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3EDBA835-5365-42EA-AB45-E2BDDA322B14}" xr6:coauthVersionLast="47" xr6:coauthVersionMax="47" xr10:uidLastSave="{00000000-0000-0000-0000-000000000000}"/>
  <bookViews>
    <workbookView xWindow="-108" yWindow="-108" windowWidth="23256" windowHeight="12576" tabRatio="840" xr2:uid="{00000000-000D-0000-FFFF-FFFF00000000}"/>
  </bookViews>
  <sheets>
    <sheet name="Instructions" sheetId="81" r:id="rId1"/>
    <sheet name="Unit Data from Audit Worksheet" sheetId="1" r:id="rId2"/>
    <sheet name="2021 Unit Data" sheetId="96" state="hidden" r:id="rId3"/>
    <sheet name="TD Info Completed by Auditor" sheetId="91" r:id="rId4"/>
    <sheet name="Import" sheetId="28" state="hidden" r:id="rId5"/>
    <sheet name="Performance  Indicators Print" sheetId="88" r:id="rId6"/>
    <sheet name="UAL" sheetId="75" state="hidden" r:id="rId7"/>
    <sheet name="Tax Reval Rate" sheetId="72" state="hidden" r:id="rId8"/>
    <sheet name="Performance Indicators FBA%" sheetId="94" r:id="rId9"/>
    <sheet name="RSS" sheetId="92" r:id="rId10"/>
    <sheet name="Formula for Unit Data" sheetId="95" state="hidden" r:id="rId11"/>
    <sheet name="PY1 Data(H)" sheetId="82" state="hidden" r:id="rId12"/>
    <sheet name="PY2 Data(H)" sheetId="84" state="hidden" r:id="rId13"/>
    <sheet name="Unit Names(H)" sheetId="29" state="hidden" r:id="rId14"/>
  </sheets>
  <externalReferences>
    <externalReference r:id="rId15"/>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5">'Performance  Indicators Print'!$A$1:$I$36</definedName>
    <definedName name="_xlnm.Print_Area" localSheetId="3">'TD Info Completed by Auditor'!$A$1:$D$34</definedName>
    <definedName name="_xlnm.Print_Area" localSheetId="1">'Unit Data from Audit Worksheet'!$A$7:$F$216</definedName>
    <definedName name="Print_Selection_Auditor">#REF!</definedName>
    <definedName name="Print_Selection_Internal" localSheetId="5">#REF!</definedName>
    <definedName name="Print_Selection_Internal" localSheetId="8">#REF!</definedName>
    <definedName name="Print_Selection_Internal">#REF!</definedName>
    <definedName name="_xlnm.Print_Titles" localSheetId="5">'Performance  Indicators Print'!$3:$5</definedName>
    <definedName name="_xlnm.Print_Titles" localSheetId="1">'Unit Data from Audit Worksheet'!$5:$5</definedName>
    <definedName name="showError">#REF!</definedName>
    <definedName name="TD_IMPORT_RANGE" localSheetId="0">#REF!</definedName>
    <definedName name="TD_IMPORT_RANGE" localSheetId="5">#REF!</definedName>
    <definedName name="TD_IMPORT_RANGE" localSheetId="8">#REF!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8" i="88" l="1"/>
  <c r="C22" i="94"/>
  <c r="C31" i="92"/>
  <c r="C29" i="92"/>
  <c r="L188" i="28"/>
  <c r="L187" i="28"/>
  <c r="E23" i="88"/>
  <c r="G87" i="1"/>
  <c r="L9" i="88"/>
  <c r="E214" i="1"/>
  <c r="E212" i="1"/>
  <c r="E211" i="1"/>
  <c r="E210" i="1"/>
  <c r="E209" i="1"/>
  <c r="E208" i="1"/>
  <c r="E207" i="1"/>
  <c r="E206" i="1"/>
  <c r="E205" i="1"/>
  <c r="E202" i="1"/>
  <c r="E200" i="1"/>
  <c r="E198" i="1"/>
  <c r="E196" i="1"/>
  <c r="E193" i="1"/>
  <c r="E192" i="1"/>
  <c r="E191" i="1"/>
  <c r="E190" i="1"/>
  <c r="E189" i="1"/>
  <c r="E187" i="1"/>
  <c r="E186" i="1"/>
  <c r="E185" i="1"/>
  <c r="E184" i="1"/>
  <c r="E181" i="1"/>
  <c r="E179" i="1"/>
  <c r="E178" i="1"/>
  <c r="E177" i="1"/>
  <c r="E172" i="1"/>
  <c r="E171" i="1"/>
  <c r="E170" i="1"/>
  <c r="E169" i="1"/>
  <c r="E166" i="1"/>
  <c r="E165" i="1"/>
  <c r="E164" i="1"/>
  <c r="E163" i="1"/>
  <c r="E160" i="1"/>
  <c r="E159" i="1"/>
  <c r="E158" i="1"/>
  <c r="E157" i="1"/>
  <c r="E153" i="1"/>
  <c r="E152" i="1"/>
  <c r="E148" i="1"/>
  <c r="E147" i="1"/>
  <c r="E146" i="1"/>
  <c r="E145" i="1"/>
  <c r="E144" i="1"/>
  <c r="E140" i="1"/>
  <c r="E138" i="1"/>
  <c r="E136" i="1"/>
  <c r="E129" i="1"/>
  <c r="E128" i="1"/>
  <c r="E127" i="1"/>
  <c r="E122" i="1"/>
  <c r="E121" i="1"/>
  <c r="E120" i="1"/>
  <c r="E119" i="1"/>
  <c r="E118" i="1"/>
  <c r="E117" i="1"/>
  <c r="E116" i="1"/>
  <c r="E114" i="1"/>
  <c r="E113" i="1"/>
  <c r="E112" i="1"/>
  <c r="E111" i="1"/>
  <c r="E110" i="1"/>
  <c r="E109" i="1"/>
  <c r="E108" i="1"/>
  <c r="E107" i="1"/>
  <c r="E104" i="1"/>
  <c r="E103" i="1"/>
  <c r="E102" i="1"/>
  <c r="E101" i="1"/>
  <c r="E100" i="1"/>
  <c r="E99" i="1"/>
  <c r="E98" i="1"/>
  <c r="E97" i="1"/>
  <c r="E96" i="1"/>
  <c r="E95" i="1"/>
  <c r="E94" i="1"/>
  <c r="E93" i="1"/>
  <c r="E92" i="1"/>
  <c r="E91" i="1"/>
  <c r="E90" i="1"/>
  <c r="E89" i="1"/>
  <c r="E88" i="1"/>
  <c r="E87" i="1"/>
  <c r="E86" i="1"/>
  <c r="E82" i="1"/>
  <c r="E81" i="1"/>
  <c r="E79" i="1"/>
  <c r="E78" i="1"/>
  <c r="E77" i="1"/>
  <c r="E76" i="1"/>
  <c r="E75" i="1"/>
  <c r="E74" i="1"/>
  <c r="E72" i="1"/>
  <c r="E71" i="1"/>
  <c r="E70" i="1"/>
  <c r="E69" i="1"/>
  <c r="E68" i="1"/>
  <c r="E67" i="1"/>
  <c r="E66" i="1"/>
  <c r="E65" i="1"/>
  <c r="E64" i="1"/>
  <c r="E63" i="1"/>
  <c r="E62" i="1"/>
  <c r="E61" i="1"/>
  <c r="E60" i="1"/>
  <c r="E57" i="1"/>
  <c r="E56" i="1"/>
  <c r="E55" i="1"/>
  <c r="E54" i="1"/>
  <c r="E53" i="1"/>
  <c r="E52" i="1"/>
  <c r="E51" i="1"/>
  <c r="E50" i="1"/>
  <c r="E49" i="1"/>
  <c r="E48" i="1"/>
  <c r="E47" i="1"/>
  <c r="E46" i="1"/>
  <c r="E45" i="1"/>
  <c r="E44" i="1"/>
  <c r="E42" i="1"/>
  <c r="E41" i="1"/>
  <c r="E39" i="1"/>
  <c r="E38" i="1"/>
  <c r="E37" i="1"/>
  <c r="E36" i="1"/>
  <c r="E35" i="1"/>
  <c r="E34" i="1"/>
  <c r="E33" i="1"/>
  <c r="E32" i="1"/>
  <c r="E31" i="1"/>
  <c r="E30" i="1"/>
  <c r="E29" i="1"/>
  <c r="E28" i="1"/>
  <c r="E26" i="1"/>
  <c r="E25" i="1"/>
  <c r="E19" i="1"/>
  <c r="E9" i="1"/>
  <c r="E12" i="1"/>
  <c r="E23" i="1"/>
  <c r="E22" i="1"/>
  <c r="E21" i="1"/>
  <c r="E20" i="1"/>
  <c r="E18" i="1"/>
  <c r="E17" i="1"/>
  <c r="E16" i="1"/>
  <c r="E15" i="1"/>
  <c r="E14" i="1"/>
  <c r="E13" i="1"/>
  <c r="E10" i="1"/>
  <c r="E11" i="1"/>
  <c r="E8" i="1"/>
  <c r="E7" i="1"/>
  <c r="E3" i="95" a="1"/>
  <c r="E3" i="95" s="1"/>
  <c r="F3" i="95" a="1"/>
  <c r="F3" i="95" s="1"/>
  <c r="G3" i="95" a="1"/>
  <c r="G3" i="95" s="1"/>
  <c r="H3" i="95" a="1"/>
  <c r="H3" i="95"/>
  <c r="I3" i="95" a="1"/>
  <c r="I3" i="95" s="1"/>
  <c r="J3" i="95" a="1"/>
  <c r="J3" i="95" s="1"/>
  <c r="K3" i="95" a="1"/>
  <c r="K3" i="95" s="1"/>
  <c r="L3" i="95" a="1"/>
  <c r="L3" i="95" s="1"/>
  <c r="M3" i="95" a="1"/>
  <c r="M3" i="95" s="1"/>
  <c r="N3" i="95" a="1"/>
  <c r="N3" i="95" s="1"/>
  <c r="O3" i="95" a="1"/>
  <c r="O3" i="95" s="1"/>
  <c r="P3" i="95" a="1"/>
  <c r="P3" i="95" s="1"/>
  <c r="Q3" i="95" a="1"/>
  <c r="Q3" i="95" s="1"/>
  <c r="R3" i="95" a="1"/>
  <c r="R3" i="95" s="1"/>
  <c r="S3" i="95" a="1"/>
  <c r="S3" i="95" s="1"/>
  <c r="T3" i="95" a="1"/>
  <c r="T3" i="95" s="1"/>
  <c r="U3" i="95" a="1"/>
  <c r="U3" i="95" s="1"/>
  <c r="V3" i="95" a="1"/>
  <c r="V3" i="95" s="1"/>
  <c r="W3" i="95" a="1"/>
  <c r="W3" i="95" s="1"/>
  <c r="X3" i="95" a="1"/>
  <c r="X3" i="95" s="1"/>
  <c r="Y3" i="95" a="1"/>
  <c r="Y3" i="95" s="1"/>
  <c r="Z3" i="95" a="1"/>
  <c r="Z3" i="95" s="1"/>
  <c r="AA3" i="95" a="1"/>
  <c r="AA3" i="95" s="1"/>
  <c r="AB3" i="95" a="1"/>
  <c r="AB3" i="95" s="1"/>
  <c r="AC3" i="95" a="1"/>
  <c r="AC3" i="95" s="1"/>
  <c r="AD3" i="95" a="1"/>
  <c r="AD3" i="95" s="1"/>
  <c r="AE3" i="95" a="1"/>
  <c r="AE3" i="95" s="1"/>
  <c r="AF3" i="95" a="1"/>
  <c r="AF3" i="95"/>
  <c r="AG3" i="95" a="1"/>
  <c r="AG3" i="95" s="1"/>
  <c r="AH3" i="95" a="1"/>
  <c r="AH3" i="95" s="1"/>
  <c r="AI3" i="95" a="1"/>
  <c r="AI3" i="95" s="1"/>
  <c r="AJ3" i="95" a="1"/>
  <c r="AJ3" i="95"/>
  <c r="AK3" i="95" a="1"/>
  <c r="AK3" i="95" s="1"/>
  <c r="AL3" i="95" a="1"/>
  <c r="AL3" i="95" s="1"/>
  <c r="AM3" i="95" a="1"/>
  <c r="AM3" i="95" s="1"/>
  <c r="AN3" i="95" a="1"/>
  <c r="AN3" i="95" s="1"/>
  <c r="AO3" i="95" a="1"/>
  <c r="AO3" i="95" s="1"/>
  <c r="AP3" i="95" a="1"/>
  <c r="AP3" i="95" s="1"/>
  <c r="AQ3" i="95" a="1"/>
  <c r="AQ3" i="95" s="1"/>
  <c r="AR3" i="95" a="1"/>
  <c r="AR3" i="95" s="1"/>
  <c r="AS3" i="95" a="1"/>
  <c r="AS3" i="95" s="1"/>
  <c r="AT3" i="95" a="1"/>
  <c r="AT3" i="95" s="1"/>
  <c r="AU3" i="95" a="1"/>
  <c r="AU3" i="95" s="1"/>
  <c r="AV3" i="95" a="1"/>
  <c r="AV3" i="95" s="1"/>
  <c r="AW3" i="95" a="1"/>
  <c r="AW3" i="95" s="1"/>
  <c r="AX3" i="95" a="1"/>
  <c r="AX3" i="95" s="1"/>
  <c r="AY3" i="95" a="1"/>
  <c r="AY3" i="95" s="1"/>
  <c r="AZ3" i="95" a="1"/>
  <c r="AZ3" i="95" s="1"/>
  <c r="BA3" i="95" a="1"/>
  <c r="BA3" i="95" s="1"/>
  <c r="BB3" i="95" a="1"/>
  <c r="BB3" i="95" s="1"/>
  <c r="BC3" i="95" a="1"/>
  <c r="BC3" i="95" s="1"/>
  <c r="BD3" i="95" a="1"/>
  <c r="BD3" i="95" s="1"/>
  <c r="BE3" i="95" a="1"/>
  <c r="BE3" i="95" s="1"/>
  <c r="BF3" i="95" a="1"/>
  <c r="BF3" i="95" s="1"/>
  <c r="BG3" i="95" a="1"/>
  <c r="BG3" i="95" s="1"/>
  <c r="BH3" i="95" a="1"/>
  <c r="BH3" i="95" s="1"/>
  <c r="BI3" i="95" a="1"/>
  <c r="BI3" i="95" s="1"/>
  <c r="BJ3" i="95" a="1"/>
  <c r="BJ3" i="95" s="1"/>
  <c r="BK3" i="95" a="1"/>
  <c r="BK3" i="95" s="1"/>
  <c r="BL3" i="95" a="1"/>
  <c r="BL3" i="95"/>
  <c r="BM3" i="95" a="1"/>
  <c r="BM3" i="95" s="1"/>
  <c r="BN3" i="95" a="1"/>
  <c r="BN3" i="95" s="1"/>
  <c r="BO3" i="95" a="1"/>
  <c r="BO3" i="95" s="1"/>
  <c r="BP3" i="95" a="1"/>
  <c r="BP3" i="95"/>
  <c r="BQ3" i="95" a="1"/>
  <c r="BQ3" i="95" s="1"/>
  <c r="BR3" i="95" a="1"/>
  <c r="BR3" i="95" s="1"/>
  <c r="BS3" i="95" a="1"/>
  <c r="BS3" i="95" s="1"/>
  <c r="BT3" i="95" a="1"/>
  <c r="BT3" i="95" s="1"/>
  <c r="BU3" i="95" a="1"/>
  <c r="BU3" i="95" s="1"/>
  <c r="BV3" i="95" a="1"/>
  <c r="BV3" i="95" s="1"/>
  <c r="BW3" i="95" a="1"/>
  <c r="BW3" i="95" s="1"/>
  <c r="BX3" i="95" a="1"/>
  <c r="BX3" i="95" s="1"/>
  <c r="BY3" i="95" a="1"/>
  <c r="BY3" i="95" s="1"/>
  <c r="BZ3" i="95" a="1"/>
  <c r="BZ3" i="95" s="1"/>
  <c r="CA3" i="95" a="1"/>
  <c r="CA3" i="95" s="1"/>
  <c r="CB3" i="95" a="1"/>
  <c r="CB3" i="95" s="1"/>
  <c r="CC3" i="95" a="1"/>
  <c r="CC3" i="95" s="1"/>
  <c r="CD3" i="95" a="1"/>
  <c r="CD3" i="95" s="1"/>
  <c r="CE3" i="95" a="1"/>
  <c r="CE3" i="95" s="1"/>
  <c r="CF3" i="95" a="1"/>
  <c r="CF3" i="95" s="1"/>
  <c r="CG3" i="95" a="1"/>
  <c r="CG3" i="95" s="1"/>
  <c r="CH3" i="95" a="1"/>
  <c r="CH3" i="95" s="1"/>
  <c r="CI3" i="95" a="1"/>
  <c r="CI3" i="95" s="1"/>
  <c r="CJ3" i="95" a="1"/>
  <c r="CJ3" i="95" s="1"/>
  <c r="CK3" i="95" a="1"/>
  <c r="CK3" i="95" s="1"/>
  <c r="CL3" i="95" a="1"/>
  <c r="CL3" i="95" s="1"/>
  <c r="CM3" i="95" a="1"/>
  <c r="CM3" i="95" s="1"/>
  <c r="CN3" i="95" a="1"/>
  <c r="CN3" i="95" s="1"/>
  <c r="CO3" i="95" a="1"/>
  <c r="CO3" i="95" s="1"/>
  <c r="CP3" i="95" a="1"/>
  <c r="CP3" i="95" s="1"/>
  <c r="CQ3" i="95" a="1"/>
  <c r="CQ3" i="95" s="1"/>
  <c r="CR3" i="95" a="1"/>
  <c r="CR3" i="95"/>
  <c r="CS3" i="95" a="1"/>
  <c r="CS3" i="95" s="1"/>
  <c r="CT3" i="95" a="1"/>
  <c r="CT3" i="95" s="1"/>
  <c r="CU3" i="95" a="1"/>
  <c r="CU3" i="95" s="1"/>
  <c r="CV3" i="95" a="1"/>
  <c r="CV3" i="95"/>
  <c r="CW3" i="95" a="1"/>
  <c r="CW3" i="95" s="1"/>
  <c r="CX3" i="95" a="1"/>
  <c r="CX3" i="95" s="1"/>
  <c r="CY3" i="95" a="1"/>
  <c r="CY3" i="95" s="1"/>
  <c r="E4" i="95" a="1"/>
  <c r="E4" i="95" s="1"/>
  <c r="F4" i="95" a="1"/>
  <c r="F4" i="95" s="1"/>
  <c r="G4" i="95" a="1"/>
  <c r="G4" i="95" s="1"/>
  <c r="H4" i="95" a="1"/>
  <c r="H4" i="95" s="1"/>
  <c r="I4" i="95" a="1"/>
  <c r="I4" i="95" s="1"/>
  <c r="J4" i="95" a="1"/>
  <c r="J4" i="95" s="1"/>
  <c r="K4" i="95" a="1"/>
  <c r="K4" i="95" s="1"/>
  <c r="L4" i="95" a="1"/>
  <c r="L4" i="95" s="1"/>
  <c r="M4" i="95" a="1"/>
  <c r="M4" i="95"/>
  <c r="N4" i="95" a="1"/>
  <c r="N4" i="95" s="1"/>
  <c r="O4" i="95" a="1"/>
  <c r="O4" i="95" s="1"/>
  <c r="P4" i="95" a="1"/>
  <c r="P4" i="95" s="1"/>
  <c r="Q4" i="95" a="1"/>
  <c r="Q4" i="95" s="1"/>
  <c r="R4" i="95" a="1"/>
  <c r="R4" i="95" s="1"/>
  <c r="S4" i="95" a="1"/>
  <c r="S4" i="95" s="1"/>
  <c r="T4" i="95" a="1"/>
  <c r="T4" i="95" s="1"/>
  <c r="U4" i="95" a="1"/>
  <c r="U4" i="95" s="1"/>
  <c r="V4" i="95" a="1"/>
  <c r="V4" i="95" s="1"/>
  <c r="W4" i="95" a="1"/>
  <c r="W4" i="95" s="1"/>
  <c r="X4" i="95" a="1"/>
  <c r="X4" i="95" s="1"/>
  <c r="Y4" i="95" a="1"/>
  <c r="Y4" i="95" s="1"/>
  <c r="Z4" i="95" a="1"/>
  <c r="Z4" i="95" s="1"/>
  <c r="AA4" i="95" a="1"/>
  <c r="AA4" i="95" s="1"/>
  <c r="AB4" i="95" a="1"/>
  <c r="AB4" i="95" s="1"/>
  <c r="AC4" i="95" a="1"/>
  <c r="AC4" i="95"/>
  <c r="AD4" i="95" a="1"/>
  <c r="AD4" i="95" s="1"/>
  <c r="AE4" i="95" a="1"/>
  <c r="AE4" i="95" s="1"/>
  <c r="AF4" i="95" a="1"/>
  <c r="AF4" i="95" s="1"/>
  <c r="AG4" i="95" a="1"/>
  <c r="AG4" i="95"/>
  <c r="AH4" i="95" a="1"/>
  <c r="AH4" i="95" s="1"/>
  <c r="AI4" i="95" a="1"/>
  <c r="AI4" i="95" s="1"/>
  <c r="AJ4" i="95" a="1"/>
  <c r="AJ4" i="95" s="1"/>
  <c r="AK4" i="95" a="1"/>
  <c r="AK4" i="95" s="1"/>
  <c r="AL4" i="95" a="1"/>
  <c r="AL4" i="95" s="1"/>
  <c r="AM4" i="95" a="1"/>
  <c r="AM4" i="95" s="1"/>
  <c r="AN4" i="95" a="1"/>
  <c r="AN4" i="95" s="1"/>
  <c r="AO4" i="95" a="1"/>
  <c r="AO4" i="95" s="1"/>
  <c r="AP4" i="95" a="1"/>
  <c r="AP4" i="95" s="1"/>
  <c r="AQ4" i="95" a="1"/>
  <c r="AQ4" i="95" s="1"/>
  <c r="AR4" i="95" a="1"/>
  <c r="AR4" i="95" s="1"/>
  <c r="AS4" i="95" a="1"/>
  <c r="AS4" i="95"/>
  <c r="AT4" i="95" a="1"/>
  <c r="AT4" i="95" s="1"/>
  <c r="AU4" i="95" a="1"/>
  <c r="AU4" i="95" s="1"/>
  <c r="AV4" i="95" a="1"/>
  <c r="AV4" i="95" s="1"/>
  <c r="AW4" i="95" a="1"/>
  <c r="AW4" i="95" s="1"/>
  <c r="AX4" i="95" a="1"/>
  <c r="AX4" i="95" s="1"/>
  <c r="AY4" i="95" a="1"/>
  <c r="AY4" i="95" s="1"/>
  <c r="AZ4" i="95" a="1"/>
  <c r="AZ4" i="95" s="1"/>
  <c r="BA4" i="95" a="1"/>
  <c r="BA4" i="95" s="1"/>
  <c r="BB4" i="95" a="1"/>
  <c r="BB4" i="95" s="1"/>
  <c r="BC4" i="95" a="1"/>
  <c r="BC4" i="95" s="1"/>
  <c r="BD4" i="95" a="1"/>
  <c r="BD4" i="95" s="1"/>
  <c r="BE4" i="95" a="1"/>
  <c r="BE4" i="95" s="1"/>
  <c r="BF4" i="95" a="1"/>
  <c r="BF4" i="95" s="1"/>
  <c r="BG4" i="95" a="1"/>
  <c r="BG4" i="95" s="1"/>
  <c r="BH4" i="95" a="1"/>
  <c r="BH4" i="95" s="1"/>
  <c r="BI4" i="95" a="1"/>
  <c r="BI4" i="95"/>
  <c r="BJ4" i="95" a="1"/>
  <c r="BJ4" i="95" s="1"/>
  <c r="BK4" i="95" a="1"/>
  <c r="BK4" i="95" s="1"/>
  <c r="BL4" i="95" a="1"/>
  <c r="BL4" i="95" s="1"/>
  <c r="BM4" i="95" a="1"/>
  <c r="BM4" i="95"/>
  <c r="BN4" i="95" a="1"/>
  <c r="BN4" i="95" s="1"/>
  <c r="BO4" i="95" a="1"/>
  <c r="BO4" i="95" s="1"/>
  <c r="BP4" i="95" a="1"/>
  <c r="BP4" i="95" s="1"/>
  <c r="BQ4" i="95" a="1"/>
  <c r="BQ4" i="95" s="1"/>
  <c r="BR4" i="95" a="1"/>
  <c r="BR4" i="95" s="1"/>
  <c r="BS4" i="95" a="1"/>
  <c r="BS4" i="95" s="1"/>
  <c r="BT4" i="95" a="1"/>
  <c r="BT4" i="95" s="1"/>
  <c r="BU4" i="95" a="1"/>
  <c r="BU4" i="95" s="1"/>
  <c r="BV4" i="95" a="1"/>
  <c r="BV4" i="95" s="1"/>
  <c r="BW4" i="95" a="1"/>
  <c r="BW4" i="95" s="1"/>
  <c r="BX4" i="95" a="1"/>
  <c r="BX4" i="95" s="1"/>
  <c r="BY4" i="95" a="1"/>
  <c r="BY4" i="95"/>
  <c r="BZ4" i="95" a="1"/>
  <c r="BZ4" i="95" s="1"/>
  <c r="CA4" i="95" a="1"/>
  <c r="CA4" i="95" s="1"/>
  <c r="CB4" i="95" a="1"/>
  <c r="CB4" i="95" s="1"/>
  <c r="CC4" i="95" a="1"/>
  <c r="CC4" i="95" s="1"/>
  <c r="CD4" i="95" a="1"/>
  <c r="CD4" i="95" s="1"/>
  <c r="CE4" i="95" a="1"/>
  <c r="CE4" i="95" s="1"/>
  <c r="CF4" i="95" a="1"/>
  <c r="CF4" i="95" s="1"/>
  <c r="CG4" i="95" a="1"/>
  <c r="CG4" i="95" s="1"/>
  <c r="CH4" i="95" a="1"/>
  <c r="CH4" i="95" s="1"/>
  <c r="CI4" i="95" a="1"/>
  <c r="CI4" i="95" s="1"/>
  <c r="CJ4" i="95" a="1"/>
  <c r="CJ4" i="95" s="1"/>
  <c r="CK4" i="95" a="1"/>
  <c r="CK4" i="95" s="1"/>
  <c r="CL4" i="95" a="1"/>
  <c r="CL4" i="95" s="1"/>
  <c r="CM4" i="95" a="1"/>
  <c r="CM4" i="95" s="1"/>
  <c r="CN4" i="95" a="1"/>
  <c r="CN4" i="95" s="1"/>
  <c r="CO4" i="95" a="1"/>
  <c r="CO4" i="95"/>
  <c r="CP4" i="95" a="1"/>
  <c r="CP4" i="95" s="1"/>
  <c r="CQ4" i="95" a="1"/>
  <c r="CQ4" i="95" s="1"/>
  <c r="CR4" i="95" a="1"/>
  <c r="CR4" i="95" s="1"/>
  <c r="CS4" i="95" a="1"/>
  <c r="CS4" i="95"/>
  <c r="CT4" i="95" a="1"/>
  <c r="CT4" i="95" s="1"/>
  <c r="CU4" i="95" a="1"/>
  <c r="CU4" i="95" s="1"/>
  <c r="CV4" i="95" a="1"/>
  <c r="CV4" i="95" s="1"/>
  <c r="CW4" i="95" a="1"/>
  <c r="CW4" i="95" s="1"/>
  <c r="CX4" i="95" a="1"/>
  <c r="CX4" i="95" s="1"/>
  <c r="CY4" i="95" a="1"/>
  <c r="CY4" i="95" s="1"/>
  <c r="E5" i="95" a="1"/>
  <c r="E5" i="95" s="1"/>
  <c r="F5" i="95" a="1"/>
  <c r="F5" i="95" s="1"/>
  <c r="G5" i="95" a="1"/>
  <c r="G5" i="95" s="1"/>
  <c r="H5" i="95" a="1"/>
  <c r="H5" i="95" s="1"/>
  <c r="I5" i="95" a="1"/>
  <c r="I5" i="95" s="1"/>
  <c r="J5" i="95" a="1"/>
  <c r="J5" i="95"/>
  <c r="K5" i="95" a="1"/>
  <c r="K5" i="95" s="1"/>
  <c r="L5" i="95" a="1"/>
  <c r="L5" i="95" s="1"/>
  <c r="M5" i="95" a="1"/>
  <c r="M5" i="95" s="1"/>
  <c r="N5" i="95" a="1"/>
  <c r="N5" i="95" s="1"/>
  <c r="O5" i="95" a="1"/>
  <c r="O5" i="95" s="1"/>
  <c r="P5" i="95" a="1"/>
  <c r="P5" i="95" s="1"/>
  <c r="Q5" i="95" a="1"/>
  <c r="Q5" i="95" s="1"/>
  <c r="R5" i="95" a="1"/>
  <c r="R5" i="95" s="1"/>
  <c r="S5" i="95" a="1"/>
  <c r="S5" i="95" s="1"/>
  <c r="T5" i="95" a="1"/>
  <c r="T5" i="95" s="1"/>
  <c r="U5" i="95" a="1"/>
  <c r="U5" i="95" s="1"/>
  <c r="V5" i="95" a="1"/>
  <c r="V5" i="95"/>
  <c r="W5" i="95" a="1"/>
  <c r="W5" i="95" s="1"/>
  <c r="X5" i="95" a="1"/>
  <c r="X5" i="95" s="1"/>
  <c r="Y5" i="95" a="1"/>
  <c r="Y5" i="95" s="1"/>
  <c r="Z5" i="95" a="1"/>
  <c r="Z5" i="95"/>
  <c r="AA5" i="95" a="1"/>
  <c r="AA5" i="95" s="1"/>
  <c r="AB5" i="95" a="1"/>
  <c r="AB5" i="95" s="1"/>
  <c r="AC5" i="95" a="1"/>
  <c r="AC5" i="95" s="1"/>
  <c r="AD5" i="95" a="1"/>
  <c r="AD5" i="95"/>
  <c r="AE5" i="95" a="1"/>
  <c r="AE5" i="95" s="1"/>
  <c r="AF5" i="95" a="1"/>
  <c r="AF5" i="95" s="1"/>
  <c r="AG5" i="95" a="1"/>
  <c r="AG5" i="95" s="1"/>
  <c r="AH5" i="95" a="1"/>
  <c r="AH5" i="95" s="1"/>
  <c r="AI5" i="95" a="1"/>
  <c r="AI5" i="95" s="1"/>
  <c r="AJ5" i="95" a="1"/>
  <c r="AJ5" i="95" s="1"/>
  <c r="AK5" i="95" a="1"/>
  <c r="AK5" i="95" s="1"/>
  <c r="AL5" i="95" a="1"/>
  <c r="AL5" i="95" s="1"/>
  <c r="AM5" i="95" a="1"/>
  <c r="AM5" i="95" s="1"/>
  <c r="AN5" i="95" a="1"/>
  <c r="AN5" i="95" s="1"/>
  <c r="AO5" i="95" a="1"/>
  <c r="AO5" i="95" s="1"/>
  <c r="AP5" i="95" a="1"/>
  <c r="AP5" i="95"/>
  <c r="AQ5" i="95" a="1"/>
  <c r="AQ5" i="95" s="1"/>
  <c r="AR5" i="95" a="1"/>
  <c r="AR5" i="95" s="1"/>
  <c r="AS5" i="95" a="1"/>
  <c r="AS5" i="95" s="1"/>
  <c r="AT5" i="95" a="1"/>
  <c r="AT5" i="95" s="1"/>
  <c r="AU5" i="95" a="1"/>
  <c r="AU5" i="95" s="1"/>
  <c r="AV5" i="95" a="1"/>
  <c r="AV5" i="95" s="1"/>
  <c r="AW5" i="95" a="1"/>
  <c r="AW5" i="95" s="1"/>
  <c r="AX5" i="95" a="1"/>
  <c r="AX5" i="95" s="1"/>
  <c r="AY5" i="95" a="1"/>
  <c r="AY5" i="95" s="1"/>
  <c r="AZ5" i="95" a="1"/>
  <c r="AZ5" i="95" s="1"/>
  <c r="BA5" i="95" a="1"/>
  <c r="BA5" i="95" s="1"/>
  <c r="BB5" i="95" a="1"/>
  <c r="BB5" i="95"/>
  <c r="BC5" i="95" a="1"/>
  <c r="BC5" i="95" s="1"/>
  <c r="BD5" i="95" a="1"/>
  <c r="BD5" i="95" s="1"/>
  <c r="BE5" i="95" a="1"/>
  <c r="BE5" i="95" s="1"/>
  <c r="BF5" i="95" a="1"/>
  <c r="BF5" i="95"/>
  <c r="BG5" i="95" a="1"/>
  <c r="BG5" i="95" s="1"/>
  <c r="BH5" i="95" a="1"/>
  <c r="BH5" i="95" s="1"/>
  <c r="BI5" i="95" a="1"/>
  <c r="BI5" i="95" s="1"/>
  <c r="BJ5" i="95" a="1"/>
  <c r="BJ5" i="95"/>
  <c r="BK5" i="95" a="1"/>
  <c r="BK5" i="95" s="1"/>
  <c r="BL5" i="95" a="1"/>
  <c r="BL5" i="95" s="1"/>
  <c r="BM5" i="95" a="1"/>
  <c r="BM5" i="95" s="1"/>
  <c r="BN5" i="95" a="1"/>
  <c r="BN5" i="95" s="1"/>
  <c r="BO5" i="95" a="1"/>
  <c r="BO5" i="95" s="1"/>
  <c r="BP5" i="95" a="1"/>
  <c r="BP5" i="95" s="1"/>
  <c r="BQ5" i="95" a="1"/>
  <c r="BQ5" i="95" s="1"/>
  <c r="BR5" i="95" a="1"/>
  <c r="BR5" i="95" s="1"/>
  <c r="BS5" i="95" a="1"/>
  <c r="BS5" i="95" s="1"/>
  <c r="BT5" i="95" a="1"/>
  <c r="BT5" i="95" s="1"/>
  <c r="BU5" i="95" a="1"/>
  <c r="BU5" i="95" s="1"/>
  <c r="BV5" i="95" a="1"/>
  <c r="BV5" i="95"/>
  <c r="BW5" i="95" a="1"/>
  <c r="BW5" i="95" s="1"/>
  <c r="BX5" i="95" a="1"/>
  <c r="BX5" i="95" s="1"/>
  <c r="BY5" i="95" a="1"/>
  <c r="BY5" i="95" s="1"/>
  <c r="BZ5" i="95" a="1"/>
  <c r="BZ5" i="95" s="1"/>
  <c r="CA5" i="95" a="1"/>
  <c r="CA5" i="95" s="1"/>
  <c r="CB5" i="95" a="1"/>
  <c r="CB5" i="95" s="1"/>
  <c r="CC5" i="95" a="1"/>
  <c r="CC5" i="95" s="1"/>
  <c r="CD5" i="95" a="1"/>
  <c r="CD5" i="95" s="1"/>
  <c r="CE5" i="95" a="1"/>
  <c r="CE5" i="95" s="1"/>
  <c r="CF5" i="95" a="1"/>
  <c r="CF5" i="95" s="1"/>
  <c r="CG5" i="95" a="1"/>
  <c r="CG5" i="95" s="1"/>
  <c r="CH5" i="95" a="1"/>
  <c r="CH5" i="95" s="1"/>
  <c r="CI5" i="95" a="1"/>
  <c r="CI5" i="95" s="1"/>
  <c r="CJ5" i="95" a="1"/>
  <c r="CJ5" i="95" s="1"/>
  <c r="CK5" i="95" a="1"/>
  <c r="CK5" i="95" s="1"/>
  <c r="CL5" i="95" a="1"/>
  <c r="CL5" i="95"/>
  <c r="CM5" i="95" a="1"/>
  <c r="CM5" i="95" s="1"/>
  <c r="CN5" i="95" a="1"/>
  <c r="CN5" i="95" s="1"/>
  <c r="CO5" i="95" a="1"/>
  <c r="CO5" i="95" s="1"/>
  <c r="CP5" i="95" a="1"/>
  <c r="CP5" i="95"/>
  <c r="CQ5" i="95" a="1"/>
  <c r="CQ5" i="95" s="1"/>
  <c r="CR5" i="95" a="1"/>
  <c r="CR5" i="95" s="1"/>
  <c r="CS5" i="95" a="1"/>
  <c r="CS5" i="95" s="1"/>
  <c r="CT5" i="95" a="1"/>
  <c r="CT5" i="95" s="1"/>
  <c r="CU5" i="95" a="1"/>
  <c r="CU5" i="95" s="1"/>
  <c r="CV5" i="95" a="1"/>
  <c r="CV5" i="95" s="1"/>
  <c r="CW5" i="95" a="1"/>
  <c r="CW5" i="95" s="1"/>
  <c r="CX5" i="95" a="1"/>
  <c r="CX5" i="95" s="1"/>
  <c r="CY5" i="95" a="1"/>
  <c r="CY5" i="95" s="1"/>
  <c r="E6" i="95" a="1"/>
  <c r="E6" i="95" s="1"/>
  <c r="F6" i="95" a="1"/>
  <c r="F6" i="95" s="1"/>
  <c r="G6" i="95" a="1"/>
  <c r="G6" i="95"/>
  <c r="H6" i="95" a="1"/>
  <c r="H6" i="95" s="1"/>
  <c r="I6" i="95" a="1"/>
  <c r="I6" i="95" s="1"/>
  <c r="J6" i="95" a="1"/>
  <c r="J6" i="95" s="1"/>
  <c r="K6" i="95" a="1"/>
  <c r="K6" i="95" s="1"/>
  <c r="L6" i="95" a="1"/>
  <c r="L6" i="95" s="1"/>
  <c r="M6" i="95" a="1"/>
  <c r="M6" i="95" s="1"/>
  <c r="N6" i="95" a="1"/>
  <c r="N6" i="95" s="1"/>
  <c r="O6" i="95" a="1"/>
  <c r="O6" i="95" s="1"/>
  <c r="P6" i="95" a="1"/>
  <c r="P6" i="95" s="1"/>
  <c r="Q6" i="95" a="1"/>
  <c r="Q6" i="95" s="1"/>
  <c r="R6" i="95" a="1"/>
  <c r="R6" i="95" s="1"/>
  <c r="S6" i="95" a="1"/>
  <c r="S6" i="95" s="1"/>
  <c r="T6" i="95" a="1"/>
  <c r="T6" i="95" s="1"/>
  <c r="U6" i="95" a="1"/>
  <c r="U6" i="95" s="1"/>
  <c r="V6" i="95" a="1"/>
  <c r="V6" i="95" s="1"/>
  <c r="W6" i="95" a="1"/>
  <c r="W6" i="95"/>
  <c r="X6" i="95" a="1"/>
  <c r="X6" i="95" s="1"/>
  <c r="Y6" i="95" a="1"/>
  <c r="Y6" i="95" s="1"/>
  <c r="Z6" i="95" a="1"/>
  <c r="Z6" i="95" s="1"/>
  <c r="AA6" i="95" a="1"/>
  <c r="AA6" i="95"/>
  <c r="AB6" i="95" a="1"/>
  <c r="AB6" i="95" s="1"/>
  <c r="AC6" i="95" a="1"/>
  <c r="AC6" i="95" s="1"/>
  <c r="AD6" i="95" a="1"/>
  <c r="AD6" i="95" s="1"/>
  <c r="AE6" i="95" a="1"/>
  <c r="AE6" i="95" s="1"/>
  <c r="AF6" i="95" a="1"/>
  <c r="AF6" i="95" s="1"/>
  <c r="AG6" i="95" a="1"/>
  <c r="AG6" i="95" s="1"/>
  <c r="AH6" i="95" a="1"/>
  <c r="AH6" i="95" s="1"/>
  <c r="AI6" i="95" a="1"/>
  <c r="AI6" i="95" s="1"/>
  <c r="AJ6" i="95" a="1"/>
  <c r="AJ6" i="95" s="1"/>
  <c r="AK6" i="95" a="1"/>
  <c r="AK6" i="95" s="1"/>
  <c r="AL6" i="95" a="1"/>
  <c r="AL6" i="95" s="1"/>
  <c r="AM6" i="95" a="1"/>
  <c r="AM6" i="95"/>
  <c r="AN6" i="95" a="1"/>
  <c r="AN6" i="95"/>
  <c r="AO6" i="95" a="1"/>
  <c r="AO6" i="95" s="1"/>
  <c r="AP6" i="95" a="1"/>
  <c r="AP6" i="95" s="1"/>
  <c r="AQ6" i="95" a="1"/>
  <c r="AQ6" i="95" s="1"/>
  <c r="AR6" i="95" a="1"/>
  <c r="AR6" i="95"/>
  <c r="AS6" i="95" a="1"/>
  <c r="AS6" i="95" s="1"/>
  <c r="AT6" i="95" a="1"/>
  <c r="AT6" i="95" s="1"/>
  <c r="AU6" i="95" a="1"/>
  <c r="AU6" i="95"/>
  <c r="AV6" i="95" a="1"/>
  <c r="AV6" i="95" s="1"/>
  <c r="AW6" i="95" a="1"/>
  <c r="AW6" i="95" s="1"/>
  <c r="AX6" i="95" a="1"/>
  <c r="AX6" i="95" s="1"/>
  <c r="AY6" i="95" a="1"/>
  <c r="AY6" i="95" s="1"/>
  <c r="AZ6" i="95" a="1"/>
  <c r="AZ6" i="95" s="1"/>
  <c r="BA6" i="95" a="1"/>
  <c r="BA6" i="95" s="1"/>
  <c r="BB6" i="95" a="1"/>
  <c r="BB6" i="95"/>
  <c r="BC6" i="95" a="1"/>
  <c r="BC6" i="95"/>
  <c r="BD6" i="95" a="1"/>
  <c r="BD6" i="95" s="1"/>
  <c r="BE6" i="95" a="1"/>
  <c r="BE6" i="95" s="1"/>
  <c r="BF6" i="95" a="1"/>
  <c r="BF6" i="95" s="1"/>
  <c r="BG6" i="95" a="1"/>
  <c r="BG6" i="95" s="1"/>
  <c r="BH6" i="95" a="1"/>
  <c r="BH6" i="95" s="1"/>
  <c r="BI6" i="95" a="1"/>
  <c r="BI6" i="95"/>
  <c r="BJ6" i="95" a="1"/>
  <c r="BJ6" i="95" s="1"/>
  <c r="BK6" i="95" a="1"/>
  <c r="BK6" i="95"/>
  <c r="BL6" i="95" a="1"/>
  <c r="BL6" i="95" s="1"/>
  <c r="BM6" i="95" a="1"/>
  <c r="BM6" i="95" s="1"/>
  <c r="BN6" i="95" a="1"/>
  <c r="BN6" i="95"/>
  <c r="BO6" i="95" a="1"/>
  <c r="BO6" i="95" s="1"/>
  <c r="BP6" i="95" a="1"/>
  <c r="BP6" i="95" s="1"/>
  <c r="BQ6" i="95" a="1"/>
  <c r="BQ6" i="95"/>
  <c r="BR6" i="95" a="1"/>
  <c r="BR6" i="95"/>
  <c r="BS6" i="95" a="1"/>
  <c r="BS6" i="95" s="1"/>
  <c r="BT6" i="95" a="1"/>
  <c r="BT6" i="95" s="1"/>
  <c r="BU6" i="95" a="1"/>
  <c r="BU6" i="95" s="1"/>
  <c r="BV6" i="95" a="1"/>
  <c r="BV6" i="95" s="1"/>
  <c r="BW6" i="95" a="1"/>
  <c r="BW6" i="95" s="1"/>
  <c r="BX6" i="95" a="1"/>
  <c r="BX6" i="95" s="1"/>
  <c r="BY6" i="95" a="1"/>
  <c r="BY6" i="95"/>
  <c r="BZ6" i="95" a="1"/>
  <c r="BZ6" i="95"/>
  <c r="CA6" i="95" a="1"/>
  <c r="CA6" i="95"/>
  <c r="CB6" i="95" a="1"/>
  <c r="CB6" i="95" s="1"/>
  <c r="CC6" i="95" a="1"/>
  <c r="CC6" i="95" s="1"/>
  <c r="CD6" i="95" a="1"/>
  <c r="CD6" i="95" s="1"/>
  <c r="CE6" i="95" a="1"/>
  <c r="CE6" i="95" s="1"/>
  <c r="CF6" i="95" a="1"/>
  <c r="CF6" i="95" s="1"/>
  <c r="CG6" i="95" a="1"/>
  <c r="CG6" i="95" s="1"/>
  <c r="CH6" i="95" a="1"/>
  <c r="CH6" i="95"/>
  <c r="CI6" i="95" a="1"/>
  <c r="CI6" i="95"/>
  <c r="CJ6" i="95" a="1"/>
  <c r="CJ6" i="95" s="1"/>
  <c r="CK6" i="95" a="1"/>
  <c r="CK6" i="95"/>
  <c r="CL6" i="95" a="1"/>
  <c r="CL6" i="95" s="1"/>
  <c r="CM6" i="95" a="1"/>
  <c r="CM6" i="95" s="1"/>
  <c r="CN6" i="95" a="1"/>
  <c r="CN6" i="95" s="1"/>
  <c r="CO6" i="95" a="1"/>
  <c r="CO6" i="95"/>
  <c r="CP6" i="95" a="1"/>
  <c r="CP6" i="95" s="1"/>
  <c r="CQ6" i="95" a="1"/>
  <c r="CQ6" i="95"/>
  <c r="CR6" i="95" a="1"/>
  <c r="CR6" i="95" s="1"/>
  <c r="CS6" i="95" a="1"/>
  <c r="CS6" i="95" s="1"/>
  <c r="CT6" i="95" a="1"/>
  <c r="CT6" i="95" s="1"/>
  <c r="CU6" i="95" a="1"/>
  <c r="CU6" i="95" s="1"/>
  <c r="CV6" i="95" a="1"/>
  <c r="CV6" i="95" s="1"/>
  <c r="CW6" i="95" a="1"/>
  <c r="CW6" i="95"/>
  <c r="CX6" i="95" a="1"/>
  <c r="CX6" i="95"/>
  <c r="CY6" i="95" a="1"/>
  <c r="CY6" i="95" s="1"/>
  <c r="E7" i="95" a="1"/>
  <c r="E7" i="95" s="1"/>
  <c r="F7" i="95" a="1"/>
  <c r="F7" i="95" s="1"/>
  <c r="G7" i="95" a="1"/>
  <c r="G7" i="95" s="1"/>
  <c r="H7" i="95" a="1"/>
  <c r="H7" i="95"/>
  <c r="I7" i="95" a="1"/>
  <c r="I7" i="95" s="1"/>
  <c r="J7" i="95" a="1"/>
  <c r="J7" i="95"/>
  <c r="K7" i="95" a="1"/>
  <c r="K7" i="95"/>
  <c r="L7" i="95" a="1"/>
  <c r="L7" i="95"/>
  <c r="M7" i="95" a="1"/>
  <c r="M7" i="95" s="1"/>
  <c r="N7" i="95" a="1"/>
  <c r="N7" i="95" s="1"/>
  <c r="O7" i="95" a="1"/>
  <c r="O7" i="95" s="1"/>
  <c r="P7" i="95" a="1"/>
  <c r="P7" i="95" s="1"/>
  <c r="Q7" i="95" a="1"/>
  <c r="Q7" i="95" s="1"/>
  <c r="R7" i="95" a="1"/>
  <c r="R7" i="95" s="1"/>
  <c r="S7" i="95" a="1"/>
  <c r="S7" i="95"/>
  <c r="T7" i="95" a="1"/>
  <c r="T7" i="95"/>
  <c r="U7" i="95" a="1"/>
  <c r="U7" i="95" s="1"/>
  <c r="V7" i="95" a="1"/>
  <c r="V7" i="95" s="1"/>
  <c r="W7" i="95" a="1"/>
  <c r="W7" i="95" s="1"/>
  <c r="X7" i="95" a="1"/>
  <c r="X7" i="95" s="1"/>
  <c r="Y7" i="95" a="1"/>
  <c r="Y7" i="95" s="1"/>
  <c r="Z7" i="95" a="1"/>
  <c r="Z7" i="95"/>
  <c r="AA7" i="95" a="1"/>
  <c r="AA7" i="95" s="1"/>
  <c r="AB7" i="95" a="1"/>
  <c r="AB7" i="95"/>
  <c r="AC7" i="95" a="1"/>
  <c r="AC7" i="95" s="1"/>
  <c r="AD7" i="95" a="1"/>
  <c r="AD7" i="95" s="1"/>
  <c r="AE7" i="95" a="1"/>
  <c r="AE7" i="95" s="1"/>
  <c r="AF7" i="95" a="1"/>
  <c r="AF7" i="95" s="1"/>
  <c r="AG7" i="95" a="1"/>
  <c r="AG7" i="95" s="1"/>
  <c r="AH7" i="95" a="1"/>
  <c r="AH7" i="95"/>
  <c r="AI7" i="95" a="1"/>
  <c r="AI7" i="95"/>
  <c r="AJ7" i="95" a="1"/>
  <c r="AJ7" i="95" s="1"/>
  <c r="AK7" i="95" a="1"/>
  <c r="AK7" i="95" s="1"/>
  <c r="AL7" i="95" a="1"/>
  <c r="AL7" i="95" s="1"/>
  <c r="AM7" i="95" a="1"/>
  <c r="AM7" i="95" s="1"/>
  <c r="AN7" i="95" a="1"/>
  <c r="AN7" i="95" s="1"/>
  <c r="AO7" i="95" a="1"/>
  <c r="AO7" i="95" s="1"/>
  <c r="AP7" i="95" a="1"/>
  <c r="AP7" i="95"/>
  <c r="AQ7" i="95" a="1"/>
  <c r="AQ7" i="95"/>
  <c r="AR7" i="95" a="1"/>
  <c r="AR7" i="95"/>
  <c r="AS7" i="95" a="1"/>
  <c r="AS7" i="95" s="1"/>
  <c r="AT7" i="95" a="1"/>
  <c r="AT7" i="95" s="1"/>
  <c r="AU7" i="95" a="1"/>
  <c r="AU7" i="95" s="1"/>
  <c r="AV7" i="95" a="1"/>
  <c r="AV7" i="95" s="1"/>
  <c r="AW7" i="95" a="1"/>
  <c r="AW7" i="95" s="1"/>
  <c r="AX7" i="95" a="1"/>
  <c r="AX7" i="95" s="1"/>
  <c r="AY7" i="95" a="1"/>
  <c r="AY7" i="95"/>
  <c r="AZ7" i="95" a="1"/>
  <c r="AZ7" i="95"/>
  <c r="BA7" i="95" a="1"/>
  <c r="BA7" i="95" s="1"/>
  <c r="BB7" i="95" a="1"/>
  <c r="BB7" i="95"/>
  <c r="BC7" i="95" a="1"/>
  <c r="BC7" i="95" s="1"/>
  <c r="BD7" i="95" a="1"/>
  <c r="BD7" i="95" s="1"/>
  <c r="BE7" i="95" a="1"/>
  <c r="BE7" i="95" s="1"/>
  <c r="BF7" i="95" a="1"/>
  <c r="BF7" i="95"/>
  <c r="BG7" i="95" a="1"/>
  <c r="BG7" i="95" s="1"/>
  <c r="BH7" i="95" a="1"/>
  <c r="BH7" i="95"/>
  <c r="BI7" i="95" a="1"/>
  <c r="BI7" i="95" s="1"/>
  <c r="BJ7" i="95" a="1"/>
  <c r="BJ7" i="95" s="1"/>
  <c r="BK7" i="95" a="1"/>
  <c r="BK7" i="95" s="1"/>
  <c r="BL7" i="95" a="1"/>
  <c r="BL7" i="95" s="1"/>
  <c r="BM7" i="95" a="1"/>
  <c r="BM7" i="95" s="1"/>
  <c r="BN7" i="95" a="1"/>
  <c r="BN7" i="95"/>
  <c r="BO7" i="95" a="1"/>
  <c r="BO7" i="95"/>
  <c r="BP7" i="95" a="1"/>
  <c r="BP7" i="95" s="1"/>
  <c r="BQ7" i="95" a="1"/>
  <c r="BQ7" i="95" s="1"/>
  <c r="BR7" i="95" a="1"/>
  <c r="BR7" i="95" s="1"/>
  <c r="BS7" i="95" a="1"/>
  <c r="BS7" i="95" s="1"/>
  <c r="BT7" i="95" a="1"/>
  <c r="BT7" i="95"/>
  <c r="BU7" i="95" a="1"/>
  <c r="BU7" i="95" s="1"/>
  <c r="BV7" i="95" a="1"/>
  <c r="BV7" i="95"/>
  <c r="BW7" i="95" a="1"/>
  <c r="BW7" i="95"/>
  <c r="BX7" i="95" a="1"/>
  <c r="BX7" i="95"/>
  <c r="BY7" i="95" a="1"/>
  <c r="BY7" i="95" s="1"/>
  <c r="BZ7" i="95" a="1"/>
  <c r="BZ7" i="95" s="1"/>
  <c r="CA7" i="95" a="1"/>
  <c r="CA7" i="95" s="1"/>
  <c r="CB7" i="95" a="1"/>
  <c r="CB7" i="95" s="1"/>
  <c r="CC7" i="95" a="1"/>
  <c r="CC7" i="95" s="1"/>
  <c r="CD7" i="95" a="1"/>
  <c r="CD7" i="95" s="1"/>
  <c r="CE7" i="95" a="1"/>
  <c r="CE7" i="95"/>
  <c r="CF7" i="95" a="1"/>
  <c r="CF7" i="95"/>
  <c r="CG7" i="95" a="1"/>
  <c r="CG7" i="95" s="1"/>
  <c r="CH7" i="95" a="1"/>
  <c r="CH7" i="95" s="1"/>
  <c r="CI7" i="95" a="1"/>
  <c r="CI7" i="95" s="1"/>
  <c r="CJ7" i="95" a="1"/>
  <c r="CJ7" i="95" s="1"/>
  <c r="CK7" i="95" a="1"/>
  <c r="CK7" i="95" s="1"/>
  <c r="CL7" i="95" a="1"/>
  <c r="CL7" i="95"/>
  <c r="CM7" i="95" a="1"/>
  <c r="CM7" i="95" s="1"/>
  <c r="CN7" i="95" a="1"/>
  <c r="CN7" i="95"/>
  <c r="CO7" i="95" a="1"/>
  <c r="CO7" i="95" s="1"/>
  <c r="CP7" i="95" a="1"/>
  <c r="CP7" i="95" s="1"/>
  <c r="CQ7" i="95" a="1"/>
  <c r="CQ7" i="95" s="1"/>
  <c r="CR7" i="95" a="1"/>
  <c r="CR7" i="95" s="1"/>
  <c r="CS7" i="95" a="1"/>
  <c r="CS7" i="95" s="1"/>
  <c r="CT7" i="95" a="1"/>
  <c r="CT7" i="95"/>
  <c r="CU7" i="95" a="1"/>
  <c r="CU7" i="95"/>
  <c r="CV7" i="95" a="1"/>
  <c r="CV7" i="95" s="1"/>
  <c r="CW7" i="95" a="1"/>
  <c r="CW7" i="95" s="1"/>
  <c r="CX7" i="95" a="1"/>
  <c r="CX7" i="95" s="1"/>
  <c r="CY7" i="95" a="1"/>
  <c r="CY7" i="95" s="1"/>
  <c r="E8" i="95" a="1"/>
  <c r="E8" i="95" s="1"/>
  <c r="F8" i="95" a="1"/>
  <c r="F8" i="95" s="1"/>
  <c r="G8" i="95" a="1"/>
  <c r="G8" i="95"/>
  <c r="H8" i="95" a="1"/>
  <c r="H8" i="95"/>
  <c r="I8" i="95" a="1"/>
  <c r="I8" i="95"/>
  <c r="J8" i="95" a="1"/>
  <c r="J8" i="95" s="1"/>
  <c r="K8" i="95" a="1"/>
  <c r="K8" i="95" s="1"/>
  <c r="L8" i="95" a="1"/>
  <c r="L8" i="95" s="1"/>
  <c r="M8" i="95" a="1"/>
  <c r="M8" i="95" s="1"/>
  <c r="N8" i="95" a="1"/>
  <c r="N8" i="95" s="1"/>
  <c r="O8" i="95" a="1"/>
  <c r="O8" i="95" s="1"/>
  <c r="P8" i="95" a="1"/>
  <c r="P8" i="95"/>
  <c r="Q8" i="95" a="1"/>
  <c r="Q8" i="95"/>
  <c r="R8" i="95" a="1"/>
  <c r="R8" i="95" s="1"/>
  <c r="S8" i="95" a="1"/>
  <c r="S8" i="95"/>
  <c r="T8" i="95" a="1"/>
  <c r="T8" i="95" s="1"/>
  <c r="U8" i="95" a="1"/>
  <c r="U8" i="95" s="1"/>
  <c r="V8" i="95" a="1"/>
  <c r="V8" i="95" s="1"/>
  <c r="W8" i="95" a="1"/>
  <c r="W8" i="95"/>
  <c r="X8" i="95" a="1"/>
  <c r="X8" i="95" s="1"/>
  <c r="Y8" i="95" a="1"/>
  <c r="Y8" i="95"/>
  <c r="Z8" i="95" a="1"/>
  <c r="Z8" i="95" s="1"/>
  <c r="AA8" i="95" a="1"/>
  <c r="AA8" i="95" s="1"/>
  <c r="AB8" i="95" a="1"/>
  <c r="AB8" i="95" s="1"/>
  <c r="AC8" i="95" a="1"/>
  <c r="AC8" i="95" s="1"/>
  <c r="AD8" i="95" a="1"/>
  <c r="AD8" i="95" s="1"/>
  <c r="AE8" i="95" a="1"/>
  <c r="AE8" i="95"/>
  <c r="AF8" i="95" a="1"/>
  <c r="AF8" i="95"/>
  <c r="AG8" i="95" a="1"/>
  <c r="AG8" i="95" s="1"/>
  <c r="AH8" i="95" a="1"/>
  <c r="AH8" i="95" s="1"/>
  <c r="AI8" i="95" a="1"/>
  <c r="AI8" i="95" s="1"/>
  <c r="AJ8" i="95" a="1"/>
  <c r="AJ8" i="95" s="1"/>
  <c r="AK8" i="95" a="1"/>
  <c r="AK8" i="95"/>
  <c r="AL8" i="95" a="1"/>
  <c r="AL8" i="95" s="1"/>
  <c r="AM8" i="95" a="1"/>
  <c r="AM8" i="95"/>
  <c r="AN8" i="95" a="1"/>
  <c r="AN8" i="95"/>
  <c r="AO8" i="95" a="1"/>
  <c r="AO8" i="95"/>
  <c r="AP8" i="95" a="1"/>
  <c r="AP8" i="95" s="1"/>
  <c r="AQ8" i="95" a="1"/>
  <c r="AQ8" i="95" s="1"/>
  <c r="AR8" i="95" a="1"/>
  <c r="AR8" i="95" s="1"/>
  <c r="AS8" i="95" a="1"/>
  <c r="AS8" i="95" s="1"/>
  <c r="AT8" i="95" a="1"/>
  <c r="AT8" i="95" s="1"/>
  <c r="AU8" i="95" a="1"/>
  <c r="AU8" i="95" s="1"/>
  <c r="AV8" i="95" a="1"/>
  <c r="AV8" i="95"/>
  <c r="AW8" i="95" a="1"/>
  <c r="AW8" i="95"/>
  <c r="AX8" i="95" a="1"/>
  <c r="AX8" i="95" s="1"/>
  <c r="AY8" i="95" a="1"/>
  <c r="AY8" i="95" s="1"/>
  <c r="AZ8" i="95" a="1"/>
  <c r="AZ8" i="95" s="1"/>
  <c r="BA8" i="95" a="1"/>
  <c r="BA8" i="95" s="1"/>
  <c r="BB8" i="95" a="1"/>
  <c r="BB8" i="95" s="1"/>
  <c r="BC8" i="95" a="1"/>
  <c r="BC8" i="95"/>
  <c r="BD8" i="95" a="1"/>
  <c r="BD8" i="95" s="1"/>
  <c r="BE8" i="95" a="1"/>
  <c r="BE8" i="95"/>
  <c r="BF8" i="95" a="1"/>
  <c r="BF8" i="95" s="1"/>
  <c r="BG8" i="95" a="1"/>
  <c r="BG8" i="95" s="1"/>
  <c r="BH8" i="95" a="1"/>
  <c r="BH8" i="95"/>
  <c r="BI8" i="95" a="1"/>
  <c r="BI8" i="95" s="1"/>
  <c r="BJ8" i="95" a="1"/>
  <c r="BJ8" i="95" s="1"/>
  <c r="BK8" i="95" a="1"/>
  <c r="BK8" i="95"/>
  <c r="BL8" i="95" a="1"/>
  <c r="BL8" i="95"/>
  <c r="BM8" i="95" a="1"/>
  <c r="BM8" i="95" s="1"/>
  <c r="BN8" i="95" a="1"/>
  <c r="BN8" i="95" s="1"/>
  <c r="BO8" i="95" a="1"/>
  <c r="BO8" i="95" s="1"/>
  <c r="BP8" i="95" a="1"/>
  <c r="BP8" i="95" s="1"/>
  <c r="BQ8" i="95" a="1"/>
  <c r="BQ8" i="95" s="1"/>
  <c r="BR8" i="95" a="1"/>
  <c r="BR8" i="95" s="1"/>
  <c r="BS8" i="95" a="1"/>
  <c r="BS8" i="95"/>
  <c r="BT8" i="95" a="1"/>
  <c r="BT8" i="95"/>
  <c r="BU8" i="95" a="1"/>
  <c r="BU8" i="95"/>
  <c r="BV8" i="95" a="1"/>
  <c r="BV8" i="95" s="1"/>
  <c r="BW8" i="95" a="1"/>
  <c r="BW8" i="95" s="1"/>
  <c r="BX8" i="95" a="1"/>
  <c r="BX8" i="95" s="1"/>
  <c r="BY8" i="95" a="1"/>
  <c r="BY8" i="95" s="1"/>
  <c r="BZ8" i="95" a="1"/>
  <c r="BZ8" i="95" s="1"/>
  <c r="CA8" i="95" a="1"/>
  <c r="CA8" i="95" s="1"/>
  <c r="CB8" i="95" a="1"/>
  <c r="CB8" i="95"/>
  <c r="CC8" i="95" a="1"/>
  <c r="CC8" i="95"/>
  <c r="CD8" i="95" a="1"/>
  <c r="CD8" i="95" s="1"/>
  <c r="CE8" i="95" a="1"/>
  <c r="CE8" i="95"/>
  <c r="CF8" i="95" a="1"/>
  <c r="CF8" i="95" s="1"/>
  <c r="CG8" i="95" a="1"/>
  <c r="CG8" i="95" s="1"/>
  <c r="CH8" i="95" a="1"/>
  <c r="CH8" i="95" s="1"/>
  <c r="CI8" i="95" a="1"/>
  <c r="CI8" i="95"/>
  <c r="CJ8" i="95" a="1"/>
  <c r="CJ8" i="95" s="1"/>
  <c r="CK8" i="95" a="1"/>
  <c r="CK8" i="95"/>
  <c r="CL8" i="95" a="1"/>
  <c r="CL8" i="95" s="1"/>
  <c r="CM8" i="95" a="1"/>
  <c r="CM8" i="95" s="1"/>
  <c r="CN8" i="95" a="1"/>
  <c r="CN8" i="95" s="1"/>
  <c r="CO8" i="95" a="1"/>
  <c r="CO8" i="95" s="1"/>
  <c r="CP8" i="95" a="1"/>
  <c r="CP8" i="95" s="1"/>
  <c r="CQ8" i="95" a="1"/>
  <c r="CQ8" i="95"/>
  <c r="CR8" i="95" a="1"/>
  <c r="CR8" i="95"/>
  <c r="CS8" i="95" a="1"/>
  <c r="CS8" i="95" s="1"/>
  <c r="CT8" i="95" a="1"/>
  <c r="CT8" i="95" s="1"/>
  <c r="CU8" i="95" a="1"/>
  <c r="CU8" i="95" s="1"/>
  <c r="CV8" i="95" a="1"/>
  <c r="CV8" i="95" s="1"/>
  <c r="CW8" i="95" a="1"/>
  <c r="CW8" i="95" s="1"/>
  <c r="CX8" i="95" a="1"/>
  <c r="CX8" i="95" s="1"/>
  <c r="CY8" i="95" a="1"/>
  <c r="CY8" i="95"/>
  <c r="E9" i="95" a="1"/>
  <c r="E9" i="95"/>
  <c r="F9" i="95" a="1"/>
  <c r="F9" i="95"/>
  <c r="G9" i="95" a="1"/>
  <c r="G9" i="95" s="1"/>
  <c r="H9" i="95" a="1"/>
  <c r="H9" i="95" s="1"/>
  <c r="I9" i="95" a="1"/>
  <c r="I9" i="95" s="1"/>
  <c r="J9" i="95" a="1"/>
  <c r="J9" i="95" s="1"/>
  <c r="K9" i="95" a="1"/>
  <c r="K9" i="95" s="1"/>
  <c r="L9" i="95" a="1"/>
  <c r="L9" i="95" s="1"/>
  <c r="M9" i="95" a="1"/>
  <c r="M9" i="95"/>
  <c r="N9" i="95" a="1"/>
  <c r="N9" i="95"/>
  <c r="O9" i="95" a="1"/>
  <c r="O9" i="95" s="1"/>
  <c r="P9" i="95" a="1"/>
  <c r="P9" i="95" s="1"/>
  <c r="Q9" i="95" a="1"/>
  <c r="Q9" i="95" s="1"/>
  <c r="R9" i="95" a="1"/>
  <c r="R9" i="95" s="1"/>
  <c r="S9" i="95" a="1"/>
  <c r="S9" i="95" s="1"/>
  <c r="T9" i="95" a="1"/>
  <c r="T9" i="95"/>
  <c r="U9" i="95" a="1"/>
  <c r="U9" i="95" s="1"/>
  <c r="V9" i="95" a="1"/>
  <c r="V9" i="95"/>
  <c r="W9" i="95" a="1"/>
  <c r="W9" i="95" s="1"/>
  <c r="X9" i="95" a="1"/>
  <c r="X9" i="95" s="1"/>
  <c r="Y9" i="95" a="1"/>
  <c r="Y9" i="95"/>
  <c r="Z9" i="95" a="1"/>
  <c r="Z9" i="95" s="1"/>
  <c r="AA9" i="95" a="1"/>
  <c r="AA9" i="95" s="1"/>
  <c r="AB9" i="95" a="1"/>
  <c r="AB9" i="95"/>
  <c r="AC9" i="95" a="1"/>
  <c r="AC9" i="95"/>
  <c r="AD9" i="95" a="1"/>
  <c r="AD9" i="95" s="1"/>
  <c r="AE9" i="95" a="1"/>
  <c r="AE9" i="95" s="1"/>
  <c r="AF9" i="95" a="1"/>
  <c r="AF9" i="95" s="1"/>
  <c r="AG9" i="95" a="1"/>
  <c r="AG9" i="95" s="1"/>
  <c r="AH9" i="95" a="1"/>
  <c r="AH9" i="95" s="1"/>
  <c r="AI9" i="95" a="1"/>
  <c r="AI9" i="95" s="1"/>
  <c r="AJ9" i="95" a="1"/>
  <c r="AJ9" i="95"/>
  <c r="AK9" i="95" a="1"/>
  <c r="AK9" i="95"/>
  <c r="AL9" i="95" a="1"/>
  <c r="AL9" i="95"/>
  <c r="AM9" i="95" a="1"/>
  <c r="AM9" i="95" s="1"/>
  <c r="AN9" i="95" a="1"/>
  <c r="AN9" i="95" s="1"/>
  <c r="AO9" i="95" a="1"/>
  <c r="AO9" i="95" s="1"/>
  <c r="AP9" i="95" a="1"/>
  <c r="AP9" i="95" s="1"/>
  <c r="AQ9" i="95" a="1"/>
  <c r="AQ9" i="95" s="1"/>
  <c r="AR9" i="95" a="1"/>
  <c r="AR9" i="95" s="1"/>
  <c r="AS9" i="95" a="1"/>
  <c r="AS9" i="95"/>
  <c r="AT9" i="95" a="1"/>
  <c r="AT9" i="95"/>
  <c r="AU9" i="95" a="1"/>
  <c r="AU9" i="95"/>
  <c r="AV9" i="95" a="1"/>
  <c r="AV9" i="95" s="1"/>
  <c r="AW9" i="95" a="1"/>
  <c r="AW9" i="95"/>
  <c r="AX9" i="95" a="1"/>
  <c r="AX9" i="95" s="1"/>
  <c r="AY9" i="95" a="1"/>
  <c r="AY9" i="95"/>
  <c r="AZ9" i="95" a="1"/>
  <c r="AZ9" i="95" s="1"/>
  <c r="BA9" i="95" a="1"/>
  <c r="BA9" i="95"/>
  <c r="BB9" i="95" a="1"/>
  <c r="BB9" i="95"/>
  <c r="BC9" i="95" a="1"/>
  <c r="BC9" i="95"/>
  <c r="BD9" i="95" a="1"/>
  <c r="BD9" i="95" s="1"/>
  <c r="BE9" i="95" a="1"/>
  <c r="BE9" i="95" s="1"/>
  <c r="BF9" i="95" a="1"/>
  <c r="BF9" i="95"/>
  <c r="BG9" i="95" a="1"/>
  <c r="BG9" i="95" s="1"/>
  <c r="BH9" i="95" a="1"/>
  <c r="BH9" i="95" s="1"/>
  <c r="BI9" i="95" a="1"/>
  <c r="BI9" i="95"/>
  <c r="BJ9" i="95" a="1"/>
  <c r="BJ9" i="95" s="1"/>
  <c r="BK9" i="95" a="1"/>
  <c r="BK9" i="95"/>
  <c r="BL9" i="95" a="1"/>
  <c r="BL9" i="95" s="1"/>
  <c r="BM9" i="95" a="1"/>
  <c r="BM9" i="95" s="1"/>
  <c r="BN9" i="95" a="1"/>
  <c r="BN9" i="95" s="1"/>
  <c r="BO9" i="95" a="1"/>
  <c r="BO9" i="95"/>
  <c r="BP9" i="95" a="1"/>
  <c r="BP9" i="95" s="1"/>
  <c r="BQ9" i="95" a="1"/>
  <c r="BQ9" i="95" s="1"/>
  <c r="BR9" i="95" a="1"/>
  <c r="BR9" i="95"/>
  <c r="BS9" i="95" a="1"/>
  <c r="BS9" i="95" s="1"/>
  <c r="BT9" i="95" a="1"/>
  <c r="BT9" i="95" s="1"/>
  <c r="BU9" i="95" a="1"/>
  <c r="BU9" i="95" s="1"/>
  <c r="BV9" i="95" a="1"/>
  <c r="BV9" i="95" s="1"/>
  <c r="BW9" i="95" a="1"/>
  <c r="BW9" i="95"/>
  <c r="BX9" i="95" a="1"/>
  <c r="BX9" i="95" s="1"/>
  <c r="BY9" i="95" a="1"/>
  <c r="BY9" i="95"/>
  <c r="BZ9" i="95" a="1"/>
  <c r="BZ9" i="95" s="1"/>
  <c r="CA9" i="95" a="1"/>
  <c r="CA9" i="95"/>
  <c r="CB9" i="95" a="1"/>
  <c r="CB9" i="95" s="1"/>
  <c r="CC9" i="95" a="1"/>
  <c r="CC9" i="95"/>
  <c r="CD9" i="95" a="1"/>
  <c r="CD9" i="95" s="1"/>
  <c r="CE9" i="95" a="1"/>
  <c r="CE9" i="95" s="1"/>
  <c r="CF9" i="95" a="1"/>
  <c r="CF9" i="95" s="1"/>
  <c r="CG9" i="95" a="1"/>
  <c r="CG9" i="95" s="1"/>
  <c r="CH9" i="95" a="1"/>
  <c r="CH9" i="95"/>
  <c r="CI9" i="95" a="1"/>
  <c r="CI9" i="95" s="1"/>
  <c r="CJ9" i="95" a="1"/>
  <c r="CJ9" i="95" s="1"/>
  <c r="CK9" i="95" a="1"/>
  <c r="CK9" i="95"/>
  <c r="CL9" i="95" a="1"/>
  <c r="CL9" i="95"/>
  <c r="CM9" i="95" a="1"/>
  <c r="CM9" i="95" s="1"/>
  <c r="CN9" i="95" a="1"/>
  <c r="CN9" i="95" s="1"/>
  <c r="CO9" i="95" a="1"/>
  <c r="CO9" i="95"/>
  <c r="CP9" i="95" a="1"/>
  <c r="CP9" i="95" s="1"/>
  <c r="CQ9" i="95" a="1"/>
  <c r="CQ9" i="95"/>
  <c r="CR9" i="95" a="1"/>
  <c r="CR9" i="95" s="1"/>
  <c r="CS9" i="95" a="1"/>
  <c r="CS9" i="95" s="1"/>
  <c r="CT9" i="95" a="1"/>
  <c r="CT9" i="95"/>
  <c r="CU9" i="95" a="1"/>
  <c r="CU9" i="95"/>
  <c r="CV9" i="95" a="1"/>
  <c r="CV9" i="95" s="1"/>
  <c r="CW9" i="95" a="1"/>
  <c r="CW9" i="95" s="1"/>
  <c r="CX9" i="95" a="1"/>
  <c r="CX9" i="95"/>
  <c r="CY9" i="95" a="1"/>
  <c r="CY9" i="95" s="1"/>
  <c r="E10" i="95" a="1"/>
  <c r="E10" i="95" s="1"/>
  <c r="F10" i="95" a="1"/>
  <c r="F10" i="95" s="1"/>
  <c r="G10" i="95" a="1"/>
  <c r="G10" i="95" s="1"/>
  <c r="H10" i="95" a="1"/>
  <c r="H10" i="95" s="1"/>
  <c r="I10" i="95" a="1"/>
  <c r="I10" i="95" s="1"/>
  <c r="J10" i="95" a="1"/>
  <c r="J10" i="95"/>
  <c r="K10" i="95" a="1"/>
  <c r="K10" i="95" s="1"/>
  <c r="L10" i="95" a="1"/>
  <c r="L10" i="95"/>
  <c r="M10" i="95" a="1"/>
  <c r="M10" i="95" s="1"/>
  <c r="N10" i="95" a="1"/>
  <c r="N10" i="95"/>
  <c r="O10" i="95" a="1"/>
  <c r="O10" i="95" s="1"/>
  <c r="P10" i="95" a="1"/>
  <c r="P10" i="95" s="1"/>
  <c r="Q10" i="95" a="1"/>
  <c r="Q10" i="95" s="1"/>
  <c r="R10" i="95" a="1"/>
  <c r="R10" i="95" s="1"/>
  <c r="S10" i="95" a="1"/>
  <c r="S10" i="95"/>
  <c r="T10" i="95" a="1"/>
  <c r="T10" i="95" s="1"/>
  <c r="U10" i="95" a="1"/>
  <c r="U10" i="95" s="1"/>
  <c r="V10" i="95" a="1"/>
  <c r="V10" i="95" s="1"/>
  <c r="W10" i="95" a="1"/>
  <c r="W10" i="95"/>
  <c r="X10" i="95" a="1"/>
  <c r="X10" i="95" s="1"/>
  <c r="Y10" i="95" a="1"/>
  <c r="Y10" i="95" s="1"/>
  <c r="Z10" i="95" a="1"/>
  <c r="Z10" i="95"/>
  <c r="AA10" i="95" a="1"/>
  <c r="AA10" i="95" s="1"/>
  <c r="AB10" i="95" a="1"/>
  <c r="AB10" i="95"/>
  <c r="AC10" i="95" a="1"/>
  <c r="AC10" i="95" s="1"/>
  <c r="AD10" i="95" a="1"/>
  <c r="AD10" i="95" s="1"/>
  <c r="AE10" i="95" a="1"/>
  <c r="AE10" i="95" s="1"/>
  <c r="AF10" i="95" a="1"/>
  <c r="AF10" i="95"/>
  <c r="AG10" i="95" a="1"/>
  <c r="AG10" i="95" s="1"/>
  <c r="AH10" i="95" a="1"/>
  <c r="AH10" i="95" s="1"/>
  <c r="AI10" i="95" a="1"/>
  <c r="AI10" i="95"/>
  <c r="AJ10" i="95" a="1"/>
  <c r="AJ10" i="95" s="1"/>
  <c r="AK10" i="95" a="1"/>
  <c r="AK10" i="95" s="1"/>
  <c r="AL10" i="95" a="1"/>
  <c r="AL10" i="95" s="1"/>
  <c r="AM10" i="95" a="1"/>
  <c r="AM10" i="95" s="1"/>
  <c r="AN10" i="95" a="1"/>
  <c r="AN10" i="95"/>
  <c r="AO10" i="95" a="1"/>
  <c r="AO10" i="95" s="1"/>
  <c r="AP10" i="95" a="1"/>
  <c r="AP10" i="95"/>
  <c r="AQ10" i="95" a="1"/>
  <c r="AQ10" i="95" s="1"/>
  <c r="AR10" i="95" a="1"/>
  <c r="AR10" i="95"/>
  <c r="AS10" i="95" a="1"/>
  <c r="AS10" i="95" s="1"/>
  <c r="AT10" i="95" a="1"/>
  <c r="AT10" i="95"/>
  <c r="AU10" i="95" a="1"/>
  <c r="AU10" i="95" s="1"/>
  <c r="AV10" i="95" a="1"/>
  <c r="AV10" i="95" s="1"/>
  <c r="AW10" i="95" a="1"/>
  <c r="AW10" i="95" s="1"/>
  <c r="AX10" i="95" a="1"/>
  <c r="AX10" i="95" s="1"/>
  <c r="AY10" i="95" a="1"/>
  <c r="AY10" i="95"/>
  <c r="AZ10" i="95" a="1"/>
  <c r="AZ10" i="95" s="1"/>
  <c r="BA10" i="95" a="1"/>
  <c r="BA10" i="95" s="1"/>
  <c r="BB10" i="95" a="1"/>
  <c r="BB10" i="95"/>
  <c r="BC10" i="95" a="1"/>
  <c r="BC10" i="95"/>
  <c r="BD10" i="95" a="1"/>
  <c r="BD10" i="95" s="1"/>
  <c r="BE10" i="95" a="1"/>
  <c r="BE10" i="95" s="1"/>
  <c r="BF10" i="95" a="1"/>
  <c r="BF10" i="95"/>
  <c r="BG10" i="95" a="1"/>
  <c r="BG10" i="95" s="1"/>
  <c r="BH10" i="95" a="1"/>
  <c r="BH10" i="95"/>
  <c r="BI10" i="95" a="1"/>
  <c r="BI10" i="95" s="1"/>
  <c r="BJ10" i="95" a="1"/>
  <c r="BJ10" i="95" s="1"/>
  <c r="BK10" i="95" a="1"/>
  <c r="BK10" i="95" s="1"/>
  <c r="BL10" i="95" a="1"/>
  <c r="BL10" i="95"/>
  <c r="BM10" i="95" a="1"/>
  <c r="BM10" i="95" s="1"/>
  <c r="BN10" i="95" a="1"/>
  <c r="BN10" i="95" s="1"/>
  <c r="BO10" i="95" a="1"/>
  <c r="BO10" i="95"/>
  <c r="BP10" i="95" a="1"/>
  <c r="BP10" i="95" s="1"/>
  <c r="BQ10" i="95" a="1"/>
  <c r="BQ10" i="95" s="1"/>
  <c r="BR10" i="95" a="1"/>
  <c r="BR10" i="95" s="1"/>
  <c r="BS10" i="95" a="1"/>
  <c r="BS10" i="95" s="1"/>
  <c r="BT10" i="95" a="1"/>
  <c r="BT10" i="95" s="1"/>
  <c r="BU10" i="95" a="1"/>
  <c r="BU10" i="95" s="1"/>
  <c r="BV10" i="95" a="1"/>
  <c r="BV10" i="95"/>
  <c r="BW10" i="95" a="1"/>
  <c r="BW10" i="95" s="1"/>
  <c r="BX10" i="95" a="1"/>
  <c r="BX10" i="95"/>
  <c r="BY10" i="95" a="1"/>
  <c r="BY10" i="95" s="1"/>
  <c r="BZ10" i="95" a="1"/>
  <c r="BZ10" i="95"/>
  <c r="CA10" i="95" a="1"/>
  <c r="CA10" i="95" s="1"/>
  <c r="CB10" i="95" a="1"/>
  <c r="CB10" i="95" s="1"/>
  <c r="CC10" i="95" a="1"/>
  <c r="CC10" i="95" s="1"/>
  <c r="CD10" i="95" a="1"/>
  <c r="CD10" i="95" s="1"/>
  <c r="CE10" i="95" a="1"/>
  <c r="CE10" i="95"/>
  <c r="CF10" i="95" a="1"/>
  <c r="CF10" i="95" s="1"/>
  <c r="CG10" i="95" a="1"/>
  <c r="CG10" i="95" s="1"/>
  <c r="CH10" i="95" a="1"/>
  <c r="CH10" i="95" s="1"/>
  <c r="CI10" i="95" a="1"/>
  <c r="CI10" i="95"/>
  <c r="CJ10" i="95" a="1"/>
  <c r="CJ10" i="95" s="1"/>
  <c r="CK10" i="95" a="1"/>
  <c r="CK10" i="95" s="1"/>
  <c r="CL10" i="95" a="1"/>
  <c r="CL10" i="95"/>
  <c r="CM10" i="95" a="1"/>
  <c r="CM10" i="95" s="1"/>
  <c r="CN10" i="95" a="1"/>
  <c r="CN10" i="95"/>
  <c r="CO10" i="95" a="1"/>
  <c r="CO10" i="95" s="1"/>
  <c r="CP10" i="95" a="1"/>
  <c r="CP10" i="95" s="1"/>
  <c r="CQ10" i="95" a="1"/>
  <c r="CQ10" i="95" s="1"/>
  <c r="CR10" i="95" a="1"/>
  <c r="CR10" i="95"/>
  <c r="CS10" i="95" a="1"/>
  <c r="CS10" i="95" s="1"/>
  <c r="CT10" i="95" a="1"/>
  <c r="CT10" i="95" s="1"/>
  <c r="CU10" i="95" a="1"/>
  <c r="CU10" i="95"/>
  <c r="CV10" i="95" a="1"/>
  <c r="CV10" i="95" s="1"/>
  <c r="CW10" i="95" a="1"/>
  <c r="CW10" i="95" s="1"/>
  <c r="CX10" i="95" a="1"/>
  <c r="CX10" i="95" s="1"/>
  <c r="CY10" i="95" a="1"/>
  <c r="CY10" i="95" s="1"/>
  <c r="E11" i="95" a="1"/>
  <c r="E11" i="95" s="1"/>
  <c r="F11" i="95" a="1"/>
  <c r="F11" i="95" s="1"/>
  <c r="G11" i="95" a="1"/>
  <c r="G11" i="95"/>
  <c r="H11" i="95" a="1"/>
  <c r="H11" i="95" s="1"/>
  <c r="I11" i="95" a="1"/>
  <c r="I11" i="95"/>
  <c r="J11" i="95" a="1"/>
  <c r="J11" i="95" s="1"/>
  <c r="K11" i="95" a="1"/>
  <c r="K11" i="95"/>
  <c r="L11" i="95" a="1"/>
  <c r="L11" i="95" s="1"/>
  <c r="M11" i="95" a="1"/>
  <c r="M11" i="95" s="1"/>
  <c r="N11" i="95" a="1"/>
  <c r="N11" i="95" s="1"/>
  <c r="O11" i="95" a="1"/>
  <c r="O11" i="95" s="1"/>
  <c r="P11" i="95" a="1"/>
  <c r="P11" i="95"/>
  <c r="Q11" i="95" a="1"/>
  <c r="Q11" i="95" s="1"/>
  <c r="R11" i="95" a="1"/>
  <c r="R11" i="95" s="1"/>
  <c r="S11" i="95" a="1"/>
  <c r="S11" i="95"/>
  <c r="T11" i="95" a="1"/>
  <c r="T11" i="95"/>
  <c r="U11" i="95" a="1"/>
  <c r="U11" i="95" s="1"/>
  <c r="V11" i="95" a="1"/>
  <c r="V11" i="95" s="1"/>
  <c r="W11" i="95" a="1"/>
  <c r="W11" i="95"/>
  <c r="X11" i="95" a="1"/>
  <c r="X11" i="95" s="1"/>
  <c r="Y11" i="95" a="1"/>
  <c r="Y11" i="95"/>
  <c r="Z11" i="95" a="1"/>
  <c r="Z11" i="95" s="1"/>
  <c r="AA11" i="95" a="1"/>
  <c r="AA11" i="95" s="1"/>
  <c r="AB11" i="95" a="1"/>
  <c r="AB11" i="95" s="1"/>
  <c r="AC11" i="95" a="1"/>
  <c r="AC11" i="95"/>
  <c r="AD11" i="95" a="1"/>
  <c r="AD11" i="95" s="1"/>
  <c r="AE11" i="95" a="1"/>
  <c r="AE11" i="95" s="1"/>
  <c r="AF11" i="95" a="1"/>
  <c r="AF11" i="95"/>
  <c r="AG11" i="95" a="1"/>
  <c r="AG11" i="95" s="1"/>
  <c r="AH11" i="95" a="1"/>
  <c r="AH11" i="95" s="1"/>
  <c r="AI11" i="95" a="1"/>
  <c r="AI11" i="95" s="1"/>
  <c r="AJ11" i="95" a="1"/>
  <c r="AJ11" i="95" s="1"/>
  <c r="AK11" i="95" a="1"/>
  <c r="AK11" i="95" s="1"/>
  <c r="AL11" i="95" a="1"/>
  <c r="AL11" i="95" s="1"/>
  <c r="AM11" i="95" a="1"/>
  <c r="AM11" i="95"/>
  <c r="AN11" i="95" a="1"/>
  <c r="AN11" i="95" s="1"/>
  <c r="AO11" i="95" a="1"/>
  <c r="AO11" i="95"/>
  <c r="AP11" i="95" a="1"/>
  <c r="AP11" i="95" s="1"/>
  <c r="AQ11" i="95" a="1"/>
  <c r="AQ11" i="95"/>
  <c r="AR11" i="95" a="1"/>
  <c r="AR11" i="95" s="1"/>
  <c r="AS11" i="95" a="1"/>
  <c r="AS11" i="95" s="1"/>
  <c r="AT11" i="95" a="1"/>
  <c r="AT11" i="95" s="1"/>
  <c r="AU11" i="95" a="1"/>
  <c r="AU11" i="95" s="1"/>
  <c r="AV11" i="95" a="1"/>
  <c r="AV11" i="95"/>
  <c r="AW11" i="95" a="1"/>
  <c r="AW11" i="95" s="1"/>
  <c r="AX11" i="95" a="1"/>
  <c r="AX11" i="95" s="1"/>
  <c r="AY11" i="95" a="1"/>
  <c r="AY11" i="95" s="1"/>
  <c r="AZ11" i="95" a="1"/>
  <c r="AZ11" i="95"/>
  <c r="BA11" i="95" a="1"/>
  <c r="BA11" i="95" s="1"/>
  <c r="BB11" i="95" a="1"/>
  <c r="BB11" i="95" s="1"/>
  <c r="BC11" i="95" a="1"/>
  <c r="BC11" i="95"/>
  <c r="BD11" i="95" a="1"/>
  <c r="BD11" i="95" s="1"/>
  <c r="BE11" i="95" a="1"/>
  <c r="BE11" i="95"/>
  <c r="BF11" i="95" a="1"/>
  <c r="BF11" i="95" s="1"/>
  <c r="BG11" i="95" a="1"/>
  <c r="BG11" i="95" s="1"/>
  <c r="BH11" i="95" a="1"/>
  <c r="BH11" i="95" s="1"/>
  <c r="BI11" i="95" a="1"/>
  <c r="BI11" i="95"/>
  <c r="BJ11" i="95" a="1"/>
  <c r="BJ11" i="95" s="1"/>
  <c r="BK11" i="95" a="1"/>
  <c r="BK11" i="95" s="1"/>
  <c r="BL11" i="95" a="1"/>
  <c r="BL11" i="95"/>
  <c r="BM11" i="95" a="1"/>
  <c r="BM11" i="95" s="1"/>
  <c r="BN11" i="95" a="1"/>
  <c r="BN11" i="95" s="1"/>
  <c r="BO11" i="95" a="1"/>
  <c r="BO11" i="95"/>
  <c r="BP11" i="95" a="1"/>
  <c r="BP11" i="95" s="1"/>
  <c r="BQ11" i="95" a="1"/>
  <c r="BQ11" i="95" s="1"/>
  <c r="BR11" i="95" a="1"/>
  <c r="BR11" i="95" s="1"/>
  <c r="BS11" i="95" a="1"/>
  <c r="BS11" i="95"/>
  <c r="BT11" i="95" a="1"/>
  <c r="BT11" i="95"/>
  <c r="BU11" i="95" a="1"/>
  <c r="BU11" i="95"/>
  <c r="BV11" i="95" a="1"/>
  <c r="BV11" i="95" s="1"/>
  <c r="BW11" i="95" a="1"/>
  <c r="BW11" i="95"/>
  <c r="BX11" i="95" a="1"/>
  <c r="BX11" i="95"/>
  <c r="BY11" i="95" a="1"/>
  <c r="BY11" i="95" s="1"/>
  <c r="BZ11" i="95" a="1"/>
  <c r="BZ11" i="95" s="1"/>
  <c r="CA11" i="95" a="1"/>
  <c r="CA11" i="95"/>
  <c r="CB11" i="95" a="1"/>
  <c r="CB11" i="95" s="1"/>
  <c r="CC11" i="95" a="1"/>
  <c r="CC11" i="95" s="1"/>
  <c r="CD11" i="95" a="1"/>
  <c r="CD11" i="95" s="1"/>
  <c r="CE11" i="95" a="1"/>
  <c r="CE11" i="95" s="1"/>
  <c r="CF11" i="95" a="1"/>
  <c r="CF11" i="95"/>
  <c r="CG11" i="95" a="1"/>
  <c r="CG11" i="95" s="1"/>
  <c r="CH11" i="95" a="1"/>
  <c r="CH11" i="95"/>
  <c r="CI11" i="95" a="1"/>
  <c r="CI11" i="95" s="1"/>
  <c r="CJ11" i="95" a="1"/>
  <c r="CJ11" i="95"/>
  <c r="CK11" i="95" a="1"/>
  <c r="CK11" i="95" s="1"/>
  <c r="CL11" i="95" a="1"/>
  <c r="CL11" i="95"/>
  <c r="CM11" i="95" a="1"/>
  <c r="CM11" i="95" s="1"/>
  <c r="CN11" i="95" a="1"/>
  <c r="CN11" i="95" s="1"/>
  <c r="CO11" i="95" a="1"/>
  <c r="CO11" i="95" s="1"/>
  <c r="CP11" i="95" a="1"/>
  <c r="CP11" i="95" s="1"/>
  <c r="CQ11" i="95" a="1"/>
  <c r="CQ11" i="95"/>
  <c r="CR11" i="95" a="1"/>
  <c r="CR11" i="95" s="1"/>
  <c r="CS11" i="95" a="1"/>
  <c r="CS11" i="95" s="1"/>
  <c r="CT11" i="95" a="1"/>
  <c r="CT11" i="95"/>
  <c r="CU11" i="95" a="1"/>
  <c r="CU11" i="95"/>
  <c r="CV11" i="95" a="1"/>
  <c r="CV11" i="95" s="1"/>
  <c r="CW11" i="95" a="1"/>
  <c r="CW11" i="95" s="1"/>
  <c r="CX11" i="95" a="1"/>
  <c r="CX11" i="95"/>
  <c r="CY11" i="95" a="1"/>
  <c r="CY11" i="95" s="1"/>
  <c r="E12" i="95" a="1"/>
  <c r="E12" i="95"/>
  <c r="F12" i="95" a="1"/>
  <c r="F12" i="95" s="1"/>
  <c r="G12" i="95" a="1"/>
  <c r="G12" i="95" s="1"/>
  <c r="H12" i="95" a="1"/>
  <c r="H12" i="95"/>
  <c r="I12" i="95" a="1"/>
  <c r="I12" i="95"/>
  <c r="J12" i="95" a="1"/>
  <c r="J12" i="95" s="1"/>
  <c r="K12" i="95" a="1"/>
  <c r="K12" i="95" s="1"/>
  <c r="L12" i="95" a="1"/>
  <c r="L12" i="95"/>
  <c r="M12" i="95" a="1"/>
  <c r="M12" i="95" s="1"/>
  <c r="N12" i="95" a="1"/>
  <c r="N12" i="95" s="1"/>
  <c r="O12" i="95" a="1"/>
  <c r="O12" i="95" s="1"/>
  <c r="P12" i="95" a="1"/>
  <c r="P12" i="95" s="1"/>
  <c r="Q12" i="95" a="1"/>
  <c r="Q12" i="95"/>
  <c r="R12" i="95" a="1"/>
  <c r="R12" i="95" s="1"/>
  <c r="S12" i="95" a="1"/>
  <c r="S12" i="95"/>
  <c r="T12" i="95" a="1"/>
  <c r="T12" i="95" s="1"/>
  <c r="U12" i="95" a="1"/>
  <c r="U12" i="95"/>
  <c r="V12" i="95" a="1"/>
  <c r="V12" i="95" s="1"/>
  <c r="W12" i="95" a="1"/>
  <c r="W12" i="95"/>
  <c r="X12" i="95" a="1"/>
  <c r="X12" i="95" s="1"/>
  <c r="Y12" i="95" a="1"/>
  <c r="Y12" i="95" s="1"/>
  <c r="Z12" i="95" a="1"/>
  <c r="Z12" i="95" s="1"/>
  <c r="AA12" i="95" a="1"/>
  <c r="AA12" i="95" s="1"/>
  <c r="AB12" i="95" a="1"/>
  <c r="AB12" i="95"/>
  <c r="AC12" i="95" a="1"/>
  <c r="AC12" i="95" s="1"/>
  <c r="AD12" i="95" a="1"/>
  <c r="AD12" i="95" s="1"/>
  <c r="AE12" i="95" a="1"/>
  <c r="AE12" i="95"/>
  <c r="AF12" i="95" a="1"/>
  <c r="AF12" i="95"/>
  <c r="AG12" i="95" a="1"/>
  <c r="AG12" i="95" s="1"/>
  <c r="AH12" i="95" a="1"/>
  <c r="AH12" i="95" s="1"/>
  <c r="AI12" i="95" a="1"/>
  <c r="AI12" i="95"/>
  <c r="AJ12" i="95" a="1"/>
  <c r="AJ12" i="95" s="1"/>
  <c r="AK12" i="95" a="1"/>
  <c r="AK12" i="95"/>
  <c r="AL12" i="95" a="1"/>
  <c r="AL12" i="95" s="1"/>
  <c r="AM12" i="95" a="1"/>
  <c r="AM12" i="95" s="1"/>
  <c r="AN12" i="95" a="1"/>
  <c r="AN12" i="95"/>
  <c r="AO12" i="95" a="1"/>
  <c r="AO12" i="95"/>
  <c r="AP12" i="95" a="1"/>
  <c r="AP12" i="95" s="1"/>
  <c r="AQ12" i="95" a="1"/>
  <c r="AQ12" i="95" s="1"/>
  <c r="AR12" i="95" a="1"/>
  <c r="AR12" i="95"/>
  <c r="AS12" i="95" a="1"/>
  <c r="AS12" i="95" s="1"/>
  <c r="AT12" i="95" a="1"/>
  <c r="AT12" i="95" s="1"/>
  <c r="AU12" i="95" a="1"/>
  <c r="AU12" i="95" s="1"/>
  <c r="AV12" i="95" a="1"/>
  <c r="AV12" i="95" s="1"/>
  <c r="AW12" i="95" a="1"/>
  <c r="AW12" i="95"/>
  <c r="AX12" i="95" a="1"/>
  <c r="AX12" i="95" s="1"/>
  <c r="AY12" i="95" a="1"/>
  <c r="AY12" i="95"/>
  <c r="AZ12" i="95" a="1"/>
  <c r="AZ12" i="95" s="1"/>
  <c r="BA12" i="95" a="1"/>
  <c r="BA12" i="95"/>
  <c r="BB12" i="95" a="1"/>
  <c r="BB12" i="95" s="1"/>
  <c r="BC12" i="95" a="1"/>
  <c r="BC12" i="95"/>
  <c r="BD12" i="95" a="1"/>
  <c r="BD12" i="95" s="1"/>
  <c r="BE12" i="95" a="1"/>
  <c r="BE12" i="95" s="1"/>
  <c r="BF12" i="95" a="1"/>
  <c r="BF12" i="95" s="1"/>
  <c r="BG12" i="95" a="1"/>
  <c r="BG12" i="95" s="1"/>
  <c r="BH12" i="95" a="1"/>
  <c r="BH12" i="95"/>
  <c r="BI12" i="95" a="1"/>
  <c r="BI12" i="95" s="1"/>
  <c r="BJ12" i="95" a="1"/>
  <c r="BJ12" i="95" s="1"/>
  <c r="BK12" i="95" a="1"/>
  <c r="BK12" i="95"/>
  <c r="BL12" i="95" a="1"/>
  <c r="BL12" i="95"/>
  <c r="BM12" i="95" a="1"/>
  <c r="BM12" i="95" s="1"/>
  <c r="BN12" i="95" a="1"/>
  <c r="BN12" i="95" s="1"/>
  <c r="BO12" i="95" a="1"/>
  <c r="BO12" i="95"/>
  <c r="BP12" i="95" a="1"/>
  <c r="BP12" i="95" s="1"/>
  <c r="BQ12" i="95" a="1"/>
  <c r="BQ12" i="95"/>
  <c r="BR12" i="95" a="1"/>
  <c r="BR12" i="95" s="1"/>
  <c r="BS12" i="95" a="1"/>
  <c r="BS12" i="95" s="1"/>
  <c r="BT12" i="95" a="1"/>
  <c r="BT12" i="95"/>
  <c r="BU12" i="95" a="1"/>
  <c r="BU12" i="95"/>
  <c r="BV12" i="95" a="1"/>
  <c r="BV12" i="95" s="1"/>
  <c r="BW12" i="95" a="1"/>
  <c r="BW12" i="95" s="1"/>
  <c r="BX12" i="95" a="1"/>
  <c r="BX12" i="95"/>
  <c r="BY12" i="95" a="1"/>
  <c r="BY12" i="95" s="1"/>
  <c r="BZ12" i="95" a="1"/>
  <c r="BZ12" i="95" s="1"/>
  <c r="CA12" i="95" a="1"/>
  <c r="CA12" i="95" s="1"/>
  <c r="CB12" i="95" a="1"/>
  <c r="CB12" i="95" s="1"/>
  <c r="CC12" i="95" a="1"/>
  <c r="CC12" i="95"/>
  <c r="CD12" i="95" a="1"/>
  <c r="CD12" i="95" s="1"/>
  <c r="CE12" i="95" a="1"/>
  <c r="CE12" i="95"/>
  <c r="CF12" i="95" a="1"/>
  <c r="CF12" i="95" s="1"/>
  <c r="CG12" i="95" a="1"/>
  <c r="CG12" i="95"/>
  <c r="CH12" i="95" a="1"/>
  <c r="CH12" i="95" s="1"/>
  <c r="CI12" i="95" a="1"/>
  <c r="CI12" i="95"/>
  <c r="CJ12" i="95" a="1"/>
  <c r="CJ12" i="95" s="1"/>
  <c r="CK12" i="95" a="1"/>
  <c r="CK12" i="95" s="1"/>
  <c r="CL12" i="95" a="1"/>
  <c r="CL12" i="95" s="1"/>
  <c r="CM12" i="95" a="1"/>
  <c r="CM12" i="95" s="1"/>
  <c r="CN12" i="95" a="1"/>
  <c r="CN12" i="95"/>
  <c r="CO12" i="95" a="1"/>
  <c r="CO12" i="95" s="1"/>
  <c r="CP12" i="95" a="1"/>
  <c r="CP12" i="95" s="1"/>
  <c r="CQ12" i="95" a="1"/>
  <c r="CQ12" i="95"/>
  <c r="CR12" i="95" a="1"/>
  <c r="CR12" i="95"/>
  <c r="CS12" i="95" a="1"/>
  <c r="CS12" i="95" s="1"/>
  <c r="CT12" i="95" a="1"/>
  <c r="CT12" i="95" s="1"/>
  <c r="CU12" i="95" a="1"/>
  <c r="CU12" i="95"/>
  <c r="CV12" i="95" a="1"/>
  <c r="CV12" i="95" s="1"/>
  <c r="CW12" i="95" a="1"/>
  <c r="CW12" i="95"/>
  <c r="CX12" i="95" a="1"/>
  <c r="CX12" i="95" s="1"/>
  <c r="CY12" i="95" a="1"/>
  <c r="CY12" i="95" s="1"/>
  <c r="E13" i="95" a="1"/>
  <c r="E13" i="95"/>
  <c r="F13" i="95" a="1"/>
  <c r="F13" i="95"/>
  <c r="G13" i="95" a="1"/>
  <c r="G13" i="95" s="1"/>
  <c r="H13" i="95" a="1"/>
  <c r="H13" i="95" s="1"/>
  <c r="I13" i="95" a="1"/>
  <c r="I13" i="95"/>
  <c r="J13" i="95" a="1"/>
  <c r="J13" i="95" s="1"/>
  <c r="K13" i="95" a="1"/>
  <c r="K13" i="95" s="1"/>
  <c r="L13" i="95" a="1"/>
  <c r="L13" i="95" s="1"/>
  <c r="M13" i="95" a="1"/>
  <c r="M13" i="95" s="1"/>
  <c r="N13" i="95" a="1"/>
  <c r="N13" i="95"/>
  <c r="O13" i="95" a="1"/>
  <c r="O13" i="95" s="1"/>
  <c r="P13" i="95" a="1"/>
  <c r="P13" i="95"/>
  <c r="Q13" i="95" a="1"/>
  <c r="Q13" i="95" s="1"/>
  <c r="R13" i="95" a="1"/>
  <c r="R13" i="95"/>
  <c r="S13" i="95" a="1"/>
  <c r="S13" i="95" s="1"/>
  <c r="T13" i="95" a="1"/>
  <c r="T13" i="95"/>
  <c r="U13" i="95" a="1"/>
  <c r="U13" i="95" s="1"/>
  <c r="V13" i="95" a="1"/>
  <c r="V13" i="95" s="1"/>
  <c r="W13" i="95" a="1"/>
  <c r="W13" i="95" s="1"/>
  <c r="X13" i="95" a="1"/>
  <c r="X13" i="95" s="1"/>
  <c r="Y13" i="95" a="1"/>
  <c r="Y13" i="95"/>
  <c r="Z13" i="95" a="1"/>
  <c r="Z13" i="95" s="1"/>
  <c r="AA13" i="95" a="1"/>
  <c r="AA13" i="95" s="1"/>
  <c r="AB13" i="95" a="1"/>
  <c r="AB13" i="95"/>
  <c r="AC13" i="95" a="1"/>
  <c r="AC13" i="95"/>
  <c r="AD13" i="95" a="1"/>
  <c r="AD13" i="95" s="1"/>
  <c r="AE13" i="95" a="1"/>
  <c r="AE13" i="95" s="1"/>
  <c r="AF13" i="95" a="1"/>
  <c r="AF13" i="95"/>
  <c r="AG13" i="95" a="1"/>
  <c r="AG13" i="95" s="1"/>
  <c r="AH13" i="95" a="1"/>
  <c r="AH13" i="95"/>
  <c r="AI13" i="95" a="1"/>
  <c r="AI13" i="95" s="1"/>
  <c r="AJ13" i="95" a="1"/>
  <c r="AJ13" i="95" s="1"/>
  <c r="AK13" i="95" a="1"/>
  <c r="AK13" i="95"/>
  <c r="AL13" i="95" a="1"/>
  <c r="AL13" i="95"/>
  <c r="AM13" i="95" a="1"/>
  <c r="AM13" i="95" s="1"/>
  <c r="AN13" i="95" a="1"/>
  <c r="AN13" i="95" s="1"/>
  <c r="AO13" i="95" a="1"/>
  <c r="AO13" i="95"/>
  <c r="AP13" i="95" a="1"/>
  <c r="AP13" i="95" s="1"/>
  <c r="AQ13" i="95" a="1"/>
  <c r="AQ13" i="95" s="1"/>
  <c r="AR13" i="95" a="1"/>
  <c r="AR13" i="95" s="1"/>
  <c r="AS13" i="95" a="1"/>
  <c r="AS13" i="95" s="1"/>
  <c r="AT13" i="95" a="1"/>
  <c r="AT13" i="95"/>
  <c r="AU13" i="95" a="1"/>
  <c r="AU13" i="95" s="1"/>
  <c r="AV13" i="95" a="1"/>
  <c r="AV13" i="95"/>
  <c r="AW13" i="95" a="1"/>
  <c r="AW13" i="95" s="1"/>
  <c r="AX13" i="95" a="1"/>
  <c r="AX13" i="95"/>
  <c r="AY13" i="95" a="1"/>
  <c r="AY13" i="95" s="1"/>
  <c r="AZ13" i="95" a="1"/>
  <c r="AZ13" i="95"/>
  <c r="BA13" i="95" a="1"/>
  <c r="BA13" i="95" s="1"/>
  <c r="BB13" i="95" a="1"/>
  <c r="BB13" i="95" s="1"/>
  <c r="BC13" i="95" a="1"/>
  <c r="BC13" i="95" s="1"/>
  <c r="BD13" i="95" a="1"/>
  <c r="BD13" i="95" s="1"/>
  <c r="BE13" i="95" a="1"/>
  <c r="BE13" i="95"/>
  <c r="BF13" i="95" a="1"/>
  <c r="BF13" i="95" s="1"/>
  <c r="BG13" i="95" a="1"/>
  <c r="BG13" i="95" s="1"/>
  <c r="BH13" i="95" a="1"/>
  <c r="BH13" i="95"/>
  <c r="BI13" i="95" a="1"/>
  <c r="BI13" i="95"/>
  <c r="BJ13" i="95" a="1"/>
  <c r="BJ13" i="95" s="1"/>
  <c r="BK13" i="95" a="1"/>
  <c r="BK13" i="95" s="1"/>
  <c r="BL13" i="95" a="1"/>
  <c r="BL13" i="95"/>
  <c r="BM13" i="95" a="1"/>
  <c r="BM13" i="95" s="1"/>
  <c r="BN13" i="95" a="1"/>
  <c r="BN13" i="95"/>
  <c r="BO13" i="95" a="1"/>
  <c r="BO13" i="95" s="1"/>
  <c r="BP13" i="95" a="1"/>
  <c r="BP13" i="95" s="1"/>
  <c r="BQ13" i="95" a="1"/>
  <c r="BQ13" i="95"/>
  <c r="BR13" i="95" a="1"/>
  <c r="BR13" i="95"/>
  <c r="BS13" i="95" a="1"/>
  <c r="BS13" i="95" s="1"/>
  <c r="BT13" i="95" a="1"/>
  <c r="BT13" i="95" s="1"/>
  <c r="BU13" i="95" a="1"/>
  <c r="BU13" i="95"/>
  <c r="BV13" i="95" a="1"/>
  <c r="BV13" i="95" s="1"/>
  <c r="BW13" i="95" a="1"/>
  <c r="BW13" i="95" s="1"/>
  <c r="BX13" i="95" a="1"/>
  <c r="BX13" i="95" s="1"/>
  <c r="BY13" i="95" a="1"/>
  <c r="BY13" i="95" s="1"/>
  <c r="BZ13" i="95" a="1"/>
  <c r="BZ13" i="95"/>
  <c r="CA13" i="95" a="1"/>
  <c r="CA13" i="95" s="1"/>
  <c r="CB13" i="95" a="1"/>
  <c r="CB13" i="95"/>
  <c r="CC13" i="95" a="1"/>
  <c r="CC13" i="95" s="1"/>
  <c r="CD13" i="95" a="1"/>
  <c r="CD13" i="95"/>
  <c r="CE13" i="95" a="1"/>
  <c r="CE13" i="95" s="1"/>
  <c r="CF13" i="95" a="1"/>
  <c r="CF13" i="95"/>
  <c r="CG13" i="95" a="1"/>
  <c r="CG13" i="95" s="1"/>
  <c r="CH13" i="95" a="1"/>
  <c r="CH13" i="95" s="1"/>
  <c r="CI13" i="95" a="1"/>
  <c r="CI13" i="95" s="1"/>
  <c r="CJ13" i="95" a="1"/>
  <c r="CJ13" i="95" s="1"/>
  <c r="CK13" i="95" a="1"/>
  <c r="CK13" i="95"/>
  <c r="CL13" i="95" a="1"/>
  <c r="CL13" i="95" s="1"/>
  <c r="CM13" i="95" a="1"/>
  <c r="CM13" i="95" s="1"/>
  <c r="CN13" i="95" a="1"/>
  <c r="CN13" i="95"/>
  <c r="CO13" i="95" a="1"/>
  <c r="CO13" i="95"/>
  <c r="CP13" i="95" a="1"/>
  <c r="CP13" i="95" s="1"/>
  <c r="CQ13" i="95" a="1"/>
  <c r="CQ13" i="95" s="1"/>
  <c r="CR13" i="95" a="1"/>
  <c r="CR13" i="95"/>
  <c r="CS13" i="95" a="1"/>
  <c r="CS13" i="95" s="1"/>
  <c r="CT13" i="95" a="1"/>
  <c r="CT13" i="95"/>
  <c r="CU13" i="95" a="1"/>
  <c r="CU13" i="95" s="1"/>
  <c r="CV13" i="95" a="1"/>
  <c r="CV13" i="95" s="1"/>
  <c r="CW13" i="95" a="1"/>
  <c r="CW13" i="95"/>
  <c r="CX13" i="95" a="1"/>
  <c r="CX13" i="95"/>
  <c r="CY13" i="95" a="1"/>
  <c r="CY13" i="95" s="1"/>
  <c r="E14" i="95" a="1"/>
  <c r="E14" i="95" s="1"/>
  <c r="F14" i="95" a="1"/>
  <c r="F14" i="95"/>
  <c r="G14" i="95" a="1"/>
  <c r="G14" i="95" s="1"/>
  <c r="H14" i="95" a="1"/>
  <c r="H14" i="95" s="1"/>
  <c r="I14" i="95" a="1"/>
  <c r="I14" i="95" s="1"/>
  <c r="J14" i="95" a="1"/>
  <c r="J14" i="95" s="1"/>
  <c r="K14" i="95" a="1"/>
  <c r="K14" i="95"/>
  <c r="L14" i="95" a="1"/>
  <c r="L14" i="95" s="1"/>
  <c r="M14" i="95" a="1"/>
  <c r="M14" i="95"/>
  <c r="N14" i="95" a="1"/>
  <c r="N14" i="95" s="1"/>
  <c r="O14" i="95" a="1"/>
  <c r="O14" i="95"/>
  <c r="P14" i="95" a="1"/>
  <c r="P14" i="95" s="1"/>
  <c r="Q14" i="95" a="1"/>
  <c r="Q14" i="95"/>
  <c r="R14" i="95" a="1"/>
  <c r="R14" i="95" s="1"/>
  <c r="S14" i="95" a="1"/>
  <c r="S14" i="95" s="1"/>
  <c r="T14" i="95" a="1"/>
  <c r="T14" i="95" s="1"/>
  <c r="U14" i="95" a="1"/>
  <c r="U14" i="95" s="1"/>
  <c r="V14" i="95" a="1"/>
  <c r="V14" i="95"/>
  <c r="W14" i="95" a="1"/>
  <c r="W14" i="95" s="1"/>
  <c r="X14" i="95" a="1"/>
  <c r="X14" i="95" s="1"/>
  <c r="Y14" i="95" a="1"/>
  <c r="Y14" i="95"/>
  <c r="Z14" i="95" a="1"/>
  <c r="Z14" i="95"/>
  <c r="AA14" i="95" a="1"/>
  <c r="AA14" i="95" s="1"/>
  <c r="AB14" i="95" a="1"/>
  <c r="AB14" i="95" s="1"/>
  <c r="AC14" i="95" a="1"/>
  <c r="AC14" i="95"/>
  <c r="AD14" i="95" a="1"/>
  <c r="AD14" i="95" s="1"/>
  <c r="AE14" i="95" a="1"/>
  <c r="AE14" i="95"/>
  <c r="AF14" i="95" a="1"/>
  <c r="AF14" i="95" s="1"/>
  <c r="AG14" i="95" a="1"/>
  <c r="AG14" i="95" s="1"/>
  <c r="AH14" i="95" a="1"/>
  <c r="AH14" i="95"/>
  <c r="AI14" i="95" a="1"/>
  <c r="AI14" i="95"/>
  <c r="AJ14" i="95" a="1"/>
  <c r="AJ14" i="95" s="1"/>
  <c r="AK14" i="95" a="1"/>
  <c r="AK14" i="95" s="1"/>
  <c r="AL14" i="95" a="1"/>
  <c r="AL14" i="95"/>
  <c r="AM14" i="95" a="1"/>
  <c r="AM14" i="95" s="1"/>
  <c r="AN14" i="95" a="1"/>
  <c r="AN14" i="95" s="1"/>
  <c r="AO14" i="95" a="1"/>
  <c r="AO14" i="95" s="1"/>
  <c r="AP14" i="95" a="1"/>
  <c r="AP14" i="95" s="1"/>
  <c r="AQ14" i="95" a="1"/>
  <c r="AQ14" i="95"/>
  <c r="AR14" i="95" a="1"/>
  <c r="AR14" i="95" s="1"/>
  <c r="AS14" i="95" a="1"/>
  <c r="AS14" i="95"/>
  <c r="AT14" i="95" a="1"/>
  <c r="AT14" i="95" s="1"/>
  <c r="AU14" i="95" a="1"/>
  <c r="AU14" i="95"/>
  <c r="AV14" i="95" a="1"/>
  <c r="AV14" i="95" s="1"/>
  <c r="AW14" i="95" a="1"/>
  <c r="AW14" i="95"/>
  <c r="AX14" i="95" a="1"/>
  <c r="AX14" i="95" s="1"/>
  <c r="AY14" i="95" a="1"/>
  <c r="AY14" i="95" s="1"/>
  <c r="AZ14" i="95" a="1"/>
  <c r="AZ14" i="95" s="1"/>
  <c r="BA14" i="95" a="1"/>
  <c r="BA14" i="95" s="1"/>
  <c r="BB14" i="95" a="1"/>
  <c r="BB14" i="95"/>
  <c r="BC14" i="95" a="1"/>
  <c r="BC14" i="95" s="1"/>
  <c r="BD14" i="95" a="1"/>
  <c r="BD14" i="95" s="1"/>
  <c r="BE14" i="95" a="1"/>
  <c r="BE14" i="95"/>
  <c r="BF14" i="95" a="1"/>
  <c r="BF14" i="95"/>
  <c r="BG14" i="95" a="1"/>
  <c r="BG14" i="95" s="1"/>
  <c r="BH14" i="95" a="1"/>
  <c r="BH14" i="95" s="1"/>
  <c r="BI14" i="95" a="1"/>
  <c r="BI14" i="95"/>
  <c r="BJ14" i="95" a="1"/>
  <c r="BJ14" i="95" s="1"/>
  <c r="BK14" i="95" a="1"/>
  <c r="BK14" i="95"/>
  <c r="BL14" i="95" a="1"/>
  <c r="BL14" i="95" s="1"/>
  <c r="BM14" i="95" a="1"/>
  <c r="BM14" i="95" s="1"/>
  <c r="BN14" i="95" a="1"/>
  <c r="BN14" i="95"/>
  <c r="BO14" i="95" a="1"/>
  <c r="BO14" i="95"/>
  <c r="BP14" i="95" a="1"/>
  <c r="BP14" i="95" s="1"/>
  <c r="BQ14" i="95" a="1"/>
  <c r="BQ14" i="95" s="1"/>
  <c r="BR14" i="95" a="1"/>
  <c r="BR14" i="95"/>
  <c r="BS14" i="95" a="1"/>
  <c r="BS14" i="95" s="1"/>
  <c r="BT14" i="95" a="1"/>
  <c r="BT14" i="95" s="1"/>
  <c r="BU14" i="95" a="1"/>
  <c r="BU14" i="95" s="1"/>
  <c r="BV14" i="95" a="1"/>
  <c r="BV14" i="95" s="1"/>
  <c r="BW14" i="95" a="1"/>
  <c r="BW14" i="95"/>
  <c r="BX14" i="95" a="1"/>
  <c r="BX14" i="95" s="1"/>
  <c r="BY14" i="95" a="1"/>
  <c r="BY14" i="95"/>
  <c r="BZ14" i="95" a="1"/>
  <c r="BZ14" i="95" s="1"/>
  <c r="CA14" i="95" a="1"/>
  <c r="CA14" i="95"/>
  <c r="CB14" i="95" a="1"/>
  <c r="CB14" i="95" s="1"/>
  <c r="CC14" i="95" a="1"/>
  <c r="CC14" i="95"/>
  <c r="CD14" i="95" a="1"/>
  <c r="CD14" i="95" s="1"/>
  <c r="CE14" i="95" a="1"/>
  <c r="CE14" i="95" s="1"/>
  <c r="CF14" i="95" a="1"/>
  <c r="CF14" i="95" s="1"/>
  <c r="CG14" i="95" a="1"/>
  <c r="CG14" i="95" s="1"/>
  <c r="CH14" i="95" a="1"/>
  <c r="CH14" i="95"/>
  <c r="CI14" i="95" a="1"/>
  <c r="CI14" i="95" s="1"/>
  <c r="CJ14" i="95" a="1"/>
  <c r="CJ14" i="95" s="1"/>
  <c r="CK14" i="95" a="1"/>
  <c r="CK14" i="95"/>
  <c r="CL14" i="95" a="1"/>
  <c r="CL14" i="95"/>
  <c r="CM14" i="95" a="1"/>
  <c r="CM14" i="95" s="1"/>
  <c r="CN14" i="95" a="1"/>
  <c r="CN14" i="95" s="1"/>
  <c r="CO14" i="95" a="1"/>
  <c r="CO14" i="95"/>
  <c r="CP14" i="95" a="1"/>
  <c r="CP14" i="95" s="1"/>
  <c r="CQ14" i="95" a="1"/>
  <c r="CQ14" i="95"/>
  <c r="CR14" i="95" a="1"/>
  <c r="CR14" i="95" s="1"/>
  <c r="CS14" i="95" a="1"/>
  <c r="CS14" i="95" s="1"/>
  <c r="CT14" i="95" a="1"/>
  <c r="CT14" i="95"/>
  <c r="CU14" i="95" a="1"/>
  <c r="CU14" i="95"/>
  <c r="CV14" i="95" a="1"/>
  <c r="CV14" i="95" s="1"/>
  <c r="CW14" i="95" a="1"/>
  <c r="CW14" i="95" s="1"/>
  <c r="CX14" i="95" a="1"/>
  <c r="CX14" i="95"/>
  <c r="CY14" i="95" a="1"/>
  <c r="CY14" i="95" s="1"/>
  <c r="E15" i="95" a="1"/>
  <c r="E15" i="95" s="1"/>
  <c r="F15" i="95" a="1"/>
  <c r="F15" i="95" s="1"/>
  <c r="G15" i="95" a="1"/>
  <c r="G15" i="95" s="1"/>
  <c r="H15" i="95" a="1"/>
  <c r="H15" i="95"/>
  <c r="I15" i="95" a="1"/>
  <c r="I15" i="95" s="1"/>
  <c r="J15" i="95" a="1"/>
  <c r="J15" i="95"/>
  <c r="K15" i="95" a="1"/>
  <c r="K15" i="95" s="1"/>
  <c r="L15" i="95" a="1"/>
  <c r="L15" i="95"/>
  <c r="M15" i="95" a="1"/>
  <c r="M15" i="95" s="1"/>
  <c r="N15" i="95" a="1"/>
  <c r="N15" i="95"/>
  <c r="O15" i="95" a="1"/>
  <c r="O15" i="95" s="1"/>
  <c r="P15" i="95" a="1"/>
  <c r="P15" i="95" s="1"/>
  <c r="Q15" i="95" a="1"/>
  <c r="Q15" i="95" s="1"/>
  <c r="R15" i="95" a="1"/>
  <c r="R15" i="95" s="1"/>
  <c r="S15" i="95" a="1"/>
  <c r="S15" i="95"/>
  <c r="T15" i="95" a="1"/>
  <c r="T15" i="95" s="1"/>
  <c r="U15" i="95" a="1"/>
  <c r="U15" i="95" s="1"/>
  <c r="V15" i="95" a="1"/>
  <c r="V15" i="95"/>
  <c r="W15" i="95" a="1"/>
  <c r="W15" i="95"/>
  <c r="X15" i="95" a="1"/>
  <c r="X15" i="95" s="1"/>
  <c r="Y15" i="95" a="1"/>
  <c r="Y15" i="95" s="1"/>
  <c r="Z15" i="95" a="1"/>
  <c r="Z15" i="95"/>
  <c r="AA15" i="95" a="1"/>
  <c r="AA15" i="95" s="1"/>
  <c r="AB15" i="95" a="1"/>
  <c r="AB15" i="95"/>
  <c r="AC15" i="95" a="1"/>
  <c r="AC15" i="95" s="1"/>
  <c r="AD15" i="95" a="1"/>
  <c r="AD15" i="95" s="1"/>
  <c r="AE15" i="95" a="1"/>
  <c r="AE15" i="95"/>
  <c r="AF15" i="95" a="1"/>
  <c r="AF15" i="95"/>
  <c r="AG15" i="95" a="1"/>
  <c r="AG15" i="95" s="1"/>
  <c r="AH15" i="95" a="1"/>
  <c r="AH15" i="95" s="1"/>
  <c r="AI15" i="95" a="1"/>
  <c r="AI15" i="95"/>
  <c r="AJ15" i="95" a="1"/>
  <c r="AJ15" i="95" s="1"/>
  <c r="AK15" i="95" a="1"/>
  <c r="AK15" i="95" s="1"/>
  <c r="AL15" i="95" a="1"/>
  <c r="AL15" i="95" s="1"/>
  <c r="AM15" i="95" a="1"/>
  <c r="AM15" i="95" s="1"/>
  <c r="AN15" i="95" a="1"/>
  <c r="AN15" i="95"/>
  <c r="AO15" i="95" a="1"/>
  <c r="AO15" i="95" s="1"/>
  <c r="AP15" i="95" a="1"/>
  <c r="AP15" i="95"/>
  <c r="AQ15" i="95" a="1"/>
  <c r="AQ15" i="95" s="1"/>
  <c r="AR15" i="95" a="1"/>
  <c r="AR15" i="95"/>
  <c r="AS15" i="95" a="1"/>
  <c r="AS15" i="95" s="1"/>
  <c r="AT15" i="95" a="1"/>
  <c r="AT15" i="95"/>
  <c r="AU15" i="95" a="1"/>
  <c r="AU15" i="95" s="1"/>
  <c r="AV15" i="95" a="1"/>
  <c r="AV15" i="95" s="1"/>
  <c r="AW15" i="95" a="1"/>
  <c r="AW15" i="95" s="1"/>
  <c r="AX15" i="95" a="1"/>
  <c r="AX15" i="95" s="1"/>
  <c r="AY15" i="95" a="1"/>
  <c r="AY15" i="95"/>
  <c r="AZ15" i="95" a="1"/>
  <c r="AZ15" i="95" s="1"/>
  <c r="BA15" i="95" a="1"/>
  <c r="BA15" i="95" s="1"/>
  <c r="BB15" i="95" a="1"/>
  <c r="BB15" i="95"/>
  <c r="BC15" i="95" a="1"/>
  <c r="BC15" i="95"/>
  <c r="BD15" i="95" a="1"/>
  <c r="BD15" i="95" s="1"/>
  <c r="BE15" i="95" a="1"/>
  <c r="BE15" i="95" s="1"/>
  <c r="BF15" i="95" a="1"/>
  <c r="BF15" i="95"/>
  <c r="BG15" i="95" a="1"/>
  <c r="BG15" i="95" s="1"/>
  <c r="BH15" i="95" a="1"/>
  <c r="BH15" i="95"/>
  <c r="BI15" i="95" a="1"/>
  <c r="BI15" i="95" s="1"/>
  <c r="BJ15" i="95" a="1"/>
  <c r="BJ15" i="95" s="1"/>
  <c r="BK15" i="95" a="1"/>
  <c r="BK15" i="95"/>
  <c r="BL15" i="95" a="1"/>
  <c r="BL15" i="95"/>
  <c r="BM15" i="95" a="1"/>
  <c r="BM15" i="95" s="1"/>
  <c r="BN15" i="95" a="1"/>
  <c r="BN15" i="95" s="1"/>
  <c r="BO15" i="95" a="1"/>
  <c r="BO15" i="95"/>
  <c r="BP15" i="95" a="1"/>
  <c r="BP15" i="95" s="1"/>
  <c r="BQ15" i="95" a="1"/>
  <c r="BQ15" i="95" s="1"/>
  <c r="BR15" i="95" a="1"/>
  <c r="BR15" i="95" s="1"/>
  <c r="BS15" i="95" a="1"/>
  <c r="BS15" i="95" s="1"/>
  <c r="BT15" i="95" a="1"/>
  <c r="BT15" i="95"/>
  <c r="BU15" i="95" a="1"/>
  <c r="BU15" i="95" s="1"/>
  <c r="BV15" i="95" a="1"/>
  <c r="BV15" i="95"/>
  <c r="BW15" i="95" a="1"/>
  <c r="BW15" i="95" s="1"/>
  <c r="BX15" i="95" a="1"/>
  <c r="BX15" i="95"/>
  <c r="BY15" i="95" a="1"/>
  <c r="BY15" i="95" s="1"/>
  <c r="BZ15" i="95" a="1"/>
  <c r="BZ15" i="95"/>
  <c r="CA15" i="95" a="1"/>
  <c r="CA15" i="95" s="1"/>
  <c r="CB15" i="95" a="1"/>
  <c r="CB15" i="95" s="1"/>
  <c r="CC15" i="95" a="1"/>
  <c r="CC15" i="95" s="1"/>
  <c r="CD15" i="95" a="1"/>
  <c r="CD15" i="95" s="1"/>
  <c r="CE15" i="95" a="1"/>
  <c r="CE15" i="95"/>
  <c r="CF15" i="95" a="1"/>
  <c r="CF15" i="95" s="1"/>
  <c r="CG15" i="95" a="1"/>
  <c r="CG15" i="95" s="1"/>
  <c r="CH15" i="95" a="1"/>
  <c r="CH15" i="95"/>
  <c r="CI15" i="95" a="1"/>
  <c r="CI15" i="95"/>
  <c r="CJ15" i="95" a="1"/>
  <c r="CJ15" i="95" s="1"/>
  <c r="CK15" i="95" a="1"/>
  <c r="CK15" i="95" s="1"/>
  <c r="CL15" i="95" a="1"/>
  <c r="CL15" i="95" s="1"/>
  <c r="CM15" i="95" a="1"/>
  <c r="CM15" i="95" s="1"/>
  <c r="CN15" i="95" a="1"/>
  <c r="CN15" i="95"/>
  <c r="CO15" i="95" a="1"/>
  <c r="CO15" i="95" s="1"/>
  <c r="CP15" i="95" a="1"/>
  <c r="CP15" i="95" s="1"/>
  <c r="CQ15" i="95" a="1"/>
  <c r="CQ15" i="95"/>
  <c r="CR15" i="95" a="1"/>
  <c r="CR15" i="95"/>
  <c r="CS15" i="95" a="1"/>
  <c r="CS15" i="95" s="1"/>
  <c r="CT15" i="95" a="1"/>
  <c r="CT15" i="95" s="1"/>
  <c r="CU15" i="95" a="1"/>
  <c r="CU15" i="95" s="1"/>
  <c r="CV15" i="95" a="1"/>
  <c r="CV15" i="95" s="1"/>
  <c r="CW15" i="95" a="1"/>
  <c r="CW15" i="95" s="1"/>
  <c r="CX15" i="95" a="1"/>
  <c r="CX15" i="95" s="1"/>
  <c r="CY15" i="95" a="1"/>
  <c r="CY15" i="95" s="1"/>
  <c r="E16" i="95" a="1"/>
  <c r="E16" i="95"/>
  <c r="F16" i="95" a="1"/>
  <c r="F16" i="95" s="1"/>
  <c r="G16" i="95" a="1"/>
  <c r="G16" i="95"/>
  <c r="H16" i="95" a="1"/>
  <c r="H16" i="95" s="1"/>
  <c r="I16" i="95" a="1"/>
  <c r="I16" i="95" s="1"/>
  <c r="J16" i="95" a="1"/>
  <c r="J16" i="95" s="1"/>
  <c r="K16" i="95" a="1"/>
  <c r="K16" i="95"/>
  <c r="L16" i="95" a="1"/>
  <c r="L16" i="95" s="1"/>
  <c r="M16" i="95" a="1"/>
  <c r="M16" i="95" s="1"/>
  <c r="N16" i="95" a="1"/>
  <c r="N16" i="95" s="1"/>
  <c r="O16" i="95" a="1"/>
  <c r="O16" i="95" s="1"/>
  <c r="P16" i="95" a="1"/>
  <c r="P16" i="95"/>
  <c r="Q16" i="95" a="1"/>
  <c r="Q16" i="95" s="1"/>
  <c r="R16" i="95" a="1"/>
  <c r="R16" i="95" s="1"/>
  <c r="S16" i="95" a="1"/>
  <c r="S16" i="95"/>
  <c r="T16" i="95" a="1"/>
  <c r="T16" i="95"/>
  <c r="U16" i="95" a="1"/>
  <c r="U16" i="95" s="1"/>
  <c r="V16" i="95" a="1"/>
  <c r="V16" i="95" s="1"/>
  <c r="W16" i="95" a="1"/>
  <c r="W16" i="95" s="1"/>
  <c r="X16" i="95" a="1"/>
  <c r="X16" i="95" s="1"/>
  <c r="Y16" i="95" a="1"/>
  <c r="Y16" i="95"/>
  <c r="Z16" i="95" a="1"/>
  <c r="Z16" i="95" s="1"/>
  <c r="AA16" i="95" a="1"/>
  <c r="AA16" i="95" s="1"/>
  <c r="AB16" i="95" a="1"/>
  <c r="AB16" i="95"/>
  <c r="AC16" i="95" a="1"/>
  <c r="AC16" i="95"/>
  <c r="AD16" i="95" a="1"/>
  <c r="AD16" i="95" s="1"/>
  <c r="AE16" i="95" a="1"/>
  <c r="AE16" i="95" s="1"/>
  <c r="AF16" i="95" a="1"/>
  <c r="AF16" i="95" s="1"/>
  <c r="AG16" i="95" a="1"/>
  <c r="AG16" i="95" s="1"/>
  <c r="AH16" i="95" a="1"/>
  <c r="AH16" i="95" s="1"/>
  <c r="AI16" i="95" a="1"/>
  <c r="AI16" i="95" s="1"/>
  <c r="AJ16" i="95" a="1"/>
  <c r="AJ16" i="95" s="1"/>
  <c r="AK16" i="95" a="1"/>
  <c r="AK16" i="95"/>
  <c r="AL16" i="95" a="1"/>
  <c r="AL16" i="95" s="1"/>
  <c r="AM16" i="95" a="1"/>
  <c r="AM16" i="95"/>
  <c r="AN16" i="95" a="1"/>
  <c r="AN16" i="95" s="1"/>
  <c r="AO16" i="95" a="1"/>
  <c r="AO16" i="95" s="1"/>
  <c r="AP16" i="95" a="1"/>
  <c r="AP16" i="95" s="1"/>
  <c r="AQ16" i="95" a="1"/>
  <c r="AQ16" i="95"/>
  <c r="AR16" i="95" a="1"/>
  <c r="AR16" i="95" s="1"/>
  <c r="AS16" i="95" a="1"/>
  <c r="AS16" i="95" s="1"/>
  <c r="AT16" i="95" a="1"/>
  <c r="AT16" i="95" s="1"/>
  <c r="AU16" i="95" a="1"/>
  <c r="AU16" i="95" s="1"/>
  <c r="AV16" i="95" a="1"/>
  <c r="AV16" i="95"/>
  <c r="AW16" i="95" a="1"/>
  <c r="AW16" i="95" s="1"/>
  <c r="AX16" i="95" a="1"/>
  <c r="AX16" i="95" s="1"/>
  <c r="AY16" i="95" a="1"/>
  <c r="AY16" i="95"/>
  <c r="AZ16" i="95" a="1"/>
  <c r="AZ16" i="95"/>
  <c r="BA16" i="95" a="1"/>
  <c r="BA16" i="95" s="1"/>
  <c r="BB16" i="95" a="1"/>
  <c r="BB16" i="95" s="1"/>
  <c r="BC16" i="95" a="1"/>
  <c r="BC16" i="95" s="1"/>
  <c r="BD16" i="95" a="1"/>
  <c r="BD16" i="95" s="1"/>
  <c r="BE16" i="95" a="1"/>
  <c r="BE16" i="95"/>
  <c r="BF16" i="95" a="1"/>
  <c r="BF16" i="95" s="1"/>
  <c r="BG16" i="95" a="1"/>
  <c r="BG16" i="95" s="1"/>
  <c r="BH16" i="95" a="1"/>
  <c r="BH16" i="95"/>
  <c r="BI16" i="95" a="1"/>
  <c r="BI16" i="95"/>
  <c r="BJ16" i="95" a="1"/>
  <c r="BJ16" i="95" s="1"/>
  <c r="BK16" i="95" a="1"/>
  <c r="BK16" i="95" s="1"/>
  <c r="BL16" i="95" a="1"/>
  <c r="BL16" i="95" s="1"/>
  <c r="BM16" i="95" a="1"/>
  <c r="BM16" i="95" s="1"/>
  <c r="BN16" i="95" a="1"/>
  <c r="BN16" i="95" s="1"/>
  <c r="BO16" i="95" a="1"/>
  <c r="BO16" i="95" s="1"/>
  <c r="BP16" i="95" a="1"/>
  <c r="BP16" i="95" s="1"/>
  <c r="BQ16" i="95" a="1"/>
  <c r="BQ16" i="95"/>
  <c r="BR16" i="95" a="1"/>
  <c r="BR16" i="95" s="1"/>
  <c r="BS16" i="95" a="1"/>
  <c r="BS16" i="95"/>
  <c r="BT16" i="95" a="1"/>
  <c r="BT16" i="95" s="1"/>
  <c r="BU16" i="95" a="1"/>
  <c r="BU16" i="95" s="1"/>
  <c r="BV16" i="95" a="1"/>
  <c r="BV16" i="95" s="1"/>
  <c r="BW16" i="95" a="1"/>
  <c r="BW16" i="95"/>
  <c r="BX16" i="95" a="1"/>
  <c r="BX16" i="95" s="1"/>
  <c r="BY16" i="95" a="1"/>
  <c r="BY16" i="95" s="1"/>
  <c r="BZ16" i="95" a="1"/>
  <c r="BZ16" i="95" s="1"/>
  <c r="CA16" i="95" a="1"/>
  <c r="CA16" i="95" s="1"/>
  <c r="CB16" i="95" a="1"/>
  <c r="CB16" i="95"/>
  <c r="CC16" i="95" a="1"/>
  <c r="CC16" i="95" s="1"/>
  <c r="CD16" i="95" a="1"/>
  <c r="CD16" i="95" s="1"/>
  <c r="CE16" i="95" a="1"/>
  <c r="CE16" i="95"/>
  <c r="CF16" i="95" a="1"/>
  <c r="CF16" i="95"/>
  <c r="CG16" i="95" a="1"/>
  <c r="CG16" i="95" s="1"/>
  <c r="CH16" i="95" a="1"/>
  <c r="CH16" i="95" s="1"/>
  <c r="CI16" i="95" a="1"/>
  <c r="CI16" i="95" s="1"/>
  <c r="CJ16" i="95" a="1"/>
  <c r="CJ16" i="95" s="1"/>
  <c r="CK16" i="95" a="1"/>
  <c r="CK16" i="95"/>
  <c r="CL16" i="95" a="1"/>
  <c r="CL16" i="95" s="1"/>
  <c r="CM16" i="95" a="1"/>
  <c r="CM16" i="95" s="1"/>
  <c r="CN16" i="95" a="1"/>
  <c r="CN16" i="95"/>
  <c r="CO16" i="95" a="1"/>
  <c r="CO16" i="95"/>
  <c r="CP16" i="95" a="1"/>
  <c r="CP16" i="95" s="1"/>
  <c r="CQ16" i="95" a="1"/>
  <c r="CQ16" i="95" s="1"/>
  <c r="CR16" i="95" a="1"/>
  <c r="CR16" i="95" s="1"/>
  <c r="CS16" i="95" a="1"/>
  <c r="CS16" i="95" s="1"/>
  <c r="CT16" i="95" a="1"/>
  <c r="CT16" i="95" s="1"/>
  <c r="CU16" i="95" a="1"/>
  <c r="CU16" i="95" s="1"/>
  <c r="CV16" i="95" a="1"/>
  <c r="CV16" i="95" s="1"/>
  <c r="CW16" i="95" a="1"/>
  <c r="CW16" i="95"/>
  <c r="CX16" i="95" a="1"/>
  <c r="CX16" i="95" s="1"/>
  <c r="CY16" i="95" a="1"/>
  <c r="CY16" i="95"/>
  <c r="E17" i="95" a="1"/>
  <c r="E17" i="95" s="1"/>
  <c r="F17" i="95" a="1"/>
  <c r="F17" i="95"/>
  <c r="G17" i="95" a="1"/>
  <c r="G17" i="95" s="1"/>
  <c r="H17" i="95" a="1"/>
  <c r="H17" i="95"/>
  <c r="I17" i="95" a="1"/>
  <c r="I17" i="95"/>
  <c r="J17" i="95" a="1"/>
  <c r="J17" i="95" s="1"/>
  <c r="K17" i="95" a="1"/>
  <c r="K17" i="95" s="1"/>
  <c r="L17" i="95" a="1"/>
  <c r="L17" i="95" s="1"/>
  <c r="M17" i="95" a="1"/>
  <c r="M17" i="95"/>
  <c r="N17" i="95" a="1"/>
  <c r="N17" i="95" s="1"/>
  <c r="O17" i="95" a="1"/>
  <c r="O17" i="95" s="1"/>
  <c r="P17" i="95" a="1"/>
  <c r="P17" i="95"/>
  <c r="Q17" i="95" a="1"/>
  <c r="Q17" i="95"/>
  <c r="R17" i="95" a="1"/>
  <c r="R17" i="95"/>
  <c r="S17" i="95" a="1"/>
  <c r="S17" i="95" s="1"/>
  <c r="T17" i="95" a="1"/>
  <c r="T17" i="95"/>
  <c r="U17" i="95" a="1"/>
  <c r="U17" i="95" s="1"/>
  <c r="V17" i="95" a="1"/>
  <c r="V17" i="95"/>
  <c r="W17" i="95" a="1"/>
  <c r="W17" i="95" s="1"/>
  <c r="X17" i="95" a="1"/>
  <c r="X17" i="95" s="1"/>
  <c r="Y17" i="95" a="1"/>
  <c r="Y17" i="95"/>
  <c r="Z17" i="95" a="1"/>
  <c r="Z17" i="95"/>
  <c r="AA17" i="95" a="1"/>
  <c r="AA17" i="95" s="1"/>
  <c r="AB17" i="95" a="1"/>
  <c r="AB17" i="95" s="1"/>
  <c r="AC17" i="95" a="1"/>
  <c r="AC17" i="95"/>
  <c r="AD17" i="95" a="1"/>
  <c r="AD17" i="95" s="1"/>
  <c r="AE17" i="95" a="1"/>
  <c r="AE17" i="95" s="1"/>
  <c r="AF17" i="95" a="1"/>
  <c r="AF17" i="95" s="1"/>
  <c r="AG17" i="95" a="1"/>
  <c r="AG17" i="95" s="1"/>
  <c r="AH17" i="95" a="1"/>
  <c r="AH17" i="95"/>
  <c r="AI17" i="95" a="1"/>
  <c r="AI17" i="95" s="1"/>
  <c r="AJ17" i="95" a="1"/>
  <c r="AJ17" i="95"/>
  <c r="AK17" i="95" a="1"/>
  <c r="AK17" i="95" s="1"/>
  <c r="AL17" i="95" a="1"/>
  <c r="AL17" i="95"/>
  <c r="AM17" i="95" a="1"/>
  <c r="AM17" i="95" s="1"/>
  <c r="AN17" i="95" a="1"/>
  <c r="AN17" i="95"/>
  <c r="AO17" i="95" a="1"/>
  <c r="AO17" i="95" s="1"/>
  <c r="AP17" i="95" a="1"/>
  <c r="AP17" i="95" s="1"/>
  <c r="AQ17" i="95" a="1"/>
  <c r="AQ17" i="95" s="1"/>
  <c r="AR17" i="95" a="1"/>
  <c r="AR17" i="95" s="1"/>
  <c r="AS17" i="95" a="1"/>
  <c r="AS17" i="95"/>
  <c r="AT17" i="95" a="1"/>
  <c r="AT17" i="95" s="1"/>
  <c r="AU17" i="95" a="1"/>
  <c r="AU17" i="95" s="1"/>
  <c r="AV17" i="95" a="1"/>
  <c r="AV17" i="95"/>
  <c r="AW17" i="95" a="1"/>
  <c r="AW17" i="95"/>
  <c r="AX17" i="95" a="1"/>
  <c r="AX17" i="95"/>
  <c r="AY17" i="95" a="1"/>
  <c r="AY17" i="95" s="1"/>
  <c r="AZ17" i="95" a="1"/>
  <c r="AZ17" i="95"/>
  <c r="BA17" i="95" a="1"/>
  <c r="BA17" i="95" s="1"/>
  <c r="BB17" i="95" a="1"/>
  <c r="BB17" i="95"/>
  <c r="BC17" i="95" a="1"/>
  <c r="BC17" i="95" s="1"/>
  <c r="BD17" i="95" a="1"/>
  <c r="BD17" i="95" s="1"/>
  <c r="BE17" i="95" a="1"/>
  <c r="BE17" i="95"/>
  <c r="BF17" i="95" a="1"/>
  <c r="BF17" i="95"/>
  <c r="BG17" i="95" a="1"/>
  <c r="BG17" i="95" s="1"/>
  <c r="BH17" i="95" a="1"/>
  <c r="BH17" i="95" s="1"/>
  <c r="BI17" i="95" a="1"/>
  <c r="BI17" i="95" s="1"/>
  <c r="BJ17" i="95" a="1"/>
  <c r="BJ17" i="95" s="1"/>
  <c r="BK17" i="95" a="1"/>
  <c r="BK17" i="95" s="1"/>
  <c r="BL17" i="95" a="1"/>
  <c r="BL17" i="95" s="1"/>
  <c r="BM17" i="95" a="1"/>
  <c r="BM17" i="95" s="1"/>
  <c r="BN17" i="95" a="1"/>
  <c r="BN17" i="95"/>
  <c r="BO17" i="95" a="1"/>
  <c r="BO17" i="95" s="1"/>
  <c r="BP17" i="95" a="1"/>
  <c r="BP17" i="95"/>
  <c r="BQ17" i="95" a="1"/>
  <c r="BQ17" i="95" s="1"/>
  <c r="BR17" i="95" a="1"/>
  <c r="BR17" i="95" s="1"/>
  <c r="BS17" i="95" a="1"/>
  <c r="BS17" i="95" s="1"/>
  <c r="BT17" i="95" a="1"/>
  <c r="BT17" i="95"/>
  <c r="BU17" i="95" a="1"/>
  <c r="BU17" i="95"/>
  <c r="BV17" i="95" a="1"/>
  <c r="BV17" i="95" s="1"/>
  <c r="BW17" i="95" a="1"/>
  <c r="BW17" i="95" s="1"/>
  <c r="BX17" i="95" a="1"/>
  <c r="BX17" i="95" s="1"/>
  <c r="BY17" i="95" a="1"/>
  <c r="BY17" i="95"/>
  <c r="BZ17" i="95" a="1"/>
  <c r="BZ17" i="95" s="1"/>
  <c r="CA17" i="95" a="1"/>
  <c r="CA17" i="95" s="1"/>
  <c r="CB17" i="95" a="1"/>
  <c r="CB17" i="95"/>
  <c r="CC17" i="95" a="1"/>
  <c r="CC17" i="95"/>
  <c r="CD17" i="95" a="1"/>
  <c r="CD17" i="95" s="1"/>
  <c r="CE17" i="95" a="1"/>
  <c r="CE17" i="95" s="1"/>
  <c r="CF17" i="95" a="1"/>
  <c r="CF17" i="95"/>
  <c r="CG17" i="95" a="1"/>
  <c r="CG17" i="95"/>
  <c r="CH17" i="95" a="1"/>
  <c r="CH17" i="95" s="1"/>
  <c r="CI17" i="95" a="1"/>
  <c r="CI17" i="95" s="1"/>
  <c r="CJ17" i="95" a="1"/>
  <c r="CJ17" i="95"/>
  <c r="CK17" i="95" a="1"/>
  <c r="CK17" i="95"/>
  <c r="CL17" i="95" a="1"/>
  <c r="CL17" i="95"/>
  <c r="CM17" i="95" a="1"/>
  <c r="CM17" i="95" s="1"/>
  <c r="CN17" i="95" a="1"/>
  <c r="CN17" i="95" s="1"/>
  <c r="CO17" i="95" a="1"/>
  <c r="CO17" i="95"/>
  <c r="CP17" i="95" a="1"/>
  <c r="CP17" i="95" s="1"/>
  <c r="CQ17" i="95" a="1"/>
  <c r="CQ17" i="95" s="1"/>
  <c r="CR17" i="95" a="1"/>
  <c r="CR17" i="95" s="1"/>
  <c r="CS17" i="95" a="1"/>
  <c r="CS17" i="95"/>
  <c r="CT17" i="95" a="1"/>
  <c r="CT17" i="95" s="1"/>
  <c r="CU17" i="95" a="1"/>
  <c r="CU17" i="95" s="1"/>
  <c r="CV17" i="95" a="1"/>
  <c r="CV17" i="95" s="1"/>
  <c r="CW17" i="95" a="1"/>
  <c r="CW17" i="95" s="1"/>
  <c r="CX17" i="95" a="1"/>
  <c r="CX17" i="95"/>
  <c r="CY17" i="95" a="1"/>
  <c r="CY17" i="95" s="1"/>
  <c r="E18" i="95" a="1"/>
  <c r="E18" i="95"/>
  <c r="F18" i="95" a="1"/>
  <c r="F18" i="95" s="1"/>
  <c r="G18" i="95" a="1"/>
  <c r="G18" i="95"/>
  <c r="H18" i="95" a="1"/>
  <c r="H18" i="95" s="1"/>
  <c r="I18" i="95" a="1"/>
  <c r="I18" i="95" s="1"/>
  <c r="J18" i="95" a="1"/>
  <c r="J18" i="95" s="1"/>
  <c r="K18" i="95" a="1"/>
  <c r="K18" i="95" s="1"/>
  <c r="L18" i="95" a="1"/>
  <c r="L18" i="95" s="1"/>
  <c r="M18" i="95" a="1"/>
  <c r="M18" i="95" s="1"/>
  <c r="N18" i="95" a="1"/>
  <c r="N18" i="95"/>
  <c r="O18" i="95" a="1"/>
  <c r="O18" i="95" s="1"/>
  <c r="P18" i="95" a="1"/>
  <c r="P18" i="95" s="1"/>
  <c r="Q18" i="95" a="1"/>
  <c r="Q18" i="95"/>
  <c r="R18" i="95" a="1"/>
  <c r="R18" i="95" s="1"/>
  <c r="S18" i="95" a="1"/>
  <c r="S18" i="95"/>
  <c r="T18" i="95" a="1"/>
  <c r="T18" i="95" s="1"/>
  <c r="U18" i="95" a="1"/>
  <c r="U18" i="95"/>
  <c r="V18" i="95" a="1"/>
  <c r="V18" i="95" s="1"/>
  <c r="W18" i="95" a="1"/>
  <c r="W18" i="95"/>
  <c r="X18" i="95" a="1"/>
  <c r="X18" i="95" s="1"/>
  <c r="Y18" i="95" a="1"/>
  <c r="Y18" i="95" s="1"/>
  <c r="Z18" i="95" a="1"/>
  <c r="Z18" i="95"/>
  <c r="AA18" i="95" a="1"/>
  <c r="AA18" i="95" s="1"/>
  <c r="AB18" i="95" a="1"/>
  <c r="AB18" i="95" s="1"/>
  <c r="AC18" i="95" a="1"/>
  <c r="AC18" i="95" s="1"/>
  <c r="AD18" i="95" a="1"/>
  <c r="AD18" i="95"/>
  <c r="AE18" i="95" a="1"/>
  <c r="AE18" i="95" s="1"/>
  <c r="AF18" i="95" a="1"/>
  <c r="AF18" i="95" s="1"/>
  <c r="AG18" i="95" a="1"/>
  <c r="AG18" i="95"/>
  <c r="AH18" i="95" a="1"/>
  <c r="AH18" i="95" s="1"/>
  <c r="AI18" i="95" a="1"/>
  <c r="AI18" i="95"/>
  <c r="AJ18" i="95" a="1"/>
  <c r="AJ18" i="95" s="1"/>
  <c r="AK18" i="95" a="1"/>
  <c r="AK18" i="95"/>
  <c r="AL18" i="95" a="1"/>
  <c r="AL18" i="95" s="1"/>
  <c r="AM18" i="95" a="1"/>
  <c r="AM18" i="95"/>
  <c r="AN18" i="95" a="1"/>
  <c r="AN18" i="95" s="1"/>
  <c r="AO18" i="95" a="1"/>
  <c r="AO18" i="95" s="1"/>
  <c r="AP18" i="95" a="1"/>
  <c r="AP18" i="95" s="1"/>
  <c r="AQ18" i="95" a="1"/>
  <c r="AQ18" i="95" s="1"/>
  <c r="AR18" i="95" a="1"/>
  <c r="AR18" i="95" s="1"/>
  <c r="AS18" i="95" a="1"/>
  <c r="AS18" i="95" s="1"/>
  <c r="AT18" i="95" a="1"/>
  <c r="AT18" i="95"/>
  <c r="AU18" i="95" a="1"/>
  <c r="AU18" i="95" s="1"/>
  <c r="AV18" i="95" a="1"/>
  <c r="AV18" i="95" s="1"/>
  <c r="AW18" i="95" a="1"/>
  <c r="AW18" i="95"/>
  <c r="AX18" i="95" a="1"/>
  <c r="AX18" i="95" s="1"/>
  <c r="AY18" i="95" a="1"/>
  <c r="AY18" i="95" s="1"/>
  <c r="AZ18" i="95" a="1"/>
  <c r="AZ18" i="95" s="1"/>
  <c r="BA18" i="95" a="1"/>
  <c r="BA18" i="95"/>
  <c r="BB18" i="95" a="1"/>
  <c r="BB18" i="95" s="1"/>
  <c r="BC18" i="95" a="1"/>
  <c r="BC18" i="95"/>
  <c r="BD18" i="95" a="1"/>
  <c r="BD18" i="95" s="1"/>
  <c r="BE18" i="95" a="1"/>
  <c r="BE18" i="95" s="1"/>
  <c r="BF18" i="95" a="1"/>
  <c r="BF18" i="95"/>
  <c r="BG18" i="95" a="1"/>
  <c r="BG18" i="95" s="1"/>
  <c r="BH18" i="95" a="1"/>
  <c r="BH18" i="95" s="1"/>
  <c r="BI18" i="95" a="1"/>
  <c r="BI18" i="95" s="1"/>
  <c r="BJ18" i="95" a="1"/>
  <c r="BJ18" i="95"/>
  <c r="BK18" i="95" a="1"/>
  <c r="BK18" i="95"/>
  <c r="BL18" i="95" a="1"/>
  <c r="BL18" i="95" s="1"/>
  <c r="BM18" i="95" a="1"/>
  <c r="BM18" i="95" s="1"/>
  <c r="BN18" i="95" a="1"/>
  <c r="BN18" i="95" s="1"/>
  <c r="BO18" i="95" a="1"/>
  <c r="BO18" i="95"/>
  <c r="BP18" i="95" a="1"/>
  <c r="BP18" i="95" s="1"/>
  <c r="BQ18" i="95" a="1"/>
  <c r="BQ18" i="95"/>
  <c r="BR18" i="95" a="1"/>
  <c r="BR18" i="95" s="1"/>
  <c r="BS18" i="95" a="1"/>
  <c r="BS18" i="95"/>
  <c r="BT18" i="95" a="1"/>
  <c r="BT18" i="95" s="1"/>
  <c r="BU18" i="95" a="1"/>
  <c r="BU18" i="95" s="1"/>
  <c r="BV18" i="95" a="1"/>
  <c r="BV18" i="95" s="1"/>
  <c r="BW18" i="95" a="1"/>
  <c r="BW18" i="95" s="1"/>
  <c r="BX18" i="95" a="1"/>
  <c r="BX18" i="95" s="1"/>
  <c r="BY18" i="95" a="1"/>
  <c r="BY18" i="95" s="1"/>
  <c r="BZ18" i="95" a="1"/>
  <c r="BZ18" i="95"/>
  <c r="CA18" i="95" a="1"/>
  <c r="CA18" i="95" s="1"/>
  <c r="CB18" i="95" a="1"/>
  <c r="CB18" i="95" s="1"/>
  <c r="CC18" i="95" a="1"/>
  <c r="CC18" i="95"/>
  <c r="CD18" i="95" a="1"/>
  <c r="CD18" i="95" s="1"/>
  <c r="CE18" i="95" a="1"/>
  <c r="CE18" i="95" s="1"/>
  <c r="CF18" i="95" a="1"/>
  <c r="CF18" i="95" s="1"/>
  <c r="CG18" i="95" a="1"/>
  <c r="CG18" i="95"/>
  <c r="CH18" i="95" a="1"/>
  <c r="CH18" i="95"/>
  <c r="CI18" i="95" a="1"/>
  <c r="CI18" i="95"/>
  <c r="CJ18" i="95" a="1"/>
  <c r="CJ18" i="95" s="1"/>
  <c r="CK18" i="95" a="1"/>
  <c r="CK18" i="95" s="1"/>
  <c r="CL18" i="95" a="1"/>
  <c r="CL18" i="95"/>
  <c r="CM18" i="95" a="1"/>
  <c r="CM18" i="95" s="1"/>
  <c r="CN18" i="95" a="1"/>
  <c r="CN18" i="95" s="1"/>
  <c r="CO18" i="95" a="1"/>
  <c r="CO18" i="95" s="1"/>
  <c r="CP18" i="95" a="1"/>
  <c r="CP18" i="95"/>
  <c r="CQ18" i="95" a="1"/>
  <c r="CQ18" i="95"/>
  <c r="CR18" i="95" a="1"/>
  <c r="CR18" i="95"/>
  <c r="CS18" i="95" a="1"/>
  <c r="CS18" i="95" s="1"/>
  <c r="CT18" i="95" a="1"/>
  <c r="CT18" i="95"/>
  <c r="CU18" i="95" a="1"/>
  <c r="CU18" i="95" s="1"/>
  <c r="CV18" i="95" a="1"/>
  <c r="CV18" i="95"/>
  <c r="CW18" i="95" a="1"/>
  <c r="CW18" i="95" s="1"/>
  <c r="CX18" i="95" a="1"/>
  <c r="CX18" i="95"/>
  <c r="CY18" i="95" a="1"/>
  <c r="CY18" i="95" s="1"/>
  <c r="E19" i="95" a="1"/>
  <c r="E19" i="95"/>
  <c r="F19" i="95" a="1"/>
  <c r="F19" i="95" s="1"/>
  <c r="G19" i="95" a="1"/>
  <c r="G19" i="95"/>
  <c r="H19" i="95" a="1"/>
  <c r="H19" i="95" s="1"/>
  <c r="I19" i="95" a="1"/>
  <c r="I19" i="95"/>
  <c r="J19" i="95" a="1"/>
  <c r="J19" i="95" s="1"/>
  <c r="K19" i="95" a="1"/>
  <c r="K19" i="95"/>
  <c r="L19" i="95" a="1"/>
  <c r="L19" i="95" s="1"/>
  <c r="M19" i="95" a="1"/>
  <c r="M19" i="95"/>
  <c r="N19" i="95" a="1"/>
  <c r="N19" i="95" s="1"/>
  <c r="O19" i="95" a="1"/>
  <c r="O19" i="95"/>
  <c r="P19" i="95" a="1"/>
  <c r="P19" i="95"/>
  <c r="Q19" i="95" a="1"/>
  <c r="Q19" i="95"/>
  <c r="R19" i="95" a="1"/>
  <c r="R19" i="95" s="1"/>
  <c r="S19" i="95" a="1"/>
  <c r="S19" i="95"/>
  <c r="T19" i="95" a="1"/>
  <c r="T19" i="95"/>
  <c r="U19" i="95" a="1"/>
  <c r="U19" i="95"/>
  <c r="V19" i="95" a="1"/>
  <c r="V19" i="95" s="1"/>
  <c r="W19" i="95" a="1"/>
  <c r="W19" i="95"/>
  <c r="X19" i="95" a="1"/>
  <c r="X19" i="95" s="1"/>
  <c r="Y19" i="95" a="1"/>
  <c r="Y19" i="95"/>
  <c r="Z19" i="95" a="1"/>
  <c r="Z19" i="95" s="1"/>
  <c r="AA19" i="95" a="1"/>
  <c r="AA19" i="95"/>
  <c r="AB19" i="95" a="1"/>
  <c r="AB19" i="95"/>
  <c r="AC19" i="95" a="1"/>
  <c r="AC19" i="95"/>
  <c r="AD19" i="95" a="1"/>
  <c r="AD19" i="95" s="1"/>
  <c r="AE19" i="95" a="1"/>
  <c r="AE19" i="95"/>
  <c r="AF19" i="95" a="1"/>
  <c r="AF19" i="95" s="1"/>
  <c r="AG19" i="95" a="1"/>
  <c r="AG19" i="95"/>
  <c r="AH19" i="95" a="1"/>
  <c r="AH19" i="95" s="1"/>
  <c r="AI19" i="95" a="1"/>
  <c r="AI19" i="95" s="1"/>
  <c r="AJ19" i="95" a="1"/>
  <c r="AJ19" i="95" s="1"/>
  <c r="AK19" i="95" a="1"/>
  <c r="AK19" i="95"/>
  <c r="AL19" i="95" a="1"/>
  <c r="AL19" i="95" s="1"/>
  <c r="AM19" i="95" a="1"/>
  <c r="AM19" i="95" s="1"/>
  <c r="AN19" i="95" a="1"/>
  <c r="AN19" i="95"/>
  <c r="AO19" i="95" a="1"/>
  <c r="AO19" i="95"/>
  <c r="AP19" i="95" a="1"/>
  <c r="AP19" i="95" s="1"/>
  <c r="AQ19" i="95" a="1"/>
  <c r="AQ19" i="95" s="1"/>
  <c r="AR19" i="95" a="1"/>
  <c r="AR19" i="95" s="1"/>
  <c r="AS19" i="95" a="1"/>
  <c r="AS19" i="95"/>
  <c r="AT19" i="95" a="1"/>
  <c r="AT19" i="95" s="1"/>
  <c r="AU19" i="95" a="1"/>
  <c r="AU19" i="95" s="1"/>
  <c r="AV19" i="95" a="1"/>
  <c r="AV19" i="95" s="1"/>
  <c r="AW19" i="95" a="1"/>
  <c r="AW19" i="95"/>
  <c r="AX19" i="95" a="1"/>
  <c r="AX19" i="95" s="1"/>
  <c r="AY19" i="95" a="1"/>
  <c r="AY19" i="95" s="1"/>
  <c r="AZ19" i="95" a="1"/>
  <c r="AZ19" i="95" s="1"/>
  <c r="BA19" i="95" a="1"/>
  <c r="BA19" i="95"/>
  <c r="BB19" i="95" a="1"/>
  <c r="BB19" i="95" s="1"/>
  <c r="BC19" i="95" a="1"/>
  <c r="BC19" i="95" s="1"/>
  <c r="BD19" i="95" a="1"/>
  <c r="BD19" i="95"/>
  <c r="BE19" i="95" a="1"/>
  <c r="BE19" i="95" s="1"/>
  <c r="BF19" i="95" a="1"/>
  <c r="BF19" i="95" s="1"/>
  <c r="BG19" i="95" a="1"/>
  <c r="BG19" i="95" s="1"/>
  <c r="BH19" i="95" a="1"/>
  <c r="BH19" i="95" s="1"/>
  <c r="BI19" i="95" a="1"/>
  <c r="BI19" i="95"/>
  <c r="BJ19" i="95" a="1"/>
  <c r="BJ19" i="95" s="1"/>
  <c r="BK19" i="95" a="1"/>
  <c r="BK19" i="95" s="1"/>
  <c r="BL19" i="95" a="1"/>
  <c r="BL19" i="95" s="1"/>
  <c r="BM19" i="95" a="1"/>
  <c r="BM19" i="95" s="1"/>
  <c r="BN19" i="95" a="1"/>
  <c r="BN19" i="95" s="1"/>
  <c r="BO19" i="95" a="1"/>
  <c r="BO19" i="95" s="1"/>
  <c r="BP19" i="95" a="1"/>
  <c r="BP19" i="95" s="1"/>
  <c r="BQ19" i="95" a="1"/>
  <c r="BQ19" i="95" s="1"/>
  <c r="BR19" i="95" a="1"/>
  <c r="BR19" i="95" s="1"/>
  <c r="BS19" i="95" a="1"/>
  <c r="BS19" i="95" s="1"/>
  <c r="BT19" i="95" a="1"/>
  <c r="BT19" i="95"/>
  <c r="BU19" i="95" a="1"/>
  <c r="BU19" i="95" s="1"/>
  <c r="BV19" i="95" a="1"/>
  <c r="BV19" i="95" s="1"/>
  <c r="BW19" i="95" a="1"/>
  <c r="BW19" i="95" s="1"/>
  <c r="BX19" i="95" a="1"/>
  <c r="BX19" i="95" s="1"/>
  <c r="BY19" i="95" a="1"/>
  <c r="BY19" i="95"/>
  <c r="BZ19" i="95" a="1"/>
  <c r="BZ19" i="95" s="1"/>
  <c r="CA19" i="95" a="1"/>
  <c r="CA19" i="95" s="1"/>
  <c r="CB19" i="95" a="1"/>
  <c r="CB19" i="95" s="1"/>
  <c r="CC19" i="95" a="1"/>
  <c r="CC19" i="95" s="1"/>
  <c r="CD19" i="95" a="1"/>
  <c r="CD19" i="95" s="1"/>
  <c r="CE19" i="95" a="1"/>
  <c r="CE19" i="95" s="1"/>
  <c r="CF19" i="95" a="1"/>
  <c r="CF19" i="95" s="1"/>
  <c r="CG19" i="95" a="1"/>
  <c r="CG19" i="95" s="1"/>
  <c r="CH19" i="95" a="1"/>
  <c r="CH19" i="95" s="1"/>
  <c r="CI19" i="95" a="1"/>
  <c r="CI19" i="95" s="1"/>
  <c r="CJ19" i="95" a="1"/>
  <c r="CJ19" i="95"/>
  <c r="CK19" i="95" a="1"/>
  <c r="CK19" i="95" s="1"/>
  <c r="CL19" i="95" a="1"/>
  <c r="CL19" i="95" s="1"/>
  <c r="CM19" i="95" a="1"/>
  <c r="CM19" i="95" s="1"/>
  <c r="CN19" i="95" a="1"/>
  <c r="CN19" i="95" s="1"/>
  <c r="CO19" i="95" a="1"/>
  <c r="CO19" i="95"/>
  <c r="CP19" i="95" a="1"/>
  <c r="CP19" i="95" s="1"/>
  <c r="CQ19" i="95" a="1"/>
  <c r="CQ19" i="95" s="1"/>
  <c r="CR19" i="95" a="1"/>
  <c r="CR19" i="95" s="1"/>
  <c r="CS19" i="95" a="1"/>
  <c r="CS19" i="95" s="1"/>
  <c r="CT19" i="95" a="1"/>
  <c r="CT19" i="95" s="1"/>
  <c r="CU19" i="95" a="1"/>
  <c r="CU19" i="95" s="1"/>
  <c r="CV19" i="95" a="1"/>
  <c r="CV19" i="95" s="1"/>
  <c r="CW19" i="95" a="1"/>
  <c r="CW19" i="95" s="1"/>
  <c r="CX19" i="95" a="1"/>
  <c r="CX19" i="95" s="1"/>
  <c r="CY19" i="95" a="1"/>
  <c r="CY19" i="95" s="1"/>
  <c r="E20" i="95" a="1"/>
  <c r="E20" i="95"/>
  <c r="F20" i="95" a="1"/>
  <c r="F20" i="95" s="1"/>
  <c r="G20" i="95" a="1"/>
  <c r="G20" i="95" s="1"/>
  <c r="H20" i="95" a="1"/>
  <c r="H20" i="95" s="1"/>
  <c r="I20" i="95" a="1"/>
  <c r="I20" i="95" s="1"/>
  <c r="J20" i="95" a="1"/>
  <c r="J20" i="95"/>
  <c r="K20" i="95" a="1"/>
  <c r="K20" i="95" s="1"/>
  <c r="L20" i="95" a="1"/>
  <c r="L20" i="95" s="1"/>
  <c r="M20" i="95" a="1"/>
  <c r="M20" i="95" s="1"/>
  <c r="N20" i="95" a="1"/>
  <c r="N20" i="95" s="1"/>
  <c r="O20" i="95" a="1"/>
  <c r="O20" i="95" s="1"/>
  <c r="P20" i="95" a="1"/>
  <c r="P20" i="95" s="1"/>
  <c r="Q20" i="95" a="1"/>
  <c r="Q20" i="95" s="1"/>
  <c r="R20" i="95" a="1"/>
  <c r="R20" i="95" s="1"/>
  <c r="S20" i="95" a="1"/>
  <c r="S20" i="95" s="1"/>
  <c r="T20" i="95" a="1"/>
  <c r="T20" i="95" s="1"/>
  <c r="U20" i="95" a="1"/>
  <c r="U20" i="95"/>
  <c r="V20" i="95" a="1"/>
  <c r="V20" i="95" s="1"/>
  <c r="W20" i="95" a="1"/>
  <c r="W20" i="95" s="1"/>
  <c r="X20" i="95" a="1"/>
  <c r="X20" i="95" s="1"/>
  <c r="Y20" i="95" a="1"/>
  <c r="Y20" i="95" s="1"/>
  <c r="Z20" i="95" a="1"/>
  <c r="Z20" i="95"/>
  <c r="AA20" i="95" a="1"/>
  <c r="AA20" i="95" s="1"/>
  <c r="AB20" i="95" a="1"/>
  <c r="AB20" i="95" s="1"/>
  <c r="AC20" i="95" a="1"/>
  <c r="AC20" i="95" s="1"/>
  <c r="AD20" i="95" a="1"/>
  <c r="AD20" i="95" s="1"/>
  <c r="AE20" i="95" a="1"/>
  <c r="AE20" i="95" s="1"/>
  <c r="AF20" i="95" a="1"/>
  <c r="AF20" i="95" s="1"/>
  <c r="AG20" i="95" a="1"/>
  <c r="AG20" i="95" s="1"/>
  <c r="AH20" i="95" a="1"/>
  <c r="AH20" i="95" s="1"/>
  <c r="AI20" i="95" a="1"/>
  <c r="AI20" i="95" s="1"/>
  <c r="AJ20" i="95" a="1"/>
  <c r="AJ20" i="95" s="1"/>
  <c r="AK20" i="95" a="1"/>
  <c r="AK20" i="95" s="1"/>
  <c r="AL20" i="95" a="1"/>
  <c r="AL20" i="95" s="1"/>
  <c r="AM20" i="95" a="1"/>
  <c r="AM20" i="95" s="1"/>
  <c r="AN20" i="95" a="1"/>
  <c r="AN20" i="95" s="1"/>
  <c r="AO20" i="95" a="1"/>
  <c r="AO20" i="95" s="1"/>
  <c r="AP20" i="95" a="1"/>
  <c r="AP20" i="95" s="1"/>
  <c r="AQ20" i="95" a="1"/>
  <c r="AQ20" i="95" s="1"/>
  <c r="AR20" i="95" a="1"/>
  <c r="AR20" i="95" s="1"/>
  <c r="AS20" i="95" a="1"/>
  <c r="AS20" i="95" s="1"/>
  <c r="AT20" i="95" a="1"/>
  <c r="AT20" i="95" s="1"/>
  <c r="AU20" i="95" a="1"/>
  <c r="AU20" i="95" s="1"/>
  <c r="AV20" i="95" a="1"/>
  <c r="AV20" i="95" s="1"/>
  <c r="AW20" i="95" a="1"/>
  <c r="AW20" i="95" s="1"/>
  <c r="AX20" i="95" a="1"/>
  <c r="AX20" i="95" s="1"/>
  <c r="AY20" i="95" a="1"/>
  <c r="AY20" i="95" s="1"/>
  <c r="AZ20" i="95" a="1"/>
  <c r="AZ20" i="95" s="1"/>
  <c r="BA20" i="95" a="1"/>
  <c r="BA20" i="95" s="1"/>
  <c r="BB20" i="95" a="1"/>
  <c r="BB20" i="95" s="1"/>
  <c r="BC20" i="95" a="1"/>
  <c r="BC20" i="95" s="1"/>
  <c r="BD20" i="95" a="1"/>
  <c r="BD20" i="95" s="1"/>
  <c r="BE20" i="95" a="1"/>
  <c r="BE20" i="95" s="1"/>
  <c r="BF20" i="95" a="1"/>
  <c r="BF20" i="95" s="1"/>
  <c r="BG20" i="95" a="1"/>
  <c r="BG20" i="95" s="1"/>
  <c r="BH20" i="95" a="1"/>
  <c r="BH20" i="95" s="1"/>
  <c r="BI20" i="95" a="1"/>
  <c r="BI20" i="95" s="1"/>
  <c r="BJ20" i="95" a="1"/>
  <c r="BJ20" i="95" s="1"/>
  <c r="BK20" i="95" a="1"/>
  <c r="BK20" i="95" s="1"/>
  <c r="BL20" i="95" a="1"/>
  <c r="BL20" i="95" s="1"/>
  <c r="BM20" i="95" a="1"/>
  <c r="BM20" i="95" s="1"/>
  <c r="BN20" i="95" a="1"/>
  <c r="BN20" i="95" s="1"/>
  <c r="BO20" i="95" a="1"/>
  <c r="BO20" i="95" s="1"/>
  <c r="BP20" i="95" a="1"/>
  <c r="BP20" i="95" s="1"/>
  <c r="BQ20" i="95" a="1"/>
  <c r="BQ20" i="95"/>
  <c r="BR20" i="95" a="1"/>
  <c r="BR20" i="95" s="1"/>
  <c r="BS20" i="95" a="1"/>
  <c r="BS20" i="95" s="1"/>
  <c r="BT20" i="95" a="1"/>
  <c r="BT20" i="95" s="1"/>
  <c r="BU20" i="95" a="1"/>
  <c r="BU20" i="95" s="1"/>
  <c r="BV20" i="95" a="1"/>
  <c r="BV20" i="95" s="1"/>
  <c r="BW20" i="95" a="1"/>
  <c r="BW20" i="95" s="1"/>
  <c r="BX20" i="95" a="1"/>
  <c r="BX20" i="95" s="1"/>
  <c r="BY20" i="95" a="1"/>
  <c r="BY20" i="95" s="1"/>
  <c r="BZ20" i="95" a="1"/>
  <c r="BZ20" i="95" s="1"/>
  <c r="CA20" i="95" a="1"/>
  <c r="CA20" i="95" s="1"/>
  <c r="CB20" i="95" a="1"/>
  <c r="CB20" i="95" s="1"/>
  <c r="CC20" i="95" a="1"/>
  <c r="CC20" i="95" s="1"/>
  <c r="CD20" i="95" a="1"/>
  <c r="CD20" i="95" s="1"/>
  <c r="CE20" i="95" a="1"/>
  <c r="CE20" i="95" s="1"/>
  <c r="CF20" i="95" a="1"/>
  <c r="CF20" i="95" s="1"/>
  <c r="CG20" i="95" a="1"/>
  <c r="CG20" i="95" s="1"/>
  <c r="CH20" i="95" a="1"/>
  <c r="CH20" i="95" s="1"/>
  <c r="CI20" i="95" a="1"/>
  <c r="CI20" i="95" s="1"/>
  <c r="CJ20" i="95" a="1"/>
  <c r="CJ20" i="95" s="1"/>
  <c r="CK20" i="95" a="1"/>
  <c r="CK20" i="95" s="1"/>
  <c r="CL20" i="95" a="1"/>
  <c r="CL20" i="95"/>
  <c r="CM20" i="95" a="1"/>
  <c r="CM20" i="95" s="1"/>
  <c r="CN20" i="95" a="1"/>
  <c r="CN20" i="95" s="1"/>
  <c r="CO20" i="95" a="1"/>
  <c r="CO20" i="95" s="1"/>
  <c r="CP20" i="95" a="1"/>
  <c r="CP20" i="95" s="1"/>
  <c r="CQ20" i="95" a="1"/>
  <c r="CQ20" i="95" s="1"/>
  <c r="CR20" i="95" a="1"/>
  <c r="CR20" i="95" s="1"/>
  <c r="CS20" i="95" a="1"/>
  <c r="CS20" i="95" s="1"/>
  <c r="CT20" i="95" a="1"/>
  <c r="CT20" i="95" s="1"/>
  <c r="CU20" i="95" a="1"/>
  <c r="CU20" i="95" s="1"/>
  <c r="CV20" i="95" a="1"/>
  <c r="CV20" i="95" s="1"/>
  <c r="CW20" i="95" a="1"/>
  <c r="CW20" i="95" s="1"/>
  <c r="CX20" i="95" a="1"/>
  <c r="CX20" i="95" s="1"/>
  <c r="CY20" i="95" a="1"/>
  <c r="CY20" i="95" s="1"/>
  <c r="E21" i="95" a="1"/>
  <c r="E21" i="95" s="1"/>
  <c r="F21" i="95" a="1"/>
  <c r="F21" i="95" s="1"/>
  <c r="G21" i="95" a="1"/>
  <c r="G21" i="95" s="1"/>
  <c r="H21" i="95" a="1"/>
  <c r="H21" i="95" s="1"/>
  <c r="I21" i="95" a="1"/>
  <c r="I21" i="95" s="1"/>
  <c r="J21" i="95" a="1"/>
  <c r="J21" i="95" s="1"/>
  <c r="K21" i="95" a="1"/>
  <c r="K21" i="95" s="1"/>
  <c r="L21" i="95" a="1"/>
  <c r="L21" i="95" s="1"/>
  <c r="M21" i="95" a="1"/>
  <c r="M21" i="95" s="1"/>
  <c r="N21" i="95" a="1"/>
  <c r="N21" i="95" s="1"/>
  <c r="O21" i="95" a="1"/>
  <c r="O21" i="95" s="1"/>
  <c r="P21" i="95" a="1"/>
  <c r="P21" i="95" s="1"/>
  <c r="Q21" i="95" a="1"/>
  <c r="Q21" i="95" s="1"/>
  <c r="R21" i="95" a="1"/>
  <c r="R21" i="95"/>
  <c r="S21" i="95" a="1"/>
  <c r="S21" i="95" s="1"/>
  <c r="T21" i="95" a="1"/>
  <c r="T21" i="95" s="1"/>
  <c r="U21" i="95" a="1"/>
  <c r="U21" i="95" s="1"/>
  <c r="V21" i="95" a="1"/>
  <c r="V21" i="95" s="1"/>
  <c r="W21" i="95" a="1"/>
  <c r="W21" i="95" s="1"/>
  <c r="X21" i="95" a="1"/>
  <c r="X21" i="95" s="1"/>
  <c r="Y21" i="95" a="1"/>
  <c r="Y21" i="95" s="1"/>
  <c r="Z21" i="95" a="1"/>
  <c r="Z21" i="95" s="1"/>
  <c r="AA21" i="95" a="1"/>
  <c r="AA21" i="95" s="1"/>
  <c r="AB21" i="95" a="1"/>
  <c r="AB21" i="95" s="1"/>
  <c r="AC21" i="95" a="1"/>
  <c r="AC21" i="95" s="1"/>
  <c r="AD21" i="95" a="1"/>
  <c r="AD21" i="95" s="1"/>
  <c r="AE21" i="95" a="1"/>
  <c r="AE21" i="95" s="1"/>
  <c r="AF21" i="95" a="1"/>
  <c r="AF21" i="95" s="1"/>
  <c r="AG21" i="95" a="1"/>
  <c r="AG21" i="95" s="1"/>
  <c r="AH21" i="95" a="1"/>
  <c r="AH21" i="95"/>
  <c r="AI21" i="95" a="1"/>
  <c r="AI21" i="95" s="1"/>
  <c r="AJ21" i="95" a="1"/>
  <c r="AJ21" i="95" s="1"/>
  <c r="AK21" i="95" a="1"/>
  <c r="AK21" i="95" s="1"/>
  <c r="AL21" i="95" a="1"/>
  <c r="AL21" i="95" s="1"/>
  <c r="AM21" i="95" a="1"/>
  <c r="AM21" i="95" s="1"/>
  <c r="AN21" i="95" a="1"/>
  <c r="AN21" i="95" s="1"/>
  <c r="AO21" i="95" a="1"/>
  <c r="AO21" i="95" s="1"/>
  <c r="AP21" i="95" a="1"/>
  <c r="AP21" i="95" s="1"/>
  <c r="AQ21" i="95" a="1"/>
  <c r="AQ21" i="95" s="1"/>
  <c r="AR21" i="95" a="1"/>
  <c r="AR21" i="95" s="1"/>
  <c r="AS21" i="95" a="1"/>
  <c r="AS21" i="95" s="1"/>
  <c r="AT21" i="95" a="1"/>
  <c r="AT21" i="95" s="1"/>
  <c r="AU21" i="95" a="1"/>
  <c r="AU21" i="95" s="1"/>
  <c r="AV21" i="95" a="1"/>
  <c r="AV21" i="95" s="1"/>
  <c r="AW21" i="95" a="1"/>
  <c r="AW21" i="95" s="1"/>
  <c r="AX21" i="95" a="1"/>
  <c r="AX21" i="95" s="1"/>
  <c r="AY21" i="95" a="1"/>
  <c r="AY21" i="95" s="1"/>
  <c r="AZ21" i="95" a="1"/>
  <c r="AZ21" i="95" s="1"/>
  <c r="BA21" i="95" a="1"/>
  <c r="BA21" i="95" s="1"/>
  <c r="BB21" i="95" a="1"/>
  <c r="BB21" i="95" s="1"/>
  <c r="BC21" i="95" a="1"/>
  <c r="BC21" i="95" s="1"/>
  <c r="BD21" i="95" a="1"/>
  <c r="BD21" i="95" s="1"/>
  <c r="BE21" i="95" a="1"/>
  <c r="BE21" i="95" s="1"/>
  <c r="BF21" i="95" a="1"/>
  <c r="BF21" i="95" s="1"/>
  <c r="BG21" i="95" a="1"/>
  <c r="BG21" i="95" s="1"/>
  <c r="BH21" i="95" a="1"/>
  <c r="BH21" i="95" s="1"/>
  <c r="BI21" i="95" a="1"/>
  <c r="BI21" i="95" s="1"/>
  <c r="BJ21" i="95" a="1"/>
  <c r="BJ21" i="95" s="1"/>
  <c r="BK21" i="95" a="1"/>
  <c r="BK21" i="95" s="1"/>
  <c r="BL21" i="95" a="1"/>
  <c r="BL21" i="95" s="1"/>
  <c r="BM21" i="95" a="1"/>
  <c r="BM21" i="95" s="1"/>
  <c r="BN21" i="95" a="1"/>
  <c r="BN21" i="95" s="1"/>
  <c r="BO21" i="95" a="1"/>
  <c r="BO21" i="95" s="1"/>
  <c r="BP21" i="95" a="1"/>
  <c r="BP21" i="95" s="1"/>
  <c r="BQ21" i="95" a="1"/>
  <c r="BQ21" i="95" s="1"/>
  <c r="BR21" i="95" a="1"/>
  <c r="BR21" i="95" s="1"/>
  <c r="BS21" i="95" a="1"/>
  <c r="BS21" i="95" s="1"/>
  <c r="BT21" i="95" a="1"/>
  <c r="BT21" i="95" s="1"/>
  <c r="BU21" i="95" a="1"/>
  <c r="BU21" i="95" s="1"/>
  <c r="BV21" i="95" a="1"/>
  <c r="BV21" i="95" s="1"/>
  <c r="BW21" i="95" a="1"/>
  <c r="BW21" i="95" s="1"/>
  <c r="BX21" i="95" a="1"/>
  <c r="BX21" i="95" s="1"/>
  <c r="BY21" i="95" a="1"/>
  <c r="BY21" i="95" s="1"/>
  <c r="BZ21" i="95" a="1"/>
  <c r="BZ21" i="95" s="1"/>
  <c r="CA21" i="95" a="1"/>
  <c r="CA21" i="95" s="1"/>
  <c r="CB21" i="95" a="1"/>
  <c r="CB21" i="95" s="1"/>
  <c r="CC21" i="95" a="1"/>
  <c r="CC21" i="95" s="1"/>
  <c r="CD21" i="95" a="1"/>
  <c r="CD21" i="95" s="1"/>
  <c r="CE21" i="95" a="1"/>
  <c r="CE21" i="95" s="1"/>
  <c r="CF21" i="95" a="1"/>
  <c r="CF21" i="95" s="1"/>
  <c r="CG21" i="95" a="1"/>
  <c r="CG21" i="95" s="1"/>
  <c r="CH21" i="95" a="1"/>
  <c r="CH21" i="95" s="1"/>
  <c r="CI21" i="95" a="1"/>
  <c r="CI21" i="95" s="1"/>
  <c r="CJ21" i="95" a="1"/>
  <c r="CJ21" i="95" s="1"/>
  <c r="CK21" i="95" a="1"/>
  <c r="CK21" i="95" s="1"/>
  <c r="CL21" i="95" a="1"/>
  <c r="CL21" i="95" s="1"/>
  <c r="CM21" i="95" a="1"/>
  <c r="CM21" i="95" s="1"/>
  <c r="CN21" i="95" a="1"/>
  <c r="CN21" i="95" s="1"/>
  <c r="CO21" i="95" a="1"/>
  <c r="CO21" i="95" s="1"/>
  <c r="CP21" i="95" a="1"/>
  <c r="CP21" i="95" s="1"/>
  <c r="CQ21" i="95" a="1"/>
  <c r="CQ21" i="95" s="1"/>
  <c r="CR21" i="95" a="1"/>
  <c r="CR21" i="95" s="1"/>
  <c r="CS21" i="95" a="1"/>
  <c r="CS21" i="95" s="1"/>
  <c r="CT21" i="95" a="1"/>
  <c r="CT21" i="95" s="1"/>
  <c r="CU21" i="95" a="1"/>
  <c r="CU21" i="95" s="1"/>
  <c r="CV21" i="95" a="1"/>
  <c r="CV21" i="95"/>
  <c r="CW21" i="95" a="1"/>
  <c r="CW21" i="95" s="1"/>
  <c r="CX21" i="95" a="1"/>
  <c r="CX21" i="95" s="1"/>
  <c r="CY21" i="95" a="1"/>
  <c r="CY21" i="95" s="1"/>
  <c r="E22" i="95" a="1"/>
  <c r="E22" i="95" s="1"/>
  <c r="F22" i="95" a="1"/>
  <c r="F22" i="95" s="1"/>
  <c r="G22" i="95" a="1"/>
  <c r="G22" i="95" s="1"/>
  <c r="H22" i="95" a="1"/>
  <c r="H22" i="95" s="1"/>
  <c r="I22" i="95" a="1"/>
  <c r="I22" i="95" s="1"/>
  <c r="J22" i="95" a="1"/>
  <c r="J22" i="95" s="1"/>
  <c r="K22" i="95" a="1"/>
  <c r="K22" i="95" s="1"/>
  <c r="L22" i="95" a="1"/>
  <c r="L22" i="95" s="1"/>
  <c r="M22" i="95" a="1"/>
  <c r="M22" i="95" s="1"/>
  <c r="N22" i="95" a="1"/>
  <c r="N22" i="95" s="1"/>
  <c r="O22" i="95" a="1"/>
  <c r="O22" i="95" s="1"/>
  <c r="P22" i="95" a="1"/>
  <c r="P22" i="95" s="1"/>
  <c r="Q22" i="95" a="1"/>
  <c r="Q22" i="95" s="1"/>
  <c r="R22" i="95" a="1"/>
  <c r="R22" i="95" s="1"/>
  <c r="S22" i="95" a="1"/>
  <c r="S22" i="95" s="1"/>
  <c r="T22" i="95" a="1"/>
  <c r="T22" i="95" s="1"/>
  <c r="U22" i="95" a="1"/>
  <c r="U22" i="95" s="1"/>
  <c r="V22" i="95" a="1"/>
  <c r="V22" i="95"/>
  <c r="W22" i="95" a="1"/>
  <c r="W22" i="95" s="1"/>
  <c r="X22" i="95" a="1"/>
  <c r="X22" i="95" s="1"/>
  <c r="Y22" i="95" a="1"/>
  <c r="Y22" i="95" s="1"/>
  <c r="Z22" i="95" a="1"/>
  <c r="Z22" i="95" s="1"/>
  <c r="AA22" i="95" a="1"/>
  <c r="AA22" i="95" s="1"/>
  <c r="AB22" i="95" a="1"/>
  <c r="AB22" i="95" s="1"/>
  <c r="AC22" i="95" a="1"/>
  <c r="AC22" i="95" s="1"/>
  <c r="AD22" i="95" a="1"/>
  <c r="AD22" i="95" s="1"/>
  <c r="AE22" i="95" a="1"/>
  <c r="AE22" i="95" s="1"/>
  <c r="AF22" i="95" a="1"/>
  <c r="AF22" i="95" s="1"/>
  <c r="AG22" i="95" a="1"/>
  <c r="AG22" i="95"/>
  <c r="AH22" i="95" a="1"/>
  <c r="AH22" i="95" s="1"/>
  <c r="AI22" i="95" a="1"/>
  <c r="AI22" i="95" s="1"/>
  <c r="AJ22" i="95" a="1"/>
  <c r="AJ22" i="95" s="1"/>
  <c r="AK22" i="95" a="1"/>
  <c r="AK22" i="95" s="1"/>
  <c r="AL22" i="95" a="1"/>
  <c r="AL22" i="95" s="1"/>
  <c r="AM22" i="95" a="1"/>
  <c r="AM22" i="95" s="1"/>
  <c r="AN22" i="95" a="1"/>
  <c r="AN22" i="95" s="1"/>
  <c r="AO22" i="95" a="1"/>
  <c r="AO22" i="95" s="1"/>
  <c r="AP22" i="95" a="1"/>
  <c r="AP22" i="95" s="1"/>
  <c r="AQ22" i="95" a="1"/>
  <c r="AQ22" i="95" s="1"/>
  <c r="AR22" i="95" a="1"/>
  <c r="AR22" i="95" s="1"/>
  <c r="AS22" i="95" a="1"/>
  <c r="AS22" i="95" s="1"/>
  <c r="AT22" i="95" a="1"/>
  <c r="AT22" i="95" s="1"/>
  <c r="AU22" i="95" a="1"/>
  <c r="AU22" i="95" s="1"/>
  <c r="AV22" i="95" a="1"/>
  <c r="AV22" i="95" s="1"/>
  <c r="AW22" i="95" a="1"/>
  <c r="AW22" i="95" s="1"/>
  <c r="AX22" i="95" a="1"/>
  <c r="AX22" i="95" s="1"/>
  <c r="AY22" i="95" a="1"/>
  <c r="AY22" i="95" s="1"/>
  <c r="AZ22" i="95" a="1"/>
  <c r="AZ22" i="95" s="1"/>
  <c r="BA22" i="95" a="1"/>
  <c r="BA22" i="95" s="1"/>
  <c r="BB22" i="95" a="1"/>
  <c r="BB22" i="95"/>
  <c r="BC22" i="95" a="1"/>
  <c r="BC22" i="95" s="1"/>
  <c r="BD22" i="95" a="1"/>
  <c r="BD22" i="95" s="1"/>
  <c r="BE22" i="95" a="1"/>
  <c r="BE22" i="95" s="1"/>
  <c r="BF22" i="95" a="1"/>
  <c r="BF22" i="95" s="1"/>
  <c r="BG22" i="95" a="1"/>
  <c r="BG22" i="95" s="1"/>
  <c r="BH22" i="95" a="1"/>
  <c r="BH22" i="95" s="1"/>
  <c r="BI22" i="95" a="1"/>
  <c r="BI22" i="95" s="1"/>
  <c r="BJ22" i="95" a="1"/>
  <c r="BJ22" i="95" s="1"/>
  <c r="BK22" i="95" a="1"/>
  <c r="BK22" i="95" s="1"/>
  <c r="BL22" i="95" a="1"/>
  <c r="BL22" i="95" s="1"/>
  <c r="BM22" i="95" a="1"/>
  <c r="BM22" i="95"/>
  <c r="BN22" i="95" a="1"/>
  <c r="BN22" i="95" s="1"/>
  <c r="BO22" i="95" a="1"/>
  <c r="BO22" i="95" s="1"/>
  <c r="BP22" i="95" a="1"/>
  <c r="BP22" i="95" s="1"/>
  <c r="BQ22" i="95" a="1"/>
  <c r="BQ22" i="95" s="1"/>
  <c r="BR22" i="95" a="1"/>
  <c r="BR22" i="95" s="1"/>
  <c r="BS22" i="95" a="1"/>
  <c r="BS22" i="95" s="1"/>
  <c r="BT22" i="95" a="1"/>
  <c r="BT22" i="95" s="1"/>
  <c r="BU22" i="95" a="1"/>
  <c r="BU22" i="95" s="1"/>
  <c r="BV22" i="95" a="1"/>
  <c r="BV22" i="95" s="1"/>
  <c r="BW22" i="95" a="1"/>
  <c r="BW22" i="95" s="1"/>
  <c r="BX22" i="95" a="1"/>
  <c r="BX22" i="95" s="1"/>
  <c r="BY22" i="95" a="1"/>
  <c r="BY22" i="95" s="1"/>
  <c r="BZ22" i="95" a="1"/>
  <c r="BZ22" i="95" s="1"/>
  <c r="CA22" i="95" a="1"/>
  <c r="CA22" i="95" s="1"/>
  <c r="CB22" i="95" a="1"/>
  <c r="CB22" i="95" s="1"/>
  <c r="CC22" i="95" a="1"/>
  <c r="CC22" i="95" s="1"/>
  <c r="CD22" i="95" a="1"/>
  <c r="CD22" i="95" s="1"/>
  <c r="CE22" i="95" a="1"/>
  <c r="CE22" i="95" s="1"/>
  <c r="CF22" i="95" a="1"/>
  <c r="CF22" i="95" s="1"/>
  <c r="CG22" i="95" a="1"/>
  <c r="CG22" i="95" s="1"/>
  <c r="CH22" i="95" a="1"/>
  <c r="CH22" i="95"/>
  <c r="CI22" i="95" a="1"/>
  <c r="CI22" i="95" s="1"/>
  <c r="CJ22" i="95" a="1"/>
  <c r="CJ22" i="95" s="1"/>
  <c r="CK22" i="95" a="1"/>
  <c r="CK22" i="95" s="1"/>
  <c r="CL22" i="95" a="1"/>
  <c r="CL22" i="95" s="1"/>
  <c r="CM22" i="95" a="1"/>
  <c r="CM22" i="95" s="1"/>
  <c r="CN22" i="95" a="1"/>
  <c r="CN22" i="95" s="1"/>
  <c r="CO22" i="95" a="1"/>
  <c r="CO22" i="95" s="1"/>
  <c r="CP22" i="95" a="1"/>
  <c r="CP22" i="95" s="1"/>
  <c r="CQ22" i="95" a="1"/>
  <c r="CQ22" i="95" s="1"/>
  <c r="CR22" i="95" a="1"/>
  <c r="CR22" i="95" s="1"/>
  <c r="CS22" i="95" a="1"/>
  <c r="CS22" i="95"/>
  <c r="CT22" i="95" a="1"/>
  <c r="CT22" i="95" s="1"/>
  <c r="CU22" i="95" a="1"/>
  <c r="CU22" i="95" s="1"/>
  <c r="CV22" i="95" a="1"/>
  <c r="CV22" i="95" s="1"/>
  <c r="CW22" i="95" a="1"/>
  <c r="CW22" i="95" s="1"/>
  <c r="CX22" i="95" a="1"/>
  <c r="CX22" i="95" s="1"/>
  <c r="CY22" i="95" a="1"/>
  <c r="CY22" i="95" s="1"/>
  <c r="E23" i="95" a="1"/>
  <c r="E23" i="95" s="1"/>
  <c r="F23" i="95" a="1"/>
  <c r="F23" i="95" s="1"/>
  <c r="G23" i="95" a="1"/>
  <c r="G23" i="95" s="1"/>
  <c r="H23" i="95" a="1"/>
  <c r="H23" i="95" s="1"/>
  <c r="I23" i="95" a="1"/>
  <c r="I23" i="95" s="1"/>
  <c r="J23" i="95" a="1"/>
  <c r="J23" i="95" s="1"/>
  <c r="K23" i="95" a="1"/>
  <c r="K23" i="95" s="1"/>
  <c r="L23" i="95" a="1"/>
  <c r="L23" i="95" s="1"/>
  <c r="M23" i="95" a="1"/>
  <c r="M23" i="95" s="1"/>
  <c r="N23" i="95" a="1"/>
  <c r="N23" i="95" s="1"/>
  <c r="O23" i="95" a="1"/>
  <c r="O23" i="95" s="1"/>
  <c r="P23" i="95" a="1"/>
  <c r="P23" i="95" s="1"/>
  <c r="Q23" i="95" a="1"/>
  <c r="Q23" i="95" s="1"/>
  <c r="R23" i="95" a="1"/>
  <c r="R23" i="95" s="1"/>
  <c r="S23" i="95" a="1"/>
  <c r="S23" i="95"/>
  <c r="T23" i="95" a="1"/>
  <c r="T23" i="95" s="1"/>
  <c r="U23" i="95" a="1"/>
  <c r="U23" i="95" s="1"/>
  <c r="V23" i="95" a="1"/>
  <c r="V23" i="95" s="1"/>
  <c r="W23" i="95" a="1"/>
  <c r="W23" i="95" s="1"/>
  <c r="X23" i="95" a="1"/>
  <c r="X23" i="95" s="1"/>
  <c r="Y23" i="95" a="1"/>
  <c r="Y23" i="95" s="1"/>
  <c r="Z23" i="95" a="1"/>
  <c r="Z23" i="95" s="1"/>
  <c r="AA23" i="95" a="1"/>
  <c r="AA23" i="95" s="1"/>
  <c r="AB23" i="95" a="1"/>
  <c r="AB23" i="95" s="1"/>
  <c r="AC23" i="95" a="1"/>
  <c r="AC23" i="95" s="1"/>
  <c r="AD23" i="95" a="1"/>
  <c r="AD23" i="95"/>
  <c r="AE23" i="95" a="1"/>
  <c r="AE23" i="95" s="1"/>
  <c r="AF23" i="95" a="1"/>
  <c r="AF23" i="95" s="1"/>
  <c r="AG23" i="95" a="1"/>
  <c r="AG23" i="95" s="1"/>
  <c r="AH23" i="95" a="1"/>
  <c r="AH23" i="95" s="1"/>
  <c r="AI23" i="95" a="1"/>
  <c r="AI23" i="95" s="1"/>
  <c r="AJ23" i="95" a="1"/>
  <c r="AJ23" i="95" s="1"/>
  <c r="AK23" i="95" a="1"/>
  <c r="AK23" i="95" s="1"/>
  <c r="AL23" i="95" a="1"/>
  <c r="AL23" i="95" s="1"/>
  <c r="AM23" i="95" a="1"/>
  <c r="AM23" i="95" s="1"/>
  <c r="AN23" i="95" a="1"/>
  <c r="AN23" i="95" s="1"/>
  <c r="AO23" i="95" a="1"/>
  <c r="AO23" i="95" s="1"/>
  <c r="AP23" i="95" a="1"/>
  <c r="AP23" i="95" s="1"/>
  <c r="AQ23" i="95" a="1"/>
  <c r="AQ23" i="95" s="1"/>
  <c r="AR23" i="95" a="1"/>
  <c r="AR23" i="95" s="1"/>
  <c r="AS23" i="95" a="1"/>
  <c r="AS23" i="95" s="1"/>
  <c r="AT23" i="95" a="1"/>
  <c r="AT23" i="95" s="1"/>
  <c r="AU23" i="95" a="1"/>
  <c r="AU23" i="95" s="1"/>
  <c r="AV23" i="95" a="1"/>
  <c r="AV23" i="95" s="1"/>
  <c r="AW23" i="95" a="1"/>
  <c r="AW23" i="95" s="1"/>
  <c r="AX23" i="95" a="1"/>
  <c r="AX23" i="95" s="1"/>
  <c r="AY23" i="95" a="1"/>
  <c r="AY23" i="95"/>
  <c r="AZ23" i="95" a="1"/>
  <c r="AZ23" i="95" s="1"/>
  <c r="BA23" i="95" a="1"/>
  <c r="BA23" i="95" s="1"/>
  <c r="BB23" i="95" a="1"/>
  <c r="BB23" i="95" s="1"/>
  <c r="BC23" i="95" a="1"/>
  <c r="BC23" i="95" s="1"/>
  <c r="BD23" i="95" a="1"/>
  <c r="BD23" i="95" s="1"/>
  <c r="BE23" i="95" a="1"/>
  <c r="BE23" i="95" s="1"/>
  <c r="BF23" i="95" a="1"/>
  <c r="BF23" i="95" s="1"/>
  <c r="BG23" i="95" a="1"/>
  <c r="BG23" i="95" s="1"/>
  <c r="BH23" i="95" a="1"/>
  <c r="BH23" i="95" s="1"/>
  <c r="BI23" i="95" a="1"/>
  <c r="BI23" i="95" s="1"/>
  <c r="BJ23" i="95" a="1"/>
  <c r="BJ23" i="95"/>
  <c r="BK23" i="95" a="1"/>
  <c r="BK23" i="95" s="1"/>
  <c r="BL23" i="95" a="1"/>
  <c r="BL23" i="95" s="1"/>
  <c r="BM23" i="95" a="1"/>
  <c r="BM23" i="95" s="1"/>
  <c r="BN23" i="95" a="1"/>
  <c r="BN23" i="95" s="1"/>
  <c r="BO23" i="95" a="1"/>
  <c r="BO23" i="95" s="1"/>
  <c r="BP23" i="95" a="1"/>
  <c r="BP23" i="95" s="1"/>
  <c r="BQ23" i="95" a="1"/>
  <c r="BQ23" i="95" s="1"/>
  <c r="BR23" i="95" a="1"/>
  <c r="BR23" i="95" s="1"/>
  <c r="BS23" i="95" a="1"/>
  <c r="BS23" i="95" s="1"/>
  <c r="BT23" i="95" a="1"/>
  <c r="BT23" i="95" s="1"/>
  <c r="BU23" i="95" a="1"/>
  <c r="BU23" i="95" s="1"/>
  <c r="BV23" i="95" a="1"/>
  <c r="BV23" i="95" s="1"/>
  <c r="BW23" i="95" a="1"/>
  <c r="BW23" i="95" s="1"/>
  <c r="BX23" i="95" a="1"/>
  <c r="BX23" i="95" s="1"/>
  <c r="BY23" i="95" a="1"/>
  <c r="BY23" i="95" s="1"/>
  <c r="BZ23" i="95" a="1"/>
  <c r="BZ23" i="95" s="1"/>
  <c r="CA23" i="95" a="1"/>
  <c r="CA23" i="95" s="1"/>
  <c r="CB23" i="95" a="1"/>
  <c r="CB23" i="95" s="1"/>
  <c r="CC23" i="95" a="1"/>
  <c r="CC23" i="95" s="1"/>
  <c r="CD23" i="95" a="1"/>
  <c r="CD23" i="95" s="1"/>
  <c r="CE23" i="95" a="1"/>
  <c r="CE23" i="95" s="1"/>
  <c r="CF23" i="95" a="1"/>
  <c r="CF23" i="95" s="1"/>
  <c r="CG23" i="95" a="1"/>
  <c r="CG23" i="95" s="1"/>
  <c r="CH23" i="95" a="1"/>
  <c r="CH23" i="95" s="1"/>
  <c r="CI23" i="95" a="1"/>
  <c r="CI23" i="95" s="1"/>
  <c r="CJ23" i="95" a="1"/>
  <c r="CJ23" i="95" s="1"/>
  <c r="CK23" i="95" a="1"/>
  <c r="CK23" i="95" s="1"/>
  <c r="CL23" i="95" a="1"/>
  <c r="CL23" i="95" s="1"/>
  <c r="CM23" i="95" a="1"/>
  <c r="CM23" i="95" s="1"/>
  <c r="CN23" i="95" a="1"/>
  <c r="CN23" i="95" s="1"/>
  <c r="CO23" i="95" a="1"/>
  <c r="CO23" i="95" s="1"/>
  <c r="CP23" i="95" a="1"/>
  <c r="CP23" i="95"/>
  <c r="CQ23" i="95" a="1"/>
  <c r="CQ23" i="95" s="1"/>
  <c r="CR23" i="95" a="1"/>
  <c r="CR23" i="95" s="1"/>
  <c r="CS23" i="95" a="1"/>
  <c r="CS23" i="95" s="1"/>
  <c r="CT23" i="95" a="1"/>
  <c r="CT23" i="95" s="1"/>
  <c r="CU23" i="95" a="1"/>
  <c r="CU23" i="95" s="1"/>
  <c r="CV23" i="95" a="1"/>
  <c r="CV23" i="95" s="1"/>
  <c r="CW23" i="95" a="1"/>
  <c r="CW23" i="95" s="1"/>
  <c r="CX23" i="95" a="1"/>
  <c r="CX23" i="95" s="1"/>
  <c r="CY23" i="95" a="1"/>
  <c r="CY23" i="95" s="1"/>
  <c r="E24" i="95" a="1"/>
  <c r="E24" i="95" s="1"/>
  <c r="F24" i="95" a="1"/>
  <c r="F24" i="95" s="1"/>
  <c r="G24" i="95" a="1"/>
  <c r="G24" i="95"/>
  <c r="H24" i="95" a="1"/>
  <c r="H24" i="95"/>
  <c r="I24" i="95" a="1"/>
  <c r="I24" i="95"/>
  <c r="J24" i="95" a="1"/>
  <c r="J24" i="95" s="1"/>
  <c r="K24" i="95" a="1"/>
  <c r="K24" i="95" s="1"/>
  <c r="L24" i="95" a="1"/>
  <c r="L24" i="95" s="1"/>
  <c r="M24" i="95" a="1"/>
  <c r="M24" i="95" s="1"/>
  <c r="N24" i="95" a="1"/>
  <c r="N24" i="95" s="1"/>
  <c r="O24" i="95" a="1"/>
  <c r="O24" i="95" s="1"/>
  <c r="P24" i="95" a="1"/>
  <c r="P24" i="95"/>
  <c r="Q24" i="95" a="1"/>
  <c r="Q24" i="95"/>
  <c r="R24" i="95" a="1"/>
  <c r="R24" i="95" s="1"/>
  <c r="S24" i="95" a="1"/>
  <c r="S24" i="95"/>
  <c r="T24" i="95" a="1"/>
  <c r="T24" i="95" s="1"/>
  <c r="U24" i="95" a="1"/>
  <c r="U24" i="95" s="1"/>
  <c r="V24" i="95" a="1"/>
  <c r="V24" i="95" s="1"/>
  <c r="W24" i="95" a="1"/>
  <c r="W24" i="95"/>
  <c r="X24" i="95" a="1"/>
  <c r="X24" i="95" s="1"/>
  <c r="Y24" i="95" a="1"/>
  <c r="Y24" i="95"/>
  <c r="Z24" i="95" a="1"/>
  <c r="Z24" i="95" s="1"/>
  <c r="AA24" i="95" a="1"/>
  <c r="AA24" i="95" s="1"/>
  <c r="AB24" i="95" a="1"/>
  <c r="AB24" i="95" s="1"/>
  <c r="AC24" i="95" a="1"/>
  <c r="AC24" i="95" s="1"/>
  <c r="AD24" i="95" a="1"/>
  <c r="AD24" i="95" s="1"/>
  <c r="AE24" i="95" a="1"/>
  <c r="AE24" i="95"/>
  <c r="AF24" i="95" a="1"/>
  <c r="AF24" i="95"/>
  <c r="AG24" i="95" a="1"/>
  <c r="AG24" i="95" s="1"/>
  <c r="AH24" i="95" a="1"/>
  <c r="AH24" i="95" s="1"/>
  <c r="AI24" i="95" a="1"/>
  <c r="AI24" i="95" s="1"/>
  <c r="AJ24" i="95" a="1"/>
  <c r="AJ24" i="95" s="1"/>
  <c r="AK24" i="95" a="1"/>
  <c r="AK24" i="95"/>
  <c r="AL24" i="95" a="1"/>
  <c r="AL24" i="95" s="1"/>
  <c r="AM24" i="95" a="1"/>
  <c r="AM24" i="95"/>
  <c r="AN24" i="95" a="1"/>
  <c r="AN24" i="95"/>
  <c r="AO24" i="95" a="1"/>
  <c r="AO24" i="95"/>
  <c r="AP24" i="95" a="1"/>
  <c r="AP24" i="95" s="1"/>
  <c r="AQ24" i="95" a="1"/>
  <c r="AQ24" i="95" s="1"/>
  <c r="AR24" i="95" a="1"/>
  <c r="AR24" i="95" s="1"/>
  <c r="AS24" i="95" a="1"/>
  <c r="AS24" i="95" s="1"/>
  <c r="AT24" i="95" a="1"/>
  <c r="AT24" i="95" s="1"/>
  <c r="AU24" i="95" a="1"/>
  <c r="AU24" i="95" s="1"/>
  <c r="AV24" i="95" a="1"/>
  <c r="AV24" i="95"/>
  <c r="AW24" i="95" a="1"/>
  <c r="AW24" i="95"/>
  <c r="AX24" i="95" a="1"/>
  <c r="AX24" i="95" s="1"/>
  <c r="AY24" i="95" a="1"/>
  <c r="AY24" i="95" s="1"/>
  <c r="AZ24" i="95" a="1"/>
  <c r="AZ24" i="95" s="1"/>
  <c r="BA24" i="95" a="1"/>
  <c r="BA24" i="95" s="1"/>
  <c r="BB24" i="95" a="1"/>
  <c r="BB24" i="95" s="1"/>
  <c r="BC24" i="95" a="1"/>
  <c r="BC24" i="95"/>
  <c r="BD24" i="95" a="1"/>
  <c r="BD24" i="95" s="1"/>
  <c r="BE24" i="95" a="1"/>
  <c r="BE24" i="95"/>
  <c r="BF24" i="95" a="1"/>
  <c r="BF24" i="95" s="1"/>
  <c r="BG24" i="95" a="1"/>
  <c r="BG24" i="95" s="1"/>
  <c r="BH24" i="95" a="1"/>
  <c r="BH24" i="95"/>
  <c r="BI24" i="95" a="1"/>
  <c r="BI24" i="95" s="1"/>
  <c r="BJ24" i="95" a="1"/>
  <c r="BJ24" i="95" s="1"/>
  <c r="BK24" i="95" a="1"/>
  <c r="BK24" i="95"/>
  <c r="BL24" i="95" a="1"/>
  <c r="BL24" i="95"/>
  <c r="BM24" i="95" a="1"/>
  <c r="BM24" i="95" s="1"/>
  <c r="BN24" i="95" a="1"/>
  <c r="BN24" i="95" s="1"/>
  <c r="BO24" i="95" a="1"/>
  <c r="BO24" i="95" s="1"/>
  <c r="BP24" i="95" a="1"/>
  <c r="BP24" i="95" s="1"/>
  <c r="BQ24" i="95" a="1"/>
  <c r="BQ24" i="95" s="1"/>
  <c r="BR24" i="95" a="1"/>
  <c r="BR24" i="95" s="1"/>
  <c r="BS24" i="95" a="1"/>
  <c r="BS24" i="95"/>
  <c r="BT24" i="95" a="1"/>
  <c r="BT24" i="95"/>
  <c r="BU24" i="95" a="1"/>
  <c r="BU24" i="95"/>
  <c r="BV24" i="95" a="1"/>
  <c r="BV24" i="95" s="1"/>
  <c r="BW24" i="95" a="1"/>
  <c r="BW24" i="95" s="1"/>
  <c r="BX24" i="95" a="1"/>
  <c r="BX24" i="95" s="1"/>
  <c r="BY24" i="95" a="1"/>
  <c r="BY24" i="95" s="1"/>
  <c r="BZ24" i="95" a="1"/>
  <c r="BZ24" i="95" s="1"/>
  <c r="CA24" i="95" a="1"/>
  <c r="CA24" i="95" s="1"/>
  <c r="CB24" i="95" a="1"/>
  <c r="CB24" i="95"/>
  <c r="CC24" i="95" a="1"/>
  <c r="CC24" i="95"/>
  <c r="CD24" i="95" a="1"/>
  <c r="CD24" i="95" s="1"/>
  <c r="CE24" i="95" a="1"/>
  <c r="CE24" i="95"/>
  <c r="CF24" i="95" a="1"/>
  <c r="CF24" i="95" s="1"/>
  <c r="CG24" i="95" a="1"/>
  <c r="CG24" i="95" s="1"/>
  <c r="CH24" i="95" a="1"/>
  <c r="CH24" i="95" s="1"/>
  <c r="CI24" i="95" a="1"/>
  <c r="CI24" i="95"/>
  <c r="CJ24" i="95" a="1"/>
  <c r="CJ24" i="95" s="1"/>
  <c r="CK24" i="95" a="1"/>
  <c r="CK24" i="95"/>
  <c r="CL24" i="95" a="1"/>
  <c r="CL24" i="95" s="1"/>
  <c r="CM24" i="95" a="1"/>
  <c r="CM24" i="95" s="1"/>
  <c r="CN24" i="95" a="1"/>
  <c r="CN24" i="95" s="1"/>
  <c r="CO24" i="95" a="1"/>
  <c r="CO24" i="95" s="1"/>
  <c r="CP24" i="95" a="1"/>
  <c r="CP24" i="95" s="1"/>
  <c r="CQ24" i="95" a="1"/>
  <c r="CQ24" i="95"/>
  <c r="CR24" i="95" a="1"/>
  <c r="CR24" i="95"/>
  <c r="CS24" i="95" a="1"/>
  <c r="CS24" i="95" s="1"/>
  <c r="CT24" i="95" a="1"/>
  <c r="CT24" i="95" s="1"/>
  <c r="CU24" i="95" a="1"/>
  <c r="CU24" i="95" s="1"/>
  <c r="CV24" i="95" a="1"/>
  <c r="CV24" i="95" s="1"/>
  <c r="CW24" i="95" a="1"/>
  <c r="CW24" i="95"/>
  <c r="CX24" i="95" a="1"/>
  <c r="CX24" i="95" s="1"/>
  <c r="CY24" i="95" a="1"/>
  <c r="CY24" i="95"/>
  <c r="E25" i="95" a="1"/>
  <c r="E25" i="95"/>
  <c r="F25" i="95" a="1"/>
  <c r="F25" i="95"/>
  <c r="G25" i="95" a="1"/>
  <c r="G25" i="95" s="1"/>
  <c r="H25" i="95" a="1"/>
  <c r="H25" i="95" s="1"/>
  <c r="I25" i="95" a="1"/>
  <c r="I25" i="95" s="1"/>
  <c r="J25" i="95" a="1"/>
  <c r="J25" i="95" s="1"/>
  <c r="K25" i="95" a="1"/>
  <c r="K25" i="95" s="1"/>
  <c r="L25" i="95" a="1"/>
  <c r="L25" i="95" s="1"/>
  <c r="M25" i="95" a="1"/>
  <c r="M25" i="95"/>
  <c r="N25" i="95" a="1"/>
  <c r="N25" i="95"/>
  <c r="O25" i="95" a="1"/>
  <c r="O25" i="95" s="1"/>
  <c r="P25" i="95" a="1"/>
  <c r="P25" i="95" s="1"/>
  <c r="Q25" i="95" a="1"/>
  <c r="Q25" i="95" s="1"/>
  <c r="R25" i="95" a="1"/>
  <c r="R25" i="95" s="1"/>
  <c r="S25" i="95" a="1"/>
  <c r="S25" i="95" s="1"/>
  <c r="T25" i="95" a="1"/>
  <c r="T25" i="95"/>
  <c r="U25" i="95" a="1"/>
  <c r="U25" i="95" s="1"/>
  <c r="V25" i="95" a="1"/>
  <c r="V25" i="95"/>
  <c r="W25" i="95" a="1"/>
  <c r="W25" i="95" s="1"/>
  <c r="X25" i="95" a="1"/>
  <c r="X25" i="95" s="1"/>
  <c r="Y25" i="95" a="1"/>
  <c r="Y25" i="95"/>
  <c r="Z25" i="95" a="1"/>
  <c r="Z25" i="95" s="1"/>
  <c r="AA25" i="95" a="1"/>
  <c r="AA25" i="95" s="1"/>
  <c r="AB25" i="95" a="1"/>
  <c r="AB25" i="95"/>
  <c r="AC25" i="95" a="1"/>
  <c r="AC25" i="95"/>
  <c r="AD25" i="95" a="1"/>
  <c r="AD25" i="95" s="1"/>
  <c r="AE25" i="95" a="1"/>
  <c r="AE25" i="95" s="1"/>
  <c r="AF25" i="95" a="1"/>
  <c r="AF25" i="95" s="1"/>
  <c r="AG25" i="95" a="1"/>
  <c r="AG25" i="95" s="1"/>
  <c r="AH25" i="95" a="1"/>
  <c r="AH25" i="95" s="1"/>
  <c r="AI25" i="95" a="1"/>
  <c r="AI25" i="95" s="1"/>
  <c r="AJ25" i="95" a="1"/>
  <c r="AJ25" i="95"/>
  <c r="AK25" i="95" a="1"/>
  <c r="AK25" i="95"/>
  <c r="AL25" i="95" a="1"/>
  <c r="AL25" i="95"/>
  <c r="AM25" i="95" a="1"/>
  <c r="AM25" i="95" s="1"/>
  <c r="AN25" i="95" a="1"/>
  <c r="AN25" i="95"/>
  <c r="AO25" i="95" a="1"/>
  <c r="AO25" i="95"/>
  <c r="AP25" i="95" a="1"/>
  <c r="AP25" i="95"/>
  <c r="AQ25" i="95" a="1"/>
  <c r="AQ25" i="95" s="1"/>
  <c r="AR25" i="95" a="1"/>
  <c r="AR25" i="95"/>
  <c r="AS25" i="95" a="1"/>
  <c r="AS25" i="95"/>
  <c r="AT25" i="95" a="1"/>
  <c r="AT25" i="95"/>
  <c r="AU25" i="95" a="1"/>
  <c r="AU25" i="95" s="1"/>
  <c r="AV25" i="95" a="1"/>
  <c r="AV25" i="95"/>
  <c r="AW25" i="95" a="1"/>
  <c r="AW25" i="95"/>
  <c r="AX25" i="95" a="1"/>
  <c r="AX25" i="95"/>
  <c r="AY25" i="95" a="1"/>
  <c r="AY25" i="95" s="1"/>
  <c r="AZ25" i="95" a="1"/>
  <c r="AZ25" i="95"/>
  <c r="BA25" i="95" a="1"/>
  <c r="BA25" i="95"/>
  <c r="BB25" i="95" a="1"/>
  <c r="BB25" i="95"/>
  <c r="BC25" i="95" a="1"/>
  <c r="BC25" i="95" s="1"/>
  <c r="BD25" i="95" a="1"/>
  <c r="BD25" i="95"/>
  <c r="BE25" i="95" a="1"/>
  <c r="BE25" i="95"/>
  <c r="BF25" i="95" a="1"/>
  <c r="BF25" i="95"/>
  <c r="BG25" i="95" a="1"/>
  <c r="BG25" i="95" s="1"/>
  <c r="BH25" i="95" a="1"/>
  <c r="BH25" i="95"/>
  <c r="BI25" i="95" a="1"/>
  <c r="BI25" i="95"/>
  <c r="BJ25" i="95" a="1"/>
  <c r="BJ25" i="95"/>
  <c r="BK25" i="95" a="1"/>
  <c r="BK25" i="95" s="1"/>
  <c r="BL25" i="95" a="1"/>
  <c r="BL25" i="95"/>
  <c r="BM25" i="95" a="1"/>
  <c r="BM25" i="95"/>
  <c r="BN25" i="95" a="1"/>
  <c r="BN25" i="95"/>
  <c r="BO25" i="95" a="1"/>
  <c r="BO25" i="95" s="1"/>
  <c r="BP25" i="95" a="1"/>
  <c r="BP25" i="95"/>
  <c r="BQ25" i="95" a="1"/>
  <c r="BQ25" i="95"/>
  <c r="BR25" i="95" a="1"/>
  <c r="BR25" i="95"/>
  <c r="BS25" i="95" a="1"/>
  <c r="BS25" i="95" s="1"/>
  <c r="BT25" i="95" a="1"/>
  <c r="BT25" i="95"/>
  <c r="BU25" i="95" a="1"/>
  <c r="BU25" i="95"/>
  <c r="BV25" i="95" a="1"/>
  <c r="BV25" i="95"/>
  <c r="BW25" i="95" a="1"/>
  <c r="BW25" i="95" s="1"/>
  <c r="BX25" i="95" a="1"/>
  <c r="BX25" i="95"/>
  <c r="BY25" i="95" a="1"/>
  <c r="BY25" i="95"/>
  <c r="BZ25" i="95" a="1"/>
  <c r="BZ25" i="95"/>
  <c r="CA25" i="95" a="1"/>
  <c r="CA25" i="95" s="1"/>
  <c r="CB25" i="95" a="1"/>
  <c r="CB25" i="95"/>
  <c r="CC25" i="95" a="1"/>
  <c r="CC25" i="95"/>
  <c r="CD25" i="95" a="1"/>
  <c r="CD25" i="95"/>
  <c r="CE25" i="95" a="1"/>
  <c r="CE25" i="95" s="1"/>
  <c r="CF25" i="95" a="1"/>
  <c r="CF25" i="95"/>
  <c r="CG25" i="95" a="1"/>
  <c r="CG25" i="95"/>
  <c r="CH25" i="95" a="1"/>
  <c r="CH25" i="95"/>
  <c r="CI25" i="95" a="1"/>
  <c r="CI25" i="95" s="1"/>
  <c r="CJ25" i="95" a="1"/>
  <c r="CJ25" i="95"/>
  <c r="CK25" i="95" a="1"/>
  <c r="CK25" i="95"/>
  <c r="CL25" i="95" a="1"/>
  <c r="CL25" i="95"/>
  <c r="CM25" i="95" a="1"/>
  <c r="CM25" i="95" s="1"/>
  <c r="CN25" i="95" a="1"/>
  <c r="CN25" i="95"/>
  <c r="CO25" i="95" a="1"/>
  <c r="CO25" i="95"/>
  <c r="CP25" i="95" a="1"/>
  <c r="CP25" i="95"/>
  <c r="CQ25" i="95" a="1"/>
  <c r="CQ25" i="95" s="1"/>
  <c r="CR25" i="95" a="1"/>
  <c r="CR25" i="95"/>
  <c r="CS25" i="95" a="1"/>
  <c r="CS25" i="95"/>
  <c r="CT25" i="95" a="1"/>
  <c r="CT25" i="95"/>
  <c r="CU25" i="95" a="1"/>
  <c r="CU25" i="95" s="1"/>
  <c r="CV25" i="95" a="1"/>
  <c r="CV25" i="95"/>
  <c r="CW25" i="95" a="1"/>
  <c r="CW25" i="95"/>
  <c r="CX25" i="95" a="1"/>
  <c r="CX25" i="95"/>
  <c r="CY25" i="95" a="1"/>
  <c r="CY25" i="95" s="1"/>
  <c r="E26" i="95" a="1"/>
  <c r="E26" i="95"/>
  <c r="F26" i="95" a="1"/>
  <c r="F26" i="95"/>
  <c r="G26" i="95" a="1"/>
  <c r="G26" i="95"/>
  <c r="H26" i="95" a="1"/>
  <c r="H26" i="95" s="1"/>
  <c r="I26" i="95" a="1"/>
  <c r="I26" i="95"/>
  <c r="J26" i="95" a="1"/>
  <c r="J26" i="95"/>
  <c r="K26" i="95" a="1"/>
  <c r="K26" i="95"/>
  <c r="L26" i="95" a="1"/>
  <c r="L26" i="95" s="1"/>
  <c r="M26" i="95" a="1"/>
  <c r="M26" i="95"/>
  <c r="N26" i="95" a="1"/>
  <c r="N26" i="95"/>
  <c r="O26" i="95" a="1"/>
  <c r="O26" i="95"/>
  <c r="P26" i="95" a="1"/>
  <c r="P26" i="95" s="1"/>
  <c r="Q26" i="95" a="1"/>
  <c r="Q26" i="95"/>
  <c r="R26" i="95" a="1"/>
  <c r="R26" i="95"/>
  <c r="S26" i="95" a="1"/>
  <c r="S26" i="95"/>
  <c r="T26" i="95" a="1"/>
  <c r="T26" i="95" s="1"/>
  <c r="U26" i="95" a="1"/>
  <c r="U26" i="95"/>
  <c r="V26" i="95" a="1"/>
  <c r="V26" i="95"/>
  <c r="W26" i="95" a="1"/>
  <c r="W26" i="95"/>
  <c r="X26" i="95" a="1"/>
  <c r="X26" i="95" s="1"/>
  <c r="Y26" i="95" a="1"/>
  <c r="Y26" i="95"/>
  <c r="Z26" i="95" a="1"/>
  <c r="Z26" i="95"/>
  <c r="AA26" i="95" a="1"/>
  <c r="AA26" i="95"/>
  <c r="AB26" i="95" a="1"/>
  <c r="AB26" i="95" s="1"/>
  <c r="AC26" i="95" a="1"/>
  <c r="AC26" i="95"/>
  <c r="AD26" i="95" a="1"/>
  <c r="AD26" i="95"/>
  <c r="AE26" i="95" a="1"/>
  <c r="AE26" i="95"/>
  <c r="AF26" i="95" a="1"/>
  <c r="AF26" i="95" s="1"/>
  <c r="AG26" i="95" a="1"/>
  <c r="AG26" i="95"/>
  <c r="AH26" i="95" a="1"/>
  <c r="AH26" i="95"/>
  <c r="AI26" i="95" a="1"/>
  <c r="AI26" i="95"/>
  <c r="AJ26" i="95" a="1"/>
  <c r="AJ26" i="95" s="1"/>
  <c r="AK26" i="95" a="1"/>
  <c r="AK26" i="95"/>
  <c r="AL26" i="95" a="1"/>
  <c r="AL26" i="95"/>
  <c r="AM26" i="95" a="1"/>
  <c r="AM26" i="95"/>
  <c r="AN26" i="95" a="1"/>
  <c r="AN26" i="95" s="1"/>
  <c r="AO26" i="95" a="1"/>
  <c r="AO26" i="95"/>
  <c r="AP26" i="95" a="1"/>
  <c r="AP26" i="95"/>
  <c r="AQ26" i="95" a="1"/>
  <c r="AQ26" i="95"/>
  <c r="AR26" i="95" a="1"/>
  <c r="AR26" i="95" s="1"/>
  <c r="AS26" i="95" a="1"/>
  <c r="AS26" i="95"/>
  <c r="AT26" i="95" a="1"/>
  <c r="AT26" i="95"/>
  <c r="AU26" i="95" a="1"/>
  <c r="AU26" i="95"/>
  <c r="AV26" i="95" a="1"/>
  <c r="AV26" i="95" s="1"/>
  <c r="AW26" i="95" a="1"/>
  <c r="AW26" i="95"/>
  <c r="AX26" i="95" a="1"/>
  <c r="AX26" i="95"/>
  <c r="AY26" i="95" a="1"/>
  <c r="AY26" i="95"/>
  <c r="AZ26" i="95" a="1"/>
  <c r="AZ26" i="95" s="1"/>
  <c r="BA26" i="95" a="1"/>
  <c r="BA26" i="95"/>
  <c r="BB26" i="95" a="1"/>
  <c r="BB26" i="95"/>
  <c r="BC26" i="95" a="1"/>
  <c r="BC26" i="95"/>
  <c r="BD26" i="95" a="1"/>
  <c r="BD26" i="95" s="1"/>
  <c r="BE26" i="95" a="1"/>
  <c r="BE26" i="95"/>
  <c r="BF26" i="95" a="1"/>
  <c r="BF26" i="95"/>
  <c r="BG26" i="95" a="1"/>
  <c r="BG26" i="95"/>
  <c r="BH26" i="95" a="1"/>
  <c r="BH26" i="95" s="1"/>
  <c r="BI26" i="95" a="1"/>
  <c r="BI26" i="95"/>
  <c r="BJ26" i="95" a="1"/>
  <c r="BJ26" i="95"/>
  <c r="BK26" i="95" a="1"/>
  <c r="BK26" i="95"/>
  <c r="BL26" i="95" a="1"/>
  <c r="BL26" i="95" s="1"/>
  <c r="BM26" i="95" a="1"/>
  <c r="BM26" i="95"/>
  <c r="BN26" i="95" a="1"/>
  <c r="BN26" i="95"/>
  <c r="BO26" i="95" a="1"/>
  <c r="BO26" i="95"/>
  <c r="BP26" i="95" a="1"/>
  <c r="BP26" i="95" s="1"/>
  <c r="BQ26" i="95" a="1"/>
  <c r="BQ26" i="95"/>
  <c r="BR26" i="95" a="1"/>
  <c r="BR26" i="95"/>
  <c r="BS26" i="95" a="1"/>
  <c r="BS26" i="95"/>
  <c r="BT26" i="95" a="1"/>
  <c r="BT26" i="95" s="1"/>
  <c r="BU26" i="95" a="1"/>
  <c r="BU26" i="95"/>
  <c r="BV26" i="95" a="1"/>
  <c r="BV26" i="95"/>
  <c r="BW26" i="95" a="1"/>
  <c r="BW26" i="95"/>
  <c r="BX26" i="95" a="1"/>
  <c r="BX26" i="95" s="1"/>
  <c r="BY26" i="95" a="1"/>
  <c r="BY26" i="95"/>
  <c r="BZ26" i="95" a="1"/>
  <c r="BZ26" i="95"/>
  <c r="CA26" i="95" a="1"/>
  <c r="CA26" i="95"/>
  <c r="CB26" i="95" a="1"/>
  <c r="CB26" i="95" s="1"/>
  <c r="CC26" i="95" a="1"/>
  <c r="CC26" i="95" s="1"/>
  <c r="CD26" i="95" a="1"/>
  <c r="CD26" i="95"/>
  <c r="CE26" i="95" a="1"/>
  <c r="CE26" i="95"/>
  <c r="CF26" i="95" a="1"/>
  <c r="CF26" i="95" s="1"/>
  <c r="CG26" i="95" a="1"/>
  <c r="CG26" i="95" s="1"/>
  <c r="CH26" i="95" a="1"/>
  <c r="CH26" i="95"/>
  <c r="CI26" i="95" a="1"/>
  <c r="CI26" i="95"/>
  <c r="CJ26" i="95" a="1"/>
  <c r="CJ26" i="95" s="1"/>
  <c r="CK26" i="95" a="1"/>
  <c r="CK26" i="95" s="1"/>
  <c r="CL26" i="95" a="1"/>
  <c r="CL26" i="95"/>
  <c r="CM26" i="95" a="1"/>
  <c r="CM26" i="95"/>
  <c r="CN26" i="95" a="1"/>
  <c r="CN26" i="95" s="1"/>
  <c r="CO26" i="95" a="1"/>
  <c r="CO26" i="95" s="1"/>
  <c r="CP26" i="95" a="1"/>
  <c r="CP26" i="95"/>
  <c r="CQ26" i="95" a="1"/>
  <c r="CQ26" i="95"/>
  <c r="CR26" i="95" a="1"/>
  <c r="CR26" i="95" s="1"/>
  <c r="CS26" i="95" a="1"/>
  <c r="CS26" i="95" s="1"/>
  <c r="CT26" i="95" a="1"/>
  <c r="CT26" i="95"/>
  <c r="CU26" i="95" a="1"/>
  <c r="CU26" i="95"/>
  <c r="CV26" i="95" a="1"/>
  <c r="CV26" i="95" s="1"/>
  <c r="CW26" i="95" a="1"/>
  <c r="CW26" i="95" s="1"/>
  <c r="CX26" i="95" a="1"/>
  <c r="CX26" i="95"/>
  <c r="CY26" i="95" a="1"/>
  <c r="CY26" i="95"/>
  <c r="E27" i="95" a="1"/>
  <c r="E27" i="95" s="1"/>
  <c r="F27" i="95" a="1"/>
  <c r="F27" i="95" s="1"/>
  <c r="G27" i="95" a="1"/>
  <c r="G27" i="95"/>
  <c r="H27" i="95" a="1"/>
  <c r="H27" i="95"/>
  <c r="I27" i="95" a="1"/>
  <c r="I27" i="95" s="1"/>
  <c r="J27" i="95" a="1"/>
  <c r="J27" i="95" s="1"/>
  <c r="K27" i="95" a="1"/>
  <c r="K27" i="95"/>
  <c r="L27" i="95" a="1"/>
  <c r="L27" i="95"/>
  <c r="M27" i="95" a="1"/>
  <c r="M27" i="95" s="1"/>
  <c r="N27" i="95" a="1"/>
  <c r="N27" i="95" s="1"/>
  <c r="O27" i="95" a="1"/>
  <c r="O27" i="95"/>
  <c r="P27" i="95" a="1"/>
  <c r="P27" i="95" s="1"/>
  <c r="Q27" i="95" a="1"/>
  <c r="Q27" i="95" s="1"/>
  <c r="R27" i="95" a="1"/>
  <c r="R27" i="95" s="1"/>
  <c r="S27" i="95" a="1"/>
  <c r="S27" i="95" s="1"/>
  <c r="T27" i="95" a="1"/>
  <c r="T27" i="95" s="1"/>
  <c r="U27" i="95" a="1"/>
  <c r="U27" i="95" s="1"/>
  <c r="V27" i="95" a="1"/>
  <c r="V27" i="95" s="1"/>
  <c r="W27" i="95" a="1"/>
  <c r="W27" i="95"/>
  <c r="X27" i="95" a="1"/>
  <c r="X27" i="95" s="1"/>
  <c r="Y27" i="95" a="1"/>
  <c r="Y27" i="95" s="1"/>
  <c r="Z27" i="95" a="1"/>
  <c r="Z27" i="95" s="1"/>
  <c r="AA27" i="95" a="1"/>
  <c r="AA27" i="95" s="1"/>
  <c r="AB27" i="95" a="1"/>
  <c r="AB27" i="95"/>
  <c r="AC27" i="95" a="1"/>
  <c r="AC27" i="95" s="1"/>
  <c r="AD27" i="95" a="1"/>
  <c r="AD27" i="95" s="1"/>
  <c r="AE27" i="95" a="1"/>
  <c r="AE27" i="95" s="1"/>
  <c r="AF27" i="95" a="1"/>
  <c r="AF27" i="95" s="1"/>
  <c r="AG27" i="95" a="1"/>
  <c r="AG27" i="95" s="1"/>
  <c r="AH27" i="95" a="1"/>
  <c r="AH27" i="95" s="1"/>
  <c r="AI27" i="95" a="1"/>
  <c r="AI27" i="95" s="1"/>
  <c r="AJ27" i="95" a="1"/>
  <c r="AJ27" i="95" s="1"/>
  <c r="AK27" i="95" a="1"/>
  <c r="AK27" i="95" s="1"/>
  <c r="AL27" i="95" a="1"/>
  <c r="AL27" i="95" s="1"/>
  <c r="AM27" i="95" a="1"/>
  <c r="AM27" i="95"/>
  <c r="AN27" i="95" a="1"/>
  <c r="AN27" i="95" s="1"/>
  <c r="AO27" i="95" a="1"/>
  <c r="AO27" i="95" s="1"/>
  <c r="AP27" i="95" a="1"/>
  <c r="AP27" i="95" s="1"/>
  <c r="AQ27" i="95" a="1"/>
  <c r="AQ27" i="95" s="1"/>
  <c r="AR27" i="95" a="1"/>
  <c r="AR27" i="95"/>
  <c r="AS27" i="95" a="1"/>
  <c r="AS27" i="95" s="1"/>
  <c r="AT27" i="95" a="1"/>
  <c r="AT27" i="95" s="1"/>
  <c r="AU27" i="95" a="1"/>
  <c r="AU27" i="95" s="1"/>
  <c r="AV27" i="95" a="1"/>
  <c r="AV27" i="95" s="1"/>
  <c r="AW27" i="95" a="1"/>
  <c r="AW27" i="95" s="1"/>
  <c r="AX27" i="95" a="1"/>
  <c r="AX27" i="95" s="1"/>
  <c r="AY27" i="95" a="1"/>
  <c r="AY27" i="95" s="1"/>
  <c r="AZ27" i="95" a="1"/>
  <c r="AZ27" i="95" s="1"/>
  <c r="BA27" i="95" a="1"/>
  <c r="BA27" i="95" s="1"/>
  <c r="BB27" i="95" a="1"/>
  <c r="BB27" i="95" s="1"/>
  <c r="BC27" i="95" a="1"/>
  <c r="BC27" i="95"/>
  <c r="BD27" i="95" a="1"/>
  <c r="BD27" i="95" s="1"/>
  <c r="BE27" i="95" a="1"/>
  <c r="BE27" i="95" s="1"/>
  <c r="BF27" i="95" a="1"/>
  <c r="BF27" i="95" s="1"/>
  <c r="BG27" i="95" a="1"/>
  <c r="BG27" i="95" s="1"/>
  <c r="BH27" i="95" a="1"/>
  <c r="BH27" i="95"/>
  <c r="BI27" i="95" a="1"/>
  <c r="BI27" i="95" s="1"/>
  <c r="BJ27" i="95" a="1"/>
  <c r="BJ27" i="95" s="1"/>
  <c r="BK27" i="95" a="1"/>
  <c r="BK27" i="95" s="1"/>
  <c r="BL27" i="95" a="1"/>
  <c r="BL27" i="95" s="1"/>
  <c r="BM27" i="95" a="1"/>
  <c r="BM27" i="95" s="1"/>
  <c r="BN27" i="95" a="1"/>
  <c r="BN27" i="95" s="1"/>
  <c r="BO27" i="95" a="1"/>
  <c r="BO27" i="95" s="1"/>
  <c r="BP27" i="95" a="1"/>
  <c r="BP27" i="95" s="1"/>
  <c r="BQ27" i="95" a="1"/>
  <c r="BQ27" i="95" s="1"/>
  <c r="BR27" i="95" a="1"/>
  <c r="BR27" i="95" s="1"/>
  <c r="BS27" i="95" a="1"/>
  <c r="BS27" i="95"/>
  <c r="BT27" i="95" a="1"/>
  <c r="BT27" i="95" s="1"/>
  <c r="BU27" i="95" a="1"/>
  <c r="BU27" i="95" s="1"/>
  <c r="BV27" i="95" a="1"/>
  <c r="BV27" i="95" s="1"/>
  <c r="BW27" i="95" a="1"/>
  <c r="BW27" i="95" s="1"/>
  <c r="BX27" i="95" a="1"/>
  <c r="BX27" i="95"/>
  <c r="BY27" i="95" a="1"/>
  <c r="BY27" i="95" s="1"/>
  <c r="BZ27" i="95" a="1"/>
  <c r="BZ27" i="95" s="1"/>
  <c r="CA27" i="95" a="1"/>
  <c r="CA27" i="95" s="1"/>
  <c r="CB27" i="95" a="1"/>
  <c r="CB27" i="95" s="1"/>
  <c r="CC27" i="95" a="1"/>
  <c r="CC27" i="95" s="1"/>
  <c r="CD27" i="95" a="1"/>
  <c r="CD27" i="95" s="1"/>
  <c r="CE27" i="95" a="1"/>
  <c r="CE27" i="95" s="1"/>
  <c r="CF27" i="95" a="1"/>
  <c r="CF27" i="95" s="1"/>
  <c r="CG27" i="95" a="1"/>
  <c r="CG27" i="95" s="1"/>
  <c r="CH27" i="95" a="1"/>
  <c r="CH27" i="95" s="1"/>
  <c r="CI27" i="95" a="1"/>
  <c r="CI27" i="95"/>
  <c r="CJ27" i="95" a="1"/>
  <c r="CJ27" i="95" s="1"/>
  <c r="CK27" i="95" a="1"/>
  <c r="CK27" i="95" s="1"/>
  <c r="CL27" i="95" a="1"/>
  <c r="CL27" i="95" s="1"/>
  <c r="CM27" i="95" a="1"/>
  <c r="CM27" i="95" s="1"/>
  <c r="CN27" i="95" a="1"/>
  <c r="CN27" i="95"/>
  <c r="CO27" i="95" a="1"/>
  <c r="CO27" i="95" s="1"/>
  <c r="CP27" i="95" a="1"/>
  <c r="CP27" i="95" s="1"/>
  <c r="CQ27" i="95" a="1"/>
  <c r="CQ27" i="95" s="1"/>
  <c r="CR27" i="95" a="1"/>
  <c r="CR27" i="95" s="1"/>
  <c r="CS27" i="95" a="1"/>
  <c r="CS27" i="95" s="1"/>
  <c r="CT27" i="95" a="1"/>
  <c r="CT27" i="95" s="1"/>
  <c r="CU27" i="95" a="1"/>
  <c r="CU27" i="95" s="1"/>
  <c r="CV27" i="95" a="1"/>
  <c r="CV27" i="95" s="1"/>
  <c r="CW27" i="95" a="1"/>
  <c r="CW27" i="95" s="1"/>
  <c r="CX27" i="95" a="1"/>
  <c r="CX27" i="95" s="1"/>
  <c r="CY27" i="95" a="1"/>
  <c r="CY27" i="95"/>
  <c r="E28" i="95" a="1"/>
  <c r="E28" i="95" s="1"/>
  <c r="F28" i="95" a="1"/>
  <c r="F28" i="95" s="1"/>
  <c r="G28" i="95" a="1"/>
  <c r="G28" i="95" s="1"/>
  <c r="H28" i="95" a="1"/>
  <c r="H28" i="95" s="1"/>
  <c r="I28" i="95" a="1"/>
  <c r="I28" i="95"/>
  <c r="J28" i="95" a="1"/>
  <c r="J28" i="95" s="1"/>
  <c r="K28" i="95" a="1"/>
  <c r="K28" i="95" s="1"/>
  <c r="L28" i="95" a="1"/>
  <c r="L28" i="95" s="1"/>
  <c r="M28" i="95" a="1"/>
  <c r="M28" i="95" s="1"/>
  <c r="N28" i="95" a="1"/>
  <c r="N28" i="95" s="1"/>
  <c r="O28" i="95" a="1"/>
  <c r="O28" i="95" s="1"/>
  <c r="P28" i="95" a="1"/>
  <c r="P28" i="95" s="1"/>
  <c r="Q28" i="95" a="1"/>
  <c r="Q28" i="95" s="1"/>
  <c r="R28" i="95" a="1"/>
  <c r="R28" i="95" s="1"/>
  <c r="S28" i="95" a="1"/>
  <c r="S28" i="95" s="1"/>
  <c r="T28" i="95" a="1"/>
  <c r="T28" i="95"/>
  <c r="U28" i="95" a="1"/>
  <c r="U28" i="95" s="1"/>
  <c r="V28" i="95" a="1"/>
  <c r="V28" i="95" s="1"/>
  <c r="W28" i="95" a="1"/>
  <c r="W28" i="95" s="1"/>
  <c r="X28" i="95" a="1"/>
  <c r="X28" i="95" s="1"/>
  <c r="Y28" i="95" a="1"/>
  <c r="Y28" i="95"/>
  <c r="Z28" i="95" a="1"/>
  <c r="Z28" i="95" s="1"/>
  <c r="AA28" i="95" a="1"/>
  <c r="AA28" i="95" s="1"/>
  <c r="AB28" i="95" a="1"/>
  <c r="AB28" i="95" s="1"/>
  <c r="AC28" i="95" a="1"/>
  <c r="AC28" i="95" s="1"/>
  <c r="AD28" i="95" a="1"/>
  <c r="AD28" i="95" s="1"/>
  <c r="AE28" i="95" a="1"/>
  <c r="AE28" i="95" s="1"/>
  <c r="AF28" i="95" a="1"/>
  <c r="AF28" i="95" s="1"/>
  <c r="AG28" i="95" a="1"/>
  <c r="AG28" i="95" s="1"/>
  <c r="AH28" i="95" a="1"/>
  <c r="AH28" i="95" s="1"/>
  <c r="AI28" i="95" a="1"/>
  <c r="AI28" i="95" s="1"/>
  <c r="AJ28" i="95" a="1"/>
  <c r="AJ28" i="95"/>
  <c r="AK28" i="95" a="1"/>
  <c r="AK28" i="95" s="1"/>
  <c r="AL28" i="95" a="1"/>
  <c r="AL28" i="95" s="1"/>
  <c r="AM28" i="95" a="1"/>
  <c r="AM28" i="95" s="1"/>
  <c r="AN28" i="95" a="1"/>
  <c r="AN28" i="95" s="1"/>
  <c r="AO28" i="95" a="1"/>
  <c r="AO28" i="95"/>
  <c r="AP28" i="95" a="1"/>
  <c r="AP28" i="95" s="1"/>
  <c r="AQ28" i="95" a="1"/>
  <c r="AQ28" i="95" s="1"/>
  <c r="AR28" i="95" a="1"/>
  <c r="AR28" i="95" s="1"/>
  <c r="AS28" i="95" a="1"/>
  <c r="AS28" i="95" s="1"/>
  <c r="AT28" i="95" a="1"/>
  <c r="AT28" i="95" s="1"/>
  <c r="AU28" i="95" a="1"/>
  <c r="AU28" i="95" s="1"/>
  <c r="AV28" i="95" a="1"/>
  <c r="AV28" i="95" s="1"/>
  <c r="AW28" i="95" a="1"/>
  <c r="AW28" i="95" s="1"/>
  <c r="AX28" i="95" a="1"/>
  <c r="AX28" i="95" s="1"/>
  <c r="AY28" i="95" a="1"/>
  <c r="AY28" i="95" s="1"/>
  <c r="AZ28" i="95" a="1"/>
  <c r="AZ28" i="95"/>
  <c r="BA28" i="95" a="1"/>
  <c r="BA28" i="95" s="1"/>
  <c r="BB28" i="95" a="1"/>
  <c r="BB28" i="95" s="1"/>
  <c r="BC28" i="95" a="1"/>
  <c r="BC28" i="95" s="1"/>
  <c r="BD28" i="95" a="1"/>
  <c r="BD28" i="95" s="1"/>
  <c r="BE28" i="95" a="1"/>
  <c r="BE28" i="95"/>
  <c r="BF28" i="95" a="1"/>
  <c r="BF28" i="95" s="1"/>
  <c r="BG28" i="95" a="1"/>
  <c r="BG28" i="95" s="1"/>
  <c r="BH28" i="95" a="1"/>
  <c r="BH28" i="95" s="1"/>
  <c r="BI28" i="95" a="1"/>
  <c r="BI28" i="95" s="1"/>
  <c r="BJ28" i="95" a="1"/>
  <c r="BJ28" i="95" s="1"/>
  <c r="BK28" i="95" a="1"/>
  <c r="BK28" i="95" s="1"/>
  <c r="BL28" i="95" a="1"/>
  <c r="BL28" i="95" s="1"/>
  <c r="BM28" i="95" a="1"/>
  <c r="BM28" i="95" s="1"/>
  <c r="BN28" i="95" a="1"/>
  <c r="BN28" i="95" s="1"/>
  <c r="BO28" i="95" a="1"/>
  <c r="BO28" i="95" s="1"/>
  <c r="BP28" i="95" a="1"/>
  <c r="BP28" i="95"/>
  <c r="BQ28" i="95" a="1"/>
  <c r="BQ28" i="95" s="1"/>
  <c r="BR28" i="95" a="1"/>
  <c r="BR28" i="95" s="1"/>
  <c r="BS28" i="95" a="1"/>
  <c r="BS28" i="95" s="1"/>
  <c r="BT28" i="95" a="1"/>
  <c r="BT28" i="95" s="1"/>
  <c r="BU28" i="95" a="1"/>
  <c r="BU28" i="95"/>
  <c r="BV28" i="95" a="1"/>
  <c r="BV28" i="95" s="1"/>
  <c r="BW28" i="95" a="1"/>
  <c r="BW28" i="95" s="1"/>
  <c r="BX28" i="95" a="1"/>
  <c r="BX28" i="95" s="1"/>
  <c r="BY28" i="95" a="1"/>
  <c r="BY28" i="95" s="1"/>
  <c r="BZ28" i="95" a="1"/>
  <c r="BZ28" i="95" s="1"/>
  <c r="CA28" i="95" a="1"/>
  <c r="CA28" i="95" s="1"/>
  <c r="CB28" i="95" a="1"/>
  <c r="CB28" i="95" s="1"/>
  <c r="CC28" i="95" a="1"/>
  <c r="CC28" i="95" s="1"/>
  <c r="CD28" i="95" a="1"/>
  <c r="CD28" i="95" s="1"/>
  <c r="CE28" i="95" a="1"/>
  <c r="CE28" i="95" s="1"/>
  <c r="CF28" i="95" a="1"/>
  <c r="CF28" i="95"/>
  <c r="CG28" i="95" a="1"/>
  <c r="CG28" i="95" s="1"/>
  <c r="CH28" i="95" a="1"/>
  <c r="CH28" i="95" s="1"/>
  <c r="CI28" i="95" a="1"/>
  <c r="CI28" i="95" s="1"/>
  <c r="CJ28" i="95" a="1"/>
  <c r="CJ28" i="95" s="1"/>
  <c r="CK28" i="95" a="1"/>
  <c r="CK28" i="95" s="1"/>
  <c r="CL28" i="95" a="1"/>
  <c r="CL28" i="95" s="1"/>
  <c r="CM28" i="95" a="1"/>
  <c r="CM28" i="95" s="1"/>
  <c r="CN28" i="95" a="1"/>
  <c r="CN28" i="95" s="1"/>
  <c r="CO28" i="95" a="1"/>
  <c r="CO28" i="95" s="1"/>
  <c r="CP28" i="95" a="1"/>
  <c r="CP28" i="95" s="1"/>
  <c r="CQ28" i="95" a="1"/>
  <c r="CQ28" i="95" s="1"/>
  <c r="CR28" i="95" a="1"/>
  <c r="CR28" i="95" s="1"/>
  <c r="CS28" i="95" a="1"/>
  <c r="CS28" i="95" s="1"/>
  <c r="CT28" i="95" a="1"/>
  <c r="CT28" i="95" s="1"/>
  <c r="CU28" i="95" a="1"/>
  <c r="CU28" i="95" s="1"/>
  <c r="CV28" i="95" a="1"/>
  <c r="CV28" i="95" s="1"/>
  <c r="CW28" i="95" a="1"/>
  <c r="CW28" i="95" s="1"/>
  <c r="CX28" i="95" a="1"/>
  <c r="CX28" i="95" s="1"/>
  <c r="CY28" i="95" a="1"/>
  <c r="CY28" i="95" s="1"/>
  <c r="E29" i="95" a="1"/>
  <c r="E29" i="95" s="1"/>
  <c r="F29" i="95" a="1"/>
  <c r="F29" i="95"/>
  <c r="G29" i="95" a="1"/>
  <c r="G29" i="95" s="1"/>
  <c r="H29" i="95" a="1"/>
  <c r="H29" i="95" s="1"/>
  <c r="I29" i="95" a="1"/>
  <c r="I29" i="95" s="1"/>
  <c r="J29" i="95" a="1"/>
  <c r="J29" i="95" s="1"/>
  <c r="K29" i="95" a="1"/>
  <c r="K29" i="95" s="1"/>
  <c r="L29" i="95" a="1"/>
  <c r="L29" i="95" s="1"/>
  <c r="M29" i="95" a="1"/>
  <c r="M29" i="95" s="1"/>
  <c r="N29" i="95" a="1"/>
  <c r="N29" i="95" s="1"/>
  <c r="O29" i="95" a="1"/>
  <c r="O29" i="95" s="1"/>
  <c r="P29" i="95" a="1"/>
  <c r="P29" i="95" s="1"/>
  <c r="Q29" i="95" a="1"/>
  <c r="Q29" i="95"/>
  <c r="R29" i="95" a="1"/>
  <c r="R29" i="95" s="1"/>
  <c r="S29" i="95" a="1"/>
  <c r="S29" i="95" s="1"/>
  <c r="T29" i="95" a="1"/>
  <c r="T29" i="95" s="1"/>
  <c r="U29" i="95" a="1"/>
  <c r="U29" i="95" s="1"/>
  <c r="V29" i="95" a="1"/>
  <c r="V29" i="95" s="1"/>
  <c r="W29" i="95" a="1"/>
  <c r="W29" i="95" s="1"/>
  <c r="X29" i="95" a="1"/>
  <c r="X29" i="95" s="1"/>
  <c r="Y29" i="95" a="1"/>
  <c r="Y29" i="95" s="1"/>
  <c r="Z29" i="95" a="1"/>
  <c r="Z29" i="95" s="1"/>
  <c r="AA29" i="95" a="1"/>
  <c r="AA29" i="95" s="1"/>
  <c r="AB29" i="95" a="1"/>
  <c r="AB29" i="95" s="1"/>
  <c r="AC29" i="95" a="1"/>
  <c r="AC29" i="95" s="1"/>
  <c r="AD29" i="95" a="1"/>
  <c r="AD29" i="95" s="1"/>
  <c r="AE29" i="95" a="1"/>
  <c r="AE29" i="95" s="1"/>
  <c r="AF29" i="95" a="1"/>
  <c r="AF29" i="95" s="1"/>
  <c r="AG29" i="95" a="1"/>
  <c r="AG29" i="95" s="1"/>
  <c r="AH29" i="95" a="1"/>
  <c r="AH29" i="95" s="1"/>
  <c r="AI29" i="95" a="1"/>
  <c r="AI29" i="95" s="1"/>
  <c r="AJ29" i="95" a="1"/>
  <c r="AJ29" i="95" s="1"/>
  <c r="AK29" i="95" a="1"/>
  <c r="AK29" i="95" s="1"/>
  <c r="AL29" i="95" a="1"/>
  <c r="AL29" i="95"/>
  <c r="AM29" i="95" a="1"/>
  <c r="AM29" i="95" s="1"/>
  <c r="AN29" i="95" a="1"/>
  <c r="AN29" i="95" s="1"/>
  <c r="AO29" i="95" a="1"/>
  <c r="AO29" i="95" s="1"/>
  <c r="AP29" i="95" a="1"/>
  <c r="AP29" i="95" s="1"/>
  <c r="AQ29" i="95" a="1"/>
  <c r="AQ29" i="95" s="1"/>
  <c r="AR29" i="95" a="1"/>
  <c r="AR29" i="95" s="1"/>
  <c r="AS29" i="95" a="1"/>
  <c r="AS29" i="95" s="1"/>
  <c r="AT29" i="95" a="1"/>
  <c r="AT29" i="95" s="1"/>
  <c r="AU29" i="95" a="1"/>
  <c r="AU29" i="95" s="1"/>
  <c r="AV29" i="95" a="1"/>
  <c r="AV29" i="95" s="1"/>
  <c r="AW29" i="95" a="1"/>
  <c r="AW29" i="95"/>
  <c r="AX29" i="95" a="1"/>
  <c r="AX29" i="95" s="1"/>
  <c r="AY29" i="95" a="1"/>
  <c r="AY29" i="95" s="1"/>
  <c r="AZ29" i="95" a="1"/>
  <c r="AZ29" i="95" s="1"/>
  <c r="BA29" i="95" a="1"/>
  <c r="BA29" i="95" s="1"/>
  <c r="BB29" i="95" a="1"/>
  <c r="BB29" i="95" s="1"/>
  <c r="BC29" i="95" a="1"/>
  <c r="BC29" i="95" s="1"/>
  <c r="BD29" i="95" a="1"/>
  <c r="BD29" i="95" s="1"/>
  <c r="BE29" i="95" a="1"/>
  <c r="BE29" i="95" s="1"/>
  <c r="BF29" i="95" a="1"/>
  <c r="BF29" i="95" s="1"/>
  <c r="BG29" i="95" a="1"/>
  <c r="BG29" i="95" s="1"/>
  <c r="BH29" i="95" a="1"/>
  <c r="BH29" i="95" s="1"/>
  <c r="BI29" i="95" a="1"/>
  <c r="BI29" i="95" s="1"/>
  <c r="BJ29" i="95" a="1"/>
  <c r="BJ29" i="95" s="1"/>
  <c r="BK29" i="95" a="1"/>
  <c r="BK29" i="95" s="1"/>
  <c r="BL29" i="95" a="1"/>
  <c r="BL29" i="95" s="1"/>
  <c r="BM29" i="95" a="1"/>
  <c r="BM29" i="95" s="1"/>
  <c r="BN29" i="95" a="1"/>
  <c r="BN29" i="95" s="1"/>
  <c r="BO29" i="95" a="1"/>
  <c r="BO29" i="95" s="1"/>
  <c r="BP29" i="95" a="1"/>
  <c r="BP29" i="95" s="1"/>
  <c r="BQ29" i="95" a="1"/>
  <c r="BQ29" i="95" s="1"/>
  <c r="BR29" i="95" a="1"/>
  <c r="BR29" i="95"/>
  <c r="BS29" i="95" a="1"/>
  <c r="BS29" i="95" s="1"/>
  <c r="BT29" i="95" a="1"/>
  <c r="BT29" i="95" s="1"/>
  <c r="BU29" i="95" a="1"/>
  <c r="BU29" i="95" s="1"/>
  <c r="BV29" i="95" a="1"/>
  <c r="BV29" i="95" s="1"/>
  <c r="BW29" i="95" a="1"/>
  <c r="BW29" i="95" s="1"/>
  <c r="BX29" i="95" a="1"/>
  <c r="BX29" i="95" s="1"/>
  <c r="BY29" i="95" a="1"/>
  <c r="BY29" i="95" s="1"/>
  <c r="BZ29" i="95" a="1"/>
  <c r="BZ29" i="95" s="1"/>
  <c r="CA29" i="95" a="1"/>
  <c r="CA29" i="95" s="1"/>
  <c r="CB29" i="95" a="1"/>
  <c r="CB29" i="95" s="1"/>
  <c r="CC29" i="95" a="1"/>
  <c r="CC29" i="95"/>
  <c r="CD29" i="95" a="1"/>
  <c r="CD29" i="95" s="1"/>
  <c r="CE29" i="95" a="1"/>
  <c r="CE29" i="95" s="1"/>
  <c r="CF29" i="95" a="1"/>
  <c r="CF29" i="95" s="1"/>
  <c r="CG29" i="95" a="1"/>
  <c r="CG29" i="95" s="1"/>
  <c r="CH29" i="95" a="1"/>
  <c r="CH29" i="95" s="1"/>
  <c r="CI29" i="95" a="1"/>
  <c r="CI29" i="95" s="1"/>
  <c r="CJ29" i="95" a="1"/>
  <c r="CJ29" i="95" s="1"/>
  <c r="CK29" i="95" a="1"/>
  <c r="CK29" i="95" s="1"/>
  <c r="CL29" i="95" a="1"/>
  <c r="CL29" i="95" s="1"/>
  <c r="CM29" i="95" a="1"/>
  <c r="CM29" i="95" s="1"/>
  <c r="CN29" i="95" a="1"/>
  <c r="CN29" i="95" s="1"/>
  <c r="CO29" i="95" a="1"/>
  <c r="CO29" i="95" s="1"/>
  <c r="CP29" i="95" a="1"/>
  <c r="CP29" i="95" s="1"/>
  <c r="CQ29" i="95" a="1"/>
  <c r="CQ29" i="95" s="1"/>
  <c r="CR29" i="95" a="1"/>
  <c r="CR29" i="95" s="1"/>
  <c r="CS29" i="95" a="1"/>
  <c r="CS29" i="95" s="1"/>
  <c r="CT29" i="95" a="1"/>
  <c r="CT29" i="95" s="1"/>
  <c r="CU29" i="95" a="1"/>
  <c r="CU29" i="95" s="1"/>
  <c r="CV29" i="95" a="1"/>
  <c r="CV29" i="95"/>
  <c r="CW29" i="95" a="1"/>
  <c r="CW29" i="95"/>
  <c r="CX29" i="95" a="1"/>
  <c r="CX29" i="95" s="1"/>
  <c r="CY29" i="95" a="1"/>
  <c r="CY29" i="95" s="1"/>
  <c r="E30" i="95" a="1"/>
  <c r="E30" i="95" s="1"/>
  <c r="F30" i="95" a="1"/>
  <c r="F30" i="95" s="1"/>
  <c r="G30" i="95" a="1"/>
  <c r="G30" i="95"/>
  <c r="H30" i="95" a="1"/>
  <c r="H30" i="95" s="1"/>
  <c r="I30" i="95" a="1"/>
  <c r="I30" i="95"/>
  <c r="J30" i="95" a="1"/>
  <c r="J30" i="95"/>
  <c r="K30" i="95" a="1"/>
  <c r="K30" i="95"/>
  <c r="L30" i="95" a="1"/>
  <c r="L30" i="95" s="1"/>
  <c r="M30" i="95" a="1"/>
  <c r="M30" i="95" s="1"/>
  <c r="N30" i="95" a="1"/>
  <c r="N30" i="95" s="1"/>
  <c r="O30" i="95" a="1"/>
  <c r="O30" i="95" s="1"/>
  <c r="P30" i="95" a="1"/>
  <c r="P30" i="95" s="1"/>
  <c r="Q30" i="95" a="1"/>
  <c r="Q30" i="95" s="1"/>
  <c r="R30" i="95" a="1"/>
  <c r="R30" i="95"/>
  <c r="S30" i="95" a="1"/>
  <c r="S30" i="95"/>
  <c r="T30" i="95" a="1"/>
  <c r="T30" i="95" s="1"/>
  <c r="U30" i="95" a="1"/>
  <c r="U30" i="95"/>
  <c r="V30" i="95" a="1"/>
  <c r="V30" i="95" s="1"/>
  <c r="W30" i="95" a="1"/>
  <c r="W30" i="95" s="1"/>
  <c r="X30" i="95" a="1"/>
  <c r="X30" i="95" s="1"/>
  <c r="Y30" i="95" a="1"/>
  <c r="Y30" i="95"/>
  <c r="Z30" i="95" a="1"/>
  <c r="Z30" i="95"/>
  <c r="AA30" i="95" a="1"/>
  <c r="AA30" i="95"/>
  <c r="AB30" i="95" a="1"/>
  <c r="AB30" i="95" s="1"/>
  <c r="AC30" i="95" a="1"/>
  <c r="AC30" i="95" s="1"/>
  <c r="AD30" i="95" a="1"/>
  <c r="AD30" i="95"/>
  <c r="AE30" i="95" a="1"/>
  <c r="AE30" i="95" s="1"/>
  <c r="AF30" i="95" a="1"/>
  <c r="AF30" i="95" s="1"/>
  <c r="AG30" i="95" a="1"/>
  <c r="AG30" i="95"/>
  <c r="AH30" i="95" a="1"/>
  <c r="AH30" i="95"/>
  <c r="AI30" i="95" a="1"/>
  <c r="AI30" i="95"/>
  <c r="AJ30" i="95" a="1"/>
  <c r="AJ30" i="95" s="1"/>
  <c r="AK30" i="95" a="1"/>
  <c r="AK30" i="95" s="1"/>
  <c r="AL30" i="95" a="1"/>
  <c r="AL30" i="95" s="1"/>
  <c r="AM30" i="95" a="1"/>
  <c r="AM30" i="95" s="1"/>
  <c r="AN30" i="95" a="1"/>
  <c r="AN30" i="95" s="1"/>
  <c r="AO30" i="95" a="1"/>
  <c r="AO30" i="95"/>
  <c r="AP30" i="95" a="1"/>
  <c r="AP30" i="95"/>
  <c r="AQ30" i="95" a="1"/>
  <c r="AQ30" i="95"/>
  <c r="AR30" i="95" a="1"/>
  <c r="AR30" i="95" s="1"/>
  <c r="AS30" i="95" a="1"/>
  <c r="AS30" i="95" s="1"/>
  <c r="AT30" i="95" a="1"/>
  <c r="AT30" i="95" s="1"/>
  <c r="AU30" i="95" a="1"/>
  <c r="AU30" i="95" s="1"/>
  <c r="AV30" i="95" a="1"/>
  <c r="AV30" i="95" s="1"/>
  <c r="AW30" i="95" a="1"/>
  <c r="AW30" i="95"/>
  <c r="AX30" i="95" a="1"/>
  <c r="AX30" i="95"/>
  <c r="AY30" i="95" a="1"/>
  <c r="AY30" i="95"/>
  <c r="AZ30" i="95" a="1"/>
  <c r="AZ30" i="95" s="1"/>
  <c r="BA30" i="95" a="1"/>
  <c r="BA30" i="95"/>
  <c r="BB30" i="95" a="1"/>
  <c r="BB30" i="95" s="1"/>
  <c r="BC30" i="95" a="1"/>
  <c r="BC30" i="95" s="1"/>
  <c r="BD30" i="95" a="1"/>
  <c r="BD30" i="95" s="1"/>
  <c r="BE30" i="95" a="1"/>
  <c r="BE30" i="95"/>
  <c r="BF30" i="95" a="1"/>
  <c r="BF30" i="95" s="1"/>
  <c r="BG30" i="95" a="1"/>
  <c r="BG30" i="95"/>
  <c r="BH30" i="95" a="1"/>
  <c r="BH30" i="95" s="1"/>
  <c r="BI30" i="95" a="1"/>
  <c r="BI30" i="95" s="1"/>
  <c r="BJ30" i="95" a="1"/>
  <c r="BJ30" i="95" s="1"/>
  <c r="BK30" i="95" a="1"/>
  <c r="BK30" i="95" s="1"/>
  <c r="BL30" i="95" a="1"/>
  <c r="BL30" i="95" s="1"/>
  <c r="BM30" i="95" a="1"/>
  <c r="BM30" i="95"/>
  <c r="BN30" i="95" a="1"/>
  <c r="BN30" i="95"/>
  <c r="BO30" i="95" a="1"/>
  <c r="BO30" i="95" s="1"/>
  <c r="BP30" i="95" a="1"/>
  <c r="BP30" i="95" s="1"/>
  <c r="BQ30" i="95" a="1"/>
  <c r="BQ30" i="95" s="1"/>
  <c r="BR30" i="95" a="1"/>
  <c r="BR30" i="95" s="1"/>
  <c r="BS30" i="95" a="1"/>
  <c r="BS30" i="95" s="1"/>
  <c r="BT30" i="95" a="1"/>
  <c r="BT30" i="95" s="1"/>
  <c r="BU30" i="95" a="1"/>
  <c r="BU30" i="95"/>
  <c r="BV30" i="95" a="1"/>
  <c r="BV30" i="95"/>
  <c r="BW30" i="95" a="1"/>
  <c r="BW30" i="95"/>
  <c r="BX30" i="95" a="1"/>
  <c r="BX30" i="95" s="1"/>
  <c r="BY30" i="95" a="1"/>
  <c r="BY30" i="95" s="1"/>
  <c r="BZ30" i="95" a="1"/>
  <c r="BZ30" i="95" s="1"/>
  <c r="CA30" i="95" a="1"/>
  <c r="CA30" i="95" s="1"/>
  <c r="CB30" i="95" a="1"/>
  <c r="CB30" i="95" s="1"/>
  <c r="CC30" i="95" a="1"/>
  <c r="CC30" i="95"/>
  <c r="CD30" i="95" a="1"/>
  <c r="CD30" i="95"/>
  <c r="CE30" i="95" a="1"/>
  <c r="CE30" i="95"/>
  <c r="CF30" i="95" a="1"/>
  <c r="CF30" i="95" s="1"/>
  <c r="CG30" i="95" a="1"/>
  <c r="CG30" i="95" s="1"/>
  <c r="CH30" i="95" a="1"/>
  <c r="CH30" i="95" s="1"/>
  <c r="CI30" i="95" a="1"/>
  <c r="CI30" i="95" s="1"/>
  <c r="CJ30" i="95" a="1"/>
  <c r="CJ30" i="95" s="1"/>
  <c r="CK30" i="95" a="1"/>
  <c r="CK30" i="95"/>
  <c r="CL30" i="95" a="1"/>
  <c r="CL30" i="95"/>
  <c r="CM30" i="95" a="1"/>
  <c r="CM30" i="95"/>
  <c r="CN30" i="95" a="1"/>
  <c r="CN30" i="95" s="1"/>
  <c r="CO30" i="95" a="1"/>
  <c r="CO30" i="95" s="1"/>
  <c r="CP30" i="95" a="1"/>
  <c r="CP30" i="95"/>
  <c r="CQ30" i="95" a="1"/>
  <c r="CQ30" i="95" s="1"/>
  <c r="CR30" i="95" a="1"/>
  <c r="CR30" i="95" s="1"/>
  <c r="CS30" i="95" a="1"/>
  <c r="CS30" i="95"/>
  <c r="CT30" i="95" a="1"/>
  <c r="CT30" i="95"/>
  <c r="CU30" i="95" a="1"/>
  <c r="CU30" i="95"/>
  <c r="CV30" i="95" a="1"/>
  <c r="CV30" i="95" s="1"/>
  <c r="CW30" i="95" a="1"/>
  <c r="CW30" i="95" s="1"/>
  <c r="CX30" i="95" a="1"/>
  <c r="CX30" i="95" s="1"/>
  <c r="CY30" i="95" a="1"/>
  <c r="CY30" i="95"/>
  <c r="E31" i="95" a="1"/>
  <c r="E31" i="95" s="1"/>
  <c r="F31" i="95" a="1"/>
  <c r="F31" i="95"/>
  <c r="G31" i="95" a="1"/>
  <c r="G31" i="95"/>
  <c r="H31" i="95" a="1"/>
  <c r="H31" i="95"/>
  <c r="I31" i="95" a="1"/>
  <c r="I31" i="95" s="1"/>
  <c r="J31" i="95" a="1"/>
  <c r="J31" i="95" s="1"/>
  <c r="K31" i="95" a="1"/>
  <c r="K31" i="95" s="1"/>
  <c r="L31" i="95" a="1"/>
  <c r="L31" i="95" s="1"/>
  <c r="M31" i="95" a="1"/>
  <c r="M31" i="95" s="1"/>
  <c r="N31" i="95" a="1"/>
  <c r="N31" i="95" s="1"/>
  <c r="O31" i="95" a="1"/>
  <c r="O31" i="95"/>
  <c r="P31" i="95" a="1"/>
  <c r="P31" i="95"/>
  <c r="Q31" i="95" a="1"/>
  <c r="Q31" i="95" s="1"/>
  <c r="R31" i="95" a="1"/>
  <c r="R31" i="95"/>
  <c r="S31" i="95" a="1"/>
  <c r="S31" i="95" s="1"/>
  <c r="T31" i="95" a="1"/>
  <c r="T31" i="95" s="1"/>
  <c r="U31" i="95" a="1"/>
  <c r="U31" i="95" s="1"/>
  <c r="V31" i="95" a="1"/>
  <c r="V31" i="95"/>
  <c r="W31" i="95" a="1"/>
  <c r="W31" i="95"/>
  <c r="X31" i="95" a="1"/>
  <c r="X31" i="95"/>
  <c r="Y31" i="95" a="1"/>
  <c r="Y31" i="95" s="1"/>
  <c r="Z31" i="95" a="1"/>
  <c r="Z31" i="95" s="1"/>
  <c r="AA31" i="95" a="1"/>
  <c r="AA31" i="95" s="1"/>
  <c r="AB31" i="95" a="1"/>
  <c r="AB31" i="95" s="1"/>
  <c r="AC31" i="95" a="1"/>
  <c r="AC31" i="95" s="1"/>
  <c r="AD31" i="95" a="1"/>
  <c r="AD31" i="95"/>
  <c r="AE31" i="95" a="1"/>
  <c r="AE31" i="95"/>
  <c r="AF31" i="95" a="1"/>
  <c r="AF31" i="95" s="1"/>
  <c r="AG31" i="95" a="1"/>
  <c r="AG31" i="95" s="1"/>
  <c r="AH31" i="95" a="1"/>
  <c r="AH31" i="95" s="1"/>
  <c r="AI31" i="95" a="1"/>
  <c r="AI31" i="95" s="1"/>
  <c r="AJ31" i="95" a="1"/>
  <c r="AJ31" i="95"/>
  <c r="AK31" i="95" a="1"/>
  <c r="AK31" i="95" s="1"/>
  <c r="AL31" i="95" a="1"/>
  <c r="AL31" i="95"/>
  <c r="AM31" i="95" a="1"/>
  <c r="AM31" i="95"/>
  <c r="AN31" i="95" a="1"/>
  <c r="AN31" i="95"/>
  <c r="AO31" i="95" a="1"/>
  <c r="AO31" i="95" s="1"/>
  <c r="AP31" i="95" a="1"/>
  <c r="AP31" i="95" s="1"/>
  <c r="AQ31" i="95" a="1"/>
  <c r="AQ31" i="95" s="1"/>
  <c r="AR31" i="95" a="1"/>
  <c r="AR31" i="95" s="1"/>
  <c r="AS31" i="95" a="1"/>
  <c r="AS31" i="95" s="1"/>
  <c r="AT31" i="95" a="1"/>
  <c r="AT31" i="95" s="1"/>
  <c r="AU31" i="95" a="1"/>
  <c r="AU31" i="95"/>
  <c r="AV31" i="95" a="1"/>
  <c r="AV31" i="95" s="1"/>
  <c r="AW31" i="95" a="1"/>
  <c r="AW31" i="95" s="1"/>
  <c r="AX31" i="95" a="1"/>
  <c r="AX31" i="95"/>
  <c r="AY31" i="95" a="1"/>
  <c r="AY31" i="95" s="1"/>
  <c r="AZ31" i="95" a="1"/>
  <c r="AZ31" i="95"/>
  <c r="BA31" i="95" a="1"/>
  <c r="BA31" i="95" s="1"/>
  <c r="BB31" i="95" a="1"/>
  <c r="BB31" i="95"/>
  <c r="BC31" i="95" a="1"/>
  <c r="BC31" i="95"/>
  <c r="BD31" i="95" a="1"/>
  <c r="BD31" i="95"/>
  <c r="BE31" i="95" a="1"/>
  <c r="BE31" i="95" s="1"/>
  <c r="BF31" i="95" a="1"/>
  <c r="BF31" i="95" s="1"/>
  <c r="BG31" i="95" a="1"/>
  <c r="BG31" i="95"/>
  <c r="BH31" i="95" a="1"/>
  <c r="BH31" i="95" s="1"/>
  <c r="BI31" i="95" a="1"/>
  <c r="BI31" i="95" s="1"/>
  <c r="BJ31" i="95" a="1"/>
  <c r="BJ31" i="95"/>
  <c r="BK31" i="95" a="1"/>
  <c r="BK31" i="95"/>
  <c r="BL31" i="95" a="1"/>
  <c r="BL31" i="95"/>
  <c r="BM31" i="95" a="1"/>
  <c r="BM31" i="95" s="1"/>
  <c r="BN31" i="95" a="1"/>
  <c r="BN31" i="95" s="1"/>
  <c r="BO31" i="95" a="1"/>
  <c r="BO31" i="95" s="1"/>
  <c r="BP31" i="95" a="1"/>
  <c r="BP31" i="95" s="1"/>
  <c r="BQ31" i="95" a="1"/>
  <c r="BQ31" i="95" s="1"/>
  <c r="BR31" i="95" a="1"/>
  <c r="BR31" i="95"/>
  <c r="BS31" i="95" a="1"/>
  <c r="BS31" i="95" s="1"/>
  <c r="BT31" i="95" a="1"/>
  <c r="BT31" i="95"/>
  <c r="BU31" i="95" a="1"/>
  <c r="BU31" i="95" s="1"/>
  <c r="BV31" i="95" a="1"/>
  <c r="BV31" i="95" s="1"/>
  <c r="BW31" i="95" a="1"/>
  <c r="BW31" i="95"/>
  <c r="BX31" i="95" a="1"/>
  <c r="BX31" i="95" s="1"/>
  <c r="BY31" i="95" a="1"/>
  <c r="BY31" i="95"/>
  <c r="BZ31" i="95" a="1"/>
  <c r="BZ31" i="95" s="1"/>
  <c r="CA31" i="95" a="1"/>
  <c r="CA31" i="95" s="1"/>
  <c r="CB31" i="95" a="1"/>
  <c r="CB31" i="95"/>
  <c r="CC31" i="95" a="1"/>
  <c r="CC31" i="95"/>
  <c r="CD31" i="95" a="1"/>
  <c r="CD31" i="95" s="1"/>
  <c r="CE31" i="95" a="1"/>
  <c r="CE31" i="95" s="1"/>
  <c r="CF31" i="95" a="1"/>
  <c r="CF31" i="95"/>
  <c r="CG31" i="95" a="1"/>
  <c r="CG31" i="95" s="1"/>
  <c r="CH31" i="95" a="1"/>
  <c r="CH31" i="95" s="1"/>
  <c r="CI31" i="95" a="1"/>
  <c r="CI31" i="95" s="1"/>
  <c r="CJ31" i="95" a="1"/>
  <c r="CJ31" i="95" s="1"/>
  <c r="CK31" i="95" a="1"/>
  <c r="CK31" i="95"/>
  <c r="CL31" i="95" a="1"/>
  <c r="CL31" i="95" s="1"/>
  <c r="CM31" i="95" a="1"/>
  <c r="CM31" i="95"/>
  <c r="CN31" i="95" a="1"/>
  <c r="CN31" i="95" s="1"/>
  <c r="CO31" i="95" a="1"/>
  <c r="CO31" i="95"/>
  <c r="CP31" i="95" a="1"/>
  <c r="CP31" i="95" s="1"/>
  <c r="CQ31" i="95" a="1"/>
  <c r="CQ31" i="95"/>
  <c r="CR31" i="95" a="1"/>
  <c r="CR31" i="95" s="1"/>
  <c r="CS31" i="95" a="1"/>
  <c r="CS31" i="95" s="1"/>
  <c r="CT31" i="95" a="1"/>
  <c r="CT31" i="95" s="1"/>
  <c r="CU31" i="95" a="1"/>
  <c r="CU31" i="95" s="1"/>
  <c r="CV31" i="95" a="1"/>
  <c r="CV31" i="95"/>
  <c r="CW31" i="95" a="1"/>
  <c r="CW31" i="95" s="1"/>
  <c r="CX31" i="95" a="1"/>
  <c r="CX31" i="95" s="1"/>
  <c r="CY31" i="95" a="1"/>
  <c r="CY31" i="95"/>
  <c r="E32" i="95" a="1"/>
  <c r="E32" i="95"/>
  <c r="F32" i="95" a="1"/>
  <c r="F32" i="95" s="1"/>
  <c r="G32" i="95" a="1"/>
  <c r="G32" i="95" s="1"/>
  <c r="H32" i="95" a="1"/>
  <c r="H32" i="95"/>
  <c r="I32" i="95" a="1"/>
  <c r="I32" i="95" s="1"/>
  <c r="J32" i="95" a="1"/>
  <c r="J32" i="95"/>
  <c r="K32" i="95" a="1"/>
  <c r="K32" i="95" s="1"/>
  <c r="L32" i="95" a="1"/>
  <c r="L32" i="95" s="1"/>
  <c r="M32" i="95" a="1"/>
  <c r="M32" i="95"/>
  <c r="N32" i="95" a="1"/>
  <c r="N32" i="95"/>
  <c r="O32" i="95" a="1"/>
  <c r="O32" i="95" s="1"/>
  <c r="P32" i="95" a="1"/>
  <c r="P32" i="95" s="1"/>
  <c r="Q32" i="95" a="1"/>
  <c r="Q32" i="95"/>
  <c r="R32" i="95" a="1"/>
  <c r="R32" i="95" s="1"/>
  <c r="S32" i="95" a="1"/>
  <c r="S32" i="95" s="1"/>
  <c r="T32" i="95" a="1"/>
  <c r="T32" i="95" s="1"/>
  <c r="U32" i="95" a="1"/>
  <c r="U32" i="95" s="1"/>
  <c r="V32" i="95" a="1"/>
  <c r="V32" i="95"/>
  <c r="W32" i="95" a="1"/>
  <c r="W32" i="95" s="1"/>
  <c r="X32" i="95" a="1"/>
  <c r="X32" i="95"/>
  <c r="Y32" i="95" a="1"/>
  <c r="Y32" i="95" s="1"/>
  <c r="Z32" i="95" a="1"/>
  <c r="Z32" i="95"/>
  <c r="AA32" i="95" a="1"/>
  <c r="AA32" i="95" s="1"/>
  <c r="AB32" i="95" a="1"/>
  <c r="AB32" i="95"/>
  <c r="AC32" i="95" a="1"/>
  <c r="AC32" i="95" s="1"/>
  <c r="AD32" i="95" a="1"/>
  <c r="AD32" i="95" s="1"/>
  <c r="AE32" i="95" a="1"/>
  <c r="AE32" i="95" s="1"/>
  <c r="AF32" i="95" a="1"/>
  <c r="AF32" i="95" s="1"/>
  <c r="AG32" i="95" a="1"/>
  <c r="AG32" i="95"/>
  <c r="AH32" i="95" a="1"/>
  <c r="AH32" i="95" s="1"/>
  <c r="AI32" i="95" a="1"/>
  <c r="AI32" i="95" s="1"/>
  <c r="AJ32" i="95" a="1"/>
  <c r="AJ32" i="95"/>
  <c r="AK32" i="95" a="1"/>
  <c r="AK32" i="95"/>
  <c r="AL32" i="95" a="1"/>
  <c r="AL32" i="95" s="1"/>
  <c r="AM32" i="95" a="1"/>
  <c r="AM32" i="95" s="1"/>
  <c r="AN32" i="95" a="1"/>
  <c r="AN32" i="95"/>
  <c r="AO32" i="95" a="1"/>
  <c r="AO32" i="95" s="1"/>
  <c r="AP32" i="95" a="1"/>
  <c r="AP32" i="95"/>
  <c r="AQ32" i="95" a="1"/>
  <c r="AQ32" i="95" s="1"/>
  <c r="AR32" i="95" a="1"/>
  <c r="AR32" i="95" s="1"/>
  <c r="AS32" i="95" a="1"/>
  <c r="AS32" i="95"/>
  <c r="AT32" i="95" a="1"/>
  <c r="AT32" i="95"/>
  <c r="AU32" i="95" a="1"/>
  <c r="AU32" i="95" s="1"/>
  <c r="AV32" i="95" a="1"/>
  <c r="AV32" i="95" s="1"/>
  <c r="AW32" i="95" a="1"/>
  <c r="AW32" i="95"/>
  <c r="AX32" i="95" a="1"/>
  <c r="AX32" i="95" s="1"/>
  <c r="AY32" i="95" a="1"/>
  <c r="AY32" i="95" s="1"/>
  <c r="AZ32" i="95" a="1"/>
  <c r="AZ32" i="95" s="1"/>
  <c r="BA32" i="95" a="1"/>
  <c r="BA32" i="95" s="1"/>
  <c r="BB32" i="95" a="1"/>
  <c r="BB32" i="95"/>
  <c r="BC32" i="95" a="1"/>
  <c r="BC32" i="95" s="1"/>
  <c r="BD32" i="95" a="1"/>
  <c r="BD32" i="95"/>
  <c r="BE32" i="95" a="1"/>
  <c r="BE32" i="95" s="1"/>
  <c r="BF32" i="95" a="1"/>
  <c r="BF32" i="95"/>
  <c r="BG32" i="95" a="1"/>
  <c r="BG32" i="95" s="1"/>
  <c r="BH32" i="95" a="1"/>
  <c r="BH32" i="95"/>
  <c r="BI32" i="95" a="1"/>
  <c r="BI32" i="95" s="1"/>
  <c r="BJ32" i="95" a="1"/>
  <c r="BJ32" i="95" s="1"/>
  <c r="BK32" i="95" a="1"/>
  <c r="BK32" i="95" s="1"/>
  <c r="BL32" i="95" a="1"/>
  <c r="BL32" i="95" s="1"/>
  <c r="BM32" i="95" a="1"/>
  <c r="BM32" i="95"/>
  <c r="BN32" i="95" a="1"/>
  <c r="BN32" i="95" s="1"/>
  <c r="BO32" i="95" a="1"/>
  <c r="BO32" i="95" s="1"/>
  <c r="BP32" i="95" a="1"/>
  <c r="BP32" i="95"/>
  <c r="BQ32" i="95" a="1"/>
  <c r="BQ32" i="95"/>
  <c r="BR32" i="95" a="1"/>
  <c r="BR32" i="95" s="1"/>
  <c r="BS32" i="95" a="1"/>
  <c r="BS32" i="95" s="1"/>
  <c r="BT32" i="95" a="1"/>
  <c r="BT32" i="95"/>
  <c r="BU32" i="95" a="1"/>
  <c r="BU32" i="95" s="1"/>
  <c r="BV32" i="95" a="1"/>
  <c r="BV32" i="95"/>
  <c r="BW32" i="95" a="1"/>
  <c r="BW32" i="95" s="1"/>
  <c r="BX32" i="95" a="1"/>
  <c r="BX32" i="95" s="1"/>
  <c r="BY32" i="95" a="1"/>
  <c r="BY32" i="95"/>
  <c r="BZ32" i="95" a="1"/>
  <c r="BZ32" i="95"/>
  <c r="CA32" i="95" a="1"/>
  <c r="CA32" i="95" s="1"/>
  <c r="CB32" i="95" a="1"/>
  <c r="CB32" i="95" s="1"/>
  <c r="CC32" i="95" a="1"/>
  <c r="CC32" i="95"/>
  <c r="CD32" i="95" a="1"/>
  <c r="CD32" i="95" s="1"/>
  <c r="CE32" i="95" a="1"/>
  <c r="CE32" i="95" s="1"/>
  <c r="CF32" i="95" a="1"/>
  <c r="CF32" i="95" s="1"/>
  <c r="CG32" i="95" a="1"/>
  <c r="CG32" i="95" s="1"/>
  <c r="CH32" i="95" a="1"/>
  <c r="CH32" i="95"/>
  <c r="CI32" i="95" a="1"/>
  <c r="CI32" i="95" s="1"/>
  <c r="CJ32" i="95" a="1"/>
  <c r="CJ32" i="95"/>
  <c r="CK32" i="95" a="1"/>
  <c r="CK32" i="95" s="1"/>
  <c r="CL32" i="95" a="1"/>
  <c r="CL32" i="95"/>
  <c r="CM32" i="95" a="1"/>
  <c r="CM32" i="95" s="1"/>
  <c r="CN32" i="95" a="1"/>
  <c r="CN32" i="95"/>
  <c r="CO32" i="95" a="1"/>
  <c r="CO32" i="95" s="1"/>
  <c r="CP32" i="95" a="1"/>
  <c r="CP32" i="95" s="1"/>
  <c r="CQ32" i="95" a="1"/>
  <c r="CQ32" i="95" s="1"/>
  <c r="CR32" i="95" a="1"/>
  <c r="CR32" i="95" s="1"/>
  <c r="CS32" i="95" a="1"/>
  <c r="CS32" i="95"/>
  <c r="CT32" i="95" a="1"/>
  <c r="CT32" i="95" s="1"/>
  <c r="CU32" i="95" a="1"/>
  <c r="CU32" i="95" s="1"/>
  <c r="CV32" i="95" a="1"/>
  <c r="CV32" i="95"/>
  <c r="CW32" i="95" a="1"/>
  <c r="CW32" i="95"/>
  <c r="CX32" i="95" a="1"/>
  <c r="CX32" i="95" s="1"/>
  <c r="CY32" i="95" a="1"/>
  <c r="CY32" i="95" s="1"/>
  <c r="E33" i="95" a="1"/>
  <c r="E33" i="95"/>
  <c r="F33" i="95" a="1"/>
  <c r="F33" i="95" s="1"/>
  <c r="G33" i="95" a="1"/>
  <c r="G33" i="95"/>
  <c r="H33" i="95" a="1"/>
  <c r="H33" i="95" s="1"/>
  <c r="I33" i="95" a="1"/>
  <c r="I33" i="95" s="1"/>
  <c r="J33" i="95" a="1"/>
  <c r="J33" i="95"/>
  <c r="K33" i="95" a="1"/>
  <c r="K33" i="95"/>
  <c r="L33" i="95" a="1"/>
  <c r="L33" i="95" s="1"/>
  <c r="M33" i="95" a="1"/>
  <c r="M33" i="95" s="1"/>
  <c r="N33" i="95" a="1"/>
  <c r="N33" i="95"/>
  <c r="O33" i="95" a="1"/>
  <c r="O33" i="95" s="1"/>
  <c r="P33" i="95" a="1"/>
  <c r="P33" i="95" s="1"/>
  <c r="Q33" i="95" a="1"/>
  <c r="Q33" i="95" s="1"/>
  <c r="R33" i="95" a="1"/>
  <c r="R33" i="95" s="1"/>
  <c r="S33" i="95" a="1"/>
  <c r="S33" i="95"/>
  <c r="T33" i="95" a="1"/>
  <c r="T33" i="95" s="1"/>
  <c r="U33" i="95" a="1"/>
  <c r="U33" i="95"/>
  <c r="V33" i="95" a="1"/>
  <c r="V33" i="95" s="1"/>
  <c r="W33" i="95" a="1"/>
  <c r="W33" i="95"/>
  <c r="X33" i="95" a="1"/>
  <c r="X33" i="95" s="1"/>
  <c r="Y33" i="95" a="1"/>
  <c r="Y33" i="95"/>
  <c r="Z33" i="95" a="1"/>
  <c r="Z33" i="95" s="1"/>
  <c r="AA33" i="95" a="1"/>
  <c r="AA33" i="95" s="1"/>
  <c r="AB33" i="95" a="1"/>
  <c r="AB33" i="95" s="1"/>
  <c r="AC33" i="95" a="1"/>
  <c r="AC33" i="95" s="1"/>
  <c r="AD33" i="95" a="1"/>
  <c r="AD33" i="95"/>
  <c r="AE33" i="95" a="1"/>
  <c r="AE33" i="95" s="1"/>
  <c r="AF33" i="95" a="1"/>
  <c r="AF33" i="95" s="1"/>
  <c r="AG33" i="95" a="1"/>
  <c r="AG33" i="95"/>
  <c r="AH33" i="95" a="1"/>
  <c r="AH33" i="95"/>
  <c r="AI33" i="95" a="1"/>
  <c r="AI33" i="95" s="1"/>
  <c r="AJ33" i="95" a="1"/>
  <c r="AJ33" i="95" s="1"/>
  <c r="AK33" i="95" a="1"/>
  <c r="AK33" i="95"/>
  <c r="AL33" i="95" a="1"/>
  <c r="AL33" i="95" s="1"/>
  <c r="AM33" i="95" a="1"/>
  <c r="AM33" i="95"/>
  <c r="AN33" i="95" a="1"/>
  <c r="AN33" i="95" s="1"/>
  <c r="AO33" i="95" a="1"/>
  <c r="AO33" i="95" s="1"/>
  <c r="AP33" i="95" a="1"/>
  <c r="AP33" i="95"/>
  <c r="AQ33" i="95" a="1"/>
  <c r="AQ33" i="95"/>
  <c r="AR33" i="95" a="1"/>
  <c r="AR33" i="95" s="1"/>
  <c r="AS33" i="95" a="1"/>
  <c r="AS33" i="95" s="1"/>
  <c r="AT33" i="95" a="1"/>
  <c r="AT33" i="95"/>
  <c r="AU33" i="95" a="1"/>
  <c r="AU33" i="95" s="1"/>
  <c r="AV33" i="95" a="1"/>
  <c r="AV33" i="95" s="1"/>
  <c r="AW33" i="95" a="1"/>
  <c r="AW33" i="95" s="1"/>
  <c r="AX33" i="95" a="1"/>
  <c r="AX33" i="95" s="1"/>
  <c r="AY33" i="95" a="1"/>
  <c r="AY33" i="95"/>
  <c r="AZ33" i="95" a="1"/>
  <c r="AZ33" i="95" s="1"/>
  <c r="BA33" i="95" a="1"/>
  <c r="BA33" i="95"/>
  <c r="BB33" i="95" a="1"/>
  <c r="BB33" i="95" s="1"/>
  <c r="BC33" i="95" a="1"/>
  <c r="BC33" i="95"/>
  <c r="BD33" i="95" a="1"/>
  <c r="BD33" i="95" s="1"/>
  <c r="BE33" i="95" a="1"/>
  <c r="BE33" i="95"/>
  <c r="BF33" i="95" a="1"/>
  <c r="BF33" i="95" s="1"/>
  <c r="BG33" i="95" a="1"/>
  <c r="BG33" i="95" s="1"/>
  <c r="BH33" i="95" a="1"/>
  <c r="BH33" i="95" s="1"/>
  <c r="BI33" i="95" a="1"/>
  <c r="BI33" i="95" s="1"/>
  <c r="BJ33" i="95" a="1"/>
  <c r="BJ33" i="95"/>
  <c r="BK33" i="95" a="1"/>
  <c r="BK33" i="95" s="1"/>
  <c r="BL33" i="95" a="1"/>
  <c r="BL33" i="95" s="1"/>
  <c r="BM33" i="95" a="1"/>
  <c r="BM33" i="95"/>
  <c r="BN33" i="95" a="1"/>
  <c r="BN33" i="95"/>
  <c r="BO33" i="95" a="1"/>
  <c r="BO33" i="95" s="1"/>
  <c r="BP33" i="95" a="1"/>
  <c r="BP33" i="95" s="1"/>
  <c r="BQ33" i="95" a="1"/>
  <c r="BQ33" i="95"/>
  <c r="BR33" i="95" a="1"/>
  <c r="BR33" i="95" s="1"/>
  <c r="BS33" i="95" a="1"/>
  <c r="BS33" i="95"/>
  <c r="BT33" i="95" a="1"/>
  <c r="BT33" i="95" s="1"/>
  <c r="BU33" i="95" a="1"/>
  <c r="BU33" i="95" s="1"/>
  <c r="BV33" i="95" a="1"/>
  <c r="BV33" i="95"/>
  <c r="BW33" i="95" a="1"/>
  <c r="BW33" i="95"/>
  <c r="BX33" i="95" a="1"/>
  <c r="BX33" i="95" s="1"/>
  <c r="BY33" i="95" a="1"/>
  <c r="BY33" i="95" s="1"/>
  <c r="BZ33" i="95" a="1"/>
  <c r="BZ33" i="95"/>
  <c r="CA33" i="95" a="1"/>
  <c r="CA33" i="95" s="1"/>
  <c r="CB33" i="95" a="1"/>
  <c r="CB33" i="95" s="1"/>
  <c r="CC33" i="95" a="1"/>
  <c r="CC33" i="95" s="1"/>
  <c r="CD33" i="95" a="1"/>
  <c r="CD33" i="95" s="1"/>
  <c r="CE33" i="95" a="1"/>
  <c r="CE33" i="95"/>
  <c r="CF33" i="95" a="1"/>
  <c r="CF33" i="95" s="1"/>
  <c r="CG33" i="95" a="1"/>
  <c r="CG33" i="95"/>
  <c r="CH33" i="95" a="1"/>
  <c r="CH33" i="95" s="1"/>
  <c r="CI33" i="95" a="1"/>
  <c r="CI33" i="95"/>
  <c r="CJ33" i="95" a="1"/>
  <c r="CJ33" i="95" s="1"/>
  <c r="CK33" i="95" a="1"/>
  <c r="CK33" i="95"/>
  <c r="CL33" i="95" a="1"/>
  <c r="CL33" i="95" s="1"/>
  <c r="CM33" i="95" a="1"/>
  <c r="CM33" i="95" s="1"/>
  <c r="CN33" i="95" a="1"/>
  <c r="CN33" i="95" s="1"/>
  <c r="CO33" i="95" a="1"/>
  <c r="CO33" i="95" s="1"/>
  <c r="CP33" i="95" a="1"/>
  <c r="CP33" i="95"/>
  <c r="CQ33" i="95" a="1"/>
  <c r="CQ33" i="95" s="1"/>
  <c r="CR33" i="95" a="1"/>
  <c r="CR33" i="95" s="1"/>
  <c r="CS33" i="95" a="1"/>
  <c r="CS33" i="95"/>
  <c r="CT33" i="95" a="1"/>
  <c r="CT33" i="95"/>
  <c r="CU33" i="95" a="1"/>
  <c r="CU33" i="95" s="1"/>
  <c r="CV33" i="95" a="1"/>
  <c r="CV33" i="95" s="1"/>
  <c r="CW33" i="95" a="1"/>
  <c r="CW33" i="95"/>
  <c r="CX33" i="95" a="1"/>
  <c r="CX33" i="95" s="1"/>
  <c r="CY33" i="95" a="1"/>
  <c r="CY33" i="95"/>
  <c r="E34" i="95" a="1"/>
  <c r="E34" i="95" s="1"/>
  <c r="F34" i="95" a="1"/>
  <c r="F34" i="95" s="1"/>
  <c r="G34" i="95" a="1"/>
  <c r="G34" i="95"/>
  <c r="H34" i="95" a="1"/>
  <c r="H34" i="95"/>
  <c r="I34" i="95" a="1"/>
  <c r="I34" i="95" s="1"/>
  <c r="J34" i="95" a="1"/>
  <c r="J34" i="95" s="1"/>
  <c r="K34" i="95" a="1"/>
  <c r="K34" i="95"/>
  <c r="L34" i="95" a="1"/>
  <c r="L34" i="95" s="1"/>
  <c r="M34" i="95" a="1"/>
  <c r="M34" i="95" s="1"/>
  <c r="N34" i="95" a="1"/>
  <c r="N34" i="95" s="1"/>
  <c r="O34" i="95" a="1"/>
  <c r="O34" i="95" s="1"/>
  <c r="P34" i="95" a="1"/>
  <c r="P34" i="95"/>
  <c r="Q34" i="95" a="1"/>
  <c r="Q34" i="95" s="1"/>
  <c r="R34" i="95" a="1"/>
  <c r="R34" i="95"/>
  <c r="S34" i="95" a="1"/>
  <c r="S34" i="95" s="1"/>
  <c r="T34" i="95" a="1"/>
  <c r="T34" i="95"/>
  <c r="U34" i="95" a="1"/>
  <c r="U34" i="95" s="1"/>
  <c r="V34" i="95" a="1"/>
  <c r="V34" i="95"/>
  <c r="W34" i="95" a="1"/>
  <c r="W34" i="95" s="1"/>
  <c r="X34" i="95" a="1"/>
  <c r="X34" i="95" s="1"/>
  <c r="Y34" i="95" a="1"/>
  <c r="Y34" i="95" s="1"/>
  <c r="Z34" i="95" a="1"/>
  <c r="Z34" i="95" s="1"/>
  <c r="AA34" i="95" a="1"/>
  <c r="AA34" i="95"/>
  <c r="AB34" i="95" a="1"/>
  <c r="AB34" i="95" s="1"/>
  <c r="AC34" i="95" a="1"/>
  <c r="AC34" i="95" s="1"/>
  <c r="AD34" i="95" a="1"/>
  <c r="AD34" i="95"/>
  <c r="AE34" i="95" a="1"/>
  <c r="AE34" i="95"/>
  <c r="AF34" i="95" a="1"/>
  <c r="AF34" i="95" s="1"/>
  <c r="AG34" i="95" a="1"/>
  <c r="AG34" i="95" s="1"/>
  <c r="AH34" i="95" a="1"/>
  <c r="AH34" i="95"/>
  <c r="AI34" i="95" a="1"/>
  <c r="AI34" i="95" s="1"/>
  <c r="AJ34" i="95" a="1"/>
  <c r="AJ34" i="95"/>
  <c r="AK34" i="95" a="1"/>
  <c r="AK34" i="95" s="1"/>
  <c r="AL34" i="95" a="1"/>
  <c r="AL34" i="95" s="1"/>
  <c r="AM34" i="95" a="1"/>
  <c r="AM34" i="95"/>
  <c r="AN34" i="95" a="1"/>
  <c r="AN34" i="95"/>
  <c r="AO34" i="95" a="1"/>
  <c r="AO34" i="95" s="1"/>
  <c r="AP34" i="95" a="1"/>
  <c r="AP34" i="95" s="1"/>
  <c r="AQ34" i="95" a="1"/>
  <c r="AQ34" i="95"/>
  <c r="AR34" i="95" a="1"/>
  <c r="AR34" i="95" s="1"/>
  <c r="AS34" i="95" a="1"/>
  <c r="AS34" i="95" s="1"/>
  <c r="AT34" i="95" a="1"/>
  <c r="AT34" i="95" s="1"/>
  <c r="AU34" i="95" a="1"/>
  <c r="AU34" i="95" s="1"/>
  <c r="AV34" i="95" a="1"/>
  <c r="AV34" i="95"/>
  <c r="AW34" i="95" a="1"/>
  <c r="AW34" i="95" s="1"/>
  <c r="AX34" i="95" a="1"/>
  <c r="AX34" i="95"/>
  <c r="AY34" i="95" a="1"/>
  <c r="AY34" i="95" s="1"/>
  <c r="AZ34" i="95" a="1"/>
  <c r="AZ34" i="95"/>
  <c r="BA34" i="95" a="1"/>
  <c r="BA34" i="95" s="1"/>
  <c r="BB34" i="95" a="1"/>
  <c r="BB34" i="95"/>
  <c r="BC34" i="95" a="1"/>
  <c r="BC34" i="95" s="1"/>
  <c r="BD34" i="95" a="1"/>
  <c r="BD34" i="95" s="1"/>
  <c r="BE34" i="95" a="1"/>
  <c r="BE34" i="95" s="1"/>
  <c r="BF34" i="95" a="1"/>
  <c r="BF34" i="95" s="1"/>
  <c r="BG34" i="95" a="1"/>
  <c r="BG34" i="95"/>
  <c r="BH34" i="95" a="1"/>
  <c r="BH34" i="95" s="1"/>
  <c r="BI34" i="95" a="1"/>
  <c r="BI34" i="95" s="1"/>
  <c r="BJ34" i="95" a="1"/>
  <c r="BJ34" i="95"/>
  <c r="BK34" i="95" a="1"/>
  <c r="BK34" i="95"/>
  <c r="BL34" i="95" a="1"/>
  <c r="BL34" i="95" s="1"/>
  <c r="BM34" i="95" a="1"/>
  <c r="BM34" i="95" s="1"/>
  <c r="BN34" i="95" a="1"/>
  <c r="BN34" i="95"/>
  <c r="BO34" i="95" a="1"/>
  <c r="BO34" i="95" s="1"/>
  <c r="BP34" i="95" a="1"/>
  <c r="BP34" i="95"/>
  <c r="BQ34" i="95" a="1"/>
  <c r="BQ34" i="95" s="1"/>
  <c r="BR34" i="95" a="1"/>
  <c r="BR34" i="95" s="1"/>
  <c r="BS34" i="95" a="1"/>
  <c r="BS34" i="95"/>
  <c r="BT34" i="95" a="1"/>
  <c r="BT34" i="95"/>
  <c r="BU34" i="95" a="1"/>
  <c r="BU34" i="95" s="1"/>
  <c r="BV34" i="95" a="1"/>
  <c r="BV34" i="95" s="1"/>
  <c r="BW34" i="95" a="1"/>
  <c r="BW34" i="95"/>
  <c r="BX34" i="95" a="1"/>
  <c r="BX34" i="95" s="1"/>
  <c r="BY34" i="95" a="1"/>
  <c r="BY34" i="95" s="1"/>
  <c r="BZ34" i="95" a="1"/>
  <c r="BZ34" i="95" s="1"/>
  <c r="CA34" i="95" a="1"/>
  <c r="CA34" i="95" s="1"/>
  <c r="CB34" i="95" a="1"/>
  <c r="CB34" i="95"/>
  <c r="CC34" i="95" a="1"/>
  <c r="CC34" i="95" s="1"/>
  <c r="CD34" i="95" a="1"/>
  <c r="CD34" i="95"/>
  <c r="CE34" i="95" a="1"/>
  <c r="CE34" i="95" s="1"/>
  <c r="CF34" i="95" a="1"/>
  <c r="CF34" i="95"/>
  <c r="CG34" i="95" a="1"/>
  <c r="CG34" i="95" s="1"/>
  <c r="CH34" i="95" a="1"/>
  <c r="CH34" i="95"/>
  <c r="CI34" i="95" a="1"/>
  <c r="CI34" i="95" s="1"/>
  <c r="CJ34" i="95" a="1"/>
  <c r="CJ34" i="95" s="1"/>
  <c r="CK34" i="95" a="1"/>
  <c r="CK34" i="95" s="1"/>
  <c r="CL34" i="95" a="1"/>
  <c r="CL34" i="95" s="1"/>
  <c r="CM34" i="95" a="1"/>
  <c r="CM34" i="95"/>
  <c r="CN34" i="95" a="1"/>
  <c r="CN34" i="95" s="1"/>
  <c r="CO34" i="95" a="1"/>
  <c r="CO34" i="95" s="1"/>
  <c r="CP34" i="95" a="1"/>
  <c r="CP34" i="95"/>
  <c r="CQ34" i="95" a="1"/>
  <c r="CQ34" i="95"/>
  <c r="CR34" i="95" a="1"/>
  <c r="CR34" i="95" s="1"/>
  <c r="CS34" i="95" a="1"/>
  <c r="CS34" i="95" s="1"/>
  <c r="CT34" i="95" a="1"/>
  <c r="CT34" i="95"/>
  <c r="CU34" i="95" a="1"/>
  <c r="CU34" i="95" s="1"/>
  <c r="CV34" i="95" a="1"/>
  <c r="CV34" i="95"/>
  <c r="CW34" i="95" a="1"/>
  <c r="CW34" i="95" s="1"/>
  <c r="CX34" i="95" a="1"/>
  <c r="CX34" i="95" s="1"/>
  <c r="CY34" i="95" a="1"/>
  <c r="CY34" i="95"/>
  <c r="E35" i="95" a="1"/>
  <c r="E35" i="95"/>
  <c r="F35" i="95" a="1"/>
  <c r="F35" i="95" s="1"/>
  <c r="G35" i="95" a="1"/>
  <c r="G35" i="95" s="1"/>
  <c r="H35" i="95" a="1"/>
  <c r="H35" i="95"/>
  <c r="I35" i="95" a="1"/>
  <c r="I35" i="95" s="1"/>
  <c r="J35" i="95" a="1"/>
  <c r="J35" i="95" s="1"/>
  <c r="K35" i="95" a="1"/>
  <c r="K35" i="95" s="1"/>
  <c r="L35" i="95" a="1"/>
  <c r="L35" i="95" s="1"/>
  <c r="M35" i="95" a="1"/>
  <c r="M35" i="95"/>
  <c r="N35" i="95" a="1"/>
  <c r="N35" i="95" s="1"/>
  <c r="O35" i="95" a="1"/>
  <c r="O35" i="95"/>
  <c r="P35" i="95" a="1"/>
  <c r="P35" i="95" s="1"/>
  <c r="Q35" i="95" a="1"/>
  <c r="Q35" i="95"/>
  <c r="R35" i="95" a="1"/>
  <c r="R35" i="95" s="1"/>
  <c r="S35" i="95" a="1"/>
  <c r="S35" i="95"/>
  <c r="T35" i="95" a="1"/>
  <c r="T35" i="95" s="1"/>
  <c r="U35" i="95" a="1"/>
  <c r="U35" i="95" s="1"/>
  <c r="V35" i="95" a="1"/>
  <c r="V35" i="95" s="1"/>
  <c r="W35" i="95" a="1"/>
  <c r="W35" i="95" s="1"/>
  <c r="X35" i="95" a="1"/>
  <c r="X35" i="95"/>
  <c r="Y35" i="95" a="1"/>
  <c r="Y35" i="95" s="1"/>
  <c r="Z35" i="95" a="1"/>
  <c r="Z35" i="95" s="1"/>
  <c r="AA35" i="95" a="1"/>
  <c r="AA35" i="95"/>
  <c r="AB35" i="95" a="1"/>
  <c r="AB35" i="95"/>
  <c r="AC35" i="95" a="1"/>
  <c r="AC35" i="95" s="1"/>
  <c r="AD35" i="95" a="1"/>
  <c r="AD35" i="95" s="1"/>
  <c r="AE35" i="95" a="1"/>
  <c r="AE35" i="95"/>
  <c r="AF35" i="95" a="1"/>
  <c r="AF35" i="95" s="1"/>
  <c r="AG35" i="95" a="1"/>
  <c r="AG35" i="95"/>
  <c r="AH35" i="95" a="1"/>
  <c r="AH35" i="95" s="1"/>
  <c r="AI35" i="95" a="1"/>
  <c r="AI35" i="95" s="1"/>
  <c r="AJ35" i="95" a="1"/>
  <c r="AJ35" i="95"/>
  <c r="AK35" i="95" a="1"/>
  <c r="AK35" i="95"/>
  <c r="AL35" i="95" a="1"/>
  <c r="AL35" i="95" s="1"/>
  <c r="AM35" i="95" a="1"/>
  <c r="AM35" i="95" s="1"/>
  <c r="AN35" i="95" a="1"/>
  <c r="AN35" i="95"/>
  <c r="AO35" i="95" a="1"/>
  <c r="AO35" i="95" s="1"/>
  <c r="AP35" i="95" a="1"/>
  <c r="AP35" i="95" s="1"/>
  <c r="AQ35" i="95" a="1"/>
  <c r="AQ35" i="95" s="1"/>
  <c r="AR35" i="95" a="1"/>
  <c r="AR35" i="95" s="1"/>
  <c r="AS35" i="95" a="1"/>
  <c r="AS35" i="95"/>
  <c r="AT35" i="95" a="1"/>
  <c r="AT35" i="95" s="1"/>
  <c r="AU35" i="95" a="1"/>
  <c r="AU35" i="95"/>
  <c r="AV35" i="95" a="1"/>
  <c r="AV35" i="95" s="1"/>
  <c r="AW35" i="95" a="1"/>
  <c r="AW35" i="95"/>
  <c r="AX35" i="95" a="1"/>
  <c r="AX35" i="95" s="1"/>
  <c r="AY35" i="95" a="1"/>
  <c r="AY35" i="95"/>
  <c r="AZ35" i="95" a="1"/>
  <c r="AZ35" i="95" s="1"/>
  <c r="BA35" i="95" a="1"/>
  <c r="BA35" i="95" s="1"/>
  <c r="BB35" i="95" a="1"/>
  <c r="BB35" i="95" s="1"/>
  <c r="BC35" i="95" a="1"/>
  <c r="BC35" i="95" s="1"/>
  <c r="BD35" i="95" a="1"/>
  <c r="BD35" i="95"/>
  <c r="BE35" i="95" a="1"/>
  <c r="BE35" i="95" s="1"/>
  <c r="BF35" i="95" a="1"/>
  <c r="BF35" i="95" s="1"/>
  <c r="BG35" i="95" a="1"/>
  <c r="BG35" i="95"/>
  <c r="BH35" i="95" a="1"/>
  <c r="BH35" i="95"/>
  <c r="BI35" i="95" a="1"/>
  <c r="BI35" i="95" s="1"/>
  <c r="BJ35" i="95" a="1"/>
  <c r="BJ35" i="95" s="1"/>
  <c r="BK35" i="95" a="1"/>
  <c r="BK35" i="95"/>
  <c r="BL35" i="95" a="1"/>
  <c r="BL35" i="95" s="1"/>
  <c r="BM35" i="95" a="1"/>
  <c r="BM35" i="95"/>
  <c r="BN35" i="95" a="1"/>
  <c r="BN35" i="95" s="1"/>
  <c r="BO35" i="95" a="1"/>
  <c r="BO35" i="95" s="1"/>
  <c r="BP35" i="95" a="1"/>
  <c r="BP35" i="95"/>
  <c r="BQ35" i="95" a="1"/>
  <c r="BQ35" i="95"/>
  <c r="BR35" i="95" a="1"/>
  <c r="BR35" i="95" s="1"/>
  <c r="BS35" i="95" a="1"/>
  <c r="BS35" i="95" s="1"/>
  <c r="BT35" i="95" a="1"/>
  <c r="BT35" i="95"/>
  <c r="BU35" i="95" a="1"/>
  <c r="BU35" i="95" s="1"/>
  <c r="BV35" i="95" a="1"/>
  <c r="BV35" i="95" s="1"/>
  <c r="BW35" i="95" a="1"/>
  <c r="BW35" i="95" s="1"/>
  <c r="BX35" i="95" a="1"/>
  <c r="BX35" i="95" s="1"/>
  <c r="BY35" i="95" a="1"/>
  <c r="BY35" i="95"/>
  <c r="BZ35" i="95" a="1"/>
  <c r="BZ35" i="95" s="1"/>
  <c r="CA35" i="95" a="1"/>
  <c r="CA35" i="95"/>
  <c r="CB35" i="95" a="1"/>
  <c r="CB35" i="95" s="1"/>
  <c r="CC35" i="95" a="1"/>
  <c r="CC35" i="95"/>
  <c r="CD35" i="95" a="1"/>
  <c r="CD35" i="95" s="1"/>
  <c r="CE35" i="95" a="1"/>
  <c r="CE35" i="95"/>
  <c r="CF35" i="95" a="1"/>
  <c r="CF35" i="95" s="1"/>
  <c r="CG35" i="95" a="1"/>
  <c r="CG35" i="95" s="1"/>
  <c r="CH35" i="95" a="1"/>
  <c r="CH35" i="95" s="1"/>
  <c r="CI35" i="95" a="1"/>
  <c r="CI35" i="95" s="1"/>
  <c r="CJ35" i="95" a="1"/>
  <c r="CJ35" i="95"/>
  <c r="CK35" i="95" a="1"/>
  <c r="CK35" i="95" s="1"/>
  <c r="CL35" i="95" a="1"/>
  <c r="CL35" i="95" s="1"/>
  <c r="CM35" i="95" a="1"/>
  <c r="CM35" i="95"/>
  <c r="CN35" i="95" a="1"/>
  <c r="CN35" i="95"/>
  <c r="CO35" i="95" a="1"/>
  <c r="CO35" i="95" s="1"/>
  <c r="CP35" i="95" a="1"/>
  <c r="CP35" i="95" s="1"/>
  <c r="CQ35" i="95" a="1"/>
  <c r="CQ35" i="95"/>
  <c r="CR35" i="95" a="1"/>
  <c r="CR35" i="95" s="1"/>
  <c r="CS35" i="95" a="1"/>
  <c r="CS35" i="95"/>
  <c r="CT35" i="95" a="1"/>
  <c r="CT35" i="95" s="1"/>
  <c r="CU35" i="95" a="1"/>
  <c r="CU35" i="95" s="1"/>
  <c r="CV35" i="95" a="1"/>
  <c r="CV35" i="95"/>
  <c r="CW35" i="95" a="1"/>
  <c r="CW35" i="95"/>
  <c r="CX35" i="95" a="1"/>
  <c r="CX35" i="95" s="1"/>
  <c r="CY35" i="95" a="1"/>
  <c r="CY35" i="95" s="1"/>
  <c r="E36" i="95" a="1"/>
  <c r="E36" i="95"/>
  <c r="F36" i="95" a="1"/>
  <c r="F36" i="95" s="1"/>
  <c r="G36" i="95" a="1"/>
  <c r="G36" i="95" s="1"/>
  <c r="H36" i="95" a="1"/>
  <c r="H36" i="95" s="1"/>
  <c r="I36" i="95" a="1"/>
  <c r="I36" i="95" s="1"/>
  <c r="J36" i="95" a="1"/>
  <c r="J36" i="95"/>
  <c r="K36" i="95" a="1"/>
  <c r="K36" i="95" s="1"/>
  <c r="L36" i="95" a="1"/>
  <c r="L36" i="95"/>
  <c r="M36" i="95" a="1"/>
  <c r="M36" i="95" s="1"/>
  <c r="N36" i="95" a="1"/>
  <c r="N36" i="95"/>
  <c r="O36" i="95" a="1"/>
  <c r="O36" i="95" s="1"/>
  <c r="P36" i="95" a="1"/>
  <c r="P36" i="95"/>
  <c r="Q36" i="95" a="1"/>
  <c r="Q36" i="95" s="1"/>
  <c r="R36" i="95" a="1"/>
  <c r="R36" i="95" s="1"/>
  <c r="S36" i="95" a="1"/>
  <c r="S36" i="95" s="1"/>
  <c r="T36" i="95" a="1"/>
  <c r="T36" i="95" s="1"/>
  <c r="U36" i="95" a="1"/>
  <c r="U36" i="95"/>
  <c r="V36" i="95" a="1"/>
  <c r="V36" i="95" s="1"/>
  <c r="W36" i="95" a="1"/>
  <c r="W36" i="95" s="1"/>
  <c r="X36" i="95" a="1"/>
  <c r="X36" i="95"/>
  <c r="Y36" i="95" a="1"/>
  <c r="Y36" i="95"/>
  <c r="Z36" i="95" a="1"/>
  <c r="Z36" i="95"/>
  <c r="AA36" i="95" a="1"/>
  <c r="AA36" i="95" s="1"/>
  <c r="AB36" i="95" a="1"/>
  <c r="AB36" i="95"/>
  <c r="AC36" i="95" a="1"/>
  <c r="AC36" i="95" s="1"/>
  <c r="AD36" i="95" a="1"/>
  <c r="AD36" i="95"/>
  <c r="AE36" i="95" a="1"/>
  <c r="AE36" i="95" s="1"/>
  <c r="AF36" i="95" a="1"/>
  <c r="AF36" i="95"/>
  <c r="AG36" i="95" a="1"/>
  <c r="AG36" i="95" s="1"/>
  <c r="AH36" i="95" a="1"/>
  <c r="AH36" i="95" s="1"/>
  <c r="AI36" i="95" a="1"/>
  <c r="AI36" i="95" s="1"/>
  <c r="AJ36" i="95" a="1"/>
  <c r="AJ36" i="95"/>
  <c r="AK36" i="95" a="1"/>
  <c r="AK36" i="95" s="1"/>
  <c r="AL36" i="95" a="1"/>
  <c r="AL36" i="95"/>
  <c r="AM36" i="95" a="1"/>
  <c r="AM36" i="95" s="1"/>
  <c r="AN36" i="95" a="1"/>
  <c r="AN36" i="95"/>
  <c r="AO36" i="95" a="1"/>
  <c r="AO36" i="95" s="1"/>
  <c r="AP36" i="95" a="1"/>
  <c r="AP36" i="95"/>
  <c r="AQ36" i="95" a="1"/>
  <c r="AQ36" i="95" s="1"/>
  <c r="AR36" i="95" a="1"/>
  <c r="AR36" i="95"/>
  <c r="AS36" i="95" a="1"/>
  <c r="AS36" i="95" s="1"/>
  <c r="AT36" i="95" a="1"/>
  <c r="AT36" i="95"/>
  <c r="AU36" i="95" a="1"/>
  <c r="AU36" i="95" s="1"/>
  <c r="AV36" i="95" a="1"/>
  <c r="AV36" i="95"/>
  <c r="AW36" i="95" a="1"/>
  <c r="AW36" i="95" s="1"/>
  <c r="AX36" i="95" a="1"/>
  <c r="AX36" i="95" s="1"/>
  <c r="AY36" i="95" a="1"/>
  <c r="AY36" i="95" s="1"/>
  <c r="AZ36" i="95" a="1"/>
  <c r="AZ36" i="95"/>
  <c r="BA36" i="95" a="1"/>
  <c r="BA36" i="95" s="1"/>
  <c r="BB36" i="95" a="1"/>
  <c r="BB36" i="95"/>
  <c r="BC36" i="95" a="1"/>
  <c r="BC36" i="95" s="1"/>
  <c r="BD36" i="95" a="1"/>
  <c r="BD36" i="95" s="1"/>
  <c r="BE36" i="95" a="1"/>
  <c r="BE36" i="95" s="1"/>
  <c r="BF36" i="95" a="1"/>
  <c r="BF36" i="95"/>
  <c r="BG36" i="95" a="1"/>
  <c r="BG36" i="95" s="1"/>
  <c r="BH36" i="95" a="1"/>
  <c r="BH36" i="95"/>
  <c r="BI36" i="95" a="1"/>
  <c r="BI36" i="95" s="1"/>
  <c r="BJ36" i="95" a="1"/>
  <c r="BJ36" i="95"/>
  <c r="BK36" i="95" a="1"/>
  <c r="BK36" i="95" s="1"/>
  <c r="BL36" i="95" a="1"/>
  <c r="BL36" i="95" s="1"/>
  <c r="BM36" i="95" a="1"/>
  <c r="BM36" i="95" s="1"/>
  <c r="BN36" i="95" a="1"/>
  <c r="BN36" i="95" s="1"/>
  <c r="BO36" i="95" a="1"/>
  <c r="BO36" i="95" s="1"/>
  <c r="BP36" i="95" a="1"/>
  <c r="BP36" i="95"/>
  <c r="BQ36" i="95" a="1"/>
  <c r="BQ36" i="95" s="1"/>
  <c r="BR36" i="95" a="1"/>
  <c r="BR36" i="95"/>
  <c r="BS36" i="95" a="1"/>
  <c r="BS36" i="95" s="1"/>
  <c r="BT36" i="95" a="1"/>
  <c r="BT36" i="95" s="1"/>
  <c r="BU36" i="95" a="1"/>
  <c r="BU36" i="95" s="1"/>
  <c r="BV36" i="95" a="1"/>
  <c r="BV36" i="95"/>
  <c r="BW36" i="95" a="1"/>
  <c r="BW36" i="95" s="1"/>
  <c r="BX36" i="95" a="1"/>
  <c r="BX36" i="95"/>
  <c r="BY36" i="95" a="1"/>
  <c r="BY36" i="95" s="1"/>
  <c r="BZ36" i="95" a="1"/>
  <c r="BZ36" i="95"/>
  <c r="CA36" i="95" a="1"/>
  <c r="CA36" i="95" s="1"/>
  <c r="CB36" i="95" a="1"/>
  <c r="CB36" i="95" s="1"/>
  <c r="CC36" i="95" a="1"/>
  <c r="CC36" i="95" s="1"/>
  <c r="CD36" i="95" a="1"/>
  <c r="CD36" i="95" s="1"/>
  <c r="CE36" i="95" a="1"/>
  <c r="CE36" i="95" s="1"/>
  <c r="CF36" i="95" a="1"/>
  <c r="CF36" i="95"/>
  <c r="CG36" i="95" a="1"/>
  <c r="CG36" i="95" s="1"/>
  <c r="CH36" i="95" a="1"/>
  <c r="CH36" i="95"/>
  <c r="CI36" i="95" a="1"/>
  <c r="CI36" i="95" s="1"/>
  <c r="CJ36" i="95" a="1"/>
  <c r="CJ36" i="95" s="1"/>
  <c r="CK36" i="95" a="1"/>
  <c r="CK36" i="95" s="1"/>
  <c r="CL36" i="95" a="1"/>
  <c r="CL36" i="95"/>
  <c r="CM36" i="95" a="1"/>
  <c r="CM36" i="95" s="1"/>
  <c r="CN36" i="95" a="1"/>
  <c r="CN36" i="95"/>
  <c r="CO36" i="95" a="1"/>
  <c r="CO36" i="95" s="1"/>
  <c r="CP36" i="95" a="1"/>
  <c r="CP36" i="95"/>
  <c r="CQ36" i="95" a="1"/>
  <c r="CQ36" i="95" s="1"/>
  <c r="CR36" i="95" a="1"/>
  <c r="CR36" i="95" s="1"/>
  <c r="CS36" i="95" a="1"/>
  <c r="CS36" i="95" s="1"/>
  <c r="CT36" i="95" a="1"/>
  <c r="CT36" i="95" s="1"/>
  <c r="CU36" i="95" a="1"/>
  <c r="CU36" i="95" s="1"/>
  <c r="CV36" i="95" a="1"/>
  <c r="CV36" i="95"/>
  <c r="CW36" i="95" a="1"/>
  <c r="CW36" i="95" s="1"/>
  <c r="CX36" i="95" a="1"/>
  <c r="CX36" i="95"/>
  <c r="CY36" i="95" a="1"/>
  <c r="CY36" i="95" s="1"/>
  <c r="E37" i="95" a="1"/>
  <c r="E37" i="95" s="1"/>
  <c r="F37" i="95" a="1"/>
  <c r="F37" i="95" s="1"/>
  <c r="G37" i="95" a="1"/>
  <c r="G37" i="95"/>
  <c r="H37" i="95" a="1"/>
  <c r="H37" i="95" s="1"/>
  <c r="I37" i="95" a="1"/>
  <c r="I37" i="95"/>
  <c r="J37" i="95" a="1"/>
  <c r="J37" i="95" s="1"/>
  <c r="K37" i="95" a="1"/>
  <c r="K37" i="95"/>
  <c r="L37" i="95" a="1"/>
  <c r="L37" i="95" s="1"/>
  <c r="M37" i="95" a="1"/>
  <c r="M37" i="95" s="1"/>
  <c r="N37" i="95" a="1"/>
  <c r="N37" i="95" s="1"/>
  <c r="O37" i="95" a="1"/>
  <c r="O37" i="95" s="1"/>
  <c r="P37" i="95" a="1"/>
  <c r="P37" i="95" s="1"/>
  <c r="Q37" i="95" a="1"/>
  <c r="Q37" i="95"/>
  <c r="R37" i="95" a="1"/>
  <c r="R37" i="95" s="1"/>
  <c r="S37" i="95" a="1"/>
  <c r="S37" i="95"/>
  <c r="T37" i="95" a="1"/>
  <c r="T37" i="95" s="1"/>
  <c r="U37" i="95" a="1"/>
  <c r="U37" i="95" s="1"/>
  <c r="V37" i="95" a="1"/>
  <c r="V37" i="95" s="1"/>
  <c r="W37" i="95" a="1"/>
  <c r="W37" i="95"/>
  <c r="X37" i="95" a="1"/>
  <c r="X37" i="95" s="1"/>
  <c r="Y37" i="95" a="1"/>
  <c r="Y37" i="95"/>
  <c r="Z37" i="95" a="1"/>
  <c r="Z37" i="95" s="1"/>
  <c r="AA37" i="95" a="1"/>
  <c r="AA37" i="95"/>
  <c r="AB37" i="95" a="1"/>
  <c r="AB37" i="95" s="1"/>
  <c r="AC37" i="95" a="1"/>
  <c r="AC37" i="95" s="1"/>
  <c r="AD37" i="95" a="1"/>
  <c r="AD37" i="95" s="1"/>
  <c r="AE37" i="95" a="1"/>
  <c r="AE37" i="95" s="1"/>
  <c r="AF37" i="95" a="1"/>
  <c r="AF37" i="95" s="1"/>
  <c r="AG37" i="95" a="1"/>
  <c r="AG37" i="95"/>
  <c r="AH37" i="95" a="1"/>
  <c r="AH37" i="95" s="1"/>
  <c r="AI37" i="95" a="1"/>
  <c r="AI37" i="95"/>
  <c r="AJ37" i="95" a="1"/>
  <c r="AJ37" i="95" s="1"/>
  <c r="AK37" i="95" a="1"/>
  <c r="AK37" i="95" s="1"/>
  <c r="AL37" i="95" a="1"/>
  <c r="AL37" i="95" s="1"/>
  <c r="AM37" i="95" a="1"/>
  <c r="AM37" i="95"/>
  <c r="AN37" i="95" a="1"/>
  <c r="AN37" i="95" s="1"/>
  <c r="AO37" i="95" a="1"/>
  <c r="AO37" i="95"/>
  <c r="AP37" i="95" a="1"/>
  <c r="AP37" i="95" s="1"/>
  <c r="AQ37" i="95" a="1"/>
  <c r="AQ37" i="95"/>
  <c r="AR37" i="95" a="1"/>
  <c r="AR37" i="95" s="1"/>
  <c r="AS37" i="95" a="1"/>
  <c r="AS37" i="95" s="1"/>
  <c r="AT37" i="95" a="1"/>
  <c r="AT37" i="95" s="1"/>
  <c r="AU37" i="95" a="1"/>
  <c r="AU37" i="95" s="1"/>
  <c r="AV37" i="95" a="1"/>
  <c r="AV37" i="95" s="1"/>
  <c r="AW37" i="95" a="1"/>
  <c r="AW37" i="95"/>
  <c r="AX37" i="95" a="1"/>
  <c r="AX37" i="95" s="1"/>
  <c r="AY37" i="95" a="1"/>
  <c r="AY37" i="95"/>
  <c r="AZ37" i="95" a="1"/>
  <c r="AZ37" i="95" s="1"/>
  <c r="BA37" i="95" a="1"/>
  <c r="BA37" i="95" s="1"/>
  <c r="BB37" i="95" a="1"/>
  <c r="BB37" i="95" s="1"/>
  <c r="BC37" i="95" a="1"/>
  <c r="BC37" i="95"/>
  <c r="BD37" i="95" a="1"/>
  <c r="BD37" i="95" s="1"/>
  <c r="BE37" i="95" a="1"/>
  <c r="BE37" i="95"/>
  <c r="BF37" i="95" a="1"/>
  <c r="BF37" i="95" s="1"/>
  <c r="BG37" i="95" a="1"/>
  <c r="BG37" i="95"/>
  <c r="BH37" i="95" a="1"/>
  <c r="BH37" i="95" s="1"/>
  <c r="BI37" i="95" a="1"/>
  <c r="BI37" i="95" s="1"/>
  <c r="BJ37" i="95" a="1"/>
  <c r="BJ37" i="95" s="1"/>
  <c r="BK37" i="95" a="1"/>
  <c r="BK37" i="95" s="1"/>
  <c r="BL37" i="95" a="1"/>
  <c r="BL37" i="95" s="1"/>
  <c r="BM37" i="95" a="1"/>
  <c r="BM37" i="95"/>
  <c r="BN37" i="95" a="1"/>
  <c r="BN37" i="95" s="1"/>
  <c r="BO37" i="95" a="1"/>
  <c r="BO37" i="95"/>
  <c r="BP37" i="95" a="1"/>
  <c r="BP37" i="95" s="1"/>
  <c r="BQ37" i="95" a="1"/>
  <c r="BQ37" i="95" s="1"/>
  <c r="BR37" i="95" a="1"/>
  <c r="BR37" i="95" s="1"/>
  <c r="BS37" i="95" a="1"/>
  <c r="BS37" i="95"/>
  <c r="BT37" i="95" a="1"/>
  <c r="BT37" i="95" s="1"/>
  <c r="BU37" i="95" a="1"/>
  <c r="BU37" i="95"/>
  <c r="BV37" i="95" a="1"/>
  <c r="BV37" i="95" s="1"/>
  <c r="BW37" i="95" a="1"/>
  <c r="BW37" i="95"/>
  <c r="BX37" i="95" a="1"/>
  <c r="BX37" i="95" s="1"/>
  <c r="BY37" i="95" a="1"/>
  <c r="BY37" i="95" s="1"/>
  <c r="BZ37" i="95" a="1"/>
  <c r="BZ37" i="95" s="1"/>
  <c r="CA37" i="95" a="1"/>
  <c r="CA37" i="95" s="1"/>
  <c r="CB37" i="95" a="1"/>
  <c r="CB37" i="95" s="1"/>
  <c r="CC37" i="95" a="1"/>
  <c r="CC37" i="95"/>
  <c r="CD37" i="95" a="1"/>
  <c r="CD37" i="95" s="1"/>
  <c r="CE37" i="95" a="1"/>
  <c r="CE37" i="95"/>
  <c r="CF37" i="95" a="1"/>
  <c r="CF37" i="95" s="1"/>
  <c r="CG37" i="95" a="1"/>
  <c r="CG37" i="95" s="1"/>
  <c r="CH37" i="95" a="1"/>
  <c r="CH37" i="95" s="1"/>
  <c r="CI37" i="95" a="1"/>
  <c r="CI37" i="95"/>
  <c r="CJ37" i="95" a="1"/>
  <c r="CJ37" i="95" s="1"/>
  <c r="CK37" i="95" a="1"/>
  <c r="CK37" i="95"/>
  <c r="CL37" i="95" a="1"/>
  <c r="CL37" i="95" s="1"/>
  <c r="CM37" i="95" a="1"/>
  <c r="CM37" i="95"/>
  <c r="CN37" i="95" a="1"/>
  <c r="CN37" i="95" s="1"/>
  <c r="CO37" i="95" a="1"/>
  <c r="CO37" i="95" s="1"/>
  <c r="CP37" i="95" a="1"/>
  <c r="CP37" i="95" s="1"/>
  <c r="CQ37" i="95" a="1"/>
  <c r="CQ37" i="95" s="1"/>
  <c r="CR37" i="95" a="1"/>
  <c r="CR37" i="95" s="1"/>
  <c r="CS37" i="95" a="1"/>
  <c r="CS37" i="95"/>
  <c r="CT37" i="95" a="1"/>
  <c r="CT37" i="95" s="1"/>
  <c r="CU37" i="95" a="1"/>
  <c r="CU37" i="95"/>
  <c r="CV37" i="95" a="1"/>
  <c r="CV37" i="95" s="1"/>
  <c r="CW37" i="95" a="1"/>
  <c r="CW37" i="95" s="1"/>
  <c r="CX37" i="95" a="1"/>
  <c r="CX37" i="95" s="1"/>
  <c r="CY37" i="95" a="1"/>
  <c r="CY37" i="95"/>
  <c r="E38" i="95" a="1"/>
  <c r="E38" i="95" s="1"/>
  <c r="F38" i="95" a="1"/>
  <c r="F38" i="95"/>
  <c r="G38" i="95" a="1"/>
  <c r="G38" i="95" s="1"/>
  <c r="H38" i="95" a="1"/>
  <c r="H38" i="95"/>
  <c r="I38" i="95" a="1"/>
  <c r="I38" i="95" s="1"/>
  <c r="J38" i="95" a="1"/>
  <c r="J38" i="95" s="1"/>
  <c r="K38" i="95" a="1"/>
  <c r="K38" i="95" s="1"/>
  <c r="L38" i="95" a="1"/>
  <c r="L38" i="95" s="1"/>
  <c r="M38" i="95" a="1"/>
  <c r="M38" i="95" s="1"/>
  <c r="N38" i="95" a="1"/>
  <c r="N38" i="95"/>
  <c r="O38" i="95" a="1"/>
  <c r="O38" i="95" s="1"/>
  <c r="P38" i="95" a="1"/>
  <c r="P38" i="95"/>
  <c r="Q38" i="95" a="1"/>
  <c r="Q38" i="95" s="1"/>
  <c r="R38" i="95" a="1"/>
  <c r="R38" i="95" s="1"/>
  <c r="S38" i="95" a="1"/>
  <c r="S38" i="95" s="1"/>
  <c r="T38" i="95" a="1"/>
  <c r="T38" i="95"/>
  <c r="U38" i="95" a="1"/>
  <c r="U38" i="95" s="1"/>
  <c r="V38" i="95" a="1"/>
  <c r="V38" i="95"/>
  <c r="W38" i="95" a="1"/>
  <c r="W38" i="95" s="1"/>
  <c r="X38" i="95" a="1"/>
  <c r="X38" i="95"/>
  <c r="Y38" i="95" a="1"/>
  <c r="Y38" i="95" s="1"/>
  <c r="Z38" i="95" a="1"/>
  <c r="Z38" i="95" s="1"/>
  <c r="AA38" i="95" a="1"/>
  <c r="AA38" i="95" s="1"/>
  <c r="AB38" i="95" a="1"/>
  <c r="AB38" i="95" s="1"/>
  <c r="AC38" i="95" a="1"/>
  <c r="AC38" i="95" s="1"/>
  <c r="AD38" i="95" a="1"/>
  <c r="AD38" i="95"/>
  <c r="AE38" i="95" a="1"/>
  <c r="AE38" i="95" s="1"/>
  <c r="AF38" i="95" a="1"/>
  <c r="AF38" i="95"/>
  <c r="AG38" i="95" a="1"/>
  <c r="AG38" i="95" s="1"/>
  <c r="AH38" i="95" a="1"/>
  <c r="AH38" i="95" s="1"/>
  <c r="AI38" i="95" a="1"/>
  <c r="AI38" i="95" s="1"/>
  <c r="AJ38" i="95" a="1"/>
  <c r="AJ38" i="95"/>
  <c r="AK38" i="95" a="1"/>
  <c r="AK38" i="95" s="1"/>
  <c r="AL38" i="95" a="1"/>
  <c r="AL38" i="95"/>
  <c r="AM38" i="95" a="1"/>
  <c r="AM38" i="95" s="1"/>
  <c r="AN38" i="95" a="1"/>
  <c r="AN38" i="95"/>
  <c r="AO38" i="95" a="1"/>
  <c r="AO38" i="95" s="1"/>
  <c r="AP38" i="95" a="1"/>
  <c r="AP38" i="95" s="1"/>
  <c r="AQ38" i="95" a="1"/>
  <c r="AQ38" i="95" s="1"/>
  <c r="AR38" i="95" a="1"/>
  <c r="AR38" i="95" s="1"/>
  <c r="AS38" i="95" a="1"/>
  <c r="AS38" i="95" s="1"/>
  <c r="AT38" i="95" a="1"/>
  <c r="AT38" i="95"/>
  <c r="AU38" i="95" a="1"/>
  <c r="AU38" i="95" s="1"/>
  <c r="AV38" i="95" a="1"/>
  <c r="AV38" i="95"/>
  <c r="AW38" i="95" a="1"/>
  <c r="AW38" i="95" s="1"/>
  <c r="AX38" i="95" a="1"/>
  <c r="AX38" i="95" s="1"/>
  <c r="AY38" i="95" a="1"/>
  <c r="AY38" i="95" s="1"/>
  <c r="AZ38" i="95" a="1"/>
  <c r="AZ38" i="95"/>
  <c r="BA38" i="95" a="1"/>
  <c r="BA38" i="95" s="1"/>
  <c r="BB38" i="95" a="1"/>
  <c r="BB38" i="95"/>
  <c r="BC38" i="95" a="1"/>
  <c r="BC38" i="95" s="1"/>
  <c r="BD38" i="95" a="1"/>
  <c r="BD38" i="95"/>
  <c r="BE38" i="95" a="1"/>
  <c r="BE38" i="95" s="1"/>
  <c r="BF38" i="95" a="1"/>
  <c r="BF38" i="95" s="1"/>
  <c r="BG38" i="95" a="1"/>
  <c r="BG38" i="95" s="1"/>
  <c r="BH38" i="95" a="1"/>
  <c r="BH38" i="95" s="1"/>
  <c r="BI38" i="95" a="1"/>
  <c r="BI38" i="95" s="1"/>
  <c r="BJ38" i="95" a="1"/>
  <c r="BJ38" i="95"/>
  <c r="BK38" i="95" a="1"/>
  <c r="BK38" i="95" s="1"/>
  <c r="BL38" i="95" a="1"/>
  <c r="BL38" i="95"/>
  <c r="BM38" i="95" a="1"/>
  <c r="BM38" i="95" s="1"/>
  <c r="BN38" i="95" a="1"/>
  <c r="BN38" i="95" s="1"/>
  <c r="BO38" i="95" a="1"/>
  <c r="BO38" i="95" s="1"/>
  <c r="BP38" i="95" a="1"/>
  <c r="BP38" i="95"/>
  <c r="BQ38" i="95" a="1"/>
  <c r="BQ38" i="95" s="1"/>
  <c r="BR38" i="95" a="1"/>
  <c r="BR38" i="95"/>
  <c r="BS38" i="95" a="1"/>
  <c r="BS38" i="95" s="1"/>
  <c r="BT38" i="95" a="1"/>
  <c r="BT38" i="95"/>
  <c r="BU38" i="95" a="1"/>
  <c r="BU38" i="95" s="1"/>
  <c r="BV38" i="95" a="1"/>
  <c r="BV38" i="95" s="1"/>
  <c r="BW38" i="95" a="1"/>
  <c r="BW38" i="95" s="1"/>
  <c r="BX38" i="95" a="1"/>
  <c r="BX38" i="95" s="1"/>
  <c r="BY38" i="95" a="1"/>
  <c r="BY38" i="95" s="1"/>
  <c r="BZ38" i="95" a="1"/>
  <c r="BZ38" i="95"/>
  <c r="CA38" i="95" a="1"/>
  <c r="CA38" i="95" s="1"/>
  <c r="CB38" i="95" a="1"/>
  <c r="CB38" i="95"/>
  <c r="CC38" i="95" a="1"/>
  <c r="CC38" i="95" s="1"/>
  <c r="CD38" i="95" a="1"/>
  <c r="CD38" i="95" s="1"/>
  <c r="CE38" i="95" a="1"/>
  <c r="CE38" i="95" s="1"/>
  <c r="CF38" i="95" a="1"/>
  <c r="CF38" i="95"/>
  <c r="CG38" i="95" a="1"/>
  <c r="CG38" i="95" s="1"/>
  <c r="CH38" i="95" a="1"/>
  <c r="CH38" i="95"/>
  <c r="CI38" i="95" a="1"/>
  <c r="CI38" i="95" s="1"/>
  <c r="CJ38" i="95" a="1"/>
  <c r="CJ38" i="95"/>
  <c r="CK38" i="95" a="1"/>
  <c r="CK38" i="95" s="1"/>
  <c r="CL38" i="95" a="1"/>
  <c r="CL38" i="95" s="1"/>
  <c r="CM38" i="95" a="1"/>
  <c r="CM38" i="95" s="1"/>
  <c r="CN38" i="95" a="1"/>
  <c r="CN38" i="95" s="1"/>
  <c r="CO38" i="95" a="1"/>
  <c r="CO38" i="95" s="1"/>
  <c r="CP38" i="95" a="1"/>
  <c r="CP38" i="95"/>
  <c r="CQ38" i="95" a="1"/>
  <c r="CQ38" i="95" s="1"/>
  <c r="CR38" i="95" a="1"/>
  <c r="CR38" i="95"/>
  <c r="CS38" i="95" a="1"/>
  <c r="CS38" i="95" s="1"/>
  <c r="CT38" i="95" a="1"/>
  <c r="CT38" i="95" s="1"/>
  <c r="CU38" i="95" a="1"/>
  <c r="CU38" i="95" s="1"/>
  <c r="CV38" i="95" a="1"/>
  <c r="CV38" i="95"/>
  <c r="CW38" i="95" a="1"/>
  <c r="CW38" i="95" s="1"/>
  <c r="CX38" i="95" a="1"/>
  <c r="CX38" i="95"/>
  <c r="CY38" i="95" a="1"/>
  <c r="CY38" i="95" s="1"/>
  <c r="E39" i="95" a="1"/>
  <c r="E39" i="95"/>
  <c r="F39" i="95" a="1"/>
  <c r="F39" i="95" s="1"/>
  <c r="G39" i="95" a="1"/>
  <c r="G39" i="95" s="1"/>
  <c r="H39" i="95" a="1"/>
  <c r="H39" i="95" s="1"/>
  <c r="I39" i="95" a="1"/>
  <c r="I39" i="95" s="1"/>
  <c r="J39" i="95" a="1"/>
  <c r="J39" i="95" s="1"/>
  <c r="K39" i="95" a="1"/>
  <c r="K39" i="95"/>
  <c r="L39" i="95" a="1"/>
  <c r="L39" i="95" s="1"/>
  <c r="M39" i="95" a="1"/>
  <c r="M39" i="95"/>
  <c r="N39" i="95" a="1"/>
  <c r="N39" i="95" s="1"/>
  <c r="O39" i="95" a="1"/>
  <c r="O39" i="95" s="1"/>
  <c r="P39" i="95" a="1"/>
  <c r="P39" i="95" s="1"/>
  <c r="Q39" i="95" a="1"/>
  <c r="Q39" i="95"/>
  <c r="R39" i="95" a="1"/>
  <c r="R39" i="95" s="1"/>
  <c r="S39" i="95" a="1"/>
  <c r="S39" i="95"/>
  <c r="T39" i="95" a="1"/>
  <c r="T39" i="95" s="1"/>
  <c r="U39" i="95" a="1"/>
  <c r="U39" i="95"/>
  <c r="V39" i="95" a="1"/>
  <c r="V39" i="95" s="1"/>
  <c r="W39" i="95" a="1"/>
  <c r="W39" i="95" s="1"/>
  <c r="X39" i="95" a="1"/>
  <c r="X39" i="95" s="1"/>
  <c r="Y39" i="95" a="1"/>
  <c r="Y39" i="95" s="1"/>
  <c r="Z39" i="95" a="1"/>
  <c r="Z39" i="95" s="1"/>
  <c r="AA39" i="95" a="1"/>
  <c r="AA39" i="95"/>
  <c r="AB39" i="95" a="1"/>
  <c r="AB39" i="95" s="1"/>
  <c r="AC39" i="95" a="1"/>
  <c r="AC39" i="95"/>
  <c r="AD39" i="95" a="1"/>
  <c r="AD39" i="95" s="1"/>
  <c r="AE39" i="95" a="1"/>
  <c r="AE39" i="95" s="1"/>
  <c r="AF39" i="95" a="1"/>
  <c r="AF39" i="95" s="1"/>
  <c r="AG39" i="95" a="1"/>
  <c r="AG39" i="95"/>
  <c r="AH39" i="95" a="1"/>
  <c r="AH39" i="95" s="1"/>
  <c r="AI39" i="95" a="1"/>
  <c r="AI39" i="95"/>
  <c r="AJ39" i="95" a="1"/>
  <c r="AJ39" i="95" s="1"/>
  <c r="AK39" i="95" a="1"/>
  <c r="AK39" i="95"/>
  <c r="AL39" i="95" a="1"/>
  <c r="AL39" i="95" s="1"/>
  <c r="AM39" i="95" a="1"/>
  <c r="AM39" i="95" s="1"/>
  <c r="AN39" i="95" a="1"/>
  <c r="AN39" i="95" s="1"/>
  <c r="AO39" i="95" a="1"/>
  <c r="AO39" i="95" s="1"/>
  <c r="AP39" i="95" a="1"/>
  <c r="AP39" i="95" s="1"/>
  <c r="AQ39" i="95" a="1"/>
  <c r="AQ39" i="95"/>
  <c r="AR39" i="95" a="1"/>
  <c r="AR39" i="95" s="1"/>
  <c r="AS39" i="95" a="1"/>
  <c r="AS39" i="95"/>
  <c r="AT39" i="95" a="1"/>
  <c r="AT39" i="95" s="1"/>
  <c r="AU39" i="95" a="1"/>
  <c r="AU39" i="95" s="1"/>
  <c r="AV39" i="95" a="1"/>
  <c r="AV39" i="95" s="1"/>
  <c r="AW39" i="95" a="1"/>
  <c r="AW39" i="95"/>
  <c r="AX39" i="95" a="1"/>
  <c r="AX39" i="95" s="1"/>
  <c r="AY39" i="95" a="1"/>
  <c r="AY39" i="95"/>
  <c r="AZ39" i="95" a="1"/>
  <c r="AZ39" i="95" s="1"/>
  <c r="BA39" i="95" a="1"/>
  <c r="BA39" i="95"/>
  <c r="BB39" i="95" a="1"/>
  <c r="BB39" i="95" s="1"/>
  <c r="BC39" i="95" a="1"/>
  <c r="BC39" i="95" s="1"/>
  <c r="BD39" i="95" a="1"/>
  <c r="BD39" i="95" s="1"/>
  <c r="BE39" i="95" a="1"/>
  <c r="BE39" i="95" s="1"/>
  <c r="BF39" i="95" a="1"/>
  <c r="BF39" i="95" s="1"/>
  <c r="BG39" i="95" a="1"/>
  <c r="BG39" i="95"/>
  <c r="BH39" i="95" a="1"/>
  <c r="BH39" i="95" s="1"/>
  <c r="BI39" i="95" a="1"/>
  <c r="BI39" i="95"/>
  <c r="BJ39" i="95" a="1"/>
  <c r="BJ39" i="95" s="1"/>
  <c r="BK39" i="95" a="1"/>
  <c r="BK39" i="95" s="1"/>
  <c r="BL39" i="95" a="1"/>
  <c r="BL39" i="95" s="1"/>
  <c r="BM39" i="95" a="1"/>
  <c r="BM39" i="95"/>
  <c r="BN39" i="95" a="1"/>
  <c r="BN39" i="95" s="1"/>
  <c r="BO39" i="95" a="1"/>
  <c r="BO39" i="95"/>
  <c r="BP39" i="95" a="1"/>
  <c r="BP39" i="95" s="1"/>
  <c r="BQ39" i="95" a="1"/>
  <c r="BQ39" i="95"/>
  <c r="BR39" i="95" a="1"/>
  <c r="BR39" i="95" s="1"/>
  <c r="BS39" i="95" a="1"/>
  <c r="BS39" i="95" s="1"/>
  <c r="BT39" i="95" a="1"/>
  <c r="BT39" i="95" s="1"/>
  <c r="BU39" i="95" a="1"/>
  <c r="BU39" i="95" s="1"/>
  <c r="BV39" i="95" a="1"/>
  <c r="BV39" i="95" s="1"/>
  <c r="BW39" i="95" a="1"/>
  <c r="BW39" i="95"/>
  <c r="BX39" i="95" a="1"/>
  <c r="BX39" i="95" s="1"/>
  <c r="BY39" i="95" a="1"/>
  <c r="BY39" i="95"/>
  <c r="BZ39" i="95" a="1"/>
  <c r="BZ39" i="95" s="1"/>
  <c r="CA39" i="95" a="1"/>
  <c r="CA39" i="95" s="1"/>
  <c r="CB39" i="95" a="1"/>
  <c r="CB39" i="95" s="1"/>
  <c r="CC39" i="95" a="1"/>
  <c r="CC39" i="95"/>
  <c r="CD39" i="95" a="1"/>
  <c r="CD39" i="95" s="1"/>
  <c r="CE39" i="95" a="1"/>
  <c r="CE39" i="95"/>
  <c r="CF39" i="95" a="1"/>
  <c r="CF39" i="95" s="1"/>
  <c r="CG39" i="95" a="1"/>
  <c r="CG39" i="95"/>
  <c r="CH39" i="95" a="1"/>
  <c r="CH39" i="95" s="1"/>
  <c r="CI39" i="95" a="1"/>
  <c r="CI39" i="95" s="1"/>
  <c r="CJ39" i="95" a="1"/>
  <c r="CJ39" i="95" s="1"/>
  <c r="CK39" i="95" a="1"/>
  <c r="CK39" i="95" s="1"/>
  <c r="CL39" i="95" a="1"/>
  <c r="CL39" i="95" s="1"/>
  <c r="CM39" i="95" a="1"/>
  <c r="CM39" i="95"/>
  <c r="CN39" i="95" a="1"/>
  <c r="CN39" i="95" s="1"/>
  <c r="CO39" i="95" a="1"/>
  <c r="CO39" i="95"/>
  <c r="CP39" i="95" a="1"/>
  <c r="CP39" i="95" s="1"/>
  <c r="CQ39" i="95" a="1"/>
  <c r="CQ39" i="95" s="1"/>
  <c r="CR39" i="95" a="1"/>
  <c r="CR39" i="95" s="1"/>
  <c r="CS39" i="95" a="1"/>
  <c r="CS39" i="95"/>
  <c r="CT39" i="95" a="1"/>
  <c r="CT39" i="95" s="1"/>
  <c r="CU39" i="95" a="1"/>
  <c r="CU39" i="95"/>
  <c r="CV39" i="95" a="1"/>
  <c r="CV39" i="95" s="1"/>
  <c r="CW39" i="95" a="1"/>
  <c r="CW39" i="95"/>
  <c r="CX39" i="95" a="1"/>
  <c r="CX39" i="95" s="1"/>
  <c r="CY39" i="95" a="1"/>
  <c r="CY39" i="95" s="1"/>
  <c r="E40" i="95" a="1"/>
  <c r="E40" i="95" s="1"/>
  <c r="F40" i="95" a="1"/>
  <c r="F40" i="95" s="1"/>
  <c r="G40" i="95" a="1"/>
  <c r="G40" i="95" s="1"/>
  <c r="H40" i="95" a="1"/>
  <c r="H40" i="95"/>
  <c r="I40" i="95" a="1"/>
  <c r="I40" i="95" s="1"/>
  <c r="J40" i="95" a="1"/>
  <c r="J40" i="95"/>
  <c r="K40" i="95" a="1"/>
  <c r="K40" i="95" s="1"/>
  <c r="L40" i="95" a="1"/>
  <c r="L40" i="95" s="1"/>
  <c r="M40" i="95" a="1"/>
  <c r="M40" i="95" s="1"/>
  <c r="N40" i="95" a="1"/>
  <c r="N40" i="95"/>
  <c r="O40" i="95" a="1"/>
  <c r="O40" i="95" s="1"/>
  <c r="P40" i="95" a="1"/>
  <c r="P40" i="95"/>
  <c r="Q40" i="95" a="1"/>
  <c r="Q40" i="95" s="1"/>
  <c r="R40" i="95" a="1"/>
  <c r="R40" i="95"/>
  <c r="S40" i="95" a="1"/>
  <c r="S40" i="95" s="1"/>
  <c r="T40" i="95" a="1"/>
  <c r="T40" i="95" s="1"/>
  <c r="U40" i="95" a="1"/>
  <c r="U40" i="95" s="1"/>
  <c r="V40" i="95" a="1"/>
  <c r="V40" i="95" s="1"/>
  <c r="W40" i="95" a="1"/>
  <c r="W40" i="95" s="1"/>
  <c r="X40" i="95" a="1"/>
  <c r="X40" i="95"/>
  <c r="Y40" i="95" a="1"/>
  <c r="Y40" i="95" s="1"/>
  <c r="Z40" i="95" a="1"/>
  <c r="Z40" i="95"/>
  <c r="AA40" i="95" a="1"/>
  <c r="AA40" i="95" s="1"/>
  <c r="AB40" i="95" a="1"/>
  <c r="AB40" i="95" s="1"/>
  <c r="AC40" i="95" a="1"/>
  <c r="AC40" i="95" s="1"/>
  <c r="AD40" i="95" a="1"/>
  <c r="AD40" i="95"/>
  <c r="AE40" i="95" a="1"/>
  <c r="AE40" i="95" s="1"/>
  <c r="AF40" i="95" a="1"/>
  <c r="AF40" i="95"/>
  <c r="AG40" i="95" a="1"/>
  <c r="AG40" i="95" s="1"/>
  <c r="AH40" i="95" a="1"/>
  <c r="AH40" i="95"/>
  <c r="AI40" i="95" a="1"/>
  <c r="AI40" i="95" s="1"/>
  <c r="AJ40" i="95" a="1"/>
  <c r="AJ40" i="95" s="1"/>
  <c r="AK40" i="95" a="1"/>
  <c r="AK40" i="95" s="1"/>
  <c r="AL40" i="95" a="1"/>
  <c r="AL40" i="95" s="1"/>
  <c r="AM40" i="95" a="1"/>
  <c r="AM40" i="95" s="1"/>
  <c r="AN40" i="95" a="1"/>
  <c r="AN40" i="95"/>
  <c r="AO40" i="95" a="1"/>
  <c r="AO40" i="95" s="1"/>
  <c r="AP40" i="95" a="1"/>
  <c r="AP40" i="95"/>
  <c r="AQ40" i="95" a="1"/>
  <c r="AQ40" i="95" s="1"/>
  <c r="AR40" i="95" a="1"/>
  <c r="AR40" i="95" s="1"/>
  <c r="AS40" i="95" a="1"/>
  <c r="AS40" i="95" s="1"/>
  <c r="AT40" i="95" a="1"/>
  <c r="AT40" i="95"/>
  <c r="AU40" i="95" a="1"/>
  <c r="AU40" i="95" s="1"/>
  <c r="AV40" i="95" a="1"/>
  <c r="AV40" i="95"/>
  <c r="AW40" i="95" a="1"/>
  <c r="AW40" i="95" s="1"/>
  <c r="AX40" i="95" a="1"/>
  <c r="AX40" i="95"/>
  <c r="AY40" i="95" a="1"/>
  <c r="AY40" i="95" s="1"/>
  <c r="AZ40" i="95" a="1"/>
  <c r="AZ40" i="95" s="1"/>
  <c r="BA40" i="95" a="1"/>
  <c r="BA40" i="95" s="1"/>
  <c r="BB40" i="95" a="1"/>
  <c r="BB40" i="95" s="1"/>
  <c r="BC40" i="95" a="1"/>
  <c r="BC40" i="95" s="1"/>
  <c r="BD40" i="95" a="1"/>
  <c r="BD40" i="95"/>
  <c r="BE40" i="95" a="1"/>
  <c r="BE40" i="95" s="1"/>
  <c r="BF40" i="95" a="1"/>
  <c r="BF40" i="95"/>
  <c r="BG40" i="95" a="1"/>
  <c r="BG40" i="95" s="1"/>
  <c r="BH40" i="95" a="1"/>
  <c r="BH40" i="95" s="1"/>
  <c r="BI40" i="95" a="1"/>
  <c r="BI40" i="95" s="1"/>
  <c r="BJ40" i="95" a="1"/>
  <c r="BJ40" i="95"/>
  <c r="BK40" i="95" a="1"/>
  <c r="BK40" i="95" s="1"/>
  <c r="BL40" i="95" a="1"/>
  <c r="BL40" i="95"/>
  <c r="BM40" i="95" a="1"/>
  <c r="BM40" i="95" s="1"/>
  <c r="BN40" i="95" a="1"/>
  <c r="BN40" i="95"/>
  <c r="BO40" i="95" a="1"/>
  <c r="BO40" i="95" s="1"/>
  <c r="BP40" i="95" a="1"/>
  <c r="BP40" i="95" s="1"/>
  <c r="BQ40" i="95" a="1"/>
  <c r="BQ40" i="95" s="1"/>
  <c r="BR40" i="95" a="1"/>
  <c r="BR40" i="95" s="1"/>
  <c r="BS40" i="95" a="1"/>
  <c r="BS40" i="95" s="1"/>
  <c r="BT40" i="95" a="1"/>
  <c r="BT40" i="95"/>
  <c r="BU40" i="95" a="1"/>
  <c r="BU40" i="95" s="1"/>
  <c r="BV40" i="95" a="1"/>
  <c r="BV40" i="95"/>
  <c r="BW40" i="95" a="1"/>
  <c r="BW40" i="95" s="1"/>
  <c r="BX40" i="95" a="1"/>
  <c r="BX40" i="95" s="1"/>
  <c r="BY40" i="95" a="1"/>
  <c r="BY40" i="95" s="1"/>
  <c r="BZ40" i="95" a="1"/>
  <c r="BZ40" i="95"/>
  <c r="CA40" i="95" a="1"/>
  <c r="CA40" i="95" s="1"/>
  <c r="CB40" i="95" a="1"/>
  <c r="CB40" i="95"/>
  <c r="CC40" i="95" a="1"/>
  <c r="CC40" i="95" s="1"/>
  <c r="CD40" i="95" a="1"/>
  <c r="CD40" i="95"/>
  <c r="CE40" i="95" a="1"/>
  <c r="CE40" i="95" s="1"/>
  <c r="CF40" i="95" a="1"/>
  <c r="CF40" i="95" s="1"/>
  <c r="CG40" i="95" a="1"/>
  <c r="CG40" i="95" s="1"/>
  <c r="CH40" i="95" a="1"/>
  <c r="CH40" i="95" s="1"/>
  <c r="CI40" i="95" a="1"/>
  <c r="CI40" i="95" s="1"/>
  <c r="CJ40" i="95" a="1"/>
  <c r="CJ40" i="95"/>
  <c r="CK40" i="95" a="1"/>
  <c r="CK40" i="95" s="1"/>
  <c r="CL40" i="95" a="1"/>
  <c r="CL40" i="95"/>
  <c r="CM40" i="95" a="1"/>
  <c r="CM40" i="95" s="1"/>
  <c r="CN40" i="95" a="1"/>
  <c r="CN40" i="95" s="1"/>
  <c r="CO40" i="95" a="1"/>
  <c r="CO40" i="95" s="1"/>
  <c r="CP40" i="95" a="1"/>
  <c r="CP40" i="95"/>
  <c r="CQ40" i="95" a="1"/>
  <c r="CQ40" i="95" s="1"/>
  <c r="CR40" i="95" a="1"/>
  <c r="CR40" i="95"/>
  <c r="CS40" i="95" a="1"/>
  <c r="CS40" i="95" s="1"/>
  <c r="CT40" i="95" a="1"/>
  <c r="CT40" i="95"/>
  <c r="CU40" i="95" a="1"/>
  <c r="CU40" i="95" s="1"/>
  <c r="CV40" i="95" a="1"/>
  <c r="CV40" i="95" s="1"/>
  <c r="CW40" i="95" a="1"/>
  <c r="CW40" i="95" s="1"/>
  <c r="CX40" i="95" a="1"/>
  <c r="CX40" i="95" s="1"/>
  <c r="CY40" i="95" a="1"/>
  <c r="CY40" i="95" s="1"/>
  <c r="E41" i="95" a="1"/>
  <c r="E41" i="95"/>
  <c r="F41" i="95" a="1"/>
  <c r="F41" i="95" s="1"/>
  <c r="G41" i="95" a="1"/>
  <c r="G41" i="95"/>
  <c r="H41" i="95" a="1"/>
  <c r="H41" i="95" s="1"/>
  <c r="I41" i="95" a="1"/>
  <c r="I41" i="95" s="1"/>
  <c r="J41" i="95" a="1"/>
  <c r="J41" i="95" s="1"/>
  <c r="K41" i="95" a="1"/>
  <c r="K41" i="95"/>
  <c r="L41" i="95" a="1"/>
  <c r="L41" i="95" s="1"/>
  <c r="M41" i="95" a="1"/>
  <c r="M41" i="95"/>
  <c r="N41" i="95" a="1"/>
  <c r="N41" i="95" s="1"/>
  <c r="O41" i="95" a="1"/>
  <c r="O41" i="95"/>
  <c r="P41" i="95" a="1"/>
  <c r="P41" i="95" s="1"/>
  <c r="Q41" i="95" a="1"/>
  <c r="Q41" i="95" s="1"/>
  <c r="R41" i="95" a="1"/>
  <c r="R41" i="95" s="1"/>
  <c r="S41" i="95" a="1"/>
  <c r="S41" i="95" s="1"/>
  <c r="T41" i="95" a="1"/>
  <c r="T41" i="95" s="1"/>
  <c r="U41" i="95" a="1"/>
  <c r="U41" i="95"/>
  <c r="V41" i="95" a="1"/>
  <c r="V41" i="95" s="1"/>
  <c r="W41" i="95" a="1"/>
  <c r="W41" i="95"/>
  <c r="X41" i="95" a="1"/>
  <c r="X41" i="95" s="1"/>
  <c r="Y41" i="95" a="1"/>
  <c r="Y41" i="95" s="1"/>
  <c r="Z41" i="95" a="1"/>
  <c r="Z41" i="95" s="1"/>
  <c r="AA41" i="95" a="1"/>
  <c r="AA41" i="95"/>
  <c r="AB41" i="95" a="1"/>
  <c r="AB41" i="95" s="1"/>
  <c r="AC41" i="95" a="1"/>
  <c r="AC41" i="95"/>
  <c r="AD41" i="95" a="1"/>
  <c r="AD41" i="95" s="1"/>
  <c r="AE41" i="95" a="1"/>
  <c r="AE41" i="95"/>
  <c r="AF41" i="95" a="1"/>
  <c r="AF41" i="95" s="1"/>
  <c r="AG41" i="95" a="1"/>
  <c r="AG41" i="95" s="1"/>
  <c r="AH41" i="95" a="1"/>
  <c r="AH41" i="95" s="1"/>
  <c r="AI41" i="95" a="1"/>
  <c r="AI41" i="95" s="1"/>
  <c r="AJ41" i="95" a="1"/>
  <c r="AJ41" i="95" s="1"/>
  <c r="AK41" i="95" a="1"/>
  <c r="AK41" i="95"/>
  <c r="AL41" i="95" a="1"/>
  <c r="AL41" i="95" s="1"/>
  <c r="AM41" i="95" a="1"/>
  <c r="AM41" i="95"/>
  <c r="AN41" i="95" a="1"/>
  <c r="AN41" i="95" s="1"/>
  <c r="AO41" i="95" a="1"/>
  <c r="AO41" i="95" s="1"/>
  <c r="AP41" i="95" a="1"/>
  <c r="AP41" i="95" s="1"/>
  <c r="AQ41" i="95" a="1"/>
  <c r="AQ41" i="95"/>
  <c r="AR41" i="95" a="1"/>
  <c r="AR41" i="95" s="1"/>
  <c r="AS41" i="95" a="1"/>
  <c r="AS41" i="95"/>
  <c r="AT41" i="95" a="1"/>
  <c r="AT41" i="95" s="1"/>
  <c r="AU41" i="95" a="1"/>
  <c r="AU41" i="95"/>
  <c r="AV41" i="95" a="1"/>
  <c r="AV41" i="95" s="1"/>
  <c r="AW41" i="95" a="1"/>
  <c r="AW41" i="95" s="1"/>
  <c r="AX41" i="95" a="1"/>
  <c r="AX41" i="95" s="1"/>
  <c r="AY41" i="95" a="1"/>
  <c r="AY41" i="95" s="1"/>
  <c r="AZ41" i="95" a="1"/>
  <c r="AZ41" i="95" s="1"/>
  <c r="BA41" i="95" a="1"/>
  <c r="BA41" i="95"/>
  <c r="BB41" i="95" a="1"/>
  <c r="BB41" i="95" s="1"/>
  <c r="BC41" i="95" a="1"/>
  <c r="BC41" i="95"/>
  <c r="BD41" i="95" a="1"/>
  <c r="BD41" i="95" s="1"/>
  <c r="BE41" i="95" a="1"/>
  <c r="BE41" i="95" s="1"/>
  <c r="BF41" i="95" a="1"/>
  <c r="BF41" i="95" s="1"/>
  <c r="BG41" i="95" a="1"/>
  <c r="BG41" i="95"/>
  <c r="BH41" i="95" a="1"/>
  <c r="BH41" i="95" s="1"/>
  <c r="BI41" i="95" a="1"/>
  <c r="BI41" i="95"/>
  <c r="BJ41" i="95" a="1"/>
  <c r="BJ41" i="95" s="1"/>
  <c r="BK41" i="95" a="1"/>
  <c r="BK41" i="95"/>
  <c r="BL41" i="95" a="1"/>
  <c r="BL41" i="95" s="1"/>
  <c r="BM41" i="95" a="1"/>
  <c r="BM41" i="95" s="1"/>
  <c r="BN41" i="95" a="1"/>
  <c r="BN41" i="95" s="1"/>
  <c r="BO41" i="95" a="1"/>
  <c r="BO41" i="95" s="1"/>
  <c r="BP41" i="95" a="1"/>
  <c r="BP41" i="95" s="1"/>
  <c r="BQ41" i="95" a="1"/>
  <c r="BQ41" i="95"/>
  <c r="BR41" i="95" a="1"/>
  <c r="BR41" i="95" s="1"/>
  <c r="BS41" i="95" a="1"/>
  <c r="BS41" i="95"/>
  <c r="BT41" i="95" a="1"/>
  <c r="BT41" i="95" s="1"/>
  <c r="BU41" i="95" a="1"/>
  <c r="BU41" i="95" s="1"/>
  <c r="BV41" i="95" a="1"/>
  <c r="BV41" i="95" s="1"/>
  <c r="BW41" i="95" a="1"/>
  <c r="BW41" i="95"/>
  <c r="BX41" i="95" a="1"/>
  <c r="BX41" i="95" s="1"/>
  <c r="BY41" i="95" a="1"/>
  <c r="BY41" i="95"/>
  <c r="BZ41" i="95" a="1"/>
  <c r="BZ41" i="95" s="1"/>
  <c r="CA41" i="95" a="1"/>
  <c r="CA41" i="95"/>
  <c r="CB41" i="95" a="1"/>
  <c r="CB41" i="95" s="1"/>
  <c r="CC41" i="95" a="1"/>
  <c r="CC41" i="95" s="1"/>
  <c r="CD41" i="95" a="1"/>
  <c r="CD41" i="95" s="1"/>
  <c r="CE41" i="95" a="1"/>
  <c r="CE41" i="95" s="1"/>
  <c r="CF41" i="95" a="1"/>
  <c r="CF41" i="95" s="1"/>
  <c r="CG41" i="95" a="1"/>
  <c r="CG41" i="95"/>
  <c r="CH41" i="95" a="1"/>
  <c r="CH41" i="95" s="1"/>
  <c r="CI41" i="95" a="1"/>
  <c r="CI41" i="95"/>
  <c r="CJ41" i="95" a="1"/>
  <c r="CJ41" i="95" s="1"/>
  <c r="CK41" i="95" a="1"/>
  <c r="CK41" i="95" s="1"/>
  <c r="CL41" i="95" a="1"/>
  <c r="CL41" i="95" s="1"/>
  <c r="CM41" i="95" a="1"/>
  <c r="CM41" i="95"/>
  <c r="CN41" i="95" a="1"/>
  <c r="CN41" i="95" s="1"/>
  <c r="CO41" i="95" a="1"/>
  <c r="CO41" i="95"/>
  <c r="CP41" i="95" a="1"/>
  <c r="CP41" i="95" s="1"/>
  <c r="CQ41" i="95" a="1"/>
  <c r="CQ41" i="95"/>
  <c r="CR41" i="95" a="1"/>
  <c r="CR41" i="95" s="1"/>
  <c r="CS41" i="95" a="1"/>
  <c r="CS41" i="95" s="1"/>
  <c r="CT41" i="95" a="1"/>
  <c r="CT41" i="95" s="1"/>
  <c r="CU41" i="95" a="1"/>
  <c r="CU41" i="95" s="1"/>
  <c r="CV41" i="95" a="1"/>
  <c r="CV41" i="95" s="1"/>
  <c r="CW41" i="95" a="1"/>
  <c r="CW41" i="95"/>
  <c r="CX41" i="95" a="1"/>
  <c r="CX41" i="95" s="1"/>
  <c r="CY41" i="95" a="1"/>
  <c r="CY41" i="95"/>
  <c r="E42" i="95" a="1"/>
  <c r="E42" i="95" s="1"/>
  <c r="F42" i="95" a="1"/>
  <c r="F42" i="95" s="1"/>
  <c r="G42" i="95" a="1"/>
  <c r="G42" i="95" s="1"/>
  <c r="H42" i="95" a="1"/>
  <c r="H42" i="95"/>
  <c r="I42" i="95" a="1"/>
  <c r="I42" i="95" s="1"/>
  <c r="J42" i="95" a="1"/>
  <c r="J42" i="95"/>
  <c r="K42" i="95" a="1"/>
  <c r="K42" i="95" s="1"/>
  <c r="L42" i="95" a="1"/>
  <c r="L42" i="95"/>
  <c r="M42" i="95" a="1"/>
  <c r="M42" i="95" s="1"/>
  <c r="N42" i="95" a="1"/>
  <c r="N42" i="95" s="1"/>
  <c r="O42" i="95" a="1"/>
  <c r="O42" i="95" s="1"/>
  <c r="P42" i="95" a="1"/>
  <c r="P42" i="95" s="1"/>
  <c r="Q42" i="95" a="1"/>
  <c r="Q42" i="95" s="1"/>
  <c r="R42" i="95" a="1"/>
  <c r="R42" i="95"/>
  <c r="S42" i="95" a="1"/>
  <c r="S42" i="95" s="1"/>
  <c r="T42" i="95" a="1"/>
  <c r="T42" i="95"/>
  <c r="U42" i="95" a="1"/>
  <c r="U42" i="95" s="1"/>
  <c r="V42" i="95" a="1"/>
  <c r="V42" i="95" s="1"/>
  <c r="W42" i="95" a="1"/>
  <c r="W42" i="95" s="1"/>
  <c r="X42" i="95" a="1"/>
  <c r="X42" i="95"/>
  <c r="Y42" i="95" a="1"/>
  <c r="Y42" i="95" s="1"/>
  <c r="Z42" i="95" a="1"/>
  <c r="Z42" i="95"/>
  <c r="AA42" i="95" a="1"/>
  <c r="AA42" i="95" s="1"/>
  <c r="AB42" i="95" a="1"/>
  <c r="AB42" i="95"/>
  <c r="AC42" i="95" a="1"/>
  <c r="AC42" i="95" s="1"/>
  <c r="AD42" i="95" a="1"/>
  <c r="AD42" i="95" s="1"/>
  <c r="AE42" i="95" a="1"/>
  <c r="AE42" i="95" s="1"/>
  <c r="AF42" i="95" a="1"/>
  <c r="AF42" i="95" s="1"/>
  <c r="AG42" i="95" a="1"/>
  <c r="AG42" i="95" s="1"/>
  <c r="AH42" i="95" a="1"/>
  <c r="AH42" i="95"/>
  <c r="AI42" i="95" a="1"/>
  <c r="AI42" i="95" s="1"/>
  <c r="AJ42" i="95" a="1"/>
  <c r="AJ42" i="95"/>
  <c r="AK42" i="95" a="1"/>
  <c r="AK42" i="95" s="1"/>
  <c r="AL42" i="95" a="1"/>
  <c r="AL42" i="95" s="1"/>
  <c r="AM42" i="95" a="1"/>
  <c r="AM42" i="95" s="1"/>
  <c r="AN42" i="95" a="1"/>
  <c r="AN42" i="95"/>
  <c r="AO42" i="95" a="1"/>
  <c r="AO42" i="95" s="1"/>
  <c r="AP42" i="95" a="1"/>
  <c r="AP42" i="95"/>
  <c r="AQ42" i="95" a="1"/>
  <c r="AQ42" i="95" s="1"/>
  <c r="AR42" i="95" a="1"/>
  <c r="AR42" i="95"/>
  <c r="AS42" i="95" a="1"/>
  <c r="AS42" i="95" s="1"/>
  <c r="AT42" i="95" a="1"/>
  <c r="AT42" i="95" s="1"/>
  <c r="AU42" i="95" a="1"/>
  <c r="AU42" i="95" s="1"/>
  <c r="AV42" i="95" a="1"/>
  <c r="AV42" i="95" s="1"/>
  <c r="AW42" i="95" a="1"/>
  <c r="AW42" i="95" s="1"/>
  <c r="AX42" i="95" a="1"/>
  <c r="AX42" i="95"/>
  <c r="AY42" i="95" a="1"/>
  <c r="AY42" i="95" s="1"/>
  <c r="AZ42" i="95" a="1"/>
  <c r="AZ42" i="95"/>
  <c r="BA42" i="95" a="1"/>
  <c r="BA42" i="95" s="1"/>
  <c r="BB42" i="95" a="1"/>
  <c r="BB42" i="95" s="1"/>
  <c r="BC42" i="95" a="1"/>
  <c r="BC42" i="95" s="1"/>
  <c r="BD42" i="95" a="1"/>
  <c r="BD42" i="95"/>
  <c r="BE42" i="95" a="1"/>
  <c r="BE42" i="95" s="1"/>
  <c r="BF42" i="95" a="1"/>
  <c r="BF42" i="95"/>
  <c r="BG42" i="95" a="1"/>
  <c r="BG42" i="95" s="1"/>
  <c r="BH42" i="95" a="1"/>
  <c r="BH42" i="95"/>
  <c r="BI42" i="95" a="1"/>
  <c r="BI42" i="95" s="1"/>
  <c r="BJ42" i="95" a="1"/>
  <c r="BJ42" i="95" s="1"/>
  <c r="BK42" i="95" a="1"/>
  <c r="BK42" i="95" s="1"/>
  <c r="BL42" i="95" a="1"/>
  <c r="BL42" i="95" s="1"/>
  <c r="BM42" i="95" a="1"/>
  <c r="BM42" i="95" s="1"/>
  <c r="BN42" i="95" a="1"/>
  <c r="BN42" i="95"/>
  <c r="BO42" i="95" a="1"/>
  <c r="BO42" i="95" s="1"/>
  <c r="BP42" i="95" a="1"/>
  <c r="BP42" i="95"/>
  <c r="BQ42" i="95" a="1"/>
  <c r="BQ42" i="95" s="1"/>
  <c r="BR42" i="95" a="1"/>
  <c r="BR42" i="95" s="1"/>
  <c r="BS42" i="95" a="1"/>
  <c r="BS42" i="95" s="1"/>
  <c r="BT42" i="95" a="1"/>
  <c r="BT42" i="95"/>
  <c r="BU42" i="95" a="1"/>
  <c r="BU42" i="95" s="1"/>
  <c r="BV42" i="95" a="1"/>
  <c r="BV42" i="95"/>
  <c r="BW42" i="95" a="1"/>
  <c r="BW42" i="95" s="1"/>
  <c r="BX42" i="95" a="1"/>
  <c r="BX42" i="95"/>
  <c r="BY42" i="95" a="1"/>
  <c r="BY42" i="95" s="1"/>
  <c r="BZ42" i="95" a="1"/>
  <c r="BZ42" i="95" s="1"/>
  <c r="CA42" i="95" a="1"/>
  <c r="CA42" i="95" s="1"/>
  <c r="CB42" i="95" a="1"/>
  <c r="CB42" i="95" s="1"/>
  <c r="CC42" i="95" a="1"/>
  <c r="CC42" i="95" s="1"/>
  <c r="CD42" i="95" a="1"/>
  <c r="CD42" i="95"/>
  <c r="CE42" i="95" a="1"/>
  <c r="CE42" i="95" s="1"/>
  <c r="CF42" i="95" a="1"/>
  <c r="CF42" i="95"/>
  <c r="CG42" i="95" a="1"/>
  <c r="CG42" i="95" s="1"/>
  <c r="CH42" i="95" a="1"/>
  <c r="CH42" i="95" s="1"/>
  <c r="CI42" i="95" a="1"/>
  <c r="CI42" i="95" s="1"/>
  <c r="CJ42" i="95" a="1"/>
  <c r="CJ42" i="95"/>
  <c r="CK42" i="95" a="1"/>
  <c r="CK42" i="95" s="1"/>
  <c r="CL42" i="95" a="1"/>
  <c r="CL42" i="95"/>
  <c r="CM42" i="95" a="1"/>
  <c r="CM42" i="95" s="1"/>
  <c r="CN42" i="95" a="1"/>
  <c r="CN42" i="95"/>
  <c r="CO42" i="95" a="1"/>
  <c r="CO42" i="95" s="1"/>
  <c r="CP42" i="95" a="1"/>
  <c r="CP42" i="95" s="1"/>
  <c r="CQ42" i="95" a="1"/>
  <c r="CQ42" i="95" s="1"/>
  <c r="CR42" i="95" a="1"/>
  <c r="CR42" i="95" s="1"/>
  <c r="CS42" i="95" a="1"/>
  <c r="CS42" i="95" s="1"/>
  <c r="CT42" i="95" a="1"/>
  <c r="CT42" i="95"/>
  <c r="CU42" i="95" a="1"/>
  <c r="CU42" i="95" s="1"/>
  <c r="CV42" i="95" a="1"/>
  <c r="CV42" i="95"/>
  <c r="CW42" i="95" a="1"/>
  <c r="CW42" i="95" s="1"/>
  <c r="CX42" i="95" a="1"/>
  <c r="CX42" i="95" s="1"/>
  <c r="CY42" i="95" a="1"/>
  <c r="CY42" i="95" s="1"/>
  <c r="E43" i="95" a="1"/>
  <c r="E43" i="95"/>
  <c r="F43" i="95" a="1"/>
  <c r="F43" i="95" s="1"/>
  <c r="G43" i="95" a="1"/>
  <c r="G43" i="95"/>
  <c r="H43" i="95" a="1"/>
  <c r="H43" i="95" s="1"/>
  <c r="I43" i="95" a="1"/>
  <c r="I43" i="95" s="1"/>
  <c r="J43" i="95" a="1"/>
  <c r="J43" i="95" s="1"/>
  <c r="K43" i="95" a="1"/>
  <c r="K43" i="95" s="1"/>
  <c r="L43" i="95" a="1"/>
  <c r="L43" i="95" s="1"/>
  <c r="M43" i="95" a="1"/>
  <c r="M43" i="95" s="1"/>
  <c r="N43" i="95" a="1"/>
  <c r="N43" i="95" s="1"/>
  <c r="O43" i="95" a="1"/>
  <c r="O43" i="95"/>
  <c r="P43" i="95" a="1"/>
  <c r="P43" i="95" s="1"/>
  <c r="Q43" i="95" a="1"/>
  <c r="Q43" i="95"/>
  <c r="R43" i="95" a="1"/>
  <c r="R43" i="95" s="1"/>
  <c r="S43" i="95" a="1"/>
  <c r="S43" i="95"/>
  <c r="T43" i="95" a="1"/>
  <c r="T43" i="95" s="1"/>
  <c r="U43" i="95" a="1"/>
  <c r="U43" i="95"/>
  <c r="V43" i="95" a="1"/>
  <c r="V43" i="95" s="1"/>
  <c r="W43" i="95" a="1"/>
  <c r="W43" i="95"/>
  <c r="X43" i="95" a="1"/>
  <c r="X43" i="95" s="1"/>
  <c r="Y43" i="95" a="1"/>
  <c r="Y43" i="95" s="1"/>
  <c r="Z43" i="95" a="1"/>
  <c r="Z43" i="95" s="1"/>
  <c r="AA43" i="95" a="1"/>
  <c r="AA43" i="95" s="1"/>
  <c r="AB43" i="95" a="1"/>
  <c r="AB43" i="95" s="1"/>
  <c r="AC43" i="95" a="1"/>
  <c r="AC43" i="95" s="1"/>
  <c r="AD43" i="95" a="1"/>
  <c r="AD43" i="95" s="1"/>
  <c r="AE43" i="95" a="1"/>
  <c r="AE43" i="95"/>
  <c r="AF43" i="95" a="1"/>
  <c r="AF43" i="95" s="1"/>
  <c r="AG43" i="95" a="1"/>
  <c r="AG43" i="95"/>
  <c r="AH43" i="95" a="1"/>
  <c r="AH43" i="95" s="1"/>
  <c r="AI43" i="95" a="1"/>
  <c r="AI43" i="95"/>
  <c r="AJ43" i="95" a="1"/>
  <c r="AJ43" i="95" s="1"/>
  <c r="AK43" i="95" a="1"/>
  <c r="AK43" i="95"/>
  <c r="AL43" i="95" a="1"/>
  <c r="AL43" i="95" s="1"/>
  <c r="AM43" i="95" a="1"/>
  <c r="AM43" i="95"/>
  <c r="AN43" i="95" a="1"/>
  <c r="AN43" i="95" s="1"/>
  <c r="AO43" i="95" a="1"/>
  <c r="AO43" i="95" s="1"/>
  <c r="AP43" i="95" a="1"/>
  <c r="AP43" i="95" s="1"/>
  <c r="AQ43" i="95" a="1"/>
  <c r="AQ43" i="95" s="1"/>
  <c r="AR43" i="95" a="1"/>
  <c r="AR43" i="95" s="1"/>
  <c r="AS43" i="95" a="1"/>
  <c r="AS43" i="95" s="1"/>
  <c r="AT43" i="95" a="1"/>
  <c r="AT43" i="95" s="1"/>
  <c r="AU43" i="95" a="1"/>
  <c r="AU43" i="95"/>
  <c r="AV43" i="95" a="1"/>
  <c r="AV43" i="95" s="1"/>
  <c r="AW43" i="95" a="1"/>
  <c r="AW43" i="95"/>
  <c r="AX43" i="95" a="1"/>
  <c r="AX43" i="95" s="1"/>
  <c r="AY43" i="95" a="1"/>
  <c r="AY43" i="95"/>
  <c r="AZ43" i="95" a="1"/>
  <c r="AZ43" i="95" s="1"/>
  <c r="BA43" i="95" a="1"/>
  <c r="BA43" i="95"/>
  <c r="BB43" i="95" a="1"/>
  <c r="BB43" i="95" s="1"/>
  <c r="BC43" i="95" a="1"/>
  <c r="BC43" i="95"/>
  <c r="BD43" i="95" a="1"/>
  <c r="BD43" i="95" s="1"/>
  <c r="BE43" i="95" a="1"/>
  <c r="BE43" i="95" s="1"/>
  <c r="BF43" i="95" a="1"/>
  <c r="BF43" i="95" s="1"/>
  <c r="BG43" i="95" a="1"/>
  <c r="BG43" i="95" s="1"/>
  <c r="BH43" i="95" a="1"/>
  <c r="BH43" i="95" s="1"/>
  <c r="BI43" i="95" a="1"/>
  <c r="BI43" i="95" s="1"/>
  <c r="BJ43" i="95" a="1"/>
  <c r="BJ43" i="95" s="1"/>
  <c r="BK43" i="95" a="1"/>
  <c r="BK43" i="95"/>
  <c r="BL43" i="95" a="1"/>
  <c r="BL43" i="95" s="1"/>
  <c r="BM43" i="95" a="1"/>
  <c r="BM43" i="95"/>
  <c r="BN43" i="95" a="1"/>
  <c r="BN43" i="95" s="1"/>
  <c r="BO43" i="95" a="1"/>
  <c r="BO43" i="95"/>
  <c r="BP43" i="95" a="1"/>
  <c r="BP43" i="95" s="1"/>
  <c r="BQ43" i="95" a="1"/>
  <c r="BQ43" i="95"/>
  <c r="BR43" i="95" a="1"/>
  <c r="BR43" i="95" s="1"/>
  <c r="BS43" i="95" a="1"/>
  <c r="BS43" i="95"/>
  <c r="BT43" i="95" a="1"/>
  <c r="BT43" i="95" s="1"/>
  <c r="BU43" i="95" a="1"/>
  <c r="BU43" i="95"/>
  <c r="BV43" i="95" a="1"/>
  <c r="BV43" i="95" s="1"/>
  <c r="BW43" i="95" a="1"/>
  <c r="BW43" i="95" s="1"/>
  <c r="BX43" i="95" a="1"/>
  <c r="BX43" i="95" s="1"/>
  <c r="BY43" i="95" a="1"/>
  <c r="BY43" i="95" s="1"/>
  <c r="BZ43" i="95" a="1"/>
  <c r="BZ43" i="95" s="1"/>
  <c r="CA43" i="95" a="1"/>
  <c r="CA43" i="95" s="1"/>
  <c r="CB43" i="95" a="1"/>
  <c r="CB43" i="95" s="1"/>
  <c r="CC43" i="95" a="1"/>
  <c r="CC43" i="95"/>
  <c r="CD43" i="95" a="1"/>
  <c r="CD43" i="95" s="1"/>
  <c r="CE43" i="95" a="1"/>
  <c r="CE43" i="95"/>
  <c r="CF43" i="95" a="1"/>
  <c r="CF43" i="95" s="1"/>
  <c r="CG43" i="95" a="1"/>
  <c r="CG43" i="95"/>
  <c r="CH43" i="95" a="1"/>
  <c r="CH43" i="95" s="1"/>
  <c r="CI43" i="95" a="1"/>
  <c r="CI43" i="95"/>
  <c r="CJ43" i="95" a="1"/>
  <c r="CJ43" i="95" s="1"/>
  <c r="CK43" i="95" a="1"/>
  <c r="CK43" i="95"/>
  <c r="CL43" i="95" a="1"/>
  <c r="CL43" i="95" s="1"/>
  <c r="CM43" i="95" a="1"/>
  <c r="CM43" i="95" s="1"/>
  <c r="CN43" i="95" a="1"/>
  <c r="CN43" i="95" s="1"/>
  <c r="CO43" i="95" a="1"/>
  <c r="CO43" i="95" s="1"/>
  <c r="CP43" i="95" a="1"/>
  <c r="CP43" i="95" s="1"/>
  <c r="CQ43" i="95" a="1"/>
  <c r="CQ43" i="95" s="1"/>
  <c r="CR43" i="95" a="1"/>
  <c r="CR43" i="95" s="1"/>
  <c r="CS43" i="95" a="1"/>
  <c r="CS43" i="95"/>
  <c r="CT43" i="95" a="1"/>
  <c r="CT43" i="95" s="1"/>
  <c r="CU43" i="95" a="1"/>
  <c r="CU43" i="95"/>
  <c r="CV43" i="95" a="1"/>
  <c r="CV43" i="95" s="1"/>
  <c r="CW43" i="95" a="1"/>
  <c r="CW43" i="95"/>
  <c r="CX43" i="95" a="1"/>
  <c r="CX43" i="95" s="1"/>
  <c r="CY43" i="95" a="1"/>
  <c r="CY43" i="95"/>
  <c r="E44" i="95" a="1"/>
  <c r="E44" i="95" s="1"/>
  <c r="F44" i="95" a="1"/>
  <c r="F44" i="95"/>
  <c r="G44" i="95" a="1"/>
  <c r="G44" i="95" s="1"/>
  <c r="H44" i="95" a="1"/>
  <c r="H44" i="95" s="1"/>
  <c r="I44" i="95" a="1"/>
  <c r="I44" i="95" s="1"/>
  <c r="J44" i="95" a="1"/>
  <c r="J44" i="95" s="1"/>
  <c r="K44" i="95" a="1"/>
  <c r="K44" i="95" s="1"/>
  <c r="L44" i="95" a="1"/>
  <c r="L44" i="95" s="1"/>
  <c r="M44" i="95" a="1"/>
  <c r="M44" i="95" s="1"/>
  <c r="N44" i="95" a="1"/>
  <c r="N44" i="95"/>
  <c r="O44" i="95" a="1"/>
  <c r="O44" i="95" s="1"/>
  <c r="P44" i="95" a="1"/>
  <c r="P44" i="95"/>
  <c r="Q44" i="95" a="1"/>
  <c r="Q44" i="95" s="1"/>
  <c r="R44" i="95" a="1"/>
  <c r="R44" i="95"/>
  <c r="S44" i="95" a="1"/>
  <c r="S44" i="95" s="1"/>
  <c r="T44" i="95" a="1"/>
  <c r="T44" i="95"/>
  <c r="U44" i="95" a="1"/>
  <c r="U44" i="95" s="1"/>
  <c r="V44" i="95" a="1"/>
  <c r="V44" i="95"/>
  <c r="W44" i="95" a="1"/>
  <c r="W44" i="95" s="1"/>
  <c r="X44" i="95" a="1"/>
  <c r="X44" i="95" s="1"/>
  <c r="Y44" i="95" a="1"/>
  <c r="Y44" i="95" s="1"/>
  <c r="Z44" i="95" a="1"/>
  <c r="Z44" i="95" s="1"/>
  <c r="AA44" i="95" a="1"/>
  <c r="AA44" i="95" s="1"/>
  <c r="AB44" i="95" a="1"/>
  <c r="AB44" i="95" s="1"/>
  <c r="AC44" i="95" a="1"/>
  <c r="AC44" i="95" s="1"/>
  <c r="AD44" i="95" a="1"/>
  <c r="AD44" i="95"/>
  <c r="AE44" i="95" a="1"/>
  <c r="AE44" i="95" s="1"/>
  <c r="AF44" i="95" a="1"/>
  <c r="AF44" i="95"/>
  <c r="AG44" i="95" a="1"/>
  <c r="AG44" i="95" s="1"/>
  <c r="AH44" i="95" a="1"/>
  <c r="AH44" i="95"/>
  <c r="AI44" i="95" a="1"/>
  <c r="AI44" i="95" s="1"/>
  <c r="AJ44" i="95" a="1"/>
  <c r="AJ44" i="95"/>
  <c r="AK44" i="95" a="1"/>
  <c r="AK44" i="95" s="1"/>
  <c r="AL44" i="95" a="1"/>
  <c r="AL44" i="95"/>
  <c r="AM44" i="95" a="1"/>
  <c r="AM44" i="95" s="1"/>
  <c r="AN44" i="95" a="1"/>
  <c r="AN44" i="95" s="1"/>
  <c r="AO44" i="95" a="1"/>
  <c r="AO44" i="95" s="1"/>
  <c r="AP44" i="95" a="1"/>
  <c r="AP44" i="95" s="1"/>
  <c r="AQ44" i="95" a="1"/>
  <c r="AQ44" i="95" s="1"/>
  <c r="AR44" i="95" a="1"/>
  <c r="AR44" i="95" s="1"/>
  <c r="AS44" i="95" a="1"/>
  <c r="AS44" i="95" s="1"/>
  <c r="AT44" i="95" a="1"/>
  <c r="AT44" i="95"/>
  <c r="AU44" i="95" a="1"/>
  <c r="AU44" i="95" s="1"/>
  <c r="AV44" i="95" a="1"/>
  <c r="AV44" i="95"/>
  <c r="AW44" i="95" a="1"/>
  <c r="AW44" i="95" s="1"/>
  <c r="AX44" i="95" a="1"/>
  <c r="AX44" i="95"/>
  <c r="AY44" i="95" a="1"/>
  <c r="AY44" i="95" s="1"/>
  <c r="AZ44" i="95" a="1"/>
  <c r="AZ44" i="95"/>
  <c r="BA44" i="95" a="1"/>
  <c r="BA44" i="95" s="1"/>
  <c r="BB44" i="95" a="1"/>
  <c r="BB44" i="95"/>
  <c r="BC44" i="95" a="1"/>
  <c r="BC44" i="95" s="1"/>
  <c r="BD44" i="95" a="1"/>
  <c r="BD44" i="95" s="1"/>
  <c r="BE44" i="95" a="1"/>
  <c r="BE44" i="95" s="1"/>
  <c r="BF44" i="95" a="1"/>
  <c r="BF44" i="95" s="1"/>
  <c r="BG44" i="95" a="1"/>
  <c r="BG44" i="95" s="1"/>
  <c r="BH44" i="95" a="1"/>
  <c r="BH44" i="95" s="1"/>
  <c r="BI44" i="95" a="1"/>
  <c r="BI44" i="95" s="1"/>
  <c r="BJ44" i="95" a="1"/>
  <c r="BJ44" i="95"/>
  <c r="BK44" i="95" a="1"/>
  <c r="BK44" i="95" s="1"/>
  <c r="BL44" i="95" a="1"/>
  <c r="BL44" i="95"/>
  <c r="BM44" i="95" a="1"/>
  <c r="BM44" i="95" s="1"/>
  <c r="BN44" i="95" a="1"/>
  <c r="BN44" i="95"/>
  <c r="BO44" i="95" a="1"/>
  <c r="BO44" i="95" s="1"/>
  <c r="BP44" i="95" a="1"/>
  <c r="BP44" i="95"/>
  <c r="BQ44" i="95" a="1"/>
  <c r="BQ44" i="95" s="1"/>
  <c r="BR44" i="95" a="1"/>
  <c r="BR44" i="95"/>
  <c r="BS44" i="95" a="1"/>
  <c r="BS44" i="95" s="1"/>
  <c r="BT44" i="95" a="1"/>
  <c r="BT44" i="95" s="1"/>
  <c r="BU44" i="95" a="1"/>
  <c r="BU44" i="95" s="1"/>
  <c r="BV44" i="95" a="1"/>
  <c r="BV44" i="95" s="1"/>
  <c r="BW44" i="95" a="1"/>
  <c r="BW44" i="95" s="1"/>
  <c r="BX44" i="95" a="1"/>
  <c r="BX44" i="95" s="1"/>
  <c r="BY44" i="95" a="1"/>
  <c r="BY44" i="95" s="1"/>
  <c r="BZ44" i="95" a="1"/>
  <c r="BZ44" i="95"/>
  <c r="CA44" i="95" a="1"/>
  <c r="CA44" i="95" s="1"/>
  <c r="CB44" i="95" a="1"/>
  <c r="CB44" i="95"/>
  <c r="CC44" i="95" a="1"/>
  <c r="CC44" i="95" s="1"/>
  <c r="CD44" i="95" a="1"/>
  <c r="CD44" i="95"/>
  <c r="CE44" i="95" a="1"/>
  <c r="CE44" i="95" s="1"/>
  <c r="CF44" i="95" a="1"/>
  <c r="CF44" i="95"/>
  <c r="CG44" i="95" a="1"/>
  <c r="CG44" i="95" s="1"/>
  <c r="CH44" i="95" a="1"/>
  <c r="CH44" i="95"/>
  <c r="CI44" i="95" a="1"/>
  <c r="CI44" i="95" s="1"/>
  <c r="CJ44" i="95" a="1"/>
  <c r="CJ44" i="95" s="1"/>
  <c r="CK44" i="95" a="1"/>
  <c r="CK44" i="95" s="1"/>
  <c r="CL44" i="95" a="1"/>
  <c r="CL44" i="95" s="1"/>
  <c r="CM44" i="95" a="1"/>
  <c r="CM44" i="95" s="1"/>
  <c r="CN44" i="95" a="1"/>
  <c r="CN44" i="95" s="1"/>
  <c r="CO44" i="95" a="1"/>
  <c r="CO44" i="95" s="1"/>
  <c r="CP44" i="95" a="1"/>
  <c r="CP44" i="95"/>
  <c r="CQ44" i="95" a="1"/>
  <c r="CQ44" i="95" s="1"/>
  <c r="CR44" i="95" a="1"/>
  <c r="CR44" i="95"/>
  <c r="CS44" i="95" a="1"/>
  <c r="CS44" i="95" s="1"/>
  <c r="CT44" i="95" a="1"/>
  <c r="CT44" i="95"/>
  <c r="CU44" i="95" a="1"/>
  <c r="CU44" i="95" s="1"/>
  <c r="CV44" i="95" a="1"/>
  <c r="CV44" i="95"/>
  <c r="CW44" i="95" a="1"/>
  <c r="CW44" i="95" s="1"/>
  <c r="CX44" i="95" a="1"/>
  <c r="CX44" i="95"/>
  <c r="CY44" i="95" a="1"/>
  <c r="CY44" i="95" s="1"/>
  <c r="E45" i="95" a="1"/>
  <c r="E45" i="95" s="1"/>
  <c r="F45" i="95" a="1"/>
  <c r="F45" i="95" s="1"/>
  <c r="G45" i="95" a="1"/>
  <c r="G45" i="95" s="1"/>
  <c r="H45" i="95" a="1"/>
  <c r="H45" i="95" s="1"/>
  <c r="I45" i="95" a="1"/>
  <c r="I45" i="95" s="1"/>
  <c r="J45" i="95" a="1"/>
  <c r="J45" i="95" s="1"/>
  <c r="K45" i="95" a="1"/>
  <c r="K45" i="95"/>
  <c r="L45" i="95" a="1"/>
  <c r="L45" i="95" s="1"/>
  <c r="M45" i="95" a="1"/>
  <c r="M45" i="95"/>
  <c r="N45" i="95" a="1"/>
  <c r="N45" i="95" s="1"/>
  <c r="O45" i="95" a="1"/>
  <c r="O45" i="95"/>
  <c r="P45" i="95" a="1"/>
  <c r="P45" i="95" s="1"/>
  <c r="Q45" i="95" a="1"/>
  <c r="Q45" i="95"/>
  <c r="R45" i="95" a="1"/>
  <c r="R45" i="95" s="1"/>
  <c r="S45" i="95" a="1"/>
  <c r="S45" i="95"/>
  <c r="T45" i="95" a="1"/>
  <c r="T45" i="95" s="1"/>
  <c r="U45" i="95" a="1"/>
  <c r="U45" i="95" s="1"/>
  <c r="V45" i="95" a="1"/>
  <c r="V45" i="95" s="1"/>
  <c r="W45" i="95" a="1"/>
  <c r="W45" i="95" s="1"/>
  <c r="X45" i="95" a="1"/>
  <c r="X45" i="95" s="1"/>
  <c r="Y45" i="95" a="1"/>
  <c r="Y45" i="95" s="1"/>
  <c r="Z45" i="95" a="1"/>
  <c r="Z45" i="95" s="1"/>
  <c r="AA45" i="95" a="1"/>
  <c r="AA45" i="95"/>
  <c r="AB45" i="95" a="1"/>
  <c r="AB45" i="95" s="1"/>
  <c r="AC45" i="95" a="1"/>
  <c r="AC45" i="95"/>
  <c r="AD45" i="95" a="1"/>
  <c r="AD45" i="95" s="1"/>
  <c r="AE45" i="95" a="1"/>
  <c r="AE45" i="95"/>
  <c r="AF45" i="95" a="1"/>
  <c r="AF45" i="95" s="1"/>
  <c r="AG45" i="95" a="1"/>
  <c r="AG45" i="95"/>
  <c r="AH45" i="95" a="1"/>
  <c r="AH45" i="95" s="1"/>
  <c r="AI45" i="95" a="1"/>
  <c r="AI45" i="95"/>
  <c r="AJ45" i="95" a="1"/>
  <c r="AJ45" i="95" s="1"/>
  <c r="AK45" i="95" a="1"/>
  <c r="AK45" i="95" s="1"/>
  <c r="AL45" i="95" a="1"/>
  <c r="AL45" i="95" s="1"/>
  <c r="AM45" i="95" a="1"/>
  <c r="AM45" i="95" s="1"/>
  <c r="AN45" i="95" a="1"/>
  <c r="AN45" i="95" s="1"/>
  <c r="AO45" i="95" a="1"/>
  <c r="AO45" i="95" s="1"/>
  <c r="AP45" i="95" a="1"/>
  <c r="AP45" i="95" s="1"/>
  <c r="AQ45" i="95" a="1"/>
  <c r="AQ45" i="95"/>
  <c r="AR45" i="95" a="1"/>
  <c r="AR45" i="95" s="1"/>
  <c r="AS45" i="95" a="1"/>
  <c r="AS45" i="95"/>
  <c r="AT45" i="95" a="1"/>
  <c r="AT45" i="95" s="1"/>
  <c r="AU45" i="95" a="1"/>
  <c r="AU45" i="95" s="1"/>
  <c r="AV45" i="95" a="1"/>
  <c r="AV45" i="95" s="1"/>
  <c r="AW45" i="95" a="1"/>
  <c r="AW45" i="95"/>
  <c r="AX45" i="95" a="1"/>
  <c r="AX45" i="95" s="1"/>
  <c r="AY45" i="95" a="1"/>
  <c r="AY45" i="95"/>
  <c r="AZ45" i="95" a="1"/>
  <c r="AZ45" i="95" s="1"/>
  <c r="BA45" i="95" a="1"/>
  <c r="BA45" i="95" s="1"/>
  <c r="BB45" i="95" a="1"/>
  <c r="BB45" i="95" s="1"/>
  <c r="BC45" i="95" a="1"/>
  <c r="BC45" i="95" s="1"/>
  <c r="BD45" i="95" a="1"/>
  <c r="BD45" i="95" s="1"/>
  <c r="BE45" i="95" a="1"/>
  <c r="BE45" i="95"/>
  <c r="BF45" i="95" a="1"/>
  <c r="BF45" i="95" s="1"/>
  <c r="BG45" i="95" a="1"/>
  <c r="BG45" i="95"/>
  <c r="BH45" i="95" a="1"/>
  <c r="BH45" i="95" s="1"/>
  <c r="BI45" i="95" a="1"/>
  <c r="BI45" i="95"/>
  <c r="BJ45" i="95" a="1"/>
  <c r="BJ45" i="95" s="1"/>
  <c r="BK45" i="95" a="1"/>
  <c r="BK45" i="95" s="1"/>
  <c r="BL45" i="95" a="1"/>
  <c r="BL45" i="95" s="1"/>
  <c r="BM45" i="95" a="1"/>
  <c r="BM45" i="95"/>
  <c r="BN45" i="95" a="1"/>
  <c r="BN45" i="95" s="1"/>
  <c r="BO45" i="95" a="1"/>
  <c r="BO45" i="95"/>
  <c r="BP45" i="95" a="1"/>
  <c r="BP45" i="95" s="1"/>
  <c r="BQ45" i="95" a="1"/>
  <c r="BQ45" i="95" s="1"/>
  <c r="BR45" i="95" a="1"/>
  <c r="BR45" i="95" s="1"/>
  <c r="BS45" i="95" a="1"/>
  <c r="BS45" i="95" s="1"/>
  <c r="BT45" i="95" a="1"/>
  <c r="BT45" i="95" s="1"/>
  <c r="BU45" i="95" a="1"/>
  <c r="BU45" i="95" s="1"/>
  <c r="BV45" i="95" a="1"/>
  <c r="BV45" i="95" s="1"/>
  <c r="BW45" i="95" a="1"/>
  <c r="BW45" i="95"/>
  <c r="BX45" i="95" a="1"/>
  <c r="BX45" i="95" s="1"/>
  <c r="BY45" i="95" a="1"/>
  <c r="BY45" i="95"/>
  <c r="BZ45" i="95" a="1"/>
  <c r="BZ45" i="95" s="1"/>
  <c r="CA45" i="95" a="1"/>
  <c r="CA45" i="95"/>
  <c r="CB45" i="95" a="1"/>
  <c r="CB45" i="95" s="1"/>
  <c r="CC45" i="95" a="1"/>
  <c r="CC45" i="95"/>
  <c r="CD45" i="95" a="1"/>
  <c r="CD45" i="95" s="1"/>
  <c r="CE45" i="95" a="1"/>
  <c r="CE45" i="95"/>
  <c r="CF45" i="95" a="1"/>
  <c r="CF45" i="95" s="1"/>
  <c r="CG45" i="95" a="1"/>
  <c r="CG45" i="95" s="1"/>
  <c r="CH45" i="95" a="1"/>
  <c r="CH45" i="95" s="1"/>
  <c r="CI45" i="95" a="1"/>
  <c r="CI45" i="95" s="1"/>
  <c r="CJ45" i="95" a="1"/>
  <c r="CJ45" i="95" s="1"/>
  <c r="CK45" i="95" a="1"/>
  <c r="CK45" i="95" s="1"/>
  <c r="CL45" i="95" a="1"/>
  <c r="CL45" i="95" s="1"/>
  <c r="CM45" i="95" a="1"/>
  <c r="CM45" i="95"/>
  <c r="CN45" i="95" a="1"/>
  <c r="CN45" i="95" s="1"/>
  <c r="CO45" i="95" a="1"/>
  <c r="CO45" i="95"/>
  <c r="CP45" i="95" a="1"/>
  <c r="CP45" i="95" s="1"/>
  <c r="CQ45" i="95" a="1"/>
  <c r="CQ45" i="95"/>
  <c r="CR45" i="95" a="1"/>
  <c r="CR45" i="95" s="1"/>
  <c r="CS45" i="95" a="1"/>
  <c r="CS45" i="95"/>
  <c r="CT45" i="95" a="1"/>
  <c r="CT45" i="95" s="1"/>
  <c r="CU45" i="95" a="1"/>
  <c r="CU45" i="95" s="1"/>
  <c r="CV45" i="95" a="1"/>
  <c r="CV45" i="95" s="1"/>
  <c r="CW45" i="95" a="1"/>
  <c r="CW45" i="95" s="1"/>
  <c r="CX45" i="95" a="1"/>
  <c r="CX45" i="95" s="1"/>
  <c r="CY45" i="95" a="1"/>
  <c r="CY45" i="95" s="1"/>
  <c r="E46" i="95" a="1"/>
  <c r="E46" i="95" s="1"/>
  <c r="F46" i="95" a="1"/>
  <c r="F46" i="95" s="1"/>
  <c r="G46" i="95" a="1"/>
  <c r="G46" i="95" s="1"/>
  <c r="H46" i="95" a="1"/>
  <c r="H46" i="95"/>
  <c r="I46" i="95" a="1"/>
  <c r="I46" i="95" s="1"/>
  <c r="J46" i="95" a="1"/>
  <c r="J46" i="95"/>
  <c r="K46" i="95" a="1"/>
  <c r="K46" i="95" s="1"/>
  <c r="L46" i="95" a="1"/>
  <c r="L46" i="95" s="1"/>
  <c r="M46" i="95" a="1"/>
  <c r="M46" i="95" s="1"/>
  <c r="N46" i="95" a="1"/>
  <c r="N46" i="95"/>
  <c r="O46" i="95" a="1"/>
  <c r="O46" i="95" s="1"/>
  <c r="P46" i="95" a="1"/>
  <c r="P46" i="95" s="1"/>
  <c r="Q46" i="95" a="1"/>
  <c r="Q46" i="95" s="1"/>
  <c r="R46" i="95" a="1"/>
  <c r="R46" i="95" s="1"/>
  <c r="S46" i="95" a="1"/>
  <c r="S46" i="95" s="1"/>
  <c r="T46" i="95" a="1"/>
  <c r="T46" i="95" s="1"/>
  <c r="U46" i="95" a="1"/>
  <c r="U46" i="95" s="1"/>
  <c r="V46" i="95" a="1"/>
  <c r="V46" i="95"/>
  <c r="W46" i="95" a="1"/>
  <c r="W46" i="95" s="1"/>
  <c r="X46" i="95" a="1"/>
  <c r="X46" i="95"/>
  <c r="Y46" i="95" a="1"/>
  <c r="Y46" i="95" s="1"/>
  <c r="Z46" i="95" a="1"/>
  <c r="Z46" i="95"/>
  <c r="AA46" i="95" a="1"/>
  <c r="AA46" i="95" s="1"/>
  <c r="AB46" i="95" a="1"/>
  <c r="AB46" i="95" s="1"/>
  <c r="AC46" i="95" a="1"/>
  <c r="AC46" i="95" s="1"/>
  <c r="AD46" i="95" a="1"/>
  <c r="AD46" i="95"/>
  <c r="AE46" i="95" a="1"/>
  <c r="AE46" i="95" s="1"/>
  <c r="AF46" i="95" a="1"/>
  <c r="AF46" i="95"/>
  <c r="AG46" i="95" a="1"/>
  <c r="AG46" i="95" s="1"/>
  <c r="AH46" i="95" a="1"/>
  <c r="AH46" i="95" s="1"/>
  <c r="AI46" i="95" a="1"/>
  <c r="AI46" i="95" s="1"/>
  <c r="AJ46" i="95" a="1"/>
  <c r="AJ46" i="95" s="1"/>
  <c r="AK46" i="95" a="1"/>
  <c r="AK46" i="95" s="1"/>
  <c r="AL46" i="95" a="1"/>
  <c r="AL46" i="95" s="1"/>
  <c r="AM46" i="95" a="1"/>
  <c r="AM46" i="95" s="1"/>
  <c r="AN46" i="95" a="1"/>
  <c r="AN46" i="95"/>
  <c r="AO46" i="95" a="1"/>
  <c r="AO46" i="95" s="1"/>
  <c r="AP46" i="95" a="1"/>
  <c r="AP46" i="95"/>
  <c r="AQ46" i="95" a="1"/>
  <c r="AQ46" i="95" s="1"/>
  <c r="AR46" i="95" a="1"/>
  <c r="AR46" i="95" s="1"/>
  <c r="AS46" i="95" a="1"/>
  <c r="AS46" i="95" s="1"/>
  <c r="AT46" i="95" a="1"/>
  <c r="AT46" i="95"/>
  <c r="AU46" i="95" a="1"/>
  <c r="AU46" i="95" s="1"/>
  <c r="AV46" i="95" a="1"/>
  <c r="AV46" i="95"/>
  <c r="AW46" i="95" a="1"/>
  <c r="AW46" i="95" s="1"/>
  <c r="AX46" i="95" a="1"/>
  <c r="AX46" i="95" s="1"/>
  <c r="AY46" i="95" a="1"/>
  <c r="AY46" i="95" s="1"/>
  <c r="AZ46" i="95" a="1"/>
  <c r="AZ46" i="95" s="1"/>
  <c r="BA46" i="95" a="1"/>
  <c r="BA46" i="95" s="1"/>
  <c r="BB46" i="95" a="1"/>
  <c r="BB46" i="95" s="1"/>
  <c r="BC46" i="95" a="1"/>
  <c r="BC46" i="95" s="1"/>
  <c r="BD46" i="95" a="1"/>
  <c r="BD46" i="95"/>
  <c r="BE46" i="95" a="1"/>
  <c r="BE46" i="95" s="1"/>
  <c r="BF46" i="95" a="1"/>
  <c r="BF46" i="95"/>
  <c r="BG46" i="95" a="1"/>
  <c r="BG46" i="95" s="1"/>
  <c r="BH46" i="95" a="1"/>
  <c r="BH46" i="95"/>
  <c r="BI46" i="95" a="1"/>
  <c r="BI46" i="95" s="1"/>
  <c r="BJ46" i="95" a="1"/>
  <c r="BJ46" i="95"/>
  <c r="BK46" i="95" a="1"/>
  <c r="BK46" i="95" s="1"/>
  <c r="BL46" i="95" a="1"/>
  <c r="BL46" i="95" s="1"/>
  <c r="BM46" i="95" a="1"/>
  <c r="BM46" i="95" s="1"/>
  <c r="BN46" i="95" a="1"/>
  <c r="BN46" i="95" s="1"/>
  <c r="BO46" i="95" a="1"/>
  <c r="BO46" i="95" s="1"/>
  <c r="BP46" i="95" a="1"/>
  <c r="BP46" i="95" s="1"/>
  <c r="BQ46" i="95" a="1"/>
  <c r="BQ46" i="95" s="1"/>
  <c r="BR46" i="95" a="1"/>
  <c r="BR46" i="95" s="1"/>
  <c r="BS46" i="95" a="1"/>
  <c r="BS46" i="95" s="1"/>
  <c r="BT46" i="95" a="1"/>
  <c r="BT46" i="95"/>
  <c r="BU46" i="95" a="1"/>
  <c r="BU46" i="95" s="1"/>
  <c r="BV46" i="95" a="1"/>
  <c r="BV46" i="95"/>
  <c r="BW46" i="95" a="1"/>
  <c r="BW46" i="95" s="1"/>
  <c r="BX46" i="95" a="1"/>
  <c r="BX46" i="95" s="1"/>
  <c r="BY46" i="95" a="1"/>
  <c r="BY46" i="95" s="1"/>
  <c r="BZ46" i="95" a="1"/>
  <c r="BZ46" i="95"/>
  <c r="CA46" i="95" a="1"/>
  <c r="CA46" i="95" s="1"/>
  <c r="CB46" i="95" a="1"/>
  <c r="CB46" i="95" s="1"/>
  <c r="CC46" i="95" a="1"/>
  <c r="CC46" i="95" s="1"/>
  <c r="CD46" i="95" a="1"/>
  <c r="CD46" i="95" s="1"/>
  <c r="CE46" i="95" a="1"/>
  <c r="CE46" i="95" s="1"/>
  <c r="CF46" i="95" a="1"/>
  <c r="CF46" i="95" s="1"/>
  <c r="CG46" i="95" a="1"/>
  <c r="CG46" i="95" s="1"/>
  <c r="CH46" i="95" a="1"/>
  <c r="CH46" i="95"/>
  <c r="CI46" i="95" a="1"/>
  <c r="CI46" i="95" s="1"/>
  <c r="CJ46" i="95" a="1"/>
  <c r="CJ46" i="95"/>
  <c r="CK46" i="95" a="1"/>
  <c r="CK46" i="95" s="1"/>
  <c r="CL46" i="95" a="1"/>
  <c r="CL46" i="95"/>
  <c r="CM46" i="95" a="1"/>
  <c r="CM46" i="95" s="1"/>
  <c r="CN46" i="95" a="1"/>
  <c r="CN46" i="95" s="1"/>
  <c r="CO46" i="95" a="1"/>
  <c r="CO46" i="95" s="1"/>
  <c r="CP46" i="95" a="1"/>
  <c r="CP46" i="95"/>
  <c r="CQ46" i="95" a="1"/>
  <c r="CQ46" i="95" s="1"/>
  <c r="CR46" i="95" a="1"/>
  <c r="CR46" i="95" s="1"/>
  <c r="CS46" i="95" a="1"/>
  <c r="CS46" i="95" s="1"/>
  <c r="CT46" i="95" a="1"/>
  <c r="CT46" i="95" s="1"/>
  <c r="CU46" i="95" a="1"/>
  <c r="CU46" i="95" s="1"/>
  <c r="CV46" i="95" a="1"/>
  <c r="CV46" i="95" s="1"/>
  <c r="CW46" i="95" a="1"/>
  <c r="CW46" i="95" s="1"/>
  <c r="CX46" i="95" a="1"/>
  <c r="CX46" i="95" s="1"/>
  <c r="CY46" i="95" a="1"/>
  <c r="CY46" i="95" s="1"/>
  <c r="E47" i="95" a="1"/>
  <c r="E47" i="95"/>
  <c r="F47" i="95" a="1"/>
  <c r="F47" i="95" s="1"/>
  <c r="G47" i="95" a="1"/>
  <c r="G47" i="95"/>
  <c r="H47" i="95" a="1"/>
  <c r="H47" i="95" s="1"/>
  <c r="I47" i="95" a="1"/>
  <c r="I47" i="95" s="1"/>
  <c r="J47" i="95" a="1"/>
  <c r="J47" i="95" s="1"/>
  <c r="K47" i="95" a="1"/>
  <c r="K47" i="95"/>
  <c r="L47" i="95" a="1"/>
  <c r="L47" i="95" s="1"/>
  <c r="M47" i="95" a="1"/>
  <c r="M47" i="95"/>
  <c r="N47" i="95" a="1"/>
  <c r="N47" i="95" s="1"/>
  <c r="O47" i="95" a="1"/>
  <c r="O47" i="95" s="1"/>
  <c r="P47" i="95" a="1"/>
  <c r="P47" i="95" s="1"/>
  <c r="Q47" i="95" a="1"/>
  <c r="Q47" i="95" s="1"/>
  <c r="R47" i="95" a="1"/>
  <c r="R47" i="95" s="1"/>
  <c r="S47" i="95" a="1"/>
  <c r="S47" i="95" s="1"/>
  <c r="T47" i="95" a="1"/>
  <c r="T47" i="95" s="1"/>
  <c r="U47" i="95" a="1"/>
  <c r="U47" i="95"/>
  <c r="V47" i="95" a="1"/>
  <c r="V47" i="95" s="1"/>
  <c r="W47" i="95" a="1"/>
  <c r="W47" i="95"/>
  <c r="X47" i="95" a="1"/>
  <c r="X47" i="95" s="1"/>
  <c r="Y47" i="95" a="1"/>
  <c r="Y47" i="95"/>
  <c r="Z47" i="95" a="1"/>
  <c r="Z47" i="95" s="1"/>
  <c r="AA47" i="95" a="1"/>
  <c r="AA47" i="95"/>
  <c r="AB47" i="95" a="1"/>
  <c r="AB47" i="95" s="1"/>
  <c r="AC47" i="95" a="1"/>
  <c r="AC47" i="95" s="1"/>
  <c r="AD47" i="95" a="1"/>
  <c r="AD47" i="95" s="1"/>
  <c r="AE47" i="95" a="1"/>
  <c r="AE47" i="95" s="1"/>
  <c r="AF47" i="95" a="1"/>
  <c r="AF47" i="95" s="1"/>
  <c r="AG47" i="95" a="1"/>
  <c r="AG47" i="95" s="1"/>
  <c r="AH47" i="95" a="1"/>
  <c r="AH47" i="95" s="1"/>
  <c r="AI47" i="95" a="1"/>
  <c r="AI47" i="95" s="1"/>
  <c r="AJ47" i="95" a="1"/>
  <c r="AJ47" i="95" s="1"/>
  <c r="AK47" i="95" a="1"/>
  <c r="AK47" i="95"/>
  <c r="AL47" i="95" a="1"/>
  <c r="AL47" i="95" s="1"/>
  <c r="AM47" i="95" a="1"/>
  <c r="AM47" i="95"/>
  <c r="AN47" i="95" a="1"/>
  <c r="AN47" i="95" s="1"/>
  <c r="AO47" i="95" a="1"/>
  <c r="AO47" i="95" s="1"/>
  <c r="AP47" i="95" a="1"/>
  <c r="AP47" i="95" s="1"/>
  <c r="AQ47" i="95" a="1"/>
  <c r="AQ47" i="95"/>
  <c r="AR47" i="95" a="1"/>
  <c r="AR47" i="95" s="1"/>
  <c r="AS47" i="95" a="1"/>
  <c r="AS47" i="95"/>
  <c r="AT47" i="95" a="1"/>
  <c r="AT47" i="95" s="1"/>
  <c r="AU47" i="95" a="1"/>
  <c r="AU47" i="95" s="1"/>
  <c r="AV47" i="95" a="1"/>
  <c r="AV47" i="95" s="1"/>
  <c r="AW47" i="95" a="1"/>
  <c r="AW47" i="95" s="1"/>
  <c r="AX47" i="95" a="1"/>
  <c r="AX47" i="95" s="1"/>
  <c r="AY47" i="95" a="1"/>
  <c r="AY47" i="95"/>
  <c r="AZ47" i="95" a="1"/>
  <c r="AZ47" i="95" s="1"/>
  <c r="BA47" i="95" a="1"/>
  <c r="BA47" i="95"/>
  <c r="BB47" i="95" a="1"/>
  <c r="BB47" i="95" s="1"/>
  <c r="BC47" i="95" a="1"/>
  <c r="BC47" i="95"/>
  <c r="BD47" i="95" a="1"/>
  <c r="BD47" i="95" s="1"/>
  <c r="BE47" i="95" a="1"/>
  <c r="BE47" i="95"/>
  <c r="BF47" i="95" a="1"/>
  <c r="BF47" i="95" s="1"/>
  <c r="BG47" i="95" a="1"/>
  <c r="BG47" i="95"/>
  <c r="BH47" i="95" a="1"/>
  <c r="BH47" i="95" s="1"/>
  <c r="BI47" i="95" a="1"/>
  <c r="BI47" i="95" s="1"/>
  <c r="BJ47" i="95" a="1"/>
  <c r="BJ47" i="95" s="1"/>
  <c r="BK47" i="95" a="1"/>
  <c r="BK47" i="95" s="1"/>
  <c r="BL47" i="95" a="1"/>
  <c r="BL47" i="95" s="1"/>
  <c r="BM47" i="95" a="1"/>
  <c r="BM47" i="95" s="1"/>
  <c r="BN47" i="95" a="1"/>
  <c r="BN47" i="95" s="1"/>
  <c r="BO47" i="95" a="1"/>
  <c r="BO47" i="95" s="1"/>
  <c r="BP47" i="95" a="1"/>
  <c r="BP47" i="95" s="1"/>
  <c r="BQ47" i="95" a="1"/>
  <c r="BQ47" i="95"/>
  <c r="BR47" i="95" a="1"/>
  <c r="BR47" i="95" s="1"/>
  <c r="BS47" i="95" a="1"/>
  <c r="BS47" i="95"/>
  <c r="BT47" i="95" a="1"/>
  <c r="BT47" i="95" s="1"/>
  <c r="BU47" i="95" a="1"/>
  <c r="BU47" i="95" s="1"/>
  <c r="BV47" i="95" a="1"/>
  <c r="BV47" i="95" s="1"/>
  <c r="BW47" i="95" a="1"/>
  <c r="BW47" i="95"/>
  <c r="BX47" i="95" a="1"/>
  <c r="BX47" i="95" s="1"/>
  <c r="BY47" i="95" a="1"/>
  <c r="BY47" i="95"/>
  <c r="BZ47" i="95" a="1"/>
  <c r="BZ47" i="95" s="1"/>
  <c r="CA47" i="95" a="1"/>
  <c r="CA47" i="95" s="1"/>
  <c r="CB47" i="95" a="1"/>
  <c r="CB47" i="95" s="1"/>
  <c r="CC47" i="95" a="1"/>
  <c r="CC47" i="95" s="1"/>
  <c r="CD47" i="95" a="1"/>
  <c r="CD47" i="95" s="1"/>
  <c r="CE47" i="95" a="1"/>
  <c r="CE47" i="95" s="1"/>
  <c r="CF47" i="95" a="1"/>
  <c r="CF47" i="95" s="1"/>
  <c r="CG47" i="95" a="1"/>
  <c r="CG47" i="95"/>
  <c r="CH47" i="95" a="1"/>
  <c r="CH47" i="95" s="1"/>
  <c r="CI47" i="95" a="1"/>
  <c r="CI47" i="95"/>
  <c r="CJ47" i="95" a="1"/>
  <c r="CJ47" i="95" s="1"/>
  <c r="CK47" i="95" a="1"/>
  <c r="CK47" i="95"/>
  <c r="CL47" i="95" a="1"/>
  <c r="CL47" i="95" s="1"/>
  <c r="CM47" i="95" a="1"/>
  <c r="CM47" i="95" s="1"/>
  <c r="CN47" i="95" a="1"/>
  <c r="CN47" i="95"/>
  <c r="CO47" i="95" a="1"/>
  <c r="CO47" i="95"/>
  <c r="CP47" i="95" a="1"/>
  <c r="CP47" i="95" s="1"/>
  <c r="CQ47" i="95" a="1"/>
  <c r="CQ47" i="95"/>
  <c r="CR47" i="95" a="1"/>
  <c r="CR47" i="95" s="1"/>
  <c r="CS47" i="95" a="1"/>
  <c r="CS47" i="95" s="1"/>
  <c r="CT47" i="95" a="1"/>
  <c r="CT47" i="95" s="1"/>
  <c r="CU47" i="95" a="1"/>
  <c r="CU47" i="95"/>
  <c r="CV47" i="95" a="1"/>
  <c r="CV47" i="95" s="1"/>
  <c r="CW47" i="95" a="1"/>
  <c r="CW47" i="95"/>
  <c r="CX47" i="95" a="1"/>
  <c r="CX47" i="95" s="1"/>
  <c r="CY47" i="95" a="1"/>
  <c r="CY47" i="95"/>
  <c r="E48" i="95" a="1"/>
  <c r="E48" i="95" s="1"/>
  <c r="F48" i="95" a="1"/>
  <c r="F48" i="95" s="1"/>
  <c r="G48" i="95" a="1"/>
  <c r="G48" i="95" s="1"/>
  <c r="H48" i="95" a="1"/>
  <c r="H48" i="95"/>
  <c r="I48" i="95" a="1"/>
  <c r="I48" i="95" s="1"/>
  <c r="J48" i="95" a="1"/>
  <c r="J48" i="95" s="1"/>
  <c r="K48" i="95" a="1"/>
  <c r="K48" i="95"/>
  <c r="L48" i="95" a="1"/>
  <c r="L48" i="95"/>
  <c r="M48" i="95" a="1"/>
  <c r="M48" i="95" s="1"/>
  <c r="N48" i="95" a="1"/>
  <c r="N48" i="95"/>
  <c r="O48" i="95" a="1"/>
  <c r="O48" i="95" s="1"/>
  <c r="P48" i="95" a="1"/>
  <c r="P48" i="95"/>
  <c r="Q48" i="95" a="1"/>
  <c r="Q48" i="95" s="1"/>
  <c r="R48" i="95" a="1"/>
  <c r="R48" i="95" s="1"/>
  <c r="S48" i="95" a="1"/>
  <c r="S48" i="95" s="1"/>
  <c r="T48" i="95" a="1"/>
  <c r="T48" i="95"/>
  <c r="U48" i="95" a="1"/>
  <c r="U48" i="95" s="1"/>
  <c r="V48" i="95" a="1"/>
  <c r="V48" i="95" s="1"/>
  <c r="W48" i="95" a="1"/>
  <c r="W48" i="95"/>
  <c r="X48" i="95" a="1"/>
  <c r="X48" i="95"/>
  <c r="Y48" i="95" a="1"/>
  <c r="Y48" i="95" s="1"/>
  <c r="Z48" i="95" a="1"/>
  <c r="Z48" i="95" s="1"/>
  <c r="AA48" i="95" a="1"/>
  <c r="AA48" i="95" s="1"/>
  <c r="AB48" i="95" a="1"/>
  <c r="AB48" i="95"/>
  <c r="AC48" i="95" a="1"/>
  <c r="AC48" i="95" s="1"/>
  <c r="AD48" i="95" a="1"/>
  <c r="AD48" i="95"/>
  <c r="AE48" i="95" a="1"/>
  <c r="AE48" i="95" s="1"/>
  <c r="AF48" i="95" a="1"/>
  <c r="AF48" i="95"/>
  <c r="AG48" i="95" a="1"/>
  <c r="AG48" i="95" s="1"/>
  <c r="AH48" i="95" a="1"/>
  <c r="AH48" i="95"/>
  <c r="AI48" i="95" a="1"/>
  <c r="AI48" i="95" s="1"/>
  <c r="AJ48" i="95" a="1"/>
  <c r="AJ48" i="95"/>
  <c r="AK48" i="95" a="1"/>
  <c r="AK48" i="95" s="1"/>
  <c r="AL48" i="95" a="1"/>
  <c r="AL48" i="95" s="1"/>
  <c r="AM48" i="95" a="1"/>
  <c r="AM48" i="95" s="1"/>
  <c r="AN48" i="95" a="1"/>
  <c r="AN48" i="95"/>
  <c r="AO48" i="95" a="1"/>
  <c r="AO48" i="95" s="1"/>
  <c r="AP48" i="95" a="1"/>
  <c r="AP48" i="95" s="1"/>
  <c r="AQ48" i="95" a="1"/>
  <c r="AQ48" i="95"/>
  <c r="AR48" i="95" a="1"/>
  <c r="AR48" i="95"/>
  <c r="AS48" i="95" a="1"/>
  <c r="AS48" i="95" s="1"/>
  <c r="AT48" i="95" a="1"/>
  <c r="AT48" i="95"/>
  <c r="AU48" i="95" a="1"/>
  <c r="AU48" i="95" s="1"/>
  <c r="AV48" i="95" a="1"/>
  <c r="AV48" i="95"/>
  <c r="AW48" i="95" a="1"/>
  <c r="AW48" i="95" s="1"/>
  <c r="AX48" i="95" a="1"/>
  <c r="AX48" i="95" s="1"/>
  <c r="AY48" i="95" a="1"/>
  <c r="AY48" i="95" s="1"/>
  <c r="AZ48" i="95" a="1"/>
  <c r="AZ48" i="95"/>
  <c r="BA48" i="95" a="1"/>
  <c r="BA48" i="95" s="1"/>
  <c r="BB48" i="95" a="1"/>
  <c r="BB48" i="95" s="1"/>
  <c r="BC48" i="95" a="1"/>
  <c r="BC48" i="95"/>
  <c r="BD48" i="95" a="1"/>
  <c r="BD48" i="95" s="1"/>
  <c r="BE48" i="95" a="1"/>
  <c r="BE48" i="95" s="1"/>
  <c r="BF48" i="95" a="1"/>
  <c r="BF48" i="95" s="1"/>
  <c r="BG48" i="95" a="1"/>
  <c r="BG48" i="95" s="1"/>
  <c r="BH48" i="95" a="1"/>
  <c r="BH48" i="95" s="1"/>
  <c r="BI48" i="95" a="1"/>
  <c r="BI48" i="95" s="1"/>
  <c r="BJ48" i="95" a="1"/>
  <c r="BJ48" i="95" s="1"/>
  <c r="BK48" i="95" a="1"/>
  <c r="BK48" i="95"/>
  <c r="BL48" i="95" a="1"/>
  <c r="BL48" i="95" s="1"/>
  <c r="BM48" i="95" a="1"/>
  <c r="BM48" i="95" s="1"/>
  <c r="BN48" i="95" a="1"/>
  <c r="BN48" i="95"/>
  <c r="BO48" i="95" a="1"/>
  <c r="BO48" i="95" s="1"/>
  <c r="BP48" i="95" a="1"/>
  <c r="BP48" i="95" s="1"/>
  <c r="BQ48" i="95" a="1"/>
  <c r="BQ48" i="95" s="1"/>
  <c r="BR48" i="95" a="1"/>
  <c r="BR48" i="95" s="1"/>
  <c r="BS48" i="95" a="1"/>
  <c r="BS48" i="95"/>
  <c r="BT48" i="95" a="1"/>
  <c r="BT48" i="95" s="1"/>
  <c r="BU48" i="95" a="1"/>
  <c r="BU48" i="95" s="1"/>
  <c r="BV48" i="95" a="1"/>
  <c r="BV48" i="95" s="1"/>
  <c r="BW48" i="95" a="1"/>
  <c r="BW48" i="95" s="1"/>
  <c r="BX48" i="95" a="1"/>
  <c r="BX48" i="95" s="1"/>
  <c r="BY48" i="95" a="1"/>
  <c r="BY48" i="95" s="1"/>
  <c r="BZ48" i="95" a="1"/>
  <c r="BZ48" i="95" s="1"/>
  <c r="CA48" i="95" a="1"/>
  <c r="CA48" i="95" s="1"/>
  <c r="CB48" i="95" a="1"/>
  <c r="CB48" i="95" s="1"/>
  <c r="CC48" i="95" a="1"/>
  <c r="CC48" i="95" s="1"/>
  <c r="CD48" i="95" a="1"/>
  <c r="CD48" i="95"/>
  <c r="CE48" i="95" a="1"/>
  <c r="CE48" i="95" s="1"/>
  <c r="CF48" i="95" a="1"/>
  <c r="CF48" i="95" s="1"/>
  <c r="CG48" i="95" a="1"/>
  <c r="CG48" i="95" s="1"/>
  <c r="CH48" i="95" a="1"/>
  <c r="CH48" i="95" s="1"/>
  <c r="CI48" i="95" a="1"/>
  <c r="CI48" i="95"/>
  <c r="CJ48" i="95" a="1"/>
  <c r="CJ48" i="95" s="1"/>
  <c r="CK48" i="95" a="1"/>
  <c r="CK48" i="95" s="1"/>
  <c r="CL48" i="95" a="1"/>
  <c r="CL48" i="95" s="1"/>
  <c r="CM48" i="95" a="1"/>
  <c r="CM48" i="95" s="1"/>
  <c r="CN48" i="95" a="1"/>
  <c r="CN48" i="95" s="1"/>
  <c r="CO48" i="95" a="1"/>
  <c r="CO48" i="95" s="1"/>
  <c r="CP48" i="95" a="1"/>
  <c r="CP48" i="95" s="1"/>
  <c r="CQ48" i="95" a="1"/>
  <c r="CQ48" i="95"/>
  <c r="CR48" i="95" a="1"/>
  <c r="CR48" i="95" s="1"/>
  <c r="CS48" i="95" a="1"/>
  <c r="CS48" i="95" s="1"/>
  <c r="CT48" i="95" a="1"/>
  <c r="CT48" i="95"/>
  <c r="CU48" i="95" a="1"/>
  <c r="CU48" i="95" s="1"/>
  <c r="CV48" i="95" a="1"/>
  <c r="CV48" i="95" s="1"/>
  <c r="CW48" i="95" a="1"/>
  <c r="CW48" i="95" s="1"/>
  <c r="CX48" i="95" a="1"/>
  <c r="CX48" i="95" s="1"/>
  <c r="CY48" i="95" a="1"/>
  <c r="CY48" i="95"/>
  <c r="E49" i="95" a="1"/>
  <c r="E49" i="95" s="1"/>
  <c r="F49" i="95" a="1"/>
  <c r="F49" i="95" s="1"/>
  <c r="G49" i="95" a="1"/>
  <c r="G49" i="95" s="1"/>
  <c r="H49" i="95" a="1"/>
  <c r="H49" i="95" s="1"/>
  <c r="I49" i="95" a="1"/>
  <c r="I49" i="95" s="1"/>
  <c r="J49" i="95" a="1"/>
  <c r="J49" i="95" s="1"/>
  <c r="K49" i="95" a="1"/>
  <c r="K49" i="95" s="1"/>
  <c r="L49" i="95" a="1"/>
  <c r="L49" i="95" s="1"/>
  <c r="M49" i="95" a="1"/>
  <c r="M49" i="95" s="1"/>
  <c r="N49" i="95" a="1"/>
  <c r="N49" i="95" s="1"/>
  <c r="O49" i="95" a="1"/>
  <c r="O49" i="95"/>
  <c r="P49" i="95" a="1"/>
  <c r="P49" i="95" s="1"/>
  <c r="Q49" i="95" a="1"/>
  <c r="Q49" i="95" s="1"/>
  <c r="R49" i="95" a="1"/>
  <c r="R49" i="95" s="1"/>
  <c r="S49" i="95" a="1"/>
  <c r="S49" i="95" s="1"/>
  <c r="T49" i="95" a="1"/>
  <c r="T49" i="95"/>
  <c r="U49" i="95" a="1"/>
  <c r="U49" i="95" s="1"/>
  <c r="V49" i="95" a="1"/>
  <c r="V49" i="95" s="1"/>
  <c r="W49" i="95" a="1"/>
  <c r="W49" i="95" s="1"/>
  <c r="X49" i="95" a="1"/>
  <c r="X49" i="95" s="1"/>
  <c r="Y49" i="95" a="1"/>
  <c r="Y49" i="95" s="1"/>
  <c r="Z49" i="95" a="1"/>
  <c r="Z49" i="95" s="1"/>
  <c r="AA49" i="95" a="1"/>
  <c r="AA49" i="95" s="1"/>
  <c r="AB49" i="95" a="1"/>
  <c r="AB49" i="95"/>
  <c r="AC49" i="95" a="1"/>
  <c r="AC49" i="95" s="1"/>
  <c r="AD49" i="95" a="1"/>
  <c r="AD49" i="95" s="1"/>
  <c r="AE49" i="95" a="1"/>
  <c r="AE49" i="95"/>
  <c r="AF49" i="95" a="1"/>
  <c r="AF49" i="95" s="1"/>
  <c r="AG49" i="95" a="1"/>
  <c r="AG49" i="95" s="1"/>
  <c r="AH49" i="95" a="1"/>
  <c r="AH49" i="95" s="1"/>
  <c r="AI49" i="95" a="1"/>
  <c r="AI49" i="95" s="1"/>
  <c r="AJ49" i="95" a="1"/>
  <c r="AJ49" i="95"/>
  <c r="AK49" i="95" a="1"/>
  <c r="AK49" i="95" s="1"/>
  <c r="AL49" i="95" a="1"/>
  <c r="AL49" i="95" s="1"/>
  <c r="AM49" i="95" a="1"/>
  <c r="AM49" i="95" s="1"/>
  <c r="AN49" i="95" a="1"/>
  <c r="AN49" i="95" s="1"/>
  <c r="AO49" i="95" a="1"/>
  <c r="AO49" i="95" s="1"/>
  <c r="AP49" i="95" a="1"/>
  <c r="AP49" i="95" s="1"/>
  <c r="AQ49" i="95" a="1"/>
  <c r="AQ49" i="95" s="1"/>
  <c r="AR49" i="95" a="1"/>
  <c r="AR49" i="95" s="1"/>
  <c r="AS49" i="95" a="1"/>
  <c r="AS49" i="95" s="1"/>
  <c r="AT49" i="95" a="1"/>
  <c r="AT49" i="95" s="1"/>
  <c r="AU49" i="95" a="1"/>
  <c r="AU49" i="95"/>
  <c r="AV49" i="95" a="1"/>
  <c r="AV49" i="95" s="1"/>
  <c r="AW49" i="95" a="1"/>
  <c r="AW49" i="95" s="1"/>
  <c r="AX49" i="95" a="1"/>
  <c r="AX49" i="95" s="1"/>
  <c r="AY49" i="95" a="1"/>
  <c r="AY49" i="95" s="1"/>
  <c r="AZ49" i="95" a="1"/>
  <c r="AZ49" i="95"/>
  <c r="BA49" i="95" a="1"/>
  <c r="BA49" i="95" s="1"/>
  <c r="BB49" i="95" a="1"/>
  <c r="BB49" i="95" s="1"/>
  <c r="BC49" i="95" a="1"/>
  <c r="BC49" i="95" s="1"/>
  <c r="BD49" i="95" a="1"/>
  <c r="BD49" i="95" s="1"/>
  <c r="BE49" i="95" a="1"/>
  <c r="BE49" i="95" s="1"/>
  <c r="BF49" i="95" a="1"/>
  <c r="BF49" i="95" s="1"/>
  <c r="BG49" i="95" a="1"/>
  <c r="BG49" i="95" s="1"/>
  <c r="BH49" i="95" a="1"/>
  <c r="BH49" i="95"/>
  <c r="BI49" i="95" a="1"/>
  <c r="BI49" i="95" s="1"/>
  <c r="BJ49" i="95" a="1"/>
  <c r="BJ49" i="95" s="1"/>
  <c r="BK49" i="95" a="1"/>
  <c r="BK49" i="95"/>
  <c r="BL49" i="95" a="1"/>
  <c r="BL49" i="95" s="1"/>
  <c r="BM49" i="95" a="1"/>
  <c r="BM49" i="95" s="1"/>
  <c r="BN49" i="95" a="1"/>
  <c r="BN49" i="95" s="1"/>
  <c r="BO49" i="95" a="1"/>
  <c r="BO49" i="95" s="1"/>
  <c r="BP49" i="95" a="1"/>
  <c r="BP49" i="95"/>
  <c r="BQ49" i="95" a="1"/>
  <c r="BQ49" i="95" s="1"/>
  <c r="BR49" i="95" a="1"/>
  <c r="BR49" i="95" s="1"/>
  <c r="BS49" i="95" a="1"/>
  <c r="BS49" i="95" s="1"/>
  <c r="BT49" i="95" a="1"/>
  <c r="BT49" i="95" s="1"/>
  <c r="BU49" i="95" a="1"/>
  <c r="BU49" i="95" s="1"/>
  <c r="BV49" i="95" a="1"/>
  <c r="BV49" i="95" s="1"/>
  <c r="BW49" i="95" a="1"/>
  <c r="BW49" i="95" s="1"/>
  <c r="BX49" i="95" a="1"/>
  <c r="BX49" i="95" s="1"/>
  <c r="BY49" i="95" a="1"/>
  <c r="BY49" i="95" s="1"/>
  <c r="BZ49" i="95" a="1"/>
  <c r="BZ49" i="95" s="1"/>
  <c r="CA49" i="95" a="1"/>
  <c r="CA49" i="95"/>
  <c r="CB49" i="95" a="1"/>
  <c r="CB49" i="95" s="1"/>
  <c r="CC49" i="95" a="1"/>
  <c r="CC49" i="95" s="1"/>
  <c r="CD49" i="95" a="1"/>
  <c r="CD49" i="95" s="1"/>
  <c r="CE49" i="95" a="1"/>
  <c r="CE49" i="95" s="1"/>
  <c r="CF49" i="95" a="1"/>
  <c r="CF49" i="95"/>
  <c r="CG49" i="95" a="1"/>
  <c r="CG49" i="95" s="1"/>
  <c r="CH49" i="95" a="1"/>
  <c r="CH49" i="95" s="1"/>
  <c r="CI49" i="95" a="1"/>
  <c r="CI49" i="95" s="1"/>
  <c r="CJ49" i="95" a="1"/>
  <c r="CJ49" i="95" s="1"/>
  <c r="CK49" i="95" a="1"/>
  <c r="CK49" i="95" s="1"/>
  <c r="CL49" i="95" a="1"/>
  <c r="CL49" i="95" s="1"/>
  <c r="CM49" i="95" a="1"/>
  <c r="CM49" i="95" s="1"/>
  <c r="CN49" i="95" a="1"/>
  <c r="CN49" i="95" s="1"/>
  <c r="CO49" i="95" a="1"/>
  <c r="CO49" i="95" s="1"/>
  <c r="CP49" i="95" a="1"/>
  <c r="CP49" i="95" s="1"/>
  <c r="CQ49" i="95" a="1"/>
  <c r="CQ49" i="95"/>
  <c r="CR49" i="95" a="1"/>
  <c r="CR49" i="95" s="1"/>
  <c r="CS49" i="95" a="1"/>
  <c r="CS49" i="95" s="1"/>
  <c r="CT49" i="95" a="1"/>
  <c r="CT49" i="95" s="1"/>
  <c r="CU49" i="95" a="1"/>
  <c r="CU49" i="95" s="1"/>
  <c r="CV49" i="95" a="1"/>
  <c r="CV49" i="95"/>
  <c r="CW49" i="95" a="1"/>
  <c r="CW49" i="95" s="1"/>
  <c r="CX49" i="95" a="1"/>
  <c r="CX49" i="95" s="1"/>
  <c r="CY49" i="95" a="1"/>
  <c r="CY49" i="95" s="1"/>
  <c r="E50" i="95" a="1"/>
  <c r="E50" i="95" s="1"/>
  <c r="F50" i="95" a="1"/>
  <c r="F50" i="95" s="1"/>
  <c r="G50" i="95" a="1"/>
  <c r="G50" i="95" s="1"/>
  <c r="H50" i="95" a="1"/>
  <c r="H50" i="95" s="1"/>
  <c r="I50" i="95" a="1"/>
  <c r="I50" i="95" s="1"/>
  <c r="J50" i="95" a="1"/>
  <c r="J50" i="95" s="1"/>
  <c r="K50" i="95" a="1"/>
  <c r="K50" i="95" s="1"/>
  <c r="L50" i="95" a="1"/>
  <c r="L50" i="95"/>
  <c r="M50" i="95" a="1"/>
  <c r="M50" i="95" s="1"/>
  <c r="N50" i="95" a="1"/>
  <c r="N50" i="95" s="1"/>
  <c r="O50" i="95" a="1"/>
  <c r="O50" i="95" s="1"/>
  <c r="P50" i="95" a="1"/>
  <c r="P50" i="95" s="1"/>
  <c r="Q50" i="95" a="1"/>
  <c r="Q50" i="95"/>
  <c r="R50" i="95" a="1"/>
  <c r="R50" i="95" s="1"/>
  <c r="S50" i="95" a="1"/>
  <c r="S50" i="95" s="1"/>
  <c r="T50" i="95" a="1"/>
  <c r="T50" i="95" s="1"/>
  <c r="U50" i="95" a="1"/>
  <c r="U50" i="95" s="1"/>
  <c r="V50" i="95" a="1"/>
  <c r="V50" i="95" s="1"/>
  <c r="W50" i="95" a="1"/>
  <c r="W50" i="95" s="1"/>
  <c r="X50" i="95" a="1"/>
  <c r="X50" i="95" s="1"/>
  <c r="Y50" i="95" a="1"/>
  <c r="Y50" i="95" s="1"/>
  <c r="Z50" i="95" a="1"/>
  <c r="Z50" i="95" s="1"/>
  <c r="AA50" i="95" a="1"/>
  <c r="AA50" i="95" s="1"/>
  <c r="AB50" i="95" a="1"/>
  <c r="AB50" i="95"/>
  <c r="AC50" i="95" a="1"/>
  <c r="AC50" i="95" s="1"/>
  <c r="AD50" i="95" a="1"/>
  <c r="AD50" i="95" s="1"/>
  <c r="AE50" i="95" a="1"/>
  <c r="AE50" i="95" s="1"/>
  <c r="AF50" i="95" a="1"/>
  <c r="AF50" i="95" s="1"/>
  <c r="AG50" i="95" a="1"/>
  <c r="AG50" i="95"/>
  <c r="AH50" i="95" a="1"/>
  <c r="AH50" i="95" s="1"/>
  <c r="AI50" i="95" a="1"/>
  <c r="AI50" i="95" s="1"/>
  <c r="AJ50" i="95" a="1"/>
  <c r="AJ50" i="95" s="1"/>
  <c r="AK50" i="95" a="1"/>
  <c r="AK50" i="95" s="1"/>
  <c r="AL50" i="95" a="1"/>
  <c r="AL50" i="95" s="1"/>
  <c r="AM50" i="95" a="1"/>
  <c r="AM50" i="95" s="1"/>
  <c r="AN50" i="95" a="1"/>
  <c r="AN50" i="95" s="1"/>
  <c r="AO50" i="95" a="1"/>
  <c r="AO50" i="95" s="1"/>
  <c r="AP50" i="95" a="1"/>
  <c r="AP50" i="95" s="1"/>
  <c r="AQ50" i="95" a="1"/>
  <c r="AQ50" i="95" s="1"/>
  <c r="AR50" i="95" a="1"/>
  <c r="AR50" i="95"/>
  <c r="AS50" i="95" a="1"/>
  <c r="AS50" i="95" s="1"/>
  <c r="AT50" i="95" a="1"/>
  <c r="AT50" i="95" s="1"/>
  <c r="AU50" i="95" a="1"/>
  <c r="AU50" i="95" s="1"/>
  <c r="AV50" i="95" a="1"/>
  <c r="AV50" i="95" s="1"/>
  <c r="AW50" i="95" a="1"/>
  <c r="AW50" i="95"/>
  <c r="AX50" i="95" a="1"/>
  <c r="AX50" i="95" s="1"/>
  <c r="AY50" i="95" a="1"/>
  <c r="AY50" i="95" s="1"/>
  <c r="AZ50" i="95" a="1"/>
  <c r="AZ50" i="95" s="1"/>
  <c r="BA50" i="95" a="1"/>
  <c r="BA50" i="95" s="1"/>
  <c r="BB50" i="95" a="1"/>
  <c r="BB50" i="95" s="1"/>
  <c r="BC50" i="95" a="1"/>
  <c r="BC50" i="95" s="1"/>
  <c r="BD50" i="95" a="1"/>
  <c r="BD50" i="95" s="1"/>
  <c r="BE50" i="95" a="1"/>
  <c r="BE50" i="95" s="1"/>
  <c r="BF50" i="95" a="1"/>
  <c r="BF50" i="95" s="1"/>
  <c r="BG50" i="95" a="1"/>
  <c r="BG50" i="95" s="1"/>
  <c r="BH50" i="95" a="1"/>
  <c r="BH50" i="95"/>
  <c r="BI50" i="95" a="1"/>
  <c r="BI50" i="95" s="1"/>
  <c r="BJ50" i="95" a="1"/>
  <c r="BJ50" i="95" s="1"/>
  <c r="BK50" i="95" a="1"/>
  <c r="BK50" i="95" s="1"/>
  <c r="BL50" i="95" a="1"/>
  <c r="BL50" i="95" s="1"/>
  <c r="BM50" i="95" a="1"/>
  <c r="BM50" i="95"/>
  <c r="BN50" i="95" a="1"/>
  <c r="BN50" i="95" s="1"/>
  <c r="BO50" i="95" a="1"/>
  <c r="BO50" i="95" s="1"/>
  <c r="BP50" i="95" a="1"/>
  <c r="BP50" i="95" s="1"/>
  <c r="BQ50" i="95" a="1"/>
  <c r="BQ50" i="95" s="1"/>
  <c r="BR50" i="95" a="1"/>
  <c r="BR50" i="95" s="1"/>
  <c r="BS50" i="95" a="1"/>
  <c r="BS50" i="95" s="1"/>
  <c r="BT50" i="95" a="1"/>
  <c r="BT50" i="95" s="1"/>
  <c r="BU50" i="95" a="1"/>
  <c r="BU50" i="95" s="1"/>
  <c r="BV50" i="95" a="1"/>
  <c r="BV50" i="95" s="1"/>
  <c r="BW50" i="95" a="1"/>
  <c r="BW50" i="95" s="1"/>
  <c r="BX50" i="95" a="1"/>
  <c r="BX50" i="95"/>
  <c r="BY50" i="95" a="1"/>
  <c r="BY50" i="95" s="1"/>
  <c r="BZ50" i="95" a="1"/>
  <c r="BZ50" i="95" s="1"/>
  <c r="CA50" i="95" a="1"/>
  <c r="CA50" i="95" s="1"/>
  <c r="CB50" i="95" a="1"/>
  <c r="CB50" i="95" s="1"/>
  <c r="CC50" i="95" a="1"/>
  <c r="CC50" i="95"/>
  <c r="CD50" i="95" a="1"/>
  <c r="CD50" i="95" s="1"/>
  <c r="CE50" i="95" a="1"/>
  <c r="CE50" i="95" s="1"/>
  <c r="CF50" i="95" a="1"/>
  <c r="CF50" i="95" s="1"/>
  <c r="CG50" i="95" a="1"/>
  <c r="CG50" i="95" s="1"/>
  <c r="CH50" i="95" a="1"/>
  <c r="CH50" i="95" s="1"/>
  <c r="CI50" i="95" a="1"/>
  <c r="CI50" i="95" s="1"/>
  <c r="CJ50" i="95" a="1"/>
  <c r="CJ50" i="95" s="1"/>
  <c r="CK50" i="95" a="1"/>
  <c r="CK50" i="95" s="1"/>
  <c r="CL50" i="95" a="1"/>
  <c r="CL50" i="95" s="1"/>
  <c r="CM50" i="95" a="1"/>
  <c r="CM50" i="95" s="1"/>
  <c r="CN50" i="95" a="1"/>
  <c r="CN50" i="95"/>
  <c r="CO50" i="95" a="1"/>
  <c r="CO50" i="95" s="1"/>
  <c r="CP50" i="95" a="1"/>
  <c r="CP50" i="95" s="1"/>
  <c r="CQ50" i="95" a="1"/>
  <c r="CQ50" i="95" s="1"/>
  <c r="CR50" i="95" a="1"/>
  <c r="CR50" i="95" s="1"/>
  <c r="CS50" i="95" a="1"/>
  <c r="CS50" i="95"/>
  <c r="CT50" i="95" a="1"/>
  <c r="CT50" i="95" s="1"/>
  <c r="CU50" i="95" a="1"/>
  <c r="CU50" i="95" s="1"/>
  <c r="CV50" i="95" a="1"/>
  <c r="CV50" i="95" s="1"/>
  <c r="CW50" i="95" a="1"/>
  <c r="CW50" i="95" s="1"/>
  <c r="CX50" i="95" a="1"/>
  <c r="CX50" i="95" s="1"/>
  <c r="CY50" i="95" a="1"/>
  <c r="CY50" i="95" s="1"/>
  <c r="E51" i="95" a="1"/>
  <c r="E51" i="95" s="1"/>
  <c r="F51" i="95" a="1"/>
  <c r="F51" i="95" s="1"/>
  <c r="G51" i="95" a="1"/>
  <c r="G51" i="95" s="1"/>
  <c r="H51" i="95" a="1"/>
  <c r="H51" i="95" s="1"/>
  <c r="I51" i="95" a="1"/>
  <c r="I51" i="95"/>
  <c r="J51" i="95" a="1"/>
  <c r="J51" i="95" s="1"/>
  <c r="K51" i="95" a="1"/>
  <c r="K51" i="95" s="1"/>
  <c r="L51" i="95" a="1"/>
  <c r="L51" i="95" s="1"/>
  <c r="M51" i="95" a="1"/>
  <c r="M51" i="95" s="1"/>
  <c r="N51" i="95" a="1"/>
  <c r="N51" i="95"/>
  <c r="O51" i="95" a="1"/>
  <c r="O51" i="95" s="1"/>
  <c r="P51" i="95" a="1"/>
  <c r="P51" i="95" s="1"/>
  <c r="Q51" i="95" a="1"/>
  <c r="Q51" i="95" s="1"/>
  <c r="R51" i="95" a="1"/>
  <c r="R51" i="95" s="1"/>
  <c r="S51" i="95" a="1"/>
  <c r="S51" i="95" s="1"/>
  <c r="T51" i="95" a="1"/>
  <c r="T51" i="95" s="1"/>
  <c r="U51" i="95" a="1"/>
  <c r="U51" i="95" s="1"/>
  <c r="V51" i="95" a="1"/>
  <c r="V51" i="95" s="1"/>
  <c r="W51" i="95" a="1"/>
  <c r="W51" i="95" s="1"/>
  <c r="X51" i="95" a="1"/>
  <c r="X51" i="95" s="1"/>
  <c r="Y51" i="95" a="1"/>
  <c r="Y51" i="95"/>
  <c r="Z51" i="95" a="1"/>
  <c r="Z51" i="95" s="1"/>
  <c r="AA51" i="95" a="1"/>
  <c r="AA51" i="95" s="1"/>
  <c r="AB51" i="95" a="1"/>
  <c r="AB51" i="95" s="1"/>
  <c r="AC51" i="95" a="1"/>
  <c r="AC51" i="95" s="1"/>
  <c r="AD51" i="95" a="1"/>
  <c r="AD51" i="95"/>
  <c r="AE51" i="95" a="1"/>
  <c r="AE51" i="95" s="1"/>
  <c r="AF51" i="95" a="1"/>
  <c r="AF51" i="95" s="1"/>
  <c r="AG51" i="95" a="1"/>
  <c r="AG51" i="95" s="1"/>
  <c r="AH51" i="95" a="1"/>
  <c r="AH51" i="95" s="1"/>
  <c r="AI51" i="95" a="1"/>
  <c r="AI51" i="95" s="1"/>
  <c r="AJ51" i="95" a="1"/>
  <c r="AJ51" i="95" s="1"/>
  <c r="AK51" i="95" a="1"/>
  <c r="AK51" i="95" s="1"/>
  <c r="AL51" i="95" a="1"/>
  <c r="AL51" i="95" s="1"/>
  <c r="AM51" i="95" a="1"/>
  <c r="AM51" i="95" s="1"/>
  <c r="AN51" i="95" a="1"/>
  <c r="AN51" i="95" s="1"/>
  <c r="AO51" i="95" a="1"/>
  <c r="AO51" i="95"/>
  <c r="AP51" i="95" a="1"/>
  <c r="AP51" i="95" s="1"/>
  <c r="AQ51" i="95" a="1"/>
  <c r="AQ51" i="95" s="1"/>
  <c r="AR51" i="95" a="1"/>
  <c r="AR51" i="95" s="1"/>
  <c r="AS51" i="95" a="1"/>
  <c r="AS51" i="95" s="1"/>
  <c r="AT51" i="95" a="1"/>
  <c r="AT51" i="95"/>
  <c r="AU51" i="95" a="1"/>
  <c r="AU51" i="95" s="1"/>
  <c r="AV51" i="95" a="1"/>
  <c r="AV51" i="95" s="1"/>
  <c r="AW51" i="95" a="1"/>
  <c r="AW51" i="95" s="1"/>
  <c r="AX51" i="95" a="1"/>
  <c r="AX51" i="95" s="1"/>
  <c r="AY51" i="95" a="1"/>
  <c r="AY51" i="95" s="1"/>
  <c r="AZ51" i="95" a="1"/>
  <c r="AZ51" i="95" s="1"/>
  <c r="BA51" i="95" a="1"/>
  <c r="BA51" i="95" s="1"/>
  <c r="BB51" i="95" a="1"/>
  <c r="BB51" i="95" s="1"/>
  <c r="BC51" i="95" a="1"/>
  <c r="BC51" i="95" s="1"/>
  <c r="BD51" i="95" a="1"/>
  <c r="BD51" i="95" s="1"/>
  <c r="BE51" i="95" a="1"/>
  <c r="BE51" i="95"/>
  <c r="BF51" i="95" a="1"/>
  <c r="BF51" i="95" s="1"/>
  <c r="BG51" i="95" a="1"/>
  <c r="BG51" i="95" s="1"/>
  <c r="BH51" i="95" a="1"/>
  <c r="BH51" i="95" s="1"/>
  <c r="BI51" i="95" a="1"/>
  <c r="BI51" i="95" s="1"/>
  <c r="BJ51" i="95" a="1"/>
  <c r="BJ51" i="95"/>
  <c r="BK51" i="95" a="1"/>
  <c r="BK51" i="95" s="1"/>
  <c r="BL51" i="95" a="1"/>
  <c r="BL51" i="95" s="1"/>
  <c r="BM51" i="95" a="1"/>
  <c r="BM51" i="95" s="1"/>
  <c r="BN51" i="95" a="1"/>
  <c r="BN51" i="95" s="1"/>
  <c r="BO51" i="95" a="1"/>
  <c r="BO51" i="95" s="1"/>
  <c r="BP51" i="95" a="1"/>
  <c r="BP51" i="95" s="1"/>
  <c r="BQ51" i="95" a="1"/>
  <c r="BQ51" i="95" s="1"/>
  <c r="BR51" i="95" a="1"/>
  <c r="BR51" i="95" s="1"/>
  <c r="BS51" i="95" a="1"/>
  <c r="BS51" i="95" s="1"/>
  <c r="BT51" i="95" a="1"/>
  <c r="BT51" i="95" s="1"/>
  <c r="BU51" i="95" a="1"/>
  <c r="BU51" i="95"/>
  <c r="BV51" i="95" a="1"/>
  <c r="BV51" i="95" s="1"/>
  <c r="BW51" i="95" a="1"/>
  <c r="BW51" i="95" s="1"/>
  <c r="BX51" i="95" a="1"/>
  <c r="BX51" i="95" s="1"/>
  <c r="BY51" i="95" a="1"/>
  <c r="BY51" i="95" s="1"/>
  <c r="BZ51" i="95" a="1"/>
  <c r="BZ51" i="95"/>
  <c r="CA51" i="95" a="1"/>
  <c r="CA51" i="95" s="1"/>
  <c r="CB51" i="95" a="1"/>
  <c r="CB51" i="95" s="1"/>
  <c r="CC51" i="95" a="1"/>
  <c r="CC51" i="95" s="1"/>
  <c r="CD51" i="95" a="1"/>
  <c r="CD51" i="95" s="1"/>
  <c r="CE51" i="95" a="1"/>
  <c r="CE51" i="95" s="1"/>
  <c r="CF51" i="95" a="1"/>
  <c r="CF51" i="95" s="1"/>
  <c r="CG51" i="95" a="1"/>
  <c r="CG51" i="95" s="1"/>
  <c r="CH51" i="95" a="1"/>
  <c r="CH51" i="95" s="1"/>
  <c r="CI51" i="95" a="1"/>
  <c r="CI51" i="95" s="1"/>
  <c r="CJ51" i="95" a="1"/>
  <c r="CJ51" i="95" s="1"/>
  <c r="CK51" i="95" a="1"/>
  <c r="CK51" i="95"/>
  <c r="CL51" i="95" a="1"/>
  <c r="CL51" i="95" s="1"/>
  <c r="CM51" i="95" a="1"/>
  <c r="CM51" i="95" s="1"/>
  <c r="CN51" i="95" a="1"/>
  <c r="CN51" i="95" s="1"/>
  <c r="CO51" i="95" a="1"/>
  <c r="CO51" i="95"/>
  <c r="CP51" i="95" a="1"/>
  <c r="CP51" i="95" s="1"/>
  <c r="CQ51" i="95" a="1"/>
  <c r="CQ51" i="95"/>
  <c r="CR51" i="95" a="1"/>
  <c r="CR51" i="95" s="1"/>
  <c r="CS51" i="95" a="1"/>
  <c r="CS51" i="95"/>
  <c r="CT51" i="95" a="1"/>
  <c r="CT51" i="95" s="1"/>
  <c r="CU51" i="95" a="1"/>
  <c r="CU51" i="95"/>
  <c r="CV51" i="95" a="1"/>
  <c r="CV51" i="95" s="1"/>
  <c r="CW51" i="95" a="1"/>
  <c r="CW51" i="95"/>
  <c r="CX51" i="95" a="1"/>
  <c r="CX51" i="95" s="1"/>
  <c r="CY51" i="95" a="1"/>
  <c r="CY51" i="95"/>
  <c r="E52" i="95" a="1"/>
  <c r="E52" i="95" s="1"/>
  <c r="F52" i="95" a="1"/>
  <c r="F52" i="95"/>
  <c r="G52" i="95" a="1"/>
  <c r="G52" i="95" s="1"/>
  <c r="H52" i="95" a="1"/>
  <c r="H52" i="95"/>
  <c r="I52" i="95" a="1"/>
  <c r="I52" i="95" s="1"/>
  <c r="J52" i="95" a="1"/>
  <c r="J52" i="95"/>
  <c r="K52" i="95" a="1"/>
  <c r="K52" i="95" s="1"/>
  <c r="L52" i="95" a="1"/>
  <c r="L52" i="95"/>
  <c r="M52" i="95" a="1"/>
  <c r="M52" i="95" s="1"/>
  <c r="N52" i="95" a="1"/>
  <c r="N52" i="95"/>
  <c r="O52" i="95" a="1"/>
  <c r="O52" i="95" s="1"/>
  <c r="P52" i="95" a="1"/>
  <c r="P52" i="95"/>
  <c r="Q52" i="95" a="1"/>
  <c r="Q52" i="95" s="1"/>
  <c r="R52" i="95" a="1"/>
  <c r="R52" i="95"/>
  <c r="S52" i="95" a="1"/>
  <c r="S52" i="95" s="1"/>
  <c r="T52" i="95" a="1"/>
  <c r="T52" i="95"/>
  <c r="U52" i="95" a="1"/>
  <c r="U52" i="95" s="1"/>
  <c r="V52" i="95" a="1"/>
  <c r="V52" i="95"/>
  <c r="W52" i="95" a="1"/>
  <c r="W52" i="95" s="1"/>
  <c r="X52" i="95" a="1"/>
  <c r="X52" i="95"/>
  <c r="Y52" i="95" a="1"/>
  <c r="Y52" i="95" s="1"/>
  <c r="Z52" i="95" a="1"/>
  <c r="Z52" i="95"/>
  <c r="AA52" i="95" a="1"/>
  <c r="AA52" i="95" s="1"/>
  <c r="AB52" i="95" a="1"/>
  <c r="AB52" i="95"/>
  <c r="AC52" i="95" a="1"/>
  <c r="AC52" i="95" s="1"/>
  <c r="AD52" i="95" a="1"/>
  <c r="AD52" i="95"/>
  <c r="AE52" i="95" a="1"/>
  <c r="AE52" i="95" s="1"/>
  <c r="AF52" i="95" a="1"/>
  <c r="AF52" i="95"/>
  <c r="AG52" i="95" a="1"/>
  <c r="AG52" i="95" s="1"/>
  <c r="AH52" i="95" a="1"/>
  <c r="AH52" i="95"/>
  <c r="AI52" i="95" a="1"/>
  <c r="AI52" i="95" s="1"/>
  <c r="AJ52" i="95" a="1"/>
  <c r="AJ52" i="95"/>
  <c r="AK52" i="95" a="1"/>
  <c r="AK52" i="95" s="1"/>
  <c r="AL52" i="95" a="1"/>
  <c r="AL52" i="95"/>
  <c r="AM52" i="95" a="1"/>
  <c r="AM52" i="95" s="1"/>
  <c r="AN52" i="95" a="1"/>
  <c r="AN52" i="95"/>
  <c r="AO52" i="95" a="1"/>
  <c r="AO52" i="95" s="1"/>
  <c r="AP52" i="95" a="1"/>
  <c r="AP52" i="95"/>
  <c r="AQ52" i="95" a="1"/>
  <c r="AQ52" i="95" s="1"/>
  <c r="AR52" i="95" a="1"/>
  <c r="AR52" i="95"/>
  <c r="AS52" i="95" a="1"/>
  <c r="AS52" i="95" s="1"/>
  <c r="AT52" i="95" a="1"/>
  <c r="AT52" i="95"/>
  <c r="AU52" i="95" a="1"/>
  <c r="AU52" i="95" s="1"/>
  <c r="AV52" i="95" a="1"/>
  <c r="AV52" i="95"/>
  <c r="AW52" i="95" a="1"/>
  <c r="AW52" i="95" s="1"/>
  <c r="AX52" i="95" a="1"/>
  <c r="AX52" i="95"/>
  <c r="AY52" i="95" a="1"/>
  <c r="AY52" i="95" s="1"/>
  <c r="AZ52" i="95" a="1"/>
  <c r="AZ52" i="95"/>
  <c r="BA52" i="95" a="1"/>
  <c r="BA52" i="95" s="1"/>
  <c r="BB52" i="95" a="1"/>
  <c r="BB52" i="95"/>
  <c r="BC52" i="95" a="1"/>
  <c r="BC52" i="95" s="1"/>
  <c r="BD52" i="95" a="1"/>
  <c r="BD52" i="95"/>
  <c r="BE52" i="95" a="1"/>
  <c r="BE52" i="95" s="1"/>
  <c r="BF52" i="95" a="1"/>
  <c r="BF52" i="95"/>
  <c r="BG52" i="95" a="1"/>
  <c r="BG52" i="95" s="1"/>
  <c r="BH52" i="95" a="1"/>
  <c r="BH52" i="95"/>
  <c r="BI52" i="95" a="1"/>
  <c r="BI52" i="95" s="1"/>
  <c r="BJ52" i="95" a="1"/>
  <c r="BJ52" i="95"/>
  <c r="BK52" i="95" a="1"/>
  <c r="BK52" i="95" s="1"/>
  <c r="BL52" i="95" a="1"/>
  <c r="BL52" i="95"/>
  <c r="BM52" i="95" a="1"/>
  <c r="BM52" i="95" s="1"/>
  <c r="BN52" i="95" a="1"/>
  <c r="BN52" i="95"/>
  <c r="BO52" i="95" a="1"/>
  <c r="BO52" i="95" s="1"/>
  <c r="BP52" i="95" a="1"/>
  <c r="BP52" i="95"/>
  <c r="BQ52" i="95" a="1"/>
  <c r="BQ52" i="95" s="1"/>
  <c r="BR52" i="95" a="1"/>
  <c r="BR52" i="95"/>
  <c r="BS52" i="95" a="1"/>
  <c r="BS52" i="95" s="1"/>
  <c r="BT52" i="95" a="1"/>
  <c r="BT52" i="95"/>
  <c r="BU52" i="95" a="1"/>
  <c r="BU52" i="95" s="1"/>
  <c r="BV52" i="95" a="1"/>
  <c r="BV52" i="95"/>
  <c r="BW52" i="95" a="1"/>
  <c r="BW52" i="95" s="1"/>
  <c r="BX52" i="95" a="1"/>
  <c r="BX52" i="95"/>
  <c r="BY52" i="95" a="1"/>
  <c r="BY52" i="95" s="1"/>
  <c r="BZ52" i="95" a="1"/>
  <c r="BZ52" i="95"/>
  <c r="CA52" i="95" a="1"/>
  <c r="CA52" i="95" s="1"/>
  <c r="CB52" i="95" a="1"/>
  <c r="CB52" i="95"/>
  <c r="CC52" i="95" a="1"/>
  <c r="CC52" i="95" s="1"/>
  <c r="CD52" i="95" a="1"/>
  <c r="CD52" i="95"/>
  <c r="CE52" i="95" a="1"/>
  <c r="CE52" i="95" s="1"/>
  <c r="CF52" i="95" a="1"/>
  <c r="CF52" i="95"/>
  <c r="CG52" i="95" a="1"/>
  <c r="CG52" i="95" s="1"/>
  <c r="CH52" i="95" a="1"/>
  <c r="CH52" i="95"/>
  <c r="CI52" i="95" a="1"/>
  <c r="CI52" i="95" s="1"/>
  <c r="CJ52" i="95" a="1"/>
  <c r="CJ52" i="95"/>
  <c r="CK52" i="95" a="1"/>
  <c r="CK52" i="95" s="1"/>
  <c r="CL52" i="95" a="1"/>
  <c r="CL52" i="95"/>
  <c r="CM52" i="95" a="1"/>
  <c r="CM52" i="95" s="1"/>
  <c r="CN52" i="95" a="1"/>
  <c r="CN52" i="95"/>
  <c r="CO52" i="95" a="1"/>
  <c r="CO52" i="95" s="1"/>
  <c r="CP52" i="95" a="1"/>
  <c r="CP52" i="95"/>
  <c r="CQ52" i="95" a="1"/>
  <c r="CQ52" i="95" s="1"/>
  <c r="CR52" i="95" a="1"/>
  <c r="CR52" i="95"/>
  <c r="CS52" i="95" a="1"/>
  <c r="CS52" i="95" s="1"/>
  <c r="CT52" i="95" a="1"/>
  <c r="CT52" i="95"/>
  <c r="CU52" i="95" a="1"/>
  <c r="CU52" i="95" s="1"/>
  <c r="CV52" i="95" a="1"/>
  <c r="CV52" i="95"/>
  <c r="CW52" i="95" a="1"/>
  <c r="CW52" i="95" s="1"/>
  <c r="CX52" i="95" a="1"/>
  <c r="CX52" i="95"/>
  <c r="CY52" i="95" a="1"/>
  <c r="CY52" i="95" s="1"/>
  <c r="E53" i="95" a="1"/>
  <c r="E53" i="95"/>
  <c r="F53" i="95" a="1"/>
  <c r="F53" i="95" s="1"/>
  <c r="G53" i="95" a="1"/>
  <c r="G53" i="95"/>
  <c r="H53" i="95" a="1"/>
  <c r="H53" i="95" s="1"/>
  <c r="I53" i="95" a="1"/>
  <c r="I53" i="95"/>
  <c r="J53" i="95" a="1"/>
  <c r="J53" i="95" s="1"/>
  <c r="K53" i="95" a="1"/>
  <c r="K53" i="95"/>
  <c r="L53" i="95" a="1"/>
  <c r="L53" i="95" s="1"/>
  <c r="M53" i="95" a="1"/>
  <c r="M53" i="95"/>
  <c r="N53" i="95" a="1"/>
  <c r="N53" i="95" s="1"/>
  <c r="O53" i="95" a="1"/>
  <c r="O53" i="95"/>
  <c r="P53" i="95" a="1"/>
  <c r="P53" i="95" s="1"/>
  <c r="Q53" i="95" a="1"/>
  <c r="Q53" i="95"/>
  <c r="R53" i="95" a="1"/>
  <c r="R53" i="95" s="1"/>
  <c r="S53" i="95" a="1"/>
  <c r="S53" i="95"/>
  <c r="T53" i="95" a="1"/>
  <c r="T53" i="95" s="1"/>
  <c r="U53" i="95" a="1"/>
  <c r="U53" i="95"/>
  <c r="V53" i="95" a="1"/>
  <c r="V53" i="95" s="1"/>
  <c r="W53" i="95" a="1"/>
  <c r="W53" i="95"/>
  <c r="X53" i="95" a="1"/>
  <c r="X53" i="95" s="1"/>
  <c r="Y53" i="95" a="1"/>
  <c r="Y53" i="95"/>
  <c r="Z53" i="95" a="1"/>
  <c r="Z53" i="95" s="1"/>
  <c r="AA53" i="95" a="1"/>
  <c r="AA53" i="95"/>
  <c r="AB53" i="95" a="1"/>
  <c r="AB53" i="95" s="1"/>
  <c r="AC53" i="95" a="1"/>
  <c r="AC53" i="95"/>
  <c r="AD53" i="95" a="1"/>
  <c r="AD53" i="95" s="1"/>
  <c r="AE53" i="95" a="1"/>
  <c r="AE53" i="95"/>
  <c r="AF53" i="95" a="1"/>
  <c r="AF53" i="95" s="1"/>
  <c r="AG53" i="95" a="1"/>
  <c r="AG53" i="95"/>
  <c r="AH53" i="95" a="1"/>
  <c r="AH53" i="95" s="1"/>
  <c r="AI53" i="95" a="1"/>
  <c r="AI53" i="95"/>
  <c r="AJ53" i="95" a="1"/>
  <c r="AJ53" i="95" s="1"/>
  <c r="AK53" i="95" a="1"/>
  <c r="AK53" i="95"/>
  <c r="AL53" i="95" a="1"/>
  <c r="AL53" i="95" s="1"/>
  <c r="AM53" i="95" a="1"/>
  <c r="AM53" i="95"/>
  <c r="AN53" i="95" a="1"/>
  <c r="AN53" i="95" s="1"/>
  <c r="AO53" i="95" a="1"/>
  <c r="AO53" i="95"/>
  <c r="AP53" i="95" a="1"/>
  <c r="AP53" i="95" s="1"/>
  <c r="AQ53" i="95" a="1"/>
  <c r="AQ53" i="95"/>
  <c r="AR53" i="95" a="1"/>
  <c r="AR53" i="95" s="1"/>
  <c r="AS53" i="95" a="1"/>
  <c r="AS53" i="95"/>
  <c r="AT53" i="95" a="1"/>
  <c r="AT53" i="95" s="1"/>
  <c r="AU53" i="95" a="1"/>
  <c r="AU53" i="95"/>
  <c r="AV53" i="95" a="1"/>
  <c r="AV53" i="95" s="1"/>
  <c r="AW53" i="95" a="1"/>
  <c r="AW53" i="95"/>
  <c r="AX53" i="95" a="1"/>
  <c r="AX53" i="95" s="1"/>
  <c r="AY53" i="95" a="1"/>
  <c r="AY53" i="95"/>
  <c r="AZ53" i="95" a="1"/>
  <c r="AZ53" i="95" s="1"/>
  <c r="BA53" i="95" a="1"/>
  <c r="BA53" i="95"/>
  <c r="BB53" i="95" a="1"/>
  <c r="BB53" i="95" s="1"/>
  <c r="BC53" i="95" a="1"/>
  <c r="BC53" i="95"/>
  <c r="BD53" i="95" a="1"/>
  <c r="BD53" i="95" s="1"/>
  <c r="BE53" i="95" a="1"/>
  <c r="BE53" i="95"/>
  <c r="BF53" i="95" a="1"/>
  <c r="BF53" i="95" s="1"/>
  <c r="BG53" i="95" a="1"/>
  <c r="BG53" i="95"/>
  <c r="BH53" i="95" a="1"/>
  <c r="BH53" i="95" s="1"/>
  <c r="BI53" i="95" a="1"/>
  <c r="BI53" i="95"/>
  <c r="BJ53" i="95" a="1"/>
  <c r="BJ53" i="95" s="1"/>
  <c r="BK53" i="95" a="1"/>
  <c r="BK53" i="95"/>
  <c r="BL53" i="95" a="1"/>
  <c r="BL53" i="95" s="1"/>
  <c r="BM53" i="95" a="1"/>
  <c r="BM53" i="95"/>
  <c r="BN53" i="95" a="1"/>
  <c r="BN53" i="95" s="1"/>
  <c r="BO53" i="95" a="1"/>
  <c r="BO53" i="95"/>
  <c r="BP53" i="95" a="1"/>
  <c r="BP53" i="95" s="1"/>
  <c r="BQ53" i="95" a="1"/>
  <c r="BQ53" i="95"/>
  <c r="BR53" i="95" a="1"/>
  <c r="BR53" i="95" s="1"/>
  <c r="BS53" i="95" a="1"/>
  <c r="BS53" i="95" s="1"/>
  <c r="BT53" i="95" a="1"/>
  <c r="BT53" i="95" s="1"/>
  <c r="BU53" i="95" a="1"/>
  <c r="BU53" i="95"/>
  <c r="BV53" i="95" a="1"/>
  <c r="BV53" i="95" s="1"/>
  <c r="BW53" i="95" a="1"/>
  <c r="BW53" i="95" s="1"/>
  <c r="BX53" i="95" a="1"/>
  <c r="BX53" i="95" s="1"/>
  <c r="BY53" i="95" a="1"/>
  <c r="BY53" i="95"/>
  <c r="BZ53" i="95" a="1"/>
  <c r="BZ53" i="95" s="1"/>
  <c r="CA53" i="95" a="1"/>
  <c r="CA53" i="95" s="1"/>
  <c r="CB53" i="95" a="1"/>
  <c r="CB53" i="95" s="1"/>
  <c r="CC53" i="95" a="1"/>
  <c r="CC53" i="95"/>
  <c r="CD53" i="95" a="1"/>
  <c r="CD53" i="95" s="1"/>
  <c r="CE53" i="95" a="1"/>
  <c r="CE53" i="95" s="1"/>
  <c r="CF53" i="95" a="1"/>
  <c r="CF53" i="95" s="1"/>
  <c r="CG53" i="95" a="1"/>
  <c r="CG53" i="95"/>
  <c r="CH53" i="95" a="1"/>
  <c r="CH53" i="95" s="1"/>
  <c r="CI53" i="95" a="1"/>
  <c r="CI53" i="95" s="1"/>
  <c r="CJ53" i="95" a="1"/>
  <c r="CJ53" i="95" s="1"/>
  <c r="CK53" i="95" a="1"/>
  <c r="CK53" i="95"/>
  <c r="CL53" i="95" a="1"/>
  <c r="CL53" i="95" s="1"/>
  <c r="CM53" i="95" a="1"/>
  <c r="CM53" i="95" s="1"/>
  <c r="CN53" i="95" a="1"/>
  <c r="CN53" i="95" s="1"/>
  <c r="CO53" i="95" a="1"/>
  <c r="CO53" i="95"/>
  <c r="CP53" i="95" a="1"/>
  <c r="CP53" i="95" s="1"/>
  <c r="CQ53" i="95" a="1"/>
  <c r="CQ53" i="95" s="1"/>
  <c r="CR53" i="95" a="1"/>
  <c r="CR53" i="95" s="1"/>
  <c r="CS53" i="95" a="1"/>
  <c r="CS53" i="95"/>
  <c r="CT53" i="95" a="1"/>
  <c r="CT53" i="95" s="1"/>
  <c r="CU53" i="95" a="1"/>
  <c r="CU53" i="95" s="1"/>
  <c r="CV53" i="95" a="1"/>
  <c r="CV53" i="95" s="1"/>
  <c r="CW53" i="95" a="1"/>
  <c r="CW53" i="95"/>
  <c r="CX53" i="95" a="1"/>
  <c r="CX53" i="95" s="1"/>
  <c r="CY53" i="95" a="1"/>
  <c r="CY53" i="95" s="1"/>
  <c r="E54" i="95" a="1"/>
  <c r="E54" i="95" s="1"/>
  <c r="F54" i="95" a="1"/>
  <c r="F54" i="95"/>
  <c r="G54" i="95" a="1"/>
  <c r="G54" i="95" s="1"/>
  <c r="H54" i="95" a="1"/>
  <c r="H54" i="95" s="1"/>
  <c r="I54" i="95" a="1"/>
  <c r="I54" i="95" s="1"/>
  <c r="J54" i="95" a="1"/>
  <c r="J54" i="95"/>
  <c r="K54" i="95" a="1"/>
  <c r="K54" i="95" s="1"/>
  <c r="L54" i="95" a="1"/>
  <c r="L54" i="95" s="1"/>
  <c r="M54" i="95" a="1"/>
  <c r="M54" i="95" s="1"/>
  <c r="N54" i="95" a="1"/>
  <c r="N54" i="95"/>
  <c r="O54" i="95" a="1"/>
  <c r="O54" i="95" s="1"/>
  <c r="P54" i="95" a="1"/>
  <c r="P54" i="95" s="1"/>
  <c r="Q54" i="95" a="1"/>
  <c r="Q54" i="95" s="1"/>
  <c r="R54" i="95" a="1"/>
  <c r="R54" i="95"/>
  <c r="S54" i="95" a="1"/>
  <c r="S54" i="95" s="1"/>
  <c r="T54" i="95" a="1"/>
  <c r="T54" i="95" s="1"/>
  <c r="U54" i="95" a="1"/>
  <c r="U54" i="95" s="1"/>
  <c r="V54" i="95" a="1"/>
  <c r="V54" i="95"/>
  <c r="W54" i="95" a="1"/>
  <c r="W54" i="95" s="1"/>
  <c r="X54" i="95" a="1"/>
  <c r="X54" i="95" s="1"/>
  <c r="Y54" i="95" a="1"/>
  <c r="Y54" i="95" s="1"/>
  <c r="Z54" i="95" a="1"/>
  <c r="Z54" i="95" s="1"/>
  <c r="AA54" i="95" a="1"/>
  <c r="AA54" i="95" s="1"/>
  <c r="AB54" i="95" a="1"/>
  <c r="AB54" i="95" s="1"/>
  <c r="AC54" i="95" a="1"/>
  <c r="AC54" i="95" s="1"/>
  <c r="AD54" i="95" a="1"/>
  <c r="AD54" i="95"/>
  <c r="AE54" i="95" a="1"/>
  <c r="AE54" i="95" s="1"/>
  <c r="AF54" i="95" a="1"/>
  <c r="AF54" i="95" s="1"/>
  <c r="AG54" i="95" a="1"/>
  <c r="AG54" i="95" s="1"/>
  <c r="AH54" i="95" a="1"/>
  <c r="AH54" i="95" s="1"/>
  <c r="AI54" i="95" a="1"/>
  <c r="AI54" i="95" s="1"/>
  <c r="AJ54" i="95" a="1"/>
  <c r="AJ54" i="95" s="1"/>
  <c r="AK54" i="95" a="1"/>
  <c r="AK54" i="95" s="1"/>
  <c r="AL54" i="95" a="1"/>
  <c r="AL54" i="95"/>
  <c r="AM54" i="95" a="1"/>
  <c r="AM54" i="95" s="1"/>
  <c r="AN54" i="95" a="1"/>
  <c r="AN54" i="95" s="1"/>
  <c r="AO54" i="95" a="1"/>
  <c r="AO54" i="95" s="1"/>
  <c r="AP54" i="95" a="1"/>
  <c r="AP54" i="95" s="1"/>
  <c r="AQ54" i="95" a="1"/>
  <c r="AQ54" i="95" s="1"/>
  <c r="AR54" i="95" a="1"/>
  <c r="AR54" i="95" s="1"/>
  <c r="AS54" i="95" a="1"/>
  <c r="AS54" i="95" s="1"/>
  <c r="AT54" i="95" a="1"/>
  <c r="AT54" i="95"/>
  <c r="AU54" i="95" a="1"/>
  <c r="AU54" i="95" s="1"/>
  <c r="AV54" i="95" a="1"/>
  <c r="AV54" i="95" s="1"/>
  <c r="AW54" i="95" a="1"/>
  <c r="AW54" i="95" s="1"/>
  <c r="AX54" i="95" a="1"/>
  <c r="AX54" i="95"/>
  <c r="AY54" i="95" a="1"/>
  <c r="AY54" i="95" s="1"/>
  <c r="AZ54" i="95" a="1"/>
  <c r="AZ54" i="95" s="1"/>
  <c r="BA54" i="95" a="1"/>
  <c r="BA54" i="95" s="1"/>
  <c r="BB54" i="95" a="1"/>
  <c r="BB54" i="95"/>
  <c r="BC54" i="95" a="1"/>
  <c r="BC54" i="95" s="1"/>
  <c r="BD54" i="95" a="1"/>
  <c r="BD54" i="95" s="1"/>
  <c r="BE54" i="95" a="1"/>
  <c r="BE54" i="95" s="1"/>
  <c r="BF54" i="95" a="1"/>
  <c r="BF54" i="95" s="1"/>
  <c r="BG54" i="95" a="1"/>
  <c r="BG54" i="95" s="1"/>
  <c r="BH54" i="95" a="1"/>
  <c r="BH54" i="95" s="1"/>
  <c r="BI54" i="95" a="1"/>
  <c r="BI54" i="95" s="1"/>
  <c r="BJ54" i="95" a="1"/>
  <c r="BJ54" i="95"/>
  <c r="BK54" i="95" a="1"/>
  <c r="BK54" i="95" s="1"/>
  <c r="BL54" i="95" a="1"/>
  <c r="BL54" i="95" s="1"/>
  <c r="BM54" i="95" a="1"/>
  <c r="BM54" i="95" s="1"/>
  <c r="BN54" i="95" a="1"/>
  <c r="BN54" i="95" s="1"/>
  <c r="BO54" i="95" a="1"/>
  <c r="BO54" i="95" s="1"/>
  <c r="BP54" i="95" a="1"/>
  <c r="BP54" i="95" s="1"/>
  <c r="BQ54" i="95" a="1"/>
  <c r="BQ54" i="95" s="1"/>
  <c r="BR54" i="95" a="1"/>
  <c r="BR54" i="95"/>
  <c r="BS54" i="95" a="1"/>
  <c r="BS54" i="95" s="1"/>
  <c r="BT54" i="95" a="1"/>
  <c r="BT54" i="95" s="1"/>
  <c r="BU54" i="95" a="1"/>
  <c r="BU54" i="95" s="1"/>
  <c r="BV54" i="95" a="1"/>
  <c r="BV54" i="95" s="1"/>
  <c r="BW54" i="95" a="1"/>
  <c r="BW54" i="95" s="1"/>
  <c r="BX54" i="95" a="1"/>
  <c r="BX54" i="95" s="1"/>
  <c r="BY54" i="95" a="1"/>
  <c r="BY54" i="95" s="1"/>
  <c r="BZ54" i="95" a="1"/>
  <c r="BZ54" i="95"/>
  <c r="CA54" i="95" a="1"/>
  <c r="CA54" i="95" s="1"/>
  <c r="CB54" i="95" a="1"/>
  <c r="CB54" i="95" s="1"/>
  <c r="CC54" i="95" a="1"/>
  <c r="CC54" i="95" s="1"/>
  <c r="CD54" i="95" a="1"/>
  <c r="CD54" i="95"/>
  <c r="CE54" i="95" a="1"/>
  <c r="CE54" i="95" s="1"/>
  <c r="CF54" i="95" a="1"/>
  <c r="CF54" i="95" s="1"/>
  <c r="CG54" i="95" a="1"/>
  <c r="CG54" i="95" s="1"/>
  <c r="CH54" i="95" a="1"/>
  <c r="CH54" i="95"/>
  <c r="CI54" i="95" a="1"/>
  <c r="CI54" i="95" s="1"/>
  <c r="CJ54" i="95" a="1"/>
  <c r="CJ54" i="95" s="1"/>
  <c r="CK54" i="95" a="1"/>
  <c r="CK54" i="95" s="1"/>
  <c r="CL54" i="95" a="1"/>
  <c r="CL54" i="95" s="1"/>
  <c r="CM54" i="95" a="1"/>
  <c r="CM54" i="95" s="1"/>
  <c r="CN54" i="95" a="1"/>
  <c r="CN54" i="95" s="1"/>
  <c r="CO54" i="95" a="1"/>
  <c r="CO54" i="95" s="1"/>
  <c r="CP54" i="95" a="1"/>
  <c r="CP54" i="95"/>
  <c r="CQ54" i="95" a="1"/>
  <c r="CQ54" i="95" s="1"/>
  <c r="CR54" i="95" a="1"/>
  <c r="CR54" i="95" s="1"/>
  <c r="CS54" i="95" a="1"/>
  <c r="CS54" i="95" s="1"/>
  <c r="CT54" i="95" a="1"/>
  <c r="CT54" i="95" s="1"/>
  <c r="CU54" i="95" a="1"/>
  <c r="CU54" i="95" s="1"/>
  <c r="CV54" i="95" a="1"/>
  <c r="CV54" i="95" s="1"/>
  <c r="CW54" i="95" a="1"/>
  <c r="CW54" i="95" s="1"/>
  <c r="CX54" i="95" a="1"/>
  <c r="CX54" i="95"/>
  <c r="CY54" i="95" a="1"/>
  <c r="CY54" i="95" s="1"/>
  <c r="E55" i="95" a="1"/>
  <c r="E55" i="95" s="1"/>
  <c r="F55" i="95" a="1"/>
  <c r="F55" i="95" s="1"/>
  <c r="G55" i="95" a="1"/>
  <c r="G55" i="95" s="1"/>
  <c r="H55" i="95" a="1"/>
  <c r="H55" i="95" s="1"/>
  <c r="I55" i="95" a="1"/>
  <c r="I55" i="95" s="1"/>
  <c r="J55" i="95" a="1"/>
  <c r="J55" i="95" s="1"/>
  <c r="K55" i="95" a="1"/>
  <c r="K55" i="95"/>
  <c r="L55" i="95" a="1"/>
  <c r="L55" i="95" s="1"/>
  <c r="M55" i="95" a="1"/>
  <c r="M55" i="95" s="1"/>
  <c r="N55" i="95" a="1"/>
  <c r="N55" i="95" s="1"/>
  <c r="O55" i="95" a="1"/>
  <c r="O55" i="95"/>
  <c r="P55" i="95" a="1"/>
  <c r="P55" i="95" s="1"/>
  <c r="Q55" i="95" a="1"/>
  <c r="Q55" i="95" s="1"/>
  <c r="R55" i="95" a="1"/>
  <c r="R55" i="95" s="1"/>
  <c r="S55" i="95" a="1"/>
  <c r="S55" i="95"/>
  <c r="T55" i="95" a="1"/>
  <c r="T55" i="95" s="1"/>
  <c r="U55" i="95" a="1"/>
  <c r="U55" i="95" s="1"/>
  <c r="V55" i="95" a="1"/>
  <c r="V55" i="95" s="1"/>
  <c r="W55" i="95" a="1"/>
  <c r="W55" i="95" s="1"/>
  <c r="X55" i="95" a="1"/>
  <c r="X55" i="95" s="1"/>
  <c r="Y55" i="95" a="1"/>
  <c r="Y55" i="95" s="1"/>
  <c r="Z55" i="95" a="1"/>
  <c r="Z55" i="95" s="1"/>
  <c r="AA55" i="95" a="1"/>
  <c r="AA55" i="95"/>
  <c r="AB55" i="95" a="1"/>
  <c r="AB55" i="95" s="1"/>
  <c r="AC55" i="95" a="1"/>
  <c r="AC55" i="95" s="1"/>
  <c r="AD55" i="95" a="1"/>
  <c r="AD55" i="95" s="1"/>
  <c r="AE55" i="95" a="1"/>
  <c r="AE55" i="95" s="1"/>
  <c r="AF55" i="95" a="1"/>
  <c r="AF55" i="95" s="1"/>
  <c r="AG55" i="95" a="1"/>
  <c r="AG55" i="95" s="1"/>
  <c r="AH55" i="95" a="1"/>
  <c r="AH55" i="95" s="1"/>
  <c r="AI55" i="95" a="1"/>
  <c r="AI55" i="95"/>
  <c r="AJ55" i="95" a="1"/>
  <c r="AJ55" i="95" s="1"/>
  <c r="AK55" i="95" a="1"/>
  <c r="AK55" i="95" s="1"/>
  <c r="AL55" i="95" a="1"/>
  <c r="AL55" i="95" s="1"/>
  <c r="AM55" i="95" a="1"/>
  <c r="AM55" i="95" s="1"/>
  <c r="AN55" i="95" a="1"/>
  <c r="AN55" i="95" s="1"/>
  <c r="AO55" i="95" a="1"/>
  <c r="AO55" i="95" s="1"/>
  <c r="AP55" i="95" a="1"/>
  <c r="AP55" i="95" s="1"/>
  <c r="AQ55" i="95" a="1"/>
  <c r="AQ55" i="95"/>
  <c r="AR55" i="95" a="1"/>
  <c r="AR55" i="95" s="1"/>
  <c r="AS55" i="95" a="1"/>
  <c r="AS55" i="95" s="1"/>
  <c r="AT55" i="95" a="1"/>
  <c r="AT55" i="95" s="1"/>
  <c r="AU55" i="95" a="1"/>
  <c r="AU55" i="95"/>
  <c r="AV55" i="95" a="1"/>
  <c r="AV55" i="95" s="1"/>
  <c r="AW55" i="95" a="1"/>
  <c r="AW55" i="95" s="1"/>
  <c r="AX55" i="95" a="1"/>
  <c r="AX55" i="95" s="1"/>
  <c r="AY55" i="95" a="1"/>
  <c r="AY55" i="95"/>
  <c r="AZ55" i="95" a="1"/>
  <c r="AZ55" i="95" s="1"/>
  <c r="BA55" i="95" a="1"/>
  <c r="BA55" i="95" s="1"/>
  <c r="BB55" i="95" a="1"/>
  <c r="BB55" i="95" s="1"/>
  <c r="BC55" i="95" a="1"/>
  <c r="BC55" i="95" s="1"/>
  <c r="BD55" i="95" a="1"/>
  <c r="BD55" i="95" s="1"/>
  <c r="BE55" i="95" a="1"/>
  <c r="BE55" i="95" s="1"/>
  <c r="BF55" i="95" a="1"/>
  <c r="BF55" i="95" s="1"/>
  <c r="BG55" i="95" a="1"/>
  <c r="BG55" i="95"/>
  <c r="BH55" i="95" a="1"/>
  <c r="BH55" i="95" s="1"/>
  <c r="BI55" i="95" a="1"/>
  <c r="BI55" i="95" s="1"/>
  <c r="BJ55" i="95" a="1"/>
  <c r="BJ55" i="95" s="1"/>
  <c r="BK55" i="95" a="1"/>
  <c r="BK55" i="95" s="1"/>
  <c r="BL55" i="95" a="1"/>
  <c r="BL55" i="95" s="1"/>
  <c r="BM55" i="95" a="1"/>
  <c r="BM55" i="95" s="1"/>
  <c r="BN55" i="95" a="1"/>
  <c r="BN55" i="95" s="1"/>
  <c r="BO55" i="95" a="1"/>
  <c r="BO55" i="95"/>
  <c r="BP55" i="95" a="1"/>
  <c r="BP55" i="95" s="1"/>
  <c r="BQ55" i="95" a="1"/>
  <c r="BQ55" i="95" s="1"/>
  <c r="BR55" i="95" a="1"/>
  <c r="BR55" i="95" s="1"/>
  <c r="BS55" i="95" a="1"/>
  <c r="BS55" i="95" s="1"/>
  <c r="BT55" i="95" a="1"/>
  <c r="BT55" i="95" s="1"/>
  <c r="BU55" i="95" a="1"/>
  <c r="BU55" i="95" s="1"/>
  <c r="BV55" i="95" a="1"/>
  <c r="BV55" i="95" s="1"/>
  <c r="BW55" i="95" a="1"/>
  <c r="BW55" i="95"/>
  <c r="BX55" i="95" a="1"/>
  <c r="BX55" i="95" s="1"/>
  <c r="BY55" i="95" a="1"/>
  <c r="BY55" i="95" s="1"/>
  <c r="BZ55" i="95" a="1"/>
  <c r="BZ55" i="95" s="1"/>
  <c r="CA55" i="95" a="1"/>
  <c r="CA55" i="95"/>
  <c r="CB55" i="95" a="1"/>
  <c r="CB55" i="95" s="1"/>
  <c r="CC55" i="95" a="1"/>
  <c r="CC55" i="95" s="1"/>
  <c r="CD55" i="95" a="1"/>
  <c r="CD55" i="95" s="1"/>
  <c r="CE55" i="95" a="1"/>
  <c r="CE55" i="95"/>
  <c r="CF55" i="95" a="1"/>
  <c r="CF55" i="95" s="1"/>
  <c r="CG55" i="95" a="1"/>
  <c r="CG55" i="95" s="1"/>
  <c r="CH55" i="95" a="1"/>
  <c r="CH55" i="95" s="1"/>
  <c r="CI55" i="95" a="1"/>
  <c r="CI55" i="95" s="1"/>
  <c r="CJ55" i="95" a="1"/>
  <c r="CJ55" i="95" s="1"/>
  <c r="CK55" i="95" a="1"/>
  <c r="CK55" i="95" s="1"/>
  <c r="CL55" i="95" a="1"/>
  <c r="CL55" i="95" s="1"/>
  <c r="CM55" i="95" a="1"/>
  <c r="CM55" i="95"/>
  <c r="CN55" i="95" a="1"/>
  <c r="CN55" i="95" s="1"/>
  <c r="CO55" i="95" a="1"/>
  <c r="CO55" i="95" s="1"/>
  <c r="CP55" i="95" a="1"/>
  <c r="CP55" i="95" s="1"/>
  <c r="CQ55" i="95" a="1"/>
  <c r="CQ55" i="95" s="1"/>
  <c r="CR55" i="95" a="1"/>
  <c r="CR55" i="95" s="1"/>
  <c r="CS55" i="95" a="1"/>
  <c r="CS55" i="95" s="1"/>
  <c r="CT55" i="95" a="1"/>
  <c r="CT55" i="95" s="1"/>
  <c r="CU55" i="95" a="1"/>
  <c r="CU55" i="95"/>
  <c r="CV55" i="95" a="1"/>
  <c r="CV55" i="95" s="1"/>
  <c r="CW55" i="95" a="1"/>
  <c r="CW55" i="95" s="1"/>
  <c r="CX55" i="95" a="1"/>
  <c r="CX55" i="95" s="1"/>
  <c r="CY55" i="95" a="1"/>
  <c r="CY55" i="95" s="1"/>
  <c r="E56" i="95" a="1"/>
  <c r="E56" i="95" s="1"/>
  <c r="F56" i="95" a="1"/>
  <c r="F56" i="95" s="1"/>
  <c r="G56" i="95" a="1"/>
  <c r="G56" i="95" s="1"/>
  <c r="H56" i="95" a="1"/>
  <c r="H56" i="95"/>
  <c r="I56" i="95" a="1"/>
  <c r="I56" i="95" s="1"/>
  <c r="J56" i="95" a="1"/>
  <c r="J56" i="95" s="1"/>
  <c r="K56" i="95" a="1"/>
  <c r="K56" i="95" s="1"/>
  <c r="L56" i="95" a="1"/>
  <c r="L56" i="95"/>
  <c r="M56" i="95" a="1"/>
  <c r="M56" i="95" s="1"/>
  <c r="N56" i="95" a="1"/>
  <c r="N56" i="95" s="1"/>
  <c r="O56" i="95" a="1"/>
  <c r="O56" i="95" s="1"/>
  <c r="P56" i="95" a="1"/>
  <c r="P56" i="95"/>
  <c r="Q56" i="95" a="1"/>
  <c r="Q56" i="95" s="1"/>
  <c r="R56" i="95" a="1"/>
  <c r="R56" i="95" s="1"/>
  <c r="S56" i="95" a="1"/>
  <c r="S56" i="95" s="1"/>
  <c r="T56" i="95" a="1"/>
  <c r="T56" i="95" s="1"/>
  <c r="U56" i="95" a="1"/>
  <c r="U56" i="95" s="1"/>
  <c r="V56" i="95" a="1"/>
  <c r="V56" i="95" s="1"/>
  <c r="W56" i="95" a="1"/>
  <c r="W56" i="95" s="1"/>
  <c r="X56" i="95" a="1"/>
  <c r="X56" i="95"/>
  <c r="Y56" i="95" a="1"/>
  <c r="Y56" i="95" s="1"/>
  <c r="Z56" i="95" a="1"/>
  <c r="Z56" i="95" s="1"/>
  <c r="AA56" i="95" a="1"/>
  <c r="AA56" i="95" s="1"/>
  <c r="AB56" i="95" a="1"/>
  <c r="AB56" i="95" s="1"/>
  <c r="AC56" i="95" a="1"/>
  <c r="AC56" i="95" s="1"/>
  <c r="AD56" i="95" a="1"/>
  <c r="AD56" i="95" s="1"/>
  <c r="AE56" i="95" a="1"/>
  <c r="AE56" i="95" s="1"/>
  <c r="AF56" i="95" a="1"/>
  <c r="AF56" i="95"/>
  <c r="AG56" i="95" a="1"/>
  <c r="AG56" i="95" s="1"/>
  <c r="AH56" i="95" a="1"/>
  <c r="AH56" i="95" s="1"/>
  <c r="AI56" i="95" a="1"/>
  <c r="AI56" i="95" s="1"/>
  <c r="AJ56" i="95" a="1"/>
  <c r="AJ56" i="95" s="1"/>
  <c r="AK56" i="95" a="1"/>
  <c r="AK56" i="95" s="1"/>
  <c r="AL56" i="95" a="1"/>
  <c r="AL56" i="95" s="1"/>
  <c r="AM56" i="95" a="1"/>
  <c r="AM56" i="95" s="1"/>
  <c r="AN56" i="95" a="1"/>
  <c r="AN56" i="95"/>
  <c r="AO56" i="95" a="1"/>
  <c r="AO56" i="95" s="1"/>
  <c r="AP56" i="95" a="1"/>
  <c r="AP56" i="95" s="1"/>
  <c r="AQ56" i="95" a="1"/>
  <c r="AQ56" i="95" s="1"/>
  <c r="AR56" i="95" a="1"/>
  <c r="AR56" i="95"/>
  <c r="AS56" i="95" a="1"/>
  <c r="AS56" i="95" s="1"/>
  <c r="AT56" i="95" a="1"/>
  <c r="AT56" i="95" s="1"/>
  <c r="AU56" i="95" a="1"/>
  <c r="AU56" i="95" s="1"/>
  <c r="AV56" i="95" a="1"/>
  <c r="AV56" i="95"/>
  <c r="AW56" i="95" a="1"/>
  <c r="AW56" i="95" s="1"/>
  <c r="AX56" i="95" a="1"/>
  <c r="AX56" i="95" s="1"/>
  <c r="AY56" i="95" a="1"/>
  <c r="AY56" i="95" s="1"/>
  <c r="AZ56" i="95" a="1"/>
  <c r="AZ56" i="95" s="1"/>
  <c r="BA56" i="95" a="1"/>
  <c r="BA56" i="95" s="1"/>
  <c r="BB56" i="95" a="1"/>
  <c r="BB56" i="95" s="1"/>
  <c r="BC56" i="95" a="1"/>
  <c r="BC56" i="95" s="1"/>
  <c r="BD56" i="95" a="1"/>
  <c r="BD56" i="95"/>
  <c r="BE56" i="95" a="1"/>
  <c r="BE56" i="95" s="1"/>
  <c r="BF56" i="95" a="1"/>
  <c r="BF56" i="95" s="1"/>
  <c r="BG56" i="95" a="1"/>
  <c r="BG56" i="95" s="1"/>
  <c r="BH56" i="95" a="1"/>
  <c r="BH56" i="95" s="1"/>
  <c r="BI56" i="95" a="1"/>
  <c r="BI56" i="95" s="1"/>
  <c r="BJ56" i="95" a="1"/>
  <c r="BJ56" i="95" s="1"/>
  <c r="BK56" i="95" a="1"/>
  <c r="BK56" i="95" s="1"/>
  <c r="BL56" i="95" a="1"/>
  <c r="BL56" i="95"/>
  <c r="BM56" i="95" a="1"/>
  <c r="BM56" i="95" s="1"/>
  <c r="BN56" i="95" a="1"/>
  <c r="BN56" i="95" s="1"/>
  <c r="BO56" i="95" a="1"/>
  <c r="BO56" i="95" s="1"/>
  <c r="BP56" i="95" a="1"/>
  <c r="BP56" i="95" s="1"/>
  <c r="BQ56" i="95" a="1"/>
  <c r="BQ56" i="95" s="1"/>
  <c r="BR56" i="95" a="1"/>
  <c r="BR56" i="95" s="1"/>
  <c r="BS56" i="95" a="1"/>
  <c r="BS56" i="95" s="1"/>
  <c r="BT56" i="95" a="1"/>
  <c r="BT56" i="95"/>
  <c r="BU56" i="95" a="1"/>
  <c r="BU56" i="95" s="1"/>
  <c r="BV56" i="95" a="1"/>
  <c r="BV56" i="95" s="1"/>
  <c r="BW56" i="95" a="1"/>
  <c r="BW56" i="95" s="1"/>
  <c r="BX56" i="95" a="1"/>
  <c r="BX56" i="95"/>
  <c r="BY56" i="95" a="1"/>
  <c r="BY56" i="95" s="1"/>
  <c r="BZ56" i="95" a="1"/>
  <c r="BZ56" i="95" s="1"/>
  <c r="CA56" i="95" a="1"/>
  <c r="CA56" i="95" s="1"/>
  <c r="CB56" i="95" a="1"/>
  <c r="CB56" i="95"/>
  <c r="CC56" i="95" a="1"/>
  <c r="CC56" i="95" s="1"/>
  <c r="CD56" i="95" a="1"/>
  <c r="CD56" i="95" s="1"/>
  <c r="CE56" i="95" a="1"/>
  <c r="CE56" i="95" s="1"/>
  <c r="CF56" i="95" a="1"/>
  <c r="CF56" i="95" s="1"/>
  <c r="CG56" i="95" a="1"/>
  <c r="CG56" i="95" s="1"/>
  <c r="CH56" i="95" a="1"/>
  <c r="CH56" i="95" s="1"/>
  <c r="CI56" i="95" a="1"/>
  <c r="CI56" i="95" s="1"/>
  <c r="CJ56" i="95" a="1"/>
  <c r="CJ56" i="95"/>
  <c r="CK56" i="95" a="1"/>
  <c r="CK56" i="95" s="1"/>
  <c r="CL56" i="95" a="1"/>
  <c r="CL56" i="95" s="1"/>
  <c r="CM56" i="95" a="1"/>
  <c r="CM56" i="95" s="1"/>
  <c r="CN56" i="95" a="1"/>
  <c r="CN56" i="95" s="1"/>
  <c r="CO56" i="95" a="1"/>
  <c r="CO56" i="95" s="1"/>
  <c r="CP56" i="95" a="1"/>
  <c r="CP56" i="95" s="1"/>
  <c r="CQ56" i="95" a="1"/>
  <c r="CQ56" i="95" s="1"/>
  <c r="CR56" i="95" a="1"/>
  <c r="CR56" i="95"/>
  <c r="CS56" i="95" a="1"/>
  <c r="CS56" i="95" s="1"/>
  <c r="CT56" i="95" a="1"/>
  <c r="CT56" i="95" s="1"/>
  <c r="CU56" i="95" a="1"/>
  <c r="CU56" i="95" s="1"/>
  <c r="CV56" i="95" a="1"/>
  <c r="CV56" i="95" s="1"/>
  <c r="CW56" i="95" a="1"/>
  <c r="CW56" i="95" s="1"/>
  <c r="CX56" i="95" a="1"/>
  <c r="CX56" i="95" s="1"/>
  <c r="CY56" i="95" a="1"/>
  <c r="CY56" i="95" s="1"/>
  <c r="E57" i="95" a="1"/>
  <c r="E57" i="95"/>
  <c r="F57" i="95" a="1"/>
  <c r="F57" i="95" s="1"/>
  <c r="G57" i="95" a="1"/>
  <c r="G57" i="95" s="1"/>
  <c r="H57" i="95" a="1"/>
  <c r="H57" i="95" s="1"/>
  <c r="I57" i="95" a="1"/>
  <c r="I57" i="95"/>
  <c r="J57" i="95" a="1"/>
  <c r="J57" i="95" s="1"/>
  <c r="K57" i="95" a="1"/>
  <c r="K57" i="95" s="1"/>
  <c r="L57" i="95" a="1"/>
  <c r="L57" i="95" s="1"/>
  <c r="M57" i="95" a="1"/>
  <c r="M57" i="95"/>
  <c r="N57" i="95" a="1"/>
  <c r="N57" i="95" s="1"/>
  <c r="O57" i="95" a="1"/>
  <c r="O57" i="95" s="1"/>
  <c r="P57" i="95" a="1"/>
  <c r="P57" i="95" s="1"/>
  <c r="Q57" i="95" a="1"/>
  <c r="Q57" i="95" s="1"/>
  <c r="R57" i="95" a="1"/>
  <c r="R57" i="95" s="1"/>
  <c r="S57" i="95" a="1"/>
  <c r="S57" i="95" s="1"/>
  <c r="T57" i="95" a="1"/>
  <c r="T57" i="95" s="1"/>
  <c r="U57" i="95" a="1"/>
  <c r="U57" i="95"/>
  <c r="V57" i="95" a="1"/>
  <c r="V57" i="95" s="1"/>
  <c r="W57" i="95" a="1"/>
  <c r="W57" i="95" s="1"/>
  <c r="X57" i="95" a="1"/>
  <c r="X57" i="95" s="1"/>
  <c r="Y57" i="95" a="1"/>
  <c r="Y57" i="95" s="1"/>
  <c r="Z57" i="95" a="1"/>
  <c r="Z57" i="95" s="1"/>
  <c r="AA57" i="95" a="1"/>
  <c r="AA57" i="95" s="1"/>
  <c r="AB57" i="95" a="1"/>
  <c r="AB57" i="95" s="1"/>
  <c r="AC57" i="95" a="1"/>
  <c r="AC57" i="95"/>
  <c r="AD57" i="95" a="1"/>
  <c r="AD57" i="95" s="1"/>
  <c r="AE57" i="95" a="1"/>
  <c r="AE57" i="95" s="1"/>
  <c r="AF57" i="95" a="1"/>
  <c r="AF57" i="95" s="1"/>
  <c r="AG57" i="95" a="1"/>
  <c r="AG57" i="95" s="1"/>
  <c r="AH57" i="95" a="1"/>
  <c r="AH57" i="95" s="1"/>
  <c r="AI57" i="95" a="1"/>
  <c r="AI57" i="95" s="1"/>
  <c r="AJ57" i="95" a="1"/>
  <c r="AJ57" i="95" s="1"/>
  <c r="AK57" i="95" a="1"/>
  <c r="AK57" i="95"/>
  <c r="AL57" i="95" a="1"/>
  <c r="AL57" i="95" s="1"/>
  <c r="AM57" i="95" a="1"/>
  <c r="AM57" i="95" s="1"/>
  <c r="AN57" i="95" a="1"/>
  <c r="AN57" i="95" s="1"/>
  <c r="AO57" i="95" a="1"/>
  <c r="AO57" i="95"/>
  <c r="AP57" i="95" a="1"/>
  <c r="AP57" i="95" s="1"/>
  <c r="AQ57" i="95" a="1"/>
  <c r="AQ57" i="95" s="1"/>
  <c r="AR57" i="95" a="1"/>
  <c r="AR57" i="95" s="1"/>
  <c r="AS57" i="95" a="1"/>
  <c r="AS57" i="95"/>
  <c r="AT57" i="95" a="1"/>
  <c r="AT57" i="95" s="1"/>
  <c r="AU57" i="95" a="1"/>
  <c r="AU57" i="95" s="1"/>
  <c r="AV57" i="95" a="1"/>
  <c r="AV57" i="95" s="1"/>
  <c r="AW57" i="95" a="1"/>
  <c r="AW57" i="95" s="1"/>
  <c r="AX57" i="95" a="1"/>
  <c r="AX57" i="95" s="1"/>
  <c r="AY57" i="95" a="1"/>
  <c r="AY57" i="95" s="1"/>
  <c r="AZ57" i="95" a="1"/>
  <c r="AZ57" i="95" s="1"/>
  <c r="BA57" i="95" a="1"/>
  <c r="BA57" i="95"/>
  <c r="BB57" i="95" a="1"/>
  <c r="BB57" i="95" s="1"/>
  <c r="BC57" i="95" a="1"/>
  <c r="BC57" i="95" s="1"/>
  <c r="BD57" i="95" a="1"/>
  <c r="BD57" i="95" s="1"/>
  <c r="BE57" i="95" a="1"/>
  <c r="BE57" i="95" s="1"/>
  <c r="BF57" i="95" a="1"/>
  <c r="BF57" i="95" s="1"/>
  <c r="BG57" i="95" a="1"/>
  <c r="BG57" i="95" s="1"/>
  <c r="BH57" i="95" a="1"/>
  <c r="BH57" i="95" s="1"/>
  <c r="BI57" i="95" a="1"/>
  <c r="BI57" i="95"/>
  <c r="BJ57" i="95" a="1"/>
  <c r="BJ57" i="95" s="1"/>
  <c r="BK57" i="95" a="1"/>
  <c r="BK57" i="95" s="1"/>
  <c r="BL57" i="95" a="1"/>
  <c r="BL57" i="95" s="1"/>
  <c r="BM57" i="95" a="1"/>
  <c r="BM57" i="95" s="1"/>
  <c r="BN57" i="95" a="1"/>
  <c r="BN57" i="95" s="1"/>
  <c r="BO57" i="95" a="1"/>
  <c r="BO57" i="95" s="1"/>
  <c r="BP57" i="95" a="1"/>
  <c r="BP57" i="95" s="1"/>
  <c r="BQ57" i="95" a="1"/>
  <c r="BQ57" i="95"/>
  <c r="BR57" i="95" a="1"/>
  <c r="BR57" i="95" s="1"/>
  <c r="BS57" i="95" a="1"/>
  <c r="BS57" i="95" s="1"/>
  <c r="BT57" i="95" a="1"/>
  <c r="BT57" i="95" s="1"/>
  <c r="BU57" i="95" a="1"/>
  <c r="BU57" i="95"/>
  <c r="BV57" i="95" a="1"/>
  <c r="BV57" i="95" s="1"/>
  <c r="BW57" i="95" a="1"/>
  <c r="BW57" i="95" s="1"/>
  <c r="BX57" i="95" a="1"/>
  <c r="BX57" i="95" s="1"/>
  <c r="BY57" i="95" a="1"/>
  <c r="BY57" i="95"/>
  <c r="BZ57" i="95" a="1"/>
  <c r="BZ57" i="95" s="1"/>
  <c r="CA57" i="95" a="1"/>
  <c r="CA57" i="95" s="1"/>
  <c r="CB57" i="95" a="1"/>
  <c r="CB57" i="95" s="1"/>
  <c r="CC57" i="95" a="1"/>
  <c r="CC57" i="95" s="1"/>
  <c r="CD57" i="95" a="1"/>
  <c r="CD57" i="95" s="1"/>
  <c r="CE57" i="95" a="1"/>
  <c r="CE57" i="95" s="1"/>
  <c r="CF57" i="95" a="1"/>
  <c r="CF57" i="95" s="1"/>
  <c r="CG57" i="95" a="1"/>
  <c r="CG57" i="95"/>
  <c r="CH57" i="95" a="1"/>
  <c r="CH57" i="95" s="1"/>
  <c r="CI57" i="95" a="1"/>
  <c r="CI57" i="95" s="1"/>
  <c r="CJ57" i="95" a="1"/>
  <c r="CJ57" i="95" s="1"/>
  <c r="CK57" i="95" a="1"/>
  <c r="CK57" i="95" s="1"/>
  <c r="CL57" i="95" a="1"/>
  <c r="CL57" i="95" s="1"/>
  <c r="CM57" i="95" a="1"/>
  <c r="CM57" i="95" s="1"/>
  <c r="CN57" i="95" a="1"/>
  <c r="CN57" i="95" s="1"/>
  <c r="CO57" i="95" a="1"/>
  <c r="CO57" i="95"/>
  <c r="CP57" i="95" a="1"/>
  <c r="CP57" i="95" s="1"/>
  <c r="CQ57" i="95" a="1"/>
  <c r="CQ57" i="95" s="1"/>
  <c r="CR57" i="95" a="1"/>
  <c r="CR57" i="95" s="1"/>
  <c r="CS57" i="95" a="1"/>
  <c r="CS57" i="95" s="1"/>
  <c r="CT57" i="95" a="1"/>
  <c r="CT57" i="95" s="1"/>
  <c r="CU57" i="95" a="1"/>
  <c r="CU57" i="95" s="1"/>
  <c r="CV57" i="95" a="1"/>
  <c r="CV57" i="95" s="1"/>
  <c r="CW57" i="95" a="1"/>
  <c r="CW57" i="95"/>
  <c r="CX57" i="95" a="1"/>
  <c r="CX57" i="95" s="1"/>
  <c r="CY57" i="95" a="1"/>
  <c r="CY57" i="95" s="1"/>
  <c r="E58" i="95" a="1"/>
  <c r="E58" i="95" s="1"/>
  <c r="F58" i="95" a="1"/>
  <c r="F58" i="95"/>
  <c r="G58" i="95" a="1"/>
  <c r="G58" i="95" s="1"/>
  <c r="H58" i="95" a="1"/>
  <c r="H58" i="95" s="1"/>
  <c r="I58" i="95" a="1"/>
  <c r="I58" i="95" s="1"/>
  <c r="J58" i="95" a="1"/>
  <c r="J58" i="95"/>
  <c r="K58" i="95" a="1"/>
  <c r="K58" i="95" s="1"/>
  <c r="L58" i="95" a="1"/>
  <c r="L58" i="95" s="1"/>
  <c r="M58" i="95" a="1"/>
  <c r="M58" i="95" s="1"/>
  <c r="N58" i="95" a="1"/>
  <c r="N58" i="95" s="1"/>
  <c r="O58" i="95" a="1"/>
  <c r="O58" i="95" s="1"/>
  <c r="P58" i="95" a="1"/>
  <c r="P58" i="95" s="1"/>
  <c r="Q58" i="95" a="1"/>
  <c r="Q58" i="95" s="1"/>
  <c r="R58" i="95" a="1"/>
  <c r="R58" i="95"/>
  <c r="S58" i="95" a="1"/>
  <c r="S58" i="95" s="1"/>
  <c r="T58" i="95" a="1"/>
  <c r="T58" i="95" s="1"/>
  <c r="U58" i="95" a="1"/>
  <c r="U58" i="95" s="1"/>
  <c r="V58" i="95" a="1"/>
  <c r="V58" i="95" s="1"/>
  <c r="W58" i="95" a="1"/>
  <c r="W58" i="95" s="1"/>
  <c r="X58" i="95" a="1"/>
  <c r="X58" i="95" s="1"/>
  <c r="Y58" i="95" a="1"/>
  <c r="Y58" i="95" s="1"/>
  <c r="Z58" i="95" a="1"/>
  <c r="Z58" i="95"/>
  <c r="AA58" i="95" a="1"/>
  <c r="AA58" i="95" s="1"/>
  <c r="AB58" i="95" a="1"/>
  <c r="AB58" i="95" s="1"/>
  <c r="AC58" i="95" a="1"/>
  <c r="AC58" i="95" s="1"/>
  <c r="AD58" i="95" a="1"/>
  <c r="AD58" i="95" s="1"/>
  <c r="AE58" i="95" a="1"/>
  <c r="AE58" i="95" s="1"/>
  <c r="AF58" i="95" a="1"/>
  <c r="AF58" i="95" s="1"/>
  <c r="AG58" i="95" a="1"/>
  <c r="AG58" i="95" s="1"/>
  <c r="AH58" i="95" a="1"/>
  <c r="AH58" i="95"/>
  <c r="AI58" i="95" a="1"/>
  <c r="AI58" i="95" s="1"/>
  <c r="AJ58" i="95" a="1"/>
  <c r="AJ58" i="95" s="1"/>
  <c r="AK58" i="95" a="1"/>
  <c r="AK58" i="95" s="1"/>
  <c r="AL58" i="95" a="1"/>
  <c r="AL58" i="95"/>
  <c r="AM58" i="95" a="1"/>
  <c r="AM58" i="95" s="1"/>
  <c r="AN58" i="95" a="1"/>
  <c r="AN58" i="95" s="1"/>
  <c r="AO58" i="95" a="1"/>
  <c r="AO58" i="95" s="1"/>
  <c r="AP58" i="95" a="1"/>
  <c r="AP58" i="95"/>
  <c r="AQ58" i="95" a="1"/>
  <c r="AQ58" i="95" s="1"/>
  <c r="AR58" i="95" a="1"/>
  <c r="AR58" i="95" s="1"/>
  <c r="AS58" i="95" a="1"/>
  <c r="AS58" i="95" s="1"/>
  <c r="AT58" i="95" a="1"/>
  <c r="AT58" i="95" s="1"/>
  <c r="AU58" i="95" a="1"/>
  <c r="AU58" i="95" s="1"/>
  <c r="AV58" i="95" a="1"/>
  <c r="AV58" i="95" s="1"/>
  <c r="AW58" i="95" a="1"/>
  <c r="AW58" i="95" s="1"/>
  <c r="AX58" i="95" a="1"/>
  <c r="AX58" i="95"/>
  <c r="AY58" i="95" a="1"/>
  <c r="AY58" i="95" s="1"/>
  <c r="AZ58" i="95" a="1"/>
  <c r="AZ58" i="95" s="1"/>
  <c r="BA58" i="95" a="1"/>
  <c r="BA58" i="95" s="1"/>
  <c r="BB58" i="95" a="1"/>
  <c r="BB58" i="95" s="1"/>
  <c r="BC58" i="95" a="1"/>
  <c r="BC58" i="95" s="1"/>
  <c r="BD58" i="95" a="1"/>
  <c r="BD58" i="95" s="1"/>
  <c r="BE58" i="95" a="1"/>
  <c r="BE58" i="95" s="1"/>
  <c r="BF58" i="95" a="1"/>
  <c r="BF58" i="95"/>
  <c r="BG58" i="95" a="1"/>
  <c r="BG58" i="95" s="1"/>
  <c r="BH58" i="95" a="1"/>
  <c r="BH58" i="95" s="1"/>
  <c r="BI58" i="95" a="1"/>
  <c r="BI58" i="95" s="1"/>
  <c r="BJ58" i="95" a="1"/>
  <c r="BJ58" i="95" s="1"/>
  <c r="BK58" i="95" a="1"/>
  <c r="BK58" i="95" s="1"/>
  <c r="BL58" i="95" a="1"/>
  <c r="BL58" i="95" s="1"/>
  <c r="BM58" i="95" a="1"/>
  <c r="BM58" i="95" s="1"/>
  <c r="BN58" i="95" a="1"/>
  <c r="BN58" i="95"/>
  <c r="BO58" i="95" a="1"/>
  <c r="BO58" i="95" s="1"/>
  <c r="BP58" i="95" a="1"/>
  <c r="BP58" i="95" s="1"/>
  <c r="BQ58" i="95" a="1"/>
  <c r="BQ58" i="95" s="1"/>
  <c r="BR58" i="95" a="1"/>
  <c r="BR58" i="95"/>
  <c r="BS58" i="95" a="1"/>
  <c r="BS58" i="95" s="1"/>
  <c r="BT58" i="95" a="1"/>
  <c r="BT58" i="95" s="1"/>
  <c r="BU58" i="95" a="1"/>
  <c r="BU58" i="95" s="1"/>
  <c r="BV58" i="95" a="1"/>
  <c r="BV58" i="95"/>
  <c r="BW58" i="95" a="1"/>
  <c r="BW58" i="95" s="1"/>
  <c r="BX58" i="95" a="1"/>
  <c r="BX58" i="95" s="1"/>
  <c r="BY58" i="95" a="1"/>
  <c r="BY58" i="95" s="1"/>
  <c r="BZ58" i="95" a="1"/>
  <c r="BZ58" i="95" s="1"/>
  <c r="CA58" i="95" a="1"/>
  <c r="CA58" i="95" s="1"/>
  <c r="CB58" i="95" a="1"/>
  <c r="CB58" i="95" s="1"/>
  <c r="CC58" i="95" a="1"/>
  <c r="CC58" i="95" s="1"/>
  <c r="CD58" i="95" a="1"/>
  <c r="CD58" i="95"/>
  <c r="CE58" i="95" a="1"/>
  <c r="CE58" i="95" s="1"/>
  <c r="CF58" i="95" a="1"/>
  <c r="CF58" i="95" s="1"/>
  <c r="CG58" i="95" a="1"/>
  <c r="CG58" i="95" s="1"/>
  <c r="CH58" i="95" a="1"/>
  <c r="CH58" i="95" s="1"/>
  <c r="CI58" i="95" a="1"/>
  <c r="CI58" i="95" s="1"/>
  <c r="CJ58" i="95" a="1"/>
  <c r="CJ58" i="95" s="1"/>
  <c r="CK58" i="95" a="1"/>
  <c r="CK58" i="95" s="1"/>
  <c r="CL58" i="95" a="1"/>
  <c r="CL58" i="95"/>
  <c r="CM58" i="95" a="1"/>
  <c r="CM58" i="95" s="1"/>
  <c r="CN58" i="95" a="1"/>
  <c r="CN58" i="95" s="1"/>
  <c r="CO58" i="95" a="1"/>
  <c r="CO58" i="95" s="1"/>
  <c r="CP58" i="95" a="1"/>
  <c r="CP58" i="95" s="1"/>
  <c r="CQ58" i="95" a="1"/>
  <c r="CQ58" i="95" s="1"/>
  <c r="CR58" i="95" a="1"/>
  <c r="CR58" i="95" s="1"/>
  <c r="CS58" i="95" a="1"/>
  <c r="CS58" i="95" s="1"/>
  <c r="CT58" i="95" a="1"/>
  <c r="CT58" i="95"/>
  <c r="CU58" i="95" a="1"/>
  <c r="CU58" i="95" s="1"/>
  <c r="CV58" i="95" a="1"/>
  <c r="CV58" i="95" s="1"/>
  <c r="CW58" i="95" a="1"/>
  <c r="CW58" i="95" s="1"/>
  <c r="CX58" i="95" a="1"/>
  <c r="CX58" i="95"/>
  <c r="CY58" i="95" a="1"/>
  <c r="CY58" i="95" s="1"/>
  <c r="E59" i="95" a="1"/>
  <c r="E59" i="95" s="1"/>
  <c r="F59" i="95" a="1"/>
  <c r="F59" i="95" s="1"/>
  <c r="G59" i="95" a="1"/>
  <c r="G59" i="95"/>
  <c r="H59" i="95" a="1"/>
  <c r="H59" i="95" s="1"/>
  <c r="I59" i="95" a="1"/>
  <c r="I59" i="95" s="1"/>
  <c r="J59" i="95" a="1"/>
  <c r="J59" i="95" s="1"/>
  <c r="K59" i="95" a="1"/>
  <c r="K59" i="95" s="1"/>
  <c r="L59" i="95" a="1"/>
  <c r="L59" i="95" s="1"/>
  <c r="M59" i="95" a="1"/>
  <c r="M59" i="95" s="1"/>
  <c r="N59" i="95" a="1"/>
  <c r="N59" i="95" s="1"/>
  <c r="O59" i="95" a="1"/>
  <c r="O59" i="95"/>
  <c r="P59" i="95" a="1"/>
  <c r="P59" i="95" s="1"/>
  <c r="Q59" i="95" a="1"/>
  <c r="Q59" i="95" s="1"/>
  <c r="R59" i="95" a="1"/>
  <c r="R59" i="95" s="1"/>
  <c r="S59" i="95" a="1"/>
  <c r="S59" i="95" s="1"/>
  <c r="T59" i="95" a="1"/>
  <c r="T59" i="95" s="1"/>
  <c r="U59" i="95" a="1"/>
  <c r="U59" i="95" s="1"/>
  <c r="V59" i="95" a="1"/>
  <c r="V59" i="95" s="1"/>
  <c r="W59" i="95" a="1"/>
  <c r="W59" i="95"/>
  <c r="X59" i="95" a="1"/>
  <c r="X59" i="95" s="1"/>
  <c r="Y59" i="95" a="1"/>
  <c r="Y59" i="95" s="1"/>
  <c r="Z59" i="95" a="1"/>
  <c r="Z59" i="95" s="1"/>
  <c r="AA59" i="95" a="1"/>
  <c r="AA59" i="95" s="1"/>
  <c r="AB59" i="95" a="1"/>
  <c r="AB59" i="95" s="1"/>
  <c r="AC59" i="95" a="1"/>
  <c r="AC59" i="95" s="1"/>
  <c r="AD59" i="95" a="1"/>
  <c r="AD59" i="95" s="1"/>
  <c r="AE59" i="95" a="1"/>
  <c r="AE59" i="95"/>
  <c r="AF59" i="95" a="1"/>
  <c r="AF59" i="95" s="1"/>
  <c r="AG59" i="95" a="1"/>
  <c r="AG59" i="95" s="1"/>
  <c r="AH59" i="95" a="1"/>
  <c r="AH59" i="95" s="1"/>
  <c r="AI59" i="95" a="1"/>
  <c r="AI59" i="95"/>
  <c r="AJ59" i="95" a="1"/>
  <c r="AJ59" i="95" s="1"/>
  <c r="AK59" i="95" a="1"/>
  <c r="AK59" i="95" s="1"/>
  <c r="AL59" i="95" a="1"/>
  <c r="AL59" i="95" s="1"/>
  <c r="AM59" i="95" a="1"/>
  <c r="AM59" i="95"/>
  <c r="AN59" i="95" a="1"/>
  <c r="AN59" i="95" s="1"/>
  <c r="AO59" i="95" a="1"/>
  <c r="AO59" i="95" s="1"/>
  <c r="AP59" i="95" a="1"/>
  <c r="AP59" i="95" s="1"/>
  <c r="AQ59" i="95" a="1"/>
  <c r="AQ59" i="95" s="1"/>
  <c r="AR59" i="95" a="1"/>
  <c r="AR59" i="95" s="1"/>
  <c r="AS59" i="95" a="1"/>
  <c r="AS59" i="95" s="1"/>
  <c r="AT59" i="95" a="1"/>
  <c r="AT59" i="95" s="1"/>
  <c r="AU59" i="95" a="1"/>
  <c r="AU59" i="95"/>
  <c r="AV59" i="95" a="1"/>
  <c r="AV59" i="95" s="1"/>
  <c r="AW59" i="95" a="1"/>
  <c r="AW59" i="95" s="1"/>
  <c r="AX59" i="95" a="1"/>
  <c r="AX59" i="95" s="1"/>
  <c r="AY59" i="95" a="1"/>
  <c r="AY59" i="95" s="1"/>
  <c r="AZ59" i="95" a="1"/>
  <c r="AZ59" i="95" s="1"/>
  <c r="BA59" i="95" a="1"/>
  <c r="BA59" i="95" s="1"/>
  <c r="BB59" i="95" a="1"/>
  <c r="BB59" i="95" s="1"/>
  <c r="BC59" i="95" a="1"/>
  <c r="BC59" i="95"/>
  <c r="BD59" i="95" a="1"/>
  <c r="BD59" i="95" s="1"/>
  <c r="BE59" i="95" a="1"/>
  <c r="BE59" i="95" s="1"/>
  <c r="BF59" i="95" a="1"/>
  <c r="BF59" i="95" s="1"/>
  <c r="BG59" i="95" a="1"/>
  <c r="BG59" i="95" s="1"/>
  <c r="BH59" i="95" a="1"/>
  <c r="BH59" i="95" s="1"/>
  <c r="BI59" i="95" a="1"/>
  <c r="BI59" i="95" s="1"/>
  <c r="BJ59" i="95" a="1"/>
  <c r="BJ59" i="95" s="1"/>
  <c r="BK59" i="95" a="1"/>
  <c r="BK59" i="95"/>
  <c r="BL59" i="95" a="1"/>
  <c r="BL59" i="95" s="1"/>
  <c r="BM59" i="95" a="1"/>
  <c r="BM59" i="95" s="1"/>
  <c r="BN59" i="95" a="1"/>
  <c r="BN59" i="95" s="1"/>
  <c r="BO59" i="95" a="1"/>
  <c r="BO59" i="95"/>
  <c r="BP59" i="95" a="1"/>
  <c r="BP59" i="95" s="1"/>
  <c r="BQ59" i="95" a="1"/>
  <c r="BQ59" i="95" s="1"/>
  <c r="BR59" i="95" a="1"/>
  <c r="BR59" i="95" s="1"/>
  <c r="BS59" i="95" a="1"/>
  <c r="BS59" i="95"/>
  <c r="BT59" i="95" a="1"/>
  <c r="BT59" i="95" s="1"/>
  <c r="BU59" i="95" a="1"/>
  <c r="BU59" i="95" s="1"/>
  <c r="BV59" i="95" a="1"/>
  <c r="BV59" i="95" s="1"/>
  <c r="BW59" i="95" a="1"/>
  <c r="BW59" i="95" s="1"/>
  <c r="BX59" i="95" a="1"/>
  <c r="BX59" i="95" s="1"/>
  <c r="BY59" i="95" a="1"/>
  <c r="BY59" i="95" s="1"/>
  <c r="BZ59" i="95" a="1"/>
  <c r="BZ59" i="95" s="1"/>
  <c r="CA59" i="95" a="1"/>
  <c r="CA59" i="95"/>
  <c r="CB59" i="95" a="1"/>
  <c r="CB59" i="95" s="1"/>
  <c r="CC59" i="95" a="1"/>
  <c r="CC59" i="95" s="1"/>
  <c r="CD59" i="95" a="1"/>
  <c r="CD59" i="95" s="1"/>
  <c r="CE59" i="95" a="1"/>
  <c r="CE59" i="95" s="1"/>
  <c r="CF59" i="95" a="1"/>
  <c r="CF59" i="95" s="1"/>
  <c r="CG59" i="95" a="1"/>
  <c r="CG59" i="95" s="1"/>
  <c r="CH59" i="95" a="1"/>
  <c r="CH59" i="95" s="1"/>
  <c r="CI59" i="95" a="1"/>
  <c r="CI59" i="95" s="1"/>
  <c r="CJ59" i="95" a="1"/>
  <c r="CJ59" i="95" s="1"/>
  <c r="CK59" i="95" a="1"/>
  <c r="CK59" i="95" s="1"/>
  <c r="CL59" i="95" a="1"/>
  <c r="CL59" i="95" s="1"/>
  <c r="CM59" i="95" a="1"/>
  <c r="CM59" i="95" s="1"/>
  <c r="CN59" i="95" a="1"/>
  <c r="CN59" i="95" s="1"/>
  <c r="CO59" i="95" a="1"/>
  <c r="CO59" i="95" s="1"/>
  <c r="CP59" i="95" a="1"/>
  <c r="CP59" i="95" s="1"/>
  <c r="CQ59" i="95" a="1"/>
  <c r="CQ59" i="95"/>
  <c r="CR59" i="95" a="1"/>
  <c r="CR59" i="95" s="1"/>
  <c r="CS59" i="95" a="1"/>
  <c r="CS59" i="95" s="1"/>
  <c r="CT59" i="95" a="1"/>
  <c r="CT59" i="95" s="1"/>
  <c r="CU59" i="95" a="1"/>
  <c r="CU59" i="95"/>
  <c r="CV59" i="95" a="1"/>
  <c r="CV59" i="95" s="1"/>
  <c r="CW59" i="95" a="1"/>
  <c r="CW59" i="95" s="1"/>
  <c r="CX59" i="95" a="1"/>
  <c r="CX59" i="95" s="1"/>
  <c r="CY59" i="95" a="1"/>
  <c r="CY59" i="95"/>
  <c r="E60" i="95" a="1"/>
  <c r="E60" i="95" s="1"/>
  <c r="F60" i="95" a="1"/>
  <c r="F60" i="95" s="1"/>
  <c r="G60" i="95" a="1"/>
  <c r="G60" i="95" s="1"/>
  <c r="H60" i="95" a="1"/>
  <c r="H60" i="95" s="1"/>
  <c r="I60" i="95" a="1"/>
  <c r="I60" i="95" s="1"/>
  <c r="J60" i="95" a="1"/>
  <c r="J60" i="95" s="1"/>
  <c r="K60" i="95" a="1"/>
  <c r="K60" i="95" s="1"/>
  <c r="L60" i="95" a="1"/>
  <c r="L60" i="95"/>
  <c r="M60" i="95" a="1"/>
  <c r="M60" i="95" s="1"/>
  <c r="N60" i="95" a="1"/>
  <c r="N60" i="95" s="1"/>
  <c r="O60" i="95" a="1"/>
  <c r="O60" i="95" s="1"/>
  <c r="P60" i="95" a="1"/>
  <c r="P60" i="95" s="1"/>
  <c r="Q60" i="95" a="1"/>
  <c r="Q60" i="95" s="1"/>
  <c r="R60" i="95" a="1"/>
  <c r="R60" i="95" s="1"/>
  <c r="S60" i="95" a="1"/>
  <c r="S60" i="95" s="1"/>
  <c r="T60" i="95" a="1"/>
  <c r="T60" i="95" s="1"/>
  <c r="U60" i="95" a="1"/>
  <c r="U60" i="95" s="1"/>
  <c r="V60" i="95" a="1"/>
  <c r="V60" i="95" s="1"/>
  <c r="W60" i="95" a="1"/>
  <c r="W60" i="95" s="1"/>
  <c r="X60" i="95" a="1"/>
  <c r="X60" i="95" s="1"/>
  <c r="Y60" i="95" a="1"/>
  <c r="Y60" i="95" s="1"/>
  <c r="Z60" i="95" a="1"/>
  <c r="Z60" i="95" s="1"/>
  <c r="AA60" i="95" a="1"/>
  <c r="AA60" i="95" s="1"/>
  <c r="AB60" i="95" a="1"/>
  <c r="AB60" i="95"/>
  <c r="AC60" i="95" a="1"/>
  <c r="AC60" i="95"/>
  <c r="AD60" i="95" a="1"/>
  <c r="AD60" i="95"/>
  <c r="AE60" i="95" a="1"/>
  <c r="AE60" i="95"/>
  <c r="AF60" i="95" a="1"/>
  <c r="AF60" i="95"/>
  <c r="AG60" i="95" a="1"/>
  <c r="AG60" i="95"/>
  <c r="AH60" i="95" a="1"/>
  <c r="AH60" i="95"/>
  <c r="AI60" i="95" a="1"/>
  <c r="AI60" i="95"/>
  <c r="AJ60" i="95" a="1"/>
  <c r="AJ60" i="95"/>
  <c r="AK60" i="95" a="1"/>
  <c r="AK60" i="95"/>
  <c r="AL60" i="95" a="1"/>
  <c r="AL60" i="95"/>
  <c r="AM60" i="95" a="1"/>
  <c r="AM60" i="95"/>
  <c r="AN60" i="95" a="1"/>
  <c r="AN60" i="95"/>
  <c r="AO60" i="95" a="1"/>
  <c r="AO60" i="95"/>
  <c r="AP60" i="95" a="1"/>
  <c r="AP60" i="95"/>
  <c r="AQ60" i="95" a="1"/>
  <c r="AQ60" i="95"/>
  <c r="AR60" i="95" a="1"/>
  <c r="AR60" i="95"/>
  <c r="AS60" i="95" a="1"/>
  <c r="AS60" i="95"/>
  <c r="AT60" i="95" a="1"/>
  <c r="AT60" i="95"/>
  <c r="AU60" i="95" a="1"/>
  <c r="AU60" i="95"/>
  <c r="AV60" i="95" a="1"/>
  <c r="AV60" i="95"/>
  <c r="AW60" i="95" a="1"/>
  <c r="AW60" i="95"/>
  <c r="AX60" i="95" a="1"/>
  <c r="AX60" i="95"/>
  <c r="AY60" i="95" a="1"/>
  <c r="AY60" i="95"/>
  <c r="AZ60" i="95" a="1"/>
  <c r="AZ60" i="95"/>
  <c r="BA60" i="95" a="1"/>
  <c r="BA60" i="95"/>
  <c r="BB60" i="95" a="1"/>
  <c r="BB60" i="95"/>
  <c r="BC60" i="95" a="1"/>
  <c r="BC60" i="95"/>
  <c r="BD60" i="95" a="1"/>
  <c r="BD60" i="95"/>
  <c r="BE60" i="95" a="1"/>
  <c r="BE60" i="95"/>
  <c r="BF60" i="95" a="1"/>
  <c r="BF60" i="95"/>
  <c r="BG60" i="95" a="1"/>
  <c r="BG60" i="95"/>
  <c r="BH60" i="95" a="1"/>
  <c r="BH60" i="95"/>
  <c r="BI60" i="95" a="1"/>
  <c r="BI60" i="95"/>
  <c r="BJ60" i="95" a="1"/>
  <c r="BJ60" i="95"/>
  <c r="BK60" i="95" a="1"/>
  <c r="BK60" i="95"/>
  <c r="BL60" i="95" a="1"/>
  <c r="BL60" i="95"/>
  <c r="BM60" i="95" a="1"/>
  <c r="BM60" i="95"/>
  <c r="BN60" i="95" a="1"/>
  <c r="BN60" i="95"/>
  <c r="BO60" i="95" a="1"/>
  <c r="BO60" i="95"/>
  <c r="BP60" i="95" a="1"/>
  <c r="BP60" i="95"/>
  <c r="BQ60" i="95" a="1"/>
  <c r="BQ60" i="95"/>
  <c r="BR60" i="95" a="1"/>
  <c r="BR60" i="95"/>
  <c r="BS60" i="95" a="1"/>
  <c r="BS60" i="95"/>
  <c r="BT60" i="95" a="1"/>
  <c r="BT60" i="95"/>
  <c r="BU60" i="95" a="1"/>
  <c r="BU60" i="95"/>
  <c r="BV60" i="95" a="1"/>
  <c r="BV60" i="95" s="1"/>
  <c r="BW60" i="95" a="1"/>
  <c r="BW60" i="95"/>
  <c r="BX60" i="95" a="1"/>
  <c r="BX60" i="95"/>
  <c r="BY60" i="95" a="1"/>
  <c r="BY60" i="95"/>
  <c r="BZ60" i="95" a="1"/>
  <c r="BZ60" i="95" s="1"/>
  <c r="CA60" i="95" a="1"/>
  <c r="CA60" i="95" s="1"/>
  <c r="CB60" i="95" a="1"/>
  <c r="CB60" i="95"/>
  <c r="CC60" i="95" a="1"/>
  <c r="CC60" i="95"/>
  <c r="CD60" i="95" a="1"/>
  <c r="CD60" i="95" s="1"/>
  <c r="CE60" i="95" a="1"/>
  <c r="CE60" i="95"/>
  <c r="CF60" i="95" a="1"/>
  <c r="CF60" i="95"/>
  <c r="CG60" i="95" a="1"/>
  <c r="CG60" i="95"/>
  <c r="CH60" i="95" a="1"/>
  <c r="CH60" i="95" s="1"/>
  <c r="CI60" i="95" a="1"/>
  <c r="CI60" i="95" s="1"/>
  <c r="CJ60" i="95" a="1"/>
  <c r="CJ60" i="95"/>
  <c r="CK60" i="95" a="1"/>
  <c r="CK60" i="95"/>
  <c r="CL60" i="95" a="1"/>
  <c r="CL60" i="95" s="1"/>
  <c r="CM60" i="95" a="1"/>
  <c r="CM60" i="95" s="1"/>
  <c r="CN60" i="95" a="1"/>
  <c r="CN60" i="95" s="1"/>
  <c r="CO60" i="95" a="1"/>
  <c r="CO60" i="95" s="1"/>
  <c r="CP60" i="95" a="1"/>
  <c r="CP60" i="95" s="1"/>
  <c r="CQ60" i="95" a="1"/>
  <c r="CQ60" i="95" s="1"/>
  <c r="CR60" i="95" a="1"/>
  <c r="CR60" i="95" s="1"/>
  <c r="CS60" i="95" a="1"/>
  <c r="CS60" i="95" s="1"/>
  <c r="CT60" i="95" a="1"/>
  <c r="CT60" i="95" s="1"/>
  <c r="CU60" i="95" a="1"/>
  <c r="CU60" i="95"/>
  <c r="CV60" i="95" a="1"/>
  <c r="CV60" i="95" s="1"/>
  <c r="CW60" i="95" a="1"/>
  <c r="CW60" i="95"/>
  <c r="CX60" i="95" a="1"/>
  <c r="CX60" i="95" s="1"/>
  <c r="CY60" i="95" a="1"/>
  <c r="CY60" i="95"/>
  <c r="E61" i="95" a="1"/>
  <c r="E61" i="95" s="1"/>
  <c r="F61" i="95" a="1"/>
  <c r="F61" i="95"/>
  <c r="G61" i="95" a="1"/>
  <c r="G61" i="95" s="1"/>
  <c r="H61" i="95" a="1"/>
  <c r="H61" i="95"/>
  <c r="I61" i="95" a="1"/>
  <c r="I61" i="95" s="1"/>
  <c r="J61" i="95" a="1"/>
  <c r="J61" i="95" s="1"/>
  <c r="K61" i="95" a="1"/>
  <c r="K61" i="95" s="1"/>
  <c r="L61" i="95" a="1"/>
  <c r="L61" i="95" s="1"/>
  <c r="M61" i="95" a="1"/>
  <c r="M61" i="95" s="1"/>
  <c r="N61" i="95" a="1"/>
  <c r="N61" i="95" s="1"/>
  <c r="O61" i="95" a="1"/>
  <c r="O61" i="95" s="1"/>
  <c r="P61" i="95" a="1"/>
  <c r="P61" i="95"/>
  <c r="Q61" i="95" a="1"/>
  <c r="Q61" i="95" s="1"/>
  <c r="R61" i="95" a="1"/>
  <c r="R61" i="95"/>
  <c r="S61" i="95" a="1"/>
  <c r="S61" i="95" s="1"/>
  <c r="T61" i="95" a="1"/>
  <c r="T61" i="95"/>
  <c r="U61" i="95" a="1"/>
  <c r="U61" i="95" s="1"/>
  <c r="V61" i="95" a="1"/>
  <c r="V61" i="95"/>
  <c r="W61" i="95" a="1"/>
  <c r="W61" i="95" s="1"/>
  <c r="X61" i="95" a="1"/>
  <c r="X61" i="95"/>
  <c r="Y61" i="95" a="1"/>
  <c r="Y61" i="95" s="1"/>
  <c r="Z61" i="95" a="1"/>
  <c r="Z61" i="95" s="1"/>
  <c r="AA61" i="95" a="1"/>
  <c r="AA61" i="95" s="1"/>
  <c r="AB61" i="95" a="1"/>
  <c r="AB61" i="95" s="1"/>
  <c r="AC61" i="95" a="1"/>
  <c r="AC61" i="95" s="1"/>
  <c r="AD61" i="95" a="1"/>
  <c r="AD61" i="95" s="1"/>
  <c r="AE61" i="95" a="1"/>
  <c r="AE61" i="95" s="1"/>
  <c r="AF61" i="95" a="1"/>
  <c r="AF61" i="95"/>
  <c r="AG61" i="95" a="1"/>
  <c r="AG61" i="95" s="1"/>
  <c r="AH61" i="95" a="1"/>
  <c r="AH61" i="95"/>
  <c r="AI61" i="95" a="1"/>
  <c r="AI61" i="95" s="1"/>
  <c r="AJ61" i="95" a="1"/>
  <c r="AJ61" i="95"/>
  <c r="AK61" i="95" a="1"/>
  <c r="AK61" i="95" s="1"/>
  <c r="AL61" i="95" a="1"/>
  <c r="AL61" i="95"/>
  <c r="AM61" i="95" a="1"/>
  <c r="AM61" i="95" s="1"/>
  <c r="AN61" i="95" a="1"/>
  <c r="AN61" i="95"/>
  <c r="AO61" i="95" a="1"/>
  <c r="AO61" i="95" s="1"/>
  <c r="AP61" i="95" a="1"/>
  <c r="AP61" i="95" s="1"/>
  <c r="AQ61" i="95" a="1"/>
  <c r="AQ61" i="95" s="1"/>
  <c r="AR61" i="95" a="1"/>
  <c r="AR61" i="95" s="1"/>
  <c r="AS61" i="95" a="1"/>
  <c r="AS61" i="95" s="1"/>
  <c r="AT61" i="95" a="1"/>
  <c r="AT61" i="95" s="1"/>
  <c r="AU61" i="95" a="1"/>
  <c r="AU61" i="95" s="1"/>
  <c r="AV61" i="95" a="1"/>
  <c r="AV61" i="95"/>
  <c r="AW61" i="95" a="1"/>
  <c r="AW61" i="95" s="1"/>
  <c r="AX61" i="95" a="1"/>
  <c r="AX61" i="95"/>
  <c r="AY61" i="95" a="1"/>
  <c r="AY61" i="95" s="1"/>
  <c r="AZ61" i="95" a="1"/>
  <c r="AZ61" i="95"/>
  <c r="BA61" i="95" a="1"/>
  <c r="BA61" i="95" s="1"/>
  <c r="BB61" i="95" a="1"/>
  <c r="BB61" i="95"/>
  <c r="BC61" i="95" a="1"/>
  <c r="BC61" i="95" s="1"/>
  <c r="BD61" i="95" a="1"/>
  <c r="BD61" i="95"/>
  <c r="BE61" i="95" a="1"/>
  <c r="BE61" i="95" s="1"/>
  <c r="BF61" i="95" a="1"/>
  <c r="BF61" i="95" s="1"/>
  <c r="BG61" i="95" a="1"/>
  <c r="BG61" i="95" s="1"/>
  <c r="BH61" i="95" a="1"/>
  <c r="BH61" i="95" s="1"/>
  <c r="BI61" i="95" a="1"/>
  <c r="BI61" i="95" s="1"/>
  <c r="BJ61" i="95" a="1"/>
  <c r="BJ61" i="95" s="1"/>
  <c r="BK61" i="95" a="1"/>
  <c r="BK61" i="95" s="1"/>
  <c r="BL61" i="95" a="1"/>
  <c r="BL61" i="95"/>
  <c r="BM61" i="95" a="1"/>
  <c r="BM61" i="95" s="1"/>
  <c r="BN61" i="95" a="1"/>
  <c r="BN61" i="95"/>
  <c r="BO61" i="95" a="1"/>
  <c r="BO61" i="95" s="1"/>
  <c r="BP61" i="95" a="1"/>
  <c r="BP61" i="95"/>
  <c r="BQ61" i="95" a="1"/>
  <c r="BQ61" i="95" s="1"/>
  <c r="BR61" i="95" a="1"/>
  <c r="BR61" i="95"/>
  <c r="BS61" i="95" a="1"/>
  <c r="BS61" i="95" s="1"/>
  <c r="BT61" i="95" a="1"/>
  <c r="BT61" i="95"/>
  <c r="BU61" i="95" a="1"/>
  <c r="BU61" i="95" s="1"/>
  <c r="BV61" i="95" a="1"/>
  <c r="BV61" i="95" s="1"/>
  <c r="BW61" i="95" a="1"/>
  <c r="BW61" i="95" s="1"/>
  <c r="BX61" i="95" a="1"/>
  <c r="BX61" i="95" s="1"/>
  <c r="BY61" i="95" a="1"/>
  <c r="BY61" i="95" s="1"/>
  <c r="BZ61" i="95" a="1"/>
  <c r="BZ61" i="95" s="1"/>
  <c r="CA61" i="95" a="1"/>
  <c r="CA61" i="95" s="1"/>
  <c r="CB61" i="95" a="1"/>
  <c r="CB61" i="95"/>
  <c r="CC61" i="95" a="1"/>
  <c r="CC61" i="95" s="1"/>
  <c r="CD61" i="95" a="1"/>
  <c r="CD61" i="95"/>
  <c r="CE61" i="95" a="1"/>
  <c r="CE61" i="95" s="1"/>
  <c r="CF61" i="95" a="1"/>
  <c r="CF61" i="95"/>
  <c r="CG61" i="95" a="1"/>
  <c r="CG61" i="95" s="1"/>
  <c r="CH61" i="95" a="1"/>
  <c r="CH61" i="95"/>
  <c r="CI61" i="95" a="1"/>
  <c r="CI61" i="95" s="1"/>
  <c r="CJ61" i="95" a="1"/>
  <c r="CJ61" i="95"/>
  <c r="CK61" i="95" a="1"/>
  <c r="CK61" i="95" s="1"/>
  <c r="CL61" i="95" a="1"/>
  <c r="CL61" i="95" s="1"/>
  <c r="CM61" i="95" a="1"/>
  <c r="CM61" i="95" s="1"/>
  <c r="CN61" i="95" a="1"/>
  <c r="CN61" i="95" s="1"/>
  <c r="CO61" i="95" a="1"/>
  <c r="CO61" i="95" s="1"/>
  <c r="CP61" i="95" a="1"/>
  <c r="CP61" i="95" s="1"/>
  <c r="CQ61" i="95" a="1"/>
  <c r="CQ61" i="95" s="1"/>
  <c r="CR61" i="95" a="1"/>
  <c r="CR61" i="95"/>
  <c r="CS61" i="95" a="1"/>
  <c r="CS61" i="95" s="1"/>
  <c r="CT61" i="95" a="1"/>
  <c r="CT61" i="95"/>
  <c r="CU61" i="95" a="1"/>
  <c r="CU61" i="95" s="1"/>
  <c r="CV61" i="95" a="1"/>
  <c r="CV61" i="95"/>
  <c r="CW61" i="95" a="1"/>
  <c r="CW61" i="95" s="1"/>
  <c r="CX61" i="95" a="1"/>
  <c r="CX61" i="95"/>
  <c r="CY61" i="95" a="1"/>
  <c r="CY61" i="95" s="1"/>
  <c r="E62" i="95" a="1"/>
  <c r="E62" i="95"/>
  <c r="F62" i="95" a="1"/>
  <c r="F62" i="95" s="1"/>
  <c r="G62" i="95" a="1"/>
  <c r="G62" i="95" s="1"/>
  <c r="H62" i="95" a="1"/>
  <c r="H62" i="95" s="1"/>
  <c r="I62" i="95" a="1"/>
  <c r="I62" i="95" s="1"/>
  <c r="J62" i="95" a="1"/>
  <c r="J62" i="95" s="1"/>
  <c r="K62" i="95" a="1"/>
  <c r="K62" i="95" s="1"/>
  <c r="L62" i="95" a="1"/>
  <c r="L62" i="95" s="1"/>
  <c r="M62" i="95" a="1"/>
  <c r="M62" i="95"/>
  <c r="N62" i="95" a="1"/>
  <c r="N62" i="95" s="1"/>
  <c r="O62" i="95" a="1"/>
  <c r="O62" i="95"/>
  <c r="P62" i="95" a="1"/>
  <c r="P62" i="95" s="1"/>
  <c r="Q62" i="95" a="1"/>
  <c r="Q62" i="95"/>
  <c r="R62" i="95" a="1"/>
  <c r="R62" i="95" s="1"/>
  <c r="S62" i="95" a="1"/>
  <c r="S62" i="95"/>
  <c r="T62" i="95" a="1"/>
  <c r="T62" i="95" s="1"/>
  <c r="U62" i="95" a="1"/>
  <c r="U62" i="95"/>
  <c r="V62" i="95" a="1"/>
  <c r="V62" i="95" s="1"/>
  <c r="W62" i="95" a="1"/>
  <c r="W62" i="95" s="1"/>
  <c r="X62" i="95" a="1"/>
  <c r="X62" i="95" s="1"/>
  <c r="Y62" i="95" a="1"/>
  <c r="Y62" i="95" s="1"/>
  <c r="Z62" i="95" a="1"/>
  <c r="Z62" i="95" s="1"/>
  <c r="AA62" i="95" a="1"/>
  <c r="AA62" i="95" s="1"/>
  <c r="AB62" i="95" a="1"/>
  <c r="AB62" i="95" s="1"/>
  <c r="AC62" i="95" a="1"/>
  <c r="AC62" i="95"/>
  <c r="AD62" i="95" a="1"/>
  <c r="AD62" i="95" s="1"/>
  <c r="AE62" i="95" a="1"/>
  <c r="AE62" i="95"/>
  <c r="AF62" i="95" a="1"/>
  <c r="AF62" i="95" s="1"/>
  <c r="AG62" i="95" a="1"/>
  <c r="AG62" i="95"/>
  <c r="AH62" i="95" a="1"/>
  <c r="AH62" i="95" s="1"/>
  <c r="AI62" i="95" a="1"/>
  <c r="AI62" i="95"/>
  <c r="AJ62" i="95" a="1"/>
  <c r="AJ62" i="95" s="1"/>
  <c r="AK62" i="95" a="1"/>
  <c r="AK62" i="95"/>
  <c r="AL62" i="95" a="1"/>
  <c r="AL62" i="95" s="1"/>
  <c r="AM62" i="95" a="1"/>
  <c r="AM62" i="95" s="1"/>
  <c r="AN62" i="95" a="1"/>
  <c r="AN62" i="95" s="1"/>
  <c r="AO62" i="95" a="1"/>
  <c r="AO62" i="95" s="1"/>
  <c r="AP62" i="95" a="1"/>
  <c r="AP62" i="95" s="1"/>
  <c r="AQ62" i="95" a="1"/>
  <c r="AQ62" i="95" s="1"/>
  <c r="AR62" i="95" a="1"/>
  <c r="AR62" i="95" s="1"/>
  <c r="AS62" i="95" a="1"/>
  <c r="AS62" i="95"/>
  <c r="AT62" i="95" a="1"/>
  <c r="AT62" i="95" s="1"/>
  <c r="AU62" i="95" a="1"/>
  <c r="AU62" i="95"/>
  <c r="AV62" i="95" a="1"/>
  <c r="AV62" i="95" s="1"/>
  <c r="AW62" i="95" a="1"/>
  <c r="AW62" i="95"/>
  <c r="AX62" i="95" a="1"/>
  <c r="AX62" i="95" s="1"/>
  <c r="AY62" i="95" a="1"/>
  <c r="AY62" i="95"/>
  <c r="AZ62" i="95" a="1"/>
  <c r="AZ62" i="95" s="1"/>
  <c r="BA62" i="95" a="1"/>
  <c r="BA62" i="95"/>
  <c r="BB62" i="95" a="1"/>
  <c r="BB62" i="95" s="1"/>
  <c r="BC62" i="95" a="1"/>
  <c r="BC62" i="95" s="1"/>
  <c r="BD62" i="95" a="1"/>
  <c r="BD62" i="95" s="1"/>
  <c r="BE62" i="95" a="1"/>
  <c r="BE62" i="95" s="1"/>
  <c r="BF62" i="95" a="1"/>
  <c r="BF62" i="95" s="1"/>
  <c r="BG62" i="95" a="1"/>
  <c r="BG62" i="95" s="1"/>
  <c r="BH62" i="95" a="1"/>
  <c r="BH62" i="95" s="1"/>
  <c r="BI62" i="95" a="1"/>
  <c r="BI62" i="95"/>
  <c r="BJ62" i="95" a="1"/>
  <c r="BJ62" i="95" s="1"/>
  <c r="BK62" i="95" a="1"/>
  <c r="BK62" i="95"/>
  <c r="BL62" i="95" a="1"/>
  <c r="BL62" i="95" s="1"/>
  <c r="BM62" i="95" a="1"/>
  <c r="BM62" i="95"/>
  <c r="BN62" i="95" a="1"/>
  <c r="BN62" i="95" s="1"/>
  <c r="BO62" i="95" a="1"/>
  <c r="BO62" i="95"/>
  <c r="BP62" i="95" a="1"/>
  <c r="BP62" i="95" s="1"/>
  <c r="BQ62" i="95" a="1"/>
  <c r="BQ62" i="95"/>
  <c r="BR62" i="95" a="1"/>
  <c r="BR62" i="95" s="1"/>
  <c r="BS62" i="95" a="1"/>
  <c r="BS62" i="95" s="1"/>
  <c r="BT62" i="95" a="1"/>
  <c r="BT62" i="95" s="1"/>
  <c r="BU62" i="95" a="1"/>
  <c r="BU62" i="95" s="1"/>
  <c r="BV62" i="95" a="1"/>
  <c r="BV62" i="95" s="1"/>
  <c r="BW62" i="95" a="1"/>
  <c r="BW62" i="95" s="1"/>
  <c r="BX62" i="95" a="1"/>
  <c r="BX62" i="95" s="1"/>
  <c r="BY62" i="95" a="1"/>
  <c r="BY62" i="95"/>
  <c r="BZ62" i="95" a="1"/>
  <c r="BZ62" i="95" s="1"/>
  <c r="CA62" i="95" a="1"/>
  <c r="CA62" i="95"/>
  <c r="CB62" i="95" a="1"/>
  <c r="CB62" i="95" s="1"/>
  <c r="CC62" i="95" a="1"/>
  <c r="CC62" i="95"/>
  <c r="CD62" i="95" a="1"/>
  <c r="CD62" i="95" s="1"/>
  <c r="CE62" i="95" a="1"/>
  <c r="CE62" i="95"/>
  <c r="CF62" i="95" a="1"/>
  <c r="CF62" i="95" s="1"/>
  <c r="CG62" i="95" a="1"/>
  <c r="CG62" i="95"/>
  <c r="CH62" i="95" a="1"/>
  <c r="CH62" i="95" s="1"/>
  <c r="CI62" i="95" a="1"/>
  <c r="CI62" i="95" s="1"/>
  <c r="CJ62" i="95" a="1"/>
  <c r="CJ62" i="95" s="1"/>
  <c r="CK62" i="95" a="1"/>
  <c r="CK62" i="95" s="1"/>
  <c r="CL62" i="95" a="1"/>
  <c r="CL62" i="95" s="1"/>
  <c r="CM62" i="95" a="1"/>
  <c r="CM62" i="95" s="1"/>
  <c r="CN62" i="95" a="1"/>
  <c r="CN62" i="95" s="1"/>
  <c r="CO62" i="95" a="1"/>
  <c r="CO62" i="95"/>
  <c r="CP62" i="95" a="1"/>
  <c r="CP62" i="95" s="1"/>
  <c r="CQ62" i="95" a="1"/>
  <c r="CQ62" i="95"/>
  <c r="CR62" i="95" a="1"/>
  <c r="CR62" i="95" s="1"/>
  <c r="CS62" i="95" a="1"/>
  <c r="CS62" i="95"/>
  <c r="CT62" i="95" a="1"/>
  <c r="CT62" i="95" s="1"/>
  <c r="CU62" i="95" a="1"/>
  <c r="CU62" i="95"/>
  <c r="CV62" i="95" a="1"/>
  <c r="CV62" i="95" s="1"/>
  <c r="CW62" i="95" a="1"/>
  <c r="CW62" i="95"/>
  <c r="CX62" i="95" a="1"/>
  <c r="CX62" i="95" s="1"/>
  <c r="CY62" i="95" a="1"/>
  <c r="CY62" i="95" s="1"/>
  <c r="E63" i="95" a="1"/>
  <c r="E63" i="95" s="1"/>
  <c r="F63" i="95" a="1"/>
  <c r="F63" i="95" s="1"/>
  <c r="G63" i="95" a="1"/>
  <c r="G63" i="95" s="1"/>
  <c r="H63" i="95" a="1"/>
  <c r="H63" i="95" s="1"/>
  <c r="I63" i="95" a="1"/>
  <c r="I63" i="95" s="1"/>
  <c r="J63" i="95" a="1"/>
  <c r="J63" i="95"/>
  <c r="K63" i="95" a="1"/>
  <c r="K63" i="95" s="1"/>
  <c r="L63" i="95" a="1"/>
  <c r="L63" i="95"/>
  <c r="M63" i="95" a="1"/>
  <c r="M63" i="95" s="1"/>
  <c r="N63" i="95" a="1"/>
  <c r="N63" i="95"/>
  <c r="O63" i="95" a="1"/>
  <c r="O63" i="95" s="1"/>
  <c r="P63" i="95" a="1"/>
  <c r="P63" i="95"/>
  <c r="Q63" i="95" a="1"/>
  <c r="Q63" i="95" s="1"/>
  <c r="R63" i="95" a="1"/>
  <c r="R63" i="95"/>
  <c r="S63" i="95" a="1"/>
  <c r="S63" i="95" s="1"/>
  <c r="T63" i="95" a="1"/>
  <c r="T63" i="95" s="1"/>
  <c r="U63" i="95" a="1"/>
  <c r="U63" i="95" s="1"/>
  <c r="V63" i="95" a="1"/>
  <c r="V63" i="95" s="1"/>
  <c r="W63" i="95" a="1"/>
  <c r="W63" i="95" s="1"/>
  <c r="X63" i="95" a="1"/>
  <c r="X63" i="95" s="1"/>
  <c r="Y63" i="95" a="1"/>
  <c r="Y63" i="95" s="1"/>
  <c r="Z63" i="95" a="1"/>
  <c r="Z63" i="95"/>
  <c r="AA63" i="95" a="1"/>
  <c r="AA63" i="95" s="1"/>
  <c r="AB63" i="95" a="1"/>
  <c r="AB63" i="95"/>
  <c r="AC63" i="95" a="1"/>
  <c r="AC63" i="95" s="1"/>
  <c r="AD63" i="95" a="1"/>
  <c r="AD63" i="95"/>
  <c r="AE63" i="95" a="1"/>
  <c r="AE63" i="95" s="1"/>
  <c r="AF63" i="95" a="1"/>
  <c r="AF63" i="95"/>
  <c r="AG63" i="95" a="1"/>
  <c r="AG63" i="95" s="1"/>
  <c r="AH63" i="95" a="1"/>
  <c r="AH63" i="95"/>
  <c r="AI63" i="95" a="1"/>
  <c r="AI63" i="95" s="1"/>
  <c r="AJ63" i="95" a="1"/>
  <c r="AJ63" i="95" s="1"/>
  <c r="AK63" i="95" a="1"/>
  <c r="AK63" i="95" s="1"/>
  <c r="AL63" i="95" a="1"/>
  <c r="AL63" i="95" s="1"/>
  <c r="AM63" i="95" a="1"/>
  <c r="AM63" i="95" s="1"/>
  <c r="AN63" i="95" a="1"/>
  <c r="AN63" i="95" s="1"/>
  <c r="AO63" i="95" a="1"/>
  <c r="AO63" i="95" s="1"/>
  <c r="AP63" i="95" a="1"/>
  <c r="AP63" i="95"/>
  <c r="AQ63" i="95" a="1"/>
  <c r="AQ63" i="95" s="1"/>
  <c r="AR63" i="95" a="1"/>
  <c r="AR63" i="95"/>
  <c r="AS63" i="95" a="1"/>
  <c r="AS63" i="95" s="1"/>
  <c r="AT63" i="95" a="1"/>
  <c r="AT63" i="95"/>
  <c r="AU63" i="95" a="1"/>
  <c r="AU63" i="95" s="1"/>
  <c r="AV63" i="95" a="1"/>
  <c r="AV63" i="95"/>
  <c r="AW63" i="95" a="1"/>
  <c r="AW63" i="95" s="1"/>
  <c r="AX63" i="95" a="1"/>
  <c r="AX63" i="95"/>
  <c r="AY63" i="95" a="1"/>
  <c r="AY63" i="95" s="1"/>
  <c r="AZ63" i="95" a="1"/>
  <c r="AZ63" i="95" s="1"/>
  <c r="BA63" i="95" a="1"/>
  <c r="BA63" i="95" s="1"/>
  <c r="BB63" i="95" a="1"/>
  <c r="BB63" i="95" s="1"/>
  <c r="BC63" i="95" a="1"/>
  <c r="BC63" i="95" s="1"/>
  <c r="BD63" i="95" a="1"/>
  <c r="BD63" i="95" s="1"/>
  <c r="BE63" i="95" a="1"/>
  <c r="BE63" i="95" s="1"/>
  <c r="BF63" i="95" a="1"/>
  <c r="BF63" i="95"/>
  <c r="BG63" i="95" a="1"/>
  <c r="BG63" i="95" s="1"/>
  <c r="BH63" i="95" a="1"/>
  <c r="BH63" i="95"/>
  <c r="BI63" i="95" a="1"/>
  <c r="BI63" i="95" s="1"/>
  <c r="BJ63" i="95" a="1"/>
  <c r="BJ63" i="95"/>
  <c r="BK63" i="95" a="1"/>
  <c r="BK63" i="95" s="1"/>
  <c r="BL63" i="95" a="1"/>
  <c r="BL63" i="95"/>
  <c r="BM63" i="95" a="1"/>
  <c r="BM63" i="95" s="1"/>
  <c r="BN63" i="95" a="1"/>
  <c r="BN63" i="95"/>
  <c r="BO63" i="95" a="1"/>
  <c r="BO63" i="95" s="1"/>
  <c r="BP63" i="95" a="1"/>
  <c r="BP63" i="95" s="1"/>
  <c r="BQ63" i="95" a="1"/>
  <c r="BQ63" i="95" s="1"/>
  <c r="BR63" i="95" a="1"/>
  <c r="BR63" i="95" s="1"/>
  <c r="BS63" i="95" a="1"/>
  <c r="BS63" i="95" s="1"/>
  <c r="BT63" i="95" a="1"/>
  <c r="BT63" i="95" s="1"/>
  <c r="BU63" i="95" a="1"/>
  <c r="BU63" i="95" s="1"/>
  <c r="BV63" i="95" a="1"/>
  <c r="BV63" i="95"/>
  <c r="BW63" i="95" a="1"/>
  <c r="BW63" i="95" s="1"/>
  <c r="BX63" i="95" a="1"/>
  <c r="BX63" i="95"/>
  <c r="BY63" i="95" a="1"/>
  <c r="BY63" i="95" s="1"/>
  <c r="BZ63" i="95" a="1"/>
  <c r="BZ63" i="95"/>
  <c r="CA63" i="95" a="1"/>
  <c r="CA63" i="95" s="1"/>
  <c r="CB63" i="95" a="1"/>
  <c r="CB63" i="95"/>
  <c r="CC63" i="95" a="1"/>
  <c r="CC63" i="95" s="1"/>
  <c r="CD63" i="95" a="1"/>
  <c r="CD63" i="95"/>
  <c r="CE63" i="95" a="1"/>
  <c r="CE63" i="95" s="1"/>
  <c r="CF63" i="95" a="1"/>
  <c r="CF63" i="95" s="1"/>
  <c r="CG63" i="95" a="1"/>
  <c r="CG63" i="95" s="1"/>
  <c r="CH63" i="95" a="1"/>
  <c r="CH63" i="95" s="1"/>
  <c r="CI63" i="95" a="1"/>
  <c r="CI63" i="95" s="1"/>
  <c r="CJ63" i="95" a="1"/>
  <c r="CJ63" i="95" s="1"/>
  <c r="CK63" i="95" a="1"/>
  <c r="CK63" i="95" s="1"/>
  <c r="CL63" i="95" a="1"/>
  <c r="CL63" i="95"/>
  <c r="CM63" i="95" a="1"/>
  <c r="CM63" i="95" s="1"/>
  <c r="CN63" i="95" a="1"/>
  <c r="CN63" i="95" s="1"/>
  <c r="CO63" i="95" a="1"/>
  <c r="CO63" i="95" s="1"/>
  <c r="CP63" i="95" a="1"/>
  <c r="CP63" i="95"/>
  <c r="CQ63" i="95" a="1"/>
  <c r="CQ63" i="95" s="1"/>
  <c r="CR63" i="95" a="1"/>
  <c r="CR63" i="95"/>
  <c r="CS63" i="95" a="1"/>
  <c r="CS63" i="95" s="1"/>
  <c r="CT63" i="95" a="1"/>
  <c r="CT63" i="95"/>
  <c r="CU63" i="95" a="1"/>
  <c r="CU63" i="95" s="1"/>
  <c r="CV63" i="95" a="1"/>
  <c r="CV63" i="95" s="1"/>
  <c r="CW63" i="95" a="1"/>
  <c r="CW63" i="95" s="1"/>
  <c r="CX63" i="95" a="1"/>
  <c r="CX63" i="95" s="1"/>
  <c r="CY63" i="95" a="1"/>
  <c r="CY63" i="95" s="1"/>
  <c r="E64" i="95" a="1"/>
  <c r="E64" i="95" s="1"/>
  <c r="F64" i="95" a="1"/>
  <c r="F64" i="95" s="1"/>
  <c r="G64" i="95" a="1"/>
  <c r="G64" i="95"/>
  <c r="H64" i="95" a="1"/>
  <c r="H64" i="95" s="1"/>
  <c r="I64" i="95" a="1"/>
  <c r="I64" i="95"/>
  <c r="J64" i="95" a="1"/>
  <c r="J64" i="95" s="1"/>
  <c r="K64" i="95" a="1"/>
  <c r="K64" i="95"/>
  <c r="L64" i="95" a="1"/>
  <c r="L64" i="95" s="1"/>
  <c r="M64" i="95" a="1"/>
  <c r="M64" i="95"/>
  <c r="N64" i="95" a="1"/>
  <c r="N64" i="95" s="1"/>
  <c r="O64" i="95" a="1"/>
  <c r="O64" i="95"/>
  <c r="P64" i="95" a="1"/>
  <c r="P64" i="95" s="1"/>
  <c r="Q64" i="95" a="1"/>
  <c r="Q64" i="95" s="1"/>
  <c r="R64" i="95" a="1"/>
  <c r="R64" i="95" s="1"/>
  <c r="S64" i="95" a="1"/>
  <c r="S64" i="95" s="1"/>
  <c r="T64" i="95" a="1"/>
  <c r="T64" i="95" s="1"/>
  <c r="U64" i="95" a="1"/>
  <c r="U64" i="95" s="1"/>
  <c r="V64" i="95" a="1"/>
  <c r="V64" i="95" s="1"/>
  <c r="W64" i="95" a="1"/>
  <c r="W64" i="95"/>
  <c r="X64" i="95" a="1"/>
  <c r="X64" i="95" s="1"/>
  <c r="Y64" i="95" a="1"/>
  <c r="Y64" i="95"/>
  <c r="Z64" i="95" a="1"/>
  <c r="Z64" i="95" s="1"/>
  <c r="AA64" i="95" a="1"/>
  <c r="AA64" i="95"/>
  <c r="AB64" i="95" a="1"/>
  <c r="AB64" i="95" s="1"/>
  <c r="AC64" i="95" a="1"/>
  <c r="AC64" i="95"/>
  <c r="AD64" i="95" a="1"/>
  <c r="AD64" i="95" s="1"/>
  <c r="AE64" i="95" a="1"/>
  <c r="AE64" i="95"/>
  <c r="AF64" i="95" a="1"/>
  <c r="AF64" i="95" s="1"/>
  <c r="AG64" i="95" a="1"/>
  <c r="AG64" i="95" s="1"/>
  <c r="AH64" i="95" a="1"/>
  <c r="AH64" i="95" s="1"/>
  <c r="AI64" i="95" a="1"/>
  <c r="AI64" i="95" s="1"/>
  <c r="AJ64" i="95" a="1"/>
  <c r="AJ64" i="95" s="1"/>
  <c r="AK64" i="95" a="1"/>
  <c r="AK64" i="95" s="1"/>
  <c r="AL64" i="95" a="1"/>
  <c r="AL64" i="95" s="1"/>
  <c r="AM64" i="95" a="1"/>
  <c r="AM64" i="95"/>
  <c r="AN64" i="95" a="1"/>
  <c r="AN64" i="95" s="1"/>
  <c r="AO64" i="95" a="1"/>
  <c r="AO64" i="95"/>
  <c r="AP64" i="95" a="1"/>
  <c r="AP64" i="95" s="1"/>
  <c r="AQ64" i="95" a="1"/>
  <c r="AQ64" i="95"/>
  <c r="AR64" i="95" a="1"/>
  <c r="AR64" i="95" s="1"/>
  <c r="AS64" i="95" a="1"/>
  <c r="AS64" i="95"/>
  <c r="AT64" i="95" a="1"/>
  <c r="AT64" i="95" s="1"/>
  <c r="AU64" i="95" a="1"/>
  <c r="AU64" i="95"/>
  <c r="AV64" i="95" a="1"/>
  <c r="AV64" i="95" s="1"/>
  <c r="AW64" i="95" a="1"/>
  <c r="AW64" i="95" s="1"/>
  <c r="AX64" i="95" a="1"/>
  <c r="AX64" i="95" s="1"/>
  <c r="AY64" i="95" a="1"/>
  <c r="AY64" i="95" s="1"/>
  <c r="AZ64" i="95" a="1"/>
  <c r="AZ64" i="95" s="1"/>
  <c r="BA64" i="95" a="1"/>
  <c r="BA64" i="95" s="1"/>
  <c r="BB64" i="95" a="1"/>
  <c r="BB64" i="95" s="1"/>
  <c r="BC64" i="95" a="1"/>
  <c r="BC64" i="95"/>
  <c r="BD64" i="95" a="1"/>
  <c r="BD64" i="95" s="1"/>
  <c r="BE64" i="95" a="1"/>
  <c r="BE64" i="95"/>
  <c r="BF64" i="95" a="1"/>
  <c r="BF64" i="95" s="1"/>
  <c r="BG64" i="95" a="1"/>
  <c r="BG64" i="95"/>
  <c r="BH64" i="95" a="1"/>
  <c r="BH64" i="95" s="1"/>
  <c r="BI64" i="95" a="1"/>
  <c r="BI64" i="95"/>
  <c r="BJ64" i="95" a="1"/>
  <c r="BJ64" i="95" s="1"/>
  <c r="BK64" i="95" a="1"/>
  <c r="BK64" i="95"/>
  <c r="BL64" i="95" a="1"/>
  <c r="BL64" i="95" s="1"/>
  <c r="BM64" i="95" a="1"/>
  <c r="BM64" i="95" s="1"/>
  <c r="BN64" i="95" a="1"/>
  <c r="BN64" i="95" s="1"/>
  <c r="BO64" i="95" a="1"/>
  <c r="BO64" i="95" s="1"/>
  <c r="BP64" i="95" a="1"/>
  <c r="BP64" i="95" s="1"/>
  <c r="BQ64" i="95" a="1"/>
  <c r="BQ64" i="95" s="1"/>
  <c r="BR64" i="95" a="1"/>
  <c r="BR64" i="95" s="1"/>
  <c r="BS64" i="95" a="1"/>
  <c r="BS64" i="95"/>
  <c r="BT64" i="95" a="1"/>
  <c r="BT64" i="95" s="1"/>
  <c r="BU64" i="95" a="1"/>
  <c r="BU64" i="95"/>
  <c r="BV64" i="95" a="1"/>
  <c r="BV64" i="95" s="1"/>
  <c r="BW64" i="95" a="1"/>
  <c r="BW64" i="95"/>
  <c r="BX64" i="95" a="1"/>
  <c r="BX64" i="95" s="1"/>
  <c r="BY64" i="95" a="1"/>
  <c r="BY64" i="95"/>
  <c r="BZ64" i="95" a="1"/>
  <c r="BZ64" i="95" s="1"/>
  <c r="CA64" i="95" a="1"/>
  <c r="CA64" i="95"/>
  <c r="CB64" i="95" a="1"/>
  <c r="CB64" i="95" s="1"/>
  <c r="CC64" i="95" a="1"/>
  <c r="CC64" i="95" s="1"/>
  <c r="CD64" i="95" a="1"/>
  <c r="CD64" i="95" s="1"/>
  <c r="CE64" i="95" a="1"/>
  <c r="CE64" i="95" s="1"/>
  <c r="CF64" i="95" a="1"/>
  <c r="CF64" i="95" s="1"/>
  <c r="CG64" i="95" a="1"/>
  <c r="CG64" i="95" s="1"/>
  <c r="CH64" i="95" a="1"/>
  <c r="CH64" i="95" s="1"/>
  <c r="CI64" i="95" a="1"/>
  <c r="CI64" i="95"/>
  <c r="CJ64" i="95" a="1"/>
  <c r="CJ64" i="95" s="1"/>
  <c r="CK64" i="95" a="1"/>
  <c r="CK64" i="95" s="1"/>
  <c r="CL64" i="95" a="1"/>
  <c r="CL64" i="95" s="1"/>
  <c r="CM64" i="95" a="1"/>
  <c r="CM64" i="95"/>
  <c r="CN64" i="95" a="1"/>
  <c r="CN64" i="95" s="1"/>
  <c r="CO64" i="95" a="1"/>
  <c r="CO64" i="95"/>
  <c r="CP64" i="95" a="1"/>
  <c r="CP64" i="95" s="1"/>
  <c r="CQ64" i="95" a="1"/>
  <c r="CQ64" i="95"/>
  <c r="CR64" i="95" a="1"/>
  <c r="CR64" i="95" s="1"/>
  <c r="CS64" i="95" a="1"/>
  <c r="CS64" i="95" s="1"/>
  <c r="CT64" i="95" a="1"/>
  <c r="CT64" i="95" s="1"/>
  <c r="CU64" i="95" a="1"/>
  <c r="CU64" i="95" s="1"/>
  <c r="CV64" i="95" a="1"/>
  <c r="CV64" i="95" s="1"/>
  <c r="CW64" i="95" a="1"/>
  <c r="CW64" i="95" s="1"/>
  <c r="CX64" i="95" a="1"/>
  <c r="CX64" i="95" s="1"/>
  <c r="CY64" i="95" a="1"/>
  <c r="CY64" i="95"/>
  <c r="E65" i="95" a="1"/>
  <c r="E65" i="95" s="1"/>
  <c r="F65" i="95" a="1"/>
  <c r="F65" i="95"/>
  <c r="G65" i="95" a="1"/>
  <c r="G65" i="95" s="1"/>
  <c r="H65" i="95" a="1"/>
  <c r="H65" i="95"/>
  <c r="I65" i="95" a="1"/>
  <c r="I65" i="95" s="1"/>
  <c r="J65" i="95" a="1"/>
  <c r="J65" i="95"/>
  <c r="K65" i="95" a="1"/>
  <c r="K65" i="95" s="1"/>
  <c r="L65" i="95" a="1"/>
  <c r="L65" i="95"/>
  <c r="M65" i="95" a="1"/>
  <c r="M65" i="95" s="1"/>
  <c r="N65" i="95" a="1"/>
  <c r="N65" i="95" s="1"/>
  <c r="O65" i="95" a="1"/>
  <c r="O65" i="95" s="1"/>
  <c r="P65" i="95" a="1"/>
  <c r="P65" i="95" s="1"/>
  <c r="Q65" i="95" a="1"/>
  <c r="Q65" i="95" s="1"/>
  <c r="R65" i="95" a="1"/>
  <c r="R65" i="95" s="1"/>
  <c r="S65" i="95" a="1"/>
  <c r="S65" i="95" s="1"/>
  <c r="T65" i="95" a="1"/>
  <c r="T65" i="95"/>
  <c r="U65" i="95" a="1"/>
  <c r="U65" i="95" s="1"/>
  <c r="V65" i="95" a="1"/>
  <c r="V65" i="95"/>
  <c r="W65" i="95" a="1"/>
  <c r="W65" i="95" s="1"/>
  <c r="X65" i="95" a="1"/>
  <c r="X65" i="95"/>
  <c r="Y65" i="95" a="1"/>
  <c r="Y65" i="95" s="1"/>
  <c r="Z65" i="95" a="1"/>
  <c r="Z65" i="95"/>
  <c r="AA65" i="95" a="1"/>
  <c r="AA65" i="95" s="1"/>
  <c r="AB65" i="95" a="1"/>
  <c r="AB65" i="95"/>
  <c r="AC65" i="95" a="1"/>
  <c r="AC65" i="95" s="1"/>
  <c r="AD65" i="95" a="1"/>
  <c r="AD65" i="95" s="1"/>
  <c r="AE65" i="95" a="1"/>
  <c r="AE65" i="95" s="1"/>
  <c r="AF65" i="95" a="1"/>
  <c r="AF65" i="95" s="1"/>
  <c r="AG65" i="95" a="1"/>
  <c r="AG65" i="95" s="1"/>
  <c r="AH65" i="95" a="1"/>
  <c r="AH65" i="95" s="1"/>
  <c r="AI65" i="95" a="1"/>
  <c r="AI65" i="95" s="1"/>
  <c r="AJ65" i="95" a="1"/>
  <c r="AJ65" i="95"/>
  <c r="AK65" i="95" a="1"/>
  <c r="AK65" i="95" s="1"/>
  <c r="AL65" i="95" a="1"/>
  <c r="AL65" i="95"/>
  <c r="AM65" i="95" a="1"/>
  <c r="AM65" i="95" s="1"/>
  <c r="AN65" i="95" a="1"/>
  <c r="AN65" i="95"/>
  <c r="AO65" i="95" a="1"/>
  <c r="AO65" i="95" s="1"/>
  <c r="AP65" i="95" a="1"/>
  <c r="AP65" i="95"/>
  <c r="AQ65" i="95" a="1"/>
  <c r="AQ65" i="95" s="1"/>
  <c r="AR65" i="95" a="1"/>
  <c r="AR65" i="95"/>
  <c r="AS65" i="95" a="1"/>
  <c r="AS65" i="95" s="1"/>
  <c r="AT65" i="95" a="1"/>
  <c r="AT65" i="95" s="1"/>
  <c r="AU65" i="95" a="1"/>
  <c r="AU65" i="95" s="1"/>
  <c r="AV65" i="95" a="1"/>
  <c r="AV65" i="95" s="1"/>
  <c r="AW65" i="95" a="1"/>
  <c r="AW65" i="95" s="1"/>
  <c r="AX65" i="95" a="1"/>
  <c r="AX65" i="95" s="1"/>
  <c r="AY65" i="95" a="1"/>
  <c r="AY65" i="95" s="1"/>
  <c r="AZ65" i="95" a="1"/>
  <c r="AZ65" i="95"/>
  <c r="BA65" i="95" a="1"/>
  <c r="BA65" i="95" s="1"/>
  <c r="BB65" i="95" a="1"/>
  <c r="BB65" i="95"/>
  <c r="BC65" i="95" a="1"/>
  <c r="BC65" i="95" s="1"/>
  <c r="BD65" i="95" a="1"/>
  <c r="BD65" i="95"/>
  <c r="BE65" i="95" a="1"/>
  <c r="BE65" i="95" s="1"/>
  <c r="BF65" i="95" a="1"/>
  <c r="BF65" i="95"/>
  <c r="BG65" i="95" a="1"/>
  <c r="BG65" i="95" s="1"/>
  <c r="BH65" i="95" a="1"/>
  <c r="BH65" i="95"/>
  <c r="BI65" i="95" a="1"/>
  <c r="BI65" i="95" s="1"/>
  <c r="BJ65" i="95" a="1"/>
  <c r="BJ65" i="95" s="1"/>
  <c r="BK65" i="95" a="1"/>
  <c r="BK65" i="95" s="1"/>
  <c r="BL65" i="95" a="1"/>
  <c r="BL65" i="95" s="1"/>
  <c r="BM65" i="95" a="1"/>
  <c r="BM65" i="95" s="1"/>
  <c r="BN65" i="95" a="1"/>
  <c r="BN65" i="95" s="1"/>
  <c r="BO65" i="95" a="1"/>
  <c r="BO65" i="95" s="1"/>
  <c r="BP65" i="95" a="1"/>
  <c r="BP65" i="95"/>
  <c r="BQ65" i="95" a="1"/>
  <c r="BQ65" i="95" s="1"/>
  <c r="BR65" i="95" a="1"/>
  <c r="BR65" i="95"/>
  <c r="BS65" i="95" a="1"/>
  <c r="BS65" i="95" s="1"/>
  <c r="BT65" i="95" a="1"/>
  <c r="BT65" i="95"/>
  <c r="BU65" i="95" a="1"/>
  <c r="BU65" i="95" s="1"/>
  <c r="BV65" i="95" a="1"/>
  <c r="BV65" i="95"/>
  <c r="BW65" i="95" a="1"/>
  <c r="BW65" i="95" s="1"/>
  <c r="BX65" i="95" a="1"/>
  <c r="BX65" i="95"/>
  <c r="BY65" i="95" a="1"/>
  <c r="BY65" i="95" s="1"/>
  <c r="BZ65" i="95" a="1"/>
  <c r="BZ65" i="95" s="1"/>
  <c r="CA65" i="95" a="1"/>
  <c r="CA65" i="95" s="1"/>
  <c r="CB65" i="95" a="1"/>
  <c r="CB65" i="95" s="1"/>
  <c r="CC65" i="95" a="1"/>
  <c r="CC65" i="95" s="1"/>
  <c r="CD65" i="95" a="1"/>
  <c r="CD65" i="95" s="1"/>
  <c r="CE65" i="95" a="1"/>
  <c r="CE65" i="95" s="1"/>
  <c r="CF65" i="95" a="1"/>
  <c r="CF65" i="95"/>
  <c r="CG65" i="95" a="1"/>
  <c r="CG65" i="95" s="1"/>
  <c r="CH65" i="95" a="1"/>
  <c r="CH65" i="95"/>
  <c r="CI65" i="95" a="1"/>
  <c r="CI65" i="95" s="1"/>
  <c r="CJ65" i="95" a="1"/>
  <c r="CJ65" i="95"/>
  <c r="CK65" i="95" a="1"/>
  <c r="CK65" i="95" s="1"/>
  <c r="CL65" i="95" a="1"/>
  <c r="CL65" i="95"/>
  <c r="CM65" i="95" a="1"/>
  <c r="CM65" i="95" s="1"/>
  <c r="CN65" i="95" a="1"/>
  <c r="CN65" i="95"/>
  <c r="CO65" i="95" a="1"/>
  <c r="CO65" i="95" s="1"/>
  <c r="CP65" i="95" a="1"/>
  <c r="CP65" i="95" s="1"/>
  <c r="CQ65" i="95" a="1"/>
  <c r="CQ65" i="95" s="1"/>
  <c r="CR65" i="95" a="1"/>
  <c r="CR65" i="95" s="1"/>
  <c r="CS65" i="95" a="1"/>
  <c r="CS65" i="95" s="1"/>
  <c r="CT65" i="95" a="1"/>
  <c r="CT65" i="95" s="1"/>
  <c r="CU65" i="95" a="1"/>
  <c r="CU65" i="95" s="1"/>
  <c r="CV65" i="95" a="1"/>
  <c r="CV65" i="95"/>
  <c r="CW65" i="95" a="1"/>
  <c r="CW65" i="95" s="1"/>
  <c r="CX65" i="95" a="1"/>
  <c r="CX65" i="95"/>
  <c r="CY65" i="95" a="1"/>
  <c r="CY65" i="95" s="1"/>
  <c r="E66" i="95" a="1"/>
  <c r="E66" i="95"/>
  <c r="F66" i="95" a="1"/>
  <c r="F66" i="95" s="1"/>
  <c r="G66" i="95" a="1"/>
  <c r="G66" i="95"/>
  <c r="H66" i="95" a="1"/>
  <c r="H66" i="95" s="1"/>
  <c r="I66" i="95" a="1"/>
  <c r="I66" i="95"/>
  <c r="J66" i="95" a="1"/>
  <c r="J66" i="95" s="1"/>
  <c r="K66" i="95" a="1"/>
  <c r="K66" i="95" s="1"/>
  <c r="L66" i="95" a="1"/>
  <c r="L66" i="95" s="1"/>
  <c r="M66" i="95" a="1"/>
  <c r="M66" i="95" s="1"/>
  <c r="N66" i="95" a="1"/>
  <c r="N66" i="95" s="1"/>
  <c r="O66" i="95" a="1"/>
  <c r="O66" i="95" s="1"/>
  <c r="P66" i="95" a="1"/>
  <c r="P66" i="95" s="1"/>
  <c r="Q66" i="95" a="1"/>
  <c r="Q66" i="95"/>
  <c r="R66" i="95" a="1"/>
  <c r="R66" i="95" s="1"/>
  <c r="S66" i="95" a="1"/>
  <c r="S66" i="95"/>
  <c r="T66" i="95" a="1"/>
  <c r="T66" i="95" s="1"/>
  <c r="U66" i="95" a="1"/>
  <c r="U66" i="95"/>
  <c r="V66" i="95" a="1"/>
  <c r="V66" i="95" s="1"/>
  <c r="W66" i="95" a="1"/>
  <c r="W66" i="95"/>
  <c r="X66" i="95" a="1"/>
  <c r="X66" i="95" s="1"/>
  <c r="Y66" i="95" a="1"/>
  <c r="Y66" i="95" s="1"/>
  <c r="Z66" i="95" a="1"/>
  <c r="Z66" i="95" s="1"/>
  <c r="AA66" i="95" a="1"/>
  <c r="AA66" i="95" s="1"/>
  <c r="AB66" i="95" a="1"/>
  <c r="AB66" i="95" s="1"/>
  <c r="AC66" i="95" a="1"/>
  <c r="AC66" i="95" s="1"/>
  <c r="AD66" i="95" a="1"/>
  <c r="AD66" i="95" s="1"/>
  <c r="AE66" i="95" a="1"/>
  <c r="AE66" i="95" s="1"/>
  <c r="AF66" i="95" a="1"/>
  <c r="AF66" i="95" s="1"/>
  <c r="AG66" i="95" a="1"/>
  <c r="AG66" i="95"/>
  <c r="AH66" i="95" a="1"/>
  <c r="AH66" i="95" s="1"/>
  <c r="AI66" i="95" a="1"/>
  <c r="AI66" i="95"/>
  <c r="AJ66" i="95" a="1"/>
  <c r="AJ66" i="95" s="1"/>
  <c r="AK66" i="95" a="1"/>
  <c r="AK66" i="95"/>
  <c r="AL66" i="95" a="1"/>
  <c r="AL66" i="95" s="1"/>
  <c r="AM66" i="95" a="1"/>
  <c r="AM66" i="95"/>
  <c r="AN66" i="95" a="1"/>
  <c r="AN66" i="95" s="1"/>
  <c r="AO66" i="95" a="1"/>
  <c r="AO66" i="95" s="1"/>
  <c r="AP66" i="95" a="1"/>
  <c r="AP66" i="95" s="1"/>
  <c r="AQ66" i="95" a="1"/>
  <c r="AQ66" i="95" s="1"/>
  <c r="AR66" i="95" a="1"/>
  <c r="AR66" i="95" s="1"/>
  <c r="AS66" i="95" a="1"/>
  <c r="AS66" i="95" s="1"/>
  <c r="AT66" i="95" a="1"/>
  <c r="AT66" i="95" s="1"/>
  <c r="AU66" i="95" a="1"/>
  <c r="AU66" i="95" s="1"/>
  <c r="AV66" i="95" a="1"/>
  <c r="AV66" i="95" s="1"/>
  <c r="AW66" i="95" a="1"/>
  <c r="AW66" i="95"/>
  <c r="AX66" i="95" a="1"/>
  <c r="AX66" i="95" s="1"/>
  <c r="AY66" i="95" a="1"/>
  <c r="AY66" i="95"/>
  <c r="AZ66" i="95" a="1"/>
  <c r="AZ66" i="95" s="1"/>
  <c r="BA66" i="95" a="1"/>
  <c r="BA66" i="95"/>
  <c r="BB66" i="95" a="1"/>
  <c r="BB66" i="95" s="1"/>
  <c r="BC66" i="95" a="1"/>
  <c r="BC66" i="95"/>
  <c r="BD66" i="95" a="1"/>
  <c r="BD66" i="95" s="1"/>
  <c r="BE66" i="95" a="1"/>
  <c r="BE66" i="95" s="1"/>
  <c r="BF66" i="95" a="1"/>
  <c r="BF66" i="95" s="1"/>
  <c r="BG66" i="95" a="1"/>
  <c r="BG66" i="95" s="1"/>
  <c r="BH66" i="95" a="1"/>
  <c r="BH66" i="95" s="1"/>
  <c r="BI66" i="95" a="1"/>
  <c r="BI66" i="95" s="1"/>
  <c r="BJ66" i="95" a="1"/>
  <c r="BJ66" i="95" s="1"/>
  <c r="BK66" i="95" a="1"/>
  <c r="BK66" i="95" s="1"/>
  <c r="BL66" i="95" a="1"/>
  <c r="BL66" i="95" s="1"/>
  <c r="BM66" i="95" a="1"/>
  <c r="BM66" i="95"/>
  <c r="BN66" i="95" a="1"/>
  <c r="BN66" i="95" s="1"/>
  <c r="BO66" i="95" a="1"/>
  <c r="BO66" i="95"/>
  <c r="BP66" i="95" a="1"/>
  <c r="BP66" i="95" s="1"/>
  <c r="BQ66" i="95" a="1"/>
  <c r="BQ66" i="95"/>
  <c r="BR66" i="95" a="1"/>
  <c r="BR66" i="95" s="1"/>
  <c r="BS66" i="95" a="1"/>
  <c r="BS66" i="95"/>
  <c r="BT66" i="95" a="1"/>
  <c r="BT66" i="95" s="1"/>
  <c r="BU66" i="95" a="1"/>
  <c r="BU66" i="95" s="1"/>
  <c r="BV66" i="95" a="1"/>
  <c r="BV66" i="95" s="1"/>
  <c r="BW66" i="95" a="1"/>
  <c r="BW66" i="95" s="1"/>
  <c r="BX66" i="95" a="1"/>
  <c r="BX66" i="95" s="1"/>
  <c r="BY66" i="95" a="1"/>
  <c r="BY66" i="95" s="1"/>
  <c r="BZ66" i="95" a="1"/>
  <c r="BZ66" i="95" s="1"/>
  <c r="CA66" i="95" a="1"/>
  <c r="CA66" i="95" s="1"/>
  <c r="CB66" i="95" a="1"/>
  <c r="CB66" i="95" s="1"/>
  <c r="CC66" i="95" a="1"/>
  <c r="CC66" i="95"/>
  <c r="CD66" i="95" a="1"/>
  <c r="CD66" i="95" s="1"/>
  <c r="CE66" i="95" a="1"/>
  <c r="CE66" i="95"/>
  <c r="CF66" i="95" a="1"/>
  <c r="CF66" i="95" s="1"/>
  <c r="CG66" i="95" a="1"/>
  <c r="CG66" i="95"/>
  <c r="CH66" i="95" a="1"/>
  <c r="CH66" i="95" s="1"/>
  <c r="CI66" i="95" a="1"/>
  <c r="CI66" i="95"/>
  <c r="CJ66" i="95" a="1"/>
  <c r="CJ66" i="95" s="1"/>
  <c r="CK66" i="95" a="1"/>
  <c r="CK66" i="95" s="1"/>
  <c r="CL66" i="95" a="1"/>
  <c r="CL66" i="95" s="1"/>
  <c r="CM66" i="95" a="1"/>
  <c r="CM66" i="95" s="1"/>
  <c r="CN66" i="95" a="1"/>
  <c r="CN66" i="95" s="1"/>
  <c r="CO66" i="95" a="1"/>
  <c r="CO66" i="95" s="1"/>
  <c r="CP66" i="95" a="1"/>
  <c r="CP66" i="95" s="1"/>
  <c r="CQ66" i="95" a="1"/>
  <c r="CQ66" i="95" s="1"/>
  <c r="CR66" i="95" a="1"/>
  <c r="CR66" i="95" s="1"/>
  <c r="CS66" i="95" a="1"/>
  <c r="CS66" i="95"/>
  <c r="CT66" i="95" a="1"/>
  <c r="CT66" i="95" s="1"/>
  <c r="CU66" i="95" a="1"/>
  <c r="CU66" i="95"/>
  <c r="CV66" i="95" a="1"/>
  <c r="CV66" i="95" s="1"/>
  <c r="CW66" i="95" a="1"/>
  <c r="CW66" i="95"/>
  <c r="CX66" i="95" a="1"/>
  <c r="CX66" i="95" s="1"/>
  <c r="CY66" i="95" a="1"/>
  <c r="CY66" i="95"/>
  <c r="E67" i="95" a="1"/>
  <c r="E67" i="95" s="1"/>
  <c r="F67" i="95" a="1"/>
  <c r="F67" i="95" s="1"/>
  <c r="G67" i="95" a="1"/>
  <c r="G67" i="95" s="1"/>
  <c r="H67" i="95" a="1"/>
  <c r="H67" i="95" s="1"/>
  <c r="I67" i="95" a="1"/>
  <c r="I67" i="95" s="1"/>
  <c r="J67" i="95" a="1"/>
  <c r="J67" i="95" s="1"/>
  <c r="K67" i="95" a="1"/>
  <c r="K67" i="95" s="1"/>
  <c r="L67" i="95" a="1"/>
  <c r="L67" i="95" s="1"/>
  <c r="M67" i="95" a="1"/>
  <c r="M67" i="95" s="1"/>
  <c r="N67" i="95" a="1"/>
  <c r="N67" i="95"/>
  <c r="O67" i="95" a="1"/>
  <c r="O67" i="95" s="1"/>
  <c r="P67" i="95" a="1"/>
  <c r="P67" i="95"/>
  <c r="Q67" i="95" a="1"/>
  <c r="Q67" i="95" s="1"/>
  <c r="R67" i="95" a="1"/>
  <c r="R67" i="95"/>
  <c r="S67" i="95" a="1"/>
  <c r="S67" i="95" s="1"/>
  <c r="T67" i="95" a="1"/>
  <c r="T67" i="95"/>
  <c r="U67" i="95" a="1"/>
  <c r="U67" i="95" s="1"/>
  <c r="V67" i="95" a="1"/>
  <c r="V67" i="95" s="1"/>
  <c r="W67" i="95" a="1"/>
  <c r="W67" i="95" s="1"/>
  <c r="X67" i="95" a="1"/>
  <c r="X67" i="95" s="1"/>
  <c r="Y67" i="95" a="1"/>
  <c r="Y67" i="95" s="1"/>
  <c r="Z67" i="95" a="1"/>
  <c r="Z67" i="95" s="1"/>
  <c r="AA67" i="95" a="1"/>
  <c r="AA67" i="95" s="1"/>
  <c r="AB67" i="95" a="1"/>
  <c r="AB67" i="95" s="1"/>
  <c r="AC67" i="95" a="1"/>
  <c r="AC67" i="95" s="1"/>
  <c r="AD67" i="95" a="1"/>
  <c r="AD67" i="95"/>
  <c r="AE67" i="95" a="1"/>
  <c r="AE67" i="95" s="1"/>
  <c r="AF67" i="95" a="1"/>
  <c r="AF67" i="95"/>
  <c r="AG67" i="95" a="1"/>
  <c r="AG67" i="95" s="1"/>
  <c r="AH67" i="95" a="1"/>
  <c r="AH67" i="95"/>
  <c r="AI67" i="95" a="1"/>
  <c r="AI67" i="95" s="1"/>
  <c r="AJ67" i="95" a="1"/>
  <c r="AJ67" i="95"/>
  <c r="AK67" i="95" a="1"/>
  <c r="AK67" i="95" s="1"/>
  <c r="AL67" i="95" a="1"/>
  <c r="AL67" i="95" s="1"/>
  <c r="AM67" i="95" a="1"/>
  <c r="AM67" i="95" s="1"/>
  <c r="AN67" i="95" a="1"/>
  <c r="AN67" i="95" s="1"/>
  <c r="AO67" i="95" a="1"/>
  <c r="AO67" i="95" s="1"/>
  <c r="AP67" i="95" a="1"/>
  <c r="AP67" i="95" s="1"/>
  <c r="AQ67" i="95" a="1"/>
  <c r="AQ67" i="95" s="1"/>
  <c r="AR67" i="95" a="1"/>
  <c r="AR67" i="95" s="1"/>
  <c r="AS67" i="95" a="1"/>
  <c r="AS67" i="95" s="1"/>
  <c r="AT67" i="95" a="1"/>
  <c r="AT67" i="95"/>
  <c r="AU67" i="95" a="1"/>
  <c r="AU67" i="95" s="1"/>
  <c r="AV67" i="95" a="1"/>
  <c r="AV67" i="95"/>
  <c r="AW67" i="95" a="1"/>
  <c r="AW67" i="95" s="1"/>
  <c r="AX67" i="95" a="1"/>
  <c r="AX67" i="95"/>
  <c r="AY67" i="95" a="1"/>
  <c r="AY67" i="95" s="1"/>
  <c r="AZ67" i="95" a="1"/>
  <c r="AZ67" i="95"/>
  <c r="BA67" i="95" a="1"/>
  <c r="BA67" i="95" s="1"/>
  <c r="BB67" i="95" a="1"/>
  <c r="BB67" i="95" s="1"/>
  <c r="BC67" i="95" a="1"/>
  <c r="BC67" i="95" s="1"/>
  <c r="BD67" i="95" a="1"/>
  <c r="BD67" i="95" s="1"/>
  <c r="BE67" i="95" a="1"/>
  <c r="BE67" i="95" s="1"/>
  <c r="BF67" i="95" a="1"/>
  <c r="BF67" i="95" s="1"/>
  <c r="BG67" i="95" a="1"/>
  <c r="BG67" i="95" s="1"/>
  <c r="BH67" i="95" a="1"/>
  <c r="BH67" i="95" s="1"/>
  <c r="BI67" i="95" a="1"/>
  <c r="BI67" i="95" s="1"/>
  <c r="BJ67" i="95" a="1"/>
  <c r="BJ67" i="95"/>
  <c r="BK67" i="95" a="1"/>
  <c r="BK67" i="95" s="1"/>
  <c r="BL67" i="95" a="1"/>
  <c r="BL67" i="95"/>
  <c r="BM67" i="95" a="1"/>
  <c r="BM67" i="95" s="1"/>
  <c r="BN67" i="95" a="1"/>
  <c r="BN67" i="95"/>
  <c r="BO67" i="95" a="1"/>
  <c r="BO67" i="95" s="1"/>
  <c r="BP67" i="95" a="1"/>
  <c r="BP67" i="95"/>
  <c r="BQ67" i="95" a="1"/>
  <c r="BQ67" i="95" s="1"/>
  <c r="BR67" i="95" a="1"/>
  <c r="BR67" i="95" s="1"/>
  <c r="BS67" i="95" a="1"/>
  <c r="BS67" i="95" s="1"/>
  <c r="BT67" i="95" a="1"/>
  <c r="BT67" i="95" s="1"/>
  <c r="BU67" i="95" a="1"/>
  <c r="BU67" i="95" s="1"/>
  <c r="BV67" i="95" a="1"/>
  <c r="BV67" i="95" s="1"/>
  <c r="BW67" i="95" a="1"/>
  <c r="BW67" i="95" s="1"/>
  <c r="BX67" i="95" a="1"/>
  <c r="BX67" i="95" s="1"/>
  <c r="BY67" i="95" a="1"/>
  <c r="BY67" i="95" s="1"/>
  <c r="BZ67" i="95" a="1"/>
  <c r="BZ67" i="95"/>
  <c r="CA67" i="95" a="1"/>
  <c r="CA67" i="95" s="1"/>
  <c r="CB67" i="95" a="1"/>
  <c r="CB67" i="95"/>
  <c r="CC67" i="95" a="1"/>
  <c r="CC67" i="95" s="1"/>
  <c r="CD67" i="95" a="1"/>
  <c r="CD67" i="95"/>
  <c r="CE67" i="95" a="1"/>
  <c r="CE67" i="95" s="1"/>
  <c r="CF67" i="95" a="1"/>
  <c r="CF67" i="95"/>
  <c r="CG67" i="95" a="1"/>
  <c r="CG67" i="95" s="1"/>
  <c r="CH67" i="95" a="1"/>
  <c r="CH67" i="95" s="1"/>
  <c r="CI67" i="95" a="1"/>
  <c r="CI67" i="95" s="1"/>
  <c r="CJ67" i="95" a="1"/>
  <c r="CJ67" i="95" s="1"/>
  <c r="CK67" i="95" a="1"/>
  <c r="CK67" i="95" s="1"/>
  <c r="CL67" i="95" a="1"/>
  <c r="CL67" i="95" s="1"/>
  <c r="CM67" i="95" a="1"/>
  <c r="CM67" i="95" s="1"/>
  <c r="CN67" i="95" a="1"/>
  <c r="CN67" i="95" s="1"/>
  <c r="CO67" i="95" a="1"/>
  <c r="CO67" i="95" s="1"/>
  <c r="CP67" i="95" a="1"/>
  <c r="CP67" i="95"/>
  <c r="CQ67" i="95" a="1"/>
  <c r="CQ67" i="95" s="1"/>
  <c r="CR67" i="95" a="1"/>
  <c r="CR67" i="95"/>
  <c r="CS67" i="95" a="1"/>
  <c r="CS67" i="95" s="1"/>
  <c r="CT67" i="95" a="1"/>
  <c r="CT67" i="95"/>
  <c r="CU67" i="95" a="1"/>
  <c r="CU67" i="95" s="1"/>
  <c r="CV67" i="95" a="1"/>
  <c r="CV67" i="95"/>
  <c r="CW67" i="95" a="1"/>
  <c r="CW67" i="95" s="1"/>
  <c r="CX67" i="95" a="1"/>
  <c r="CX67" i="95" s="1"/>
  <c r="CY67" i="95" a="1"/>
  <c r="CY67" i="95" s="1"/>
  <c r="E68" i="95" a="1"/>
  <c r="E68" i="95" s="1"/>
  <c r="F68" i="95" a="1"/>
  <c r="F68" i="95" s="1"/>
  <c r="G68" i="95" a="1"/>
  <c r="G68" i="95" s="1"/>
  <c r="H68" i="95" a="1"/>
  <c r="H68" i="95" s="1"/>
  <c r="I68" i="95" a="1"/>
  <c r="I68" i="95" s="1"/>
  <c r="J68" i="95" a="1"/>
  <c r="J68" i="95" s="1"/>
  <c r="K68" i="95" a="1"/>
  <c r="K68" i="95"/>
  <c r="L68" i="95" a="1"/>
  <c r="L68" i="95" s="1"/>
  <c r="M68" i="95" a="1"/>
  <c r="M68" i="95"/>
  <c r="N68" i="95" a="1"/>
  <c r="N68" i="95" s="1"/>
  <c r="O68" i="95" a="1"/>
  <c r="O68" i="95"/>
  <c r="P68" i="95" a="1"/>
  <c r="P68" i="95" s="1"/>
  <c r="Q68" i="95" a="1"/>
  <c r="Q68" i="95"/>
  <c r="R68" i="95" a="1"/>
  <c r="R68" i="95" s="1"/>
  <c r="S68" i="95" a="1"/>
  <c r="S68" i="95" s="1"/>
  <c r="T68" i="95" a="1"/>
  <c r="T68" i="95" s="1"/>
  <c r="U68" i="95" a="1"/>
  <c r="U68" i="95" s="1"/>
  <c r="V68" i="95" a="1"/>
  <c r="V68" i="95" s="1"/>
  <c r="W68" i="95" a="1"/>
  <c r="W68" i="95" s="1"/>
  <c r="X68" i="95" a="1"/>
  <c r="X68" i="95" s="1"/>
  <c r="Y68" i="95" a="1"/>
  <c r="Y68" i="95" s="1"/>
  <c r="Z68" i="95" a="1"/>
  <c r="Z68" i="95" s="1"/>
  <c r="AA68" i="95" a="1"/>
  <c r="AA68" i="95"/>
  <c r="AB68" i="95" a="1"/>
  <c r="AB68" i="95" s="1"/>
  <c r="AC68" i="95" a="1"/>
  <c r="AC68" i="95"/>
  <c r="AD68" i="95" a="1"/>
  <c r="AD68" i="95" s="1"/>
  <c r="AE68" i="95" a="1"/>
  <c r="AE68" i="95"/>
  <c r="AF68" i="95" a="1"/>
  <c r="AF68" i="95" s="1"/>
  <c r="AG68" i="95" a="1"/>
  <c r="AG68" i="95"/>
  <c r="AH68" i="95" a="1"/>
  <c r="AH68" i="95" s="1"/>
  <c r="AI68" i="95" a="1"/>
  <c r="AI68" i="95" s="1"/>
  <c r="AJ68" i="95" a="1"/>
  <c r="AJ68" i="95" s="1"/>
  <c r="AK68" i="95" a="1"/>
  <c r="AK68" i="95" s="1"/>
  <c r="AL68" i="95" a="1"/>
  <c r="AL68" i="95" s="1"/>
  <c r="AM68" i="95" a="1"/>
  <c r="AM68" i="95" s="1"/>
  <c r="AN68" i="95" a="1"/>
  <c r="AN68" i="95" s="1"/>
  <c r="AO68" i="95" a="1"/>
  <c r="AO68" i="95" s="1"/>
  <c r="AP68" i="95" a="1"/>
  <c r="AP68" i="95" s="1"/>
  <c r="AQ68" i="95" a="1"/>
  <c r="AQ68" i="95"/>
  <c r="AR68" i="95" a="1"/>
  <c r="AR68" i="95" s="1"/>
  <c r="AS68" i="95" a="1"/>
  <c r="AS68" i="95"/>
  <c r="AT68" i="95" a="1"/>
  <c r="AT68" i="95" s="1"/>
  <c r="AU68" i="95" a="1"/>
  <c r="AU68" i="95"/>
  <c r="AV68" i="95" a="1"/>
  <c r="AV68" i="95" s="1"/>
  <c r="AW68" i="95" a="1"/>
  <c r="AW68" i="95"/>
  <c r="AX68" i="95" a="1"/>
  <c r="AX68" i="95" s="1"/>
  <c r="AY68" i="95" a="1"/>
  <c r="AY68" i="95" s="1"/>
  <c r="AZ68" i="95" a="1"/>
  <c r="AZ68" i="95" s="1"/>
  <c r="BA68" i="95" a="1"/>
  <c r="BA68" i="95" s="1"/>
  <c r="BB68" i="95" a="1"/>
  <c r="BB68" i="95" s="1"/>
  <c r="BC68" i="95" a="1"/>
  <c r="BC68" i="95" s="1"/>
  <c r="BD68" i="95" a="1"/>
  <c r="BD68" i="95" s="1"/>
  <c r="BE68" i="95" a="1"/>
  <c r="BE68" i="95" s="1"/>
  <c r="BF68" i="95" a="1"/>
  <c r="BF68" i="95" s="1"/>
  <c r="BG68" i="95" a="1"/>
  <c r="BG68" i="95"/>
  <c r="BH68" i="95" a="1"/>
  <c r="BH68" i="95" s="1"/>
  <c r="BI68" i="95" a="1"/>
  <c r="BI68" i="95"/>
  <c r="BJ68" i="95" a="1"/>
  <c r="BJ68" i="95" s="1"/>
  <c r="BK68" i="95" a="1"/>
  <c r="BK68" i="95" s="1"/>
  <c r="BL68" i="95" a="1"/>
  <c r="BL68" i="95" s="1"/>
  <c r="BM68" i="95" a="1"/>
  <c r="BM68" i="95"/>
  <c r="BN68" i="95" a="1"/>
  <c r="BN68" i="95" s="1"/>
  <c r="BO68" i="95" a="1"/>
  <c r="BO68" i="95" s="1"/>
  <c r="BP68" i="95" a="1"/>
  <c r="BP68" i="95" s="1"/>
  <c r="BQ68" i="95" a="1"/>
  <c r="BQ68" i="95" s="1"/>
  <c r="BR68" i="95" a="1"/>
  <c r="BR68" i="95" s="1"/>
  <c r="BS68" i="95" a="1"/>
  <c r="BS68" i="95" s="1"/>
  <c r="BT68" i="95" a="1"/>
  <c r="BT68" i="95" s="1"/>
  <c r="BU68" i="95" a="1"/>
  <c r="BU68" i="95" s="1"/>
  <c r="BV68" i="95" a="1"/>
  <c r="BV68" i="95" s="1"/>
  <c r="BW68" i="95" a="1"/>
  <c r="BW68" i="95"/>
  <c r="BX68" i="95" a="1"/>
  <c r="BX68" i="95" s="1"/>
  <c r="BY68" i="95" a="1"/>
  <c r="BY68" i="95"/>
  <c r="BZ68" i="95" a="1"/>
  <c r="BZ68" i="95" s="1"/>
  <c r="CA68" i="95" a="1"/>
  <c r="CA68" i="95" s="1"/>
  <c r="CB68" i="95" a="1"/>
  <c r="CB68" i="95" s="1"/>
  <c r="CC68" i="95" a="1"/>
  <c r="CC68" i="95"/>
  <c r="CD68" i="95" a="1"/>
  <c r="CD68" i="95" s="1"/>
  <c r="CE68" i="95" a="1"/>
  <c r="CE68" i="95" s="1"/>
  <c r="CF68" i="95" a="1"/>
  <c r="CF68" i="95" s="1"/>
  <c r="CG68" i="95" a="1"/>
  <c r="CG68" i="95" s="1"/>
  <c r="CH68" i="95" a="1"/>
  <c r="CH68" i="95" s="1"/>
  <c r="CI68" i="95" a="1"/>
  <c r="CI68" i="95" s="1"/>
  <c r="CJ68" i="95" a="1"/>
  <c r="CJ68" i="95" s="1"/>
  <c r="CK68" i="95" a="1"/>
  <c r="CK68" i="95" s="1"/>
  <c r="CL68" i="95" a="1"/>
  <c r="CL68" i="95" s="1"/>
  <c r="CM68" i="95" a="1"/>
  <c r="CM68" i="95"/>
  <c r="CN68" i="95" a="1"/>
  <c r="CN68" i="95" s="1"/>
  <c r="CO68" i="95" a="1"/>
  <c r="CO68" i="95"/>
  <c r="CP68" i="95" a="1"/>
  <c r="CP68" i="95" s="1"/>
  <c r="CQ68" i="95" a="1"/>
  <c r="CQ68" i="95" s="1"/>
  <c r="CR68" i="95" a="1"/>
  <c r="CR68" i="95" s="1"/>
  <c r="CS68" i="95" a="1"/>
  <c r="CS68" i="95"/>
  <c r="CT68" i="95" a="1"/>
  <c r="CT68" i="95" s="1"/>
  <c r="CU68" i="95" a="1"/>
  <c r="CU68" i="95" s="1"/>
  <c r="CV68" i="95" a="1"/>
  <c r="CV68" i="95" s="1"/>
  <c r="CW68" i="95" a="1"/>
  <c r="CW68" i="95" s="1"/>
  <c r="CX68" i="95" a="1"/>
  <c r="CX68" i="95" s="1"/>
  <c r="CY68" i="95" a="1"/>
  <c r="CY68" i="95" s="1"/>
  <c r="E69" i="95" a="1"/>
  <c r="E69" i="95" s="1"/>
  <c r="F69" i="95" a="1"/>
  <c r="F69" i="95" s="1"/>
  <c r="G69" i="95" a="1"/>
  <c r="G69" i="95" s="1"/>
  <c r="H69" i="95" a="1"/>
  <c r="H69" i="95"/>
  <c r="I69" i="95" a="1"/>
  <c r="I69" i="95" s="1"/>
  <c r="J69" i="95" a="1"/>
  <c r="J69" i="95"/>
  <c r="K69" i="95" a="1"/>
  <c r="K69" i="95" s="1"/>
  <c r="L69" i="95" a="1"/>
  <c r="L69" i="95"/>
  <c r="M69" i="95" a="1"/>
  <c r="M69" i="95" s="1"/>
  <c r="N69" i="95" a="1"/>
  <c r="N69" i="95"/>
  <c r="O69" i="95" a="1"/>
  <c r="O69" i="95" s="1"/>
  <c r="P69" i="95" a="1"/>
  <c r="P69" i="95" s="1"/>
  <c r="Q69" i="95" a="1"/>
  <c r="Q69" i="95" s="1"/>
  <c r="R69" i="95" a="1"/>
  <c r="R69" i="95" s="1"/>
  <c r="S69" i="95" a="1"/>
  <c r="S69" i="95" s="1"/>
  <c r="T69" i="95" a="1"/>
  <c r="T69" i="95" s="1"/>
  <c r="U69" i="95" a="1"/>
  <c r="U69" i="95" s="1"/>
  <c r="V69" i="95" a="1"/>
  <c r="V69" i="95" s="1"/>
  <c r="W69" i="95" a="1"/>
  <c r="W69" i="95" s="1"/>
  <c r="X69" i="95" a="1"/>
  <c r="X69" i="95"/>
  <c r="Y69" i="95" a="1"/>
  <c r="Y69" i="95" s="1"/>
  <c r="Z69" i="95" a="1"/>
  <c r="Z69" i="95"/>
  <c r="AA69" i="95" a="1"/>
  <c r="AA69" i="95" s="1"/>
  <c r="AB69" i="95" a="1"/>
  <c r="AB69" i="95"/>
  <c r="AC69" i="95" a="1"/>
  <c r="AC69" i="95" s="1"/>
  <c r="AD69" i="95" a="1"/>
  <c r="AD69" i="95"/>
  <c r="AE69" i="95" a="1"/>
  <c r="AE69" i="95" s="1"/>
  <c r="AF69" i="95" a="1"/>
  <c r="AF69" i="95" s="1"/>
  <c r="AG69" i="95" a="1"/>
  <c r="AG69" i="95" s="1"/>
  <c r="AH69" i="95" a="1"/>
  <c r="AH69" i="95" s="1"/>
  <c r="AI69" i="95" a="1"/>
  <c r="AI69" i="95" s="1"/>
  <c r="AJ69" i="95" a="1"/>
  <c r="AJ69" i="95" s="1"/>
  <c r="AK69" i="95" a="1"/>
  <c r="AK69" i="95" s="1"/>
  <c r="AL69" i="95" a="1"/>
  <c r="AL69" i="95" s="1"/>
  <c r="AM69" i="95" a="1"/>
  <c r="AM69" i="95" s="1"/>
  <c r="AN69" i="95" a="1"/>
  <c r="AN69" i="95"/>
  <c r="AO69" i="95" a="1"/>
  <c r="AO69" i="95" s="1"/>
  <c r="AP69" i="95" a="1"/>
  <c r="AP69" i="95"/>
  <c r="AQ69" i="95" a="1"/>
  <c r="AQ69" i="95" s="1"/>
  <c r="AR69" i="95" a="1"/>
  <c r="AR69" i="95"/>
  <c r="AS69" i="95" a="1"/>
  <c r="AS69" i="95" s="1"/>
  <c r="AT69" i="95" a="1"/>
  <c r="AT69" i="95"/>
  <c r="AU69" i="95" a="1"/>
  <c r="AU69" i="95" s="1"/>
  <c r="AV69" i="95" a="1"/>
  <c r="AV69" i="95" s="1"/>
  <c r="AW69" i="95" a="1"/>
  <c r="AW69" i="95" s="1"/>
  <c r="AX69" i="95" a="1"/>
  <c r="AX69" i="95" s="1"/>
  <c r="AY69" i="95" a="1"/>
  <c r="AY69" i="95" s="1"/>
  <c r="AZ69" i="95" a="1"/>
  <c r="AZ69" i="95" s="1"/>
  <c r="BA69" i="95" a="1"/>
  <c r="BA69" i="95" s="1"/>
  <c r="BB69" i="95" a="1"/>
  <c r="BB69" i="95" s="1"/>
  <c r="BC69" i="95" a="1"/>
  <c r="BC69" i="95" s="1"/>
  <c r="BD69" i="95" a="1"/>
  <c r="BD69" i="95"/>
  <c r="BE69" i="95" a="1"/>
  <c r="BE69" i="95" s="1"/>
  <c r="BF69" i="95" a="1"/>
  <c r="BF69" i="95"/>
  <c r="BG69" i="95" a="1"/>
  <c r="BG69" i="95" s="1"/>
  <c r="BH69" i="95" a="1"/>
  <c r="BH69" i="95"/>
  <c r="BI69" i="95" a="1"/>
  <c r="BI69" i="95" s="1"/>
  <c r="BJ69" i="95" a="1"/>
  <c r="BJ69" i="95"/>
  <c r="BK69" i="95" a="1"/>
  <c r="BK69" i="95" s="1"/>
  <c r="BL69" i="95" a="1"/>
  <c r="BL69" i="95" s="1"/>
  <c r="BM69" i="95" a="1"/>
  <c r="BM69" i="95" s="1"/>
  <c r="BN69" i="95" a="1"/>
  <c r="BN69" i="95" s="1"/>
  <c r="BO69" i="95" a="1"/>
  <c r="BO69" i="95" s="1"/>
  <c r="BP69" i="95" a="1"/>
  <c r="BP69" i="95" s="1"/>
  <c r="BQ69" i="95" a="1"/>
  <c r="BQ69" i="95" s="1"/>
  <c r="BR69" i="95" a="1"/>
  <c r="BR69" i="95" s="1"/>
  <c r="BS69" i="95" a="1"/>
  <c r="BS69" i="95" s="1"/>
  <c r="BT69" i="95" a="1"/>
  <c r="BT69" i="95"/>
  <c r="BU69" i="95" a="1"/>
  <c r="BU69" i="95" s="1"/>
  <c r="BV69" i="95" a="1"/>
  <c r="BV69" i="95"/>
  <c r="BW69" i="95" a="1"/>
  <c r="BW69" i="95" s="1"/>
  <c r="BX69" i="95" a="1"/>
  <c r="BX69" i="95"/>
  <c r="BY69" i="95" a="1"/>
  <c r="BY69" i="95" s="1"/>
  <c r="BZ69" i="95" a="1"/>
  <c r="BZ69" i="95"/>
  <c r="CA69" i="95" a="1"/>
  <c r="CA69" i="95" s="1"/>
  <c r="CB69" i="95" a="1"/>
  <c r="CB69" i="95" s="1"/>
  <c r="CC69" i="95" a="1"/>
  <c r="CC69" i="95" s="1"/>
  <c r="CD69" i="95" a="1"/>
  <c r="CD69" i="95" s="1"/>
  <c r="CE69" i="95" a="1"/>
  <c r="CE69" i="95" s="1"/>
  <c r="CF69" i="95" a="1"/>
  <c r="CF69" i="95" s="1"/>
  <c r="CG69" i="95" a="1"/>
  <c r="CG69" i="95" s="1"/>
  <c r="CH69" i="95" a="1"/>
  <c r="CH69" i="95" s="1"/>
  <c r="CI69" i="95" a="1"/>
  <c r="CI69" i="95" s="1"/>
  <c r="CJ69" i="95" a="1"/>
  <c r="CJ69" i="95"/>
  <c r="CK69" i="95" a="1"/>
  <c r="CK69" i="95" s="1"/>
  <c r="CL69" i="95" a="1"/>
  <c r="CL69" i="95"/>
  <c r="CM69" i="95" a="1"/>
  <c r="CM69" i="95" s="1"/>
  <c r="CN69" i="95" a="1"/>
  <c r="CN69" i="95"/>
  <c r="CO69" i="95" a="1"/>
  <c r="CO69" i="95" s="1"/>
  <c r="CP69" i="95" a="1"/>
  <c r="CP69" i="95"/>
  <c r="CQ69" i="95" a="1"/>
  <c r="CQ69" i="95" s="1"/>
  <c r="CR69" i="95" a="1"/>
  <c r="CR69" i="95" s="1"/>
  <c r="CS69" i="95" a="1"/>
  <c r="CS69" i="95" s="1"/>
  <c r="CT69" i="95" a="1"/>
  <c r="CT69" i="95" s="1"/>
  <c r="CU69" i="95" a="1"/>
  <c r="CU69" i="95" s="1"/>
  <c r="CV69" i="95" a="1"/>
  <c r="CV69" i="95" s="1"/>
  <c r="CW69" i="95" a="1"/>
  <c r="CW69" i="95" s="1"/>
  <c r="CX69" i="95" a="1"/>
  <c r="CX69" i="95" s="1"/>
  <c r="CY69" i="95" a="1"/>
  <c r="CY69" i="95" s="1"/>
  <c r="E70" i="95" a="1"/>
  <c r="E70" i="95"/>
  <c r="F70" i="95" a="1"/>
  <c r="F70" i="95" s="1"/>
  <c r="G70" i="95" a="1"/>
  <c r="G70" i="95"/>
  <c r="H70" i="95" a="1"/>
  <c r="H70" i="95" s="1"/>
  <c r="I70" i="95" a="1"/>
  <c r="I70" i="95"/>
  <c r="J70" i="95" a="1"/>
  <c r="J70" i="95" s="1"/>
  <c r="K70" i="95" a="1"/>
  <c r="K70" i="95"/>
  <c r="L70" i="95" a="1"/>
  <c r="L70" i="95" s="1"/>
  <c r="M70" i="95" a="1"/>
  <c r="M70" i="95" s="1"/>
  <c r="N70" i="95" a="1"/>
  <c r="N70" i="95" s="1"/>
  <c r="O70" i="95" a="1"/>
  <c r="O70" i="95" s="1"/>
  <c r="P70" i="95" a="1"/>
  <c r="P70" i="95" s="1"/>
  <c r="Q70" i="95" a="1"/>
  <c r="Q70" i="95" s="1"/>
  <c r="R70" i="95" a="1"/>
  <c r="R70" i="95" s="1"/>
  <c r="S70" i="95" a="1"/>
  <c r="S70" i="95" s="1"/>
  <c r="T70" i="95" a="1"/>
  <c r="T70" i="95" s="1"/>
  <c r="U70" i="95" a="1"/>
  <c r="U70" i="95"/>
  <c r="V70" i="95" a="1"/>
  <c r="V70" i="95" s="1"/>
  <c r="W70" i="95" a="1"/>
  <c r="W70" i="95"/>
  <c r="X70" i="95" a="1"/>
  <c r="X70" i="95" s="1"/>
  <c r="Y70" i="95" a="1"/>
  <c r="Y70" i="95"/>
  <c r="Z70" i="95" a="1"/>
  <c r="Z70" i="95" s="1"/>
  <c r="AA70" i="95" a="1"/>
  <c r="AA70" i="95"/>
  <c r="AB70" i="95" a="1"/>
  <c r="AB70" i="95" s="1"/>
  <c r="AC70" i="95" a="1"/>
  <c r="AC70" i="95" s="1"/>
  <c r="AD70" i="95" a="1"/>
  <c r="AD70" i="95" s="1"/>
  <c r="AE70" i="95" a="1"/>
  <c r="AE70" i="95" s="1"/>
  <c r="AF70" i="95" a="1"/>
  <c r="AF70" i="95" s="1"/>
  <c r="AG70" i="95" a="1"/>
  <c r="AG70" i="95" s="1"/>
  <c r="AH70" i="95" a="1"/>
  <c r="AH70" i="95" s="1"/>
  <c r="AI70" i="95" a="1"/>
  <c r="AI70" i="95" s="1"/>
  <c r="AJ70" i="95" a="1"/>
  <c r="AJ70" i="95" s="1"/>
  <c r="AK70" i="95" a="1"/>
  <c r="AK70" i="95"/>
  <c r="AL70" i="95" a="1"/>
  <c r="AL70" i="95" s="1"/>
  <c r="AM70" i="95" a="1"/>
  <c r="AM70" i="95"/>
  <c r="AN70" i="95" a="1"/>
  <c r="AN70" i="95" s="1"/>
  <c r="AO70" i="95" a="1"/>
  <c r="AO70" i="95"/>
  <c r="AP70" i="95" a="1"/>
  <c r="AP70" i="95" s="1"/>
  <c r="AQ70" i="95" a="1"/>
  <c r="AQ70" i="95"/>
  <c r="AR70" i="95" a="1"/>
  <c r="AR70" i="95" s="1"/>
  <c r="AS70" i="95" a="1"/>
  <c r="AS70" i="95" s="1"/>
  <c r="AT70" i="95" a="1"/>
  <c r="AT70" i="95" s="1"/>
  <c r="AU70" i="95" a="1"/>
  <c r="AU70" i="95" s="1"/>
  <c r="AV70" i="95" a="1"/>
  <c r="AV70" i="95" s="1"/>
  <c r="AW70" i="95" a="1"/>
  <c r="AW70" i="95" s="1"/>
  <c r="AX70" i="95" a="1"/>
  <c r="AX70" i="95" s="1"/>
  <c r="AY70" i="95" a="1"/>
  <c r="AY70" i="95" s="1"/>
  <c r="AZ70" i="95" a="1"/>
  <c r="AZ70" i="95" s="1"/>
  <c r="BA70" i="95" a="1"/>
  <c r="BA70" i="95"/>
  <c r="BB70" i="95" a="1"/>
  <c r="BB70" i="95" s="1"/>
  <c r="BC70" i="95" a="1"/>
  <c r="BC70" i="95"/>
  <c r="BD70" i="95" a="1"/>
  <c r="BD70" i="95" s="1"/>
  <c r="BE70" i="95" a="1"/>
  <c r="BE70" i="95"/>
  <c r="BF70" i="95" a="1"/>
  <c r="BF70" i="95" s="1"/>
  <c r="BG70" i="95" a="1"/>
  <c r="BG70" i="95"/>
  <c r="BH70" i="95" a="1"/>
  <c r="BH70" i="95" s="1"/>
  <c r="BI70" i="95" a="1"/>
  <c r="BI70" i="95" s="1"/>
  <c r="BJ70" i="95" a="1"/>
  <c r="BJ70" i="95" s="1"/>
  <c r="BK70" i="95" a="1"/>
  <c r="BK70" i="95" s="1"/>
  <c r="BL70" i="95" a="1"/>
  <c r="BL70" i="95" s="1"/>
  <c r="BM70" i="95" a="1"/>
  <c r="BM70" i="95" s="1"/>
  <c r="BN70" i="95" a="1"/>
  <c r="BN70" i="95" s="1"/>
  <c r="BO70" i="95" a="1"/>
  <c r="BO70" i="95" s="1"/>
  <c r="BP70" i="95" a="1"/>
  <c r="BP70" i="95" s="1"/>
  <c r="BQ70" i="95" a="1"/>
  <c r="BQ70" i="95"/>
  <c r="BR70" i="95" a="1"/>
  <c r="BR70" i="95" s="1"/>
  <c r="BS70" i="95" a="1"/>
  <c r="BS70" i="95"/>
  <c r="BT70" i="95" a="1"/>
  <c r="BT70" i="95" s="1"/>
  <c r="BU70" i="95" a="1"/>
  <c r="BU70" i="95"/>
  <c r="BV70" i="95" a="1"/>
  <c r="BV70" i="95" s="1"/>
  <c r="BW70" i="95" a="1"/>
  <c r="BW70" i="95"/>
  <c r="BX70" i="95" a="1"/>
  <c r="BX70" i="95" s="1"/>
  <c r="BY70" i="95" a="1"/>
  <c r="BY70" i="95" s="1"/>
  <c r="BZ70" i="95" a="1"/>
  <c r="BZ70" i="95" s="1"/>
  <c r="CA70" i="95" a="1"/>
  <c r="CA70" i="95" s="1"/>
  <c r="CB70" i="95" a="1"/>
  <c r="CB70" i="95" s="1"/>
  <c r="CC70" i="95" a="1"/>
  <c r="CC70" i="95" s="1"/>
  <c r="CD70" i="95" a="1"/>
  <c r="CD70" i="95" s="1"/>
  <c r="CE70" i="95" a="1"/>
  <c r="CE70" i="95" s="1"/>
  <c r="CF70" i="95" a="1"/>
  <c r="CF70" i="95" s="1"/>
  <c r="CG70" i="95" a="1"/>
  <c r="CG70" i="95"/>
  <c r="CH70" i="95" a="1"/>
  <c r="CH70" i="95" s="1"/>
  <c r="CI70" i="95" a="1"/>
  <c r="CI70" i="95"/>
  <c r="CJ70" i="95" a="1"/>
  <c r="CJ70" i="95" s="1"/>
  <c r="CK70" i="95" a="1"/>
  <c r="CK70" i="95"/>
  <c r="CL70" i="95" a="1"/>
  <c r="CL70" i="95" s="1"/>
  <c r="CM70" i="95" a="1"/>
  <c r="CM70" i="95"/>
  <c r="CN70" i="95" a="1"/>
  <c r="CN70" i="95" s="1"/>
  <c r="CO70" i="95" a="1"/>
  <c r="CO70" i="95" s="1"/>
  <c r="CP70" i="95" a="1"/>
  <c r="CP70" i="95" s="1"/>
  <c r="CQ70" i="95" a="1"/>
  <c r="CQ70" i="95" s="1"/>
  <c r="CR70" i="95" a="1"/>
  <c r="CR70" i="95" s="1"/>
  <c r="CS70" i="95" a="1"/>
  <c r="CS70" i="95" s="1"/>
  <c r="CT70" i="95" a="1"/>
  <c r="CT70" i="95" s="1"/>
  <c r="CU70" i="95" a="1"/>
  <c r="CU70" i="95" s="1"/>
  <c r="CV70" i="95" a="1"/>
  <c r="CV70" i="95" s="1"/>
  <c r="CW70" i="95" a="1"/>
  <c r="CW70" i="95"/>
  <c r="CX70" i="95" a="1"/>
  <c r="CX70" i="95" s="1"/>
  <c r="CY70" i="95" a="1"/>
  <c r="CY70" i="95"/>
  <c r="E71" i="95" a="1"/>
  <c r="E71" i="95" s="1"/>
  <c r="F71" i="95" a="1"/>
  <c r="F71" i="95"/>
  <c r="G71" i="95" a="1"/>
  <c r="G71" i="95" s="1"/>
  <c r="H71" i="95" a="1"/>
  <c r="H71" i="95"/>
  <c r="I71" i="95" a="1"/>
  <c r="I71" i="95" s="1"/>
  <c r="J71" i="95" a="1"/>
  <c r="J71" i="95" s="1"/>
  <c r="K71" i="95" a="1"/>
  <c r="K71" i="95" s="1"/>
  <c r="L71" i="95" a="1"/>
  <c r="L71" i="95" s="1"/>
  <c r="M71" i="95" a="1"/>
  <c r="M71" i="95" s="1"/>
  <c r="N71" i="95" a="1"/>
  <c r="N71" i="95" s="1"/>
  <c r="O71" i="95" a="1"/>
  <c r="O71" i="95" s="1"/>
  <c r="P71" i="95" a="1"/>
  <c r="P71" i="95" s="1"/>
  <c r="Q71" i="95" a="1"/>
  <c r="Q71" i="95" s="1"/>
  <c r="R71" i="95" a="1"/>
  <c r="R71" i="95"/>
  <c r="S71" i="95" a="1"/>
  <c r="S71" i="95" s="1"/>
  <c r="T71" i="95" a="1"/>
  <c r="T71" i="95"/>
  <c r="U71" i="95" a="1"/>
  <c r="U71" i="95" s="1"/>
  <c r="V71" i="95" a="1"/>
  <c r="V71" i="95"/>
  <c r="W71" i="95" a="1"/>
  <c r="W71" i="95" s="1"/>
  <c r="X71" i="95" a="1"/>
  <c r="X71" i="95"/>
  <c r="Y71" i="95" a="1"/>
  <c r="Y71" i="95" s="1"/>
  <c r="Z71" i="95" a="1"/>
  <c r="Z71" i="95" s="1"/>
  <c r="AA71" i="95" a="1"/>
  <c r="AA71" i="95" s="1"/>
  <c r="AB71" i="95" a="1"/>
  <c r="AB71" i="95" s="1"/>
  <c r="AC71" i="95" a="1"/>
  <c r="AC71" i="95" s="1"/>
  <c r="AD71" i="95" a="1"/>
  <c r="AD71" i="95" s="1"/>
  <c r="AE71" i="95" a="1"/>
  <c r="AE71" i="95" s="1"/>
  <c r="AF71" i="95" a="1"/>
  <c r="AF71" i="95" s="1"/>
  <c r="AG71" i="95" a="1"/>
  <c r="AG71" i="95" s="1"/>
  <c r="AH71" i="95" a="1"/>
  <c r="AH71" i="95"/>
  <c r="AI71" i="95" a="1"/>
  <c r="AI71" i="95" s="1"/>
  <c r="AJ71" i="95" a="1"/>
  <c r="AJ71" i="95"/>
  <c r="AK71" i="95" a="1"/>
  <c r="AK71" i="95" s="1"/>
  <c r="AL71" i="95" a="1"/>
  <c r="AL71" i="95"/>
  <c r="AM71" i="95" a="1"/>
  <c r="AM71" i="95" s="1"/>
  <c r="AN71" i="95" a="1"/>
  <c r="AN71" i="95"/>
  <c r="AO71" i="95" a="1"/>
  <c r="AO71" i="95" s="1"/>
  <c r="AP71" i="95" a="1"/>
  <c r="AP71" i="95" s="1"/>
  <c r="AQ71" i="95" a="1"/>
  <c r="AQ71" i="95" s="1"/>
  <c r="AR71" i="95" a="1"/>
  <c r="AR71" i="95" s="1"/>
  <c r="AS71" i="95" a="1"/>
  <c r="AS71" i="95" s="1"/>
  <c r="AT71" i="95" a="1"/>
  <c r="AT71" i="95" s="1"/>
  <c r="AU71" i="95" a="1"/>
  <c r="AU71" i="95" s="1"/>
  <c r="AV71" i="95" a="1"/>
  <c r="AV71" i="95" s="1"/>
  <c r="AW71" i="95" a="1"/>
  <c r="AW71" i="95" s="1"/>
  <c r="AX71" i="95" a="1"/>
  <c r="AX71" i="95"/>
  <c r="AY71" i="95" a="1"/>
  <c r="AY71" i="95" s="1"/>
  <c r="AZ71" i="95" a="1"/>
  <c r="AZ71" i="95"/>
  <c r="BA71" i="95" a="1"/>
  <c r="BA71" i="95" s="1"/>
  <c r="BB71" i="95" a="1"/>
  <c r="BB71" i="95"/>
  <c r="BC71" i="95" a="1"/>
  <c r="BC71" i="95" s="1"/>
  <c r="BD71" i="95" a="1"/>
  <c r="BD71" i="95"/>
  <c r="BE71" i="95" a="1"/>
  <c r="BE71" i="95" s="1"/>
  <c r="BF71" i="95" a="1"/>
  <c r="BF71" i="95" s="1"/>
  <c r="BG71" i="95" a="1"/>
  <c r="BG71" i="95" s="1"/>
  <c r="BH71" i="95" a="1"/>
  <c r="BH71" i="95" s="1"/>
  <c r="BI71" i="95" a="1"/>
  <c r="BI71" i="95" s="1"/>
  <c r="BJ71" i="95" a="1"/>
  <c r="BJ71" i="95" s="1"/>
  <c r="BK71" i="95" a="1"/>
  <c r="BK71" i="95" s="1"/>
  <c r="BL71" i="95" a="1"/>
  <c r="BL71" i="95" s="1"/>
  <c r="BM71" i="95" a="1"/>
  <c r="BM71" i="95" s="1"/>
  <c r="BN71" i="95" a="1"/>
  <c r="BN71" i="95"/>
  <c r="BO71" i="95" a="1"/>
  <c r="BO71" i="95" s="1"/>
  <c r="BP71" i="95" a="1"/>
  <c r="BP71" i="95"/>
  <c r="BQ71" i="95" a="1"/>
  <c r="BQ71" i="95" s="1"/>
  <c r="BR71" i="95" a="1"/>
  <c r="BR71" i="95"/>
  <c r="BS71" i="95" a="1"/>
  <c r="BS71" i="95" s="1"/>
  <c r="BT71" i="95" a="1"/>
  <c r="BT71" i="95"/>
  <c r="BU71" i="95" a="1"/>
  <c r="BU71" i="95" s="1"/>
  <c r="BV71" i="95" a="1"/>
  <c r="BV71" i="95" s="1"/>
  <c r="BW71" i="95" a="1"/>
  <c r="BW71" i="95" s="1"/>
  <c r="BX71" i="95" a="1"/>
  <c r="BX71" i="95" s="1"/>
  <c r="BY71" i="95" a="1"/>
  <c r="BY71" i="95" s="1"/>
  <c r="BZ71" i="95" a="1"/>
  <c r="BZ71" i="95" s="1"/>
  <c r="CA71" i="95" a="1"/>
  <c r="CA71" i="95" s="1"/>
  <c r="CB71" i="95" a="1"/>
  <c r="CB71" i="95" s="1"/>
  <c r="CC71" i="95" a="1"/>
  <c r="CC71" i="95" s="1"/>
  <c r="CD71" i="95" a="1"/>
  <c r="CD71" i="95"/>
  <c r="CE71" i="95" a="1"/>
  <c r="CE71" i="95" s="1"/>
  <c r="CF71" i="95" a="1"/>
  <c r="CF71" i="95"/>
  <c r="CG71" i="95" a="1"/>
  <c r="CG71" i="95" s="1"/>
  <c r="CH71" i="95" a="1"/>
  <c r="CH71" i="95"/>
  <c r="CI71" i="95" a="1"/>
  <c r="CI71" i="95" s="1"/>
  <c r="CJ71" i="95" a="1"/>
  <c r="CJ71" i="95"/>
  <c r="CK71" i="95" a="1"/>
  <c r="CK71" i="95" s="1"/>
  <c r="CL71" i="95" a="1"/>
  <c r="CL71" i="95" s="1"/>
  <c r="CM71" i="95" a="1"/>
  <c r="CM71" i="95" s="1"/>
  <c r="CN71" i="95" a="1"/>
  <c r="CN71" i="95" s="1"/>
  <c r="CO71" i="95" a="1"/>
  <c r="CO71" i="95" s="1"/>
  <c r="CP71" i="95" a="1"/>
  <c r="CP71" i="95" s="1"/>
  <c r="CQ71" i="95" a="1"/>
  <c r="CQ71" i="95" s="1"/>
  <c r="CR71" i="95" a="1"/>
  <c r="CR71" i="95" s="1"/>
  <c r="CS71" i="95" a="1"/>
  <c r="CS71" i="95" s="1"/>
  <c r="CT71" i="95" a="1"/>
  <c r="CT71" i="95"/>
  <c r="CU71" i="95" a="1"/>
  <c r="CU71" i="95" s="1"/>
  <c r="CV71" i="95" a="1"/>
  <c r="CV71" i="95"/>
  <c r="CW71" i="95" a="1"/>
  <c r="CW71" i="95" s="1"/>
  <c r="CX71" i="95" a="1"/>
  <c r="CX71" i="95"/>
  <c r="CY71" i="95" a="1"/>
  <c r="CY71" i="95" s="1"/>
  <c r="E72" i="95" a="1"/>
  <c r="E72" i="95"/>
  <c r="F72" i="95" a="1"/>
  <c r="F72" i="95" s="1"/>
  <c r="G72" i="95" a="1"/>
  <c r="G72" i="95" s="1"/>
  <c r="H72" i="95" a="1"/>
  <c r="H72" i="95" s="1"/>
  <c r="I72" i="95" a="1"/>
  <c r="I72" i="95" s="1"/>
  <c r="J72" i="95" a="1"/>
  <c r="J72" i="95" s="1"/>
  <c r="K72" i="95" a="1"/>
  <c r="K72" i="95" s="1"/>
  <c r="L72" i="95" a="1"/>
  <c r="L72" i="95" s="1"/>
  <c r="M72" i="95" a="1"/>
  <c r="M72" i="95" s="1"/>
  <c r="N72" i="95" a="1"/>
  <c r="N72" i="95" s="1"/>
  <c r="O72" i="95" a="1"/>
  <c r="O72" i="95"/>
  <c r="P72" i="95" a="1"/>
  <c r="P72" i="95" s="1"/>
  <c r="Q72" i="95" a="1"/>
  <c r="Q72" i="95"/>
  <c r="R72" i="95" a="1"/>
  <c r="R72" i="95" s="1"/>
  <c r="S72" i="95" a="1"/>
  <c r="S72" i="95"/>
  <c r="T72" i="95" a="1"/>
  <c r="T72" i="95" s="1"/>
  <c r="U72" i="95" a="1"/>
  <c r="U72" i="95"/>
  <c r="V72" i="95" a="1"/>
  <c r="V72" i="95" s="1"/>
  <c r="W72" i="95" a="1"/>
  <c r="W72" i="95" s="1"/>
  <c r="X72" i="95" a="1"/>
  <c r="X72" i="95" s="1"/>
  <c r="Y72" i="95" a="1"/>
  <c r="Y72" i="95" s="1"/>
  <c r="Z72" i="95" a="1"/>
  <c r="Z72" i="95" s="1"/>
  <c r="AA72" i="95" a="1"/>
  <c r="AA72" i="95" s="1"/>
  <c r="AB72" i="95" a="1"/>
  <c r="AB72" i="95" s="1"/>
  <c r="AC72" i="95" a="1"/>
  <c r="AC72" i="95" s="1"/>
  <c r="AD72" i="95" a="1"/>
  <c r="AD72" i="95" s="1"/>
  <c r="AE72" i="95" a="1"/>
  <c r="AE72" i="95"/>
  <c r="AF72" i="95" a="1"/>
  <c r="AF72" i="95" s="1"/>
  <c r="AG72" i="95" a="1"/>
  <c r="AG72" i="95"/>
  <c r="AH72" i="95" a="1"/>
  <c r="AH72" i="95" s="1"/>
  <c r="AI72" i="95" a="1"/>
  <c r="AI72" i="95"/>
  <c r="AJ72" i="95" a="1"/>
  <c r="AJ72" i="95" s="1"/>
  <c r="AK72" i="95" a="1"/>
  <c r="AK72" i="95"/>
  <c r="AL72" i="95" a="1"/>
  <c r="AL72" i="95" s="1"/>
  <c r="AM72" i="95" a="1"/>
  <c r="AM72" i="95" s="1"/>
  <c r="AN72" i="95" a="1"/>
  <c r="AN72" i="95" s="1"/>
  <c r="AO72" i="95" a="1"/>
  <c r="AO72" i="95" s="1"/>
  <c r="AP72" i="95" a="1"/>
  <c r="AP72" i="95" s="1"/>
  <c r="AQ72" i="95" a="1"/>
  <c r="AQ72" i="95" s="1"/>
  <c r="AR72" i="95" a="1"/>
  <c r="AR72" i="95" s="1"/>
  <c r="AS72" i="95" a="1"/>
  <c r="AS72" i="95" s="1"/>
  <c r="AT72" i="95" a="1"/>
  <c r="AT72" i="95" s="1"/>
  <c r="AU72" i="95" a="1"/>
  <c r="AU72" i="95"/>
  <c r="AV72" i="95" a="1"/>
  <c r="AV72" i="95" s="1"/>
  <c r="AW72" i="95" a="1"/>
  <c r="AW72" i="95"/>
  <c r="AX72" i="95" a="1"/>
  <c r="AX72" i="95" s="1"/>
  <c r="AY72" i="95" a="1"/>
  <c r="AY72" i="95"/>
  <c r="AZ72" i="95" a="1"/>
  <c r="AZ72" i="95" s="1"/>
  <c r="BA72" i="95" a="1"/>
  <c r="BA72" i="95"/>
  <c r="BB72" i="95" a="1"/>
  <c r="BB72" i="95" s="1"/>
  <c r="BC72" i="95" a="1"/>
  <c r="BC72" i="95" s="1"/>
  <c r="BD72" i="95" a="1"/>
  <c r="BD72" i="95" s="1"/>
  <c r="BE72" i="95" a="1"/>
  <c r="BE72" i="95" s="1"/>
  <c r="BF72" i="95" a="1"/>
  <c r="BF72" i="95" s="1"/>
  <c r="BG72" i="95" a="1"/>
  <c r="BG72" i="95" s="1"/>
  <c r="BH72" i="95" a="1"/>
  <c r="BH72" i="95" s="1"/>
  <c r="BI72" i="95" a="1"/>
  <c r="BI72" i="95" s="1"/>
  <c r="BJ72" i="95" a="1"/>
  <c r="BJ72" i="95" s="1"/>
  <c r="BK72" i="95" a="1"/>
  <c r="BK72" i="95"/>
  <c r="BL72" i="95" a="1"/>
  <c r="BL72" i="95" s="1"/>
  <c r="BM72" i="95" a="1"/>
  <c r="BM72" i="95"/>
  <c r="BN72" i="95" a="1"/>
  <c r="BN72" i="95" s="1"/>
  <c r="BO72" i="95" a="1"/>
  <c r="BO72" i="95"/>
  <c r="BP72" i="95" a="1"/>
  <c r="BP72" i="95" s="1"/>
  <c r="BQ72" i="95" a="1"/>
  <c r="BQ72" i="95"/>
  <c r="BR72" i="95" a="1"/>
  <c r="BR72" i="95" s="1"/>
  <c r="BS72" i="95" a="1"/>
  <c r="BS72" i="95" s="1"/>
  <c r="BT72" i="95" a="1"/>
  <c r="BT72" i="95" s="1"/>
  <c r="BU72" i="95" a="1"/>
  <c r="BU72" i="95" s="1"/>
  <c r="BV72" i="95" a="1"/>
  <c r="BV72" i="95" s="1"/>
  <c r="BW72" i="95" a="1"/>
  <c r="BW72" i="95" s="1"/>
  <c r="BX72" i="95" a="1"/>
  <c r="BX72" i="95" s="1"/>
  <c r="BY72" i="95" a="1"/>
  <c r="BY72" i="95" s="1"/>
  <c r="BZ72" i="95" a="1"/>
  <c r="BZ72" i="95" s="1"/>
  <c r="CA72" i="95" a="1"/>
  <c r="CA72" i="95"/>
  <c r="CB72" i="95" a="1"/>
  <c r="CB72" i="95" s="1"/>
  <c r="CC72" i="95" a="1"/>
  <c r="CC72" i="95"/>
  <c r="CD72" i="95" a="1"/>
  <c r="CD72" i="95" s="1"/>
  <c r="CE72" i="95" a="1"/>
  <c r="CE72" i="95"/>
  <c r="CF72" i="95" a="1"/>
  <c r="CF72" i="95" s="1"/>
  <c r="CG72" i="95" a="1"/>
  <c r="CG72" i="95"/>
  <c r="CH72" i="95" a="1"/>
  <c r="CH72" i="95" s="1"/>
  <c r="CI72" i="95" a="1"/>
  <c r="CI72" i="95" s="1"/>
  <c r="CJ72" i="95" a="1"/>
  <c r="CJ72" i="95" s="1"/>
  <c r="CK72" i="95" a="1"/>
  <c r="CK72" i="95" s="1"/>
  <c r="CL72" i="95" a="1"/>
  <c r="CL72" i="95" s="1"/>
  <c r="CM72" i="95" a="1"/>
  <c r="CM72" i="95" s="1"/>
  <c r="CN72" i="95" a="1"/>
  <c r="CN72" i="95" s="1"/>
  <c r="CO72" i="95" a="1"/>
  <c r="CO72" i="95" s="1"/>
  <c r="CP72" i="95" a="1"/>
  <c r="CP72" i="95" s="1"/>
  <c r="CQ72" i="95" a="1"/>
  <c r="CQ72" i="95"/>
  <c r="CR72" i="95" a="1"/>
  <c r="CR72" i="95" s="1"/>
  <c r="CS72" i="95" a="1"/>
  <c r="CS72" i="95"/>
  <c r="CT72" i="95" a="1"/>
  <c r="CT72" i="95" s="1"/>
  <c r="CU72" i="95" a="1"/>
  <c r="CU72" i="95"/>
  <c r="CV72" i="95" a="1"/>
  <c r="CV72" i="95" s="1"/>
  <c r="CW72" i="95" a="1"/>
  <c r="CW72" i="95"/>
  <c r="CX72" i="95" a="1"/>
  <c r="CX72" i="95" s="1"/>
  <c r="CY72" i="95" a="1"/>
  <c r="CY72" i="95" s="1"/>
  <c r="E73" i="95" a="1"/>
  <c r="E73" i="95" s="1"/>
  <c r="F73" i="95" a="1"/>
  <c r="F73" i="95" s="1"/>
  <c r="G73" i="95" a="1"/>
  <c r="G73" i="95" s="1"/>
  <c r="H73" i="95" a="1"/>
  <c r="H73" i="95" s="1"/>
  <c r="I73" i="95" a="1"/>
  <c r="I73" i="95" s="1"/>
  <c r="J73" i="95" a="1"/>
  <c r="J73" i="95" s="1"/>
  <c r="K73" i="95" a="1"/>
  <c r="K73" i="95" s="1"/>
  <c r="L73" i="95" a="1"/>
  <c r="L73" i="95"/>
  <c r="M73" i="95" a="1"/>
  <c r="M73" i="95" s="1"/>
  <c r="N73" i="95" a="1"/>
  <c r="N73" i="95"/>
  <c r="O73" i="95" a="1"/>
  <c r="O73" i="95" s="1"/>
  <c r="P73" i="95" a="1"/>
  <c r="P73" i="95"/>
  <c r="Q73" i="95" a="1"/>
  <c r="Q73" i="95" s="1"/>
  <c r="R73" i="95" a="1"/>
  <c r="R73" i="95"/>
  <c r="S73" i="95" a="1"/>
  <c r="S73" i="95" s="1"/>
  <c r="T73" i="95" a="1"/>
  <c r="T73" i="95" s="1"/>
  <c r="U73" i="95" a="1"/>
  <c r="U73" i="95" s="1"/>
  <c r="V73" i="95" a="1"/>
  <c r="V73" i="95" s="1"/>
  <c r="W73" i="95" a="1"/>
  <c r="W73" i="95" s="1"/>
  <c r="X73" i="95" a="1"/>
  <c r="X73" i="95" s="1"/>
  <c r="Y73" i="95" a="1"/>
  <c r="Y73" i="95" s="1"/>
  <c r="Z73" i="95" a="1"/>
  <c r="Z73" i="95" s="1"/>
  <c r="AA73" i="95" a="1"/>
  <c r="AA73" i="95" s="1"/>
  <c r="AB73" i="95" a="1"/>
  <c r="AB73" i="95"/>
  <c r="AC73" i="95" a="1"/>
  <c r="AC73" i="95" s="1"/>
  <c r="AD73" i="95" a="1"/>
  <c r="AD73" i="95"/>
  <c r="AE73" i="95" a="1"/>
  <c r="AE73" i="95" s="1"/>
  <c r="AF73" i="95" a="1"/>
  <c r="AF73" i="95"/>
  <c r="AG73" i="95" a="1"/>
  <c r="AG73" i="95" s="1"/>
  <c r="AH73" i="95" a="1"/>
  <c r="AH73" i="95"/>
  <c r="AI73" i="95" a="1"/>
  <c r="AI73" i="95" s="1"/>
  <c r="AJ73" i="95" a="1"/>
  <c r="AJ73" i="95" s="1"/>
  <c r="AK73" i="95" a="1"/>
  <c r="AK73" i="95" s="1"/>
  <c r="AL73" i="95" a="1"/>
  <c r="AL73" i="95" s="1"/>
  <c r="AM73" i="95" a="1"/>
  <c r="AM73" i="95" s="1"/>
  <c r="AN73" i="95" a="1"/>
  <c r="AN73" i="95" s="1"/>
  <c r="AO73" i="95" a="1"/>
  <c r="AO73" i="95" s="1"/>
  <c r="AP73" i="95" a="1"/>
  <c r="AP73" i="95" s="1"/>
  <c r="AQ73" i="95" a="1"/>
  <c r="AQ73" i="95" s="1"/>
  <c r="AR73" i="95" a="1"/>
  <c r="AR73" i="95"/>
  <c r="AS73" i="95" a="1"/>
  <c r="AS73" i="95" s="1"/>
  <c r="AT73" i="95" a="1"/>
  <c r="AT73" i="95"/>
  <c r="AU73" i="95" a="1"/>
  <c r="AU73" i="95" s="1"/>
  <c r="AV73" i="95" a="1"/>
  <c r="AV73" i="95" s="1"/>
  <c r="AW73" i="95" a="1"/>
  <c r="AW73" i="95" s="1"/>
  <c r="AX73" i="95" a="1"/>
  <c r="AX73" i="95" s="1"/>
  <c r="AY73" i="95" a="1"/>
  <c r="AY73" i="95" s="1"/>
  <c r="AZ73" i="95" a="1"/>
  <c r="AZ73" i="95"/>
  <c r="BA73" i="95" a="1"/>
  <c r="BA73" i="95" s="1"/>
  <c r="BB73" i="95" a="1"/>
  <c r="BB73" i="95"/>
  <c r="BC73" i="95" a="1"/>
  <c r="BC73" i="95"/>
  <c r="BD73" i="95" a="1"/>
  <c r="BD73" i="95" s="1"/>
  <c r="BE73" i="95" a="1"/>
  <c r="BE73" i="95" s="1"/>
  <c r="BF73" i="95" a="1"/>
  <c r="BF73" i="95"/>
  <c r="BG73" i="95" a="1"/>
  <c r="BG73" i="95" s="1"/>
  <c r="BH73" i="95" a="1"/>
  <c r="BH73" i="95" s="1"/>
  <c r="BI73" i="95" a="1"/>
  <c r="BI73" i="95" s="1"/>
  <c r="BJ73" i="95" a="1"/>
  <c r="BJ73" i="95" s="1"/>
  <c r="BK73" i="95" a="1"/>
  <c r="BK73" i="95"/>
  <c r="BL73" i="95" a="1"/>
  <c r="BL73" i="95"/>
  <c r="BM73" i="95" a="1"/>
  <c r="BM73" i="95" s="1"/>
  <c r="BN73" i="95" a="1"/>
  <c r="BN73" i="95"/>
  <c r="BO73" i="95" a="1"/>
  <c r="BO73" i="95"/>
  <c r="BP73" i="95" a="1"/>
  <c r="BP73" i="95" s="1"/>
  <c r="BQ73" i="95" a="1"/>
  <c r="BQ73" i="95" s="1"/>
  <c r="BR73" i="95" a="1"/>
  <c r="BR73" i="95" s="1"/>
  <c r="BS73" i="95" a="1"/>
  <c r="BS73" i="95" s="1"/>
  <c r="BT73" i="95" a="1"/>
  <c r="BT73" i="95"/>
  <c r="BU73" i="95" a="1"/>
  <c r="BU73" i="95" s="1"/>
  <c r="BV73" i="95" a="1"/>
  <c r="BV73" i="95" s="1"/>
  <c r="BW73" i="95" a="1"/>
  <c r="BW73" i="95"/>
  <c r="BX73" i="95" a="1"/>
  <c r="BX73" i="95"/>
  <c r="BY73" i="95" a="1"/>
  <c r="BY73" i="95" s="1"/>
  <c r="BZ73" i="95" a="1"/>
  <c r="BZ73" i="95"/>
  <c r="CA73" i="95" a="1"/>
  <c r="CA73" i="95" s="1"/>
  <c r="CB73" i="95" a="1"/>
  <c r="CB73" i="95" s="1"/>
  <c r="CC73" i="95" a="1"/>
  <c r="CC73" i="95" s="1"/>
  <c r="CD73" i="95" a="1"/>
  <c r="CD73" i="95" s="1"/>
  <c r="CE73" i="95" a="1"/>
  <c r="CE73" i="95" s="1"/>
  <c r="CF73" i="95" a="1"/>
  <c r="CF73" i="95"/>
  <c r="CG73" i="95" a="1"/>
  <c r="CG73" i="95" s="1"/>
  <c r="CH73" i="95" a="1"/>
  <c r="CH73" i="95"/>
  <c r="CI73" i="95" a="1"/>
  <c r="CI73" i="95"/>
  <c r="CJ73" i="95" a="1"/>
  <c r="CJ73" i="95" s="1"/>
  <c r="CK73" i="95" a="1"/>
  <c r="CK73" i="95" s="1"/>
  <c r="CL73" i="95" a="1"/>
  <c r="CL73" i="95"/>
  <c r="CM73" i="95" a="1"/>
  <c r="CM73" i="95" s="1"/>
  <c r="CN73" i="95" a="1"/>
  <c r="CN73" i="95" s="1"/>
  <c r="CO73" i="95" a="1"/>
  <c r="CO73" i="95" s="1"/>
  <c r="CP73" i="95" a="1"/>
  <c r="CP73" i="95" s="1"/>
  <c r="CQ73" i="95" a="1"/>
  <c r="CQ73" i="95"/>
  <c r="CR73" i="95" a="1"/>
  <c r="CR73" i="95"/>
  <c r="CS73" i="95" a="1"/>
  <c r="CS73" i="95" s="1"/>
  <c r="CT73" i="95" a="1"/>
  <c r="CT73" i="95"/>
  <c r="CU73" i="95" a="1"/>
  <c r="CU73" i="95"/>
  <c r="CV73" i="95" a="1"/>
  <c r="CV73" i="95" s="1"/>
  <c r="CW73" i="95" a="1"/>
  <c r="CW73" i="95" s="1"/>
  <c r="CX73" i="95" a="1"/>
  <c r="CX73" i="95" s="1"/>
  <c r="CY73" i="95" a="1"/>
  <c r="CY73" i="95" s="1"/>
  <c r="E74" i="95" a="1"/>
  <c r="E74" i="95"/>
  <c r="F74" i="95" a="1"/>
  <c r="F74" i="95" s="1"/>
  <c r="G74" i="95" a="1"/>
  <c r="G74" i="95" s="1"/>
  <c r="H74" i="95" a="1"/>
  <c r="H74" i="95"/>
  <c r="I74" i="95" a="1"/>
  <c r="I74" i="95"/>
  <c r="J74" i="95" a="1"/>
  <c r="J74" i="95" s="1"/>
  <c r="K74" i="95" a="1"/>
  <c r="K74" i="95"/>
  <c r="L74" i="95" a="1"/>
  <c r="L74" i="95" s="1"/>
  <c r="M74" i="95" a="1"/>
  <c r="M74" i="95" s="1"/>
  <c r="N74" i="95" a="1"/>
  <c r="N74" i="95" s="1"/>
  <c r="O74" i="95" a="1"/>
  <c r="O74" i="95" s="1"/>
  <c r="P74" i="95" a="1"/>
  <c r="P74" i="95" s="1"/>
  <c r="Q74" i="95" a="1"/>
  <c r="Q74" i="95"/>
  <c r="R74" i="95" a="1"/>
  <c r="R74" i="95" s="1"/>
  <c r="S74" i="95" a="1"/>
  <c r="S74" i="95"/>
  <c r="T74" i="95" a="1"/>
  <c r="T74" i="95"/>
  <c r="U74" i="95" a="1"/>
  <c r="U74" i="95" s="1"/>
  <c r="V74" i="95" a="1"/>
  <c r="V74" i="95" s="1"/>
  <c r="W74" i="95" a="1"/>
  <c r="W74" i="95"/>
  <c r="X74" i="95" a="1"/>
  <c r="X74" i="95" s="1"/>
  <c r="Y74" i="95" a="1"/>
  <c r="Y74" i="95" s="1"/>
  <c r="Z74" i="95" a="1"/>
  <c r="Z74" i="95" s="1"/>
  <c r="AA74" i="95" a="1"/>
  <c r="AA74" i="95" s="1"/>
  <c r="AB74" i="95" a="1"/>
  <c r="AB74" i="95"/>
  <c r="AC74" i="95" a="1"/>
  <c r="AC74" i="95"/>
  <c r="AD74" i="95" a="1"/>
  <c r="AD74" i="95" s="1"/>
  <c r="AE74" i="95" a="1"/>
  <c r="AE74" i="95"/>
  <c r="AF74" i="95" a="1"/>
  <c r="AF74" i="95"/>
  <c r="AG74" i="95" a="1"/>
  <c r="AG74" i="95" s="1"/>
  <c r="AH74" i="95" a="1"/>
  <c r="AH74" i="95" s="1"/>
  <c r="AI74" i="95" a="1"/>
  <c r="AI74" i="95" s="1"/>
  <c r="AJ74" i="95" a="1"/>
  <c r="AJ74" i="95" s="1"/>
  <c r="AK74" i="95" a="1"/>
  <c r="AK74" i="95" s="1"/>
  <c r="AL74" i="95" a="1"/>
  <c r="AL74" i="95" s="1"/>
  <c r="AM74" i="95" a="1"/>
  <c r="AM74" i="95" s="1"/>
  <c r="AN74" i="95" a="1"/>
  <c r="AN74" i="95"/>
  <c r="AO74" i="95" a="1"/>
  <c r="AO74" i="95"/>
  <c r="AP74" i="95" a="1"/>
  <c r="AP74" i="95" s="1"/>
  <c r="AQ74" i="95" a="1"/>
  <c r="AQ74" i="95"/>
  <c r="AR74" i="95" a="1"/>
  <c r="AR74" i="95" s="1"/>
  <c r="AS74" i="95" a="1"/>
  <c r="AS74" i="95" s="1"/>
  <c r="AT74" i="95" a="1"/>
  <c r="AT74" i="95" s="1"/>
  <c r="AU74" i="95" a="1"/>
  <c r="AU74" i="95" s="1"/>
  <c r="AV74" i="95" a="1"/>
  <c r="AV74" i="95" s="1"/>
  <c r="AW74" i="95" a="1"/>
  <c r="AW74" i="95"/>
  <c r="AX74" i="95" a="1"/>
  <c r="AX74" i="95" s="1"/>
  <c r="AY74" i="95" a="1"/>
  <c r="AY74" i="95"/>
  <c r="AZ74" i="95" a="1"/>
  <c r="AZ74" i="95"/>
  <c r="BA74" i="95" a="1"/>
  <c r="BA74" i="95" s="1"/>
  <c r="BB74" i="95" a="1"/>
  <c r="BB74" i="95" s="1"/>
  <c r="BC74" i="95" a="1"/>
  <c r="BC74" i="95"/>
  <c r="BD74" i="95" a="1"/>
  <c r="BD74" i="95" s="1"/>
  <c r="BE74" i="95" a="1"/>
  <c r="BE74" i="95" s="1"/>
  <c r="BF74" i="95" a="1"/>
  <c r="BF74" i="95" s="1"/>
  <c r="BG74" i="95" a="1"/>
  <c r="BG74" i="95" s="1"/>
  <c r="BH74" i="95" a="1"/>
  <c r="BH74" i="95" s="1"/>
  <c r="BI74" i="95" a="1"/>
  <c r="BI74" i="95"/>
  <c r="BJ74" i="95" a="1"/>
  <c r="BJ74" i="95" s="1"/>
  <c r="BK74" i="95" a="1"/>
  <c r="BK74" i="95" s="1"/>
  <c r="BL74" i="95" a="1"/>
  <c r="BL74" i="95" s="1"/>
  <c r="BM74" i="95" a="1"/>
  <c r="BM74" i="95" s="1"/>
  <c r="BN74" i="95" a="1"/>
  <c r="BN74" i="95" s="1"/>
  <c r="BO74" i="95" a="1"/>
  <c r="BO74" i="95" s="1"/>
  <c r="BP74" i="95" a="1"/>
  <c r="BP74" i="95" s="1"/>
  <c r="BQ74" i="95" a="1"/>
  <c r="BQ74" i="95" s="1"/>
  <c r="BR74" i="95" a="1"/>
  <c r="BR74" i="95" s="1"/>
  <c r="BS74" i="95" a="1"/>
  <c r="BS74" i="95" s="1"/>
  <c r="BT74" i="95" a="1"/>
  <c r="BT74" i="95" s="1"/>
  <c r="BU74" i="95" a="1"/>
  <c r="BU74" i="95" s="1"/>
  <c r="BV74" i="95" a="1"/>
  <c r="BV74" i="95" s="1"/>
  <c r="BW74" i="95" a="1"/>
  <c r="BW74" i="95" s="1"/>
  <c r="BX74" i="95" a="1"/>
  <c r="BX74" i="95" s="1"/>
  <c r="BY74" i="95" a="1"/>
  <c r="BY74" i="95" s="1"/>
  <c r="BZ74" i="95" a="1"/>
  <c r="BZ74" i="95" s="1"/>
  <c r="CA74" i="95" a="1"/>
  <c r="CA74" i="95" s="1"/>
  <c r="CB74" i="95" a="1"/>
  <c r="CB74" i="95" s="1"/>
  <c r="CC74" i="95" a="1"/>
  <c r="CC74" i="95" s="1"/>
  <c r="CD74" i="95" a="1"/>
  <c r="CD74" i="95" s="1"/>
  <c r="CE74" i="95" a="1"/>
  <c r="CE74" i="95" s="1"/>
  <c r="CF74" i="95" a="1"/>
  <c r="CF74" i="95" s="1"/>
  <c r="CG74" i="95" a="1"/>
  <c r="CG74" i="95" s="1"/>
  <c r="CH74" i="95" a="1"/>
  <c r="CH74" i="95" s="1"/>
  <c r="CI74" i="95" a="1"/>
  <c r="CI74" i="95" s="1"/>
  <c r="CJ74" i="95" a="1"/>
  <c r="CJ74" i="95" s="1"/>
  <c r="CK74" i="95" a="1"/>
  <c r="CK74" i="95" s="1"/>
  <c r="CL74" i="95" a="1"/>
  <c r="CL74" i="95" s="1"/>
  <c r="CM74" i="95" a="1"/>
  <c r="CM74" i="95" s="1"/>
  <c r="CN74" i="95" a="1"/>
  <c r="CN74" i="95" s="1"/>
  <c r="CO74" i="95" a="1"/>
  <c r="CO74" i="95" s="1"/>
  <c r="CP74" i="95" a="1"/>
  <c r="CP74" i="95" s="1"/>
  <c r="CQ74" i="95" a="1"/>
  <c r="CQ74" i="95" s="1"/>
  <c r="CR74" i="95" a="1"/>
  <c r="CR74" i="95" s="1"/>
  <c r="CS74" i="95" a="1"/>
  <c r="CS74" i="95" s="1"/>
  <c r="CT74" i="95" a="1"/>
  <c r="CT74" i="95" s="1"/>
  <c r="CU74" i="95" a="1"/>
  <c r="CU74" i="95" s="1"/>
  <c r="CV74" i="95" a="1"/>
  <c r="CV74" i="95" s="1"/>
  <c r="CW74" i="95" a="1"/>
  <c r="CW74" i="95" s="1"/>
  <c r="CX74" i="95" a="1"/>
  <c r="CX74" i="95" s="1"/>
  <c r="CY74" i="95" a="1"/>
  <c r="CY74" i="95"/>
  <c r="E75" i="95" a="1"/>
  <c r="E75" i="95"/>
  <c r="F75" i="95" a="1"/>
  <c r="F75" i="95"/>
  <c r="G75" i="95" a="1"/>
  <c r="G75" i="95" s="1"/>
  <c r="H75" i="95" a="1"/>
  <c r="H75" i="95" s="1"/>
  <c r="I75" i="95" a="1"/>
  <c r="I75" i="95" s="1"/>
  <c r="J75" i="95" a="1"/>
  <c r="J75" i="95" s="1"/>
  <c r="K75" i="95" a="1"/>
  <c r="K75" i="95" s="1"/>
  <c r="L75" i="95" a="1"/>
  <c r="L75" i="95"/>
  <c r="M75" i="95" a="1"/>
  <c r="M75" i="95"/>
  <c r="N75" i="95" a="1"/>
  <c r="N75" i="95"/>
  <c r="O75" i="95" a="1"/>
  <c r="O75" i="95" s="1"/>
  <c r="P75" i="95" a="1"/>
  <c r="P75" i="95" s="1"/>
  <c r="Q75" i="95" a="1"/>
  <c r="Q75" i="95" s="1"/>
  <c r="R75" i="95" a="1"/>
  <c r="R75" i="95" s="1"/>
  <c r="S75" i="95" a="1"/>
  <c r="S75" i="95" s="1"/>
  <c r="T75" i="95" a="1"/>
  <c r="T75" i="95"/>
  <c r="U75" i="95" a="1"/>
  <c r="U75" i="95"/>
  <c r="V75" i="95" a="1"/>
  <c r="V75" i="95"/>
  <c r="W75" i="95" a="1"/>
  <c r="W75" i="95" s="1"/>
  <c r="X75" i="95" a="1"/>
  <c r="X75" i="95" s="1"/>
  <c r="Y75" i="95" a="1"/>
  <c r="Y75" i="95" s="1"/>
  <c r="Z75" i="95" a="1"/>
  <c r="Z75" i="95" s="1"/>
  <c r="AA75" i="95" a="1"/>
  <c r="AA75" i="95" s="1"/>
  <c r="AB75" i="95" a="1"/>
  <c r="AB75" i="95"/>
  <c r="AC75" i="95" a="1"/>
  <c r="AC75" i="95"/>
  <c r="AD75" i="95" a="1"/>
  <c r="AD75" i="95"/>
  <c r="AE75" i="95" a="1"/>
  <c r="AE75" i="95" s="1"/>
  <c r="AF75" i="95" a="1"/>
  <c r="AF75" i="95" s="1"/>
  <c r="AG75" i="95" a="1"/>
  <c r="AG75" i="95" s="1"/>
  <c r="AH75" i="95" a="1"/>
  <c r="AH75" i="95" s="1"/>
  <c r="AI75" i="95" a="1"/>
  <c r="AI75" i="95" s="1"/>
  <c r="AJ75" i="95" a="1"/>
  <c r="AJ75" i="95"/>
  <c r="AK75" i="95" a="1"/>
  <c r="AK75" i="95"/>
  <c r="AL75" i="95" a="1"/>
  <c r="AL75" i="95"/>
  <c r="AM75" i="95" a="1"/>
  <c r="AM75" i="95" s="1"/>
  <c r="AN75" i="95" a="1"/>
  <c r="AN75" i="95" s="1"/>
  <c r="AO75" i="95" a="1"/>
  <c r="AO75" i="95" s="1"/>
  <c r="AP75" i="95" a="1"/>
  <c r="AP75" i="95" s="1"/>
  <c r="AQ75" i="95" a="1"/>
  <c r="AQ75" i="95" s="1"/>
  <c r="AR75" i="95" a="1"/>
  <c r="AR75" i="95"/>
  <c r="AS75" i="95" a="1"/>
  <c r="AS75" i="95"/>
  <c r="AT75" i="95" a="1"/>
  <c r="AT75" i="95"/>
  <c r="AU75" i="95" a="1"/>
  <c r="AU75" i="95" s="1"/>
  <c r="AV75" i="95" a="1"/>
  <c r="AV75" i="95" s="1"/>
  <c r="AW75" i="95" a="1"/>
  <c r="AW75" i="95" s="1"/>
  <c r="AX75" i="95" a="1"/>
  <c r="AX75" i="95" s="1"/>
  <c r="AY75" i="95" a="1"/>
  <c r="AY75" i="95" s="1"/>
  <c r="AZ75" i="95" a="1"/>
  <c r="AZ75" i="95"/>
  <c r="BA75" i="95" a="1"/>
  <c r="BA75" i="95"/>
  <c r="BB75" i="95" a="1"/>
  <c r="BB75" i="95"/>
  <c r="BC75" i="95" a="1"/>
  <c r="BC75" i="95" s="1"/>
  <c r="BD75" i="95" a="1"/>
  <c r="BD75" i="95" s="1"/>
  <c r="BE75" i="95" a="1"/>
  <c r="BE75" i="95" s="1"/>
  <c r="BF75" i="95" a="1"/>
  <c r="BF75" i="95" s="1"/>
  <c r="BG75" i="95" a="1"/>
  <c r="BG75" i="95" s="1"/>
  <c r="BH75" i="95" a="1"/>
  <c r="BH75" i="95"/>
  <c r="BI75" i="95" a="1"/>
  <c r="BI75" i="95"/>
  <c r="BJ75" i="95" a="1"/>
  <c r="BJ75" i="95"/>
  <c r="BK75" i="95" a="1"/>
  <c r="BK75" i="95" s="1"/>
  <c r="BL75" i="95" a="1"/>
  <c r="BL75" i="95" s="1"/>
  <c r="BM75" i="95" a="1"/>
  <c r="BM75" i="95" s="1"/>
  <c r="BN75" i="95" a="1"/>
  <c r="BN75" i="95" s="1"/>
  <c r="BO75" i="95" a="1"/>
  <c r="BO75" i="95" s="1"/>
  <c r="BP75" i="95" a="1"/>
  <c r="BP75" i="95"/>
  <c r="BQ75" i="95" a="1"/>
  <c r="BQ75" i="95"/>
  <c r="BR75" i="95" a="1"/>
  <c r="BR75" i="95"/>
  <c r="BS75" i="95" a="1"/>
  <c r="BS75" i="95" s="1"/>
  <c r="BT75" i="95" a="1"/>
  <c r="BT75" i="95" s="1"/>
  <c r="BU75" i="95" a="1"/>
  <c r="BU75" i="95" s="1"/>
  <c r="BV75" i="95" a="1"/>
  <c r="BV75" i="95" s="1"/>
  <c r="BW75" i="95" a="1"/>
  <c r="BW75" i="95" s="1"/>
  <c r="BX75" i="95" a="1"/>
  <c r="BX75" i="95"/>
  <c r="BY75" i="95" a="1"/>
  <c r="BY75" i="95"/>
  <c r="BZ75" i="95" a="1"/>
  <c r="BZ75" i="95"/>
  <c r="CA75" i="95" a="1"/>
  <c r="CA75" i="95" s="1"/>
  <c r="CB75" i="95" a="1"/>
  <c r="CB75" i="95" s="1"/>
  <c r="CC75" i="95" a="1"/>
  <c r="CC75" i="95" s="1"/>
  <c r="CD75" i="95" a="1"/>
  <c r="CD75" i="95" s="1"/>
  <c r="CE75" i="95" a="1"/>
  <c r="CE75" i="95" s="1"/>
  <c r="CF75" i="95" a="1"/>
  <c r="CF75" i="95"/>
  <c r="CG75" i="95" a="1"/>
  <c r="CG75" i="95"/>
  <c r="CH75" i="95" a="1"/>
  <c r="CH75" i="95"/>
  <c r="CI75" i="95" a="1"/>
  <c r="CI75" i="95" s="1"/>
  <c r="CJ75" i="95" a="1"/>
  <c r="CJ75" i="95" s="1"/>
  <c r="CK75" i="95" a="1"/>
  <c r="CK75" i="95" s="1"/>
  <c r="CL75" i="95" a="1"/>
  <c r="CL75" i="95" s="1"/>
  <c r="CM75" i="95" a="1"/>
  <c r="CM75" i="95" s="1"/>
  <c r="CN75" i="95" a="1"/>
  <c r="CN75" i="95"/>
  <c r="CO75" i="95" a="1"/>
  <c r="CO75" i="95"/>
  <c r="CP75" i="95" a="1"/>
  <c r="CP75" i="95"/>
  <c r="CQ75" i="95" a="1"/>
  <c r="CQ75" i="95" s="1"/>
  <c r="CR75" i="95" a="1"/>
  <c r="CR75" i="95" s="1"/>
  <c r="CS75" i="95" a="1"/>
  <c r="CS75" i="95" s="1"/>
  <c r="CT75" i="95" a="1"/>
  <c r="CT75" i="95" s="1"/>
  <c r="CU75" i="95" a="1"/>
  <c r="CU75" i="95" s="1"/>
  <c r="CV75" i="95" a="1"/>
  <c r="CV75" i="95"/>
  <c r="CW75" i="95" a="1"/>
  <c r="CW75" i="95"/>
  <c r="CX75" i="95" a="1"/>
  <c r="CX75" i="95"/>
  <c r="CY75" i="95" a="1"/>
  <c r="CY75" i="95" s="1"/>
  <c r="E76" i="95" a="1"/>
  <c r="E76" i="95" s="1"/>
  <c r="F76" i="95" a="1"/>
  <c r="F76" i="95" s="1"/>
  <c r="G76" i="95" a="1"/>
  <c r="G76" i="95" s="1"/>
  <c r="H76" i="95" a="1"/>
  <c r="H76" i="95" s="1"/>
  <c r="I76" i="95" a="1"/>
  <c r="I76" i="95"/>
  <c r="J76" i="95" a="1"/>
  <c r="J76" i="95"/>
  <c r="K76" i="95" a="1"/>
  <c r="K76" i="95"/>
  <c r="L76" i="95" a="1"/>
  <c r="L76" i="95" s="1"/>
  <c r="M76" i="95" a="1"/>
  <c r="M76" i="95" s="1"/>
  <c r="N76" i="95" a="1"/>
  <c r="N76" i="95" s="1"/>
  <c r="O76" i="95" a="1"/>
  <c r="O76" i="95" s="1"/>
  <c r="P76" i="95" a="1"/>
  <c r="P76" i="95" s="1"/>
  <c r="Q76" i="95" a="1"/>
  <c r="Q76" i="95"/>
  <c r="R76" i="95" a="1"/>
  <c r="R76" i="95"/>
  <c r="S76" i="95" a="1"/>
  <c r="S76" i="95"/>
  <c r="T76" i="95" a="1"/>
  <c r="T76" i="95" s="1"/>
  <c r="U76" i="95" a="1"/>
  <c r="U76" i="95" s="1"/>
  <c r="V76" i="95" a="1"/>
  <c r="V76" i="95" s="1"/>
  <c r="W76" i="95" a="1"/>
  <c r="W76" i="95" s="1"/>
  <c r="X76" i="95" a="1"/>
  <c r="X76" i="95" s="1"/>
  <c r="Y76" i="95" a="1"/>
  <c r="Y76" i="95"/>
  <c r="Z76" i="95" a="1"/>
  <c r="Z76" i="95"/>
  <c r="AA76" i="95" a="1"/>
  <c r="AA76" i="95"/>
  <c r="AB76" i="95" a="1"/>
  <c r="AB76" i="95" s="1"/>
  <c r="AC76" i="95" a="1"/>
  <c r="AC76" i="95" s="1"/>
  <c r="AD76" i="95" a="1"/>
  <c r="AD76" i="95" s="1"/>
  <c r="AE76" i="95" a="1"/>
  <c r="AE76" i="95" s="1"/>
  <c r="AF76" i="95" a="1"/>
  <c r="AF76" i="95" s="1"/>
  <c r="AG76" i="95" a="1"/>
  <c r="AG76" i="95"/>
  <c r="AH76" i="95" a="1"/>
  <c r="AH76" i="95"/>
  <c r="AI76" i="95" a="1"/>
  <c r="AI76" i="95"/>
  <c r="AJ76" i="95" a="1"/>
  <c r="AJ76" i="95" s="1"/>
  <c r="AK76" i="95" a="1"/>
  <c r="AK76" i="95" s="1"/>
  <c r="AL76" i="95" a="1"/>
  <c r="AL76" i="95" s="1"/>
  <c r="AM76" i="95" a="1"/>
  <c r="AM76" i="95" s="1"/>
  <c r="AN76" i="95" a="1"/>
  <c r="AN76" i="95" s="1"/>
  <c r="AO76" i="95" a="1"/>
  <c r="AO76" i="95"/>
  <c r="AP76" i="95" a="1"/>
  <c r="AP76" i="95"/>
  <c r="AQ76" i="95" a="1"/>
  <c r="AQ76" i="95"/>
  <c r="AR76" i="95" a="1"/>
  <c r="AR76" i="95" s="1"/>
  <c r="AS76" i="95" a="1"/>
  <c r="AS76" i="95" s="1"/>
  <c r="AT76" i="95" a="1"/>
  <c r="AT76" i="95" s="1"/>
  <c r="AU76" i="95" a="1"/>
  <c r="AU76" i="95" s="1"/>
  <c r="AV76" i="95" a="1"/>
  <c r="AV76" i="95" s="1"/>
  <c r="AW76" i="95" a="1"/>
  <c r="AW76" i="95"/>
  <c r="AX76" i="95" a="1"/>
  <c r="AX76" i="95"/>
  <c r="AY76" i="95" a="1"/>
  <c r="AY76" i="95"/>
  <c r="AZ76" i="95" a="1"/>
  <c r="AZ76" i="95" s="1"/>
  <c r="BA76" i="95" a="1"/>
  <c r="BA76" i="95" s="1"/>
  <c r="BB76" i="95" a="1"/>
  <c r="BB76" i="95" s="1"/>
  <c r="BC76" i="95" a="1"/>
  <c r="BC76" i="95" s="1"/>
  <c r="BD76" i="95" a="1"/>
  <c r="BD76" i="95" s="1"/>
  <c r="BE76" i="95" a="1"/>
  <c r="BE76" i="95"/>
  <c r="BF76" i="95" a="1"/>
  <c r="BF76" i="95"/>
  <c r="BG76" i="95" a="1"/>
  <c r="BG76" i="95"/>
  <c r="BH76" i="95" a="1"/>
  <c r="BH76" i="95" s="1"/>
  <c r="BI76" i="95" a="1"/>
  <c r="BI76" i="95" s="1"/>
  <c r="BJ76" i="95" a="1"/>
  <c r="BJ76" i="95" s="1"/>
  <c r="BK76" i="95" a="1"/>
  <c r="BK76" i="95" s="1"/>
  <c r="BL76" i="95" a="1"/>
  <c r="BL76" i="95" s="1"/>
  <c r="BM76" i="95" a="1"/>
  <c r="BM76" i="95"/>
  <c r="BN76" i="95" a="1"/>
  <c r="BN76" i="95"/>
  <c r="BO76" i="95" a="1"/>
  <c r="BO76" i="95"/>
  <c r="BP76" i="95" a="1"/>
  <c r="BP76" i="95" s="1"/>
  <c r="BQ76" i="95" a="1"/>
  <c r="BQ76" i="95" s="1"/>
  <c r="BR76" i="95" a="1"/>
  <c r="BR76" i="95" s="1"/>
  <c r="BS76" i="95" a="1"/>
  <c r="BS76" i="95" s="1"/>
  <c r="BT76" i="95" a="1"/>
  <c r="BT76" i="95" s="1"/>
  <c r="BU76" i="95" a="1"/>
  <c r="BU76" i="95"/>
  <c r="BV76" i="95" a="1"/>
  <c r="BV76" i="95"/>
  <c r="BW76" i="95" a="1"/>
  <c r="BW76" i="95"/>
  <c r="BX76" i="95" a="1"/>
  <c r="BX76" i="95" s="1"/>
  <c r="BY76" i="95" a="1"/>
  <c r="BY76" i="95" s="1"/>
  <c r="BZ76" i="95" a="1"/>
  <c r="BZ76" i="95" s="1"/>
  <c r="CA76" i="95" a="1"/>
  <c r="CA76" i="95" s="1"/>
  <c r="CB76" i="95" a="1"/>
  <c r="CB76" i="95" s="1"/>
  <c r="CC76" i="95" a="1"/>
  <c r="CC76" i="95"/>
  <c r="CD76" i="95" a="1"/>
  <c r="CD76" i="95"/>
  <c r="CE76" i="95" a="1"/>
  <c r="CE76" i="95"/>
  <c r="CF76" i="95" a="1"/>
  <c r="CF76" i="95" s="1"/>
  <c r="CG76" i="95" a="1"/>
  <c r="CG76" i="95" s="1"/>
  <c r="CH76" i="95" a="1"/>
  <c r="CH76" i="95" s="1"/>
  <c r="CI76" i="95" a="1"/>
  <c r="CI76" i="95" s="1"/>
  <c r="CJ76" i="95" a="1"/>
  <c r="CJ76" i="95" s="1"/>
  <c r="CK76" i="95" a="1"/>
  <c r="CK76" i="95"/>
  <c r="CL76" i="95" a="1"/>
  <c r="CL76" i="95"/>
  <c r="CM76" i="95" a="1"/>
  <c r="CM76" i="95"/>
  <c r="CN76" i="95" a="1"/>
  <c r="CN76" i="95" s="1"/>
  <c r="CO76" i="95" a="1"/>
  <c r="CO76" i="95" s="1"/>
  <c r="CP76" i="95" a="1"/>
  <c r="CP76" i="95" s="1"/>
  <c r="CQ76" i="95" a="1"/>
  <c r="CQ76" i="95" s="1"/>
  <c r="CR76" i="95" a="1"/>
  <c r="CR76" i="95" s="1"/>
  <c r="CS76" i="95" a="1"/>
  <c r="CS76" i="95"/>
  <c r="CT76" i="95" a="1"/>
  <c r="CT76" i="95"/>
  <c r="CU76" i="95" a="1"/>
  <c r="CU76" i="95"/>
  <c r="CV76" i="95" a="1"/>
  <c r="CV76" i="95" s="1"/>
  <c r="CW76" i="95" a="1"/>
  <c r="CW76" i="95" s="1"/>
  <c r="CX76" i="95" a="1"/>
  <c r="CX76" i="95" s="1"/>
  <c r="CY76" i="95" a="1"/>
  <c r="CY76" i="95" s="1"/>
  <c r="E77" i="95" a="1"/>
  <c r="E77" i="95" s="1"/>
  <c r="F77" i="95" a="1"/>
  <c r="F77" i="95"/>
  <c r="G77" i="95" a="1"/>
  <c r="G77" i="95"/>
  <c r="H77" i="95" a="1"/>
  <c r="H77" i="95"/>
  <c r="I77" i="95" a="1"/>
  <c r="I77" i="95" s="1"/>
  <c r="J77" i="95" a="1"/>
  <c r="J77" i="95" s="1"/>
  <c r="K77" i="95" a="1"/>
  <c r="K77" i="95" s="1"/>
  <c r="L77" i="95" a="1"/>
  <c r="L77" i="95" s="1"/>
  <c r="M77" i="95" a="1"/>
  <c r="M77" i="95" s="1"/>
  <c r="N77" i="95" a="1"/>
  <c r="N77" i="95"/>
  <c r="O77" i="95" a="1"/>
  <c r="O77" i="95"/>
  <c r="P77" i="95" a="1"/>
  <c r="P77" i="95"/>
  <c r="Q77" i="95" a="1"/>
  <c r="Q77" i="95" s="1"/>
  <c r="R77" i="95" a="1"/>
  <c r="R77" i="95" s="1"/>
  <c r="S77" i="95" a="1"/>
  <c r="S77" i="95" s="1"/>
  <c r="T77" i="95" a="1"/>
  <c r="T77" i="95" s="1"/>
  <c r="U77" i="95" a="1"/>
  <c r="U77" i="95" s="1"/>
  <c r="V77" i="95" a="1"/>
  <c r="V77" i="95"/>
  <c r="W77" i="95" a="1"/>
  <c r="W77" i="95"/>
  <c r="X77" i="95" a="1"/>
  <c r="X77" i="95"/>
  <c r="Y77" i="95" a="1"/>
  <c r="Y77" i="95" s="1"/>
  <c r="Z77" i="95" a="1"/>
  <c r="Z77" i="95" s="1"/>
  <c r="AA77" i="95" a="1"/>
  <c r="AA77" i="95" s="1"/>
  <c r="AB77" i="95" a="1"/>
  <c r="AB77" i="95" s="1"/>
  <c r="AC77" i="95" a="1"/>
  <c r="AC77" i="95" s="1"/>
  <c r="AD77" i="95" a="1"/>
  <c r="AD77" i="95"/>
  <c r="AE77" i="95" a="1"/>
  <c r="AE77" i="95"/>
  <c r="AF77" i="95" a="1"/>
  <c r="AF77" i="95"/>
  <c r="AG77" i="95" a="1"/>
  <c r="AG77" i="95" s="1"/>
  <c r="AH77" i="95" a="1"/>
  <c r="AH77" i="95" s="1"/>
  <c r="AI77" i="95" a="1"/>
  <c r="AI77" i="95" s="1"/>
  <c r="AJ77" i="95" a="1"/>
  <c r="AJ77" i="95" s="1"/>
  <c r="AK77" i="95" a="1"/>
  <c r="AK77" i="95" s="1"/>
  <c r="AL77" i="95" a="1"/>
  <c r="AL77" i="95"/>
  <c r="AM77" i="95" a="1"/>
  <c r="AM77" i="95"/>
  <c r="AN77" i="95" a="1"/>
  <c r="AN77" i="95"/>
  <c r="AO77" i="95" a="1"/>
  <c r="AO77" i="95" s="1"/>
  <c r="AP77" i="95" a="1"/>
  <c r="AP77" i="95" s="1"/>
  <c r="AQ77" i="95" a="1"/>
  <c r="AQ77" i="95" s="1"/>
  <c r="AR77" i="95" a="1"/>
  <c r="AR77" i="95" s="1"/>
  <c r="AS77" i="95" a="1"/>
  <c r="AS77" i="95" s="1"/>
  <c r="AT77" i="95" a="1"/>
  <c r="AT77" i="95"/>
  <c r="AU77" i="95" a="1"/>
  <c r="AU77" i="95"/>
  <c r="AV77" i="95" a="1"/>
  <c r="AV77" i="95"/>
  <c r="AW77" i="95" a="1"/>
  <c r="AW77" i="95" s="1"/>
  <c r="AX77" i="95" a="1"/>
  <c r="AX77" i="95" s="1"/>
  <c r="AY77" i="95" a="1"/>
  <c r="AY77" i="95" s="1"/>
  <c r="AZ77" i="95" a="1"/>
  <c r="AZ77" i="95" s="1"/>
  <c r="BA77" i="95" a="1"/>
  <c r="BA77" i="95" s="1"/>
  <c r="BB77" i="95" a="1"/>
  <c r="BB77" i="95"/>
  <c r="BC77" i="95" a="1"/>
  <c r="BC77" i="95"/>
  <c r="BD77" i="95" a="1"/>
  <c r="BD77" i="95"/>
  <c r="BE77" i="95" a="1"/>
  <c r="BE77" i="95" s="1"/>
  <c r="BF77" i="95" a="1"/>
  <c r="BF77" i="95" s="1"/>
  <c r="BG77" i="95" a="1"/>
  <c r="BG77" i="95" s="1"/>
  <c r="BH77" i="95" a="1"/>
  <c r="BH77" i="95" s="1"/>
  <c r="BI77" i="95" a="1"/>
  <c r="BI77" i="95" s="1"/>
  <c r="BJ77" i="95" a="1"/>
  <c r="BJ77" i="95"/>
  <c r="BK77" i="95" a="1"/>
  <c r="BK77" i="95"/>
  <c r="BL77" i="95" a="1"/>
  <c r="BL77" i="95"/>
  <c r="BM77" i="95" a="1"/>
  <c r="BM77" i="95" s="1"/>
  <c r="BN77" i="95" a="1"/>
  <c r="BN77" i="95" s="1"/>
  <c r="BO77" i="95" a="1"/>
  <c r="BO77" i="95" s="1"/>
  <c r="BP77" i="95" a="1"/>
  <c r="BP77" i="95" s="1"/>
  <c r="BQ77" i="95" a="1"/>
  <c r="BQ77" i="95" s="1"/>
  <c r="BR77" i="95" a="1"/>
  <c r="BR77" i="95"/>
  <c r="BS77" i="95" a="1"/>
  <c r="BS77" i="95"/>
  <c r="BT77" i="95" a="1"/>
  <c r="BT77" i="95"/>
  <c r="BU77" i="95" a="1"/>
  <c r="BU77" i="95" s="1"/>
  <c r="BV77" i="95" a="1"/>
  <c r="BV77" i="95" s="1"/>
  <c r="BW77" i="95" a="1"/>
  <c r="BW77" i="95" s="1"/>
  <c r="BX77" i="95" a="1"/>
  <c r="BX77" i="95" s="1"/>
  <c r="BY77" i="95" a="1"/>
  <c r="BY77" i="95" s="1"/>
  <c r="BZ77" i="95" a="1"/>
  <c r="BZ77" i="95"/>
  <c r="CA77" i="95" a="1"/>
  <c r="CA77" i="95"/>
  <c r="CB77" i="95" a="1"/>
  <c r="CB77" i="95"/>
  <c r="CC77" i="95" a="1"/>
  <c r="CC77" i="95"/>
  <c r="CD77" i="95" a="1"/>
  <c r="CD77" i="95"/>
  <c r="CE77" i="95" a="1"/>
  <c r="CE77" i="95"/>
  <c r="CF77" i="95" a="1"/>
  <c r="CF77" i="95"/>
  <c r="CG77" i="95" a="1"/>
  <c r="CG77" i="95"/>
  <c r="CH77" i="95" a="1"/>
  <c r="CH77" i="95"/>
  <c r="CI77" i="95" a="1"/>
  <c r="CI77" i="95"/>
  <c r="CJ77" i="95" a="1"/>
  <c r="CJ77" i="95"/>
  <c r="CK77" i="95" a="1"/>
  <c r="CK77" i="95"/>
  <c r="CL77" i="95" a="1"/>
  <c r="CL77" i="95"/>
  <c r="CM77" i="95" a="1"/>
  <c r="CM77" i="95"/>
  <c r="CN77" i="95" a="1"/>
  <c r="CN77" i="95"/>
  <c r="CO77" i="95" a="1"/>
  <c r="CO77" i="95"/>
  <c r="CP77" i="95" a="1"/>
  <c r="CP77" i="95" s="1"/>
  <c r="CQ77" i="95" a="1"/>
  <c r="CQ77" i="95"/>
  <c r="CR77" i="95" a="1"/>
  <c r="CR77" i="95"/>
  <c r="CS77" i="95" a="1"/>
  <c r="CS77" i="95"/>
  <c r="CT77" i="95" a="1"/>
  <c r="CT77" i="95" s="1"/>
  <c r="CU77" i="95" a="1"/>
  <c r="CU77" i="95"/>
  <c r="CV77" i="95" a="1"/>
  <c r="CV77" i="95"/>
  <c r="CW77" i="95" a="1"/>
  <c r="CW77" i="95"/>
  <c r="CX77" i="95" a="1"/>
  <c r="CX77" i="95" s="1"/>
  <c r="CY77" i="95" a="1"/>
  <c r="CY77" i="95"/>
  <c r="E78" i="95" a="1"/>
  <c r="E78" i="95"/>
  <c r="F78" i="95" a="1"/>
  <c r="F78" i="95"/>
  <c r="G78" i="95" a="1"/>
  <c r="G78" i="95" s="1"/>
  <c r="H78" i="95" a="1"/>
  <c r="H78" i="95"/>
  <c r="I78" i="95" a="1"/>
  <c r="I78" i="95"/>
  <c r="J78" i="95" a="1"/>
  <c r="J78" i="95"/>
  <c r="K78" i="95" a="1"/>
  <c r="K78" i="95" s="1"/>
  <c r="L78" i="95" a="1"/>
  <c r="L78" i="95"/>
  <c r="M78" i="95" a="1"/>
  <c r="M78" i="95"/>
  <c r="N78" i="95" a="1"/>
  <c r="N78" i="95"/>
  <c r="O78" i="95" a="1"/>
  <c r="O78" i="95" s="1"/>
  <c r="P78" i="95" a="1"/>
  <c r="P78" i="95"/>
  <c r="Q78" i="95" a="1"/>
  <c r="Q78" i="95"/>
  <c r="R78" i="95" a="1"/>
  <c r="R78" i="95"/>
  <c r="S78" i="95" a="1"/>
  <c r="S78" i="95" s="1"/>
  <c r="T78" i="95" a="1"/>
  <c r="T78" i="95"/>
  <c r="U78" i="95" a="1"/>
  <c r="U78" i="95"/>
  <c r="V78" i="95" a="1"/>
  <c r="V78" i="95"/>
  <c r="W78" i="95" a="1"/>
  <c r="W78" i="95" s="1"/>
  <c r="X78" i="95" a="1"/>
  <c r="X78" i="95"/>
  <c r="Y78" i="95" a="1"/>
  <c r="Y78" i="95"/>
  <c r="Z78" i="95" a="1"/>
  <c r="Z78" i="95"/>
  <c r="AA78" i="95" a="1"/>
  <c r="AA78" i="95" s="1"/>
  <c r="AB78" i="95" a="1"/>
  <c r="AB78" i="95"/>
  <c r="AC78" i="95" a="1"/>
  <c r="AC78" i="95"/>
  <c r="AD78" i="95" a="1"/>
  <c r="AD78" i="95"/>
  <c r="AE78" i="95" a="1"/>
  <c r="AE78" i="95" s="1"/>
  <c r="AF78" i="95" a="1"/>
  <c r="AF78" i="95"/>
  <c r="AG78" i="95" a="1"/>
  <c r="AG78" i="95"/>
  <c r="AH78" i="95" a="1"/>
  <c r="AH78" i="95"/>
  <c r="AI78" i="95" a="1"/>
  <c r="AI78" i="95" s="1"/>
  <c r="AJ78" i="95" a="1"/>
  <c r="AJ78" i="95"/>
  <c r="AK78" i="95" a="1"/>
  <c r="AK78" i="95"/>
  <c r="AL78" i="95" a="1"/>
  <c r="AL78" i="95"/>
  <c r="AM78" i="95" a="1"/>
  <c r="AM78" i="95" s="1"/>
  <c r="AN78" i="95" a="1"/>
  <c r="AN78" i="95"/>
  <c r="AO78" i="95" a="1"/>
  <c r="AO78" i="95"/>
  <c r="AP78" i="95" a="1"/>
  <c r="AP78" i="95"/>
  <c r="AQ78" i="95" a="1"/>
  <c r="AQ78" i="95" s="1"/>
  <c r="AR78" i="95" a="1"/>
  <c r="AR78" i="95"/>
  <c r="AS78" i="95" a="1"/>
  <c r="AS78" i="95"/>
  <c r="AT78" i="95" a="1"/>
  <c r="AT78" i="95"/>
  <c r="AU78" i="95" a="1"/>
  <c r="AU78" i="95" s="1"/>
  <c r="AV78" i="95" a="1"/>
  <c r="AV78" i="95"/>
  <c r="AW78" i="95" a="1"/>
  <c r="AW78" i="95"/>
  <c r="AX78" i="95" a="1"/>
  <c r="AX78" i="95"/>
  <c r="AY78" i="95" a="1"/>
  <c r="AY78" i="95" s="1"/>
  <c r="AZ78" i="95" a="1"/>
  <c r="AZ78" i="95"/>
  <c r="BA78" i="95" a="1"/>
  <c r="BA78" i="95"/>
  <c r="BB78" i="95" a="1"/>
  <c r="BB78" i="95"/>
  <c r="BC78" i="95" a="1"/>
  <c r="BC78" i="95" s="1"/>
  <c r="BD78" i="95" a="1"/>
  <c r="BD78" i="95"/>
  <c r="BE78" i="95" a="1"/>
  <c r="BE78" i="95"/>
  <c r="BF78" i="95" a="1"/>
  <c r="BF78" i="95"/>
  <c r="BG78" i="95" a="1"/>
  <c r="BG78" i="95" s="1"/>
  <c r="BH78" i="95" a="1"/>
  <c r="BH78" i="95"/>
  <c r="BI78" i="95" a="1"/>
  <c r="BI78" i="95"/>
  <c r="BJ78" i="95" a="1"/>
  <c r="BJ78" i="95"/>
  <c r="BK78" i="95" a="1"/>
  <c r="BK78" i="95" s="1"/>
  <c r="BL78" i="95" a="1"/>
  <c r="BL78" i="95"/>
  <c r="BM78" i="95" a="1"/>
  <c r="BM78" i="95"/>
  <c r="BN78" i="95" a="1"/>
  <c r="BN78" i="95"/>
  <c r="BO78" i="95" a="1"/>
  <c r="BO78" i="95" s="1"/>
  <c r="BP78" i="95" a="1"/>
  <c r="BP78" i="95"/>
  <c r="BQ78" i="95" a="1"/>
  <c r="BQ78" i="95"/>
  <c r="BR78" i="95" a="1"/>
  <c r="BR78" i="95"/>
  <c r="BS78" i="95" a="1"/>
  <c r="BS78" i="95" s="1"/>
  <c r="BT78" i="95" a="1"/>
  <c r="BT78" i="95" s="1"/>
  <c r="BU78" i="95" a="1"/>
  <c r="BU78" i="95"/>
  <c r="BV78" i="95" a="1"/>
  <c r="BV78" i="95"/>
  <c r="BW78" i="95" a="1"/>
  <c r="BW78" i="95" s="1"/>
  <c r="BX78" i="95" a="1"/>
  <c r="BX78" i="95" s="1"/>
  <c r="BY78" i="95" a="1"/>
  <c r="BY78" i="95"/>
  <c r="BZ78" i="95" a="1"/>
  <c r="BZ78" i="95"/>
  <c r="CA78" i="95" a="1"/>
  <c r="CA78" i="95" s="1"/>
  <c r="CB78" i="95" a="1"/>
  <c r="CB78" i="95" s="1"/>
  <c r="CC78" i="95" a="1"/>
  <c r="CC78" i="95"/>
  <c r="CD78" i="95" a="1"/>
  <c r="CD78" i="95"/>
  <c r="CE78" i="95" a="1"/>
  <c r="CE78" i="95" s="1"/>
  <c r="CF78" i="95" a="1"/>
  <c r="CF78" i="95" s="1"/>
  <c r="CG78" i="95" a="1"/>
  <c r="CG78" i="95" s="1"/>
  <c r="CH78" i="95" a="1"/>
  <c r="CH78" i="95" s="1"/>
  <c r="CI78" i="95" a="1"/>
  <c r="CI78" i="95" s="1"/>
  <c r="CJ78" i="95" a="1"/>
  <c r="CJ78" i="95" s="1"/>
  <c r="CK78" i="95" a="1"/>
  <c r="CK78" i="95" s="1"/>
  <c r="CL78" i="95" a="1"/>
  <c r="CL78" i="95" s="1"/>
  <c r="CM78" i="95" a="1"/>
  <c r="CM78" i="95" s="1"/>
  <c r="CN78" i="95" a="1"/>
  <c r="CN78" i="95" s="1"/>
  <c r="CO78" i="95" a="1"/>
  <c r="CO78" i="95" s="1"/>
  <c r="CP78" i="95" a="1"/>
  <c r="CP78" i="95" s="1"/>
  <c r="CQ78" i="95" a="1"/>
  <c r="CQ78" i="95" s="1"/>
  <c r="CR78" i="95" a="1"/>
  <c r="CR78" i="95" s="1"/>
  <c r="CS78" i="95" a="1"/>
  <c r="CS78" i="95" s="1"/>
  <c r="CT78" i="95" a="1"/>
  <c r="CT78" i="95" s="1"/>
  <c r="CU78" i="95" a="1"/>
  <c r="CU78" i="95" s="1"/>
  <c r="CV78" i="95" a="1"/>
  <c r="CV78" i="95" s="1"/>
  <c r="CW78" i="95" a="1"/>
  <c r="CW78" i="95" s="1"/>
  <c r="CX78" i="95" a="1"/>
  <c r="CX78" i="95"/>
  <c r="CY78" i="95" a="1"/>
  <c r="CY78" i="95" s="1"/>
  <c r="E79" i="95" a="1"/>
  <c r="E79" i="95" s="1"/>
  <c r="F79" i="95" a="1"/>
  <c r="F79" i="95" s="1"/>
  <c r="G79" i="95" a="1"/>
  <c r="G79" i="95" s="1"/>
  <c r="H79" i="95" a="1"/>
  <c r="H79" i="95" s="1"/>
  <c r="I79" i="95" a="1"/>
  <c r="I79" i="95" s="1"/>
  <c r="J79" i="95" a="1"/>
  <c r="J79" i="95" s="1"/>
  <c r="K79" i="95" a="1"/>
  <c r="K79" i="95" s="1"/>
  <c r="L79" i="95" a="1"/>
  <c r="L79" i="95" s="1"/>
  <c r="M79" i="95" a="1"/>
  <c r="M79" i="95"/>
  <c r="N79" i="95" a="1"/>
  <c r="N79" i="95" s="1"/>
  <c r="O79" i="95" a="1"/>
  <c r="O79" i="95"/>
  <c r="P79" i="95" a="1"/>
  <c r="P79" i="95" s="1"/>
  <c r="Q79" i="95" a="1"/>
  <c r="Q79" i="95"/>
  <c r="R79" i="95" a="1"/>
  <c r="R79" i="95" s="1"/>
  <c r="S79" i="95" a="1"/>
  <c r="S79" i="95"/>
  <c r="T79" i="95" a="1"/>
  <c r="T79" i="95" s="1"/>
  <c r="U79" i="95" a="1"/>
  <c r="U79" i="95" s="1"/>
  <c r="V79" i="95" a="1"/>
  <c r="V79" i="95" s="1"/>
  <c r="W79" i="95" a="1"/>
  <c r="W79" i="95" s="1"/>
  <c r="X79" i="95" a="1"/>
  <c r="X79" i="95" s="1"/>
  <c r="Y79" i="95" a="1"/>
  <c r="Y79" i="95" s="1"/>
  <c r="Z79" i="95" a="1"/>
  <c r="Z79" i="95" s="1"/>
  <c r="AA79" i="95" a="1"/>
  <c r="AA79" i="95" s="1"/>
  <c r="AB79" i="95" a="1"/>
  <c r="AB79" i="95" s="1"/>
  <c r="AC79" i="95" a="1"/>
  <c r="AC79" i="95"/>
  <c r="AD79" i="95" a="1"/>
  <c r="AD79" i="95" s="1"/>
  <c r="AE79" i="95" a="1"/>
  <c r="AE79" i="95"/>
  <c r="AF79" i="95" a="1"/>
  <c r="AF79" i="95" s="1"/>
  <c r="AG79" i="95" a="1"/>
  <c r="AG79" i="95"/>
  <c r="AH79" i="95" a="1"/>
  <c r="AH79" i="95" s="1"/>
  <c r="AI79" i="95" a="1"/>
  <c r="AI79" i="95"/>
  <c r="AJ79" i="95" a="1"/>
  <c r="AJ79" i="95" s="1"/>
  <c r="AK79" i="95" a="1"/>
  <c r="AK79" i="95" s="1"/>
  <c r="AL79" i="95" a="1"/>
  <c r="AL79" i="95" s="1"/>
  <c r="AM79" i="95" a="1"/>
  <c r="AM79" i="95" s="1"/>
  <c r="AN79" i="95" a="1"/>
  <c r="AN79" i="95" s="1"/>
  <c r="AO79" i="95" a="1"/>
  <c r="AO79" i="95" s="1"/>
  <c r="AP79" i="95" a="1"/>
  <c r="AP79" i="95" s="1"/>
  <c r="AQ79" i="95" a="1"/>
  <c r="AQ79" i="95" s="1"/>
  <c r="AR79" i="95" a="1"/>
  <c r="AR79" i="95" s="1"/>
  <c r="AS79" i="95" a="1"/>
  <c r="AS79" i="95"/>
  <c r="AT79" i="95" a="1"/>
  <c r="AT79" i="95" s="1"/>
  <c r="AU79" i="95" a="1"/>
  <c r="AU79" i="95"/>
  <c r="AV79" i="95" a="1"/>
  <c r="AV79" i="95" s="1"/>
  <c r="AW79" i="95" a="1"/>
  <c r="AW79" i="95"/>
  <c r="AX79" i="95" a="1"/>
  <c r="AX79" i="95" s="1"/>
  <c r="AY79" i="95" a="1"/>
  <c r="AY79" i="95"/>
  <c r="AZ79" i="95" a="1"/>
  <c r="AZ79" i="95" s="1"/>
  <c r="BA79" i="95" a="1"/>
  <c r="BA79" i="95" s="1"/>
  <c r="BB79" i="95" a="1"/>
  <c r="BB79" i="95" s="1"/>
  <c r="BC79" i="95" a="1"/>
  <c r="BC79" i="95" s="1"/>
  <c r="BD79" i="95" a="1"/>
  <c r="BD79" i="95" s="1"/>
  <c r="BE79" i="95" a="1"/>
  <c r="BE79" i="95" s="1"/>
  <c r="BF79" i="95" a="1"/>
  <c r="BF79" i="95" s="1"/>
  <c r="BG79" i="95" a="1"/>
  <c r="BG79" i="95" s="1"/>
  <c r="BH79" i="95" a="1"/>
  <c r="BH79" i="95" s="1"/>
  <c r="BI79" i="95" a="1"/>
  <c r="BI79" i="95"/>
  <c r="BJ79" i="95" a="1"/>
  <c r="BJ79" i="95" s="1"/>
  <c r="BK79" i="95" a="1"/>
  <c r="BK79" i="95"/>
  <c r="BL79" i="95" a="1"/>
  <c r="BL79" i="95" s="1"/>
  <c r="BM79" i="95" a="1"/>
  <c r="BM79" i="95"/>
  <c r="BN79" i="95" a="1"/>
  <c r="BN79" i="95" s="1"/>
  <c r="BO79" i="95" a="1"/>
  <c r="BO79" i="95"/>
  <c r="BP79" i="95" a="1"/>
  <c r="BP79" i="95" s="1"/>
  <c r="BQ79" i="95" a="1"/>
  <c r="BQ79" i="95" s="1"/>
  <c r="BR79" i="95" a="1"/>
  <c r="BR79" i="95" s="1"/>
  <c r="BS79" i="95" a="1"/>
  <c r="BS79" i="95" s="1"/>
  <c r="BT79" i="95" a="1"/>
  <c r="BT79" i="95" s="1"/>
  <c r="BU79" i="95" a="1"/>
  <c r="BU79" i="95" s="1"/>
  <c r="BV79" i="95" a="1"/>
  <c r="BV79" i="95" s="1"/>
  <c r="BW79" i="95" a="1"/>
  <c r="BW79" i="95" s="1"/>
  <c r="BX79" i="95" a="1"/>
  <c r="BX79" i="95" s="1"/>
  <c r="BY79" i="95" a="1"/>
  <c r="BY79" i="95"/>
  <c r="BZ79" i="95" a="1"/>
  <c r="BZ79" i="95" s="1"/>
  <c r="CA79" i="95" a="1"/>
  <c r="CA79" i="95"/>
  <c r="CB79" i="95" a="1"/>
  <c r="CB79" i="95" s="1"/>
  <c r="CC79" i="95" a="1"/>
  <c r="CC79" i="95"/>
  <c r="CD79" i="95" a="1"/>
  <c r="CD79" i="95" s="1"/>
  <c r="CE79" i="95" a="1"/>
  <c r="CE79" i="95"/>
  <c r="CF79" i="95" a="1"/>
  <c r="CF79" i="95" s="1"/>
  <c r="CG79" i="95" a="1"/>
  <c r="CG79" i="95" s="1"/>
  <c r="CH79" i="95" a="1"/>
  <c r="CH79" i="95" s="1"/>
  <c r="CI79" i="95" a="1"/>
  <c r="CI79" i="95" s="1"/>
  <c r="CJ79" i="95" a="1"/>
  <c r="CJ79" i="95" s="1"/>
  <c r="CK79" i="95" a="1"/>
  <c r="CK79" i="95" s="1"/>
  <c r="CL79" i="95" a="1"/>
  <c r="CL79" i="95" s="1"/>
  <c r="CM79" i="95" a="1"/>
  <c r="CM79" i="95" s="1"/>
  <c r="CN79" i="95" a="1"/>
  <c r="CN79" i="95" s="1"/>
  <c r="CO79" i="95" a="1"/>
  <c r="CO79" i="95"/>
  <c r="CP79" i="95" a="1"/>
  <c r="CP79" i="95" s="1"/>
  <c r="CQ79" i="95" a="1"/>
  <c r="CQ79" i="95"/>
  <c r="CR79" i="95" a="1"/>
  <c r="CR79" i="95" s="1"/>
  <c r="CS79" i="95" a="1"/>
  <c r="CS79" i="95"/>
  <c r="CT79" i="95" a="1"/>
  <c r="CT79" i="95" s="1"/>
  <c r="CU79" i="95" a="1"/>
  <c r="CU79" i="95"/>
  <c r="CV79" i="95" a="1"/>
  <c r="CV79" i="95" s="1"/>
  <c r="CW79" i="95" a="1"/>
  <c r="CW79" i="95" s="1"/>
  <c r="CX79" i="95" a="1"/>
  <c r="CX79" i="95" s="1"/>
  <c r="CY79" i="95" a="1"/>
  <c r="CY79" i="95" s="1"/>
  <c r="E80" i="95" a="1"/>
  <c r="E80" i="95" s="1"/>
  <c r="F80" i="95" a="1"/>
  <c r="F80" i="95" s="1"/>
  <c r="G80" i="95" a="1"/>
  <c r="G80" i="95" s="1"/>
  <c r="H80" i="95" a="1"/>
  <c r="H80" i="95" s="1"/>
  <c r="I80" i="95" a="1"/>
  <c r="I80" i="95" s="1"/>
  <c r="J80" i="95" a="1"/>
  <c r="J80" i="95"/>
  <c r="K80" i="95" a="1"/>
  <c r="K80" i="95" s="1"/>
  <c r="L80" i="95" a="1"/>
  <c r="L80" i="95"/>
  <c r="M80" i="95" a="1"/>
  <c r="M80" i="95" s="1"/>
  <c r="N80" i="95" a="1"/>
  <c r="N80" i="95"/>
  <c r="O80" i="95" a="1"/>
  <c r="O80" i="95" s="1"/>
  <c r="P80" i="95" a="1"/>
  <c r="P80" i="95"/>
  <c r="Q80" i="95" a="1"/>
  <c r="Q80" i="95" s="1"/>
  <c r="R80" i="95" a="1"/>
  <c r="R80" i="95" s="1"/>
  <c r="S80" i="95" a="1"/>
  <c r="S80" i="95" s="1"/>
  <c r="T80" i="95" a="1"/>
  <c r="T80" i="95" s="1"/>
  <c r="U80" i="95" a="1"/>
  <c r="U80" i="95" s="1"/>
  <c r="V80" i="95" a="1"/>
  <c r="V80" i="95" s="1"/>
  <c r="W80" i="95" a="1"/>
  <c r="W80" i="95" s="1"/>
  <c r="X80" i="95" a="1"/>
  <c r="X80" i="95" s="1"/>
  <c r="Y80" i="95" a="1"/>
  <c r="Y80" i="95" s="1"/>
  <c r="Z80" i="95" a="1"/>
  <c r="Z80" i="95"/>
  <c r="AA80" i="95" a="1"/>
  <c r="AA80" i="95" s="1"/>
  <c r="AB80" i="95" a="1"/>
  <c r="AB80" i="95"/>
  <c r="AC80" i="95" a="1"/>
  <c r="AC80" i="95" s="1"/>
  <c r="AD80" i="95" a="1"/>
  <c r="AD80" i="95"/>
  <c r="AE80" i="95" a="1"/>
  <c r="AE80" i="95" s="1"/>
  <c r="AF80" i="95" a="1"/>
  <c r="AF80" i="95"/>
  <c r="AG80" i="95" a="1"/>
  <c r="AG80" i="95" s="1"/>
  <c r="AH80" i="95" a="1"/>
  <c r="AH80" i="95" s="1"/>
  <c r="AI80" i="95" a="1"/>
  <c r="AI80" i="95" s="1"/>
  <c r="AJ80" i="95" a="1"/>
  <c r="AJ80" i="95" s="1"/>
  <c r="AK80" i="95" a="1"/>
  <c r="AK80" i="95" s="1"/>
  <c r="AL80" i="95" a="1"/>
  <c r="AL80" i="95" s="1"/>
  <c r="AM80" i="95" a="1"/>
  <c r="AM80" i="95" s="1"/>
  <c r="AN80" i="95" a="1"/>
  <c r="AN80" i="95" s="1"/>
  <c r="AO80" i="95" a="1"/>
  <c r="AO80" i="95" s="1"/>
  <c r="AP80" i="95" a="1"/>
  <c r="AP80" i="95"/>
  <c r="AQ80" i="95" a="1"/>
  <c r="AQ80" i="95" s="1"/>
  <c r="AR80" i="95" a="1"/>
  <c r="AR80" i="95"/>
  <c r="AS80" i="95" a="1"/>
  <c r="AS80" i="95" s="1"/>
  <c r="AT80" i="95" a="1"/>
  <c r="AT80" i="95"/>
  <c r="AU80" i="95" a="1"/>
  <c r="AU80" i="95" s="1"/>
  <c r="AV80" i="95" a="1"/>
  <c r="AV80" i="95"/>
  <c r="AW80" i="95" a="1"/>
  <c r="AW80" i="95" s="1"/>
  <c r="AX80" i="95" a="1"/>
  <c r="AX80" i="95" s="1"/>
  <c r="AY80" i="95" a="1"/>
  <c r="AY80" i="95" s="1"/>
  <c r="AZ80" i="95" a="1"/>
  <c r="AZ80" i="95" s="1"/>
  <c r="BA80" i="95" a="1"/>
  <c r="BA80" i="95" s="1"/>
  <c r="BB80" i="95" a="1"/>
  <c r="BB80" i="95" s="1"/>
  <c r="BC80" i="95" a="1"/>
  <c r="BC80" i="95" s="1"/>
  <c r="BD80" i="95" a="1"/>
  <c r="BD80" i="95" s="1"/>
  <c r="BE80" i="95" a="1"/>
  <c r="BE80" i="95" s="1"/>
  <c r="BF80" i="95" a="1"/>
  <c r="BF80" i="95"/>
  <c r="BG80" i="95" a="1"/>
  <c r="BG80" i="95" s="1"/>
  <c r="BH80" i="95" a="1"/>
  <c r="BH80" i="95"/>
  <c r="BI80" i="95" a="1"/>
  <c r="BI80" i="95" s="1"/>
  <c r="BJ80" i="95" a="1"/>
  <c r="BJ80" i="95"/>
  <c r="BK80" i="95" a="1"/>
  <c r="BK80" i="95" s="1"/>
  <c r="BL80" i="95" a="1"/>
  <c r="BL80" i="95"/>
  <c r="BM80" i="95" a="1"/>
  <c r="BM80" i="95" s="1"/>
  <c r="BN80" i="95" a="1"/>
  <c r="BN80" i="95" s="1"/>
  <c r="BO80" i="95" a="1"/>
  <c r="BO80" i="95" s="1"/>
  <c r="BP80" i="95" a="1"/>
  <c r="BP80" i="95" s="1"/>
  <c r="BQ80" i="95" a="1"/>
  <c r="BQ80" i="95" s="1"/>
  <c r="BR80" i="95" a="1"/>
  <c r="BR80" i="95" s="1"/>
  <c r="BS80" i="95" a="1"/>
  <c r="BS80" i="95" s="1"/>
  <c r="BT80" i="95" a="1"/>
  <c r="BT80" i="95" s="1"/>
  <c r="BU80" i="95" a="1"/>
  <c r="BU80" i="95" s="1"/>
  <c r="BV80" i="95" a="1"/>
  <c r="BV80" i="95"/>
  <c r="BW80" i="95" a="1"/>
  <c r="BW80" i="95" s="1"/>
  <c r="BX80" i="95" a="1"/>
  <c r="BX80" i="95"/>
  <c r="BY80" i="95" a="1"/>
  <c r="BY80" i="95" s="1"/>
  <c r="BZ80" i="95" a="1"/>
  <c r="BZ80" i="95"/>
  <c r="CA80" i="95" a="1"/>
  <c r="CA80" i="95" s="1"/>
  <c r="CB80" i="95" a="1"/>
  <c r="CB80" i="95"/>
  <c r="CC80" i="95" a="1"/>
  <c r="CC80" i="95" s="1"/>
  <c r="CD80" i="95" a="1"/>
  <c r="CD80" i="95" s="1"/>
  <c r="CE80" i="95" a="1"/>
  <c r="CE80" i="95" s="1"/>
  <c r="CF80" i="95" a="1"/>
  <c r="CF80" i="95" s="1"/>
  <c r="CG80" i="95" a="1"/>
  <c r="CG80" i="95" s="1"/>
  <c r="CH80" i="95" a="1"/>
  <c r="CH80" i="95" s="1"/>
  <c r="CI80" i="95" a="1"/>
  <c r="CI80" i="95" s="1"/>
  <c r="CJ80" i="95" a="1"/>
  <c r="CJ80" i="95" s="1"/>
  <c r="CK80" i="95" a="1"/>
  <c r="CK80" i="95" s="1"/>
  <c r="CL80" i="95" a="1"/>
  <c r="CL80" i="95"/>
  <c r="CM80" i="95" a="1"/>
  <c r="CM80" i="95" s="1"/>
  <c r="CN80" i="95" a="1"/>
  <c r="CN80" i="95"/>
  <c r="CO80" i="95" a="1"/>
  <c r="CO80" i="95" s="1"/>
  <c r="CP80" i="95" a="1"/>
  <c r="CP80" i="95"/>
  <c r="CQ80" i="95" a="1"/>
  <c r="CQ80" i="95" s="1"/>
  <c r="CR80" i="95" a="1"/>
  <c r="CR80" i="95"/>
  <c r="CS80" i="95" a="1"/>
  <c r="CS80" i="95" s="1"/>
  <c r="CT80" i="95" a="1"/>
  <c r="CT80" i="95" s="1"/>
  <c r="CU80" i="95" a="1"/>
  <c r="CU80" i="95" s="1"/>
  <c r="CV80" i="95" a="1"/>
  <c r="CV80" i="95" s="1"/>
  <c r="CW80" i="95" a="1"/>
  <c r="CW80" i="95" s="1"/>
  <c r="CX80" i="95" a="1"/>
  <c r="CX80" i="95" s="1"/>
  <c r="CY80" i="95" a="1"/>
  <c r="CY80" i="95" s="1"/>
  <c r="E81" i="95" a="1"/>
  <c r="E81" i="95" s="1"/>
  <c r="F81" i="95" a="1"/>
  <c r="F81" i="95" s="1"/>
  <c r="G81" i="95" a="1"/>
  <c r="G81" i="95"/>
  <c r="H81" i="95" a="1"/>
  <c r="H81" i="95" s="1"/>
  <c r="I81" i="95" a="1"/>
  <c r="I81" i="95"/>
  <c r="J81" i="95" a="1"/>
  <c r="J81" i="95" s="1"/>
  <c r="K81" i="95" a="1"/>
  <c r="K81" i="95"/>
  <c r="L81" i="95" a="1"/>
  <c r="L81" i="95" s="1"/>
  <c r="M81" i="95" a="1"/>
  <c r="M81" i="95"/>
  <c r="N81" i="95" a="1"/>
  <c r="N81" i="95" s="1"/>
  <c r="O81" i="95" a="1"/>
  <c r="O81" i="95" s="1"/>
  <c r="P81" i="95" a="1"/>
  <c r="P81" i="95" s="1"/>
  <c r="Q81" i="95" a="1"/>
  <c r="Q81" i="95" s="1"/>
  <c r="R81" i="95" a="1"/>
  <c r="R81" i="95" s="1"/>
  <c r="S81" i="95" a="1"/>
  <c r="S81" i="95" s="1"/>
  <c r="T81" i="95" a="1"/>
  <c r="T81" i="95" s="1"/>
  <c r="U81" i="95" a="1"/>
  <c r="U81" i="95" s="1"/>
  <c r="V81" i="95" a="1"/>
  <c r="V81" i="95" s="1"/>
  <c r="W81" i="95" a="1"/>
  <c r="W81" i="95"/>
  <c r="X81" i="95" a="1"/>
  <c r="X81" i="95" s="1"/>
  <c r="Y81" i="95" a="1"/>
  <c r="Y81" i="95"/>
  <c r="Z81" i="95" a="1"/>
  <c r="Z81" i="95" s="1"/>
  <c r="AA81" i="95" a="1"/>
  <c r="AA81" i="95"/>
  <c r="AB81" i="95" a="1"/>
  <c r="AB81" i="95" s="1"/>
  <c r="AC81" i="95" a="1"/>
  <c r="AC81" i="95"/>
  <c r="AD81" i="95" a="1"/>
  <c r="AD81" i="95" s="1"/>
  <c r="AE81" i="95" a="1"/>
  <c r="AE81" i="95" s="1"/>
  <c r="AF81" i="95" a="1"/>
  <c r="AF81" i="95" s="1"/>
  <c r="AG81" i="95" a="1"/>
  <c r="AG81" i="95" s="1"/>
  <c r="AH81" i="95" a="1"/>
  <c r="AH81" i="95" s="1"/>
  <c r="AI81" i="95" a="1"/>
  <c r="AI81" i="95" s="1"/>
  <c r="AJ81" i="95" a="1"/>
  <c r="AJ81" i="95" s="1"/>
  <c r="AK81" i="95" a="1"/>
  <c r="AK81" i="95" s="1"/>
  <c r="AL81" i="95" a="1"/>
  <c r="AL81" i="95" s="1"/>
  <c r="AM81" i="95" a="1"/>
  <c r="AM81" i="95"/>
  <c r="AN81" i="95" a="1"/>
  <c r="AN81" i="95" s="1"/>
  <c r="AO81" i="95" a="1"/>
  <c r="AO81" i="95"/>
  <c r="AP81" i="95" a="1"/>
  <c r="AP81" i="95" s="1"/>
  <c r="AQ81" i="95" a="1"/>
  <c r="AQ81" i="95"/>
  <c r="AR81" i="95" a="1"/>
  <c r="AR81" i="95" s="1"/>
  <c r="AS81" i="95" a="1"/>
  <c r="AS81" i="95"/>
  <c r="AT81" i="95" a="1"/>
  <c r="AT81" i="95" s="1"/>
  <c r="AU81" i="95" a="1"/>
  <c r="AU81" i="95" s="1"/>
  <c r="AV81" i="95" a="1"/>
  <c r="AV81" i="95" s="1"/>
  <c r="AW81" i="95" a="1"/>
  <c r="AW81" i="95" s="1"/>
  <c r="AX81" i="95" a="1"/>
  <c r="AX81" i="95" s="1"/>
  <c r="AY81" i="95" a="1"/>
  <c r="AY81" i="95" s="1"/>
  <c r="AZ81" i="95" a="1"/>
  <c r="AZ81" i="95" s="1"/>
  <c r="BA81" i="95" a="1"/>
  <c r="BA81" i="95" s="1"/>
  <c r="BB81" i="95" a="1"/>
  <c r="BB81" i="95" s="1"/>
  <c r="BC81" i="95" a="1"/>
  <c r="BC81" i="95"/>
  <c r="BD81" i="95" a="1"/>
  <c r="BD81" i="95" s="1"/>
  <c r="BE81" i="95" a="1"/>
  <c r="BE81" i="95"/>
  <c r="BF81" i="95" a="1"/>
  <c r="BF81" i="95" s="1"/>
  <c r="BG81" i="95" a="1"/>
  <c r="BG81" i="95"/>
  <c r="BH81" i="95" a="1"/>
  <c r="BH81" i="95" s="1"/>
  <c r="BI81" i="95" a="1"/>
  <c r="BI81" i="95"/>
  <c r="BJ81" i="95" a="1"/>
  <c r="BJ81" i="95" s="1"/>
  <c r="BK81" i="95" a="1"/>
  <c r="BK81" i="95" s="1"/>
  <c r="BL81" i="95" a="1"/>
  <c r="BL81" i="95" s="1"/>
  <c r="BM81" i="95" a="1"/>
  <c r="BM81" i="95" s="1"/>
  <c r="BN81" i="95" a="1"/>
  <c r="BN81" i="95" s="1"/>
  <c r="BO81" i="95" a="1"/>
  <c r="BO81" i="95" s="1"/>
  <c r="BP81" i="95" a="1"/>
  <c r="BP81" i="95" s="1"/>
  <c r="BQ81" i="95" a="1"/>
  <c r="BQ81" i="95" s="1"/>
  <c r="BR81" i="95" a="1"/>
  <c r="BR81" i="95" s="1"/>
  <c r="BS81" i="95" a="1"/>
  <c r="BS81" i="95"/>
  <c r="BT81" i="95" a="1"/>
  <c r="BT81" i="95" s="1"/>
  <c r="BU81" i="95" a="1"/>
  <c r="BU81" i="95"/>
  <c r="BV81" i="95" a="1"/>
  <c r="BV81" i="95" s="1"/>
  <c r="BW81" i="95" a="1"/>
  <c r="BW81" i="95"/>
  <c r="BX81" i="95" a="1"/>
  <c r="BX81" i="95" s="1"/>
  <c r="BY81" i="95" a="1"/>
  <c r="BY81" i="95"/>
  <c r="BZ81" i="95" a="1"/>
  <c r="BZ81" i="95" s="1"/>
  <c r="CA81" i="95" a="1"/>
  <c r="CA81" i="95" s="1"/>
  <c r="CB81" i="95" a="1"/>
  <c r="CB81" i="95" s="1"/>
  <c r="CC81" i="95" a="1"/>
  <c r="CC81" i="95" s="1"/>
  <c r="CD81" i="95" a="1"/>
  <c r="CD81" i="95" s="1"/>
  <c r="CE81" i="95" a="1"/>
  <c r="CE81" i="95" s="1"/>
  <c r="CF81" i="95" a="1"/>
  <c r="CF81" i="95" s="1"/>
  <c r="CG81" i="95" a="1"/>
  <c r="CG81" i="95" s="1"/>
  <c r="CH81" i="95" a="1"/>
  <c r="CH81" i="95" s="1"/>
  <c r="CI81" i="95" a="1"/>
  <c r="CI81" i="95"/>
  <c r="CJ81" i="95" a="1"/>
  <c r="CJ81" i="95" s="1"/>
  <c r="CK81" i="95" a="1"/>
  <c r="CK81" i="95"/>
  <c r="CL81" i="95" a="1"/>
  <c r="CL81" i="95" s="1"/>
  <c r="CM81" i="95" a="1"/>
  <c r="CM81" i="95"/>
  <c r="CN81" i="95" a="1"/>
  <c r="CN81" i="95" s="1"/>
  <c r="CO81" i="95" a="1"/>
  <c r="CO81" i="95"/>
  <c r="CP81" i="95" a="1"/>
  <c r="CP81" i="95" s="1"/>
  <c r="CQ81" i="95" a="1"/>
  <c r="CQ81" i="95" s="1"/>
  <c r="CR81" i="95" a="1"/>
  <c r="CR81" i="95" s="1"/>
  <c r="CS81" i="95" a="1"/>
  <c r="CS81" i="95" s="1"/>
  <c r="CT81" i="95" a="1"/>
  <c r="CT81" i="95" s="1"/>
  <c r="CU81" i="95" a="1"/>
  <c r="CU81" i="95" s="1"/>
  <c r="CV81" i="95" a="1"/>
  <c r="CV81" i="95" s="1"/>
  <c r="CW81" i="95" a="1"/>
  <c r="CW81" i="95" s="1"/>
  <c r="CX81" i="95" a="1"/>
  <c r="CX81" i="95" s="1"/>
  <c r="CY81" i="95" a="1"/>
  <c r="CY81" i="95"/>
  <c r="E82" i="95" a="1"/>
  <c r="E82" i="95" s="1"/>
  <c r="F82" i="95" a="1"/>
  <c r="F82" i="95"/>
  <c r="G82" i="95" a="1"/>
  <c r="G82" i="95" s="1"/>
  <c r="H82" i="95" a="1"/>
  <c r="H82" i="95"/>
  <c r="I82" i="95" a="1"/>
  <c r="I82" i="95" s="1"/>
  <c r="J82" i="95" a="1"/>
  <c r="J82" i="95"/>
  <c r="K82" i="95" a="1"/>
  <c r="K82" i="95" s="1"/>
  <c r="L82" i="95" a="1"/>
  <c r="L82" i="95" s="1"/>
  <c r="M82" i="95" a="1"/>
  <c r="M82" i="95" s="1"/>
  <c r="N82" i="95" a="1"/>
  <c r="N82" i="95" s="1"/>
  <c r="O82" i="95" a="1"/>
  <c r="O82" i="95" s="1"/>
  <c r="P82" i="95" a="1"/>
  <c r="P82" i="95" s="1"/>
  <c r="Q82" i="95" a="1"/>
  <c r="Q82" i="95" s="1"/>
  <c r="R82" i="95" a="1"/>
  <c r="R82" i="95" s="1"/>
  <c r="S82" i="95" a="1"/>
  <c r="S82" i="95" s="1"/>
  <c r="T82" i="95" a="1"/>
  <c r="T82" i="95"/>
  <c r="U82" i="95" a="1"/>
  <c r="U82" i="95" s="1"/>
  <c r="V82" i="95" a="1"/>
  <c r="V82" i="95"/>
  <c r="W82" i="95" a="1"/>
  <c r="W82" i="95" s="1"/>
  <c r="X82" i="95" a="1"/>
  <c r="X82" i="95"/>
  <c r="Y82" i="95" a="1"/>
  <c r="Y82" i="95" s="1"/>
  <c r="Z82" i="95" a="1"/>
  <c r="Z82" i="95"/>
  <c r="AA82" i="95" a="1"/>
  <c r="AA82" i="95" s="1"/>
  <c r="AB82" i="95" a="1"/>
  <c r="AB82" i="95" s="1"/>
  <c r="AC82" i="95" a="1"/>
  <c r="AC82" i="95" s="1"/>
  <c r="AD82" i="95" a="1"/>
  <c r="AD82" i="95" s="1"/>
  <c r="AE82" i="95" a="1"/>
  <c r="AE82" i="95" s="1"/>
  <c r="AF82" i="95" a="1"/>
  <c r="AF82" i="95" s="1"/>
  <c r="AG82" i="95" a="1"/>
  <c r="AG82" i="95" s="1"/>
  <c r="AH82" i="95" a="1"/>
  <c r="AH82" i="95" s="1"/>
  <c r="AI82" i="95" a="1"/>
  <c r="AI82" i="95" s="1"/>
  <c r="AJ82" i="95" a="1"/>
  <c r="AJ82" i="95"/>
  <c r="AK82" i="95" a="1"/>
  <c r="AK82" i="95" s="1"/>
  <c r="AL82" i="95" a="1"/>
  <c r="AL82" i="95"/>
  <c r="AM82" i="95" a="1"/>
  <c r="AM82" i="95" s="1"/>
  <c r="AN82" i="95" a="1"/>
  <c r="AN82" i="95"/>
  <c r="AO82" i="95" a="1"/>
  <c r="AO82" i="95" s="1"/>
  <c r="AP82" i="95" a="1"/>
  <c r="AP82" i="95"/>
  <c r="AQ82" i="95" a="1"/>
  <c r="AQ82" i="95" s="1"/>
  <c r="AR82" i="95" a="1"/>
  <c r="AR82" i="95" s="1"/>
  <c r="AS82" i="95" a="1"/>
  <c r="AS82" i="95" s="1"/>
  <c r="AT82" i="95" a="1"/>
  <c r="AT82" i="95" s="1"/>
  <c r="AU82" i="95" a="1"/>
  <c r="AU82" i="95" s="1"/>
  <c r="AV82" i="95" a="1"/>
  <c r="AV82" i="95" s="1"/>
  <c r="AW82" i="95" a="1"/>
  <c r="AW82" i="95" s="1"/>
  <c r="AX82" i="95" a="1"/>
  <c r="AX82" i="95" s="1"/>
  <c r="AY82" i="95" a="1"/>
  <c r="AY82" i="95" s="1"/>
  <c r="AZ82" i="95" a="1"/>
  <c r="AZ82" i="95"/>
  <c r="BA82" i="95" a="1"/>
  <c r="BA82" i="95" s="1"/>
  <c r="BB82" i="95" a="1"/>
  <c r="BB82" i="95"/>
  <c r="BC82" i="95" a="1"/>
  <c r="BC82" i="95" s="1"/>
  <c r="BD82" i="95" a="1"/>
  <c r="BD82" i="95"/>
  <c r="BE82" i="95" a="1"/>
  <c r="BE82" i="95" s="1"/>
  <c r="BF82" i="95" a="1"/>
  <c r="BF82" i="95"/>
  <c r="BG82" i="95" a="1"/>
  <c r="BG82" i="95" s="1"/>
  <c r="BH82" i="95" a="1"/>
  <c r="BH82" i="95" s="1"/>
  <c r="BI82" i="95" a="1"/>
  <c r="BI82" i="95" s="1"/>
  <c r="BJ82" i="95" a="1"/>
  <c r="BJ82" i="95" s="1"/>
  <c r="BK82" i="95" a="1"/>
  <c r="BK82" i="95" s="1"/>
  <c r="BL82" i="95" a="1"/>
  <c r="BL82" i="95" s="1"/>
  <c r="BM82" i="95" a="1"/>
  <c r="BM82" i="95" s="1"/>
  <c r="BN82" i="95" a="1"/>
  <c r="BN82" i="95" s="1"/>
  <c r="BO82" i="95" a="1"/>
  <c r="BO82" i="95" s="1"/>
  <c r="BP82" i="95" a="1"/>
  <c r="BP82" i="95"/>
  <c r="BQ82" i="95" a="1"/>
  <c r="BQ82" i="95" s="1"/>
  <c r="BR82" i="95" a="1"/>
  <c r="BR82" i="95"/>
  <c r="BS82" i="95" a="1"/>
  <c r="BS82" i="95" s="1"/>
  <c r="BT82" i="95" a="1"/>
  <c r="BT82" i="95"/>
  <c r="BU82" i="95" a="1"/>
  <c r="BU82" i="95" s="1"/>
  <c r="BV82" i="95" a="1"/>
  <c r="BV82" i="95"/>
  <c r="BW82" i="95" a="1"/>
  <c r="BW82" i="95" s="1"/>
  <c r="BX82" i="95" a="1"/>
  <c r="BX82" i="95" s="1"/>
  <c r="BY82" i="95" a="1"/>
  <c r="BY82" i="95" s="1"/>
  <c r="BZ82" i="95" a="1"/>
  <c r="BZ82" i="95" s="1"/>
  <c r="CA82" i="95" a="1"/>
  <c r="CA82" i="95" s="1"/>
  <c r="CB82" i="95" a="1"/>
  <c r="CB82" i="95" s="1"/>
  <c r="CC82" i="95" a="1"/>
  <c r="CC82" i="95" s="1"/>
  <c r="CD82" i="95" a="1"/>
  <c r="CD82" i="95" s="1"/>
  <c r="CE82" i="95" a="1"/>
  <c r="CE82" i="95" s="1"/>
  <c r="CF82" i="95" a="1"/>
  <c r="CF82" i="95"/>
  <c r="CG82" i="95" a="1"/>
  <c r="CG82" i="95" s="1"/>
  <c r="CH82" i="95" a="1"/>
  <c r="CH82" i="95"/>
  <c r="CI82" i="95" a="1"/>
  <c r="CI82" i="95" s="1"/>
  <c r="CJ82" i="95" a="1"/>
  <c r="CJ82" i="95"/>
  <c r="CK82" i="95" a="1"/>
  <c r="CK82" i="95" s="1"/>
  <c r="CL82" i="95" a="1"/>
  <c r="CL82" i="95"/>
  <c r="CM82" i="95" a="1"/>
  <c r="CM82" i="95" s="1"/>
  <c r="CN82" i="95" a="1"/>
  <c r="CN82" i="95" s="1"/>
  <c r="CO82" i="95" a="1"/>
  <c r="CO82" i="95" s="1"/>
  <c r="CP82" i="95" a="1"/>
  <c r="CP82" i="95" s="1"/>
  <c r="CQ82" i="95" a="1"/>
  <c r="CQ82" i="95" s="1"/>
  <c r="CR82" i="95" a="1"/>
  <c r="CR82" i="95" s="1"/>
  <c r="CS82" i="95" a="1"/>
  <c r="CS82" i="95" s="1"/>
  <c r="CT82" i="95" a="1"/>
  <c r="CT82" i="95" s="1"/>
  <c r="CU82" i="95" a="1"/>
  <c r="CU82" i="95" s="1"/>
  <c r="CV82" i="95" a="1"/>
  <c r="CV82" i="95"/>
  <c r="CW82" i="95" a="1"/>
  <c r="CW82" i="95" s="1"/>
  <c r="CX82" i="95" a="1"/>
  <c r="CX82" i="95"/>
  <c r="CY82" i="95" a="1"/>
  <c r="CY82" i="95" s="1"/>
  <c r="E83" i="95" a="1"/>
  <c r="E83" i="95"/>
  <c r="F83" i="95" a="1"/>
  <c r="F83" i="95" s="1"/>
  <c r="G83" i="95" a="1"/>
  <c r="G83" i="95"/>
  <c r="H83" i="95" a="1"/>
  <c r="H83" i="95" s="1"/>
  <c r="I83" i="95" a="1"/>
  <c r="I83" i="95" s="1"/>
  <c r="J83" i="95" a="1"/>
  <c r="J83" i="95" s="1"/>
  <c r="K83" i="95" a="1"/>
  <c r="K83" i="95" s="1"/>
  <c r="L83" i="95" a="1"/>
  <c r="L83" i="95" s="1"/>
  <c r="M83" i="95" a="1"/>
  <c r="M83" i="95" s="1"/>
  <c r="N83" i="95" a="1"/>
  <c r="N83" i="95" s="1"/>
  <c r="O83" i="95" a="1"/>
  <c r="O83" i="95" s="1"/>
  <c r="P83" i="95" a="1"/>
  <c r="P83" i="95" s="1"/>
  <c r="Q83" i="95" a="1"/>
  <c r="Q83" i="95"/>
  <c r="R83" i="95" a="1"/>
  <c r="R83" i="95" s="1"/>
  <c r="S83" i="95" a="1"/>
  <c r="S83" i="95"/>
  <c r="T83" i="95" a="1"/>
  <c r="T83" i="95" s="1"/>
  <c r="U83" i="95" a="1"/>
  <c r="U83" i="95"/>
  <c r="V83" i="95" a="1"/>
  <c r="V83" i="95" s="1"/>
  <c r="W83" i="95" a="1"/>
  <c r="W83" i="95"/>
  <c r="X83" i="95" a="1"/>
  <c r="X83" i="95" s="1"/>
  <c r="Y83" i="95" a="1"/>
  <c r="Y83" i="95" s="1"/>
  <c r="Z83" i="95" a="1"/>
  <c r="Z83" i="95" s="1"/>
  <c r="AA83" i="95" a="1"/>
  <c r="AA83" i="95" s="1"/>
  <c r="AB83" i="95" a="1"/>
  <c r="AB83" i="95" s="1"/>
  <c r="AC83" i="95" a="1"/>
  <c r="AC83" i="95" s="1"/>
  <c r="AD83" i="95" a="1"/>
  <c r="AD83" i="95" s="1"/>
  <c r="AE83" i="95" a="1"/>
  <c r="AE83" i="95" s="1"/>
  <c r="AF83" i="95" a="1"/>
  <c r="AF83" i="95" s="1"/>
  <c r="AG83" i="95" a="1"/>
  <c r="AG83" i="95"/>
  <c r="AH83" i="95" a="1"/>
  <c r="AH83" i="95" s="1"/>
  <c r="AI83" i="95" a="1"/>
  <c r="AI83" i="95"/>
  <c r="AJ83" i="95" a="1"/>
  <c r="AJ83" i="95" s="1"/>
  <c r="AK83" i="95" a="1"/>
  <c r="AK83" i="95"/>
  <c r="AL83" i="95" a="1"/>
  <c r="AL83" i="95" s="1"/>
  <c r="AM83" i="95" a="1"/>
  <c r="AM83" i="95"/>
  <c r="AN83" i="95" a="1"/>
  <c r="AN83" i="95" s="1"/>
  <c r="AO83" i="95" a="1"/>
  <c r="AO83" i="95" s="1"/>
  <c r="AP83" i="95" a="1"/>
  <c r="AP83" i="95" s="1"/>
  <c r="AQ83" i="95" a="1"/>
  <c r="AQ83" i="95" s="1"/>
  <c r="AR83" i="95" a="1"/>
  <c r="AR83" i="95" s="1"/>
  <c r="AS83" i="95" a="1"/>
  <c r="AS83" i="95" s="1"/>
  <c r="AT83" i="95" a="1"/>
  <c r="AT83" i="95" s="1"/>
  <c r="AU83" i="95" a="1"/>
  <c r="AU83" i="95" s="1"/>
  <c r="AV83" i="95" a="1"/>
  <c r="AV83" i="95" s="1"/>
  <c r="AW83" i="95" a="1"/>
  <c r="AW83" i="95"/>
  <c r="AX83" i="95" a="1"/>
  <c r="AX83" i="95" s="1"/>
  <c r="AY83" i="95" a="1"/>
  <c r="AY83" i="95"/>
  <c r="AZ83" i="95" a="1"/>
  <c r="AZ83" i="95" s="1"/>
  <c r="BA83" i="95" a="1"/>
  <c r="BA83" i="95"/>
  <c r="BB83" i="95" a="1"/>
  <c r="BB83" i="95" s="1"/>
  <c r="BC83" i="95" a="1"/>
  <c r="BC83" i="95"/>
  <c r="BD83" i="95" a="1"/>
  <c r="BD83" i="95" s="1"/>
  <c r="BE83" i="95" a="1"/>
  <c r="BE83" i="95" s="1"/>
  <c r="BF83" i="95" a="1"/>
  <c r="BF83" i="95" s="1"/>
  <c r="BG83" i="95" a="1"/>
  <c r="BG83" i="95" s="1"/>
  <c r="BH83" i="95" a="1"/>
  <c r="BH83" i="95" s="1"/>
  <c r="BI83" i="95" a="1"/>
  <c r="BI83" i="95" s="1"/>
  <c r="BJ83" i="95" a="1"/>
  <c r="BJ83" i="95" s="1"/>
  <c r="BK83" i="95" a="1"/>
  <c r="BK83" i="95" s="1"/>
  <c r="BL83" i="95" a="1"/>
  <c r="BL83" i="95" s="1"/>
  <c r="BM83" i="95" a="1"/>
  <c r="BM83" i="95"/>
  <c r="BN83" i="95" a="1"/>
  <c r="BN83" i="95" s="1"/>
  <c r="BO83" i="95" a="1"/>
  <c r="BO83" i="95"/>
  <c r="BP83" i="95" a="1"/>
  <c r="BP83" i="95" s="1"/>
  <c r="BQ83" i="95" a="1"/>
  <c r="BQ83" i="95"/>
  <c r="BR83" i="95" a="1"/>
  <c r="BR83" i="95" s="1"/>
  <c r="BS83" i="95" a="1"/>
  <c r="BS83" i="95"/>
  <c r="BT83" i="95" a="1"/>
  <c r="BT83" i="95" s="1"/>
  <c r="BU83" i="95" a="1"/>
  <c r="BU83" i="95" s="1"/>
  <c r="BV83" i="95" a="1"/>
  <c r="BV83" i="95" s="1"/>
  <c r="BW83" i="95" a="1"/>
  <c r="BW83" i="95" s="1"/>
  <c r="BX83" i="95" a="1"/>
  <c r="BX83" i="95" s="1"/>
  <c r="BY83" i="95" a="1"/>
  <c r="BY83" i="95" s="1"/>
  <c r="BZ83" i="95" a="1"/>
  <c r="BZ83" i="95" s="1"/>
  <c r="CA83" i="95" a="1"/>
  <c r="CA83" i="95" s="1"/>
  <c r="CB83" i="95" a="1"/>
  <c r="CB83" i="95" s="1"/>
  <c r="CC83" i="95" a="1"/>
  <c r="CC83" i="95"/>
  <c r="CD83" i="95" a="1"/>
  <c r="CD83" i="95" s="1"/>
  <c r="CE83" i="95" a="1"/>
  <c r="CE83" i="95"/>
  <c r="CF83" i="95" a="1"/>
  <c r="CF83" i="95" s="1"/>
  <c r="CG83" i="95" a="1"/>
  <c r="CG83" i="95"/>
  <c r="CH83" i="95" a="1"/>
  <c r="CH83" i="95" s="1"/>
  <c r="CI83" i="95" a="1"/>
  <c r="CI83" i="95"/>
  <c r="CJ83" i="95" a="1"/>
  <c r="CJ83" i="95" s="1"/>
  <c r="CK83" i="95" a="1"/>
  <c r="CK83" i="95" s="1"/>
  <c r="CL83" i="95" a="1"/>
  <c r="CL83" i="95" s="1"/>
  <c r="CM83" i="95" a="1"/>
  <c r="CM83" i="95" s="1"/>
  <c r="CN83" i="95" a="1"/>
  <c r="CN83" i="95" s="1"/>
  <c r="CO83" i="95" a="1"/>
  <c r="CO83" i="95" s="1"/>
  <c r="CP83" i="95" a="1"/>
  <c r="CP83" i="95" s="1"/>
  <c r="CQ83" i="95" a="1"/>
  <c r="CQ83" i="95" s="1"/>
  <c r="CR83" i="95" a="1"/>
  <c r="CR83" i="95" s="1"/>
  <c r="CS83" i="95" a="1"/>
  <c r="CS83" i="95"/>
  <c r="CT83" i="95" a="1"/>
  <c r="CT83" i="95" s="1"/>
  <c r="CU83" i="95" a="1"/>
  <c r="CU83" i="95"/>
  <c r="CV83" i="95" a="1"/>
  <c r="CV83" i="95" s="1"/>
  <c r="CW83" i="95" a="1"/>
  <c r="CW83" i="95"/>
  <c r="CX83" i="95" a="1"/>
  <c r="CX83" i="95" s="1"/>
  <c r="CY83" i="95" a="1"/>
  <c r="CY83" i="95"/>
  <c r="E84" i="95" a="1"/>
  <c r="E84" i="95" s="1"/>
  <c r="F84" i="95" a="1"/>
  <c r="F84" i="95" s="1"/>
  <c r="G84" i="95" a="1"/>
  <c r="G84" i="95" s="1"/>
  <c r="H84" i="95" a="1"/>
  <c r="H84" i="95" s="1"/>
  <c r="I84" i="95" a="1"/>
  <c r="I84" i="95" s="1"/>
  <c r="J84" i="95" a="1"/>
  <c r="J84" i="95" s="1"/>
  <c r="K84" i="95" a="1"/>
  <c r="K84" i="95" s="1"/>
  <c r="L84" i="95" a="1"/>
  <c r="L84" i="95" s="1"/>
  <c r="M84" i="95" a="1"/>
  <c r="M84" i="95" s="1"/>
  <c r="N84" i="95" a="1"/>
  <c r="N84" i="95"/>
  <c r="O84" i="95" a="1"/>
  <c r="O84" i="95" s="1"/>
  <c r="P84" i="95" a="1"/>
  <c r="P84" i="95"/>
  <c r="Q84" i="95" a="1"/>
  <c r="Q84" i="95" s="1"/>
  <c r="R84" i="95" a="1"/>
  <c r="R84" i="95"/>
  <c r="S84" i="95" a="1"/>
  <c r="S84" i="95" s="1"/>
  <c r="T84" i="95" a="1"/>
  <c r="T84" i="95"/>
  <c r="U84" i="95" a="1"/>
  <c r="U84" i="95" s="1"/>
  <c r="V84" i="95" a="1"/>
  <c r="V84" i="95" s="1"/>
  <c r="W84" i="95" a="1"/>
  <c r="W84" i="95" s="1"/>
  <c r="X84" i="95" a="1"/>
  <c r="X84" i="95" s="1"/>
  <c r="Y84" i="95" a="1"/>
  <c r="Y84" i="95" s="1"/>
  <c r="Z84" i="95" a="1"/>
  <c r="Z84" i="95" s="1"/>
  <c r="AA84" i="95" a="1"/>
  <c r="AA84" i="95" s="1"/>
  <c r="AB84" i="95" a="1"/>
  <c r="AB84" i="95" s="1"/>
  <c r="AC84" i="95" a="1"/>
  <c r="AC84" i="95" s="1"/>
  <c r="AD84" i="95" a="1"/>
  <c r="AD84" i="95"/>
  <c r="AE84" i="95" a="1"/>
  <c r="AE84" i="95" s="1"/>
  <c r="AF84" i="95" a="1"/>
  <c r="AF84" i="95"/>
  <c r="AG84" i="95" a="1"/>
  <c r="AG84" i="95" s="1"/>
  <c r="AH84" i="95" a="1"/>
  <c r="AH84" i="95"/>
  <c r="AI84" i="95" a="1"/>
  <c r="AI84" i="95" s="1"/>
  <c r="AJ84" i="95" a="1"/>
  <c r="AJ84" i="95"/>
  <c r="AK84" i="95" a="1"/>
  <c r="AK84" i="95" s="1"/>
  <c r="AL84" i="95" a="1"/>
  <c r="AL84" i="95" s="1"/>
  <c r="AM84" i="95" a="1"/>
  <c r="AM84" i="95" s="1"/>
  <c r="AN84" i="95" a="1"/>
  <c r="AN84" i="95" s="1"/>
  <c r="AO84" i="95" a="1"/>
  <c r="AO84" i="95" s="1"/>
  <c r="AP84" i="95" a="1"/>
  <c r="AP84" i="95" s="1"/>
  <c r="AQ84" i="95" a="1"/>
  <c r="AQ84" i="95" s="1"/>
  <c r="AR84" i="95" a="1"/>
  <c r="AR84" i="95" s="1"/>
  <c r="AS84" i="95" a="1"/>
  <c r="AS84" i="95" s="1"/>
  <c r="AT84" i="95" a="1"/>
  <c r="AT84" i="95"/>
  <c r="AU84" i="95" a="1"/>
  <c r="AU84" i="95" s="1"/>
  <c r="AV84" i="95" a="1"/>
  <c r="AV84" i="95"/>
  <c r="AW84" i="95" a="1"/>
  <c r="AW84" i="95" s="1"/>
  <c r="AX84" i="95" a="1"/>
  <c r="AX84" i="95"/>
  <c r="AY84" i="95" a="1"/>
  <c r="AY84" i="95" s="1"/>
  <c r="AZ84" i="95" a="1"/>
  <c r="AZ84" i="95"/>
  <c r="BA84" i="95" a="1"/>
  <c r="BA84" i="95" s="1"/>
  <c r="BB84" i="95" a="1"/>
  <c r="BB84" i="95" s="1"/>
  <c r="BC84" i="95" a="1"/>
  <c r="BC84" i="95" s="1"/>
  <c r="BD84" i="95" a="1"/>
  <c r="BD84" i="95" s="1"/>
  <c r="BE84" i="95" a="1"/>
  <c r="BE84" i="95" s="1"/>
  <c r="BF84" i="95" a="1"/>
  <c r="BF84" i="95" s="1"/>
  <c r="BG84" i="95" a="1"/>
  <c r="BG84" i="95" s="1"/>
  <c r="BH84" i="95" a="1"/>
  <c r="BH84" i="95" s="1"/>
  <c r="BI84" i="95" a="1"/>
  <c r="BI84" i="95" s="1"/>
  <c r="BJ84" i="95" a="1"/>
  <c r="BJ84" i="95"/>
  <c r="BK84" i="95" a="1"/>
  <c r="BK84" i="95" s="1"/>
  <c r="BL84" i="95" a="1"/>
  <c r="BL84" i="95"/>
  <c r="BM84" i="95" a="1"/>
  <c r="BM84" i="95" s="1"/>
  <c r="BN84" i="95" a="1"/>
  <c r="BN84" i="95"/>
  <c r="BO84" i="95" a="1"/>
  <c r="BO84" i="95" s="1"/>
  <c r="BP84" i="95" a="1"/>
  <c r="BP84" i="95"/>
  <c r="BQ84" i="95" a="1"/>
  <c r="BQ84" i="95" s="1"/>
  <c r="BR84" i="95" a="1"/>
  <c r="BR84" i="95" s="1"/>
  <c r="BS84" i="95" a="1"/>
  <c r="BS84" i="95" s="1"/>
  <c r="BT84" i="95" a="1"/>
  <c r="BT84" i="95" s="1"/>
  <c r="BU84" i="95" a="1"/>
  <c r="BU84" i="95" s="1"/>
  <c r="BV84" i="95" a="1"/>
  <c r="BV84" i="95" s="1"/>
  <c r="BW84" i="95" a="1"/>
  <c r="BW84" i="95" s="1"/>
  <c r="BX84" i="95" a="1"/>
  <c r="BX84" i="95" s="1"/>
  <c r="BY84" i="95" a="1"/>
  <c r="BY84" i="95" s="1"/>
  <c r="BZ84" i="95" a="1"/>
  <c r="BZ84" i="95"/>
  <c r="CA84" i="95" a="1"/>
  <c r="CA84" i="95" s="1"/>
  <c r="CB84" i="95" a="1"/>
  <c r="CB84" i="95"/>
  <c r="CC84" i="95" a="1"/>
  <c r="CC84" i="95" s="1"/>
  <c r="CD84" i="95" a="1"/>
  <c r="CD84" i="95"/>
  <c r="CE84" i="95" a="1"/>
  <c r="CE84" i="95" s="1"/>
  <c r="CF84" i="95" a="1"/>
  <c r="CF84" i="95"/>
  <c r="CG84" i="95" a="1"/>
  <c r="CG84" i="95" s="1"/>
  <c r="CH84" i="95" a="1"/>
  <c r="CH84" i="95" s="1"/>
  <c r="CI84" i="95" a="1"/>
  <c r="CI84" i="95" s="1"/>
  <c r="CJ84" i="95" a="1"/>
  <c r="CJ84" i="95" s="1"/>
  <c r="CK84" i="95" a="1"/>
  <c r="CK84" i="95" s="1"/>
  <c r="CL84" i="95" a="1"/>
  <c r="CL84" i="95" s="1"/>
  <c r="CM84" i="95" a="1"/>
  <c r="CM84" i="95" s="1"/>
  <c r="CN84" i="95" a="1"/>
  <c r="CN84" i="95" s="1"/>
  <c r="CO84" i="95" a="1"/>
  <c r="CO84" i="95" s="1"/>
  <c r="CP84" i="95" a="1"/>
  <c r="CP84" i="95"/>
  <c r="CQ84" i="95" a="1"/>
  <c r="CQ84" i="95" s="1"/>
  <c r="CR84" i="95" a="1"/>
  <c r="CR84" i="95"/>
  <c r="CS84" i="95" a="1"/>
  <c r="CS84" i="95" s="1"/>
  <c r="CT84" i="95" a="1"/>
  <c r="CT84" i="95"/>
  <c r="CU84" i="95" a="1"/>
  <c r="CU84" i="95" s="1"/>
  <c r="CV84" i="95" a="1"/>
  <c r="CV84" i="95"/>
  <c r="CW84" i="95" a="1"/>
  <c r="CW84" i="95" s="1"/>
  <c r="CX84" i="95" a="1"/>
  <c r="CX84" i="95" s="1"/>
  <c r="CY84" i="95" a="1"/>
  <c r="CY84" i="95" s="1"/>
  <c r="E85" i="95" a="1"/>
  <c r="E85" i="95" s="1"/>
  <c r="F85" i="95" a="1"/>
  <c r="F85" i="95" s="1"/>
  <c r="G85" i="95" a="1"/>
  <c r="G85" i="95" s="1"/>
  <c r="H85" i="95" a="1"/>
  <c r="H85" i="95" s="1"/>
  <c r="I85" i="95" a="1"/>
  <c r="I85" i="95" s="1"/>
  <c r="J85" i="95" a="1"/>
  <c r="J85" i="95" s="1"/>
  <c r="K85" i="95" a="1"/>
  <c r="K85" i="95"/>
  <c r="L85" i="95" a="1"/>
  <c r="L85" i="95" s="1"/>
  <c r="M85" i="95" a="1"/>
  <c r="M85" i="95"/>
  <c r="N85" i="95" a="1"/>
  <c r="N85" i="95" s="1"/>
  <c r="O85" i="95" a="1"/>
  <c r="O85" i="95"/>
  <c r="P85" i="95" a="1"/>
  <c r="P85" i="95" s="1"/>
  <c r="Q85" i="95" a="1"/>
  <c r="Q85" i="95"/>
  <c r="R85" i="95" a="1"/>
  <c r="R85" i="95" s="1"/>
  <c r="S85" i="95" a="1"/>
  <c r="S85" i="95" s="1"/>
  <c r="T85" i="95" a="1"/>
  <c r="T85" i="95" s="1"/>
  <c r="U85" i="95" a="1"/>
  <c r="U85" i="95" s="1"/>
  <c r="V85" i="95" a="1"/>
  <c r="V85" i="95" s="1"/>
  <c r="W85" i="95" a="1"/>
  <c r="W85" i="95" s="1"/>
  <c r="X85" i="95" a="1"/>
  <c r="X85" i="95" s="1"/>
  <c r="Y85" i="95" a="1"/>
  <c r="Y85" i="95" s="1"/>
  <c r="Z85" i="95" a="1"/>
  <c r="Z85" i="95" s="1"/>
  <c r="AA85" i="95" a="1"/>
  <c r="AA85" i="95"/>
  <c r="AB85" i="95" a="1"/>
  <c r="AB85" i="95" s="1"/>
  <c r="AC85" i="95" a="1"/>
  <c r="AC85" i="95"/>
  <c r="AD85" i="95" a="1"/>
  <c r="AD85" i="95" s="1"/>
  <c r="AE85" i="95" a="1"/>
  <c r="AE85" i="95"/>
  <c r="AF85" i="95" a="1"/>
  <c r="AF85" i="95" s="1"/>
  <c r="AG85" i="95" a="1"/>
  <c r="AG85" i="95"/>
  <c r="AH85" i="95" a="1"/>
  <c r="AH85" i="95" s="1"/>
  <c r="AI85" i="95" a="1"/>
  <c r="AI85" i="95" s="1"/>
  <c r="AJ85" i="95" a="1"/>
  <c r="AJ85" i="95" s="1"/>
  <c r="AK85" i="95" a="1"/>
  <c r="AK85" i="95" s="1"/>
  <c r="AL85" i="95" a="1"/>
  <c r="AL85" i="95" s="1"/>
  <c r="AM85" i="95" a="1"/>
  <c r="AM85" i="95" s="1"/>
  <c r="AN85" i="95" a="1"/>
  <c r="AN85" i="95" s="1"/>
  <c r="AO85" i="95" a="1"/>
  <c r="AO85" i="95" s="1"/>
  <c r="AP85" i="95" a="1"/>
  <c r="AP85" i="95" s="1"/>
  <c r="AQ85" i="95" a="1"/>
  <c r="AQ85" i="95"/>
  <c r="AR85" i="95" a="1"/>
  <c r="AR85" i="95" s="1"/>
  <c r="AS85" i="95" a="1"/>
  <c r="AS85" i="95"/>
  <c r="AT85" i="95" a="1"/>
  <c r="AT85" i="95" s="1"/>
  <c r="AU85" i="95" a="1"/>
  <c r="AU85" i="95"/>
  <c r="AV85" i="95" a="1"/>
  <c r="AV85" i="95" s="1"/>
  <c r="AW85" i="95" a="1"/>
  <c r="AW85" i="95"/>
  <c r="AX85" i="95" a="1"/>
  <c r="AX85" i="95" s="1"/>
  <c r="AY85" i="95" a="1"/>
  <c r="AY85" i="95" s="1"/>
  <c r="AZ85" i="95" a="1"/>
  <c r="AZ85" i="95" s="1"/>
  <c r="BA85" i="95" a="1"/>
  <c r="BA85" i="95" s="1"/>
  <c r="BB85" i="95" a="1"/>
  <c r="BB85" i="95" s="1"/>
  <c r="BC85" i="95" a="1"/>
  <c r="BC85" i="95" s="1"/>
  <c r="BD85" i="95" a="1"/>
  <c r="BD85" i="95" s="1"/>
  <c r="BE85" i="95" a="1"/>
  <c r="BE85" i="95" s="1"/>
  <c r="BF85" i="95" a="1"/>
  <c r="BF85" i="95" s="1"/>
  <c r="BG85" i="95" a="1"/>
  <c r="BG85" i="95"/>
  <c r="BH85" i="95" a="1"/>
  <c r="BH85" i="95" s="1"/>
  <c r="BI85" i="95" a="1"/>
  <c r="BI85" i="95"/>
  <c r="BJ85" i="95" a="1"/>
  <c r="BJ85" i="95" s="1"/>
  <c r="BK85" i="95" a="1"/>
  <c r="BK85" i="95"/>
  <c r="BL85" i="95" a="1"/>
  <c r="BL85" i="95" s="1"/>
  <c r="BM85" i="95" a="1"/>
  <c r="BM85" i="95"/>
  <c r="BN85" i="95" a="1"/>
  <c r="BN85" i="95" s="1"/>
  <c r="BO85" i="95" a="1"/>
  <c r="BO85" i="95" s="1"/>
  <c r="BP85" i="95" a="1"/>
  <c r="BP85" i="95" s="1"/>
  <c r="BQ85" i="95" a="1"/>
  <c r="BQ85" i="95" s="1"/>
  <c r="BR85" i="95" a="1"/>
  <c r="BR85" i="95" s="1"/>
  <c r="BS85" i="95" a="1"/>
  <c r="BS85" i="95" s="1"/>
  <c r="BT85" i="95" a="1"/>
  <c r="BT85" i="95" s="1"/>
  <c r="BU85" i="95" a="1"/>
  <c r="BU85" i="95" s="1"/>
  <c r="BV85" i="95" a="1"/>
  <c r="BV85" i="95" s="1"/>
  <c r="BW85" i="95" a="1"/>
  <c r="BW85" i="95"/>
  <c r="BX85" i="95" a="1"/>
  <c r="BX85" i="95" s="1"/>
  <c r="BY85" i="95" a="1"/>
  <c r="BY85" i="95"/>
  <c r="BZ85" i="95" a="1"/>
  <c r="BZ85" i="95" s="1"/>
  <c r="CA85" i="95" a="1"/>
  <c r="CA85" i="95"/>
  <c r="CB85" i="95" a="1"/>
  <c r="CB85" i="95" s="1"/>
  <c r="CC85" i="95" a="1"/>
  <c r="CC85" i="95"/>
  <c r="CD85" i="95" a="1"/>
  <c r="CD85" i="95" s="1"/>
  <c r="CE85" i="95" a="1"/>
  <c r="CE85" i="95" s="1"/>
  <c r="CF85" i="95" a="1"/>
  <c r="CF85" i="95" s="1"/>
  <c r="CG85" i="95" a="1"/>
  <c r="CG85" i="95" s="1"/>
  <c r="CH85" i="95" a="1"/>
  <c r="CH85" i="95" s="1"/>
  <c r="CI85" i="95" a="1"/>
  <c r="CI85" i="95" s="1"/>
  <c r="CJ85" i="95" a="1"/>
  <c r="CJ85" i="95" s="1"/>
  <c r="CK85" i="95" a="1"/>
  <c r="CK85" i="95" s="1"/>
  <c r="CL85" i="95" a="1"/>
  <c r="CL85" i="95" s="1"/>
  <c r="CM85" i="95" a="1"/>
  <c r="CM85" i="95"/>
  <c r="CN85" i="95" a="1"/>
  <c r="CN85" i="95" s="1"/>
  <c r="CO85" i="95" a="1"/>
  <c r="CO85" i="95"/>
  <c r="CP85" i="95" a="1"/>
  <c r="CP85" i="95" s="1"/>
  <c r="CQ85" i="95" a="1"/>
  <c r="CQ85" i="95"/>
  <c r="CR85" i="95" a="1"/>
  <c r="CR85" i="95" s="1"/>
  <c r="CS85" i="95" a="1"/>
  <c r="CS85" i="95"/>
  <c r="CT85" i="95" a="1"/>
  <c r="CT85" i="95" s="1"/>
  <c r="CU85" i="95" a="1"/>
  <c r="CU85" i="95" s="1"/>
  <c r="CV85" i="95" a="1"/>
  <c r="CV85" i="95" s="1"/>
  <c r="CW85" i="95" a="1"/>
  <c r="CW85" i="95" s="1"/>
  <c r="CX85" i="95" a="1"/>
  <c r="CX85" i="95" s="1"/>
  <c r="CY85" i="95" a="1"/>
  <c r="CY85" i="95" s="1"/>
  <c r="E86" i="95" a="1"/>
  <c r="E86" i="95" s="1"/>
  <c r="F86" i="95" a="1"/>
  <c r="F86" i="95" s="1"/>
  <c r="G86" i="95" a="1"/>
  <c r="G86" i="95" s="1"/>
  <c r="H86" i="95" a="1"/>
  <c r="H86" i="95"/>
  <c r="I86" i="95" a="1"/>
  <c r="I86" i="95" s="1"/>
  <c r="J86" i="95" a="1"/>
  <c r="J86" i="95"/>
  <c r="K86" i="95" a="1"/>
  <c r="K86" i="95" s="1"/>
  <c r="L86" i="95" a="1"/>
  <c r="L86" i="95"/>
  <c r="M86" i="95" a="1"/>
  <c r="M86" i="95" s="1"/>
  <c r="N86" i="95" a="1"/>
  <c r="N86" i="95"/>
  <c r="O86" i="95" a="1"/>
  <c r="O86" i="95" s="1"/>
  <c r="P86" i="95" a="1"/>
  <c r="P86" i="95" s="1"/>
  <c r="Q86" i="95" a="1"/>
  <c r="Q86" i="95" s="1"/>
  <c r="R86" i="95" a="1"/>
  <c r="R86" i="95" s="1"/>
  <c r="S86" i="95" a="1"/>
  <c r="S86" i="95" s="1"/>
  <c r="T86" i="95" a="1"/>
  <c r="T86" i="95" s="1"/>
  <c r="U86" i="95" a="1"/>
  <c r="U86" i="95" s="1"/>
  <c r="V86" i="95" a="1"/>
  <c r="V86" i="95" s="1"/>
  <c r="W86" i="95" a="1"/>
  <c r="W86" i="95" s="1"/>
  <c r="X86" i="95" a="1"/>
  <c r="X86" i="95"/>
  <c r="Y86" i="95" a="1"/>
  <c r="Y86" i="95" s="1"/>
  <c r="Z86" i="95" a="1"/>
  <c r="Z86" i="95"/>
  <c r="AA86" i="95" a="1"/>
  <c r="AA86" i="95" s="1"/>
  <c r="AB86" i="95" a="1"/>
  <c r="AB86" i="95"/>
  <c r="AC86" i="95" a="1"/>
  <c r="AC86" i="95" s="1"/>
  <c r="AD86" i="95" a="1"/>
  <c r="AD86" i="95"/>
  <c r="AE86" i="95" a="1"/>
  <c r="AE86" i="95" s="1"/>
  <c r="AF86" i="95" a="1"/>
  <c r="AF86" i="95" s="1"/>
  <c r="AG86" i="95" a="1"/>
  <c r="AG86" i="95" s="1"/>
  <c r="AH86" i="95" a="1"/>
  <c r="AH86" i="95" s="1"/>
  <c r="AI86" i="95" a="1"/>
  <c r="AI86" i="95" s="1"/>
  <c r="AJ86" i="95" a="1"/>
  <c r="AJ86" i="95" s="1"/>
  <c r="AK86" i="95" a="1"/>
  <c r="AK86" i="95" s="1"/>
  <c r="AL86" i="95" a="1"/>
  <c r="AL86" i="95" s="1"/>
  <c r="AM86" i="95" a="1"/>
  <c r="AM86" i="95" s="1"/>
  <c r="AN86" i="95" a="1"/>
  <c r="AN86" i="95"/>
  <c r="AO86" i="95" a="1"/>
  <c r="AO86" i="95" s="1"/>
  <c r="AP86" i="95" a="1"/>
  <c r="AP86" i="95"/>
  <c r="AQ86" i="95" a="1"/>
  <c r="AQ86" i="95" s="1"/>
  <c r="AR86" i="95" a="1"/>
  <c r="AR86" i="95"/>
  <c r="AS86" i="95" a="1"/>
  <c r="AS86" i="95" s="1"/>
  <c r="AT86" i="95" a="1"/>
  <c r="AT86" i="95"/>
  <c r="AU86" i="95" a="1"/>
  <c r="AU86" i="95" s="1"/>
  <c r="AV86" i="95" a="1"/>
  <c r="AV86" i="95" s="1"/>
  <c r="AW86" i="95" a="1"/>
  <c r="AW86" i="95" s="1"/>
  <c r="AX86" i="95" a="1"/>
  <c r="AX86" i="95" s="1"/>
  <c r="AY86" i="95" a="1"/>
  <c r="AY86" i="95" s="1"/>
  <c r="AZ86" i="95" a="1"/>
  <c r="AZ86" i="95" s="1"/>
  <c r="BA86" i="95" a="1"/>
  <c r="BA86" i="95" s="1"/>
  <c r="BB86" i="95" a="1"/>
  <c r="BB86" i="95" s="1"/>
  <c r="BC86" i="95" a="1"/>
  <c r="BC86" i="95" s="1"/>
  <c r="BD86" i="95" a="1"/>
  <c r="BD86" i="95"/>
  <c r="BE86" i="95" a="1"/>
  <c r="BE86" i="95" s="1"/>
  <c r="BF86" i="95" a="1"/>
  <c r="BF86" i="95"/>
  <c r="BG86" i="95" a="1"/>
  <c r="BG86" i="95" s="1"/>
  <c r="BH86" i="95" a="1"/>
  <c r="BH86" i="95"/>
  <c r="BI86" i="95" a="1"/>
  <c r="BI86" i="95" s="1"/>
  <c r="BJ86" i="95" a="1"/>
  <c r="BJ86" i="95"/>
  <c r="BK86" i="95" a="1"/>
  <c r="BK86" i="95" s="1"/>
  <c r="BL86" i="95" a="1"/>
  <c r="BL86" i="95" s="1"/>
  <c r="BM86" i="95" a="1"/>
  <c r="BM86" i="95" s="1"/>
  <c r="BN86" i="95" a="1"/>
  <c r="BN86" i="95" s="1"/>
  <c r="BO86" i="95" a="1"/>
  <c r="BO86" i="95" s="1"/>
  <c r="BP86" i="95" a="1"/>
  <c r="BP86" i="95" s="1"/>
  <c r="BQ86" i="95" a="1"/>
  <c r="BQ86" i="95" s="1"/>
  <c r="BR86" i="95" a="1"/>
  <c r="BR86" i="95" s="1"/>
  <c r="BS86" i="95" a="1"/>
  <c r="BS86" i="95" s="1"/>
  <c r="BT86" i="95" a="1"/>
  <c r="BT86" i="95"/>
  <c r="BU86" i="95" a="1"/>
  <c r="BU86" i="95" s="1"/>
  <c r="BV86" i="95" a="1"/>
  <c r="BV86" i="95"/>
  <c r="BW86" i="95" a="1"/>
  <c r="BW86" i="95" s="1"/>
  <c r="BX86" i="95" a="1"/>
  <c r="BX86" i="95"/>
  <c r="BY86" i="95" a="1"/>
  <c r="BY86" i="95" s="1"/>
  <c r="BZ86" i="95" a="1"/>
  <c r="BZ86" i="95"/>
  <c r="CA86" i="95" a="1"/>
  <c r="CA86" i="95" s="1"/>
  <c r="CB86" i="95" a="1"/>
  <c r="CB86" i="95" s="1"/>
  <c r="CC86" i="95" a="1"/>
  <c r="CC86" i="95" s="1"/>
  <c r="CD86" i="95" a="1"/>
  <c r="CD86" i="95" s="1"/>
  <c r="CE86" i="95" a="1"/>
  <c r="CE86" i="95" s="1"/>
  <c r="CF86" i="95" a="1"/>
  <c r="CF86" i="95" s="1"/>
  <c r="CG86" i="95" a="1"/>
  <c r="CG86" i="95" s="1"/>
  <c r="CH86" i="95" a="1"/>
  <c r="CH86" i="95" s="1"/>
  <c r="CI86" i="95" a="1"/>
  <c r="CI86" i="95" s="1"/>
  <c r="CJ86" i="95" a="1"/>
  <c r="CJ86" i="95"/>
  <c r="CK86" i="95" a="1"/>
  <c r="CK86" i="95" s="1"/>
  <c r="CL86" i="95" a="1"/>
  <c r="CL86" i="95"/>
  <c r="CM86" i="95" a="1"/>
  <c r="CM86" i="95" s="1"/>
  <c r="CN86" i="95" a="1"/>
  <c r="CN86" i="95"/>
  <c r="CO86" i="95" a="1"/>
  <c r="CO86" i="95" s="1"/>
  <c r="CP86" i="95" a="1"/>
  <c r="CP86" i="95"/>
  <c r="CQ86" i="95" a="1"/>
  <c r="CQ86" i="95" s="1"/>
  <c r="CR86" i="95" a="1"/>
  <c r="CR86" i="95" s="1"/>
  <c r="CS86" i="95" a="1"/>
  <c r="CS86" i="95" s="1"/>
  <c r="CT86" i="95" a="1"/>
  <c r="CT86" i="95" s="1"/>
  <c r="CU86" i="95" a="1"/>
  <c r="CU86" i="95" s="1"/>
  <c r="CV86" i="95" a="1"/>
  <c r="CV86" i="95" s="1"/>
  <c r="CW86" i="95" a="1"/>
  <c r="CW86" i="95" s="1"/>
  <c r="CX86" i="95" a="1"/>
  <c r="CX86" i="95" s="1"/>
  <c r="CY86" i="95" a="1"/>
  <c r="CY86" i="95" s="1"/>
  <c r="E87" i="95" a="1"/>
  <c r="E87" i="95"/>
  <c r="F87" i="95" a="1"/>
  <c r="F87" i="95" s="1"/>
  <c r="G87" i="95" a="1"/>
  <c r="G87" i="95"/>
  <c r="H87" i="95" a="1"/>
  <c r="H87" i="95" s="1"/>
  <c r="I87" i="95" a="1"/>
  <c r="I87" i="95"/>
  <c r="J87" i="95" a="1"/>
  <c r="J87" i="95" s="1"/>
  <c r="K87" i="95" a="1"/>
  <c r="K87" i="95"/>
  <c r="L87" i="95" a="1"/>
  <c r="L87" i="95" s="1"/>
  <c r="M87" i="95" a="1"/>
  <c r="M87" i="95"/>
  <c r="N87" i="95" a="1"/>
  <c r="N87" i="95" s="1"/>
  <c r="O87" i="95" a="1"/>
  <c r="O87" i="95" s="1"/>
  <c r="P87" i="95" a="1"/>
  <c r="P87" i="95" s="1"/>
  <c r="Q87" i="95" a="1"/>
  <c r="Q87" i="95" s="1"/>
  <c r="R87" i="95" a="1"/>
  <c r="R87" i="95" s="1"/>
  <c r="S87" i="95" a="1"/>
  <c r="S87" i="95" s="1"/>
  <c r="T87" i="95" a="1"/>
  <c r="T87" i="95" s="1"/>
  <c r="U87" i="95" a="1"/>
  <c r="U87" i="95"/>
  <c r="V87" i="95" a="1"/>
  <c r="V87" i="95" s="1"/>
  <c r="W87" i="95" a="1"/>
  <c r="W87" i="95"/>
  <c r="X87" i="95" a="1"/>
  <c r="X87" i="95" s="1"/>
  <c r="Y87" i="95" a="1"/>
  <c r="Y87" i="95"/>
  <c r="Z87" i="95" a="1"/>
  <c r="Z87" i="95" s="1"/>
  <c r="AA87" i="95" a="1"/>
  <c r="AA87" i="95"/>
  <c r="AB87" i="95" a="1"/>
  <c r="AB87" i="95" s="1"/>
  <c r="AC87" i="95" a="1"/>
  <c r="AC87" i="95"/>
  <c r="AD87" i="95" a="1"/>
  <c r="AD87" i="95" s="1"/>
  <c r="AE87" i="95" a="1"/>
  <c r="AE87" i="95" s="1"/>
  <c r="AF87" i="95" a="1"/>
  <c r="AF87" i="95" s="1"/>
  <c r="AG87" i="95" a="1"/>
  <c r="AG87" i="95" s="1"/>
  <c r="AH87" i="95" a="1"/>
  <c r="AH87" i="95" s="1"/>
  <c r="AI87" i="95" a="1"/>
  <c r="AI87" i="95" s="1"/>
  <c r="AJ87" i="95" a="1"/>
  <c r="AJ87" i="95" s="1"/>
  <c r="AK87" i="95" a="1"/>
  <c r="AK87" i="95"/>
  <c r="AL87" i="95" a="1"/>
  <c r="AL87" i="95" s="1"/>
  <c r="AM87" i="95" a="1"/>
  <c r="AM87" i="95"/>
  <c r="AN87" i="95" a="1"/>
  <c r="AN87" i="95" s="1"/>
  <c r="AO87" i="95" a="1"/>
  <c r="AO87" i="95"/>
  <c r="AP87" i="95" a="1"/>
  <c r="AP87" i="95" s="1"/>
  <c r="AQ87" i="95" a="1"/>
  <c r="AQ87" i="95" s="1"/>
  <c r="AR87" i="95" a="1"/>
  <c r="AR87" i="95" s="1"/>
  <c r="AS87" i="95" a="1"/>
  <c r="AS87" i="95"/>
  <c r="AT87" i="95" a="1"/>
  <c r="AT87" i="95" s="1"/>
  <c r="AU87" i="95" a="1"/>
  <c r="AU87" i="95" s="1"/>
  <c r="AV87" i="95" a="1"/>
  <c r="AV87" i="95" s="1"/>
  <c r="AW87" i="95" a="1"/>
  <c r="AW87" i="95" s="1"/>
  <c r="AX87" i="95" a="1"/>
  <c r="AX87" i="95" s="1"/>
  <c r="AY87" i="95" a="1"/>
  <c r="AY87" i="95" s="1"/>
  <c r="AZ87" i="95" a="1"/>
  <c r="AZ87" i="95" s="1"/>
  <c r="BA87" i="95" a="1"/>
  <c r="BA87" i="95"/>
  <c r="BB87" i="95" a="1"/>
  <c r="BB87" i="95" s="1"/>
  <c r="BC87" i="95" a="1"/>
  <c r="BC87" i="95"/>
  <c r="BD87" i="95" a="1"/>
  <c r="BD87" i="95" s="1"/>
  <c r="BE87" i="95" a="1"/>
  <c r="BE87" i="95"/>
  <c r="BF87" i="95" a="1"/>
  <c r="BF87" i="95" s="1"/>
  <c r="BG87" i="95" a="1"/>
  <c r="BG87" i="95" s="1"/>
  <c r="BH87" i="95" a="1"/>
  <c r="BH87" i="95" s="1"/>
  <c r="BI87" i="95" a="1"/>
  <c r="BI87" i="95"/>
  <c r="BJ87" i="95" a="1"/>
  <c r="BJ87" i="95" s="1"/>
  <c r="BK87" i="95" a="1"/>
  <c r="BK87" i="95" s="1"/>
  <c r="BL87" i="95" a="1"/>
  <c r="BL87" i="95" s="1"/>
  <c r="BM87" i="95" a="1"/>
  <c r="BM87" i="95" s="1"/>
  <c r="BN87" i="95" a="1"/>
  <c r="BN87" i="95" s="1"/>
  <c r="BO87" i="95" a="1"/>
  <c r="BO87" i="95" s="1"/>
  <c r="BP87" i="95" a="1"/>
  <c r="BP87" i="95" s="1"/>
  <c r="BQ87" i="95" a="1"/>
  <c r="BQ87" i="95"/>
  <c r="BR87" i="95" a="1"/>
  <c r="BR87" i="95" s="1"/>
  <c r="BS87" i="95" a="1"/>
  <c r="BS87" i="95"/>
  <c r="BT87" i="95" a="1"/>
  <c r="BT87" i="95" s="1"/>
  <c r="BU87" i="95" a="1"/>
  <c r="BU87" i="95"/>
  <c r="BV87" i="95" a="1"/>
  <c r="BV87" i="95" s="1"/>
  <c r="BW87" i="95" a="1"/>
  <c r="BW87" i="95" s="1"/>
  <c r="BX87" i="95" a="1"/>
  <c r="BX87" i="95" s="1"/>
  <c r="BY87" i="95" a="1"/>
  <c r="BY87" i="95"/>
  <c r="BZ87" i="95" a="1"/>
  <c r="BZ87" i="95" s="1"/>
  <c r="CA87" i="95" a="1"/>
  <c r="CA87" i="95" s="1"/>
  <c r="CB87" i="95" a="1"/>
  <c r="CB87" i="95" s="1"/>
  <c r="CC87" i="95" a="1"/>
  <c r="CC87" i="95" s="1"/>
  <c r="CD87" i="95" a="1"/>
  <c r="CD87" i="95" s="1"/>
  <c r="CE87" i="95" a="1"/>
  <c r="CE87" i="95" s="1"/>
  <c r="CF87" i="95" a="1"/>
  <c r="CF87" i="95" s="1"/>
  <c r="CG87" i="95" a="1"/>
  <c r="CG87" i="95"/>
  <c r="CH87" i="95" a="1"/>
  <c r="CH87" i="95" s="1"/>
  <c r="CI87" i="95" a="1"/>
  <c r="CI87" i="95"/>
  <c r="CJ87" i="95" a="1"/>
  <c r="CJ87" i="95" s="1"/>
  <c r="CK87" i="95" a="1"/>
  <c r="CK87" i="95"/>
  <c r="CL87" i="95" a="1"/>
  <c r="CL87" i="95" s="1"/>
  <c r="CM87" i="95" a="1"/>
  <c r="CM87" i="95" s="1"/>
  <c r="CN87" i="95" a="1"/>
  <c r="CN87" i="95" s="1"/>
  <c r="CO87" i="95" a="1"/>
  <c r="CO87" i="95"/>
  <c r="CP87" i="95" a="1"/>
  <c r="CP87" i="95" s="1"/>
  <c r="CQ87" i="95" a="1"/>
  <c r="CQ87" i="95" s="1"/>
  <c r="CR87" i="95" a="1"/>
  <c r="CR87" i="95" s="1"/>
  <c r="CS87" i="95" a="1"/>
  <c r="CS87" i="95" s="1"/>
  <c r="CT87" i="95" a="1"/>
  <c r="CT87" i="95" s="1"/>
  <c r="CU87" i="95" a="1"/>
  <c r="CU87" i="95" s="1"/>
  <c r="CV87" i="95" a="1"/>
  <c r="CV87" i="95" s="1"/>
  <c r="CW87" i="95" a="1"/>
  <c r="CW87" i="95"/>
  <c r="CX87" i="95" a="1"/>
  <c r="CX87" i="95" s="1"/>
  <c r="CY87" i="95" a="1"/>
  <c r="CY87" i="95"/>
  <c r="E88" i="95" a="1"/>
  <c r="E88" i="95" s="1"/>
  <c r="F88" i="95" a="1"/>
  <c r="F88" i="95"/>
  <c r="G88" i="95" a="1"/>
  <c r="G88" i="95" s="1"/>
  <c r="H88" i="95" a="1"/>
  <c r="H88" i="95"/>
  <c r="I88" i="95" a="1"/>
  <c r="I88" i="95" s="1"/>
  <c r="J88" i="95" a="1"/>
  <c r="J88" i="95"/>
  <c r="K88" i="95" a="1"/>
  <c r="K88" i="95" s="1"/>
  <c r="L88" i="95" a="1"/>
  <c r="L88" i="95" s="1"/>
  <c r="M88" i="95" a="1"/>
  <c r="M88" i="95" s="1"/>
  <c r="N88" i="95" a="1"/>
  <c r="N88" i="95" s="1"/>
  <c r="O88" i="95" a="1"/>
  <c r="O88" i="95" s="1"/>
  <c r="P88" i="95" a="1"/>
  <c r="P88" i="95" s="1"/>
  <c r="Q88" i="95" a="1"/>
  <c r="Q88" i="95" s="1"/>
  <c r="R88" i="95" a="1"/>
  <c r="R88" i="95"/>
  <c r="S88" i="95" a="1"/>
  <c r="S88" i="95" s="1"/>
  <c r="T88" i="95" a="1"/>
  <c r="T88" i="95"/>
  <c r="U88" i="95" a="1"/>
  <c r="U88" i="95" s="1"/>
  <c r="V88" i="95" a="1"/>
  <c r="V88" i="95"/>
  <c r="W88" i="95" a="1"/>
  <c r="W88" i="95" s="1"/>
  <c r="X88" i="95" a="1"/>
  <c r="X88" i="95"/>
  <c r="Y88" i="95" a="1"/>
  <c r="Y88" i="95" s="1"/>
  <c r="Z88" i="95" a="1"/>
  <c r="Z88" i="95"/>
  <c r="AA88" i="95" a="1"/>
  <c r="AA88" i="95" s="1"/>
  <c r="AB88" i="95" a="1"/>
  <c r="AB88" i="95" s="1"/>
  <c r="AC88" i="95" a="1"/>
  <c r="AC88" i="95" s="1"/>
  <c r="AD88" i="95" a="1"/>
  <c r="AD88" i="95" s="1"/>
  <c r="AE88" i="95" a="1"/>
  <c r="AE88" i="95" s="1"/>
  <c r="AF88" i="95" a="1"/>
  <c r="AF88" i="95" s="1"/>
  <c r="AG88" i="95" a="1"/>
  <c r="AG88" i="95" s="1"/>
  <c r="AH88" i="95" a="1"/>
  <c r="AH88" i="95"/>
  <c r="AI88" i="95" a="1"/>
  <c r="AI88" i="95" s="1"/>
  <c r="AJ88" i="95" a="1"/>
  <c r="AJ88" i="95"/>
  <c r="AK88" i="95" a="1"/>
  <c r="AK88" i="95" s="1"/>
  <c r="AL88" i="95" a="1"/>
  <c r="AL88" i="95"/>
  <c r="AM88" i="95" a="1"/>
  <c r="AM88" i="95" s="1"/>
  <c r="AN88" i="95" a="1"/>
  <c r="AN88" i="95"/>
  <c r="AO88" i="95" a="1"/>
  <c r="AO88" i="95" s="1"/>
  <c r="AP88" i="95" a="1"/>
  <c r="AP88" i="95"/>
  <c r="AQ88" i="95" a="1"/>
  <c r="AQ88" i="95" s="1"/>
  <c r="AR88" i="95" a="1"/>
  <c r="AR88" i="95" s="1"/>
  <c r="AS88" i="95" a="1"/>
  <c r="AS88" i="95" s="1"/>
  <c r="AT88" i="95" a="1"/>
  <c r="AT88" i="95" s="1"/>
  <c r="AU88" i="95" a="1"/>
  <c r="AU88" i="95" s="1"/>
  <c r="AV88" i="95" a="1"/>
  <c r="AV88" i="95" s="1"/>
  <c r="AW88" i="95" a="1"/>
  <c r="AW88" i="95" s="1"/>
  <c r="AX88" i="95" a="1"/>
  <c r="AX88" i="95"/>
  <c r="AY88" i="95" a="1"/>
  <c r="AY88" i="95" s="1"/>
  <c r="AZ88" i="95" a="1"/>
  <c r="AZ88" i="95"/>
  <c r="BA88" i="95" a="1"/>
  <c r="BA88" i="95" s="1"/>
  <c r="BB88" i="95" a="1"/>
  <c r="BB88" i="95"/>
  <c r="BC88" i="95" a="1"/>
  <c r="BC88" i="95" s="1"/>
  <c r="BD88" i="95" a="1"/>
  <c r="BD88" i="95"/>
  <c r="BE88" i="95" a="1"/>
  <c r="BE88" i="95" s="1"/>
  <c r="BF88" i="95" a="1"/>
  <c r="BF88" i="95"/>
  <c r="BG88" i="95" a="1"/>
  <c r="BG88" i="95" s="1"/>
  <c r="BH88" i="95" a="1"/>
  <c r="BH88" i="95" s="1"/>
  <c r="BI88" i="95" a="1"/>
  <c r="BI88" i="95" s="1"/>
  <c r="BJ88" i="95" a="1"/>
  <c r="BJ88" i="95" s="1"/>
  <c r="BK88" i="95" a="1"/>
  <c r="BK88" i="95" s="1"/>
  <c r="BL88" i="95" a="1"/>
  <c r="BL88" i="95" s="1"/>
  <c r="BM88" i="95" a="1"/>
  <c r="BM88" i="95" s="1"/>
  <c r="BN88" i="95" a="1"/>
  <c r="BN88" i="95"/>
  <c r="BO88" i="95" a="1"/>
  <c r="BO88" i="95" s="1"/>
  <c r="BP88" i="95" a="1"/>
  <c r="BP88" i="95"/>
  <c r="BQ88" i="95" a="1"/>
  <c r="BQ88" i="95" s="1"/>
  <c r="BR88" i="95" a="1"/>
  <c r="BR88" i="95"/>
  <c r="BS88" i="95" a="1"/>
  <c r="BS88" i="95" s="1"/>
  <c r="BT88" i="95" a="1"/>
  <c r="BT88" i="95"/>
  <c r="BU88" i="95" a="1"/>
  <c r="BU88" i="95" s="1"/>
  <c r="BV88" i="95" a="1"/>
  <c r="BV88" i="95"/>
  <c r="BW88" i="95" a="1"/>
  <c r="BW88" i="95" s="1"/>
  <c r="BX88" i="95" a="1"/>
  <c r="BX88" i="95" s="1"/>
  <c r="BY88" i="95" a="1"/>
  <c r="BY88" i="95" s="1"/>
  <c r="BZ88" i="95" a="1"/>
  <c r="BZ88" i="95" s="1"/>
  <c r="CA88" i="95" a="1"/>
  <c r="CA88" i="95" s="1"/>
  <c r="CB88" i="95" a="1"/>
  <c r="CB88" i="95" s="1"/>
  <c r="CC88" i="95" a="1"/>
  <c r="CC88" i="95" s="1"/>
  <c r="CD88" i="95" a="1"/>
  <c r="CD88" i="95"/>
  <c r="CE88" i="95" a="1"/>
  <c r="CE88" i="95" s="1"/>
  <c r="CF88" i="95" a="1"/>
  <c r="CF88" i="95"/>
  <c r="CG88" i="95" a="1"/>
  <c r="CG88" i="95" s="1"/>
  <c r="CH88" i="95" a="1"/>
  <c r="CH88" i="95"/>
  <c r="CI88" i="95" a="1"/>
  <c r="CI88" i="95" s="1"/>
  <c r="CJ88" i="95" a="1"/>
  <c r="CJ88" i="95" s="1"/>
  <c r="CK88" i="95" a="1"/>
  <c r="CK88" i="95" s="1"/>
  <c r="CL88" i="95" a="1"/>
  <c r="CL88" i="95"/>
  <c r="CM88" i="95" a="1"/>
  <c r="CM88" i="95" s="1"/>
  <c r="CN88" i="95" a="1"/>
  <c r="CN88" i="95" s="1"/>
  <c r="CO88" i="95" a="1"/>
  <c r="CO88" i="95" s="1"/>
  <c r="CP88" i="95" a="1"/>
  <c r="CP88" i="95" s="1"/>
  <c r="CQ88" i="95" a="1"/>
  <c r="CQ88" i="95" s="1"/>
  <c r="CR88" i="95" a="1"/>
  <c r="CR88" i="95" s="1"/>
  <c r="CS88" i="95" a="1"/>
  <c r="CS88" i="95" s="1"/>
  <c r="CT88" i="95" a="1"/>
  <c r="CT88" i="95"/>
  <c r="CU88" i="95" a="1"/>
  <c r="CU88" i="95" s="1"/>
  <c r="CV88" i="95" a="1"/>
  <c r="CV88" i="95"/>
  <c r="CW88" i="95" a="1"/>
  <c r="CW88" i="95" s="1"/>
  <c r="CX88" i="95" a="1"/>
  <c r="CX88" i="95"/>
  <c r="CY88" i="95" a="1"/>
  <c r="CY88" i="95" s="1"/>
  <c r="E89" i="95" a="1"/>
  <c r="E89" i="95"/>
  <c r="F89" i="95" a="1"/>
  <c r="F89" i="95" s="1"/>
  <c r="G89" i="95" a="1"/>
  <c r="G89" i="95"/>
  <c r="H89" i="95" a="1"/>
  <c r="H89" i="95" s="1"/>
  <c r="I89" i="95" a="1"/>
  <c r="I89" i="95" s="1"/>
  <c r="J89" i="95" a="1"/>
  <c r="J89" i="95" s="1"/>
  <c r="K89" i="95" a="1"/>
  <c r="K89" i="95" s="1"/>
  <c r="L89" i="95" a="1"/>
  <c r="L89" i="95" s="1"/>
  <c r="M89" i="95" a="1"/>
  <c r="M89" i="95" s="1"/>
  <c r="N89" i="95" a="1"/>
  <c r="N89" i="95" s="1"/>
  <c r="O89" i="95" a="1"/>
  <c r="O89" i="95"/>
  <c r="P89" i="95" a="1"/>
  <c r="P89" i="95" s="1"/>
  <c r="Q89" i="95" a="1"/>
  <c r="Q89" i="95"/>
  <c r="R89" i="95" a="1"/>
  <c r="R89" i="95" s="1"/>
  <c r="S89" i="95" a="1"/>
  <c r="S89" i="95"/>
  <c r="T89" i="95" a="1"/>
  <c r="T89" i="95" s="1"/>
  <c r="U89" i="95" a="1"/>
  <c r="U89" i="95"/>
  <c r="V89" i="95" a="1"/>
  <c r="V89" i="95" s="1"/>
  <c r="W89" i="95" a="1"/>
  <c r="W89" i="95"/>
  <c r="X89" i="95" a="1"/>
  <c r="X89" i="95" s="1"/>
  <c r="Y89" i="95" a="1"/>
  <c r="Y89" i="95" s="1"/>
  <c r="Z89" i="95" a="1"/>
  <c r="Z89" i="95" s="1"/>
  <c r="AA89" i="95" a="1"/>
  <c r="AA89" i="95" s="1"/>
  <c r="AB89" i="95" a="1"/>
  <c r="AB89" i="95" s="1"/>
  <c r="AC89" i="95" a="1"/>
  <c r="AC89" i="95" s="1"/>
  <c r="AD89" i="95" a="1"/>
  <c r="AD89" i="95" s="1"/>
  <c r="AE89" i="95" a="1"/>
  <c r="AE89" i="95"/>
  <c r="AF89" i="95" a="1"/>
  <c r="AF89" i="95" s="1"/>
  <c r="AG89" i="95" a="1"/>
  <c r="AG89" i="95"/>
  <c r="AH89" i="95" a="1"/>
  <c r="AH89" i="95" s="1"/>
  <c r="AI89" i="95" a="1"/>
  <c r="AI89" i="95"/>
  <c r="AJ89" i="95" a="1"/>
  <c r="AJ89" i="95" s="1"/>
  <c r="AK89" i="95" a="1"/>
  <c r="AK89" i="95"/>
  <c r="AL89" i="95" a="1"/>
  <c r="AL89" i="95" s="1"/>
  <c r="AM89" i="95" a="1"/>
  <c r="AM89" i="95"/>
  <c r="AN89" i="95" a="1"/>
  <c r="AN89" i="95" s="1"/>
  <c r="AO89" i="95" a="1"/>
  <c r="AO89" i="95" s="1"/>
  <c r="AP89" i="95" a="1"/>
  <c r="AP89" i="95" s="1"/>
  <c r="AQ89" i="95" a="1"/>
  <c r="AQ89" i="95" s="1"/>
  <c r="AR89" i="95" a="1"/>
  <c r="AR89" i="95" s="1"/>
  <c r="AS89" i="95" a="1"/>
  <c r="AS89" i="95" s="1"/>
  <c r="AT89" i="95" a="1"/>
  <c r="AT89" i="95" s="1"/>
  <c r="AU89" i="95" a="1"/>
  <c r="AU89" i="95"/>
  <c r="AV89" i="95" a="1"/>
  <c r="AV89" i="95" s="1"/>
  <c r="AW89" i="95" a="1"/>
  <c r="AW89" i="95"/>
  <c r="AX89" i="95" a="1"/>
  <c r="AX89" i="95" s="1"/>
  <c r="AY89" i="95" a="1"/>
  <c r="AY89" i="95"/>
  <c r="AZ89" i="95" a="1"/>
  <c r="AZ89" i="95" s="1"/>
  <c r="BA89" i="95" a="1"/>
  <c r="BA89" i="95"/>
  <c r="BB89" i="95" a="1"/>
  <c r="BB89" i="95" s="1"/>
  <c r="BC89" i="95" a="1"/>
  <c r="BC89" i="95"/>
  <c r="BD89" i="95" a="1"/>
  <c r="BD89" i="95" s="1"/>
  <c r="BE89" i="95" a="1"/>
  <c r="BE89" i="95" s="1"/>
  <c r="BF89" i="95" a="1"/>
  <c r="BF89" i="95" s="1"/>
  <c r="BG89" i="95" a="1"/>
  <c r="BG89" i="95" s="1"/>
  <c r="BH89" i="95" a="1"/>
  <c r="BH89" i="95" s="1"/>
  <c r="BI89" i="95" a="1"/>
  <c r="BI89" i="95" s="1"/>
  <c r="BJ89" i="95" a="1"/>
  <c r="BJ89" i="95" s="1"/>
  <c r="BK89" i="95" a="1"/>
  <c r="BK89" i="95"/>
  <c r="BL89" i="95" a="1"/>
  <c r="BL89" i="95" s="1"/>
  <c r="BM89" i="95" a="1"/>
  <c r="BM89" i="95"/>
  <c r="BN89" i="95" a="1"/>
  <c r="BN89" i="95" s="1"/>
  <c r="BO89" i="95" a="1"/>
  <c r="BO89" i="95"/>
  <c r="BP89" i="95" a="1"/>
  <c r="BP89" i="95" s="1"/>
  <c r="BQ89" i="95" a="1"/>
  <c r="BQ89" i="95"/>
  <c r="BR89" i="95" a="1"/>
  <c r="BR89" i="95" s="1"/>
  <c r="BS89" i="95" a="1"/>
  <c r="BS89" i="95"/>
  <c r="BT89" i="95" a="1"/>
  <c r="BT89" i="95" s="1"/>
  <c r="BU89" i="95" a="1"/>
  <c r="BU89" i="95" s="1"/>
  <c r="BV89" i="95" a="1"/>
  <c r="BV89" i="95" s="1"/>
  <c r="BW89" i="95" a="1"/>
  <c r="BW89" i="95" s="1"/>
  <c r="BX89" i="95" a="1"/>
  <c r="BX89" i="95" s="1"/>
  <c r="BY89" i="95" a="1"/>
  <c r="BY89" i="95" s="1"/>
  <c r="BZ89" i="95" a="1"/>
  <c r="BZ89" i="95" s="1"/>
  <c r="CA89" i="95" a="1"/>
  <c r="CA89" i="95"/>
  <c r="CB89" i="95" a="1"/>
  <c r="CB89" i="95" s="1"/>
  <c r="CC89" i="95" a="1"/>
  <c r="CC89" i="95"/>
  <c r="CD89" i="95" a="1"/>
  <c r="CD89" i="95" s="1"/>
  <c r="CE89" i="95" a="1"/>
  <c r="CE89" i="95"/>
  <c r="CF89" i="95" a="1"/>
  <c r="CF89" i="95" s="1"/>
  <c r="CG89" i="95" a="1"/>
  <c r="CG89" i="95"/>
  <c r="CH89" i="95" a="1"/>
  <c r="CH89" i="95" s="1"/>
  <c r="CI89" i="95" a="1"/>
  <c r="CI89" i="95"/>
  <c r="CJ89" i="95" a="1"/>
  <c r="CJ89" i="95" s="1"/>
  <c r="CK89" i="95" a="1"/>
  <c r="CK89" i="95" s="1"/>
  <c r="CL89" i="95" a="1"/>
  <c r="CL89" i="95" s="1"/>
  <c r="CM89" i="95" a="1"/>
  <c r="CM89" i="95" s="1"/>
  <c r="CN89" i="95" a="1"/>
  <c r="CN89" i="95" s="1"/>
  <c r="CO89" i="95" a="1"/>
  <c r="CO89" i="95" s="1"/>
  <c r="CP89" i="95" a="1"/>
  <c r="CP89" i="95" s="1"/>
  <c r="CQ89" i="95" a="1"/>
  <c r="CQ89" i="95"/>
  <c r="CR89" i="95" a="1"/>
  <c r="CR89" i="95" s="1"/>
  <c r="CS89" i="95" a="1"/>
  <c r="CS89" i="95"/>
  <c r="CT89" i="95" a="1"/>
  <c r="CT89" i="95" s="1"/>
  <c r="CU89" i="95" a="1"/>
  <c r="CU89" i="95"/>
  <c r="CV89" i="95" a="1"/>
  <c r="CV89" i="95" s="1"/>
  <c r="CW89" i="95" a="1"/>
  <c r="CW89" i="95"/>
  <c r="CX89" i="95" a="1"/>
  <c r="CX89" i="95" s="1"/>
  <c r="CY89" i="95" a="1"/>
  <c r="CY89" i="95"/>
  <c r="E90" i="95" a="1"/>
  <c r="E90" i="95" s="1"/>
  <c r="F90" i="95" a="1"/>
  <c r="F90" i="95" s="1"/>
  <c r="G90" i="95" a="1"/>
  <c r="G90" i="95" s="1"/>
  <c r="H90" i="95" a="1"/>
  <c r="H90" i="95" s="1"/>
  <c r="I90" i="95" a="1"/>
  <c r="I90" i="95" s="1"/>
  <c r="J90" i="95" a="1"/>
  <c r="J90" i="95" s="1"/>
  <c r="K90" i="95" a="1"/>
  <c r="K90" i="95" s="1"/>
  <c r="L90" i="95" a="1"/>
  <c r="L90" i="95"/>
  <c r="M90" i="95" a="1"/>
  <c r="M90" i="95" s="1"/>
  <c r="N90" i="95" a="1"/>
  <c r="N90" i="95"/>
  <c r="O90" i="95" a="1"/>
  <c r="O90" i="95" s="1"/>
  <c r="P90" i="95" a="1"/>
  <c r="P90" i="95"/>
  <c r="Q90" i="95" a="1"/>
  <c r="Q90" i="95" s="1"/>
  <c r="R90" i="95" a="1"/>
  <c r="R90" i="95"/>
  <c r="S90" i="95" a="1"/>
  <c r="S90" i="95" s="1"/>
  <c r="T90" i="95" a="1"/>
  <c r="T90" i="95"/>
  <c r="U90" i="95" a="1"/>
  <c r="U90" i="95" s="1"/>
  <c r="V90" i="95" a="1"/>
  <c r="V90" i="95" s="1"/>
  <c r="W90" i="95" a="1"/>
  <c r="W90" i="95" s="1"/>
  <c r="X90" i="95" a="1"/>
  <c r="X90" i="95" s="1"/>
  <c r="Y90" i="95" a="1"/>
  <c r="Y90" i="95" s="1"/>
  <c r="Z90" i="95" a="1"/>
  <c r="Z90" i="95" s="1"/>
  <c r="AA90" i="95" a="1"/>
  <c r="AA90" i="95" s="1"/>
  <c r="AB90" i="95" a="1"/>
  <c r="AB90" i="95"/>
  <c r="AC90" i="95" a="1"/>
  <c r="AC90" i="95" s="1"/>
  <c r="AD90" i="95" a="1"/>
  <c r="AD90" i="95"/>
  <c r="AE90" i="95" a="1"/>
  <c r="AE90" i="95" s="1"/>
  <c r="AF90" i="95" a="1"/>
  <c r="AF90" i="95"/>
  <c r="AG90" i="95" a="1"/>
  <c r="AG90" i="95" s="1"/>
  <c r="AH90" i="95" a="1"/>
  <c r="AH90" i="95"/>
  <c r="AI90" i="95" a="1"/>
  <c r="AI90" i="95" s="1"/>
  <c r="AJ90" i="95" a="1"/>
  <c r="AJ90" i="95"/>
  <c r="AK90" i="95" a="1"/>
  <c r="AK90" i="95" s="1"/>
  <c r="AL90" i="95" a="1"/>
  <c r="AL90" i="95" s="1"/>
  <c r="AM90" i="95" a="1"/>
  <c r="AM90" i="95" s="1"/>
  <c r="AN90" i="95" a="1"/>
  <c r="AN90" i="95" s="1"/>
  <c r="AO90" i="95" a="1"/>
  <c r="AO90" i="95" s="1"/>
  <c r="AP90" i="95" a="1"/>
  <c r="AP90" i="95" s="1"/>
  <c r="AQ90" i="95" a="1"/>
  <c r="AQ90" i="95" s="1"/>
  <c r="AR90" i="95" a="1"/>
  <c r="AR90" i="95"/>
  <c r="AS90" i="95" a="1"/>
  <c r="AS90" i="95" s="1"/>
  <c r="AT90" i="95" a="1"/>
  <c r="AT90" i="95"/>
  <c r="AU90" i="95" a="1"/>
  <c r="AU90" i="95" s="1"/>
  <c r="AV90" i="95" a="1"/>
  <c r="AV90" i="95"/>
  <c r="AW90" i="95" a="1"/>
  <c r="AW90" i="95" s="1"/>
  <c r="AX90" i="95" a="1"/>
  <c r="AX90" i="95"/>
  <c r="AY90" i="95" a="1"/>
  <c r="AY90" i="95" s="1"/>
  <c r="AZ90" i="95" a="1"/>
  <c r="AZ90" i="95"/>
  <c r="BA90" i="95" a="1"/>
  <c r="BA90" i="95" s="1"/>
  <c r="BB90" i="95" a="1"/>
  <c r="BB90" i="95" s="1"/>
  <c r="BC90" i="95" a="1"/>
  <c r="BC90" i="95" s="1"/>
  <c r="BD90" i="95" a="1"/>
  <c r="BD90" i="95" s="1"/>
  <c r="BE90" i="95" a="1"/>
  <c r="BE90" i="95" s="1"/>
  <c r="BF90" i="95" a="1"/>
  <c r="BF90" i="95" s="1"/>
  <c r="BG90" i="95" a="1"/>
  <c r="BG90" i="95" s="1"/>
  <c r="BH90" i="95" a="1"/>
  <c r="BH90" i="95"/>
  <c r="BI90" i="95" a="1"/>
  <c r="BI90" i="95" s="1"/>
  <c r="BJ90" i="95" a="1"/>
  <c r="BJ90" i="95"/>
  <c r="BK90" i="95" a="1"/>
  <c r="BK90" i="95" s="1"/>
  <c r="BL90" i="95" a="1"/>
  <c r="BL90" i="95"/>
  <c r="BM90" i="95" a="1"/>
  <c r="BM90" i="95" s="1"/>
  <c r="BN90" i="95" a="1"/>
  <c r="BN90" i="95"/>
  <c r="BO90" i="95" a="1"/>
  <c r="BO90" i="95" s="1"/>
  <c r="BP90" i="95" a="1"/>
  <c r="BP90" i="95"/>
  <c r="BQ90" i="95" a="1"/>
  <c r="BQ90" i="95" s="1"/>
  <c r="BR90" i="95" a="1"/>
  <c r="BR90" i="95" s="1"/>
  <c r="BS90" i="95" a="1"/>
  <c r="BS90" i="95" s="1"/>
  <c r="BT90" i="95" a="1"/>
  <c r="BT90" i="95" s="1"/>
  <c r="BU90" i="95" a="1"/>
  <c r="BU90" i="95" s="1"/>
  <c r="BV90" i="95" a="1"/>
  <c r="BV90" i="95" s="1"/>
  <c r="BW90" i="95" a="1"/>
  <c r="BW90" i="95" s="1"/>
  <c r="BX90" i="95" a="1"/>
  <c r="BX90" i="95"/>
  <c r="BY90" i="95" a="1"/>
  <c r="BY90" i="95" s="1"/>
  <c r="BZ90" i="95" a="1"/>
  <c r="BZ90" i="95"/>
  <c r="CA90" i="95" a="1"/>
  <c r="CA90" i="95" s="1"/>
  <c r="CB90" i="95" a="1"/>
  <c r="CB90" i="95"/>
  <c r="CC90" i="95" a="1"/>
  <c r="CC90" i="95" s="1"/>
  <c r="CD90" i="95" a="1"/>
  <c r="CD90" i="95"/>
  <c r="CE90" i="95" a="1"/>
  <c r="CE90" i="95" s="1"/>
  <c r="CF90" i="95" a="1"/>
  <c r="CF90" i="95"/>
  <c r="CG90" i="95" a="1"/>
  <c r="CG90" i="95" s="1"/>
  <c r="CH90" i="95" a="1"/>
  <c r="CH90" i="95" s="1"/>
  <c r="CI90" i="95" a="1"/>
  <c r="CI90" i="95" s="1"/>
  <c r="CJ90" i="95" a="1"/>
  <c r="CJ90" i="95" s="1"/>
  <c r="CK90" i="95" a="1"/>
  <c r="CK90" i="95" s="1"/>
  <c r="CL90" i="95" a="1"/>
  <c r="CL90" i="95" s="1"/>
  <c r="CM90" i="95" a="1"/>
  <c r="CM90" i="95" s="1"/>
  <c r="CN90" i="95" a="1"/>
  <c r="CN90" i="95"/>
  <c r="CO90" i="95" a="1"/>
  <c r="CO90" i="95" s="1"/>
  <c r="CP90" i="95" a="1"/>
  <c r="CP90" i="95"/>
  <c r="CQ90" i="95" a="1"/>
  <c r="CQ90" i="95" s="1"/>
  <c r="CR90" i="95" a="1"/>
  <c r="CR90" i="95"/>
  <c r="CS90" i="95" a="1"/>
  <c r="CS90" i="95" s="1"/>
  <c r="CT90" i="95" a="1"/>
  <c r="CT90" i="95"/>
  <c r="CU90" i="95" a="1"/>
  <c r="CU90" i="95" s="1"/>
  <c r="CV90" i="95" a="1"/>
  <c r="CV90" i="95"/>
  <c r="CW90" i="95" a="1"/>
  <c r="CW90" i="95" s="1"/>
  <c r="CX90" i="95" a="1"/>
  <c r="CX90" i="95" s="1"/>
  <c r="CY90" i="95" a="1"/>
  <c r="CY90" i="95" s="1"/>
  <c r="E91" i="95" a="1"/>
  <c r="E91" i="95" s="1"/>
  <c r="F91" i="95" a="1"/>
  <c r="F91" i="95" s="1"/>
  <c r="G91" i="95" a="1"/>
  <c r="G91" i="95" s="1"/>
  <c r="H91" i="95" a="1"/>
  <c r="H91" i="95" s="1"/>
  <c r="I91" i="95" a="1"/>
  <c r="I91" i="95"/>
  <c r="J91" i="95" a="1"/>
  <c r="J91" i="95" s="1"/>
  <c r="K91" i="95" a="1"/>
  <c r="K91" i="95"/>
  <c r="L91" i="95" a="1"/>
  <c r="L91" i="95" s="1"/>
  <c r="M91" i="95" a="1"/>
  <c r="M91" i="95"/>
  <c r="N91" i="95" a="1"/>
  <c r="N91" i="95" s="1"/>
  <c r="O91" i="95" a="1"/>
  <c r="O91" i="95" s="1"/>
  <c r="P91" i="95" a="1"/>
  <c r="P91" i="95" s="1"/>
  <c r="Q91" i="95" a="1"/>
  <c r="Q91" i="95"/>
  <c r="R91" i="95" a="1"/>
  <c r="R91" i="95" s="1"/>
  <c r="S91" i="95" a="1"/>
  <c r="S91" i="95" s="1"/>
  <c r="T91" i="95" a="1"/>
  <c r="T91" i="95" s="1"/>
  <c r="U91" i="95" a="1"/>
  <c r="U91" i="95" s="1"/>
  <c r="V91" i="95" a="1"/>
  <c r="V91" i="95" s="1"/>
  <c r="W91" i="95" a="1"/>
  <c r="W91" i="95" s="1"/>
  <c r="X91" i="95" a="1"/>
  <c r="X91" i="95" s="1"/>
  <c r="Y91" i="95" a="1"/>
  <c r="Y91" i="95"/>
  <c r="Z91" i="95" a="1"/>
  <c r="Z91" i="95" s="1"/>
  <c r="AA91" i="95" a="1"/>
  <c r="AA91" i="95"/>
  <c r="AB91" i="95" a="1"/>
  <c r="AB91" i="95" s="1"/>
  <c r="AC91" i="95" a="1"/>
  <c r="AC91" i="95"/>
  <c r="AD91" i="95" a="1"/>
  <c r="AD91" i="95" s="1"/>
  <c r="AE91" i="95" a="1"/>
  <c r="AE91" i="95" s="1"/>
  <c r="AF91" i="95" a="1"/>
  <c r="AF91" i="95" s="1"/>
  <c r="AG91" i="95" a="1"/>
  <c r="AG91" i="95"/>
  <c r="AH91" i="95" a="1"/>
  <c r="AH91" i="95" s="1"/>
  <c r="AI91" i="95" a="1"/>
  <c r="AI91" i="95" s="1"/>
  <c r="AJ91" i="95" a="1"/>
  <c r="AJ91" i="95" s="1"/>
  <c r="AK91" i="95" a="1"/>
  <c r="AK91" i="95" s="1"/>
  <c r="AL91" i="95" a="1"/>
  <c r="AL91" i="95" s="1"/>
  <c r="AM91" i="95" a="1"/>
  <c r="AM91" i="95" s="1"/>
  <c r="AN91" i="95" a="1"/>
  <c r="AN91" i="95" s="1"/>
  <c r="AO91" i="95" a="1"/>
  <c r="AO91" i="95"/>
  <c r="AP91" i="95" a="1"/>
  <c r="AP91" i="95" s="1"/>
  <c r="AQ91" i="95" a="1"/>
  <c r="AQ91" i="95"/>
  <c r="AR91" i="95" a="1"/>
  <c r="AR91" i="95" s="1"/>
  <c r="AS91" i="95" a="1"/>
  <c r="AS91" i="95"/>
  <c r="AT91" i="95" a="1"/>
  <c r="AT91" i="95" s="1"/>
  <c r="AU91" i="95" a="1"/>
  <c r="AU91" i="95" s="1"/>
  <c r="AV91" i="95" a="1"/>
  <c r="AV91" i="95" s="1"/>
  <c r="AW91" i="95" a="1"/>
  <c r="AW91" i="95"/>
  <c r="AX91" i="95" a="1"/>
  <c r="AX91" i="95" s="1"/>
  <c r="AY91" i="95" a="1"/>
  <c r="AY91" i="95" s="1"/>
  <c r="AZ91" i="95" a="1"/>
  <c r="AZ91" i="95" s="1"/>
  <c r="BA91" i="95" a="1"/>
  <c r="BA91" i="95" s="1"/>
  <c r="BB91" i="95" a="1"/>
  <c r="BB91" i="95" s="1"/>
  <c r="BC91" i="95" a="1"/>
  <c r="BC91" i="95" s="1"/>
  <c r="BD91" i="95" a="1"/>
  <c r="BD91" i="95" s="1"/>
  <c r="BE91" i="95" a="1"/>
  <c r="BE91" i="95"/>
  <c r="BF91" i="95" a="1"/>
  <c r="BF91" i="95" s="1"/>
  <c r="BG91" i="95" a="1"/>
  <c r="BG91" i="95"/>
  <c r="BH91" i="95" a="1"/>
  <c r="BH91" i="95" s="1"/>
  <c r="BI91" i="95" a="1"/>
  <c r="BI91" i="95"/>
  <c r="BJ91" i="95" a="1"/>
  <c r="BJ91" i="95" s="1"/>
  <c r="BK91" i="95" a="1"/>
  <c r="BK91" i="95" s="1"/>
  <c r="BL91" i="95" a="1"/>
  <c r="BL91" i="95" s="1"/>
  <c r="BM91" i="95" a="1"/>
  <c r="BM91" i="95"/>
  <c r="BN91" i="95" a="1"/>
  <c r="BN91" i="95" s="1"/>
  <c r="BO91" i="95" a="1"/>
  <c r="BO91" i="95" s="1"/>
  <c r="BP91" i="95" a="1"/>
  <c r="BP91" i="95" s="1"/>
  <c r="BQ91" i="95" a="1"/>
  <c r="BQ91" i="95" s="1"/>
  <c r="BR91" i="95" a="1"/>
  <c r="BR91" i="95" s="1"/>
  <c r="BS91" i="95" a="1"/>
  <c r="BS91" i="95" s="1"/>
  <c r="BT91" i="95" a="1"/>
  <c r="BT91" i="95" s="1"/>
  <c r="BU91" i="95" a="1"/>
  <c r="BU91" i="95"/>
  <c r="BV91" i="95" a="1"/>
  <c r="BV91" i="95" s="1"/>
  <c r="BW91" i="95" a="1"/>
  <c r="BW91" i="95"/>
  <c r="BX91" i="95" a="1"/>
  <c r="BX91" i="95" s="1"/>
  <c r="BY91" i="95" a="1"/>
  <c r="BY91" i="95"/>
  <c r="BZ91" i="95" a="1"/>
  <c r="BZ91" i="95" s="1"/>
  <c r="CA91" i="95" a="1"/>
  <c r="CA91" i="95" s="1"/>
  <c r="CB91" i="95" a="1"/>
  <c r="CB91" i="95" s="1"/>
  <c r="CC91" i="95" a="1"/>
  <c r="CC91" i="95"/>
  <c r="CD91" i="95" a="1"/>
  <c r="CD91" i="95" s="1"/>
  <c r="CE91" i="95" a="1"/>
  <c r="CE91" i="95" s="1"/>
  <c r="CF91" i="95" a="1"/>
  <c r="CF91" i="95" s="1"/>
  <c r="CG91" i="95" a="1"/>
  <c r="CG91" i="95" s="1"/>
  <c r="CH91" i="95" a="1"/>
  <c r="CH91" i="95" s="1"/>
  <c r="CI91" i="95" a="1"/>
  <c r="CI91" i="95" s="1"/>
  <c r="CJ91" i="95" a="1"/>
  <c r="CJ91" i="95" s="1"/>
  <c r="CK91" i="95" a="1"/>
  <c r="CK91" i="95"/>
  <c r="CL91" i="95" a="1"/>
  <c r="CL91" i="95" s="1"/>
  <c r="CM91" i="95" a="1"/>
  <c r="CM91" i="95"/>
  <c r="CN91" i="95" a="1"/>
  <c r="CN91" i="95" s="1"/>
  <c r="CO91" i="95" a="1"/>
  <c r="CO91" i="95"/>
  <c r="CP91" i="95" a="1"/>
  <c r="CP91" i="95" s="1"/>
  <c r="CQ91" i="95" a="1"/>
  <c r="CQ91" i="95" s="1"/>
  <c r="CR91" i="95" a="1"/>
  <c r="CR91" i="95" s="1"/>
  <c r="CS91" i="95" a="1"/>
  <c r="CS91" i="95"/>
  <c r="CT91" i="95" a="1"/>
  <c r="CT91" i="95" s="1"/>
  <c r="CU91" i="95" a="1"/>
  <c r="CU91" i="95" s="1"/>
  <c r="CV91" i="95" a="1"/>
  <c r="CV91" i="95" s="1"/>
  <c r="CW91" i="95" a="1"/>
  <c r="CW91" i="95" s="1"/>
  <c r="CX91" i="95" a="1"/>
  <c r="CX91" i="95" s="1"/>
  <c r="CY91" i="95" a="1"/>
  <c r="CY91" i="95" s="1"/>
  <c r="E92" i="95" a="1"/>
  <c r="E92" i="95" s="1"/>
  <c r="F92" i="95" a="1"/>
  <c r="F92" i="95"/>
  <c r="G92" i="95" a="1"/>
  <c r="G92" i="95" s="1"/>
  <c r="H92" i="95" a="1"/>
  <c r="H92" i="95"/>
  <c r="I92" i="95" a="1"/>
  <c r="I92" i="95" s="1"/>
  <c r="J92" i="95" a="1"/>
  <c r="J92" i="95"/>
  <c r="K92" i="95" a="1"/>
  <c r="K92" i="95" s="1"/>
  <c r="L92" i="95" a="1"/>
  <c r="L92" i="95" s="1"/>
  <c r="M92" i="95" a="1"/>
  <c r="M92" i="95" s="1"/>
  <c r="N92" i="95" a="1"/>
  <c r="N92" i="95"/>
  <c r="O92" i="95" a="1"/>
  <c r="O92" i="95" s="1"/>
  <c r="P92" i="95" a="1"/>
  <c r="P92" i="95" s="1"/>
  <c r="Q92" i="95" a="1"/>
  <c r="Q92" i="95" s="1"/>
  <c r="R92" i="95" a="1"/>
  <c r="R92" i="95" s="1"/>
  <c r="S92" i="95" a="1"/>
  <c r="S92" i="95" s="1"/>
  <c r="T92" i="95" a="1"/>
  <c r="T92" i="95" s="1"/>
  <c r="U92" i="95" a="1"/>
  <c r="U92" i="95" s="1"/>
  <c r="V92" i="95" a="1"/>
  <c r="V92" i="95"/>
  <c r="W92" i="95" a="1"/>
  <c r="W92" i="95" s="1"/>
  <c r="X92" i="95" a="1"/>
  <c r="X92" i="95"/>
  <c r="Y92" i="95" a="1"/>
  <c r="Y92" i="95" s="1"/>
  <c r="Z92" i="95" a="1"/>
  <c r="Z92" i="95"/>
  <c r="AA92" i="95" a="1"/>
  <c r="AA92" i="95" s="1"/>
  <c r="AB92" i="95" a="1"/>
  <c r="AB92" i="95"/>
  <c r="AC92" i="95" a="1"/>
  <c r="AC92" i="95" s="1"/>
  <c r="AD92" i="95" a="1"/>
  <c r="AD92" i="95"/>
  <c r="AE92" i="95" a="1"/>
  <c r="AE92" i="95" s="1"/>
  <c r="AF92" i="95" a="1"/>
  <c r="AF92" i="95" s="1"/>
  <c r="AG92" i="95" a="1"/>
  <c r="AG92" i="95" s="1"/>
  <c r="AH92" i="95" a="1"/>
  <c r="AH92" i="95" s="1"/>
  <c r="AI92" i="95" a="1"/>
  <c r="AI92" i="95" s="1"/>
  <c r="AJ92" i="95" a="1"/>
  <c r="AJ92" i="95" s="1"/>
  <c r="AK92" i="95" a="1"/>
  <c r="AK92" i="95" s="1"/>
  <c r="AL92" i="95" a="1"/>
  <c r="AL92" i="95"/>
  <c r="AM92" i="95" a="1"/>
  <c r="AM92" i="95" s="1"/>
  <c r="AN92" i="95" a="1"/>
  <c r="AN92" i="95"/>
  <c r="AO92" i="95" a="1"/>
  <c r="AO92" i="95" s="1"/>
  <c r="AP92" i="95" a="1"/>
  <c r="AP92" i="95"/>
  <c r="AQ92" i="95" a="1"/>
  <c r="AQ92" i="95" s="1"/>
  <c r="AR92" i="95" a="1"/>
  <c r="AR92" i="95" s="1"/>
  <c r="AS92" i="95" a="1"/>
  <c r="AS92" i="95" s="1"/>
  <c r="AT92" i="95" a="1"/>
  <c r="AT92" i="95" s="1"/>
  <c r="AU92" i="95" a="1"/>
  <c r="AU92" i="95" s="1"/>
  <c r="AV92" i="95" a="1"/>
  <c r="AV92" i="95" s="1"/>
  <c r="AW92" i="95" a="1"/>
  <c r="AW92" i="95" s="1"/>
  <c r="AX92" i="95" a="1"/>
  <c r="AX92" i="95" s="1"/>
  <c r="AY92" i="95" a="1"/>
  <c r="AY92" i="95" s="1"/>
  <c r="AZ92" i="95" a="1"/>
  <c r="AZ92" i="95"/>
  <c r="BA92" i="95" a="1"/>
  <c r="BA92" i="95" s="1"/>
  <c r="BB92" i="95" a="1"/>
  <c r="BB92" i="95" s="1"/>
  <c r="BC92" i="95" a="1"/>
  <c r="BC92" i="95" s="1"/>
  <c r="BD92" i="95" a="1"/>
  <c r="BD92" i="95" s="1"/>
  <c r="BE92" i="95" a="1"/>
  <c r="BE92" i="95" s="1"/>
  <c r="BF92" i="95" a="1"/>
  <c r="BF92" i="95" s="1"/>
  <c r="BG92" i="95" a="1"/>
  <c r="BG92" i="95" s="1"/>
  <c r="BH92" i="95" a="1"/>
  <c r="BH92" i="95"/>
  <c r="BI92" i="95" a="1"/>
  <c r="BI92" i="95" s="1"/>
  <c r="BJ92" i="95" a="1"/>
  <c r="BJ92" i="95" s="1"/>
  <c r="BK92" i="95" a="1"/>
  <c r="BK92" i="95" s="1"/>
  <c r="BL92" i="95" a="1"/>
  <c r="BL92" i="95" s="1"/>
  <c r="BM92" i="95" a="1"/>
  <c r="BM92" i="95"/>
  <c r="BN92" i="95" a="1"/>
  <c r="BN92" i="95" s="1"/>
  <c r="BO92" i="95" a="1"/>
  <c r="BO92" i="95" s="1"/>
  <c r="BP92" i="95" a="1"/>
  <c r="BP92" i="95" s="1"/>
  <c r="BQ92" i="95" a="1"/>
  <c r="BQ92" i="95" s="1"/>
  <c r="BR92" i="95" a="1"/>
  <c r="BR92" i="95" s="1"/>
  <c r="BS92" i="95" a="1"/>
  <c r="BS92" i="95" s="1"/>
  <c r="BT92" i="95" a="1"/>
  <c r="BT92" i="95" s="1"/>
  <c r="BU92" i="95" a="1"/>
  <c r="BU92" i="95" s="1"/>
  <c r="BV92" i="95" a="1"/>
  <c r="BV92" i="95" s="1"/>
  <c r="BW92" i="95" a="1"/>
  <c r="BW92" i="95" s="1"/>
  <c r="BX92" i="95" a="1"/>
  <c r="BX92" i="95" s="1"/>
  <c r="BY92" i="95" a="1"/>
  <c r="BY92" i="95" s="1"/>
  <c r="BZ92" i="95" a="1"/>
  <c r="BZ92" i="95" s="1"/>
  <c r="CA92" i="95" a="1"/>
  <c r="CA92" i="95" s="1"/>
  <c r="CB92" i="95" a="1"/>
  <c r="CB92" i="95" s="1"/>
  <c r="CC92" i="95" a="1"/>
  <c r="CC92" i="95" s="1"/>
  <c r="CD92" i="95" a="1"/>
  <c r="CD92" i="95" s="1"/>
  <c r="CE92" i="95" a="1"/>
  <c r="CE92" i="95" s="1"/>
  <c r="CF92" i="95" a="1"/>
  <c r="CF92" i="95" s="1"/>
  <c r="CG92" i="95" a="1"/>
  <c r="CG92" i="95" s="1"/>
  <c r="CH92" i="95" a="1"/>
  <c r="CH92" i="95" s="1"/>
  <c r="CI92" i="95" a="1"/>
  <c r="CI92" i="95" s="1"/>
  <c r="CJ92" i="95" a="1"/>
  <c r="CJ92" i="95" s="1"/>
  <c r="CK92" i="95" a="1"/>
  <c r="CK92" i="95"/>
  <c r="CL92" i="95" a="1"/>
  <c r="CL92" i="95" s="1"/>
  <c r="CM92" i="95" a="1"/>
  <c r="CM92" i="95" s="1"/>
  <c r="CN92" i="95" a="1"/>
  <c r="CN92" i="95" s="1"/>
  <c r="CO92" i="95" a="1"/>
  <c r="CO92" i="95"/>
  <c r="CP92" i="95" a="1"/>
  <c r="CP92" i="95" s="1"/>
  <c r="CQ92" i="95" a="1"/>
  <c r="CQ92" i="95" s="1"/>
  <c r="CR92" i="95" a="1"/>
  <c r="CR92" i="95" s="1"/>
  <c r="CS92" i="95" a="1"/>
  <c r="CS92" i="95"/>
  <c r="CT92" i="95" a="1"/>
  <c r="CT92" i="95" s="1"/>
  <c r="CU92" i="95" a="1"/>
  <c r="CU92" i="95" s="1"/>
  <c r="CV92" i="95" a="1"/>
  <c r="CV92" i="95" s="1"/>
  <c r="CW92" i="95" a="1"/>
  <c r="CW92" i="95" s="1"/>
  <c r="CX92" i="95" a="1"/>
  <c r="CX92" i="95" s="1"/>
  <c r="CY92" i="95" a="1"/>
  <c r="CY92" i="95" s="1"/>
  <c r="E93" i="95" a="1"/>
  <c r="E93" i="95" s="1"/>
  <c r="F93" i="95" a="1"/>
  <c r="F93" i="95"/>
  <c r="G93" i="95" a="1"/>
  <c r="G93" i="95" s="1"/>
  <c r="H93" i="95" a="1"/>
  <c r="H93" i="95" s="1"/>
  <c r="I93" i="95" a="1"/>
  <c r="I93" i="95" s="1"/>
  <c r="J93" i="95" a="1"/>
  <c r="J93" i="95" s="1"/>
  <c r="K93" i="95" a="1"/>
  <c r="K93" i="95" s="1"/>
  <c r="L93" i="95" a="1"/>
  <c r="L93" i="95" s="1"/>
  <c r="M93" i="95" a="1"/>
  <c r="M93" i="95" s="1"/>
  <c r="N93" i="95" a="1"/>
  <c r="N93" i="95" s="1"/>
  <c r="O93" i="95" a="1"/>
  <c r="O93" i="95" s="1"/>
  <c r="P93" i="95" a="1"/>
  <c r="P93" i="95" s="1"/>
  <c r="Q93" i="95" a="1"/>
  <c r="Q93" i="95" s="1"/>
  <c r="R93" i="95" a="1"/>
  <c r="R93" i="95" s="1"/>
  <c r="S93" i="95" a="1"/>
  <c r="S93" i="95" s="1"/>
  <c r="T93" i="95" a="1"/>
  <c r="T93" i="95" s="1"/>
  <c r="U93" i="95" a="1"/>
  <c r="U93" i="95" s="1"/>
  <c r="V93" i="95" a="1"/>
  <c r="V93" i="95"/>
  <c r="W93" i="95" a="1"/>
  <c r="W93" i="95" s="1"/>
  <c r="X93" i="95" a="1"/>
  <c r="X93" i="95" s="1"/>
  <c r="Y93" i="95" a="1"/>
  <c r="Y93" i="95" s="1"/>
  <c r="Z93" i="95" a="1"/>
  <c r="Z93" i="95"/>
  <c r="AA93" i="95" a="1"/>
  <c r="AA93" i="95" s="1"/>
  <c r="AB93" i="95" a="1"/>
  <c r="AB93" i="95" s="1"/>
  <c r="AC93" i="95" a="1"/>
  <c r="AC93" i="95" s="1"/>
  <c r="AD93" i="95" a="1"/>
  <c r="AD93" i="95" s="1"/>
  <c r="AE93" i="95" a="1"/>
  <c r="AE93" i="95" s="1"/>
  <c r="AF93" i="95" a="1"/>
  <c r="AF93" i="95" s="1"/>
  <c r="AG93" i="95" a="1"/>
  <c r="AG93" i="95" s="1"/>
  <c r="AH93" i="95" a="1"/>
  <c r="AH93" i="95" s="1"/>
  <c r="AI93" i="95" a="1"/>
  <c r="AI93" i="95" s="1"/>
  <c r="AJ93" i="95" a="1"/>
  <c r="AJ93" i="95" s="1"/>
  <c r="AK93" i="95" a="1"/>
  <c r="AK93" i="95" s="1"/>
  <c r="AL93" i="95" a="1"/>
  <c r="AL93" i="95"/>
  <c r="AM93" i="95" a="1"/>
  <c r="AM93" i="95" s="1"/>
  <c r="AN93" i="95" a="1"/>
  <c r="AN93" i="95" s="1"/>
  <c r="AO93" i="95" a="1"/>
  <c r="AO93" i="95" s="1"/>
  <c r="AP93" i="95" a="1"/>
  <c r="AP93" i="95" s="1"/>
  <c r="AQ93" i="95" a="1"/>
  <c r="AQ93" i="95" s="1"/>
  <c r="AR93" i="95" a="1"/>
  <c r="AR93" i="95" s="1"/>
  <c r="AS93" i="95" a="1"/>
  <c r="AS93" i="95" s="1"/>
  <c r="AT93" i="95" a="1"/>
  <c r="AT93" i="95" s="1"/>
  <c r="AU93" i="95" a="1"/>
  <c r="AU93" i="95" s="1"/>
  <c r="AV93" i="95" a="1"/>
  <c r="AV93" i="95" s="1"/>
  <c r="AW93" i="95" a="1"/>
  <c r="AW93" i="95" s="1"/>
  <c r="AX93" i="95" a="1"/>
  <c r="AX93" i="95" s="1"/>
  <c r="AY93" i="95" a="1"/>
  <c r="AY93" i="95" s="1"/>
  <c r="AZ93" i="95" a="1"/>
  <c r="AZ93" i="95" s="1"/>
  <c r="BA93" i="95" a="1"/>
  <c r="BA93" i="95" s="1"/>
  <c r="BB93" i="95" a="1"/>
  <c r="BB93" i="95"/>
  <c r="BC93" i="95" a="1"/>
  <c r="BC93" i="95" s="1"/>
  <c r="BD93" i="95" a="1"/>
  <c r="BD93" i="95" s="1"/>
  <c r="BE93" i="95" a="1"/>
  <c r="BE93" i="95" s="1"/>
  <c r="BF93" i="95" a="1"/>
  <c r="BF93" i="95"/>
  <c r="BG93" i="95" a="1"/>
  <c r="BG93" i="95" s="1"/>
  <c r="BH93" i="95" a="1"/>
  <c r="BH93" i="95" s="1"/>
  <c r="BI93" i="95" a="1"/>
  <c r="BI93" i="95" s="1"/>
  <c r="BJ93" i="95" a="1"/>
  <c r="BJ93" i="95" s="1"/>
  <c r="BK93" i="95" a="1"/>
  <c r="BK93" i="95" s="1"/>
  <c r="BL93" i="95" a="1"/>
  <c r="BL93" i="95" s="1"/>
  <c r="BM93" i="95" a="1"/>
  <c r="BM93" i="95" s="1"/>
  <c r="BN93" i="95" a="1"/>
  <c r="BN93" i="95" s="1"/>
  <c r="BO93" i="95" a="1"/>
  <c r="BO93" i="95" s="1"/>
  <c r="BP93" i="95" a="1"/>
  <c r="BP93" i="95" s="1"/>
  <c r="BQ93" i="95" a="1"/>
  <c r="BQ93" i="95" s="1"/>
  <c r="BR93" i="95" a="1"/>
  <c r="BR93" i="95"/>
  <c r="BS93" i="95" a="1"/>
  <c r="BS93" i="95" s="1"/>
  <c r="BT93" i="95" a="1"/>
  <c r="BT93" i="95" s="1"/>
  <c r="BU93" i="95" a="1"/>
  <c r="BU93" i="95" s="1"/>
  <c r="BV93" i="95" a="1"/>
  <c r="BV93" i="95" s="1"/>
  <c r="BW93" i="95" a="1"/>
  <c r="BW93" i="95" s="1"/>
  <c r="BX93" i="95" a="1"/>
  <c r="BX93" i="95" s="1"/>
  <c r="BY93" i="95" a="1"/>
  <c r="BY93" i="95" s="1"/>
  <c r="BZ93" i="95" a="1"/>
  <c r="BZ93" i="95" s="1"/>
  <c r="CA93" i="95" a="1"/>
  <c r="CA93" i="95" s="1"/>
  <c r="CB93" i="95" a="1"/>
  <c r="CB93" i="95" s="1"/>
  <c r="CC93" i="95" a="1"/>
  <c r="CC93" i="95" s="1"/>
  <c r="CD93" i="95" a="1"/>
  <c r="CD93" i="95" s="1"/>
  <c r="CE93" i="95" a="1"/>
  <c r="CE93" i="95" s="1"/>
  <c r="CF93" i="95" a="1"/>
  <c r="CF93" i="95" s="1"/>
  <c r="CG93" i="95" a="1"/>
  <c r="CG93" i="95" s="1"/>
  <c r="CH93" i="95" a="1"/>
  <c r="CH93" i="95"/>
  <c r="CI93" i="95" a="1"/>
  <c r="CI93" i="95" s="1"/>
  <c r="CJ93" i="95" a="1"/>
  <c r="CJ93" i="95" s="1"/>
  <c r="CK93" i="95" a="1"/>
  <c r="CK93" i="95" s="1"/>
  <c r="CL93" i="95" a="1"/>
  <c r="CL93" i="95"/>
  <c r="CM93" i="95" a="1"/>
  <c r="CM93" i="95" s="1"/>
  <c r="CN93" i="95" a="1"/>
  <c r="CN93" i="95" s="1"/>
  <c r="CO93" i="95" a="1"/>
  <c r="CO93" i="95" s="1"/>
  <c r="CP93" i="95" a="1"/>
  <c r="CP93" i="95" s="1"/>
  <c r="CQ93" i="95" a="1"/>
  <c r="CQ93" i="95" s="1"/>
  <c r="CR93" i="95" a="1"/>
  <c r="CR93" i="95" s="1"/>
  <c r="CS93" i="95" a="1"/>
  <c r="CS93" i="95" s="1"/>
  <c r="CT93" i="95" a="1"/>
  <c r="CT93" i="95" s="1"/>
  <c r="CU93" i="95" a="1"/>
  <c r="CU93" i="95" s="1"/>
  <c r="CV93" i="95" a="1"/>
  <c r="CV93" i="95" s="1"/>
  <c r="CW93" i="95" a="1"/>
  <c r="CW93" i="95" s="1"/>
  <c r="CX93" i="95" a="1"/>
  <c r="CX93" i="95"/>
  <c r="CY93" i="95" a="1"/>
  <c r="CY93" i="95" s="1"/>
  <c r="E94" i="95" a="1"/>
  <c r="E94" i="95" s="1"/>
  <c r="F94" i="95" a="1"/>
  <c r="F94" i="95" s="1"/>
  <c r="G94" i="95" a="1"/>
  <c r="G94" i="95" s="1"/>
  <c r="H94" i="95" a="1"/>
  <c r="H94" i="95" s="1"/>
  <c r="I94" i="95" a="1"/>
  <c r="I94" i="95" s="1"/>
  <c r="J94" i="95" a="1"/>
  <c r="J94" i="95" s="1"/>
  <c r="K94" i="95" a="1"/>
  <c r="K94" i="95" s="1"/>
  <c r="L94" i="95" a="1"/>
  <c r="L94" i="95" s="1"/>
  <c r="M94" i="95" a="1"/>
  <c r="M94" i="95" s="1"/>
  <c r="N94" i="95" a="1"/>
  <c r="N94" i="95" s="1"/>
  <c r="O94" i="95" a="1"/>
  <c r="O94" i="95" s="1"/>
  <c r="P94" i="95" a="1"/>
  <c r="P94" i="95" s="1"/>
  <c r="Q94" i="95" a="1"/>
  <c r="Q94" i="95" s="1"/>
  <c r="R94" i="95" a="1"/>
  <c r="R94" i="95" s="1"/>
  <c r="S94" i="95" a="1"/>
  <c r="S94" i="95"/>
  <c r="T94" i="95" a="1"/>
  <c r="T94" i="95" s="1"/>
  <c r="U94" i="95" a="1"/>
  <c r="U94" i="95" s="1"/>
  <c r="V94" i="95" a="1"/>
  <c r="V94" i="95" s="1"/>
  <c r="W94" i="95" a="1"/>
  <c r="W94" i="95"/>
  <c r="X94" i="95" a="1"/>
  <c r="X94" i="95" s="1"/>
  <c r="Y94" i="95" a="1"/>
  <c r="Y94" i="95" s="1"/>
  <c r="Z94" i="95" a="1"/>
  <c r="Z94" i="95" s="1"/>
  <c r="AA94" i="95" a="1"/>
  <c r="AA94" i="95" s="1"/>
  <c r="AB94" i="95" a="1"/>
  <c r="AB94" i="95" s="1"/>
  <c r="AC94" i="95" a="1"/>
  <c r="AC94" i="95" s="1"/>
  <c r="AD94" i="95" a="1"/>
  <c r="AD94" i="95" s="1"/>
  <c r="AE94" i="95" a="1"/>
  <c r="AE94" i="95" s="1"/>
  <c r="AF94" i="95" a="1"/>
  <c r="AF94" i="95" s="1"/>
  <c r="AG94" i="95" a="1"/>
  <c r="AG94" i="95" s="1"/>
  <c r="AH94" i="95" a="1"/>
  <c r="AH94" i="95" s="1"/>
  <c r="AI94" i="95" a="1"/>
  <c r="AI94" i="95" s="1"/>
  <c r="AJ94" i="95" a="1"/>
  <c r="AJ94" i="95" s="1"/>
  <c r="AK94" i="95" a="1"/>
  <c r="AK94" i="95" s="1"/>
  <c r="AL94" i="95" a="1"/>
  <c r="AL94" i="95" s="1"/>
  <c r="AM94" i="95" a="1"/>
  <c r="AM94" i="95" s="1"/>
  <c r="AN94" i="95" a="1"/>
  <c r="AN94" i="95" s="1"/>
  <c r="AO94" i="95" a="1"/>
  <c r="AO94" i="95" s="1"/>
  <c r="AP94" i="95" a="1"/>
  <c r="AP94" i="95" s="1"/>
  <c r="AQ94" i="95" a="1"/>
  <c r="AQ94" i="95" s="1"/>
  <c r="AR94" i="95" a="1"/>
  <c r="AR94" i="95" s="1"/>
  <c r="AS94" i="95" a="1"/>
  <c r="AS94" i="95" s="1"/>
  <c r="AT94" i="95" a="1"/>
  <c r="AT94" i="95" s="1"/>
  <c r="AU94" i="95" a="1"/>
  <c r="AU94" i="95" s="1"/>
  <c r="AV94" i="95" a="1"/>
  <c r="AV94" i="95" s="1"/>
  <c r="AW94" i="95" a="1"/>
  <c r="AW94" i="95" s="1"/>
  <c r="AX94" i="95" a="1"/>
  <c r="AX94" i="95" s="1"/>
  <c r="AY94" i="95" a="1"/>
  <c r="AY94" i="95"/>
  <c r="AZ94" i="95" a="1"/>
  <c r="AZ94" i="95" s="1"/>
  <c r="BA94" i="95" a="1"/>
  <c r="BA94" i="95" s="1"/>
  <c r="BB94" i="95" a="1"/>
  <c r="BB94" i="95" s="1"/>
  <c r="BC94" i="95" a="1"/>
  <c r="BC94" i="95"/>
  <c r="BD94" i="95" a="1"/>
  <c r="BD94" i="95" s="1"/>
  <c r="BE94" i="95" a="1"/>
  <c r="BE94" i="95" s="1"/>
  <c r="BF94" i="95" a="1"/>
  <c r="BF94" i="95" s="1"/>
  <c r="BG94" i="95" a="1"/>
  <c r="BG94" i="95" s="1"/>
  <c r="BH94" i="95" a="1"/>
  <c r="BH94" i="95" s="1"/>
  <c r="BI94" i="95" a="1"/>
  <c r="BI94" i="95" s="1"/>
  <c r="BJ94" i="95" a="1"/>
  <c r="BJ94" i="95" s="1"/>
  <c r="BK94" i="95" a="1"/>
  <c r="BK94" i="95" s="1"/>
  <c r="BL94" i="95" a="1"/>
  <c r="BL94" i="95" s="1"/>
  <c r="BM94" i="95" a="1"/>
  <c r="BM94" i="95" s="1"/>
  <c r="BN94" i="95" a="1"/>
  <c r="BN94" i="95" s="1"/>
  <c r="BO94" i="95" a="1"/>
  <c r="BO94" i="95" s="1"/>
  <c r="BP94" i="95" a="1"/>
  <c r="BP94" i="95" s="1"/>
  <c r="BQ94" i="95" a="1"/>
  <c r="BQ94" i="95" s="1"/>
  <c r="BR94" i="95" a="1"/>
  <c r="BR94" i="95" s="1"/>
  <c r="BS94" i="95" a="1"/>
  <c r="BS94" i="95" s="1"/>
  <c r="BT94" i="95" a="1"/>
  <c r="BT94" i="95" s="1"/>
  <c r="BU94" i="95" a="1"/>
  <c r="BU94" i="95" s="1"/>
  <c r="BV94" i="95" a="1"/>
  <c r="BV94" i="95" s="1"/>
  <c r="BW94" i="95" a="1"/>
  <c r="BW94" i="95" s="1"/>
  <c r="BX94" i="95" a="1"/>
  <c r="BX94" i="95" s="1"/>
  <c r="BY94" i="95" a="1"/>
  <c r="BY94" i="95" s="1"/>
  <c r="BZ94" i="95" a="1"/>
  <c r="BZ94" i="95" s="1"/>
  <c r="CA94" i="95" a="1"/>
  <c r="CA94" i="95" s="1"/>
  <c r="CB94" i="95" a="1"/>
  <c r="CB94" i="95" s="1"/>
  <c r="CC94" i="95" a="1"/>
  <c r="CC94" i="95" s="1"/>
  <c r="CD94" i="95" a="1"/>
  <c r="CD94" i="95" s="1"/>
  <c r="CE94" i="95" a="1"/>
  <c r="CE94" i="95"/>
  <c r="CF94" i="95" a="1"/>
  <c r="CF94" i="95" s="1"/>
  <c r="CG94" i="95" a="1"/>
  <c r="CG94" i="95" s="1"/>
  <c r="CH94" i="95" a="1"/>
  <c r="CH94" i="95" s="1"/>
  <c r="CI94" i="95" a="1"/>
  <c r="CI94" i="95"/>
  <c r="CJ94" i="95" a="1"/>
  <c r="CJ94" i="95" s="1"/>
  <c r="CK94" i="95" a="1"/>
  <c r="CK94" i="95" s="1"/>
  <c r="CL94" i="95" a="1"/>
  <c r="CL94" i="95" s="1"/>
  <c r="CM94" i="95" a="1"/>
  <c r="CM94" i="95" s="1"/>
  <c r="CN94" i="95" a="1"/>
  <c r="CN94" i="95" s="1"/>
  <c r="CO94" i="95" a="1"/>
  <c r="CO94" i="95" s="1"/>
  <c r="CP94" i="95" a="1"/>
  <c r="CP94" i="95" s="1"/>
  <c r="CQ94" i="95" a="1"/>
  <c r="CQ94" i="95" s="1"/>
  <c r="CR94" i="95" a="1"/>
  <c r="CR94" i="95" s="1"/>
  <c r="CS94" i="95" a="1"/>
  <c r="CS94" i="95" s="1"/>
  <c r="CT94" i="95" a="1"/>
  <c r="CT94" i="95" s="1"/>
  <c r="CU94" i="95" a="1"/>
  <c r="CU94" i="95" s="1"/>
  <c r="CV94" i="95" a="1"/>
  <c r="CV94" i="95" s="1"/>
  <c r="CW94" i="95" a="1"/>
  <c r="CW94" i="95" s="1"/>
  <c r="CX94" i="95" a="1"/>
  <c r="CX94" i="95" s="1"/>
  <c r="CY94" i="95" a="1"/>
  <c r="CY94" i="95" s="1"/>
  <c r="E95" i="95" a="1"/>
  <c r="E95" i="95" s="1"/>
  <c r="F95" i="95" a="1"/>
  <c r="F95" i="95" s="1"/>
  <c r="G95" i="95" a="1"/>
  <c r="G95" i="95" s="1"/>
  <c r="H95" i="95" a="1"/>
  <c r="H95" i="95" s="1"/>
  <c r="I95" i="95" a="1"/>
  <c r="I95" i="95" s="1"/>
  <c r="J95" i="95" a="1"/>
  <c r="J95" i="95" s="1"/>
  <c r="K95" i="95" a="1"/>
  <c r="K95" i="95" s="1"/>
  <c r="L95" i="95" a="1"/>
  <c r="L95" i="95" s="1"/>
  <c r="M95" i="95" a="1"/>
  <c r="M95" i="95" s="1"/>
  <c r="N95" i="95" a="1"/>
  <c r="N95" i="95" s="1"/>
  <c r="O95" i="95" a="1"/>
  <c r="O95" i="95" s="1"/>
  <c r="P95" i="95" a="1"/>
  <c r="P95" i="95"/>
  <c r="Q95" i="95" a="1"/>
  <c r="Q95" i="95" s="1"/>
  <c r="R95" i="95" a="1"/>
  <c r="R95" i="95" s="1"/>
  <c r="S95" i="95" a="1"/>
  <c r="S95" i="95" s="1"/>
  <c r="T95" i="95" a="1"/>
  <c r="T95" i="95"/>
  <c r="U95" i="95" a="1"/>
  <c r="U95" i="95" s="1"/>
  <c r="V95" i="95" a="1"/>
  <c r="V95" i="95" s="1"/>
  <c r="W95" i="95" a="1"/>
  <c r="W95" i="95" s="1"/>
  <c r="X95" i="95" a="1"/>
  <c r="X95" i="95" s="1"/>
  <c r="Y95" i="95" a="1"/>
  <c r="Y95" i="95" s="1"/>
  <c r="Z95" i="95" a="1"/>
  <c r="Z95" i="95" s="1"/>
  <c r="AA95" i="95" a="1"/>
  <c r="AA95" i="95" s="1"/>
  <c r="AB95" i="95" a="1"/>
  <c r="AB95" i="95" s="1"/>
  <c r="AC95" i="95" a="1"/>
  <c r="AC95" i="95" s="1"/>
  <c r="AD95" i="95" a="1"/>
  <c r="AD95" i="95" s="1"/>
  <c r="AE95" i="95" a="1"/>
  <c r="AE95" i="95" s="1"/>
  <c r="AF95" i="95" a="1"/>
  <c r="AF95" i="95" s="1"/>
  <c r="AG95" i="95" a="1"/>
  <c r="AG95" i="95" s="1"/>
  <c r="AH95" i="95" a="1"/>
  <c r="AH95" i="95" s="1"/>
  <c r="AI95" i="95" a="1"/>
  <c r="AI95" i="95" s="1"/>
  <c r="AJ95" i="95" a="1"/>
  <c r="AJ95" i="95" s="1"/>
  <c r="AK95" i="95" a="1"/>
  <c r="AK95" i="95" s="1"/>
  <c r="AL95" i="95" a="1"/>
  <c r="AL95" i="95" s="1"/>
  <c r="AM95" i="95" a="1"/>
  <c r="AM95" i="95" s="1"/>
  <c r="AN95" i="95" a="1"/>
  <c r="AN95" i="95" s="1"/>
  <c r="AO95" i="95" a="1"/>
  <c r="AO95" i="95" s="1"/>
  <c r="AP95" i="95" a="1"/>
  <c r="AP95" i="95" s="1"/>
  <c r="AQ95" i="95" a="1"/>
  <c r="AQ95" i="95" s="1"/>
  <c r="AR95" i="95" a="1"/>
  <c r="AR95" i="95" s="1"/>
  <c r="AS95" i="95" a="1"/>
  <c r="AS95" i="95" s="1"/>
  <c r="AT95" i="95" a="1"/>
  <c r="AT95" i="95" s="1"/>
  <c r="AU95" i="95" a="1"/>
  <c r="AU95" i="95" s="1"/>
  <c r="AV95" i="95" a="1"/>
  <c r="AV95" i="95"/>
  <c r="AW95" i="95" a="1"/>
  <c r="AW95" i="95" s="1"/>
  <c r="AX95" i="95" a="1"/>
  <c r="AX95" i="95" s="1"/>
  <c r="AY95" i="95" a="1"/>
  <c r="AY95" i="95" s="1"/>
  <c r="AZ95" i="95" a="1"/>
  <c r="AZ95" i="95"/>
  <c r="BA95" i="95" a="1"/>
  <c r="BA95" i="95" s="1"/>
  <c r="BB95" i="95" a="1"/>
  <c r="BB95" i="95" s="1"/>
  <c r="BC95" i="95" a="1"/>
  <c r="BC95" i="95" s="1"/>
  <c r="BD95" i="95" a="1"/>
  <c r="BD95" i="95" s="1"/>
  <c r="BE95" i="95" a="1"/>
  <c r="BE95" i="95" s="1"/>
  <c r="BF95" i="95" a="1"/>
  <c r="BF95" i="95" s="1"/>
  <c r="BG95" i="95" a="1"/>
  <c r="BG95" i="95" s="1"/>
  <c r="BH95" i="95" a="1"/>
  <c r="BH95" i="95" s="1"/>
  <c r="BI95" i="95" a="1"/>
  <c r="BI95" i="95" s="1"/>
  <c r="BJ95" i="95" a="1"/>
  <c r="BJ95" i="95" s="1"/>
  <c r="BK95" i="95" a="1"/>
  <c r="BK95" i="95" s="1"/>
  <c r="BL95" i="95" a="1"/>
  <c r="BL95" i="95" s="1"/>
  <c r="BM95" i="95" a="1"/>
  <c r="BM95" i="95" s="1"/>
  <c r="BN95" i="95" a="1"/>
  <c r="BN95" i="95" s="1"/>
  <c r="BO95" i="95" a="1"/>
  <c r="BO95" i="95" s="1"/>
  <c r="BP95" i="95" a="1"/>
  <c r="BP95" i="95" s="1"/>
  <c r="BQ95" i="95" a="1"/>
  <c r="BQ95" i="95" s="1"/>
  <c r="BR95" i="95" a="1"/>
  <c r="BR95" i="95" s="1"/>
  <c r="BS95" i="95" a="1"/>
  <c r="BS95" i="95" s="1"/>
  <c r="BT95" i="95" a="1"/>
  <c r="BT95" i="95" s="1"/>
  <c r="BU95" i="95" a="1"/>
  <c r="BU95" i="95" s="1"/>
  <c r="BV95" i="95" a="1"/>
  <c r="BV95" i="95" s="1"/>
  <c r="BW95" i="95" a="1"/>
  <c r="BW95" i="95" s="1"/>
  <c r="BX95" i="95" a="1"/>
  <c r="BX95" i="95" s="1"/>
  <c r="BY95" i="95" a="1"/>
  <c r="BY95" i="95" s="1"/>
  <c r="BZ95" i="95" a="1"/>
  <c r="BZ95" i="95" s="1"/>
  <c r="CA95" i="95" a="1"/>
  <c r="CA95" i="95" s="1"/>
  <c r="CB95" i="95" a="1"/>
  <c r="CB95" i="95"/>
  <c r="CC95" i="95" a="1"/>
  <c r="CC95" i="95" s="1"/>
  <c r="CD95" i="95" a="1"/>
  <c r="CD95" i="95" s="1"/>
  <c r="CE95" i="95" a="1"/>
  <c r="CE95" i="95" s="1"/>
  <c r="CF95" i="95" a="1"/>
  <c r="CF95" i="95"/>
  <c r="CG95" i="95" a="1"/>
  <c r="CG95" i="95" s="1"/>
  <c r="CH95" i="95" a="1"/>
  <c r="CH95" i="95" s="1"/>
  <c r="CI95" i="95" a="1"/>
  <c r="CI95" i="95" s="1"/>
  <c r="CJ95" i="95" a="1"/>
  <c r="CJ95" i="95" s="1"/>
  <c r="CK95" i="95" a="1"/>
  <c r="CK95" i="95" s="1"/>
  <c r="CL95" i="95" a="1"/>
  <c r="CL95" i="95" s="1"/>
  <c r="CM95" i="95" a="1"/>
  <c r="CM95" i="95" s="1"/>
  <c r="CN95" i="95" a="1"/>
  <c r="CN95" i="95" s="1"/>
  <c r="CO95" i="95" a="1"/>
  <c r="CO95" i="95" s="1"/>
  <c r="CP95" i="95" a="1"/>
  <c r="CP95" i="95" s="1"/>
  <c r="CQ95" i="95" a="1"/>
  <c r="CQ95" i="95" s="1"/>
  <c r="CR95" i="95" a="1"/>
  <c r="CR95" i="95" s="1"/>
  <c r="CS95" i="95" a="1"/>
  <c r="CS95" i="95" s="1"/>
  <c r="CT95" i="95" a="1"/>
  <c r="CT95" i="95" s="1"/>
  <c r="CU95" i="95" a="1"/>
  <c r="CU95" i="95" s="1"/>
  <c r="CV95" i="95" a="1"/>
  <c r="CV95" i="95" s="1"/>
  <c r="CW95" i="95" a="1"/>
  <c r="CW95" i="95" s="1"/>
  <c r="CX95" i="95" a="1"/>
  <c r="CX95" i="95" s="1"/>
  <c r="CY95" i="95" a="1"/>
  <c r="CY95" i="95" s="1"/>
  <c r="E96" i="95" a="1"/>
  <c r="E96" i="95" s="1"/>
  <c r="F96" i="95" a="1"/>
  <c r="F96" i="95" s="1"/>
  <c r="G96" i="95" a="1"/>
  <c r="G96" i="95" s="1"/>
  <c r="H96" i="95" a="1"/>
  <c r="H96" i="95" s="1"/>
  <c r="I96" i="95" a="1"/>
  <c r="I96" i="95" s="1"/>
  <c r="J96" i="95" a="1"/>
  <c r="J96" i="95" s="1"/>
  <c r="K96" i="95" a="1"/>
  <c r="K96" i="95" s="1"/>
  <c r="L96" i="95" a="1"/>
  <c r="L96" i="95" s="1"/>
  <c r="M96" i="95" a="1"/>
  <c r="M96" i="95"/>
  <c r="N96" i="95" a="1"/>
  <c r="N96" i="95" s="1"/>
  <c r="O96" i="95" a="1"/>
  <c r="O96" i="95" s="1"/>
  <c r="P96" i="95" a="1"/>
  <c r="P96" i="95" s="1"/>
  <c r="Q96" i="95" a="1"/>
  <c r="Q96" i="95"/>
  <c r="R96" i="95" a="1"/>
  <c r="R96" i="95" s="1"/>
  <c r="S96" i="95" a="1"/>
  <c r="S96" i="95" s="1"/>
  <c r="T96" i="95" a="1"/>
  <c r="T96" i="95" s="1"/>
  <c r="U96" i="95" a="1"/>
  <c r="U96" i="95" s="1"/>
  <c r="V96" i="95" a="1"/>
  <c r="V96" i="95" s="1"/>
  <c r="W96" i="95" a="1"/>
  <c r="W96" i="95" s="1"/>
  <c r="X96" i="95" a="1"/>
  <c r="X96" i="95" s="1"/>
  <c r="Y96" i="95" a="1"/>
  <c r="Y96" i="95" s="1"/>
  <c r="Z96" i="95" a="1"/>
  <c r="Z96" i="95" s="1"/>
  <c r="AA96" i="95" a="1"/>
  <c r="AA96" i="95" s="1"/>
  <c r="AB96" i="95" a="1"/>
  <c r="AB96" i="95" s="1"/>
  <c r="AC96" i="95" a="1"/>
  <c r="AC96" i="95" s="1"/>
  <c r="AD96" i="95" a="1"/>
  <c r="AD96" i="95" s="1"/>
  <c r="AE96" i="95" a="1"/>
  <c r="AE96" i="95" s="1"/>
  <c r="AF96" i="95" a="1"/>
  <c r="AF96" i="95" s="1"/>
  <c r="AG96" i="95" a="1"/>
  <c r="AG96" i="95" s="1"/>
  <c r="AH96" i="95" a="1"/>
  <c r="AH96" i="95" s="1"/>
  <c r="AI96" i="95" a="1"/>
  <c r="AI96" i="95" s="1"/>
  <c r="AJ96" i="95" a="1"/>
  <c r="AJ96" i="95" s="1"/>
  <c r="AK96" i="95" a="1"/>
  <c r="AK96" i="95" s="1"/>
  <c r="AL96" i="95" a="1"/>
  <c r="AL96" i="95" s="1"/>
  <c r="AM96" i="95" a="1"/>
  <c r="AM96" i="95" s="1"/>
  <c r="AN96" i="95" a="1"/>
  <c r="AN96" i="95" s="1"/>
  <c r="AO96" i="95" a="1"/>
  <c r="AO96" i="95" s="1"/>
  <c r="AP96" i="95" a="1"/>
  <c r="AP96" i="95" s="1"/>
  <c r="AQ96" i="95" a="1"/>
  <c r="AQ96" i="95" s="1"/>
  <c r="AR96" i="95" a="1"/>
  <c r="AR96" i="95" s="1"/>
  <c r="AS96" i="95" a="1"/>
  <c r="AS96" i="95"/>
  <c r="AT96" i="95" a="1"/>
  <c r="AT96" i="95" s="1"/>
  <c r="AU96" i="95" a="1"/>
  <c r="AU96" i="95" s="1"/>
  <c r="AV96" i="95" a="1"/>
  <c r="AV96" i="95" s="1"/>
  <c r="AW96" i="95" a="1"/>
  <c r="AW96" i="95"/>
  <c r="AX96" i="95" a="1"/>
  <c r="AX96" i="95" s="1"/>
  <c r="AY96" i="95" a="1"/>
  <c r="AY96" i="95" s="1"/>
  <c r="AZ96" i="95" a="1"/>
  <c r="AZ96" i="95" s="1"/>
  <c r="BA96" i="95" a="1"/>
  <c r="BA96" i="95" s="1"/>
  <c r="BB96" i="95" a="1"/>
  <c r="BB96" i="95" s="1"/>
  <c r="BC96" i="95" a="1"/>
  <c r="BC96" i="95" s="1"/>
  <c r="BD96" i="95" a="1"/>
  <c r="BD96" i="95" s="1"/>
  <c r="BE96" i="95" a="1"/>
  <c r="BE96" i="95" s="1"/>
  <c r="BF96" i="95" a="1"/>
  <c r="BF96" i="95" s="1"/>
  <c r="BG96" i="95" a="1"/>
  <c r="BG96" i="95" s="1"/>
  <c r="BH96" i="95" a="1"/>
  <c r="BH96" i="95" s="1"/>
  <c r="BI96" i="95" a="1"/>
  <c r="BI96" i="95" s="1"/>
  <c r="BJ96" i="95" a="1"/>
  <c r="BJ96" i="95" s="1"/>
  <c r="BK96" i="95" a="1"/>
  <c r="BK96" i="95" s="1"/>
  <c r="BL96" i="95" a="1"/>
  <c r="BL96" i="95" s="1"/>
  <c r="BM96" i="95" a="1"/>
  <c r="BM96" i="95" s="1"/>
  <c r="BN96" i="95" a="1"/>
  <c r="BN96" i="95" s="1"/>
  <c r="BO96" i="95" a="1"/>
  <c r="BO96" i="95" s="1"/>
  <c r="BP96" i="95" a="1"/>
  <c r="BP96" i="95" s="1"/>
  <c r="BQ96" i="95" a="1"/>
  <c r="BQ96" i="95" s="1"/>
  <c r="BR96" i="95" a="1"/>
  <c r="BR96" i="95" s="1"/>
  <c r="BS96" i="95" a="1"/>
  <c r="BS96" i="95" s="1"/>
  <c r="BT96" i="95" a="1"/>
  <c r="BT96" i="95" s="1"/>
  <c r="BU96" i="95" a="1"/>
  <c r="BU96" i="95" s="1"/>
  <c r="BV96" i="95" a="1"/>
  <c r="BV96" i="95" s="1"/>
  <c r="BW96" i="95" a="1"/>
  <c r="BW96" i="95" s="1"/>
  <c r="BX96" i="95" a="1"/>
  <c r="BX96" i="95" s="1"/>
  <c r="BY96" i="95" a="1"/>
  <c r="BY96" i="95"/>
  <c r="BZ96" i="95" a="1"/>
  <c r="BZ96" i="95" s="1"/>
  <c r="CA96" i="95" a="1"/>
  <c r="CA96" i="95" s="1"/>
  <c r="CB96" i="95" a="1"/>
  <c r="CB96" i="95" s="1"/>
  <c r="CC96" i="95" a="1"/>
  <c r="CC96" i="95"/>
  <c r="CD96" i="95" a="1"/>
  <c r="CD96" i="95" s="1"/>
  <c r="CE96" i="95" a="1"/>
  <c r="CE96" i="95" s="1"/>
  <c r="CF96" i="95" a="1"/>
  <c r="CF96" i="95" s="1"/>
  <c r="CG96" i="95" a="1"/>
  <c r="CG96" i="95" s="1"/>
  <c r="CH96" i="95" a="1"/>
  <c r="CH96" i="95" s="1"/>
  <c r="CI96" i="95" a="1"/>
  <c r="CI96" i="95" s="1"/>
  <c r="CJ96" i="95" a="1"/>
  <c r="CJ96" i="95" s="1"/>
  <c r="CK96" i="95" a="1"/>
  <c r="CK96" i="95" s="1"/>
  <c r="CL96" i="95" a="1"/>
  <c r="CL96" i="95" s="1"/>
  <c r="CM96" i="95" a="1"/>
  <c r="CM96" i="95" s="1"/>
  <c r="CN96" i="95" a="1"/>
  <c r="CN96" i="95" s="1"/>
  <c r="CO96" i="95" a="1"/>
  <c r="CO96" i="95" s="1"/>
  <c r="CP96" i="95" a="1"/>
  <c r="CP96" i="95" s="1"/>
  <c r="CQ96" i="95" a="1"/>
  <c r="CQ96" i="95" s="1"/>
  <c r="CR96" i="95" a="1"/>
  <c r="CR96" i="95" s="1"/>
  <c r="CS96" i="95" a="1"/>
  <c r="CS96" i="95" s="1"/>
  <c r="CT96" i="95" a="1"/>
  <c r="CT96" i="95" s="1"/>
  <c r="CU96" i="95" a="1"/>
  <c r="CU96" i="95" s="1"/>
  <c r="CV96" i="95" a="1"/>
  <c r="CV96" i="95" s="1"/>
  <c r="CW96" i="95" a="1"/>
  <c r="CW96" i="95" s="1"/>
  <c r="CX96" i="95" a="1"/>
  <c r="CX96" i="95" s="1"/>
  <c r="CY96" i="95" a="1"/>
  <c r="CY96" i="95" s="1"/>
  <c r="E97" i="95" a="1"/>
  <c r="E97" i="95" s="1"/>
  <c r="F97" i="95" a="1"/>
  <c r="F97" i="95" s="1"/>
  <c r="G97" i="95" a="1"/>
  <c r="G97" i="95" s="1"/>
  <c r="H97" i="95" a="1"/>
  <c r="H97" i="95" s="1"/>
  <c r="I97" i="95" a="1"/>
  <c r="I97" i="95" s="1"/>
  <c r="J97" i="95" a="1"/>
  <c r="J97" i="95"/>
  <c r="K97" i="95" a="1"/>
  <c r="K97" i="95" s="1"/>
  <c r="L97" i="95" a="1"/>
  <c r="L97" i="95" s="1"/>
  <c r="M97" i="95" a="1"/>
  <c r="M97" i="95" s="1"/>
  <c r="N97" i="95" a="1"/>
  <c r="N97" i="95"/>
  <c r="O97" i="95" a="1"/>
  <c r="O97" i="95" s="1"/>
  <c r="P97" i="95" a="1"/>
  <c r="P97" i="95" s="1"/>
  <c r="Q97" i="95" a="1"/>
  <c r="Q97" i="95" s="1"/>
  <c r="R97" i="95" a="1"/>
  <c r="R97" i="95" s="1"/>
  <c r="S97" i="95" a="1"/>
  <c r="S97" i="95" s="1"/>
  <c r="T97" i="95" a="1"/>
  <c r="T97" i="95" s="1"/>
  <c r="U97" i="95" a="1"/>
  <c r="U97" i="95" s="1"/>
  <c r="V97" i="95" a="1"/>
  <c r="V97" i="95" s="1"/>
  <c r="W97" i="95" a="1"/>
  <c r="W97" i="95" s="1"/>
  <c r="X97" i="95" a="1"/>
  <c r="X97" i="95" s="1"/>
  <c r="Y97" i="95" a="1"/>
  <c r="Y97" i="95" s="1"/>
  <c r="Z97" i="95" a="1"/>
  <c r="Z97" i="95" s="1"/>
  <c r="AA97" i="95" a="1"/>
  <c r="AA97" i="95" s="1"/>
  <c r="AB97" i="95" a="1"/>
  <c r="AB97" i="95" s="1"/>
  <c r="AC97" i="95" a="1"/>
  <c r="AC97" i="95" s="1"/>
  <c r="AD97" i="95" a="1"/>
  <c r="AD97" i="95" s="1"/>
  <c r="AE97" i="95" a="1"/>
  <c r="AE97" i="95" s="1"/>
  <c r="AF97" i="95" a="1"/>
  <c r="AF97" i="95" s="1"/>
  <c r="AG97" i="95" a="1"/>
  <c r="AG97" i="95" s="1"/>
  <c r="AH97" i="95" a="1"/>
  <c r="AH97" i="95" s="1"/>
  <c r="AI97" i="95" a="1"/>
  <c r="AI97" i="95" s="1"/>
  <c r="AJ97" i="95" a="1"/>
  <c r="AJ97" i="95" s="1"/>
  <c r="AK97" i="95" a="1"/>
  <c r="AK97" i="95" s="1"/>
  <c r="AL97" i="95" a="1"/>
  <c r="AL97" i="95" s="1"/>
  <c r="AM97" i="95" a="1"/>
  <c r="AM97" i="95" s="1"/>
  <c r="AN97" i="95" a="1"/>
  <c r="AN97" i="95" s="1"/>
  <c r="AO97" i="95" a="1"/>
  <c r="AO97" i="95" s="1"/>
  <c r="AP97" i="95" a="1"/>
  <c r="AP97" i="95"/>
  <c r="AQ97" i="95" a="1"/>
  <c r="AQ97" i="95" s="1"/>
  <c r="AR97" i="95" a="1"/>
  <c r="AR97" i="95" s="1"/>
  <c r="AS97" i="95" a="1"/>
  <c r="AS97" i="95" s="1"/>
  <c r="AT97" i="95" a="1"/>
  <c r="AT97" i="95"/>
  <c r="AU97" i="95" a="1"/>
  <c r="AU97" i="95" s="1"/>
  <c r="AV97" i="95" a="1"/>
  <c r="AV97" i="95" s="1"/>
  <c r="AW97" i="95" a="1"/>
  <c r="AW97" i="95" s="1"/>
  <c r="AX97" i="95" a="1"/>
  <c r="AX97" i="95" s="1"/>
  <c r="AY97" i="95" a="1"/>
  <c r="AY97" i="95" s="1"/>
  <c r="AZ97" i="95" a="1"/>
  <c r="AZ97" i="95" s="1"/>
  <c r="BA97" i="95" a="1"/>
  <c r="BA97" i="95" s="1"/>
  <c r="BB97" i="95" a="1"/>
  <c r="BB97" i="95" s="1"/>
  <c r="BC97" i="95" a="1"/>
  <c r="BC97" i="95" s="1"/>
  <c r="BD97" i="95" a="1"/>
  <c r="BD97" i="95" s="1"/>
  <c r="BE97" i="95" a="1"/>
  <c r="BE97" i="95" s="1"/>
  <c r="BF97" i="95" a="1"/>
  <c r="BF97" i="95" s="1"/>
  <c r="BG97" i="95" a="1"/>
  <c r="BG97" i="95" s="1"/>
  <c r="BH97" i="95" a="1"/>
  <c r="BH97" i="95" s="1"/>
  <c r="BI97" i="95" a="1"/>
  <c r="BI97" i="95" s="1"/>
  <c r="BJ97" i="95" a="1"/>
  <c r="BJ97" i="95" s="1"/>
  <c r="BK97" i="95" a="1"/>
  <c r="BK97" i="95" s="1"/>
  <c r="BL97" i="95" a="1"/>
  <c r="BL97" i="95" s="1"/>
  <c r="BM97" i="95" a="1"/>
  <c r="BM97" i="95" s="1"/>
  <c r="BN97" i="95" a="1"/>
  <c r="BN97" i="95" s="1"/>
  <c r="BO97" i="95" a="1"/>
  <c r="BO97" i="95" s="1"/>
  <c r="BP97" i="95" a="1"/>
  <c r="BP97" i="95" s="1"/>
  <c r="BQ97" i="95" a="1"/>
  <c r="BQ97" i="95" s="1"/>
  <c r="BR97" i="95" a="1"/>
  <c r="BR97" i="95" s="1"/>
  <c r="BS97" i="95" a="1"/>
  <c r="BS97" i="95" s="1"/>
  <c r="BT97" i="95" a="1"/>
  <c r="BT97" i="95" s="1"/>
  <c r="BU97" i="95" a="1"/>
  <c r="BU97" i="95" s="1"/>
  <c r="BV97" i="95" a="1"/>
  <c r="BV97" i="95"/>
  <c r="BW97" i="95" a="1"/>
  <c r="BW97" i="95" s="1"/>
  <c r="BX97" i="95" a="1"/>
  <c r="BX97" i="95" s="1"/>
  <c r="BY97" i="95" a="1"/>
  <c r="BY97" i="95" s="1"/>
  <c r="BZ97" i="95" a="1"/>
  <c r="BZ97" i="95"/>
  <c r="CA97" i="95" a="1"/>
  <c r="CA97" i="95" s="1"/>
  <c r="CB97" i="95" a="1"/>
  <c r="CB97" i="95" s="1"/>
  <c r="CC97" i="95" a="1"/>
  <c r="CC97" i="95" s="1"/>
  <c r="CD97" i="95" a="1"/>
  <c r="CD97" i="95" s="1"/>
  <c r="CE97" i="95" a="1"/>
  <c r="CE97" i="95" s="1"/>
  <c r="CF97" i="95" a="1"/>
  <c r="CF97" i="95" s="1"/>
  <c r="CG97" i="95" a="1"/>
  <c r="CG97" i="95" s="1"/>
  <c r="CH97" i="95" a="1"/>
  <c r="CH97" i="95" s="1"/>
  <c r="CI97" i="95" a="1"/>
  <c r="CI97" i="95" s="1"/>
  <c r="CJ97" i="95" a="1"/>
  <c r="CJ97" i="95" s="1"/>
  <c r="CK97" i="95" a="1"/>
  <c r="CK97" i="95" s="1"/>
  <c r="CL97" i="95" a="1"/>
  <c r="CL97" i="95" s="1"/>
  <c r="CM97" i="95" a="1"/>
  <c r="CM97" i="95" s="1"/>
  <c r="CN97" i="95" a="1"/>
  <c r="CN97" i="95" s="1"/>
  <c r="CO97" i="95" a="1"/>
  <c r="CO97" i="95" s="1"/>
  <c r="CP97" i="95" a="1"/>
  <c r="CP97" i="95" s="1"/>
  <c r="CQ97" i="95" a="1"/>
  <c r="CQ97" i="95" s="1"/>
  <c r="CR97" i="95" a="1"/>
  <c r="CR97" i="95" s="1"/>
  <c r="CS97" i="95" a="1"/>
  <c r="CS97" i="95" s="1"/>
  <c r="CT97" i="95" a="1"/>
  <c r="CT97" i="95" s="1"/>
  <c r="CU97" i="95" a="1"/>
  <c r="CU97" i="95" s="1"/>
  <c r="CV97" i="95" a="1"/>
  <c r="CV97" i="95" s="1"/>
  <c r="CW97" i="95" a="1"/>
  <c r="CW97" i="95" s="1"/>
  <c r="CX97" i="95" a="1"/>
  <c r="CX97" i="95" s="1"/>
  <c r="CY97" i="95" a="1"/>
  <c r="CY97" i="95" s="1"/>
  <c r="E98" i="95" a="1"/>
  <c r="E98" i="95" s="1"/>
  <c r="F98" i="95" a="1"/>
  <c r="F98" i="95" s="1"/>
  <c r="G98" i="95" a="1"/>
  <c r="G98" i="95"/>
  <c r="H98" i="95" a="1"/>
  <c r="H98" i="95" s="1"/>
  <c r="I98" i="95" a="1"/>
  <c r="I98" i="95" s="1"/>
  <c r="J98" i="95" a="1"/>
  <c r="J98" i="95" s="1"/>
  <c r="K98" i="95" a="1"/>
  <c r="K98" i="95"/>
  <c r="L98" i="95" a="1"/>
  <c r="L98" i="95" s="1"/>
  <c r="M98" i="95" a="1"/>
  <c r="M98" i="95" s="1"/>
  <c r="N98" i="95" a="1"/>
  <c r="N98" i="95" s="1"/>
  <c r="O98" i="95" a="1"/>
  <c r="O98" i="95" s="1"/>
  <c r="P98" i="95" a="1"/>
  <c r="P98" i="95" s="1"/>
  <c r="Q98" i="95" a="1"/>
  <c r="Q98" i="95" s="1"/>
  <c r="R98" i="95" a="1"/>
  <c r="R98" i="95" s="1"/>
  <c r="S98" i="95" a="1"/>
  <c r="S98" i="95" s="1"/>
  <c r="T98" i="95" a="1"/>
  <c r="T98" i="95" s="1"/>
  <c r="U98" i="95" a="1"/>
  <c r="U98" i="95" s="1"/>
  <c r="V98" i="95" a="1"/>
  <c r="V98" i="95" s="1"/>
  <c r="W98" i="95" a="1"/>
  <c r="W98" i="95" s="1"/>
  <c r="X98" i="95" a="1"/>
  <c r="X98" i="95" s="1"/>
  <c r="Y98" i="95" a="1"/>
  <c r="Y98" i="95" s="1"/>
  <c r="Z98" i="95" a="1"/>
  <c r="Z98" i="95" s="1"/>
  <c r="AA98" i="95" a="1"/>
  <c r="AA98" i="95" s="1"/>
  <c r="AB98" i="95" a="1"/>
  <c r="AB98" i="95" s="1"/>
  <c r="AC98" i="95" a="1"/>
  <c r="AC98" i="95" s="1"/>
  <c r="AD98" i="95" a="1"/>
  <c r="AD98" i="95" s="1"/>
  <c r="AE98" i="95" a="1"/>
  <c r="AE98" i="95" s="1"/>
  <c r="AF98" i="95" a="1"/>
  <c r="AF98" i="95" s="1"/>
  <c r="AG98" i="95" a="1"/>
  <c r="AG98" i="95" s="1"/>
  <c r="AH98" i="95" a="1"/>
  <c r="AH98" i="95" s="1"/>
  <c r="AI98" i="95" a="1"/>
  <c r="AI98" i="95" s="1"/>
  <c r="AJ98" i="95" a="1"/>
  <c r="AJ98" i="95" s="1"/>
  <c r="AK98" i="95" a="1"/>
  <c r="AK98" i="95" s="1"/>
  <c r="AL98" i="95" a="1"/>
  <c r="AL98" i="95" s="1"/>
  <c r="AM98" i="95" a="1"/>
  <c r="AM98" i="95"/>
  <c r="AN98" i="95" a="1"/>
  <c r="AN98" i="95" s="1"/>
  <c r="AO98" i="95" a="1"/>
  <c r="AO98" i="95" s="1"/>
  <c r="AP98" i="95" a="1"/>
  <c r="AP98" i="95" s="1"/>
  <c r="AQ98" i="95" a="1"/>
  <c r="AQ98" i="95"/>
  <c r="AR98" i="95" a="1"/>
  <c r="AR98" i="95" s="1"/>
  <c r="AS98" i="95" a="1"/>
  <c r="AS98" i="95" s="1"/>
  <c r="AT98" i="95" a="1"/>
  <c r="AT98" i="95" s="1"/>
  <c r="AU98" i="95" a="1"/>
  <c r="AU98" i="95" s="1"/>
  <c r="AV98" i="95" a="1"/>
  <c r="AV98" i="95" s="1"/>
  <c r="AW98" i="95" a="1"/>
  <c r="AW98" i="95" s="1"/>
  <c r="AX98" i="95" a="1"/>
  <c r="AX98" i="95" s="1"/>
  <c r="AY98" i="95" a="1"/>
  <c r="AY98" i="95" s="1"/>
  <c r="AZ98" i="95" a="1"/>
  <c r="AZ98" i="95" s="1"/>
  <c r="BA98" i="95" a="1"/>
  <c r="BA98" i="95" s="1"/>
  <c r="BB98" i="95" a="1"/>
  <c r="BB98" i="95" s="1"/>
  <c r="BC98" i="95" a="1"/>
  <c r="BC98" i="95" s="1"/>
  <c r="BD98" i="95" a="1"/>
  <c r="BD98" i="95" s="1"/>
  <c r="BE98" i="95" a="1"/>
  <c r="BE98" i="95" s="1"/>
  <c r="BF98" i="95" a="1"/>
  <c r="BF98" i="95" s="1"/>
  <c r="BG98" i="95" a="1"/>
  <c r="BG98" i="95" s="1"/>
  <c r="BH98" i="95" a="1"/>
  <c r="BH98" i="95" s="1"/>
  <c r="BI98" i="95" a="1"/>
  <c r="BI98" i="95" s="1"/>
  <c r="BJ98" i="95" a="1"/>
  <c r="BJ98" i="95" s="1"/>
  <c r="BK98" i="95" a="1"/>
  <c r="BK98" i="95" s="1"/>
  <c r="BL98" i="95" a="1"/>
  <c r="BL98" i="95" s="1"/>
  <c r="BM98" i="95" a="1"/>
  <c r="BM98" i="95" s="1"/>
  <c r="BN98" i="95" a="1"/>
  <c r="BN98" i="95" s="1"/>
  <c r="BO98" i="95" a="1"/>
  <c r="BO98" i="95" s="1"/>
  <c r="BP98" i="95" a="1"/>
  <c r="BP98" i="95" s="1"/>
  <c r="BQ98" i="95" a="1"/>
  <c r="BQ98" i="95" s="1"/>
  <c r="BR98" i="95" a="1"/>
  <c r="BR98" i="95" s="1"/>
  <c r="BS98" i="95" a="1"/>
  <c r="BS98" i="95"/>
  <c r="BT98" i="95" a="1"/>
  <c r="BT98" i="95" s="1"/>
  <c r="BU98" i="95" a="1"/>
  <c r="BU98" i="95" s="1"/>
  <c r="BV98" i="95" a="1"/>
  <c r="BV98" i="95" s="1"/>
  <c r="BW98" i="95" a="1"/>
  <c r="BW98" i="95"/>
  <c r="BX98" i="95" a="1"/>
  <c r="BX98" i="95" s="1"/>
  <c r="BY98" i="95" a="1"/>
  <c r="BY98" i="95" s="1"/>
  <c r="BZ98" i="95" a="1"/>
  <c r="BZ98" i="95" s="1"/>
  <c r="CA98" i="95" a="1"/>
  <c r="CA98" i="95" s="1"/>
  <c r="CB98" i="95" a="1"/>
  <c r="CB98" i="95" s="1"/>
  <c r="CC98" i="95" a="1"/>
  <c r="CC98" i="95" s="1"/>
  <c r="CD98" i="95" a="1"/>
  <c r="CD98" i="95" s="1"/>
  <c r="CE98" i="95" a="1"/>
  <c r="CE98" i="95" s="1"/>
  <c r="CF98" i="95" a="1"/>
  <c r="CF98" i="95" s="1"/>
  <c r="CG98" i="95" a="1"/>
  <c r="CG98" i="95" s="1"/>
  <c r="CH98" i="95" a="1"/>
  <c r="CH98" i="95" s="1"/>
  <c r="CI98" i="95" a="1"/>
  <c r="CI98" i="95" s="1"/>
  <c r="CJ98" i="95" a="1"/>
  <c r="CJ98" i="95" s="1"/>
  <c r="CK98" i="95" a="1"/>
  <c r="CK98" i="95" s="1"/>
  <c r="CL98" i="95" a="1"/>
  <c r="CL98" i="95" s="1"/>
  <c r="CM98" i="95" a="1"/>
  <c r="CM98" i="95" s="1"/>
  <c r="CN98" i="95" a="1"/>
  <c r="CN98" i="95" s="1"/>
  <c r="CO98" i="95" a="1"/>
  <c r="CO98" i="95" s="1"/>
  <c r="CP98" i="95" a="1"/>
  <c r="CP98" i="95" s="1"/>
  <c r="CQ98" i="95" a="1"/>
  <c r="CQ98" i="95" s="1"/>
  <c r="CR98" i="95" a="1"/>
  <c r="CR98" i="95" s="1"/>
  <c r="CS98" i="95" a="1"/>
  <c r="CS98" i="95" s="1"/>
  <c r="CT98" i="95" a="1"/>
  <c r="CT98" i="95" s="1"/>
  <c r="CU98" i="95" a="1"/>
  <c r="CU98" i="95" s="1"/>
  <c r="CV98" i="95" a="1"/>
  <c r="CV98" i="95" s="1"/>
  <c r="CW98" i="95" a="1"/>
  <c r="CW98" i="95" s="1"/>
  <c r="CX98" i="95" a="1"/>
  <c r="CX98" i="95" s="1"/>
  <c r="CY98" i="95" a="1"/>
  <c r="CY98" i="95"/>
  <c r="E99" i="95" a="1"/>
  <c r="E99" i="95" s="1"/>
  <c r="F99" i="95" a="1"/>
  <c r="F99" i="95" s="1"/>
  <c r="G99" i="95" a="1"/>
  <c r="G99" i="95" s="1"/>
  <c r="H99" i="95" a="1"/>
  <c r="H99" i="95"/>
  <c r="I99" i="95" a="1"/>
  <c r="I99" i="95" s="1"/>
  <c r="J99" i="95" a="1"/>
  <c r="J99" i="95" s="1"/>
  <c r="K99" i="95" a="1"/>
  <c r="K99" i="95" s="1"/>
  <c r="L99" i="95" a="1"/>
  <c r="L99" i="95" s="1"/>
  <c r="M99" i="95" a="1"/>
  <c r="M99" i="95" s="1"/>
  <c r="N99" i="95" a="1"/>
  <c r="N99" i="95" s="1"/>
  <c r="O99" i="95" a="1"/>
  <c r="O99" i="95" s="1"/>
  <c r="P99" i="95" a="1"/>
  <c r="P99" i="95" s="1"/>
  <c r="Q99" i="95" a="1"/>
  <c r="Q99" i="95" s="1"/>
  <c r="R99" i="95" a="1"/>
  <c r="R99" i="95" s="1"/>
  <c r="S99" i="95" a="1"/>
  <c r="S99" i="95" s="1"/>
  <c r="T99" i="95" a="1"/>
  <c r="T99" i="95" s="1"/>
  <c r="U99" i="95" a="1"/>
  <c r="U99" i="95" s="1"/>
  <c r="V99" i="95" a="1"/>
  <c r="V99" i="95" s="1"/>
  <c r="W99" i="95" a="1"/>
  <c r="W99" i="95" s="1"/>
  <c r="X99" i="95" a="1"/>
  <c r="X99" i="95" s="1"/>
  <c r="Y99" i="95" a="1"/>
  <c r="Y99" i="95" s="1"/>
  <c r="Z99" i="95" a="1"/>
  <c r="Z99" i="95" s="1"/>
  <c r="AA99" i="95" a="1"/>
  <c r="AA99" i="95" s="1"/>
  <c r="AB99" i="95" a="1"/>
  <c r="AB99" i="95" s="1"/>
  <c r="AC99" i="95" a="1"/>
  <c r="AC99" i="95" s="1"/>
  <c r="AD99" i="95" a="1"/>
  <c r="AD99" i="95" s="1"/>
  <c r="AE99" i="95" a="1"/>
  <c r="AE99" i="95" s="1"/>
  <c r="AF99" i="95" a="1"/>
  <c r="AF99" i="95" s="1"/>
  <c r="AG99" i="95" a="1"/>
  <c r="AG99" i="95" s="1"/>
  <c r="AH99" i="95" a="1"/>
  <c r="AH99" i="95" s="1"/>
  <c r="AI99" i="95" a="1"/>
  <c r="AI99" i="95" s="1"/>
  <c r="AJ99" i="95" a="1"/>
  <c r="AJ99" i="95"/>
  <c r="AK99" i="95" a="1"/>
  <c r="AK99" i="95" s="1"/>
  <c r="AL99" i="95" a="1"/>
  <c r="AL99" i="95" s="1"/>
  <c r="AM99" i="95" a="1"/>
  <c r="AM99" i="95" s="1"/>
  <c r="AN99" i="95" a="1"/>
  <c r="AN99" i="95"/>
  <c r="AO99" i="95" a="1"/>
  <c r="AO99" i="95" s="1"/>
  <c r="AP99" i="95" a="1"/>
  <c r="AP99" i="95" s="1"/>
  <c r="AQ99" i="95" a="1"/>
  <c r="AQ99" i="95" s="1"/>
  <c r="AR99" i="95" a="1"/>
  <c r="AR99" i="95" s="1"/>
  <c r="AS99" i="95" a="1"/>
  <c r="AS99" i="95" s="1"/>
  <c r="AT99" i="95" a="1"/>
  <c r="AT99" i="95" s="1"/>
  <c r="AU99" i="95" a="1"/>
  <c r="AU99" i="95" s="1"/>
  <c r="AV99" i="95" a="1"/>
  <c r="AV99" i="95" s="1"/>
  <c r="AW99" i="95" a="1"/>
  <c r="AW99" i="95" s="1"/>
  <c r="AX99" i="95" a="1"/>
  <c r="AX99" i="95" s="1"/>
  <c r="AY99" i="95" a="1"/>
  <c r="AY99" i="95" s="1"/>
  <c r="AZ99" i="95" a="1"/>
  <c r="AZ99" i="95"/>
  <c r="BA99" i="95" a="1"/>
  <c r="BA99" i="95" s="1"/>
  <c r="BB99" i="95" a="1"/>
  <c r="BB99" i="95" s="1"/>
  <c r="BC99" i="95" a="1"/>
  <c r="BC99" i="95" s="1"/>
  <c r="BD99" i="95" a="1"/>
  <c r="BD99" i="95" s="1"/>
  <c r="BE99" i="95" a="1"/>
  <c r="BE99" i="95"/>
  <c r="BF99" i="95" a="1"/>
  <c r="BF99" i="95" s="1"/>
  <c r="BG99" i="95" a="1"/>
  <c r="BG99" i="95" s="1"/>
  <c r="BH99" i="95" a="1"/>
  <c r="BH99" i="95" s="1"/>
  <c r="BI99" i="95" a="1"/>
  <c r="BI99" i="95" s="1"/>
  <c r="BJ99" i="95" a="1"/>
  <c r="BJ99" i="95" s="1"/>
  <c r="BK99" i="95" a="1"/>
  <c r="BK99" i="95" s="1"/>
  <c r="BL99" i="95" a="1"/>
  <c r="BL99" i="95" s="1"/>
  <c r="BM99" i="95" a="1"/>
  <c r="BM99" i="95" s="1"/>
  <c r="BN99" i="95" a="1"/>
  <c r="BN99" i="95" s="1"/>
  <c r="BO99" i="95" a="1"/>
  <c r="BO99" i="95" s="1"/>
  <c r="BP99" i="95" a="1"/>
  <c r="BP99" i="95"/>
  <c r="BQ99" i="95" a="1"/>
  <c r="BQ99" i="95" s="1"/>
  <c r="BR99" i="95" a="1"/>
  <c r="BR99" i="95" s="1"/>
  <c r="BS99" i="95" a="1"/>
  <c r="BS99" i="95" s="1"/>
  <c r="BT99" i="95" a="1"/>
  <c r="BT99" i="95" s="1"/>
  <c r="BU99" i="95" a="1"/>
  <c r="BU99" i="95" s="1"/>
  <c r="BV99" i="95" a="1"/>
  <c r="BV99" i="95" s="1"/>
  <c r="BW99" i="95" a="1"/>
  <c r="BW99" i="95" s="1"/>
  <c r="BX99" i="95" a="1"/>
  <c r="BX99" i="95" s="1"/>
  <c r="BY99" i="95" a="1"/>
  <c r="BY99" i="95" s="1"/>
  <c r="BZ99" i="95" a="1"/>
  <c r="BZ99" i="95" s="1"/>
  <c r="CA99" i="95" a="1"/>
  <c r="CA99" i="95" s="1"/>
  <c r="CB99" i="95" a="1"/>
  <c r="CB99" i="95" s="1"/>
  <c r="CC99" i="95" a="1"/>
  <c r="CC99" i="95" s="1"/>
  <c r="CD99" i="95" a="1"/>
  <c r="CD99" i="95" s="1"/>
  <c r="CE99" i="95" a="1"/>
  <c r="CE99" i="95" s="1"/>
  <c r="CF99" i="95" a="1"/>
  <c r="CF99" i="95" s="1"/>
  <c r="CG99" i="95" a="1"/>
  <c r="CG99" i="95" s="1"/>
  <c r="CH99" i="95" a="1"/>
  <c r="CH99" i="95" s="1"/>
  <c r="CI99" i="95" a="1"/>
  <c r="CI99" i="95" s="1"/>
  <c r="CJ99" i="95" a="1"/>
  <c r="CJ99" i="95" s="1"/>
  <c r="CK99" i="95" a="1"/>
  <c r="CK99" i="95" s="1"/>
  <c r="CL99" i="95" a="1"/>
  <c r="CL99" i="95" s="1"/>
  <c r="CM99" i="95" a="1"/>
  <c r="CM99" i="95" s="1"/>
  <c r="CN99" i="95" a="1"/>
  <c r="CN99" i="95" s="1"/>
  <c r="CO99" i="95" a="1"/>
  <c r="CO99" i="95" s="1"/>
  <c r="CP99" i="95" a="1"/>
  <c r="CP99" i="95" s="1"/>
  <c r="CQ99" i="95" a="1"/>
  <c r="CQ99" i="95" s="1"/>
  <c r="CR99" i="95" a="1"/>
  <c r="CR99" i="95" s="1"/>
  <c r="CS99" i="95" a="1"/>
  <c r="CS99" i="95" s="1"/>
  <c r="CT99" i="95" a="1"/>
  <c r="CT99" i="95" s="1"/>
  <c r="CU99" i="95" a="1"/>
  <c r="CU99" i="95" s="1"/>
  <c r="CV99" i="95" a="1"/>
  <c r="CV99" i="95" s="1"/>
  <c r="CW99" i="95" a="1"/>
  <c r="CW99" i="95" s="1"/>
  <c r="CX99" i="95" a="1"/>
  <c r="CX99" i="95" s="1"/>
  <c r="CY99" i="95" a="1"/>
  <c r="CY99" i="95" s="1"/>
  <c r="E100" i="95" a="1"/>
  <c r="E100" i="95"/>
  <c r="F100" i="95" a="1"/>
  <c r="F100" i="95"/>
  <c r="G100" i="95" a="1"/>
  <c r="G100" i="95"/>
  <c r="H100" i="95" a="1"/>
  <c r="H100" i="95"/>
  <c r="I100" i="95" a="1"/>
  <c r="I100" i="95"/>
  <c r="J100" i="95" a="1"/>
  <c r="J100" i="95"/>
  <c r="K100" i="95" a="1"/>
  <c r="K100" i="95"/>
  <c r="L100" i="95" a="1"/>
  <c r="L100" i="95"/>
  <c r="M100" i="95" a="1"/>
  <c r="M100" i="95"/>
  <c r="N100" i="95" a="1"/>
  <c r="N100" i="95"/>
  <c r="O100" i="95" a="1"/>
  <c r="O100" i="95"/>
  <c r="P100" i="95" a="1"/>
  <c r="P100" i="95"/>
  <c r="Q100" i="95" a="1"/>
  <c r="Q100" i="95"/>
  <c r="R100" i="95" a="1"/>
  <c r="R100" i="95"/>
  <c r="S100" i="95" a="1"/>
  <c r="S100" i="95"/>
  <c r="T100" i="95" a="1"/>
  <c r="T100" i="95"/>
  <c r="U100" i="95" a="1"/>
  <c r="U100" i="95"/>
  <c r="V100" i="95" a="1"/>
  <c r="V100" i="95"/>
  <c r="W100" i="95" a="1"/>
  <c r="W100" i="95"/>
  <c r="X100" i="95" a="1"/>
  <c r="X100" i="95"/>
  <c r="Y100" i="95" a="1"/>
  <c r="Y100" i="95"/>
  <c r="Z100" i="95" a="1"/>
  <c r="Z100" i="95"/>
  <c r="AA100" i="95" a="1"/>
  <c r="AA100" i="95"/>
  <c r="AB100" i="95" a="1"/>
  <c r="AB100" i="95"/>
  <c r="AC100" i="95" a="1"/>
  <c r="AC100" i="95"/>
  <c r="AD100" i="95" a="1"/>
  <c r="AD100" i="95"/>
  <c r="AE100" i="95" a="1"/>
  <c r="AE100" i="95"/>
  <c r="AF100" i="95" a="1"/>
  <c r="AF100" i="95"/>
  <c r="AG100" i="95" a="1"/>
  <c r="AG100" i="95"/>
  <c r="AH100" i="95" a="1"/>
  <c r="AH100" i="95"/>
  <c r="AI100" i="95" a="1"/>
  <c r="AI100" i="95"/>
  <c r="AJ100" i="95" a="1"/>
  <c r="AJ100" i="95"/>
  <c r="AK100" i="95" a="1"/>
  <c r="AK100" i="95"/>
  <c r="AL100" i="95" a="1"/>
  <c r="AL100" i="95"/>
  <c r="AM100" i="95" a="1"/>
  <c r="AM100" i="95"/>
  <c r="AN100" i="95" a="1"/>
  <c r="AN100" i="95"/>
  <c r="AO100" i="95" a="1"/>
  <c r="AO100" i="95"/>
  <c r="AP100" i="95" a="1"/>
  <c r="AP100" i="95"/>
  <c r="AQ100" i="95" a="1"/>
  <c r="AQ100" i="95"/>
  <c r="AR100" i="95" a="1"/>
  <c r="AR100" i="95"/>
  <c r="AS100" i="95" a="1"/>
  <c r="AS100" i="95"/>
  <c r="AT100" i="95" a="1"/>
  <c r="AT100" i="95"/>
  <c r="AU100" i="95" a="1"/>
  <c r="AU100" i="95"/>
  <c r="AV100" i="95" a="1"/>
  <c r="AV100" i="95"/>
  <c r="AW100" i="95" a="1"/>
  <c r="AW100" i="95"/>
  <c r="AX100" i="95" a="1"/>
  <c r="AX100" i="95" s="1"/>
  <c r="AY100" i="95" a="1"/>
  <c r="AY100" i="95"/>
  <c r="AZ100" i="95" a="1"/>
  <c r="AZ100" i="95"/>
  <c r="BA100" i="95" a="1"/>
  <c r="BA100" i="95" s="1"/>
  <c r="BB100" i="95" a="1"/>
  <c r="BB100" i="95" s="1"/>
  <c r="BC100" i="95" a="1"/>
  <c r="BC100" i="95"/>
  <c r="BD100" i="95" a="1"/>
  <c r="BD100" i="95"/>
  <c r="BE100" i="95" a="1"/>
  <c r="BE100" i="95" s="1"/>
  <c r="BF100" i="95" a="1"/>
  <c r="BF100" i="95" s="1"/>
  <c r="BG100" i="95" a="1"/>
  <c r="BG100" i="95"/>
  <c r="BH100" i="95" a="1"/>
  <c r="BH100" i="95"/>
  <c r="BI100" i="95" a="1"/>
  <c r="BI100" i="95" s="1"/>
  <c r="BJ100" i="95" a="1"/>
  <c r="BJ100" i="95" s="1"/>
  <c r="BK100" i="95" a="1"/>
  <c r="BK100" i="95"/>
  <c r="BL100" i="95" a="1"/>
  <c r="BL100" i="95" s="1"/>
  <c r="BM100" i="95" a="1"/>
  <c r="BM100" i="95" s="1"/>
  <c r="BN100" i="95" a="1"/>
  <c r="BN100" i="95" s="1"/>
  <c r="BO100" i="95" a="1"/>
  <c r="BO100" i="95"/>
  <c r="BP100" i="95" a="1"/>
  <c r="BP100" i="95" s="1"/>
  <c r="BQ100" i="95" a="1"/>
  <c r="BQ100" i="95" s="1"/>
  <c r="BR100" i="95" a="1"/>
  <c r="BR100" i="95" s="1"/>
  <c r="BS100" i="95" a="1"/>
  <c r="BS100" i="95"/>
  <c r="BT100" i="95" a="1"/>
  <c r="BT100" i="95" s="1"/>
  <c r="BU100" i="95" a="1"/>
  <c r="BU100" i="95" s="1"/>
  <c r="BV100" i="95" a="1"/>
  <c r="BV100" i="95" s="1"/>
  <c r="BW100" i="95" a="1"/>
  <c r="BW100" i="95"/>
  <c r="BX100" i="95" a="1"/>
  <c r="BX100" i="95" s="1"/>
  <c r="BY100" i="95" a="1"/>
  <c r="BY100" i="95" s="1"/>
  <c r="BZ100" i="95" a="1"/>
  <c r="BZ100" i="95" s="1"/>
  <c r="CA100" i="95" a="1"/>
  <c r="CA100" i="95"/>
  <c r="CB100" i="95" a="1"/>
  <c r="CB100" i="95" s="1"/>
  <c r="CC100" i="95" a="1"/>
  <c r="CC100" i="95" s="1"/>
  <c r="CD100" i="95" a="1"/>
  <c r="CD100" i="95" s="1"/>
  <c r="CE100" i="95" a="1"/>
  <c r="CE100" i="95" s="1"/>
  <c r="CF100" i="95" a="1"/>
  <c r="CF100" i="95" s="1"/>
  <c r="CG100" i="95" a="1"/>
  <c r="CG100" i="95" s="1"/>
  <c r="CH100" i="95" a="1"/>
  <c r="CH100" i="95" s="1"/>
  <c r="CI100" i="95" a="1"/>
  <c r="CI100" i="95" s="1"/>
  <c r="CJ100" i="95" a="1"/>
  <c r="CJ100" i="95" s="1"/>
  <c r="CK100" i="95" a="1"/>
  <c r="CK100" i="95" s="1"/>
  <c r="CL100" i="95" a="1"/>
  <c r="CL100" i="95" s="1"/>
  <c r="CM100" i="95" a="1"/>
  <c r="CM100" i="95" s="1"/>
  <c r="CN100" i="95" a="1"/>
  <c r="CN100" i="95" s="1"/>
  <c r="CO100" i="95" a="1"/>
  <c r="CO100" i="95" s="1"/>
  <c r="CP100" i="95" a="1"/>
  <c r="CP100" i="95" s="1"/>
  <c r="CQ100" i="95" a="1"/>
  <c r="CQ100" i="95" s="1"/>
  <c r="CR100" i="95" a="1"/>
  <c r="CR100" i="95" s="1"/>
  <c r="CS100" i="95" a="1"/>
  <c r="CS100" i="95" s="1"/>
  <c r="CT100" i="95" a="1"/>
  <c r="CT100" i="95" s="1"/>
  <c r="CU100" i="95" a="1"/>
  <c r="CU100" i="95" s="1"/>
  <c r="CV100" i="95" a="1"/>
  <c r="CV100" i="95" s="1"/>
  <c r="CW100" i="95" a="1"/>
  <c r="CW100" i="95" s="1"/>
  <c r="CX100" i="95" a="1"/>
  <c r="CX100" i="95" s="1"/>
  <c r="CY100" i="95" a="1"/>
  <c r="CY100" i="95" s="1"/>
  <c r="E101" i="95" a="1"/>
  <c r="E101" i="95" s="1"/>
  <c r="F101" i="95" a="1"/>
  <c r="F101" i="95" s="1"/>
  <c r="G101" i="95" a="1"/>
  <c r="G101" i="95" s="1"/>
  <c r="H101" i="95" a="1"/>
  <c r="H101" i="95" s="1"/>
  <c r="I101" i="95" a="1"/>
  <c r="I101" i="95" s="1"/>
  <c r="J101" i="95" a="1"/>
  <c r="J101" i="95" s="1"/>
  <c r="K101" i="95" a="1"/>
  <c r="K101" i="95" s="1"/>
  <c r="L101" i="95" a="1"/>
  <c r="L101" i="95" s="1"/>
  <c r="M101" i="95" a="1"/>
  <c r="M101" i="95" s="1"/>
  <c r="N101" i="95" a="1"/>
  <c r="N101" i="95" s="1"/>
  <c r="O101" i="95" a="1"/>
  <c r="O101" i="95" s="1"/>
  <c r="P101" i="95" a="1"/>
  <c r="P101" i="95" s="1"/>
  <c r="Q101" i="95" a="1"/>
  <c r="Q101" i="95" s="1"/>
  <c r="R101" i="95" a="1"/>
  <c r="R101" i="95" s="1"/>
  <c r="S101" i="95" a="1"/>
  <c r="S101" i="95" s="1"/>
  <c r="T101" i="95" a="1"/>
  <c r="T101" i="95" s="1"/>
  <c r="U101" i="95" a="1"/>
  <c r="U101" i="95" s="1"/>
  <c r="V101" i="95" a="1"/>
  <c r="V101" i="95" s="1"/>
  <c r="W101" i="95" a="1"/>
  <c r="W101" i="95" s="1"/>
  <c r="X101" i="95" a="1"/>
  <c r="X101" i="95" s="1"/>
  <c r="Y101" i="95" a="1"/>
  <c r="Y101" i="95" s="1"/>
  <c r="Z101" i="95" a="1"/>
  <c r="Z101" i="95" s="1"/>
  <c r="AA101" i="95" a="1"/>
  <c r="AA101" i="95" s="1"/>
  <c r="AB101" i="95" a="1"/>
  <c r="AB101" i="95" s="1"/>
  <c r="AC101" i="95" a="1"/>
  <c r="AC101" i="95" s="1"/>
  <c r="AD101" i="95" a="1"/>
  <c r="AD101" i="95" s="1"/>
  <c r="AE101" i="95" a="1"/>
  <c r="AE101" i="95" s="1"/>
  <c r="AF101" i="95" a="1"/>
  <c r="AF101" i="95" s="1"/>
  <c r="AG101" i="95" a="1"/>
  <c r="AG101" i="95" s="1"/>
  <c r="AH101" i="95" a="1"/>
  <c r="AH101" i="95" s="1"/>
  <c r="AI101" i="95" a="1"/>
  <c r="AI101" i="95" s="1"/>
  <c r="AJ101" i="95" a="1"/>
  <c r="AJ101" i="95" s="1"/>
  <c r="AK101" i="95" a="1"/>
  <c r="AK101" i="95" s="1"/>
  <c r="AL101" i="95" a="1"/>
  <c r="AL101" i="95" s="1"/>
  <c r="AM101" i="95" a="1"/>
  <c r="AM101" i="95" s="1"/>
  <c r="AN101" i="95" a="1"/>
  <c r="AN101" i="95" s="1"/>
  <c r="AO101" i="95" a="1"/>
  <c r="AO101" i="95" s="1"/>
  <c r="AP101" i="95" a="1"/>
  <c r="AP101" i="95" s="1"/>
  <c r="AQ101" i="95" a="1"/>
  <c r="AQ101" i="95" s="1"/>
  <c r="AR101" i="95" a="1"/>
  <c r="AR101" i="95" s="1"/>
  <c r="AS101" i="95" a="1"/>
  <c r="AS101" i="95" s="1"/>
  <c r="AT101" i="95" a="1"/>
  <c r="AT101" i="95" s="1"/>
  <c r="AU101" i="95" a="1"/>
  <c r="AU101" i="95" s="1"/>
  <c r="AV101" i="95" a="1"/>
  <c r="AV101" i="95" s="1"/>
  <c r="AW101" i="95" a="1"/>
  <c r="AW101" i="95" s="1"/>
  <c r="AX101" i="95" a="1"/>
  <c r="AX101" i="95" s="1"/>
  <c r="AY101" i="95" a="1"/>
  <c r="AY101" i="95" s="1"/>
  <c r="AZ101" i="95" a="1"/>
  <c r="AZ101" i="95" s="1"/>
  <c r="BA101" i="95" a="1"/>
  <c r="BA101" i="95" s="1"/>
  <c r="BB101" i="95" a="1"/>
  <c r="BB101" i="95" s="1"/>
  <c r="BC101" i="95" a="1"/>
  <c r="BC101" i="95" s="1"/>
  <c r="BD101" i="95" a="1"/>
  <c r="BD101" i="95" s="1"/>
  <c r="BE101" i="95" a="1"/>
  <c r="BE101" i="95" s="1"/>
  <c r="BF101" i="95" a="1"/>
  <c r="BF101" i="95" s="1"/>
  <c r="BG101" i="95" a="1"/>
  <c r="BG101" i="95" s="1"/>
  <c r="BH101" i="95" a="1"/>
  <c r="BH101" i="95" s="1"/>
  <c r="BI101" i="95" a="1"/>
  <c r="BI101" i="95" s="1"/>
  <c r="BJ101" i="95" a="1"/>
  <c r="BJ101" i="95" s="1"/>
  <c r="BK101" i="95" a="1"/>
  <c r="BK101" i="95" s="1"/>
  <c r="BL101" i="95" a="1"/>
  <c r="BL101" i="95" s="1"/>
  <c r="BM101" i="95" a="1"/>
  <c r="BM101" i="95" s="1"/>
  <c r="BN101" i="95" a="1"/>
  <c r="BN101" i="95" s="1"/>
  <c r="BO101" i="95" a="1"/>
  <c r="BO101" i="95" s="1"/>
  <c r="BP101" i="95" a="1"/>
  <c r="BP101" i="95" s="1"/>
  <c r="BQ101" i="95" a="1"/>
  <c r="BQ101" i="95" s="1"/>
  <c r="BR101" i="95" a="1"/>
  <c r="BR101" i="95" s="1"/>
  <c r="BS101" i="95" a="1"/>
  <c r="BS101" i="95" s="1"/>
  <c r="BT101" i="95" a="1"/>
  <c r="BT101" i="95" s="1"/>
  <c r="BU101" i="95" a="1"/>
  <c r="BU101" i="95" s="1"/>
  <c r="BV101" i="95" a="1"/>
  <c r="BV101" i="95" s="1"/>
  <c r="BW101" i="95" a="1"/>
  <c r="BW101" i="95" s="1"/>
  <c r="BX101" i="95" a="1"/>
  <c r="BX101" i="95" s="1"/>
  <c r="BY101" i="95" a="1"/>
  <c r="BY101" i="95" s="1"/>
  <c r="BZ101" i="95" a="1"/>
  <c r="BZ101" i="95" s="1"/>
  <c r="CA101" i="95" a="1"/>
  <c r="CA101" i="95" s="1"/>
  <c r="CB101" i="95" a="1"/>
  <c r="CB101" i="95" s="1"/>
  <c r="CC101" i="95" a="1"/>
  <c r="CC101" i="95" s="1"/>
  <c r="CD101" i="95" a="1"/>
  <c r="CD101" i="95" s="1"/>
  <c r="CE101" i="95" a="1"/>
  <c r="CE101" i="95" s="1"/>
  <c r="CF101" i="95" a="1"/>
  <c r="CF101" i="95" s="1"/>
  <c r="CG101" i="95" a="1"/>
  <c r="CG101" i="95" s="1"/>
  <c r="CH101" i="95" a="1"/>
  <c r="CH101" i="95" s="1"/>
  <c r="CI101" i="95" a="1"/>
  <c r="CI101" i="95" s="1"/>
  <c r="CJ101" i="95" a="1"/>
  <c r="CJ101" i="95" s="1"/>
  <c r="CK101" i="95" a="1"/>
  <c r="CK101" i="95" s="1"/>
  <c r="CL101" i="95" a="1"/>
  <c r="CL101" i="95" s="1"/>
  <c r="CM101" i="95" a="1"/>
  <c r="CM101" i="95" s="1"/>
  <c r="CN101" i="95" a="1"/>
  <c r="CN101" i="95" s="1"/>
  <c r="CO101" i="95" a="1"/>
  <c r="CO101" i="95" s="1"/>
  <c r="CP101" i="95" a="1"/>
  <c r="CP101" i="95" s="1"/>
  <c r="CQ101" i="95" a="1"/>
  <c r="CQ101" i="95" s="1"/>
  <c r="CR101" i="95" a="1"/>
  <c r="CR101" i="95" s="1"/>
  <c r="CS101" i="95" a="1"/>
  <c r="CS101" i="95" s="1"/>
  <c r="CT101" i="95" a="1"/>
  <c r="CT101" i="95" s="1"/>
  <c r="CU101" i="95" a="1"/>
  <c r="CU101" i="95" s="1"/>
  <c r="CV101" i="95" a="1"/>
  <c r="CV101" i="95" s="1"/>
  <c r="CW101" i="95" a="1"/>
  <c r="CW101" i="95" s="1"/>
  <c r="CX101" i="95" a="1"/>
  <c r="CX101" i="95" s="1"/>
  <c r="CY101" i="95" a="1"/>
  <c r="CY101" i="95" s="1"/>
  <c r="E102" i="95" a="1"/>
  <c r="E102" i="95" s="1"/>
  <c r="F102" i="95" a="1"/>
  <c r="F102" i="95" s="1"/>
  <c r="G102" i="95" a="1"/>
  <c r="G102" i="95" s="1"/>
  <c r="H102" i="95" a="1"/>
  <c r="H102" i="95" s="1"/>
  <c r="I102" i="95" a="1"/>
  <c r="I102" i="95" s="1"/>
  <c r="J102" i="95" a="1"/>
  <c r="J102" i="95" s="1"/>
  <c r="K102" i="95" a="1"/>
  <c r="K102" i="95" s="1"/>
  <c r="L102" i="95" a="1"/>
  <c r="L102" i="95" s="1"/>
  <c r="M102" i="95" a="1"/>
  <c r="M102" i="95" s="1"/>
  <c r="N102" i="95" a="1"/>
  <c r="N102" i="95" s="1"/>
  <c r="O102" i="95" a="1"/>
  <c r="O102" i="95" s="1"/>
  <c r="P102" i="95" a="1"/>
  <c r="P102" i="95" s="1"/>
  <c r="Q102" i="95" a="1"/>
  <c r="Q102" i="95" s="1"/>
  <c r="R102" i="95" a="1"/>
  <c r="R102" i="95" s="1"/>
  <c r="S102" i="95" a="1"/>
  <c r="S102" i="95" s="1"/>
  <c r="T102" i="95" a="1"/>
  <c r="T102" i="95" s="1"/>
  <c r="U102" i="95" a="1"/>
  <c r="U102" i="95" s="1"/>
  <c r="V102" i="95" a="1"/>
  <c r="V102" i="95" s="1"/>
  <c r="W102" i="95" a="1"/>
  <c r="W102" i="95" s="1"/>
  <c r="X102" i="95" a="1"/>
  <c r="X102" i="95" s="1"/>
  <c r="Y102" i="95" a="1"/>
  <c r="Y102" i="95" s="1"/>
  <c r="Z102" i="95" a="1"/>
  <c r="Z102" i="95" s="1"/>
  <c r="AA102" i="95" a="1"/>
  <c r="AA102" i="95" s="1"/>
  <c r="AB102" i="95" a="1"/>
  <c r="AB102" i="95" s="1"/>
  <c r="AC102" i="95" a="1"/>
  <c r="AC102" i="95" s="1"/>
  <c r="AD102" i="95" a="1"/>
  <c r="AD102" i="95" s="1"/>
  <c r="AE102" i="95" a="1"/>
  <c r="AE102" i="95" s="1"/>
  <c r="AF102" i="95" a="1"/>
  <c r="AF102" i="95" s="1"/>
  <c r="AG102" i="95" a="1"/>
  <c r="AG102" i="95" s="1"/>
  <c r="AH102" i="95" a="1"/>
  <c r="AH102" i="95" s="1"/>
  <c r="AI102" i="95" a="1"/>
  <c r="AI102" i="95" s="1"/>
  <c r="AJ102" i="95" a="1"/>
  <c r="AJ102" i="95" s="1"/>
  <c r="AK102" i="95" a="1"/>
  <c r="AK102" i="95" s="1"/>
  <c r="AL102" i="95" a="1"/>
  <c r="AL102" i="95" s="1"/>
  <c r="AM102" i="95" a="1"/>
  <c r="AM102" i="95" s="1"/>
  <c r="AN102" i="95" a="1"/>
  <c r="AN102" i="95" s="1"/>
  <c r="AO102" i="95" a="1"/>
  <c r="AO102" i="95" s="1"/>
  <c r="AP102" i="95" a="1"/>
  <c r="AP102" i="95" s="1"/>
  <c r="AQ102" i="95" a="1"/>
  <c r="AQ102" i="95" s="1"/>
  <c r="AR102" i="95" a="1"/>
  <c r="AR102" i="95" s="1"/>
  <c r="AS102" i="95" a="1"/>
  <c r="AS102" i="95" s="1"/>
  <c r="AT102" i="95" a="1"/>
  <c r="AT102" i="95" s="1"/>
  <c r="AU102" i="95" a="1"/>
  <c r="AU102" i="95" s="1"/>
  <c r="AV102" i="95" a="1"/>
  <c r="AV102" i="95" s="1"/>
  <c r="AW102" i="95" a="1"/>
  <c r="AW102" i="95" s="1"/>
  <c r="AX102" i="95" a="1"/>
  <c r="AX102" i="95" s="1"/>
  <c r="AY102" i="95" a="1"/>
  <c r="AY102" i="95" s="1"/>
  <c r="AZ102" i="95" a="1"/>
  <c r="AZ102" i="95" s="1"/>
  <c r="BA102" i="95" a="1"/>
  <c r="BA102" i="95" s="1"/>
  <c r="BB102" i="95" a="1"/>
  <c r="BB102" i="95" s="1"/>
  <c r="BC102" i="95" a="1"/>
  <c r="BC102" i="95" s="1"/>
  <c r="BD102" i="95" a="1"/>
  <c r="BD102" i="95" s="1"/>
  <c r="BE102" i="95" a="1"/>
  <c r="BE102" i="95" s="1"/>
  <c r="BF102" i="95" a="1"/>
  <c r="BF102" i="95" s="1"/>
  <c r="BG102" i="95" a="1"/>
  <c r="BG102" i="95" s="1"/>
  <c r="BH102" i="95" a="1"/>
  <c r="BH102" i="95" s="1"/>
  <c r="BI102" i="95" a="1"/>
  <c r="BI102" i="95" s="1"/>
  <c r="BJ102" i="95" a="1"/>
  <c r="BJ102" i="95" s="1"/>
  <c r="BK102" i="95" a="1"/>
  <c r="BK102" i="95" s="1"/>
  <c r="BL102" i="95" a="1"/>
  <c r="BL102" i="95" s="1"/>
  <c r="BM102" i="95" a="1"/>
  <c r="BM102" i="95" s="1"/>
  <c r="BN102" i="95" a="1"/>
  <c r="BN102" i="95" s="1"/>
  <c r="BO102" i="95" a="1"/>
  <c r="BO102" i="95" s="1"/>
  <c r="BP102" i="95" a="1"/>
  <c r="BP102" i="95" s="1"/>
  <c r="BQ102" i="95" a="1"/>
  <c r="BQ102" i="95" s="1"/>
  <c r="BR102" i="95" a="1"/>
  <c r="BR102" i="95" s="1"/>
  <c r="BS102" i="95" a="1"/>
  <c r="BS102" i="95" s="1"/>
  <c r="BT102" i="95" a="1"/>
  <c r="BT102" i="95" s="1"/>
  <c r="BU102" i="95" a="1"/>
  <c r="BU102" i="95" s="1"/>
  <c r="BV102" i="95" a="1"/>
  <c r="BV102" i="95" s="1"/>
  <c r="BW102" i="95" a="1"/>
  <c r="BW102" i="95" s="1"/>
  <c r="BX102" i="95" a="1"/>
  <c r="BX102" i="95" s="1"/>
  <c r="BY102" i="95" a="1"/>
  <c r="BY102" i="95" s="1"/>
  <c r="BZ102" i="95" a="1"/>
  <c r="BZ102" i="95" s="1"/>
  <c r="CA102" i="95" a="1"/>
  <c r="CA102" i="95" s="1"/>
  <c r="CB102" i="95" a="1"/>
  <c r="CB102" i="95" s="1"/>
  <c r="CC102" i="95" a="1"/>
  <c r="CC102" i="95" s="1"/>
  <c r="CD102" i="95" a="1"/>
  <c r="CD102" i="95" s="1"/>
  <c r="CE102" i="95" a="1"/>
  <c r="CE102" i="95" s="1"/>
  <c r="CF102" i="95" a="1"/>
  <c r="CF102" i="95" s="1"/>
  <c r="CG102" i="95" a="1"/>
  <c r="CG102" i="95" s="1"/>
  <c r="CH102" i="95" a="1"/>
  <c r="CH102" i="95" s="1"/>
  <c r="CI102" i="95" a="1"/>
  <c r="CI102" i="95" s="1"/>
  <c r="CJ102" i="95" a="1"/>
  <c r="CJ102" i="95" s="1"/>
  <c r="CK102" i="95" a="1"/>
  <c r="CK102" i="95" s="1"/>
  <c r="CL102" i="95" a="1"/>
  <c r="CL102" i="95" s="1"/>
  <c r="CM102" i="95" a="1"/>
  <c r="CM102" i="95" s="1"/>
  <c r="CN102" i="95" a="1"/>
  <c r="CN102" i="95" s="1"/>
  <c r="CO102" i="95" a="1"/>
  <c r="CO102" i="95" s="1"/>
  <c r="CP102" i="95" a="1"/>
  <c r="CP102" i="95" s="1"/>
  <c r="CQ102" i="95" a="1"/>
  <c r="CQ102" i="95" s="1"/>
  <c r="CR102" i="95" a="1"/>
  <c r="CR102" i="95" s="1"/>
  <c r="CS102" i="95" a="1"/>
  <c r="CS102" i="95" s="1"/>
  <c r="CT102" i="95" a="1"/>
  <c r="CT102" i="95" s="1"/>
  <c r="CU102" i="95" a="1"/>
  <c r="CU102" i="95" s="1"/>
  <c r="CV102" i="95" a="1"/>
  <c r="CV102" i="95" s="1"/>
  <c r="CW102" i="95" a="1"/>
  <c r="CW102" i="95" s="1"/>
  <c r="CX102" i="95" a="1"/>
  <c r="CX102" i="95" s="1"/>
  <c r="CY102" i="95" a="1"/>
  <c r="CY102" i="95" s="1"/>
  <c r="E103" i="95" a="1"/>
  <c r="E103" i="95" s="1"/>
  <c r="F103" i="95" a="1"/>
  <c r="F103" i="95" s="1"/>
  <c r="G103" i="95" a="1"/>
  <c r="G103" i="95" s="1"/>
  <c r="H103" i="95" a="1"/>
  <c r="H103" i="95" s="1"/>
  <c r="I103" i="95" a="1"/>
  <c r="I103" i="95" s="1"/>
  <c r="J103" i="95" a="1"/>
  <c r="J103" i="95" s="1"/>
  <c r="K103" i="95" a="1"/>
  <c r="K103" i="95" s="1"/>
  <c r="L103" i="95" a="1"/>
  <c r="L103" i="95" s="1"/>
  <c r="M103" i="95" a="1"/>
  <c r="M103" i="95" s="1"/>
  <c r="N103" i="95" a="1"/>
  <c r="N103" i="95" s="1"/>
  <c r="O103" i="95" a="1"/>
  <c r="O103" i="95" s="1"/>
  <c r="P103" i="95" a="1"/>
  <c r="P103" i="95" s="1"/>
  <c r="Q103" i="95" a="1"/>
  <c r="Q103" i="95" s="1"/>
  <c r="R103" i="95" a="1"/>
  <c r="R103" i="95" s="1"/>
  <c r="S103" i="95" a="1"/>
  <c r="S103" i="95" s="1"/>
  <c r="T103" i="95" a="1"/>
  <c r="T103" i="95" s="1"/>
  <c r="U103" i="95" a="1"/>
  <c r="U103" i="95" s="1"/>
  <c r="V103" i="95" a="1"/>
  <c r="V103" i="95" s="1"/>
  <c r="W103" i="95" a="1"/>
  <c r="W103" i="95" s="1"/>
  <c r="X103" i="95" a="1"/>
  <c r="X103" i="95" s="1"/>
  <c r="Y103" i="95" a="1"/>
  <c r="Y103" i="95" s="1"/>
  <c r="Z103" i="95" a="1"/>
  <c r="Z103" i="95" s="1"/>
  <c r="AA103" i="95" a="1"/>
  <c r="AA103" i="95" s="1"/>
  <c r="AB103" i="95" a="1"/>
  <c r="AB103" i="95" s="1"/>
  <c r="AC103" i="95" a="1"/>
  <c r="AC103" i="95" s="1"/>
  <c r="AD103" i="95" a="1"/>
  <c r="AD103" i="95" s="1"/>
  <c r="AE103" i="95" a="1"/>
  <c r="AE103" i="95" s="1"/>
  <c r="AF103" i="95" a="1"/>
  <c r="AF103" i="95" s="1"/>
  <c r="AG103" i="95" a="1"/>
  <c r="AG103" i="95" s="1"/>
  <c r="AH103" i="95" a="1"/>
  <c r="AH103" i="95" s="1"/>
  <c r="AI103" i="95" a="1"/>
  <c r="AI103" i="95" s="1"/>
  <c r="AJ103" i="95" a="1"/>
  <c r="AJ103" i="95" s="1"/>
  <c r="AK103" i="95" a="1"/>
  <c r="AK103" i="95" s="1"/>
  <c r="AL103" i="95" a="1"/>
  <c r="AL103" i="95" s="1"/>
  <c r="AM103" i="95" a="1"/>
  <c r="AM103" i="95" s="1"/>
  <c r="AN103" i="95" a="1"/>
  <c r="AN103" i="95" s="1"/>
  <c r="AO103" i="95" a="1"/>
  <c r="AO103" i="95" s="1"/>
  <c r="AP103" i="95" a="1"/>
  <c r="AP103" i="95" s="1"/>
  <c r="AQ103" i="95" a="1"/>
  <c r="AQ103" i="95" s="1"/>
  <c r="AR103" i="95" a="1"/>
  <c r="AR103" i="95" s="1"/>
  <c r="AS103" i="95" a="1"/>
  <c r="AS103" i="95" s="1"/>
  <c r="AT103" i="95" a="1"/>
  <c r="AT103" i="95" s="1"/>
  <c r="AU103" i="95" a="1"/>
  <c r="AU103" i="95" s="1"/>
  <c r="AV103" i="95" a="1"/>
  <c r="AV103" i="95" s="1"/>
  <c r="AW103" i="95" a="1"/>
  <c r="AW103" i="95" s="1"/>
  <c r="AX103" i="95" a="1"/>
  <c r="AX103" i="95" s="1"/>
  <c r="AY103" i="95" a="1"/>
  <c r="AY103" i="95" s="1"/>
  <c r="AZ103" i="95" a="1"/>
  <c r="AZ103" i="95" s="1"/>
  <c r="BA103" i="95" a="1"/>
  <c r="BA103" i="95" s="1"/>
  <c r="BB103" i="95" a="1"/>
  <c r="BB103" i="95" s="1"/>
  <c r="BC103" i="95" a="1"/>
  <c r="BC103" i="95" s="1"/>
  <c r="BD103" i="95" a="1"/>
  <c r="BD103" i="95" s="1"/>
  <c r="BE103" i="95" a="1"/>
  <c r="BE103" i="95" s="1"/>
  <c r="BF103" i="95" a="1"/>
  <c r="BF103" i="95" s="1"/>
  <c r="BG103" i="95" a="1"/>
  <c r="BG103" i="95" s="1"/>
  <c r="BH103" i="95" a="1"/>
  <c r="BH103" i="95" s="1"/>
  <c r="BI103" i="95" a="1"/>
  <c r="BI103" i="95" s="1"/>
  <c r="BJ103" i="95" a="1"/>
  <c r="BJ103" i="95" s="1"/>
  <c r="BK103" i="95" a="1"/>
  <c r="BK103" i="95" s="1"/>
  <c r="BL103" i="95" a="1"/>
  <c r="BL103" i="95" s="1"/>
  <c r="BM103" i="95" a="1"/>
  <c r="BM103" i="95" s="1"/>
  <c r="BN103" i="95" a="1"/>
  <c r="BN103" i="95" s="1"/>
  <c r="BO103" i="95" a="1"/>
  <c r="BO103" i="95" s="1"/>
  <c r="BP103" i="95" a="1"/>
  <c r="BP103" i="95" s="1"/>
  <c r="BQ103" i="95" a="1"/>
  <c r="BQ103" i="95" s="1"/>
  <c r="BR103" i="95" a="1"/>
  <c r="BR103" i="95" s="1"/>
  <c r="BS103" i="95" a="1"/>
  <c r="BS103" i="95" s="1"/>
  <c r="BT103" i="95" a="1"/>
  <c r="BT103" i="95" s="1"/>
  <c r="BU103" i="95" a="1"/>
  <c r="BU103" i="95" s="1"/>
  <c r="BV103" i="95" a="1"/>
  <c r="BV103" i="95" s="1"/>
  <c r="BW103" i="95" a="1"/>
  <c r="BW103" i="95" s="1"/>
  <c r="BX103" i="95" a="1"/>
  <c r="BX103" i="95" s="1"/>
  <c r="BY103" i="95" a="1"/>
  <c r="BY103" i="95" s="1"/>
  <c r="BZ103" i="95" a="1"/>
  <c r="BZ103" i="95" s="1"/>
  <c r="CA103" i="95" a="1"/>
  <c r="CA103" i="95" s="1"/>
  <c r="CB103" i="95" a="1"/>
  <c r="CB103" i="95" s="1"/>
  <c r="CC103" i="95" a="1"/>
  <c r="CC103" i="95" s="1"/>
  <c r="CD103" i="95" a="1"/>
  <c r="CD103" i="95" s="1"/>
  <c r="CE103" i="95" a="1"/>
  <c r="CE103" i="95" s="1"/>
  <c r="CF103" i="95" a="1"/>
  <c r="CF103" i="95" s="1"/>
  <c r="CG103" i="95" a="1"/>
  <c r="CG103" i="95" s="1"/>
  <c r="CH103" i="95" a="1"/>
  <c r="CH103" i="95" s="1"/>
  <c r="CI103" i="95" a="1"/>
  <c r="CI103" i="95" s="1"/>
  <c r="CJ103" i="95" a="1"/>
  <c r="CJ103" i="95" s="1"/>
  <c r="CK103" i="95" a="1"/>
  <c r="CK103" i="95" s="1"/>
  <c r="CL103" i="95" a="1"/>
  <c r="CL103" i="95" s="1"/>
  <c r="CM103" i="95" a="1"/>
  <c r="CM103" i="95" s="1"/>
  <c r="CN103" i="95" a="1"/>
  <c r="CN103" i="95" s="1"/>
  <c r="CO103" i="95" a="1"/>
  <c r="CO103" i="95" s="1"/>
  <c r="CP103" i="95" a="1"/>
  <c r="CP103" i="95" s="1"/>
  <c r="CQ103" i="95" a="1"/>
  <c r="CQ103" i="95" s="1"/>
  <c r="CR103" i="95" a="1"/>
  <c r="CR103" i="95" s="1"/>
  <c r="CS103" i="95" a="1"/>
  <c r="CS103" i="95" s="1"/>
  <c r="CT103" i="95" a="1"/>
  <c r="CT103" i="95" s="1"/>
  <c r="CU103" i="95" a="1"/>
  <c r="CU103" i="95" s="1"/>
  <c r="CV103" i="95" a="1"/>
  <c r="CV103" i="95" s="1"/>
  <c r="CW103" i="95" a="1"/>
  <c r="CW103" i="95" s="1"/>
  <c r="CX103" i="95" a="1"/>
  <c r="CX103" i="95" s="1"/>
  <c r="CY103" i="95" a="1"/>
  <c r="CY103" i="95" s="1"/>
  <c r="E104" i="95" a="1"/>
  <c r="E104" i="95" s="1"/>
  <c r="F104" i="95" a="1"/>
  <c r="F104" i="95" s="1"/>
  <c r="G104" i="95" a="1"/>
  <c r="G104" i="95" s="1"/>
  <c r="H104" i="95" a="1"/>
  <c r="H104" i="95" s="1"/>
  <c r="I104" i="95" a="1"/>
  <c r="I104" i="95" s="1"/>
  <c r="J104" i="95" a="1"/>
  <c r="J104" i="95" s="1"/>
  <c r="K104" i="95" a="1"/>
  <c r="K104" i="95" s="1"/>
  <c r="L104" i="95" a="1"/>
  <c r="L104" i="95" s="1"/>
  <c r="M104" i="95" a="1"/>
  <c r="M104" i="95" s="1"/>
  <c r="N104" i="95" a="1"/>
  <c r="N104" i="95" s="1"/>
  <c r="O104" i="95" a="1"/>
  <c r="O104" i="95" s="1"/>
  <c r="P104" i="95" a="1"/>
  <c r="P104" i="95" s="1"/>
  <c r="Q104" i="95" a="1"/>
  <c r="Q104" i="95" s="1"/>
  <c r="R104" i="95" a="1"/>
  <c r="R104" i="95" s="1"/>
  <c r="S104" i="95" a="1"/>
  <c r="S104" i="95" s="1"/>
  <c r="T104" i="95" a="1"/>
  <c r="T104" i="95" s="1"/>
  <c r="U104" i="95" a="1"/>
  <c r="U104" i="95" s="1"/>
  <c r="V104" i="95" a="1"/>
  <c r="V104" i="95" s="1"/>
  <c r="W104" i="95" a="1"/>
  <c r="W104" i="95" s="1"/>
  <c r="X104" i="95" a="1"/>
  <c r="X104" i="95" s="1"/>
  <c r="Y104" i="95" a="1"/>
  <c r="Y104" i="95" s="1"/>
  <c r="Z104" i="95" a="1"/>
  <c r="Z104" i="95" s="1"/>
  <c r="AA104" i="95" a="1"/>
  <c r="AA104" i="95" s="1"/>
  <c r="AB104" i="95" a="1"/>
  <c r="AB104" i="95" s="1"/>
  <c r="AC104" i="95" a="1"/>
  <c r="AC104" i="95" s="1"/>
  <c r="AD104" i="95" a="1"/>
  <c r="AD104" i="95" s="1"/>
  <c r="AE104" i="95" a="1"/>
  <c r="AE104" i="95" s="1"/>
  <c r="AF104" i="95" a="1"/>
  <c r="AF104" i="95" s="1"/>
  <c r="AG104" i="95" a="1"/>
  <c r="AG104" i="95" s="1"/>
  <c r="AH104" i="95" a="1"/>
  <c r="AH104" i="95" s="1"/>
  <c r="AI104" i="95" a="1"/>
  <c r="AI104" i="95" s="1"/>
  <c r="AJ104" i="95" a="1"/>
  <c r="AJ104" i="95" s="1"/>
  <c r="AK104" i="95" a="1"/>
  <c r="AK104" i="95" s="1"/>
  <c r="AL104" i="95" a="1"/>
  <c r="AL104" i="95" s="1"/>
  <c r="AM104" i="95" a="1"/>
  <c r="AM104" i="95" s="1"/>
  <c r="AN104" i="95" a="1"/>
  <c r="AN104" i="95" s="1"/>
  <c r="AO104" i="95" a="1"/>
  <c r="AO104" i="95" s="1"/>
  <c r="AP104" i="95" a="1"/>
  <c r="AP104" i="95" s="1"/>
  <c r="AQ104" i="95" a="1"/>
  <c r="AQ104" i="95" s="1"/>
  <c r="AR104" i="95" a="1"/>
  <c r="AR104" i="95" s="1"/>
  <c r="AS104" i="95" a="1"/>
  <c r="AS104" i="95" s="1"/>
  <c r="AT104" i="95" a="1"/>
  <c r="AT104" i="95" s="1"/>
  <c r="AU104" i="95" a="1"/>
  <c r="AU104" i="95" s="1"/>
  <c r="AV104" i="95" a="1"/>
  <c r="AV104" i="95" s="1"/>
  <c r="AW104" i="95" a="1"/>
  <c r="AW104" i="95" s="1"/>
  <c r="AX104" i="95" a="1"/>
  <c r="AX104" i="95" s="1"/>
  <c r="AY104" i="95" a="1"/>
  <c r="AY104" i="95" s="1"/>
  <c r="AZ104" i="95" a="1"/>
  <c r="AZ104" i="95" s="1"/>
  <c r="BA104" i="95" a="1"/>
  <c r="BA104" i="95" s="1"/>
  <c r="BB104" i="95" a="1"/>
  <c r="BB104" i="95" s="1"/>
  <c r="BC104" i="95" a="1"/>
  <c r="BC104" i="95" s="1"/>
  <c r="BD104" i="95" a="1"/>
  <c r="BD104" i="95" s="1"/>
  <c r="BE104" i="95" a="1"/>
  <c r="BE104" i="95" s="1"/>
  <c r="BF104" i="95" a="1"/>
  <c r="BF104" i="95" s="1"/>
  <c r="BG104" i="95" a="1"/>
  <c r="BG104" i="95" s="1"/>
  <c r="BH104" i="95" a="1"/>
  <c r="BH104" i="95" s="1"/>
  <c r="BI104" i="95" a="1"/>
  <c r="BI104" i="95" s="1"/>
  <c r="BJ104" i="95" a="1"/>
  <c r="BJ104" i="95" s="1"/>
  <c r="BK104" i="95" a="1"/>
  <c r="BK104" i="95" s="1"/>
  <c r="BL104" i="95" a="1"/>
  <c r="BL104" i="95" s="1"/>
  <c r="BM104" i="95" a="1"/>
  <c r="BM104" i="95" s="1"/>
  <c r="BN104" i="95" a="1"/>
  <c r="BN104" i="95" s="1"/>
  <c r="BO104" i="95" a="1"/>
  <c r="BO104" i="95" s="1"/>
  <c r="BP104" i="95" a="1"/>
  <c r="BP104" i="95" s="1"/>
  <c r="BQ104" i="95" a="1"/>
  <c r="BQ104" i="95" s="1"/>
  <c r="BR104" i="95" a="1"/>
  <c r="BR104" i="95" s="1"/>
  <c r="BS104" i="95" a="1"/>
  <c r="BS104" i="95" s="1"/>
  <c r="BT104" i="95" a="1"/>
  <c r="BT104" i="95" s="1"/>
  <c r="BU104" i="95" a="1"/>
  <c r="BU104" i="95" s="1"/>
  <c r="BV104" i="95" a="1"/>
  <c r="BV104" i="95" s="1"/>
  <c r="BW104" i="95" a="1"/>
  <c r="BW104" i="95" s="1"/>
  <c r="BX104" i="95" a="1"/>
  <c r="BX104" i="95" s="1"/>
  <c r="BY104" i="95" a="1"/>
  <c r="BY104" i="95" s="1"/>
  <c r="BZ104" i="95" a="1"/>
  <c r="BZ104" i="95" s="1"/>
  <c r="CA104" i="95" a="1"/>
  <c r="CA104" i="95" s="1"/>
  <c r="CB104" i="95" a="1"/>
  <c r="CB104" i="95" s="1"/>
  <c r="CC104" i="95" a="1"/>
  <c r="CC104" i="95" s="1"/>
  <c r="CD104" i="95" a="1"/>
  <c r="CD104" i="95" s="1"/>
  <c r="CE104" i="95" a="1"/>
  <c r="CE104" i="95" s="1"/>
  <c r="CF104" i="95" a="1"/>
  <c r="CF104" i="95" s="1"/>
  <c r="CG104" i="95" a="1"/>
  <c r="CG104" i="95" s="1"/>
  <c r="CH104" i="95" a="1"/>
  <c r="CH104" i="95" s="1"/>
  <c r="CI104" i="95" a="1"/>
  <c r="CI104" i="95" s="1"/>
  <c r="CJ104" i="95" a="1"/>
  <c r="CJ104" i="95" s="1"/>
  <c r="CK104" i="95" a="1"/>
  <c r="CK104" i="95" s="1"/>
  <c r="CL104" i="95" a="1"/>
  <c r="CL104" i="95" s="1"/>
  <c r="CM104" i="95" a="1"/>
  <c r="CM104" i="95" s="1"/>
  <c r="CN104" i="95" a="1"/>
  <c r="CN104" i="95" s="1"/>
  <c r="CO104" i="95" a="1"/>
  <c r="CO104" i="95" s="1"/>
  <c r="CP104" i="95" a="1"/>
  <c r="CP104" i="95" s="1"/>
  <c r="CQ104" i="95" a="1"/>
  <c r="CQ104" i="95" s="1"/>
  <c r="CR104" i="95" a="1"/>
  <c r="CR104" i="95" s="1"/>
  <c r="CS104" i="95" a="1"/>
  <c r="CS104" i="95" s="1"/>
  <c r="CT104" i="95" a="1"/>
  <c r="CT104" i="95" s="1"/>
  <c r="CU104" i="95" a="1"/>
  <c r="CU104" i="95" s="1"/>
  <c r="CV104" i="95" a="1"/>
  <c r="CV104" i="95" s="1"/>
  <c r="CW104" i="95" a="1"/>
  <c r="CW104" i="95" s="1"/>
  <c r="CX104" i="95" a="1"/>
  <c r="CX104" i="95" s="1"/>
  <c r="CY104" i="95" a="1"/>
  <c r="CY104" i="95" s="1"/>
  <c r="E105" i="95" a="1"/>
  <c r="E105" i="95" s="1"/>
  <c r="F105" i="95" a="1"/>
  <c r="F105" i="95" s="1"/>
  <c r="G105" i="95" a="1"/>
  <c r="G105" i="95" s="1"/>
  <c r="H105" i="95" a="1"/>
  <c r="H105" i="95" s="1"/>
  <c r="I105" i="95" a="1"/>
  <c r="I105" i="95" s="1"/>
  <c r="J105" i="95" a="1"/>
  <c r="J105" i="95" s="1"/>
  <c r="K105" i="95" a="1"/>
  <c r="K105" i="95" s="1"/>
  <c r="L105" i="95" a="1"/>
  <c r="L105" i="95" s="1"/>
  <c r="M105" i="95" a="1"/>
  <c r="M105" i="95" s="1"/>
  <c r="N105" i="95" a="1"/>
  <c r="N105" i="95" s="1"/>
  <c r="O105" i="95" a="1"/>
  <c r="O105" i="95" s="1"/>
  <c r="P105" i="95" a="1"/>
  <c r="P105" i="95" s="1"/>
  <c r="Q105" i="95" a="1"/>
  <c r="Q105" i="95" s="1"/>
  <c r="R105" i="95" a="1"/>
  <c r="R105" i="95" s="1"/>
  <c r="S105" i="95" a="1"/>
  <c r="S105" i="95" s="1"/>
  <c r="T105" i="95" a="1"/>
  <c r="T105" i="95" s="1"/>
  <c r="U105" i="95" a="1"/>
  <c r="U105" i="95" s="1"/>
  <c r="V105" i="95" a="1"/>
  <c r="V105" i="95" s="1"/>
  <c r="W105" i="95" a="1"/>
  <c r="W105" i="95" s="1"/>
  <c r="X105" i="95" a="1"/>
  <c r="X105" i="95" s="1"/>
  <c r="Y105" i="95" a="1"/>
  <c r="Y105" i="95" s="1"/>
  <c r="Z105" i="95" a="1"/>
  <c r="Z105" i="95" s="1"/>
  <c r="AA105" i="95" a="1"/>
  <c r="AA105" i="95" s="1"/>
  <c r="AB105" i="95" a="1"/>
  <c r="AB105" i="95" s="1"/>
  <c r="AC105" i="95" a="1"/>
  <c r="AC105" i="95" s="1"/>
  <c r="AD105" i="95" a="1"/>
  <c r="AD105" i="95" s="1"/>
  <c r="AE105" i="95" a="1"/>
  <c r="AE105" i="95" s="1"/>
  <c r="AF105" i="95" a="1"/>
  <c r="AF105" i="95" s="1"/>
  <c r="AG105" i="95" a="1"/>
  <c r="AG105" i="95" s="1"/>
  <c r="AH105" i="95" a="1"/>
  <c r="AH105" i="95" s="1"/>
  <c r="AI105" i="95" a="1"/>
  <c r="AI105" i="95" s="1"/>
  <c r="AJ105" i="95" a="1"/>
  <c r="AJ105" i="95" s="1"/>
  <c r="AK105" i="95" a="1"/>
  <c r="AK105" i="95" s="1"/>
  <c r="AL105" i="95" a="1"/>
  <c r="AL105" i="95" s="1"/>
  <c r="AM105" i="95" a="1"/>
  <c r="AM105" i="95" s="1"/>
  <c r="AN105" i="95" a="1"/>
  <c r="AN105" i="95" s="1"/>
  <c r="AO105" i="95" a="1"/>
  <c r="AO105" i="95" s="1"/>
  <c r="AP105" i="95" a="1"/>
  <c r="AP105" i="95" s="1"/>
  <c r="AQ105" i="95" a="1"/>
  <c r="AQ105" i="95" s="1"/>
  <c r="AR105" i="95" a="1"/>
  <c r="AR105" i="95" s="1"/>
  <c r="AS105" i="95" a="1"/>
  <c r="AS105" i="95" s="1"/>
  <c r="AT105" i="95" a="1"/>
  <c r="AT105" i="95" s="1"/>
  <c r="AU105" i="95" a="1"/>
  <c r="AU105" i="95" s="1"/>
  <c r="AV105" i="95" a="1"/>
  <c r="AV105" i="95" s="1"/>
  <c r="AW105" i="95" a="1"/>
  <c r="AW105" i="95" s="1"/>
  <c r="AX105" i="95" a="1"/>
  <c r="AX105" i="95" s="1"/>
  <c r="AY105" i="95" a="1"/>
  <c r="AY105" i="95" s="1"/>
  <c r="AZ105" i="95" a="1"/>
  <c r="AZ105" i="95" s="1"/>
  <c r="BA105" i="95" a="1"/>
  <c r="BA105" i="95" s="1"/>
  <c r="BB105" i="95" a="1"/>
  <c r="BB105" i="95" s="1"/>
  <c r="BC105" i="95" a="1"/>
  <c r="BC105" i="95" s="1"/>
  <c r="BD105" i="95" a="1"/>
  <c r="BD105" i="95" s="1"/>
  <c r="BE105" i="95" a="1"/>
  <c r="BE105" i="95" s="1"/>
  <c r="BF105" i="95" a="1"/>
  <c r="BF105" i="95" s="1"/>
  <c r="BG105" i="95" a="1"/>
  <c r="BG105" i="95" s="1"/>
  <c r="BH105" i="95" a="1"/>
  <c r="BH105" i="95" s="1"/>
  <c r="BI105" i="95" a="1"/>
  <c r="BI105" i="95" s="1"/>
  <c r="BJ105" i="95" a="1"/>
  <c r="BJ105" i="95" s="1"/>
  <c r="BK105" i="95" a="1"/>
  <c r="BK105" i="95" s="1"/>
  <c r="BL105" i="95" a="1"/>
  <c r="BL105" i="95" s="1"/>
  <c r="BM105" i="95" a="1"/>
  <c r="BM105" i="95" s="1"/>
  <c r="BN105" i="95" a="1"/>
  <c r="BN105" i="95" s="1"/>
  <c r="BO105" i="95" a="1"/>
  <c r="BO105" i="95" s="1"/>
  <c r="BP105" i="95" a="1"/>
  <c r="BP105" i="95" s="1"/>
  <c r="BQ105" i="95" a="1"/>
  <c r="BQ105" i="95" s="1"/>
  <c r="BR105" i="95" a="1"/>
  <c r="BR105" i="95" s="1"/>
  <c r="BS105" i="95" a="1"/>
  <c r="BS105" i="95" s="1"/>
  <c r="BT105" i="95" a="1"/>
  <c r="BT105" i="95" s="1"/>
  <c r="BU105" i="95" a="1"/>
  <c r="BU105" i="95" s="1"/>
  <c r="BV105" i="95" a="1"/>
  <c r="BV105" i="95" s="1"/>
  <c r="BW105" i="95" a="1"/>
  <c r="BW105" i="95" s="1"/>
  <c r="BX105" i="95" a="1"/>
  <c r="BX105" i="95" s="1"/>
  <c r="BY105" i="95" a="1"/>
  <c r="BY105" i="95" s="1"/>
  <c r="BZ105" i="95" a="1"/>
  <c r="BZ105" i="95" s="1"/>
  <c r="CA105" i="95" a="1"/>
  <c r="CA105" i="95" s="1"/>
  <c r="CB105" i="95" a="1"/>
  <c r="CB105" i="95" s="1"/>
  <c r="CC105" i="95" a="1"/>
  <c r="CC105" i="95" s="1"/>
  <c r="CD105" i="95" a="1"/>
  <c r="CD105" i="95" s="1"/>
  <c r="CE105" i="95" a="1"/>
  <c r="CE105" i="95" s="1"/>
  <c r="CF105" i="95" a="1"/>
  <c r="CF105" i="95" s="1"/>
  <c r="CG105" i="95" a="1"/>
  <c r="CG105" i="95" s="1"/>
  <c r="CH105" i="95" a="1"/>
  <c r="CH105" i="95" s="1"/>
  <c r="CI105" i="95" a="1"/>
  <c r="CI105" i="95" s="1"/>
  <c r="CJ105" i="95" a="1"/>
  <c r="CJ105" i="95" s="1"/>
  <c r="CK105" i="95" a="1"/>
  <c r="CK105" i="95" s="1"/>
  <c r="CL105" i="95" a="1"/>
  <c r="CL105" i="95" s="1"/>
  <c r="CM105" i="95" a="1"/>
  <c r="CM105" i="95" s="1"/>
  <c r="CN105" i="95" a="1"/>
  <c r="CN105" i="95" s="1"/>
  <c r="CO105" i="95" a="1"/>
  <c r="CO105" i="95" s="1"/>
  <c r="CP105" i="95" a="1"/>
  <c r="CP105" i="95" s="1"/>
  <c r="CQ105" i="95" a="1"/>
  <c r="CQ105" i="95" s="1"/>
  <c r="CR105" i="95" a="1"/>
  <c r="CR105" i="95" s="1"/>
  <c r="CS105" i="95" a="1"/>
  <c r="CS105" i="95" s="1"/>
  <c r="CT105" i="95" a="1"/>
  <c r="CT105" i="95" s="1"/>
  <c r="CU105" i="95" a="1"/>
  <c r="CU105" i="95" s="1"/>
  <c r="CV105" i="95" a="1"/>
  <c r="CV105" i="95" s="1"/>
  <c r="CW105" i="95" a="1"/>
  <c r="CW105" i="95" s="1"/>
  <c r="CX105" i="95" a="1"/>
  <c r="CX105" i="95" s="1"/>
  <c r="CY105" i="95" a="1"/>
  <c r="CY105" i="95" s="1"/>
  <c r="E106" i="95" a="1"/>
  <c r="E106" i="95" s="1"/>
  <c r="F106" i="95" a="1"/>
  <c r="F106" i="95" s="1"/>
  <c r="G106" i="95" a="1"/>
  <c r="G106" i="95" s="1"/>
  <c r="H106" i="95" a="1"/>
  <c r="H106" i="95" s="1"/>
  <c r="I106" i="95" a="1"/>
  <c r="I106" i="95" s="1"/>
  <c r="J106" i="95" a="1"/>
  <c r="J106" i="95" s="1"/>
  <c r="K106" i="95" a="1"/>
  <c r="K106" i="95" s="1"/>
  <c r="L106" i="95" a="1"/>
  <c r="L106" i="95" s="1"/>
  <c r="M106" i="95" a="1"/>
  <c r="M106" i="95" s="1"/>
  <c r="N106" i="95" a="1"/>
  <c r="N106" i="95" s="1"/>
  <c r="O106" i="95" a="1"/>
  <c r="O106" i="95" s="1"/>
  <c r="P106" i="95" a="1"/>
  <c r="P106" i="95" s="1"/>
  <c r="Q106" i="95" a="1"/>
  <c r="Q106" i="95" s="1"/>
  <c r="R106" i="95" a="1"/>
  <c r="R106" i="95" s="1"/>
  <c r="S106" i="95" a="1"/>
  <c r="S106" i="95" s="1"/>
  <c r="T106" i="95" a="1"/>
  <c r="T106" i="95" s="1"/>
  <c r="U106" i="95" a="1"/>
  <c r="U106" i="95" s="1"/>
  <c r="V106" i="95" a="1"/>
  <c r="V106" i="95" s="1"/>
  <c r="W106" i="95" a="1"/>
  <c r="W106" i="95" s="1"/>
  <c r="X106" i="95" a="1"/>
  <c r="X106" i="95" s="1"/>
  <c r="Y106" i="95" a="1"/>
  <c r="Y106" i="95" s="1"/>
  <c r="Z106" i="95" a="1"/>
  <c r="Z106" i="95" s="1"/>
  <c r="AA106" i="95" a="1"/>
  <c r="AA106" i="95" s="1"/>
  <c r="AB106" i="95" a="1"/>
  <c r="AB106" i="95" s="1"/>
  <c r="AC106" i="95" a="1"/>
  <c r="AC106" i="95" s="1"/>
  <c r="AD106" i="95" a="1"/>
  <c r="AD106" i="95" s="1"/>
  <c r="AE106" i="95" a="1"/>
  <c r="AE106" i="95" s="1"/>
  <c r="AF106" i="95" a="1"/>
  <c r="AF106" i="95" s="1"/>
  <c r="AG106" i="95" a="1"/>
  <c r="AG106" i="95" s="1"/>
  <c r="AH106" i="95" a="1"/>
  <c r="AH106" i="95" s="1"/>
  <c r="AI106" i="95" a="1"/>
  <c r="AI106" i="95" s="1"/>
  <c r="AJ106" i="95" a="1"/>
  <c r="AJ106" i="95" s="1"/>
  <c r="AK106" i="95" a="1"/>
  <c r="AK106" i="95" s="1"/>
  <c r="AL106" i="95" a="1"/>
  <c r="AL106" i="95" s="1"/>
  <c r="AM106" i="95" a="1"/>
  <c r="AM106" i="95" s="1"/>
  <c r="AN106" i="95" a="1"/>
  <c r="AN106" i="95" s="1"/>
  <c r="AO106" i="95" a="1"/>
  <c r="AO106" i="95" s="1"/>
  <c r="AP106" i="95" a="1"/>
  <c r="AP106" i="95" s="1"/>
  <c r="AQ106" i="95" a="1"/>
  <c r="AQ106" i="95" s="1"/>
  <c r="AR106" i="95" a="1"/>
  <c r="AR106" i="95" s="1"/>
  <c r="AS106" i="95" a="1"/>
  <c r="AS106" i="95" s="1"/>
  <c r="AT106" i="95" a="1"/>
  <c r="AT106" i="95" s="1"/>
  <c r="AU106" i="95" a="1"/>
  <c r="AU106" i="95" s="1"/>
  <c r="AV106" i="95" a="1"/>
  <c r="AV106" i="95" s="1"/>
  <c r="AW106" i="95" a="1"/>
  <c r="AW106" i="95" s="1"/>
  <c r="AX106" i="95" a="1"/>
  <c r="AX106" i="95" s="1"/>
  <c r="AY106" i="95" a="1"/>
  <c r="AY106" i="95" s="1"/>
  <c r="AZ106" i="95" a="1"/>
  <c r="AZ106" i="95" s="1"/>
  <c r="BA106" i="95" a="1"/>
  <c r="BA106" i="95" s="1"/>
  <c r="BB106" i="95" a="1"/>
  <c r="BB106" i="95" s="1"/>
  <c r="BC106" i="95" a="1"/>
  <c r="BC106" i="95" s="1"/>
  <c r="BD106" i="95" a="1"/>
  <c r="BD106" i="95" s="1"/>
  <c r="BE106" i="95" a="1"/>
  <c r="BE106" i="95" s="1"/>
  <c r="BF106" i="95" a="1"/>
  <c r="BF106" i="95" s="1"/>
  <c r="BG106" i="95" a="1"/>
  <c r="BG106" i="95" s="1"/>
  <c r="BH106" i="95" a="1"/>
  <c r="BH106" i="95" s="1"/>
  <c r="BI106" i="95" a="1"/>
  <c r="BI106" i="95" s="1"/>
  <c r="BJ106" i="95" a="1"/>
  <c r="BJ106" i="95" s="1"/>
  <c r="BK106" i="95" a="1"/>
  <c r="BK106" i="95" s="1"/>
  <c r="BL106" i="95" a="1"/>
  <c r="BL106" i="95" s="1"/>
  <c r="BM106" i="95" a="1"/>
  <c r="BM106" i="95" s="1"/>
  <c r="BN106" i="95" a="1"/>
  <c r="BN106" i="95" s="1"/>
  <c r="BO106" i="95" a="1"/>
  <c r="BO106" i="95" s="1"/>
  <c r="BP106" i="95" a="1"/>
  <c r="BP106" i="95" s="1"/>
  <c r="BQ106" i="95" a="1"/>
  <c r="BQ106" i="95" s="1"/>
  <c r="BR106" i="95" a="1"/>
  <c r="BR106" i="95" s="1"/>
  <c r="BS106" i="95" a="1"/>
  <c r="BS106" i="95" s="1"/>
  <c r="BT106" i="95" a="1"/>
  <c r="BT106" i="95" s="1"/>
  <c r="BU106" i="95" a="1"/>
  <c r="BU106" i="95" s="1"/>
  <c r="BV106" i="95" a="1"/>
  <c r="BV106" i="95" s="1"/>
  <c r="BW106" i="95" a="1"/>
  <c r="BW106" i="95" s="1"/>
  <c r="BX106" i="95" a="1"/>
  <c r="BX106" i="95" s="1"/>
  <c r="BY106" i="95" a="1"/>
  <c r="BY106" i="95" s="1"/>
  <c r="BZ106" i="95" a="1"/>
  <c r="BZ106" i="95" s="1"/>
  <c r="CA106" i="95" a="1"/>
  <c r="CA106" i="95" s="1"/>
  <c r="CB106" i="95" a="1"/>
  <c r="CB106" i="95" s="1"/>
  <c r="CC106" i="95" a="1"/>
  <c r="CC106" i="95" s="1"/>
  <c r="CD106" i="95" a="1"/>
  <c r="CD106" i="95" s="1"/>
  <c r="CE106" i="95" a="1"/>
  <c r="CE106" i="95" s="1"/>
  <c r="CF106" i="95" a="1"/>
  <c r="CF106" i="95" s="1"/>
  <c r="CG106" i="95" a="1"/>
  <c r="CG106" i="95" s="1"/>
  <c r="CH106" i="95" a="1"/>
  <c r="CH106" i="95" s="1"/>
  <c r="CI106" i="95" a="1"/>
  <c r="CI106" i="95" s="1"/>
  <c r="CJ106" i="95" a="1"/>
  <c r="CJ106" i="95" s="1"/>
  <c r="CK106" i="95" a="1"/>
  <c r="CK106" i="95" s="1"/>
  <c r="CL106" i="95" a="1"/>
  <c r="CL106" i="95" s="1"/>
  <c r="CM106" i="95" a="1"/>
  <c r="CM106" i="95" s="1"/>
  <c r="CN106" i="95" a="1"/>
  <c r="CN106" i="95" s="1"/>
  <c r="CO106" i="95" a="1"/>
  <c r="CO106" i="95" s="1"/>
  <c r="CP106" i="95" a="1"/>
  <c r="CP106" i="95" s="1"/>
  <c r="CQ106" i="95" a="1"/>
  <c r="CQ106" i="95" s="1"/>
  <c r="CR106" i="95" a="1"/>
  <c r="CR106" i="95" s="1"/>
  <c r="CS106" i="95" a="1"/>
  <c r="CS106" i="95" s="1"/>
  <c r="CT106" i="95" a="1"/>
  <c r="CT106" i="95" s="1"/>
  <c r="CU106" i="95" a="1"/>
  <c r="CU106" i="95" s="1"/>
  <c r="CV106" i="95" a="1"/>
  <c r="CV106" i="95" s="1"/>
  <c r="CW106" i="95" a="1"/>
  <c r="CW106" i="95" s="1"/>
  <c r="CX106" i="95" a="1"/>
  <c r="CX106" i="95" s="1"/>
  <c r="CY106" i="95" a="1"/>
  <c r="CY106" i="95" s="1"/>
  <c r="E107" i="95" a="1"/>
  <c r="E107" i="95" s="1"/>
  <c r="F107" i="95" a="1"/>
  <c r="F107" i="95" s="1"/>
  <c r="G107" i="95" a="1"/>
  <c r="G107" i="95" s="1"/>
  <c r="H107" i="95" a="1"/>
  <c r="H107" i="95" s="1"/>
  <c r="I107" i="95" a="1"/>
  <c r="I107" i="95" s="1"/>
  <c r="J107" i="95" a="1"/>
  <c r="J107" i="95" s="1"/>
  <c r="K107" i="95" a="1"/>
  <c r="K107" i="95" s="1"/>
  <c r="L107" i="95" a="1"/>
  <c r="L107" i="95" s="1"/>
  <c r="M107" i="95" a="1"/>
  <c r="M107" i="95" s="1"/>
  <c r="N107" i="95" a="1"/>
  <c r="N107" i="95" s="1"/>
  <c r="O107" i="95" a="1"/>
  <c r="O107" i="95" s="1"/>
  <c r="P107" i="95" a="1"/>
  <c r="P107" i="95" s="1"/>
  <c r="Q107" i="95" a="1"/>
  <c r="Q107" i="95" s="1"/>
  <c r="R107" i="95" a="1"/>
  <c r="R107" i="95" s="1"/>
  <c r="S107" i="95" a="1"/>
  <c r="S107" i="95" s="1"/>
  <c r="T107" i="95" a="1"/>
  <c r="T107" i="95" s="1"/>
  <c r="U107" i="95" a="1"/>
  <c r="U107" i="95" s="1"/>
  <c r="V107" i="95" a="1"/>
  <c r="V107" i="95" s="1"/>
  <c r="W107" i="95" a="1"/>
  <c r="W107" i="95" s="1"/>
  <c r="X107" i="95" a="1"/>
  <c r="X107" i="95" s="1"/>
  <c r="Y107" i="95" a="1"/>
  <c r="Y107" i="95" s="1"/>
  <c r="Z107" i="95" a="1"/>
  <c r="Z107" i="95" s="1"/>
  <c r="AA107" i="95" a="1"/>
  <c r="AA107" i="95" s="1"/>
  <c r="AB107" i="95" a="1"/>
  <c r="AB107" i="95" s="1"/>
  <c r="AC107" i="95" a="1"/>
  <c r="AC107" i="95" s="1"/>
  <c r="AD107" i="95" a="1"/>
  <c r="AD107" i="95" s="1"/>
  <c r="AE107" i="95" a="1"/>
  <c r="AE107" i="95" s="1"/>
  <c r="AF107" i="95" a="1"/>
  <c r="AF107" i="95" s="1"/>
  <c r="AG107" i="95" a="1"/>
  <c r="AG107" i="95" s="1"/>
  <c r="AH107" i="95" a="1"/>
  <c r="AH107" i="95" s="1"/>
  <c r="AI107" i="95" a="1"/>
  <c r="AI107" i="95" s="1"/>
  <c r="AJ107" i="95" a="1"/>
  <c r="AJ107" i="95" s="1"/>
  <c r="AK107" i="95" a="1"/>
  <c r="AK107" i="95" s="1"/>
  <c r="AL107" i="95" a="1"/>
  <c r="AL107" i="95" s="1"/>
  <c r="AM107" i="95" a="1"/>
  <c r="AM107" i="95" s="1"/>
  <c r="AN107" i="95" a="1"/>
  <c r="AN107" i="95" s="1"/>
  <c r="AO107" i="95" a="1"/>
  <c r="AO107" i="95" s="1"/>
  <c r="AP107" i="95" a="1"/>
  <c r="AP107" i="95" s="1"/>
  <c r="AQ107" i="95" a="1"/>
  <c r="AQ107" i="95" s="1"/>
  <c r="AR107" i="95" a="1"/>
  <c r="AR107" i="95" s="1"/>
  <c r="AS107" i="95" a="1"/>
  <c r="AS107" i="95" s="1"/>
  <c r="AT107" i="95" a="1"/>
  <c r="AT107" i="95" s="1"/>
  <c r="AU107" i="95" a="1"/>
  <c r="AU107" i="95" s="1"/>
  <c r="AV107" i="95" a="1"/>
  <c r="AV107" i="95" s="1"/>
  <c r="AW107" i="95" a="1"/>
  <c r="AW107" i="95" s="1"/>
  <c r="AX107" i="95" a="1"/>
  <c r="AX107" i="95" s="1"/>
  <c r="AY107" i="95" a="1"/>
  <c r="AY107" i="95" s="1"/>
  <c r="AZ107" i="95" a="1"/>
  <c r="AZ107" i="95" s="1"/>
  <c r="BA107" i="95" a="1"/>
  <c r="BA107" i="95" s="1"/>
  <c r="BB107" i="95" a="1"/>
  <c r="BB107" i="95" s="1"/>
  <c r="BC107" i="95" a="1"/>
  <c r="BC107" i="95" s="1"/>
  <c r="BD107" i="95" a="1"/>
  <c r="BD107" i="95" s="1"/>
  <c r="BE107" i="95" a="1"/>
  <c r="BE107" i="95" s="1"/>
  <c r="BF107" i="95" a="1"/>
  <c r="BF107" i="95" s="1"/>
  <c r="BG107" i="95" a="1"/>
  <c r="BG107" i="95" s="1"/>
  <c r="BH107" i="95" a="1"/>
  <c r="BH107" i="95" s="1"/>
  <c r="BI107" i="95" a="1"/>
  <c r="BI107" i="95" s="1"/>
  <c r="BJ107" i="95" a="1"/>
  <c r="BJ107" i="95" s="1"/>
  <c r="BK107" i="95" a="1"/>
  <c r="BK107" i="95" s="1"/>
  <c r="BL107" i="95" a="1"/>
  <c r="BL107" i="95" s="1"/>
  <c r="BM107" i="95" a="1"/>
  <c r="BM107" i="95" s="1"/>
  <c r="BN107" i="95" a="1"/>
  <c r="BN107" i="95" s="1"/>
  <c r="BO107" i="95" a="1"/>
  <c r="BO107" i="95" s="1"/>
  <c r="BP107" i="95" a="1"/>
  <c r="BP107" i="95" s="1"/>
  <c r="BQ107" i="95" a="1"/>
  <c r="BQ107" i="95" s="1"/>
  <c r="BR107" i="95" a="1"/>
  <c r="BR107" i="95" s="1"/>
  <c r="BS107" i="95" a="1"/>
  <c r="BS107" i="95" s="1"/>
  <c r="BT107" i="95" a="1"/>
  <c r="BT107" i="95" s="1"/>
  <c r="BU107" i="95" a="1"/>
  <c r="BU107" i="95" s="1"/>
  <c r="BV107" i="95" a="1"/>
  <c r="BV107" i="95" s="1"/>
  <c r="BW107" i="95" a="1"/>
  <c r="BW107" i="95" s="1"/>
  <c r="BX107" i="95" a="1"/>
  <c r="BX107" i="95" s="1"/>
  <c r="BY107" i="95" a="1"/>
  <c r="BY107" i="95" s="1"/>
  <c r="BZ107" i="95" a="1"/>
  <c r="BZ107" i="95" s="1"/>
  <c r="CA107" i="95" a="1"/>
  <c r="CA107" i="95" s="1"/>
  <c r="CB107" i="95" a="1"/>
  <c r="CB107" i="95" s="1"/>
  <c r="CC107" i="95" a="1"/>
  <c r="CC107" i="95" s="1"/>
  <c r="CD107" i="95" a="1"/>
  <c r="CD107" i="95" s="1"/>
  <c r="CE107" i="95" a="1"/>
  <c r="CE107" i="95" s="1"/>
  <c r="CF107" i="95" a="1"/>
  <c r="CF107" i="95" s="1"/>
  <c r="CG107" i="95" a="1"/>
  <c r="CG107" i="95" s="1"/>
  <c r="CH107" i="95" a="1"/>
  <c r="CH107" i="95" s="1"/>
  <c r="CI107" i="95" a="1"/>
  <c r="CI107" i="95" s="1"/>
  <c r="CJ107" i="95" a="1"/>
  <c r="CJ107" i="95" s="1"/>
  <c r="CK107" i="95" a="1"/>
  <c r="CK107" i="95" s="1"/>
  <c r="CL107" i="95" a="1"/>
  <c r="CL107" i="95" s="1"/>
  <c r="CM107" i="95" a="1"/>
  <c r="CM107" i="95" s="1"/>
  <c r="CN107" i="95" a="1"/>
  <c r="CN107" i="95" s="1"/>
  <c r="CO107" i="95" a="1"/>
  <c r="CO107" i="95" s="1"/>
  <c r="CP107" i="95" a="1"/>
  <c r="CP107" i="95" s="1"/>
  <c r="CQ107" i="95" a="1"/>
  <c r="CQ107" i="95" s="1"/>
  <c r="CR107" i="95" a="1"/>
  <c r="CR107" i="95" s="1"/>
  <c r="CS107" i="95" a="1"/>
  <c r="CS107" i="95" s="1"/>
  <c r="CT107" i="95" a="1"/>
  <c r="CT107" i="95" s="1"/>
  <c r="CU107" i="95" a="1"/>
  <c r="CU107" i="95" s="1"/>
  <c r="CV107" i="95" a="1"/>
  <c r="CV107" i="95" s="1"/>
  <c r="CW107" i="95" a="1"/>
  <c r="CW107" i="95" s="1"/>
  <c r="CX107" i="95" a="1"/>
  <c r="CX107" i="95" s="1"/>
  <c r="CY107" i="95" a="1"/>
  <c r="CY107" i="95" s="1"/>
  <c r="E108" i="95" a="1"/>
  <c r="E108" i="95" s="1"/>
  <c r="F108" i="95" a="1"/>
  <c r="F108" i="95" s="1"/>
  <c r="G108" i="95" a="1"/>
  <c r="G108" i="95" s="1"/>
  <c r="H108" i="95" a="1"/>
  <c r="H108" i="95" s="1"/>
  <c r="I108" i="95" a="1"/>
  <c r="I108" i="95" s="1"/>
  <c r="J108" i="95" a="1"/>
  <c r="J108" i="95" s="1"/>
  <c r="K108" i="95" a="1"/>
  <c r="K108" i="95" s="1"/>
  <c r="L108" i="95" a="1"/>
  <c r="L108" i="95" s="1"/>
  <c r="M108" i="95" a="1"/>
  <c r="M108" i="95" s="1"/>
  <c r="N108" i="95" a="1"/>
  <c r="N108" i="95" s="1"/>
  <c r="O108" i="95" a="1"/>
  <c r="O108" i="95" s="1"/>
  <c r="P108" i="95" a="1"/>
  <c r="P108" i="95" s="1"/>
  <c r="Q108" i="95" a="1"/>
  <c r="Q108" i="95" s="1"/>
  <c r="R108" i="95" a="1"/>
  <c r="R108" i="95" s="1"/>
  <c r="S108" i="95" a="1"/>
  <c r="S108" i="95" s="1"/>
  <c r="T108" i="95" a="1"/>
  <c r="T108" i="95" s="1"/>
  <c r="U108" i="95" a="1"/>
  <c r="U108" i="95" s="1"/>
  <c r="V108" i="95" a="1"/>
  <c r="V108" i="95" s="1"/>
  <c r="W108" i="95" a="1"/>
  <c r="W108" i="95" s="1"/>
  <c r="X108" i="95" a="1"/>
  <c r="X108" i="95" s="1"/>
  <c r="Y108" i="95" a="1"/>
  <c r="Y108" i="95" s="1"/>
  <c r="Z108" i="95" a="1"/>
  <c r="Z108" i="95" s="1"/>
  <c r="AA108" i="95" a="1"/>
  <c r="AA108" i="95" s="1"/>
  <c r="AB108" i="95" a="1"/>
  <c r="AB108" i="95" s="1"/>
  <c r="AC108" i="95" a="1"/>
  <c r="AC108" i="95" s="1"/>
  <c r="AD108" i="95" a="1"/>
  <c r="AD108" i="95" s="1"/>
  <c r="AE108" i="95" a="1"/>
  <c r="AE108" i="95" s="1"/>
  <c r="AF108" i="95" a="1"/>
  <c r="AF108" i="95" s="1"/>
  <c r="AG108" i="95" a="1"/>
  <c r="AG108" i="95" s="1"/>
  <c r="AH108" i="95" a="1"/>
  <c r="AH108" i="95" s="1"/>
  <c r="AI108" i="95" a="1"/>
  <c r="AI108" i="95" s="1"/>
  <c r="AJ108" i="95" a="1"/>
  <c r="AJ108" i="95" s="1"/>
  <c r="AK108" i="95" a="1"/>
  <c r="AK108" i="95" s="1"/>
  <c r="AL108" i="95" a="1"/>
  <c r="AL108" i="95" s="1"/>
  <c r="AM108" i="95" a="1"/>
  <c r="AM108" i="95" s="1"/>
  <c r="AN108" i="95" a="1"/>
  <c r="AN108" i="95" s="1"/>
  <c r="AO108" i="95" a="1"/>
  <c r="AO108" i="95" s="1"/>
  <c r="AP108" i="95" a="1"/>
  <c r="AP108" i="95" s="1"/>
  <c r="AQ108" i="95" a="1"/>
  <c r="AQ108" i="95" s="1"/>
  <c r="AR108" i="95" a="1"/>
  <c r="AR108" i="95" s="1"/>
  <c r="AS108" i="95" a="1"/>
  <c r="AS108" i="95" s="1"/>
  <c r="AT108" i="95" a="1"/>
  <c r="AT108" i="95" s="1"/>
  <c r="AU108" i="95" a="1"/>
  <c r="AU108" i="95" s="1"/>
  <c r="AV108" i="95" a="1"/>
  <c r="AV108" i="95" s="1"/>
  <c r="AW108" i="95" a="1"/>
  <c r="AW108" i="95" s="1"/>
  <c r="AX108" i="95" a="1"/>
  <c r="AX108" i="95" s="1"/>
  <c r="AY108" i="95" a="1"/>
  <c r="AY108" i="95" s="1"/>
  <c r="AZ108" i="95" a="1"/>
  <c r="AZ108" i="95" s="1"/>
  <c r="BA108" i="95" a="1"/>
  <c r="BA108" i="95" s="1"/>
  <c r="BB108" i="95" a="1"/>
  <c r="BB108" i="95" s="1"/>
  <c r="BC108" i="95" a="1"/>
  <c r="BC108" i="95" s="1"/>
  <c r="BD108" i="95" a="1"/>
  <c r="BD108" i="95" s="1"/>
  <c r="BE108" i="95" a="1"/>
  <c r="BE108" i="95" s="1"/>
  <c r="BF108" i="95" a="1"/>
  <c r="BF108" i="95" s="1"/>
  <c r="BG108" i="95" a="1"/>
  <c r="BG108" i="95" s="1"/>
  <c r="BH108" i="95" a="1"/>
  <c r="BH108" i="95" s="1"/>
  <c r="BI108" i="95" a="1"/>
  <c r="BI108" i="95" s="1"/>
  <c r="BJ108" i="95" a="1"/>
  <c r="BJ108" i="95" s="1"/>
  <c r="BK108" i="95" a="1"/>
  <c r="BK108" i="95" s="1"/>
  <c r="BL108" i="95" a="1"/>
  <c r="BL108" i="95" s="1"/>
  <c r="BM108" i="95" a="1"/>
  <c r="BM108" i="95" s="1"/>
  <c r="BN108" i="95" a="1"/>
  <c r="BN108" i="95" s="1"/>
  <c r="BO108" i="95" a="1"/>
  <c r="BO108" i="95" s="1"/>
  <c r="BP108" i="95" a="1"/>
  <c r="BP108" i="95" s="1"/>
  <c r="BQ108" i="95" a="1"/>
  <c r="BQ108" i="95" s="1"/>
  <c r="BR108" i="95" a="1"/>
  <c r="BR108" i="95" s="1"/>
  <c r="BS108" i="95" a="1"/>
  <c r="BS108" i="95" s="1"/>
  <c r="BT108" i="95" a="1"/>
  <c r="BT108" i="95" s="1"/>
  <c r="BU108" i="95" a="1"/>
  <c r="BU108" i="95" s="1"/>
  <c r="BV108" i="95" a="1"/>
  <c r="BV108" i="95" s="1"/>
  <c r="BW108" i="95" a="1"/>
  <c r="BW108" i="95" s="1"/>
  <c r="BX108" i="95" a="1"/>
  <c r="BX108" i="95" s="1"/>
  <c r="BY108" i="95" a="1"/>
  <c r="BY108" i="95" s="1"/>
  <c r="BZ108" i="95" a="1"/>
  <c r="BZ108" i="95" s="1"/>
  <c r="CA108" i="95" a="1"/>
  <c r="CA108" i="95"/>
  <c r="CB108" i="95" a="1"/>
  <c r="CB108" i="95" s="1"/>
  <c r="CC108" i="95" a="1"/>
  <c r="CC108" i="95" s="1"/>
  <c r="CD108" i="95" a="1"/>
  <c r="CD108" i="95" s="1"/>
  <c r="CE108" i="95" a="1"/>
  <c r="CE108" i="95"/>
  <c r="CF108" i="95" a="1"/>
  <c r="CF108" i="95" s="1"/>
  <c r="CG108" i="95" a="1"/>
  <c r="CG108" i="95" s="1"/>
  <c r="CH108" i="95" a="1"/>
  <c r="CH108" i="95" s="1"/>
  <c r="CI108" i="95" a="1"/>
  <c r="CI108" i="95" s="1"/>
  <c r="CJ108" i="95" a="1"/>
  <c r="CJ108" i="95" s="1"/>
  <c r="CK108" i="95" a="1"/>
  <c r="CK108" i="95" s="1"/>
  <c r="CL108" i="95" a="1"/>
  <c r="CL108" i="95" s="1"/>
  <c r="CM108" i="95" a="1"/>
  <c r="CM108" i="95" s="1"/>
  <c r="CN108" i="95" a="1"/>
  <c r="CN108" i="95" s="1"/>
  <c r="CO108" i="95" a="1"/>
  <c r="CO108" i="95" s="1"/>
  <c r="CP108" i="95" a="1"/>
  <c r="CP108" i="95" s="1"/>
  <c r="CQ108" i="95" a="1"/>
  <c r="CQ108" i="95"/>
  <c r="CR108" i="95" a="1"/>
  <c r="CR108" i="95" s="1"/>
  <c r="CS108" i="95" a="1"/>
  <c r="CS108" i="95" s="1"/>
  <c r="CT108" i="95" a="1"/>
  <c r="CT108" i="95" s="1"/>
  <c r="CU108" i="95" a="1"/>
  <c r="CU108" i="95" s="1"/>
  <c r="CV108" i="95" a="1"/>
  <c r="CV108" i="95" s="1"/>
  <c r="CW108" i="95" a="1"/>
  <c r="CW108" i="95" s="1"/>
  <c r="CX108" i="95" a="1"/>
  <c r="CX108" i="95" s="1"/>
  <c r="CY108" i="95" a="1"/>
  <c r="CY108" i="95" s="1"/>
  <c r="E109" i="95" a="1"/>
  <c r="E109" i="95" s="1"/>
  <c r="F109" i="95" a="1"/>
  <c r="F109" i="95" s="1"/>
  <c r="G109" i="95" a="1"/>
  <c r="G109" i="95" s="1"/>
  <c r="H109" i="95" a="1"/>
  <c r="H109" i="95" s="1"/>
  <c r="I109" i="95" a="1"/>
  <c r="I109" i="95" s="1"/>
  <c r="J109" i="95" a="1"/>
  <c r="J109" i="95" s="1"/>
  <c r="K109" i="95" a="1"/>
  <c r="K109" i="95" s="1"/>
  <c r="L109" i="95" a="1"/>
  <c r="L109" i="95"/>
  <c r="M109" i="95" a="1"/>
  <c r="M109" i="95" s="1"/>
  <c r="N109" i="95" a="1"/>
  <c r="N109" i="95" s="1"/>
  <c r="O109" i="95" a="1"/>
  <c r="O109" i="95" s="1"/>
  <c r="P109" i="95" a="1"/>
  <c r="P109" i="95"/>
  <c r="Q109" i="95" a="1"/>
  <c r="Q109" i="95" s="1"/>
  <c r="R109" i="95" a="1"/>
  <c r="R109" i="95" s="1"/>
  <c r="S109" i="95" a="1"/>
  <c r="S109" i="95" s="1"/>
  <c r="T109" i="95" a="1"/>
  <c r="T109" i="95" s="1"/>
  <c r="U109" i="95" a="1"/>
  <c r="U109" i="95" s="1"/>
  <c r="V109" i="95" a="1"/>
  <c r="V109" i="95" s="1"/>
  <c r="W109" i="95" a="1"/>
  <c r="W109" i="95" s="1"/>
  <c r="X109" i="95" a="1"/>
  <c r="X109" i="95" s="1"/>
  <c r="Y109" i="95" a="1"/>
  <c r="Y109" i="95" s="1"/>
  <c r="Z109" i="95" a="1"/>
  <c r="Z109" i="95" s="1"/>
  <c r="AA109" i="95" a="1"/>
  <c r="AA109" i="95" s="1"/>
  <c r="AB109" i="95" a="1"/>
  <c r="AB109" i="95"/>
  <c r="AC109" i="95" a="1"/>
  <c r="AC109" i="95" s="1"/>
  <c r="AD109" i="95" a="1"/>
  <c r="AD109" i="95" s="1"/>
  <c r="AE109" i="95" a="1"/>
  <c r="AE109" i="95" s="1"/>
  <c r="AF109" i="95" a="1"/>
  <c r="AF109" i="95" s="1"/>
  <c r="AG109" i="95" a="1"/>
  <c r="AG109" i="95" s="1"/>
  <c r="AH109" i="95" a="1"/>
  <c r="AH109" i="95" s="1"/>
  <c r="AI109" i="95" a="1"/>
  <c r="AI109" i="95" s="1"/>
  <c r="AJ109" i="95" a="1"/>
  <c r="AJ109" i="95" s="1"/>
  <c r="AK109" i="95" a="1"/>
  <c r="AK109" i="95" s="1"/>
  <c r="AL109" i="95" a="1"/>
  <c r="AL109" i="95" s="1"/>
  <c r="AM109" i="95" a="1"/>
  <c r="AM109" i="95" s="1"/>
  <c r="AN109" i="95" a="1"/>
  <c r="AN109" i="95" s="1"/>
  <c r="AO109" i="95" a="1"/>
  <c r="AO109" i="95" s="1"/>
  <c r="AP109" i="95" a="1"/>
  <c r="AP109" i="95" s="1"/>
  <c r="AQ109" i="95" a="1"/>
  <c r="AQ109" i="95" s="1"/>
  <c r="AR109" i="95" a="1"/>
  <c r="AR109" i="95"/>
  <c r="AS109" i="95" a="1"/>
  <c r="AS109" i="95" s="1"/>
  <c r="AT109" i="95" a="1"/>
  <c r="AT109" i="95" s="1"/>
  <c r="AU109" i="95" a="1"/>
  <c r="AU109" i="95" s="1"/>
  <c r="AV109" i="95" a="1"/>
  <c r="AV109" i="95"/>
  <c r="AW109" i="95" a="1"/>
  <c r="AW109" i="95" s="1"/>
  <c r="AX109" i="95" a="1"/>
  <c r="AX109" i="95" s="1"/>
  <c r="AY109" i="95" a="1"/>
  <c r="AY109" i="95" s="1"/>
  <c r="AZ109" i="95" a="1"/>
  <c r="AZ109" i="95" s="1"/>
  <c r="BA109" i="95" a="1"/>
  <c r="BA109" i="95" s="1"/>
  <c r="BB109" i="95" a="1"/>
  <c r="BB109" i="95" s="1"/>
  <c r="BC109" i="95" a="1"/>
  <c r="BC109" i="95" s="1"/>
  <c r="BD109" i="95" a="1"/>
  <c r="BD109" i="95" s="1"/>
  <c r="BE109" i="95" a="1"/>
  <c r="BE109" i="95" s="1"/>
  <c r="BF109" i="95" a="1"/>
  <c r="BF109" i="95" s="1"/>
  <c r="BG109" i="95" a="1"/>
  <c r="BG109" i="95" s="1"/>
  <c r="BH109" i="95" a="1"/>
  <c r="BH109" i="95"/>
  <c r="BI109" i="95" a="1"/>
  <c r="BI109" i="95" s="1"/>
  <c r="BJ109" i="95" a="1"/>
  <c r="BJ109" i="95" s="1"/>
  <c r="BK109" i="95" a="1"/>
  <c r="BK109" i="95" s="1"/>
  <c r="BL109" i="95" a="1"/>
  <c r="BL109" i="95" s="1"/>
  <c r="BM109" i="95" a="1"/>
  <c r="BM109" i="95" s="1"/>
  <c r="BN109" i="95" a="1"/>
  <c r="BN109" i="95" s="1"/>
  <c r="BO109" i="95" a="1"/>
  <c r="BO109" i="95" s="1"/>
  <c r="BP109" i="95" a="1"/>
  <c r="BP109" i="95" s="1"/>
  <c r="BQ109" i="95" a="1"/>
  <c r="BQ109" i="95" s="1"/>
  <c r="BR109" i="95" a="1"/>
  <c r="BR109" i="95" s="1"/>
  <c r="BS109" i="95" a="1"/>
  <c r="BS109" i="95" s="1"/>
  <c r="BT109" i="95" a="1"/>
  <c r="BT109" i="95" s="1"/>
  <c r="BU109" i="95" a="1"/>
  <c r="BU109" i="95" s="1"/>
  <c r="BV109" i="95" a="1"/>
  <c r="BV109" i="95" s="1"/>
  <c r="BW109" i="95" a="1"/>
  <c r="BW109" i="95" s="1"/>
  <c r="BX109" i="95" a="1"/>
  <c r="BX109" i="95"/>
  <c r="BY109" i="95" a="1"/>
  <c r="BY109" i="95" s="1"/>
  <c r="BZ109" i="95" a="1"/>
  <c r="BZ109" i="95" s="1"/>
  <c r="CA109" i="95" a="1"/>
  <c r="CA109" i="95" s="1"/>
  <c r="CB109" i="95" a="1"/>
  <c r="CB109" i="95"/>
  <c r="CC109" i="95" a="1"/>
  <c r="CC109" i="95" s="1"/>
  <c r="CD109" i="95" a="1"/>
  <c r="CD109" i="95" s="1"/>
  <c r="CE109" i="95" a="1"/>
  <c r="CE109" i="95" s="1"/>
  <c r="CF109" i="95" a="1"/>
  <c r="CF109" i="95" s="1"/>
  <c r="CG109" i="95" a="1"/>
  <c r="CG109" i="95" s="1"/>
  <c r="CH109" i="95" a="1"/>
  <c r="CH109" i="95" s="1"/>
  <c r="CI109" i="95" a="1"/>
  <c r="CI109" i="95" s="1"/>
  <c r="CJ109" i="95" a="1"/>
  <c r="CJ109" i="95" s="1"/>
  <c r="CK109" i="95" a="1"/>
  <c r="CK109" i="95" s="1"/>
  <c r="CL109" i="95" a="1"/>
  <c r="CL109" i="95" s="1"/>
  <c r="CM109" i="95" a="1"/>
  <c r="CM109" i="95" s="1"/>
  <c r="CN109" i="95" a="1"/>
  <c r="CN109" i="95"/>
  <c r="CO109" i="95" a="1"/>
  <c r="CO109" i="95" s="1"/>
  <c r="CP109" i="95" a="1"/>
  <c r="CP109" i="95" s="1"/>
  <c r="CQ109" i="95" a="1"/>
  <c r="CQ109" i="95" s="1"/>
  <c r="CR109" i="95" a="1"/>
  <c r="CR109" i="95" s="1"/>
  <c r="CS109" i="95" a="1"/>
  <c r="CS109" i="95" s="1"/>
  <c r="CT109" i="95" a="1"/>
  <c r="CT109" i="95" s="1"/>
  <c r="CU109" i="95" a="1"/>
  <c r="CU109" i="95" s="1"/>
  <c r="CV109" i="95" a="1"/>
  <c r="CV109" i="95" s="1"/>
  <c r="CW109" i="95" a="1"/>
  <c r="CW109" i="95" s="1"/>
  <c r="CX109" i="95" a="1"/>
  <c r="CX109" i="95" s="1"/>
  <c r="CY109" i="95" a="1"/>
  <c r="CY109" i="95" s="1"/>
  <c r="E110" i="95" a="1"/>
  <c r="E110" i="95" s="1"/>
  <c r="F110" i="95" a="1"/>
  <c r="F110" i="95" s="1"/>
  <c r="G110" i="95" a="1"/>
  <c r="G110" i="95" s="1"/>
  <c r="H110" i="95" a="1"/>
  <c r="H110" i="95" s="1"/>
  <c r="I110" i="95" a="1"/>
  <c r="I110" i="95"/>
  <c r="J110" i="95" a="1"/>
  <c r="J110" i="95" s="1"/>
  <c r="K110" i="95" a="1"/>
  <c r="K110" i="95" s="1"/>
  <c r="L110" i="95" a="1"/>
  <c r="L110" i="95" s="1"/>
  <c r="M110" i="95" a="1"/>
  <c r="M110" i="95"/>
  <c r="N110" i="95" a="1"/>
  <c r="N110" i="95" s="1"/>
  <c r="O110" i="95" a="1"/>
  <c r="O110" i="95" s="1"/>
  <c r="P110" i="95" a="1"/>
  <c r="P110" i="95" s="1"/>
  <c r="Q110" i="95" a="1"/>
  <c r="Q110" i="95" s="1"/>
  <c r="R110" i="95" a="1"/>
  <c r="R110" i="95" s="1"/>
  <c r="S110" i="95" a="1"/>
  <c r="S110" i="95" s="1"/>
  <c r="T110" i="95" a="1"/>
  <c r="T110" i="95" s="1"/>
  <c r="U110" i="95" a="1"/>
  <c r="U110" i="95" s="1"/>
  <c r="V110" i="95" a="1"/>
  <c r="V110" i="95" s="1"/>
  <c r="W110" i="95" a="1"/>
  <c r="W110" i="95" s="1"/>
  <c r="X110" i="95" a="1"/>
  <c r="X110" i="95" s="1"/>
  <c r="Y110" i="95" a="1"/>
  <c r="Y110" i="95"/>
  <c r="Z110" i="95" a="1"/>
  <c r="Z110" i="95" s="1"/>
  <c r="AA110" i="95" a="1"/>
  <c r="AA110" i="95" s="1"/>
  <c r="AB110" i="95" a="1"/>
  <c r="AB110" i="95" s="1"/>
  <c r="AC110" i="95" a="1"/>
  <c r="AC110" i="95" s="1"/>
  <c r="AD110" i="95" a="1"/>
  <c r="AD110" i="95" s="1"/>
  <c r="AE110" i="95" a="1"/>
  <c r="AE110" i="95" s="1"/>
  <c r="AF110" i="95" a="1"/>
  <c r="AF110" i="95" s="1"/>
  <c r="AG110" i="95" a="1"/>
  <c r="AG110" i="95" s="1"/>
  <c r="AH110" i="95" a="1"/>
  <c r="AH110" i="95" s="1"/>
  <c r="AI110" i="95" a="1"/>
  <c r="AI110" i="95" s="1"/>
  <c r="AJ110" i="95" a="1"/>
  <c r="AJ110" i="95" s="1"/>
  <c r="AK110" i="95" a="1"/>
  <c r="AK110" i="95" s="1"/>
  <c r="AL110" i="95" a="1"/>
  <c r="AL110" i="95" s="1"/>
  <c r="AM110" i="95" a="1"/>
  <c r="AM110" i="95" s="1"/>
  <c r="AN110" i="95" a="1"/>
  <c r="AN110" i="95" s="1"/>
  <c r="AO110" i="95" a="1"/>
  <c r="AO110" i="95"/>
  <c r="AP110" i="95" a="1"/>
  <c r="AP110" i="95" s="1"/>
  <c r="AQ110" i="95" a="1"/>
  <c r="AQ110" i="95" s="1"/>
  <c r="AR110" i="95" a="1"/>
  <c r="AR110" i="95" s="1"/>
  <c r="AS110" i="95" a="1"/>
  <c r="AS110" i="95"/>
  <c r="AT110" i="95" a="1"/>
  <c r="AT110" i="95" s="1"/>
  <c r="AU110" i="95" a="1"/>
  <c r="AU110" i="95" s="1"/>
  <c r="AV110" i="95" a="1"/>
  <c r="AV110" i="95" s="1"/>
  <c r="AW110" i="95" a="1"/>
  <c r="AW110" i="95" s="1"/>
  <c r="AX110" i="95" a="1"/>
  <c r="AX110" i="95" s="1"/>
  <c r="AY110" i="95" a="1"/>
  <c r="AY110" i="95" s="1"/>
  <c r="AZ110" i="95" a="1"/>
  <c r="AZ110" i="95" s="1"/>
  <c r="BA110" i="95" a="1"/>
  <c r="BA110" i="95" s="1"/>
  <c r="BB110" i="95" a="1"/>
  <c r="BB110" i="95" s="1"/>
  <c r="BC110" i="95" a="1"/>
  <c r="BC110" i="95" s="1"/>
  <c r="BD110" i="95" a="1"/>
  <c r="BD110" i="95" s="1"/>
  <c r="BE110" i="95" a="1"/>
  <c r="BE110" i="95"/>
  <c r="BF110" i="95" a="1"/>
  <c r="BF110" i="95" s="1"/>
  <c r="BG110" i="95" a="1"/>
  <c r="BG110" i="95" s="1"/>
  <c r="BH110" i="95" a="1"/>
  <c r="BH110" i="95" s="1"/>
  <c r="BI110" i="95" a="1"/>
  <c r="BI110" i="95" s="1"/>
  <c r="BJ110" i="95" a="1"/>
  <c r="BJ110" i="95" s="1"/>
  <c r="BK110" i="95" a="1"/>
  <c r="BK110" i="95" s="1"/>
  <c r="BL110" i="95" a="1"/>
  <c r="BL110" i="95" s="1"/>
  <c r="BM110" i="95" a="1"/>
  <c r="BM110" i="95" s="1"/>
  <c r="BN110" i="95" a="1"/>
  <c r="BN110" i="95" s="1"/>
  <c r="BO110" i="95" a="1"/>
  <c r="BO110" i="95" s="1"/>
  <c r="BP110" i="95" a="1"/>
  <c r="BP110" i="95" s="1"/>
  <c r="BQ110" i="95" a="1"/>
  <c r="BQ110" i="95" s="1"/>
  <c r="BR110" i="95" a="1"/>
  <c r="BR110" i="95" s="1"/>
  <c r="BS110" i="95" a="1"/>
  <c r="BS110" i="95" s="1"/>
  <c r="BT110" i="95" a="1"/>
  <c r="BT110" i="95" s="1"/>
  <c r="BU110" i="95" a="1"/>
  <c r="BU110" i="95"/>
  <c r="BV110" i="95" a="1"/>
  <c r="BV110" i="95" s="1"/>
  <c r="BW110" i="95" a="1"/>
  <c r="BW110" i="95" s="1"/>
  <c r="BX110" i="95" a="1"/>
  <c r="BX110" i="95" s="1"/>
  <c r="BY110" i="95" a="1"/>
  <c r="BY110" i="95"/>
  <c r="BZ110" i="95" a="1"/>
  <c r="BZ110" i="95" s="1"/>
  <c r="CA110" i="95" a="1"/>
  <c r="CA110" i="95" s="1"/>
  <c r="CB110" i="95" a="1"/>
  <c r="CB110" i="95" s="1"/>
  <c r="CC110" i="95" a="1"/>
  <c r="CC110" i="95" s="1"/>
  <c r="CD110" i="95" a="1"/>
  <c r="CD110" i="95" s="1"/>
  <c r="CE110" i="95" a="1"/>
  <c r="CE110" i="95" s="1"/>
  <c r="CF110" i="95" a="1"/>
  <c r="CF110" i="95" s="1"/>
  <c r="CG110" i="95" a="1"/>
  <c r="CG110" i="95" s="1"/>
  <c r="CH110" i="95" a="1"/>
  <c r="CH110" i="95" s="1"/>
  <c r="CI110" i="95" a="1"/>
  <c r="CI110" i="95" s="1"/>
  <c r="CJ110" i="95" a="1"/>
  <c r="CJ110" i="95" s="1"/>
  <c r="CK110" i="95" a="1"/>
  <c r="CK110" i="95"/>
  <c r="CL110" i="95" a="1"/>
  <c r="CL110" i="95" s="1"/>
  <c r="CM110" i="95" a="1"/>
  <c r="CM110" i="95" s="1"/>
  <c r="CN110" i="95" a="1"/>
  <c r="CN110" i="95" s="1"/>
  <c r="CO110" i="95" a="1"/>
  <c r="CO110" i="95" s="1"/>
  <c r="CP110" i="95" a="1"/>
  <c r="CP110" i="95" s="1"/>
  <c r="CQ110" i="95" a="1"/>
  <c r="CQ110" i="95" s="1"/>
  <c r="CR110" i="95" a="1"/>
  <c r="CR110" i="95" s="1"/>
  <c r="CS110" i="95" a="1"/>
  <c r="CS110" i="95" s="1"/>
  <c r="CT110" i="95" a="1"/>
  <c r="CT110" i="95" s="1"/>
  <c r="CU110" i="95" a="1"/>
  <c r="CU110" i="95" s="1"/>
  <c r="CV110" i="95" a="1"/>
  <c r="CV110" i="95" s="1"/>
  <c r="CW110" i="95" a="1"/>
  <c r="CW110" i="95" s="1"/>
  <c r="CX110" i="95" a="1"/>
  <c r="CX110" i="95" s="1"/>
  <c r="CY110" i="95" a="1"/>
  <c r="CY110" i="95" s="1"/>
  <c r="E111" i="95" a="1"/>
  <c r="E111" i="95" s="1"/>
  <c r="F111" i="95" a="1"/>
  <c r="F111" i="95"/>
  <c r="G111" i="95" a="1"/>
  <c r="G111" i="95" s="1"/>
  <c r="H111" i="95" a="1"/>
  <c r="H111" i="95" s="1"/>
  <c r="I111" i="95" a="1"/>
  <c r="I111" i="95" s="1"/>
  <c r="J111" i="95" a="1"/>
  <c r="J111" i="95"/>
  <c r="K111" i="95" a="1"/>
  <c r="K111" i="95" s="1"/>
  <c r="L111" i="95" a="1"/>
  <c r="L111" i="95" s="1"/>
  <c r="M111" i="95" a="1"/>
  <c r="M111" i="95" s="1"/>
  <c r="N111" i="95" a="1"/>
  <c r="N111" i="95" s="1"/>
  <c r="O111" i="95" a="1"/>
  <c r="O111" i="95" s="1"/>
  <c r="P111" i="95" a="1"/>
  <c r="P111" i="95" s="1"/>
  <c r="Q111" i="95" a="1"/>
  <c r="Q111" i="95" s="1"/>
  <c r="R111" i="95" a="1"/>
  <c r="R111" i="95" s="1"/>
  <c r="S111" i="95" a="1"/>
  <c r="S111" i="95" s="1"/>
  <c r="T111" i="95" a="1"/>
  <c r="T111" i="95" s="1"/>
  <c r="U111" i="95" a="1"/>
  <c r="U111" i="95" s="1"/>
  <c r="V111" i="95" a="1"/>
  <c r="V111" i="95"/>
  <c r="W111" i="95" a="1"/>
  <c r="W111" i="95" s="1"/>
  <c r="X111" i="95" a="1"/>
  <c r="X111" i="95" s="1"/>
  <c r="Y111" i="95" a="1"/>
  <c r="Y111" i="95" s="1"/>
  <c r="Z111" i="95" a="1"/>
  <c r="Z111" i="95" s="1"/>
  <c r="AA111" i="95" a="1"/>
  <c r="AA111" i="95" s="1"/>
  <c r="AB111" i="95" a="1"/>
  <c r="AB111" i="95" s="1"/>
  <c r="AC111" i="95" a="1"/>
  <c r="AC111" i="95" s="1"/>
  <c r="AD111" i="95" a="1"/>
  <c r="AD111" i="95" s="1"/>
  <c r="AE111" i="95" a="1"/>
  <c r="AE111" i="95" s="1"/>
  <c r="AF111" i="95" a="1"/>
  <c r="AF111" i="95" s="1"/>
  <c r="AG111" i="95" a="1"/>
  <c r="AG111" i="95" s="1"/>
  <c r="AH111" i="95" a="1"/>
  <c r="AH111" i="95"/>
  <c r="AI111" i="95" a="1"/>
  <c r="AI111" i="95" s="1"/>
  <c r="AJ111" i="95" a="1"/>
  <c r="AJ111" i="95" s="1"/>
  <c r="AK111" i="95" a="1"/>
  <c r="AK111" i="95" s="1"/>
  <c r="AL111" i="95" a="1"/>
  <c r="AL111" i="95"/>
  <c r="AM111" i="95" a="1"/>
  <c r="AM111" i="95" s="1"/>
  <c r="AN111" i="95" a="1"/>
  <c r="AN111" i="95" s="1"/>
  <c r="AO111" i="95" a="1"/>
  <c r="AO111" i="95" s="1"/>
  <c r="AP111" i="95" a="1"/>
  <c r="AP111" i="95"/>
  <c r="AQ111" i="95" a="1"/>
  <c r="AQ111" i="95" s="1"/>
  <c r="AR111" i="95" a="1"/>
  <c r="AR111" i="95" s="1"/>
  <c r="AS111" i="95" a="1"/>
  <c r="AS111" i="95" s="1"/>
  <c r="AT111" i="95" a="1"/>
  <c r="AT111" i="95" s="1"/>
  <c r="AU111" i="95" a="1"/>
  <c r="AU111" i="95" s="1"/>
  <c r="AV111" i="95" a="1"/>
  <c r="AV111" i="95" s="1"/>
  <c r="AW111" i="95" a="1"/>
  <c r="AW111" i="95" s="1"/>
  <c r="AX111" i="95" a="1"/>
  <c r="AX111" i="95" s="1"/>
  <c r="AY111" i="95" a="1"/>
  <c r="AY111" i="95" s="1"/>
  <c r="AZ111" i="95" a="1"/>
  <c r="AZ111" i="95" s="1"/>
  <c r="BA111" i="95" a="1"/>
  <c r="BA111" i="95" s="1"/>
  <c r="BB111" i="95" a="1"/>
  <c r="BB111" i="95"/>
  <c r="BC111" i="95" a="1"/>
  <c r="BC111" i="95" s="1"/>
  <c r="BD111" i="95" a="1"/>
  <c r="BD111" i="95" s="1"/>
  <c r="BE111" i="95" a="1"/>
  <c r="BE111" i="95" s="1"/>
  <c r="BF111" i="95" a="1"/>
  <c r="BF111" i="95" s="1"/>
  <c r="BG111" i="95" a="1"/>
  <c r="BG111" i="95" s="1"/>
  <c r="BH111" i="95" a="1"/>
  <c r="BH111" i="95" s="1"/>
  <c r="BI111" i="95" a="1"/>
  <c r="BI111" i="95" s="1"/>
  <c r="BJ111" i="95" a="1"/>
  <c r="BJ111" i="95" s="1"/>
  <c r="BK111" i="95" a="1"/>
  <c r="BK111" i="95" s="1"/>
  <c r="BL111" i="95" a="1"/>
  <c r="BL111" i="95" s="1"/>
  <c r="BM111" i="95" a="1"/>
  <c r="BM111" i="95" s="1"/>
  <c r="BN111" i="95" a="1"/>
  <c r="BN111" i="95"/>
  <c r="BO111" i="95" a="1"/>
  <c r="BO111" i="95" s="1"/>
  <c r="BP111" i="95" a="1"/>
  <c r="BP111" i="95" s="1"/>
  <c r="BQ111" i="95" a="1"/>
  <c r="BQ111" i="95" s="1"/>
  <c r="BR111" i="95" a="1"/>
  <c r="BR111" i="95"/>
  <c r="BS111" i="95" a="1"/>
  <c r="BS111" i="95" s="1"/>
  <c r="BT111" i="95" a="1"/>
  <c r="BT111" i="95" s="1"/>
  <c r="BU111" i="95" a="1"/>
  <c r="BU111" i="95" s="1"/>
  <c r="BV111" i="95" a="1"/>
  <c r="BV111" i="95"/>
  <c r="BW111" i="95" a="1"/>
  <c r="BW111" i="95" s="1"/>
  <c r="BX111" i="95" a="1"/>
  <c r="BX111" i="95" s="1"/>
  <c r="BY111" i="95" a="1"/>
  <c r="BY111" i="95" s="1"/>
  <c r="BZ111" i="95" a="1"/>
  <c r="BZ111" i="95" s="1"/>
  <c r="CA111" i="95" a="1"/>
  <c r="CA111" i="95" s="1"/>
  <c r="CB111" i="95" a="1"/>
  <c r="CB111" i="95" s="1"/>
  <c r="CC111" i="95" a="1"/>
  <c r="CC111" i="95" s="1"/>
  <c r="CD111" i="95" a="1"/>
  <c r="CD111" i="95" s="1"/>
  <c r="CE111" i="95" a="1"/>
  <c r="CE111" i="95" s="1"/>
  <c r="CF111" i="95" a="1"/>
  <c r="CF111" i="95" s="1"/>
  <c r="CG111" i="95" a="1"/>
  <c r="CG111" i="95" s="1"/>
  <c r="CH111" i="95" a="1"/>
  <c r="CH111" i="95"/>
  <c r="CI111" i="95" a="1"/>
  <c r="CI111" i="95" s="1"/>
  <c r="CJ111" i="95" a="1"/>
  <c r="CJ111" i="95" s="1"/>
  <c r="CK111" i="95" a="1"/>
  <c r="CK111" i="95" s="1"/>
  <c r="CL111" i="95" a="1"/>
  <c r="CL111" i="95" s="1"/>
  <c r="CM111" i="95" a="1"/>
  <c r="CM111" i="95" s="1"/>
  <c r="CN111" i="95" a="1"/>
  <c r="CN111" i="95" s="1"/>
  <c r="CO111" i="95" a="1"/>
  <c r="CO111" i="95" s="1"/>
  <c r="CP111" i="95" a="1"/>
  <c r="CP111" i="95" s="1"/>
  <c r="CQ111" i="95" a="1"/>
  <c r="CQ111" i="95" s="1"/>
  <c r="CR111" i="95" a="1"/>
  <c r="CR111" i="95" s="1"/>
  <c r="CS111" i="95" a="1"/>
  <c r="CS111" i="95" s="1"/>
  <c r="CT111" i="95" a="1"/>
  <c r="CT111" i="95"/>
  <c r="CU111" i="95" a="1"/>
  <c r="CU111" i="95" s="1"/>
  <c r="CV111" i="95" a="1"/>
  <c r="CV111" i="95" s="1"/>
  <c r="CW111" i="95" a="1"/>
  <c r="CW111" i="95" s="1"/>
  <c r="CX111" i="95" a="1"/>
  <c r="CX111" i="95"/>
  <c r="CY111" i="95" a="1"/>
  <c r="CY111" i="95" s="1"/>
  <c r="E112" i="95" a="1"/>
  <c r="E112" i="95" s="1"/>
  <c r="F112" i="95" a="1"/>
  <c r="F112" i="95" s="1"/>
  <c r="G112" i="95" a="1"/>
  <c r="G112" i="95"/>
  <c r="H112" i="95" a="1"/>
  <c r="H112" i="95" s="1"/>
  <c r="I112" i="95" a="1"/>
  <c r="I112" i="95" s="1"/>
  <c r="J112" i="95" a="1"/>
  <c r="J112" i="95" s="1"/>
  <c r="K112" i="95" a="1"/>
  <c r="K112" i="95" s="1"/>
  <c r="L112" i="95" a="1"/>
  <c r="L112" i="95" s="1"/>
  <c r="M112" i="95" a="1"/>
  <c r="M112" i="95" s="1"/>
  <c r="N112" i="95" a="1"/>
  <c r="N112" i="95" s="1"/>
  <c r="O112" i="95" a="1"/>
  <c r="O112" i="95" s="1"/>
  <c r="P112" i="95" a="1"/>
  <c r="P112" i="95" s="1"/>
  <c r="Q112" i="95" a="1"/>
  <c r="Q112" i="95" s="1"/>
  <c r="R112" i="95" a="1"/>
  <c r="R112" i="95" s="1"/>
  <c r="S112" i="95" a="1"/>
  <c r="S112" i="95"/>
  <c r="T112" i="95" a="1"/>
  <c r="T112" i="95" s="1"/>
  <c r="U112" i="95" a="1"/>
  <c r="U112" i="95" s="1"/>
  <c r="V112" i="95" a="1"/>
  <c r="V112" i="95" s="1"/>
  <c r="W112" i="95" a="1"/>
  <c r="W112" i="95" s="1"/>
  <c r="X112" i="95" a="1"/>
  <c r="X112" i="95" s="1"/>
  <c r="Y112" i="95" a="1"/>
  <c r="Y112" i="95" s="1"/>
  <c r="Z112" i="95" a="1"/>
  <c r="Z112" i="95" s="1"/>
  <c r="AA112" i="95" a="1"/>
  <c r="AA112" i="95" s="1"/>
  <c r="AB112" i="95" a="1"/>
  <c r="AB112" i="95" s="1"/>
  <c r="AC112" i="95" a="1"/>
  <c r="AC112" i="95" s="1"/>
  <c r="AD112" i="95" a="1"/>
  <c r="AD112" i="95" s="1"/>
  <c r="AE112" i="95" a="1"/>
  <c r="AE112" i="95" s="1"/>
  <c r="AF112" i="95" a="1"/>
  <c r="AF112" i="95" s="1"/>
  <c r="AG112" i="95" a="1"/>
  <c r="AG112" i="95" s="1"/>
  <c r="AH112" i="95" a="1"/>
  <c r="AH112" i="95" s="1"/>
  <c r="AI112" i="95" a="1"/>
  <c r="AI112" i="95"/>
  <c r="AJ112" i="95" a="1"/>
  <c r="AJ112" i="95" s="1"/>
  <c r="AK112" i="95" a="1"/>
  <c r="AK112" i="95" s="1"/>
  <c r="AL112" i="95" a="1"/>
  <c r="AL112" i="95" s="1"/>
  <c r="AM112" i="95" a="1"/>
  <c r="AM112" i="95"/>
  <c r="AN112" i="95" a="1"/>
  <c r="AN112" i="95" s="1"/>
  <c r="AO112" i="95" a="1"/>
  <c r="AO112" i="95" s="1"/>
  <c r="AP112" i="95" a="1"/>
  <c r="AP112" i="95" s="1"/>
  <c r="AQ112" i="95" a="1"/>
  <c r="AQ112" i="95" s="1"/>
  <c r="AR112" i="95" a="1"/>
  <c r="AR112" i="95" s="1"/>
  <c r="AS112" i="95" a="1"/>
  <c r="AS112" i="95" s="1"/>
  <c r="AT112" i="95" a="1"/>
  <c r="AT112" i="95" s="1"/>
  <c r="AU112" i="95" a="1"/>
  <c r="AU112" i="95" s="1"/>
  <c r="AV112" i="95" a="1"/>
  <c r="AV112" i="95" s="1"/>
  <c r="AW112" i="95" a="1"/>
  <c r="AW112" i="95" s="1"/>
  <c r="AX112" i="95" a="1"/>
  <c r="AX112" i="95" s="1"/>
  <c r="AY112" i="95" a="1"/>
  <c r="AY112" i="95"/>
  <c r="AZ112" i="95" a="1"/>
  <c r="AZ112" i="95" s="1"/>
  <c r="BA112" i="95" a="1"/>
  <c r="BA112" i="95" s="1"/>
  <c r="BB112" i="95" a="1"/>
  <c r="BB112" i="95" s="1"/>
  <c r="BC112" i="95" a="1"/>
  <c r="BC112" i="95" s="1"/>
  <c r="BD112" i="95" a="1"/>
  <c r="BD112" i="95" s="1"/>
  <c r="BE112" i="95" a="1"/>
  <c r="BE112" i="95" s="1"/>
  <c r="BF112" i="95" a="1"/>
  <c r="BF112" i="95" s="1"/>
  <c r="BG112" i="95" a="1"/>
  <c r="BG112" i="95" s="1"/>
  <c r="BH112" i="95" a="1"/>
  <c r="BH112" i="95" s="1"/>
  <c r="BI112" i="95" a="1"/>
  <c r="BI112" i="95" s="1"/>
  <c r="BJ112" i="95" a="1"/>
  <c r="BJ112" i="95" s="1"/>
  <c r="BK112" i="95" a="1"/>
  <c r="BK112" i="95" s="1"/>
  <c r="BL112" i="95" a="1"/>
  <c r="BL112" i="95" s="1"/>
  <c r="BM112" i="95" a="1"/>
  <c r="BM112" i="95" s="1"/>
  <c r="BN112" i="95" a="1"/>
  <c r="BN112" i="95" s="1"/>
  <c r="BO112" i="95" a="1"/>
  <c r="BO112" i="95"/>
  <c r="BP112" i="95" a="1"/>
  <c r="BP112" i="95" s="1"/>
  <c r="BQ112" i="95" a="1"/>
  <c r="BQ112" i="95" s="1"/>
  <c r="BR112" i="95" a="1"/>
  <c r="BR112" i="95" s="1"/>
  <c r="BS112" i="95" a="1"/>
  <c r="BS112" i="95"/>
  <c r="BT112" i="95" a="1"/>
  <c r="BT112" i="95" s="1"/>
  <c r="BU112" i="95" a="1"/>
  <c r="BU112" i="95" s="1"/>
  <c r="BV112" i="95" a="1"/>
  <c r="BV112" i="95" s="1"/>
  <c r="BW112" i="95" a="1"/>
  <c r="BW112" i="95" s="1"/>
  <c r="BX112" i="95" a="1"/>
  <c r="BX112" i="95" s="1"/>
  <c r="BY112" i="95" a="1"/>
  <c r="BY112" i="95" s="1"/>
  <c r="BZ112" i="95" a="1"/>
  <c r="BZ112" i="95" s="1"/>
  <c r="CA112" i="95" a="1"/>
  <c r="CA112" i="95" s="1"/>
  <c r="CB112" i="95" a="1"/>
  <c r="CB112" i="95" s="1"/>
  <c r="CC112" i="95" a="1"/>
  <c r="CC112" i="95" s="1"/>
  <c r="CD112" i="95" a="1"/>
  <c r="CD112" i="95" s="1"/>
  <c r="CE112" i="95" a="1"/>
  <c r="CE112" i="95"/>
  <c r="CF112" i="95" a="1"/>
  <c r="CF112" i="95" s="1"/>
  <c r="CG112" i="95" a="1"/>
  <c r="CG112" i="95" s="1"/>
  <c r="CH112" i="95" a="1"/>
  <c r="CH112" i="95" s="1"/>
  <c r="CI112" i="95" a="1"/>
  <c r="CI112" i="95" s="1"/>
  <c r="CJ112" i="95" a="1"/>
  <c r="CJ112" i="95" s="1"/>
  <c r="CK112" i="95" a="1"/>
  <c r="CK112" i="95" s="1"/>
  <c r="CL112" i="95" a="1"/>
  <c r="CL112" i="95" s="1"/>
  <c r="CM112" i="95" a="1"/>
  <c r="CM112" i="95" s="1"/>
  <c r="CN112" i="95" a="1"/>
  <c r="CN112" i="95" s="1"/>
  <c r="CO112" i="95" a="1"/>
  <c r="CO112" i="95" s="1"/>
  <c r="CP112" i="95" a="1"/>
  <c r="CP112" i="95" s="1"/>
  <c r="CQ112" i="95" a="1"/>
  <c r="CQ112" i="95" s="1"/>
  <c r="CR112" i="95" a="1"/>
  <c r="CR112" i="95" s="1"/>
  <c r="CS112" i="95" a="1"/>
  <c r="CS112" i="95" s="1"/>
  <c r="CT112" i="95" a="1"/>
  <c r="CT112" i="95" s="1"/>
  <c r="CU112" i="95" a="1"/>
  <c r="CU112" i="95"/>
  <c r="CV112" i="95" a="1"/>
  <c r="CV112" i="95" s="1"/>
  <c r="CW112" i="95" a="1"/>
  <c r="CW112" i="95" s="1"/>
  <c r="CX112" i="95" a="1"/>
  <c r="CX112" i="95" s="1"/>
  <c r="CY112" i="95" a="1"/>
  <c r="CY112" i="95"/>
  <c r="E113" i="95" a="1"/>
  <c r="E113" i="95" s="1"/>
  <c r="F113" i="95" a="1"/>
  <c r="F113" i="95" s="1"/>
  <c r="G113" i="95" a="1"/>
  <c r="G113" i="95" s="1"/>
  <c r="H113" i="95" a="1"/>
  <c r="H113" i="95" s="1"/>
  <c r="I113" i="95" a="1"/>
  <c r="I113" i="95" s="1"/>
  <c r="J113" i="95" a="1"/>
  <c r="J113" i="95" s="1"/>
  <c r="K113" i="95" a="1"/>
  <c r="K113" i="95" s="1"/>
  <c r="L113" i="95" a="1"/>
  <c r="L113" i="95" s="1"/>
  <c r="M113" i="95" a="1"/>
  <c r="M113" i="95" s="1"/>
  <c r="N113" i="95" a="1"/>
  <c r="N113" i="95" s="1"/>
  <c r="O113" i="95" a="1"/>
  <c r="O113" i="95" s="1"/>
  <c r="P113" i="95" a="1"/>
  <c r="P113" i="95"/>
  <c r="Q113" i="95" a="1"/>
  <c r="Q113" i="95" s="1"/>
  <c r="R113" i="95" a="1"/>
  <c r="R113" i="95" s="1"/>
  <c r="S113" i="95" a="1"/>
  <c r="S113" i="95" s="1"/>
  <c r="T113" i="95" a="1"/>
  <c r="T113" i="95" s="1"/>
  <c r="U113" i="95" a="1"/>
  <c r="U113" i="95" s="1"/>
  <c r="V113" i="95" a="1"/>
  <c r="V113" i="95" s="1"/>
  <c r="W113" i="95" a="1"/>
  <c r="W113" i="95" s="1"/>
  <c r="X113" i="95" a="1"/>
  <c r="X113" i="95" s="1"/>
  <c r="Y113" i="95" a="1"/>
  <c r="Y113" i="95" s="1"/>
  <c r="Z113" i="95" a="1"/>
  <c r="Z113" i="95" s="1"/>
  <c r="AA113" i="95" a="1"/>
  <c r="AA113" i="95" s="1"/>
  <c r="AB113" i="95" a="1"/>
  <c r="AB113" i="95" s="1"/>
  <c r="AC113" i="95" a="1"/>
  <c r="AC113" i="95" s="1"/>
  <c r="AD113" i="95" a="1"/>
  <c r="AD113" i="95" s="1"/>
  <c r="AE113" i="95" a="1"/>
  <c r="AE113" i="95" s="1"/>
  <c r="AF113" i="95" a="1"/>
  <c r="AF113" i="95"/>
  <c r="AG113" i="95" a="1"/>
  <c r="AG113" i="95" s="1"/>
  <c r="AH113" i="95" a="1"/>
  <c r="AH113" i="95" s="1"/>
  <c r="AI113" i="95" a="1"/>
  <c r="AI113" i="95" s="1"/>
  <c r="AJ113" i="95" a="1"/>
  <c r="AJ113" i="95"/>
  <c r="AK113" i="95" a="1"/>
  <c r="AK113" i="95" s="1"/>
  <c r="AL113" i="95" a="1"/>
  <c r="AL113" i="95" s="1"/>
  <c r="AM113" i="95" a="1"/>
  <c r="AM113" i="95" s="1"/>
  <c r="AN113" i="95" a="1"/>
  <c r="AN113" i="95" s="1"/>
  <c r="AO113" i="95" a="1"/>
  <c r="AO113" i="95" s="1"/>
  <c r="AP113" i="95" a="1"/>
  <c r="AP113" i="95" s="1"/>
  <c r="AQ113" i="95" a="1"/>
  <c r="AQ113" i="95" s="1"/>
  <c r="AR113" i="95" a="1"/>
  <c r="AR113" i="95"/>
  <c r="AS113" i="95" a="1"/>
  <c r="AS113" i="95" s="1"/>
  <c r="AT113" i="95" a="1"/>
  <c r="AT113" i="95"/>
  <c r="AU113" i="95" a="1"/>
  <c r="AU113" i="95" s="1"/>
  <c r="AV113" i="95" a="1"/>
  <c r="AV113" i="95"/>
  <c r="AW113" i="95" a="1"/>
  <c r="AW113" i="95" s="1"/>
  <c r="AX113" i="95" a="1"/>
  <c r="AX113" i="95" s="1"/>
  <c r="AY113" i="95" a="1"/>
  <c r="AY113" i="95" s="1"/>
  <c r="AZ113" i="95" a="1"/>
  <c r="AZ113" i="95"/>
  <c r="BA113" i="95" a="1"/>
  <c r="BA113" i="95" s="1"/>
  <c r="BB113" i="95" a="1"/>
  <c r="BB113" i="95" s="1"/>
  <c r="BC113" i="95" a="1"/>
  <c r="BC113" i="95" s="1"/>
  <c r="BD113" i="95" a="1"/>
  <c r="BD113" i="95" s="1"/>
  <c r="BE113" i="95" a="1"/>
  <c r="BE113" i="95" s="1"/>
  <c r="BF113" i="95" a="1"/>
  <c r="BF113" i="95" s="1"/>
  <c r="BG113" i="95" a="1"/>
  <c r="BG113" i="95" s="1"/>
  <c r="BH113" i="95" a="1"/>
  <c r="BH113" i="95" s="1"/>
  <c r="BI113" i="95" a="1"/>
  <c r="BI113" i="95" s="1"/>
  <c r="BJ113" i="95" a="1"/>
  <c r="BJ113" i="95" s="1"/>
  <c r="BK113" i="95" a="1"/>
  <c r="BK113" i="95" s="1"/>
  <c r="BL113" i="95" a="1"/>
  <c r="BL113" i="95"/>
  <c r="BM113" i="95" a="1"/>
  <c r="BM113" i="95" s="1"/>
  <c r="BN113" i="95" a="1"/>
  <c r="BN113" i="95" s="1"/>
  <c r="BO113" i="95" a="1"/>
  <c r="BO113" i="95" s="1"/>
  <c r="BP113" i="95" a="1"/>
  <c r="BP113" i="95" s="1"/>
  <c r="BQ113" i="95" a="1"/>
  <c r="BQ113" i="95" s="1"/>
  <c r="BR113" i="95" a="1"/>
  <c r="BR113" i="95" s="1"/>
  <c r="BS113" i="95" a="1"/>
  <c r="BS113" i="95" s="1"/>
  <c r="BT113" i="95" a="1"/>
  <c r="BT113" i="95"/>
  <c r="BU113" i="95" a="1"/>
  <c r="BU113" i="95" s="1"/>
  <c r="BV113" i="95" a="1"/>
  <c r="BV113" i="95" s="1"/>
  <c r="BW113" i="95" a="1"/>
  <c r="BW113" i="95" s="1"/>
  <c r="BX113" i="95" a="1"/>
  <c r="BX113" i="95" s="1"/>
  <c r="BY113" i="95" a="1"/>
  <c r="BY113" i="95" s="1"/>
  <c r="BZ113" i="95" a="1"/>
  <c r="BZ113" i="95" s="1"/>
  <c r="CA113" i="95" a="1"/>
  <c r="CA113" i="95" s="1"/>
  <c r="CB113" i="95" a="1"/>
  <c r="CB113" i="95"/>
  <c r="CC113" i="95" a="1"/>
  <c r="CC113" i="95" s="1"/>
  <c r="CD113" i="95" a="1"/>
  <c r="CD113" i="95" s="1"/>
  <c r="CE113" i="95" a="1"/>
  <c r="CE113" i="95" s="1"/>
  <c r="CF113" i="95" a="1"/>
  <c r="CF113" i="95" s="1"/>
  <c r="CG113" i="95" a="1"/>
  <c r="CG113" i="95" s="1"/>
  <c r="CH113" i="95" a="1"/>
  <c r="CH113" i="95" s="1"/>
  <c r="CI113" i="95" a="1"/>
  <c r="CI113" i="95" s="1"/>
  <c r="CJ113" i="95" a="1"/>
  <c r="CJ113" i="95" s="1"/>
  <c r="CK113" i="95" a="1"/>
  <c r="CK113" i="95" s="1"/>
  <c r="CL113" i="95" a="1"/>
  <c r="CL113" i="95" s="1"/>
  <c r="CM113" i="95" a="1"/>
  <c r="CM113" i="95" s="1"/>
  <c r="CN113" i="95" a="1"/>
  <c r="CN113" i="95" s="1"/>
  <c r="CO113" i="95" a="1"/>
  <c r="CO113" i="95" s="1"/>
  <c r="CP113" i="95" a="1"/>
  <c r="CP113" i="95" s="1"/>
  <c r="CQ113" i="95" a="1"/>
  <c r="CQ113" i="95" s="1"/>
  <c r="CR113" i="95" a="1"/>
  <c r="CR113" i="95"/>
  <c r="CS113" i="95" a="1"/>
  <c r="CS113" i="95" s="1"/>
  <c r="CT113" i="95" a="1"/>
  <c r="CT113" i="95" s="1"/>
  <c r="CU113" i="95" a="1"/>
  <c r="CU113" i="95" s="1"/>
  <c r="CV113" i="95" a="1"/>
  <c r="CV113" i="95" s="1"/>
  <c r="CW113" i="95" a="1"/>
  <c r="CW113" i="95" s="1"/>
  <c r="CX113" i="95" a="1"/>
  <c r="CX113" i="95" s="1"/>
  <c r="CY113" i="95" a="1"/>
  <c r="CY113" i="95" s="1"/>
  <c r="E114" i="95" a="1"/>
  <c r="E114" i="95"/>
  <c r="F114" i="95" a="1"/>
  <c r="F114" i="95" s="1"/>
  <c r="G114" i="95" a="1"/>
  <c r="G114" i="95" s="1"/>
  <c r="H114" i="95" a="1"/>
  <c r="H114" i="95" s="1"/>
  <c r="I114" i="95" a="1"/>
  <c r="I114" i="95" s="1"/>
  <c r="J114" i="95" a="1"/>
  <c r="J114" i="95" s="1"/>
  <c r="K114" i="95" a="1"/>
  <c r="K114" i="95" s="1"/>
  <c r="L114" i="95" a="1"/>
  <c r="L114" i="95" s="1"/>
  <c r="M114" i="95" a="1"/>
  <c r="M114" i="95"/>
  <c r="N114" i="95" a="1"/>
  <c r="N114" i="95" s="1"/>
  <c r="O114" i="95" a="1"/>
  <c r="O114" i="95" s="1"/>
  <c r="P114" i="95" a="1"/>
  <c r="P114" i="95" s="1"/>
  <c r="Q114" i="95" a="1"/>
  <c r="Q114" i="95" s="1"/>
  <c r="R114" i="95" a="1"/>
  <c r="R114" i="95" s="1"/>
  <c r="S114" i="95" a="1"/>
  <c r="S114" i="95" s="1"/>
  <c r="T114" i="95" a="1"/>
  <c r="T114" i="95" s="1"/>
  <c r="U114" i="95" a="1"/>
  <c r="U114" i="95" s="1"/>
  <c r="V114" i="95" a="1"/>
  <c r="V114" i="95" s="1"/>
  <c r="W114" i="95" a="1"/>
  <c r="W114" i="95" s="1"/>
  <c r="X114" i="95" a="1"/>
  <c r="X114" i="95" s="1"/>
  <c r="Y114" i="95" a="1"/>
  <c r="Y114" i="95" s="1"/>
  <c r="Z114" i="95" a="1"/>
  <c r="Z114" i="95" s="1"/>
  <c r="AA114" i="95" a="1"/>
  <c r="AA114" i="95" s="1"/>
  <c r="AB114" i="95" a="1"/>
  <c r="AB114" i="95" s="1"/>
  <c r="AC114" i="95" a="1"/>
  <c r="AC114" i="95"/>
  <c r="AD114" i="95" a="1"/>
  <c r="AD114" i="95" s="1"/>
  <c r="AE114" i="95" a="1"/>
  <c r="AE114" i="95" s="1"/>
  <c r="AF114" i="95" a="1"/>
  <c r="AF114" i="95" s="1"/>
  <c r="AG114" i="95" a="1"/>
  <c r="AG114" i="95" s="1"/>
  <c r="AH114" i="95" a="1"/>
  <c r="AH114" i="95" s="1"/>
  <c r="AI114" i="95" a="1"/>
  <c r="AI114" i="95" s="1"/>
  <c r="AJ114" i="95" a="1"/>
  <c r="AJ114" i="95" s="1"/>
  <c r="AK114" i="95" a="1"/>
  <c r="AK114" i="95"/>
  <c r="AL114" i="95" a="1"/>
  <c r="AL114" i="95" s="1"/>
  <c r="AM114" i="95" a="1"/>
  <c r="AM114" i="95" s="1"/>
  <c r="AN114" i="95" a="1"/>
  <c r="AN114" i="95" s="1"/>
  <c r="AO114" i="95" a="1"/>
  <c r="AO114" i="95" s="1"/>
  <c r="AP114" i="95" a="1"/>
  <c r="AP114" i="95" s="1"/>
  <c r="AQ114" i="95" a="1"/>
  <c r="AQ114" i="95" s="1"/>
  <c r="AR114" i="95" a="1"/>
  <c r="AR114" i="95" s="1"/>
  <c r="AS114" i="95" a="1"/>
  <c r="AS114" i="95"/>
  <c r="AT114" i="95" a="1"/>
  <c r="AT114" i="95" s="1"/>
  <c r="AU114" i="95" a="1"/>
  <c r="AU114" i="95" s="1"/>
  <c r="AV114" i="95" a="1"/>
  <c r="AV114" i="95" s="1"/>
  <c r="AW114" i="95" a="1"/>
  <c r="AW114" i="95" s="1"/>
  <c r="AX114" i="95" a="1"/>
  <c r="AX114" i="95" s="1"/>
  <c r="AY114" i="95" a="1"/>
  <c r="AY114" i="95" s="1"/>
  <c r="AZ114" i="95" a="1"/>
  <c r="AZ114" i="95" s="1"/>
  <c r="BA114" i="95" a="1"/>
  <c r="BA114" i="95" s="1"/>
  <c r="BB114" i="95" a="1"/>
  <c r="BB114" i="95" s="1"/>
  <c r="BC114" i="95" a="1"/>
  <c r="BC114" i="95" s="1"/>
  <c r="BD114" i="95" a="1"/>
  <c r="BD114" i="95" s="1"/>
  <c r="BE114" i="95" a="1"/>
  <c r="BE114" i="95" s="1"/>
  <c r="BF114" i="95" a="1"/>
  <c r="BF114" i="95" s="1"/>
  <c r="BG114" i="95" a="1"/>
  <c r="BG114" i="95" s="1"/>
  <c r="BH114" i="95" a="1"/>
  <c r="BH114" i="95" s="1"/>
  <c r="BI114" i="95" a="1"/>
  <c r="BI114" i="95"/>
  <c r="BJ114" i="95" a="1"/>
  <c r="BJ114" i="95" s="1"/>
  <c r="BK114" i="95" a="1"/>
  <c r="BK114" i="95" s="1"/>
  <c r="BL114" i="95" a="1"/>
  <c r="BL114" i="95" s="1"/>
  <c r="BM114" i="95" a="1"/>
  <c r="BM114" i="95" s="1"/>
  <c r="BN114" i="95" a="1"/>
  <c r="BN114" i="95" s="1"/>
  <c r="BO114" i="95" a="1"/>
  <c r="BO114" i="95" s="1"/>
  <c r="BP114" i="95" a="1"/>
  <c r="BP114" i="95" s="1"/>
  <c r="BQ114" i="95" a="1"/>
  <c r="BQ114" i="95"/>
  <c r="BR114" i="95" a="1"/>
  <c r="BR114" i="95" s="1"/>
  <c r="BS114" i="95" a="1"/>
  <c r="BS114" i="95" s="1"/>
  <c r="BT114" i="95" a="1"/>
  <c r="BT114" i="95" s="1"/>
  <c r="BU114" i="95" a="1"/>
  <c r="BU114" i="95" s="1"/>
  <c r="BV114" i="95" a="1"/>
  <c r="BV114" i="95" s="1"/>
  <c r="BW114" i="95" a="1"/>
  <c r="BW114" i="95" s="1"/>
  <c r="BX114" i="95" a="1"/>
  <c r="BX114" i="95" s="1"/>
  <c r="BY114" i="95" a="1"/>
  <c r="BY114" i="95"/>
  <c r="BZ114" i="95" a="1"/>
  <c r="BZ114" i="95" s="1"/>
  <c r="CA114" i="95" a="1"/>
  <c r="CA114" i="95" s="1"/>
  <c r="CB114" i="95" a="1"/>
  <c r="CB114" i="95" s="1"/>
  <c r="CC114" i="95" a="1"/>
  <c r="CC114" i="95" s="1"/>
  <c r="CD114" i="95" a="1"/>
  <c r="CD114" i="95" s="1"/>
  <c r="CE114" i="95" a="1"/>
  <c r="CE114" i="95" s="1"/>
  <c r="CF114" i="95" a="1"/>
  <c r="CF114" i="95" s="1"/>
  <c r="CG114" i="95" a="1"/>
  <c r="CG114" i="95" s="1"/>
  <c r="CH114" i="95" a="1"/>
  <c r="CH114" i="95" s="1"/>
  <c r="CI114" i="95" a="1"/>
  <c r="CI114" i="95" s="1"/>
  <c r="CJ114" i="95" a="1"/>
  <c r="CJ114" i="95" s="1"/>
  <c r="CK114" i="95" a="1"/>
  <c r="CK114" i="95" s="1"/>
  <c r="CL114" i="95" a="1"/>
  <c r="CL114" i="95" s="1"/>
  <c r="CM114" i="95" a="1"/>
  <c r="CM114" i="95" s="1"/>
  <c r="CN114" i="95" a="1"/>
  <c r="CN114" i="95" s="1"/>
  <c r="CO114" i="95" a="1"/>
  <c r="CO114" i="95"/>
  <c r="CP114" i="95" a="1"/>
  <c r="CP114" i="95" s="1"/>
  <c r="CQ114" i="95" a="1"/>
  <c r="CQ114" i="95" s="1"/>
  <c r="CR114" i="95" a="1"/>
  <c r="CR114" i="95" s="1"/>
  <c r="CS114" i="95" a="1"/>
  <c r="CS114" i="95" s="1"/>
  <c r="CT114" i="95" a="1"/>
  <c r="CT114" i="95" s="1"/>
  <c r="CU114" i="95" a="1"/>
  <c r="CU114" i="95" s="1"/>
  <c r="CV114" i="95" a="1"/>
  <c r="CV114" i="95" s="1"/>
  <c r="CW114" i="95" a="1"/>
  <c r="CW114" i="95"/>
  <c r="CX114" i="95" a="1"/>
  <c r="CX114" i="95" s="1"/>
  <c r="CY114" i="95" a="1"/>
  <c r="CY114" i="95" s="1"/>
  <c r="E115" i="95" a="1"/>
  <c r="E115" i="95" s="1"/>
  <c r="F115" i="95" a="1"/>
  <c r="F115" i="95" s="1"/>
  <c r="G115" i="95" a="1"/>
  <c r="G115" i="95" s="1"/>
  <c r="H115" i="95" a="1"/>
  <c r="H115" i="95" s="1"/>
  <c r="I115" i="95" a="1"/>
  <c r="I115" i="95" s="1"/>
  <c r="J115" i="95" a="1"/>
  <c r="J115" i="95"/>
  <c r="K115" i="95" a="1"/>
  <c r="K115" i="95" s="1"/>
  <c r="L115" i="95" a="1"/>
  <c r="L115" i="95" s="1"/>
  <c r="M115" i="95" a="1"/>
  <c r="M115" i="95" s="1"/>
  <c r="N115" i="95" a="1"/>
  <c r="N115" i="95" s="1"/>
  <c r="O115" i="95" a="1"/>
  <c r="O115" i="95" s="1"/>
  <c r="P115" i="95" a="1"/>
  <c r="P115" i="95" s="1"/>
  <c r="Q115" i="95" a="1"/>
  <c r="Q115" i="95" s="1"/>
  <c r="R115" i="95" a="1"/>
  <c r="R115" i="95" s="1"/>
  <c r="S115" i="95" a="1"/>
  <c r="S115" i="95" s="1"/>
  <c r="T115" i="95" a="1"/>
  <c r="T115" i="95" s="1"/>
  <c r="U115" i="95" a="1"/>
  <c r="U115" i="95" s="1"/>
  <c r="V115" i="95" a="1"/>
  <c r="V115" i="95" s="1"/>
  <c r="W115" i="95" a="1"/>
  <c r="W115" i="95" s="1"/>
  <c r="X115" i="95" a="1"/>
  <c r="X115" i="95" s="1"/>
  <c r="Y115" i="95" a="1"/>
  <c r="Y115" i="95" s="1"/>
  <c r="Z115" i="95" a="1"/>
  <c r="Z115" i="95"/>
  <c r="AA115" i="95" a="1"/>
  <c r="AA115" i="95" s="1"/>
  <c r="AB115" i="95" a="1"/>
  <c r="AB115" i="95" s="1"/>
  <c r="AC115" i="95" a="1"/>
  <c r="AC115" i="95" s="1"/>
  <c r="AD115" i="95" a="1"/>
  <c r="AD115" i="95" s="1"/>
  <c r="AE115" i="95" a="1"/>
  <c r="AE115" i="95" s="1"/>
  <c r="AF115" i="95" a="1"/>
  <c r="AF115" i="95" s="1"/>
  <c r="AG115" i="95" a="1"/>
  <c r="AG115" i="95" s="1"/>
  <c r="AH115" i="95" a="1"/>
  <c r="AH115" i="95"/>
  <c r="AI115" i="95" a="1"/>
  <c r="AI115" i="95" s="1"/>
  <c r="AJ115" i="95" a="1"/>
  <c r="AJ115" i="95" s="1"/>
  <c r="AK115" i="95" a="1"/>
  <c r="AK115" i="95" s="1"/>
  <c r="AL115" i="95" a="1"/>
  <c r="AL115" i="95" s="1"/>
  <c r="AM115" i="95" a="1"/>
  <c r="AM115" i="95" s="1"/>
  <c r="AN115" i="95" a="1"/>
  <c r="AN115" i="95" s="1"/>
  <c r="AO115" i="95" a="1"/>
  <c r="AO115" i="95" s="1"/>
  <c r="AP115" i="95" a="1"/>
  <c r="AP115" i="95"/>
  <c r="AQ115" i="95" a="1"/>
  <c r="AQ115" i="95" s="1"/>
  <c r="AR115" i="95" a="1"/>
  <c r="AR115" i="95" s="1"/>
  <c r="AS115" i="95" a="1"/>
  <c r="AS115" i="95" s="1"/>
  <c r="AT115" i="95" a="1"/>
  <c r="AT115" i="95" s="1"/>
  <c r="AU115" i="95" a="1"/>
  <c r="AU115" i="95" s="1"/>
  <c r="AV115" i="95" a="1"/>
  <c r="AV115" i="95" s="1"/>
  <c r="AW115" i="95" a="1"/>
  <c r="AW115" i="95" s="1"/>
  <c r="AX115" i="95" a="1"/>
  <c r="AX115" i="95" s="1"/>
  <c r="AY115" i="95" a="1"/>
  <c r="AY115" i="95" s="1"/>
  <c r="AZ115" i="95" a="1"/>
  <c r="AZ115" i="95" s="1"/>
  <c r="BA115" i="95" a="1"/>
  <c r="BA115" i="95" s="1"/>
  <c r="BB115" i="95" a="1"/>
  <c r="BB115" i="95" s="1"/>
  <c r="BC115" i="95" a="1"/>
  <c r="BC115" i="95" s="1"/>
  <c r="BD115" i="95" a="1"/>
  <c r="BD115" i="95" s="1"/>
  <c r="BE115" i="95" a="1"/>
  <c r="BE115" i="95" s="1"/>
  <c r="BF115" i="95" a="1"/>
  <c r="BF115" i="95"/>
  <c r="BG115" i="95" a="1"/>
  <c r="BG115" i="95" s="1"/>
  <c r="BH115" i="95" a="1"/>
  <c r="BH115" i="95" s="1"/>
  <c r="BI115" i="95" a="1"/>
  <c r="BI115" i="95" s="1"/>
  <c r="BJ115" i="95" a="1"/>
  <c r="BJ115" i="95" s="1"/>
  <c r="BK115" i="95" a="1"/>
  <c r="BK115" i="95" s="1"/>
  <c r="BL115" i="95" a="1"/>
  <c r="BL115" i="95" s="1"/>
  <c r="BM115" i="95" a="1"/>
  <c r="BM115" i="95" s="1"/>
  <c r="BN115" i="95" a="1"/>
  <c r="BN115" i="95"/>
  <c r="BO115" i="95" a="1"/>
  <c r="BO115" i="95" s="1"/>
  <c r="BP115" i="95" a="1"/>
  <c r="BP115" i="95" s="1"/>
  <c r="BQ115" i="95" a="1"/>
  <c r="BQ115" i="95" s="1"/>
  <c r="BR115" i="95" a="1"/>
  <c r="BR115" i="95" s="1"/>
  <c r="BS115" i="95" a="1"/>
  <c r="BS115" i="95" s="1"/>
  <c r="BT115" i="95" a="1"/>
  <c r="BT115" i="95" s="1"/>
  <c r="BU115" i="95" a="1"/>
  <c r="BU115" i="95" s="1"/>
  <c r="BV115" i="95" a="1"/>
  <c r="BV115" i="95"/>
  <c r="BW115" i="95" a="1"/>
  <c r="BW115" i="95" s="1"/>
  <c r="BX115" i="95" a="1"/>
  <c r="BX115" i="95" s="1"/>
  <c r="BY115" i="95" a="1"/>
  <c r="BY115" i="95" s="1"/>
  <c r="BZ115" i="95" a="1"/>
  <c r="BZ115" i="95" s="1"/>
  <c r="CA115" i="95" a="1"/>
  <c r="CA115" i="95" s="1"/>
  <c r="CB115" i="95" a="1"/>
  <c r="CB115" i="95" s="1"/>
  <c r="CC115" i="95" a="1"/>
  <c r="CC115" i="95" s="1"/>
  <c r="CD115" i="95" a="1"/>
  <c r="CD115" i="95" s="1"/>
  <c r="CE115" i="95" a="1"/>
  <c r="CE115" i="95" s="1"/>
  <c r="CF115" i="95" a="1"/>
  <c r="CF115" i="95" s="1"/>
  <c r="CG115" i="95" a="1"/>
  <c r="CG115" i="95" s="1"/>
  <c r="CH115" i="95" a="1"/>
  <c r="CH115" i="95" s="1"/>
  <c r="CI115" i="95" a="1"/>
  <c r="CI115" i="95" s="1"/>
  <c r="CJ115" i="95" a="1"/>
  <c r="CJ115" i="95" s="1"/>
  <c r="CK115" i="95" a="1"/>
  <c r="CK115" i="95" s="1"/>
  <c r="CL115" i="95" a="1"/>
  <c r="CL115" i="95"/>
  <c r="CM115" i="95" a="1"/>
  <c r="CM115" i="95" s="1"/>
  <c r="CN115" i="95" a="1"/>
  <c r="CN115" i="95" s="1"/>
  <c r="CO115" i="95" a="1"/>
  <c r="CO115" i="95" s="1"/>
  <c r="CP115" i="95" a="1"/>
  <c r="CP115" i="95" s="1"/>
  <c r="CQ115" i="95" a="1"/>
  <c r="CQ115" i="95" s="1"/>
  <c r="CR115" i="95" a="1"/>
  <c r="CR115" i="95" s="1"/>
  <c r="CS115" i="95" a="1"/>
  <c r="CS115" i="95" s="1"/>
  <c r="CT115" i="95" a="1"/>
  <c r="CT115" i="95"/>
  <c r="CU115" i="95" a="1"/>
  <c r="CU115" i="95" s="1"/>
  <c r="CV115" i="95" a="1"/>
  <c r="CV115" i="95" s="1"/>
  <c r="CW115" i="95" a="1"/>
  <c r="CW115" i="95" s="1"/>
  <c r="CX115" i="95" a="1"/>
  <c r="CX115" i="95" s="1"/>
  <c r="CY115" i="95" a="1"/>
  <c r="CY115" i="95" s="1"/>
  <c r="E116" i="95" a="1"/>
  <c r="E116" i="95" s="1"/>
  <c r="F116" i="95" a="1"/>
  <c r="F116" i="95" s="1"/>
  <c r="G116" i="95" a="1"/>
  <c r="G116" i="95"/>
  <c r="H116" i="95" a="1"/>
  <c r="H116" i="95" s="1"/>
  <c r="I116" i="95" a="1"/>
  <c r="I116" i="95" s="1"/>
  <c r="J116" i="95" a="1"/>
  <c r="J116" i="95" s="1"/>
  <c r="K116" i="95" a="1"/>
  <c r="K116" i="95" s="1"/>
  <c r="L116" i="95" a="1"/>
  <c r="L116" i="95" s="1"/>
  <c r="M116" i="95" a="1"/>
  <c r="M116" i="95" s="1"/>
  <c r="N116" i="95" a="1"/>
  <c r="N116" i="95" s="1"/>
  <c r="O116" i="95" a="1"/>
  <c r="O116" i="95" s="1"/>
  <c r="P116" i="95" a="1"/>
  <c r="P116" i="95" s="1"/>
  <c r="Q116" i="95" a="1"/>
  <c r="Q116" i="95" s="1"/>
  <c r="R116" i="95" a="1"/>
  <c r="R116" i="95" s="1"/>
  <c r="S116" i="95" a="1"/>
  <c r="S116" i="95" s="1"/>
  <c r="T116" i="95" a="1"/>
  <c r="T116" i="95" s="1"/>
  <c r="U116" i="95" a="1"/>
  <c r="U116" i="95" s="1"/>
  <c r="V116" i="95" a="1"/>
  <c r="V116" i="95" s="1"/>
  <c r="W116" i="95" a="1"/>
  <c r="W116" i="95"/>
  <c r="X116" i="95" a="1"/>
  <c r="X116" i="95" s="1"/>
  <c r="Y116" i="95" a="1"/>
  <c r="Y116" i="95" s="1"/>
  <c r="Z116" i="95" a="1"/>
  <c r="Z116" i="95" s="1"/>
  <c r="AA116" i="95" a="1"/>
  <c r="AA116" i="95" s="1"/>
  <c r="AB116" i="95" a="1"/>
  <c r="AB116" i="95" s="1"/>
  <c r="AC116" i="95" a="1"/>
  <c r="AC116" i="95" s="1"/>
  <c r="AD116" i="95" a="1"/>
  <c r="AD116" i="95" s="1"/>
  <c r="AE116" i="95" a="1"/>
  <c r="AE116" i="95"/>
  <c r="AF116" i="95" a="1"/>
  <c r="AF116" i="95" s="1"/>
  <c r="AG116" i="95" a="1"/>
  <c r="AG116" i="95" s="1"/>
  <c r="AH116" i="95" a="1"/>
  <c r="AH116" i="95" s="1"/>
  <c r="AI116" i="95" a="1"/>
  <c r="AI116" i="95" s="1"/>
  <c r="AJ116" i="95" a="1"/>
  <c r="AJ116" i="95" s="1"/>
  <c r="AK116" i="95" a="1"/>
  <c r="AK116" i="95" s="1"/>
  <c r="AL116" i="95" a="1"/>
  <c r="AL116" i="95" s="1"/>
  <c r="AM116" i="95" a="1"/>
  <c r="AM116" i="95"/>
  <c r="AN116" i="95" a="1"/>
  <c r="AN116" i="95" s="1"/>
  <c r="AO116" i="95" a="1"/>
  <c r="AO116" i="95" s="1"/>
  <c r="AP116" i="95" a="1"/>
  <c r="AP116" i="95" s="1"/>
  <c r="AQ116" i="95" a="1"/>
  <c r="AQ116" i="95" s="1"/>
  <c r="AR116" i="95" a="1"/>
  <c r="AR116" i="95" s="1"/>
  <c r="AS116" i="95" a="1"/>
  <c r="AS116" i="95" s="1"/>
  <c r="AT116" i="95" a="1"/>
  <c r="AT116" i="95" s="1"/>
  <c r="AU116" i="95" a="1"/>
  <c r="AU116" i="95" s="1"/>
  <c r="AV116" i="95" a="1"/>
  <c r="AV116" i="95" s="1"/>
  <c r="AW116" i="95" a="1"/>
  <c r="AW116" i="95" s="1"/>
  <c r="AX116" i="95" a="1"/>
  <c r="AX116" i="95" s="1"/>
  <c r="AY116" i="95" a="1"/>
  <c r="AY116" i="95" s="1"/>
  <c r="AZ116" i="95" a="1"/>
  <c r="AZ116" i="95" s="1"/>
  <c r="BA116" i="95" a="1"/>
  <c r="BA116" i="95" s="1"/>
  <c r="BB116" i="95" a="1"/>
  <c r="BB116" i="95" s="1"/>
  <c r="BC116" i="95" a="1"/>
  <c r="BC116" i="95"/>
  <c r="BD116" i="95" a="1"/>
  <c r="BD116" i="95" s="1"/>
  <c r="BE116" i="95" a="1"/>
  <c r="BE116" i="95" s="1"/>
  <c r="BF116" i="95" a="1"/>
  <c r="BF116" i="95" s="1"/>
  <c r="BG116" i="95" a="1"/>
  <c r="BG116" i="95" s="1"/>
  <c r="BH116" i="95" a="1"/>
  <c r="BH116" i="95" s="1"/>
  <c r="BI116" i="95" a="1"/>
  <c r="BI116" i="95" s="1"/>
  <c r="BJ116" i="95" a="1"/>
  <c r="BJ116" i="95" s="1"/>
  <c r="BK116" i="95" a="1"/>
  <c r="BK116" i="95"/>
  <c r="BL116" i="95" a="1"/>
  <c r="BL116" i="95" s="1"/>
  <c r="BM116" i="95" a="1"/>
  <c r="BM116" i="95" s="1"/>
  <c r="BN116" i="95" a="1"/>
  <c r="BN116" i="95" s="1"/>
  <c r="BO116" i="95" a="1"/>
  <c r="BO116" i="95" s="1"/>
  <c r="BP116" i="95" a="1"/>
  <c r="BP116" i="95" s="1"/>
  <c r="BQ116" i="95" a="1"/>
  <c r="BQ116" i="95" s="1"/>
  <c r="BR116" i="95" a="1"/>
  <c r="BR116" i="95" s="1"/>
  <c r="BS116" i="95" a="1"/>
  <c r="BS116" i="95"/>
  <c r="BT116" i="95" a="1"/>
  <c r="BT116" i="95" s="1"/>
  <c r="BU116" i="95" a="1"/>
  <c r="BU116" i="95" s="1"/>
  <c r="BV116" i="95" a="1"/>
  <c r="BV116" i="95" s="1"/>
  <c r="BW116" i="95" a="1"/>
  <c r="BW116" i="95" s="1"/>
  <c r="BX116" i="95" a="1"/>
  <c r="BX116" i="95" s="1"/>
  <c r="BY116" i="95" a="1"/>
  <c r="BY116" i="95" s="1"/>
  <c r="BZ116" i="95" a="1"/>
  <c r="BZ116" i="95" s="1"/>
  <c r="CA116" i="95" a="1"/>
  <c r="CA116" i="95" s="1"/>
  <c r="CB116" i="95" a="1"/>
  <c r="CB116" i="95" s="1"/>
  <c r="CC116" i="95" a="1"/>
  <c r="CC116" i="95" s="1"/>
  <c r="CD116" i="95" a="1"/>
  <c r="CD116" i="95" s="1"/>
  <c r="CE116" i="95" a="1"/>
  <c r="CE116" i="95" s="1"/>
  <c r="CF116" i="95" a="1"/>
  <c r="CF116" i="95" s="1"/>
  <c r="CG116" i="95" a="1"/>
  <c r="CG116" i="95" s="1"/>
  <c r="CH116" i="95" a="1"/>
  <c r="CH116" i="95" s="1"/>
  <c r="CI116" i="95" a="1"/>
  <c r="CI116" i="95"/>
  <c r="CJ116" i="95" a="1"/>
  <c r="CJ116" i="95" s="1"/>
  <c r="CK116" i="95" a="1"/>
  <c r="CK116" i="95" s="1"/>
  <c r="CL116" i="95" a="1"/>
  <c r="CL116" i="95" s="1"/>
  <c r="CM116" i="95" a="1"/>
  <c r="CM116" i="95" s="1"/>
  <c r="CN116" i="95" a="1"/>
  <c r="CN116" i="95" s="1"/>
  <c r="CO116" i="95" a="1"/>
  <c r="CO116" i="95" s="1"/>
  <c r="CP116" i="95" a="1"/>
  <c r="CP116" i="95" s="1"/>
  <c r="CQ116" i="95" a="1"/>
  <c r="CQ116" i="95"/>
  <c r="CR116" i="95" a="1"/>
  <c r="CR116" i="95" s="1"/>
  <c r="CS116" i="95" a="1"/>
  <c r="CS116" i="95" s="1"/>
  <c r="CT116" i="95" a="1"/>
  <c r="CT116" i="95" s="1"/>
  <c r="CU116" i="95" a="1"/>
  <c r="CU116" i="95" s="1"/>
  <c r="CV116" i="95" a="1"/>
  <c r="CV116" i="95" s="1"/>
  <c r="CW116" i="95" a="1"/>
  <c r="CW116" i="95" s="1"/>
  <c r="CX116" i="95" a="1"/>
  <c r="CX116" i="95" s="1"/>
  <c r="CY116" i="95" a="1"/>
  <c r="CY116" i="95"/>
  <c r="E117" i="95" a="1"/>
  <c r="E117" i="95" s="1"/>
  <c r="F117" i="95" a="1"/>
  <c r="F117" i="95" s="1"/>
  <c r="G117" i="95" a="1"/>
  <c r="G117" i="95" s="1"/>
  <c r="H117" i="95" a="1"/>
  <c r="H117" i="95" s="1"/>
  <c r="I117" i="95" a="1"/>
  <c r="I117" i="95" s="1"/>
  <c r="J117" i="95" a="1"/>
  <c r="J117" i="95" s="1"/>
  <c r="K117" i="95" a="1"/>
  <c r="K117" i="95" s="1"/>
  <c r="L117" i="95" a="1"/>
  <c r="L117" i="95" s="1"/>
  <c r="M117" i="95" a="1"/>
  <c r="M117" i="95" s="1"/>
  <c r="N117" i="95" a="1"/>
  <c r="N117" i="95" s="1"/>
  <c r="O117" i="95" a="1"/>
  <c r="O117" i="95" s="1"/>
  <c r="P117" i="95" a="1"/>
  <c r="P117" i="95" s="1"/>
  <c r="Q117" i="95" a="1"/>
  <c r="Q117" i="95" s="1"/>
  <c r="R117" i="95" a="1"/>
  <c r="R117" i="95" s="1"/>
  <c r="S117" i="95" a="1"/>
  <c r="S117" i="95" s="1"/>
  <c r="T117" i="95" a="1"/>
  <c r="T117" i="95"/>
  <c r="U117" i="95" a="1"/>
  <c r="U117" i="95" s="1"/>
  <c r="V117" i="95" a="1"/>
  <c r="V117" i="95" s="1"/>
  <c r="W117" i="95" a="1"/>
  <c r="W117" i="95" s="1"/>
  <c r="X117" i="95" a="1"/>
  <c r="X117" i="95" s="1"/>
  <c r="Y117" i="95" a="1"/>
  <c r="Y117" i="95" s="1"/>
  <c r="Z117" i="95" a="1"/>
  <c r="Z117" i="95" s="1"/>
  <c r="AA117" i="95" a="1"/>
  <c r="AA117" i="95" s="1"/>
  <c r="AB117" i="95" a="1"/>
  <c r="AB117" i="95"/>
  <c r="AC117" i="95" a="1"/>
  <c r="AC117" i="95" s="1"/>
  <c r="AD117" i="95" a="1"/>
  <c r="AD117" i="95" s="1"/>
  <c r="AE117" i="95" a="1"/>
  <c r="AE117" i="95" s="1"/>
  <c r="AF117" i="95" a="1"/>
  <c r="AF117" i="95" s="1"/>
  <c r="AG117" i="95" a="1"/>
  <c r="AG117" i="95" s="1"/>
  <c r="AH117" i="95" a="1"/>
  <c r="AH117" i="95" s="1"/>
  <c r="AI117" i="95" a="1"/>
  <c r="AI117" i="95" s="1"/>
  <c r="AJ117" i="95" a="1"/>
  <c r="AJ117" i="95"/>
  <c r="AK117" i="95" a="1"/>
  <c r="AK117" i="95" s="1"/>
  <c r="AL117" i="95" a="1"/>
  <c r="AL117" i="95" s="1"/>
  <c r="AM117" i="95" a="1"/>
  <c r="AM117" i="95" s="1"/>
  <c r="AN117" i="95" a="1"/>
  <c r="AN117" i="95" s="1"/>
  <c r="AO117" i="95" a="1"/>
  <c r="AO117" i="95" s="1"/>
  <c r="AP117" i="95" a="1"/>
  <c r="AP117" i="95" s="1"/>
  <c r="AQ117" i="95" a="1"/>
  <c r="AQ117" i="95" s="1"/>
  <c r="AR117" i="95" a="1"/>
  <c r="AR117" i="95" s="1"/>
  <c r="AS117" i="95" a="1"/>
  <c r="AS117" i="95" s="1"/>
  <c r="AT117" i="95" a="1"/>
  <c r="AT117" i="95" s="1"/>
  <c r="AU117" i="95" a="1"/>
  <c r="AU117" i="95" s="1"/>
  <c r="AV117" i="95" a="1"/>
  <c r="AV117" i="95" s="1"/>
  <c r="AW117" i="95" a="1"/>
  <c r="AW117" i="95" s="1"/>
  <c r="AX117" i="95" a="1"/>
  <c r="AX117" i="95" s="1"/>
  <c r="AY117" i="95" a="1"/>
  <c r="AY117" i="95" s="1"/>
  <c r="AZ117" i="95" a="1"/>
  <c r="AZ117" i="95"/>
  <c r="BA117" i="95" a="1"/>
  <c r="BA117" i="95" s="1"/>
  <c r="BB117" i="95" a="1"/>
  <c r="BB117" i="95" s="1"/>
  <c r="BC117" i="95" a="1"/>
  <c r="BC117" i="95" s="1"/>
  <c r="BD117" i="95" a="1"/>
  <c r="BD117" i="95" s="1"/>
  <c r="BE117" i="95" a="1"/>
  <c r="BE117" i="95" s="1"/>
  <c r="BF117" i="95" a="1"/>
  <c r="BF117" i="95" s="1"/>
  <c r="BG117" i="95" a="1"/>
  <c r="BG117" i="95" s="1"/>
  <c r="BH117" i="95" a="1"/>
  <c r="BH117" i="95"/>
  <c r="BI117" i="95" a="1"/>
  <c r="BI117" i="95" s="1"/>
  <c r="BJ117" i="95" a="1"/>
  <c r="BJ117" i="95" s="1"/>
  <c r="BK117" i="95" a="1"/>
  <c r="BK117" i="95" s="1"/>
  <c r="BL117" i="95" a="1"/>
  <c r="BL117" i="95" s="1"/>
  <c r="BM117" i="95" a="1"/>
  <c r="BM117" i="95" s="1"/>
  <c r="BN117" i="95" a="1"/>
  <c r="BN117" i="95" s="1"/>
  <c r="BO117" i="95" a="1"/>
  <c r="BO117" i="95" s="1"/>
  <c r="BP117" i="95" a="1"/>
  <c r="BP117" i="95"/>
  <c r="BQ117" i="95" a="1"/>
  <c r="BQ117" i="95" s="1"/>
  <c r="BR117" i="95" a="1"/>
  <c r="BR117" i="95" s="1"/>
  <c r="BS117" i="95" a="1"/>
  <c r="BS117" i="95" s="1"/>
  <c r="BT117" i="95" a="1"/>
  <c r="BT117" i="95" s="1"/>
  <c r="BU117" i="95" a="1"/>
  <c r="BU117" i="95" s="1"/>
  <c r="BV117" i="95" a="1"/>
  <c r="BV117" i="95" s="1"/>
  <c r="BW117" i="95" a="1"/>
  <c r="BW117" i="95" s="1"/>
  <c r="BX117" i="95" a="1"/>
  <c r="BX117" i="95" s="1"/>
  <c r="BY117" i="95" a="1"/>
  <c r="BY117" i="95" s="1"/>
  <c r="BZ117" i="95" a="1"/>
  <c r="BZ117" i="95" s="1"/>
  <c r="CA117" i="95" a="1"/>
  <c r="CA117" i="95" s="1"/>
  <c r="CB117" i="95" a="1"/>
  <c r="CB117" i="95" s="1"/>
  <c r="CC117" i="95" a="1"/>
  <c r="CC117" i="95" s="1"/>
  <c r="CD117" i="95" a="1"/>
  <c r="CD117" i="95" s="1"/>
  <c r="CE117" i="95" a="1"/>
  <c r="CE117" i="95" s="1"/>
  <c r="CF117" i="95" a="1"/>
  <c r="CF117" i="95"/>
  <c r="CG117" i="95" a="1"/>
  <c r="CG117" i="95" s="1"/>
  <c r="CH117" i="95" a="1"/>
  <c r="CH117" i="95" s="1"/>
  <c r="CI117" i="95" a="1"/>
  <c r="CI117" i="95" s="1"/>
  <c r="CJ117" i="95" a="1"/>
  <c r="CJ117" i="95" s="1"/>
  <c r="CK117" i="95" a="1"/>
  <c r="CK117" i="95" s="1"/>
  <c r="CL117" i="95" a="1"/>
  <c r="CL117" i="95" s="1"/>
  <c r="CM117" i="95" a="1"/>
  <c r="CM117" i="95" s="1"/>
  <c r="CN117" i="95" a="1"/>
  <c r="CN117" i="95"/>
  <c r="CO117" i="95" a="1"/>
  <c r="CO117" i="95" s="1"/>
  <c r="CP117" i="95" a="1"/>
  <c r="CP117" i="95" s="1"/>
  <c r="CQ117" i="95" a="1"/>
  <c r="CQ117" i="95" s="1"/>
  <c r="CR117" i="95" a="1"/>
  <c r="CR117" i="95" s="1"/>
  <c r="CS117" i="95" a="1"/>
  <c r="CS117" i="95" s="1"/>
  <c r="CT117" i="95" a="1"/>
  <c r="CT117" i="95" s="1"/>
  <c r="CU117" i="95" a="1"/>
  <c r="CU117" i="95" s="1"/>
  <c r="CV117" i="95" a="1"/>
  <c r="CV117" i="95"/>
  <c r="CW117" i="95" a="1"/>
  <c r="CW117" i="95" s="1"/>
  <c r="CX117" i="95" a="1"/>
  <c r="CX117" i="95" s="1"/>
  <c r="CY117" i="95" a="1"/>
  <c r="CY117" i="95" s="1"/>
  <c r="E118" i="95" a="1"/>
  <c r="E118" i="95" s="1"/>
  <c r="F118" i="95" a="1"/>
  <c r="F118" i="95" s="1"/>
  <c r="G118" i="95" a="1"/>
  <c r="G118" i="95" s="1"/>
  <c r="H118" i="95" a="1"/>
  <c r="H118" i="95" s="1"/>
  <c r="I118" i="95" a="1"/>
  <c r="I118" i="95" s="1"/>
  <c r="J118" i="95" a="1"/>
  <c r="J118" i="95" s="1"/>
  <c r="K118" i="95" a="1"/>
  <c r="K118" i="95" s="1"/>
  <c r="L118" i="95" a="1"/>
  <c r="L118" i="95" s="1"/>
  <c r="M118" i="95" a="1"/>
  <c r="M118" i="95" s="1"/>
  <c r="N118" i="95" a="1"/>
  <c r="N118" i="95" s="1"/>
  <c r="O118" i="95" a="1"/>
  <c r="O118" i="95" s="1"/>
  <c r="P118" i="95" a="1"/>
  <c r="P118" i="95" s="1"/>
  <c r="Q118" i="95" a="1"/>
  <c r="Q118" i="95"/>
  <c r="R118" i="95" a="1"/>
  <c r="R118" i="95" s="1"/>
  <c r="S118" i="95" a="1"/>
  <c r="S118" i="95" s="1"/>
  <c r="T118" i="95" a="1"/>
  <c r="T118" i="95" s="1"/>
  <c r="U118" i="95" a="1"/>
  <c r="U118" i="95" s="1"/>
  <c r="V118" i="95" a="1"/>
  <c r="V118" i="95" s="1"/>
  <c r="W118" i="95" a="1"/>
  <c r="W118" i="95" s="1"/>
  <c r="X118" i="95" a="1"/>
  <c r="X118" i="95" s="1"/>
  <c r="Y118" i="95" a="1"/>
  <c r="Y118" i="95"/>
  <c r="Z118" i="95" a="1"/>
  <c r="Z118" i="95" s="1"/>
  <c r="AA118" i="95" a="1"/>
  <c r="AA118" i="95" s="1"/>
  <c r="AB118" i="95" a="1"/>
  <c r="AB118" i="95" s="1"/>
  <c r="AC118" i="95" a="1"/>
  <c r="AC118" i="95" s="1"/>
  <c r="AD118" i="95" a="1"/>
  <c r="AD118" i="95" s="1"/>
  <c r="AE118" i="95" a="1"/>
  <c r="AE118" i="95" s="1"/>
  <c r="AF118" i="95" a="1"/>
  <c r="AF118" i="95" s="1"/>
  <c r="AG118" i="95" a="1"/>
  <c r="AG118" i="95"/>
  <c r="AH118" i="95" a="1"/>
  <c r="AH118" i="95" s="1"/>
  <c r="AI118" i="95" a="1"/>
  <c r="AI118" i="95" s="1"/>
  <c r="AJ118" i="95" a="1"/>
  <c r="AJ118" i="95" s="1"/>
  <c r="AK118" i="95" a="1"/>
  <c r="AK118" i="95" s="1"/>
  <c r="AL118" i="95" a="1"/>
  <c r="AL118" i="95" s="1"/>
  <c r="AM118" i="95" a="1"/>
  <c r="AM118" i="95" s="1"/>
  <c r="AN118" i="95" a="1"/>
  <c r="AN118" i="95" s="1"/>
  <c r="AO118" i="95" a="1"/>
  <c r="AO118" i="95" s="1"/>
  <c r="AP118" i="95" a="1"/>
  <c r="AP118" i="95" s="1"/>
  <c r="AQ118" i="95" a="1"/>
  <c r="AQ118" i="95" s="1"/>
  <c r="AR118" i="95" a="1"/>
  <c r="AR118" i="95" s="1"/>
  <c r="AS118" i="95" a="1"/>
  <c r="AS118" i="95" s="1"/>
  <c r="AT118" i="95" a="1"/>
  <c r="AT118" i="95" s="1"/>
  <c r="AU118" i="95" a="1"/>
  <c r="AU118" i="95" s="1"/>
  <c r="AV118" i="95" a="1"/>
  <c r="AV118" i="95" s="1"/>
  <c r="AW118" i="95" a="1"/>
  <c r="AW118" i="95"/>
  <c r="AX118" i="95" a="1"/>
  <c r="AX118" i="95" s="1"/>
  <c r="AY118" i="95" a="1"/>
  <c r="AY118" i="95" s="1"/>
  <c r="AZ118" i="95" a="1"/>
  <c r="AZ118" i="95" s="1"/>
  <c r="BA118" i="95" a="1"/>
  <c r="BA118" i="95" s="1"/>
  <c r="BB118" i="95" a="1"/>
  <c r="BB118" i="95" s="1"/>
  <c r="BC118" i="95" a="1"/>
  <c r="BC118" i="95" s="1"/>
  <c r="BD118" i="95" a="1"/>
  <c r="BD118" i="95" s="1"/>
  <c r="BE118" i="95" a="1"/>
  <c r="BE118" i="95"/>
  <c r="BF118" i="95" a="1"/>
  <c r="BF118" i="95" s="1"/>
  <c r="BG118" i="95" a="1"/>
  <c r="BG118" i="95" s="1"/>
  <c r="BH118" i="95" a="1"/>
  <c r="BH118" i="95" s="1"/>
  <c r="BI118" i="95" a="1"/>
  <c r="BI118" i="95" s="1"/>
  <c r="BJ118" i="95" a="1"/>
  <c r="BJ118" i="95" s="1"/>
  <c r="BK118" i="95" a="1"/>
  <c r="BK118" i="95" s="1"/>
  <c r="BL118" i="95" a="1"/>
  <c r="BL118" i="95" s="1"/>
  <c r="BM118" i="95" a="1"/>
  <c r="BM118" i="95"/>
  <c r="BN118" i="95" a="1"/>
  <c r="BN118" i="95" s="1"/>
  <c r="BO118" i="95" a="1"/>
  <c r="BO118" i="95" s="1"/>
  <c r="BP118" i="95" a="1"/>
  <c r="BP118" i="95" s="1"/>
  <c r="BQ118" i="95" a="1"/>
  <c r="BQ118" i="95" s="1"/>
  <c r="BR118" i="95" a="1"/>
  <c r="BR118" i="95" s="1"/>
  <c r="BS118" i="95" a="1"/>
  <c r="BS118" i="95" s="1"/>
  <c r="BT118" i="95" a="1"/>
  <c r="BT118" i="95" s="1"/>
  <c r="BU118" i="95" a="1"/>
  <c r="BU118" i="95" s="1"/>
  <c r="BV118" i="95" a="1"/>
  <c r="BV118" i="95" s="1"/>
  <c r="BW118" i="95" a="1"/>
  <c r="BW118" i="95" s="1"/>
  <c r="BX118" i="95" a="1"/>
  <c r="BX118" i="95" s="1"/>
  <c r="BY118" i="95" a="1"/>
  <c r="BY118" i="95" s="1"/>
  <c r="BZ118" i="95" a="1"/>
  <c r="BZ118" i="95" s="1"/>
  <c r="CA118" i="95" a="1"/>
  <c r="CA118" i="95" s="1"/>
  <c r="CB118" i="95" a="1"/>
  <c r="CB118" i="95" s="1"/>
  <c r="CC118" i="95" a="1"/>
  <c r="CC118" i="95"/>
  <c r="CD118" i="95" a="1"/>
  <c r="CD118" i="95" s="1"/>
  <c r="CE118" i="95" a="1"/>
  <c r="CE118" i="95" s="1"/>
  <c r="CF118" i="95" a="1"/>
  <c r="CF118" i="95" s="1"/>
  <c r="CG118" i="95" a="1"/>
  <c r="CG118" i="95" s="1"/>
  <c r="CH118" i="95" a="1"/>
  <c r="CH118" i="95" s="1"/>
  <c r="CI118" i="95" a="1"/>
  <c r="CI118" i="95" s="1"/>
  <c r="CJ118" i="95" a="1"/>
  <c r="CJ118" i="95" s="1"/>
  <c r="CK118" i="95" a="1"/>
  <c r="CK118" i="95"/>
  <c r="CL118" i="95" a="1"/>
  <c r="CL118" i="95" s="1"/>
  <c r="CM118" i="95" a="1"/>
  <c r="CM118" i="95" s="1"/>
  <c r="CN118" i="95" a="1"/>
  <c r="CN118" i="95" s="1"/>
  <c r="CO118" i="95" a="1"/>
  <c r="CO118" i="95" s="1"/>
  <c r="CP118" i="95" a="1"/>
  <c r="CP118" i="95" s="1"/>
  <c r="CQ118" i="95" a="1"/>
  <c r="CQ118" i="95" s="1"/>
  <c r="CR118" i="95" a="1"/>
  <c r="CR118" i="95" s="1"/>
  <c r="CS118" i="95" a="1"/>
  <c r="CS118" i="95"/>
  <c r="CT118" i="95" a="1"/>
  <c r="CT118" i="95" s="1"/>
  <c r="CU118" i="95" a="1"/>
  <c r="CU118" i="95" s="1"/>
  <c r="CV118" i="95" a="1"/>
  <c r="CV118" i="95" s="1"/>
  <c r="CW118" i="95" a="1"/>
  <c r="CW118" i="95" s="1"/>
  <c r="CX118" i="95" a="1"/>
  <c r="CX118" i="95" s="1"/>
  <c r="CY118" i="95" a="1"/>
  <c r="CY118" i="95" s="1"/>
  <c r="E119" i="95" a="1"/>
  <c r="E119" i="95" s="1"/>
  <c r="F119" i="95" a="1"/>
  <c r="F119" i="95" s="1"/>
  <c r="G119" i="95" a="1"/>
  <c r="G119" i="95" s="1"/>
  <c r="H119" i="95" a="1"/>
  <c r="H119" i="95" s="1"/>
  <c r="I119" i="95" a="1"/>
  <c r="I119" i="95" s="1"/>
  <c r="J119" i="95" a="1"/>
  <c r="J119" i="95" s="1"/>
  <c r="K119" i="95" a="1"/>
  <c r="K119" i="95" s="1"/>
  <c r="L119" i="95" a="1"/>
  <c r="L119" i="95" s="1"/>
  <c r="M119" i="95" a="1"/>
  <c r="M119" i="95" s="1"/>
  <c r="N119" i="95" a="1"/>
  <c r="N119" i="95"/>
  <c r="O119" i="95" a="1"/>
  <c r="O119" i="95" s="1"/>
  <c r="P119" i="95" a="1"/>
  <c r="P119" i="95" s="1"/>
  <c r="Q119" i="95" a="1"/>
  <c r="Q119" i="95" s="1"/>
  <c r="R119" i="95" a="1"/>
  <c r="R119" i="95" s="1"/>
  <c r="S119" i="95" a="1"/>
  <c r="S119" i="95" s="1"/>
  <c r="T119" i="95" a="1"/>
  <c r="T119" i="95" s="1"/>
  <c r="U119" i="95" a="1"/>
  <c r="U119" i="95" s="1"/>
  <c r="V119" i="95" a="1"/>
  <c r="V119" i="95"/>
  <c r="W119" i="95" a="1"/>
  <c r="W119" i="95" s="1"/>
  <c r="X119" i="95" a="1"/>
  <c r="X119" i="95" s="1"/>
  <c r="Y119" i="95" a="1"/>
  <c r="Y119" i="95" s="1"/>
  <c r="Z119" i="95" a="1"/>
  <c r="Z119" i="95" s="1"/>
  <c r="AA119" i="95" a="1"/>
  <c r="AA119" i="95" s="1"/>
  <c r="AB119" i="95" a="1"/>
  <c r="AB119" i="95" s="1"/>
  <c r="AC119" i="95" a="1"/>
  <c r="AC119" i="95" s="1"/>
  <c r="AD119" i="95" a="1"/>
  <c r="AD119" i="95"/>
  <c r="AE119" i="95" a="1"/>
  <c r="AE119" i="95" s="1"/>
  <c r="AF119" i="95" a="1"/>
  <c r="AF119" i="95" s="1"/>
  <c r="AG119" i="95" a="1"/>
  <c r="AG119" i="95" s="1"/>
  <c r="AH119" i="95" a="1"/>
  <c r="AH119" i="95" s="1"/>
  <c r="AI119" i="95" a="1"/>
  <c r="AI119" i="95" s="1"/>
  <c r="AJ119" i="95" a="1"/>
  <c r="AJ119" i="95" s="1"/>
  <c r="AK119" i="95" a="1"/>
  <c r="AK119" i="95" s="1"/>
  <c r="AL119" i="95" a="1"/>
  <c r="AL119" i="95" s="1"/>
  <c r="AM119" i="95" a="1"/>
  <c r="AM119" i="95" s="1"/>
  <c r="AN119" i="95" a="1"/>
  <c r="AN119" i="95" s="1"/>
  <c r="AO119" i="95" a="1"/>
  <c r="AO119" i="95" s="1"/>
  <c r="AP119" i="95" a="1"/>
  <c r="AP119" i="95" s="1"/>
  <c r="AQ119" i="95" a="1"/>
  <c r="AQ119" i="95" s="1"/>
  <c r="AR119" i="95" a="1"/>
  <c r="AR119" i="95" s="1"/>
  <c r="AS119" i="95" a="1"/>
  <c r="AS119" i="95" s="1"/>
  <c r="AT119" i="95" a="1"/>
  <c r="AT119" i="95"/>
  <c r="AU119" i="95" a="1"/>
  <c r="AU119" i="95" s="1"/>
  <c r="AV119" i="95" a="1"/>
  <c r="AV119" i="95" s="1"/>
  <c r="AW119" i="95" a="1"/>
  <c r="AW119" i="95" s="1"/>
  <c r="AX119" i="95" a="1"/>
  <c r="AX119" i="95" s="1"/>
  <c r="AY119" i="95" a="1"/>
  <c r="AY119" i="95" s="1"/>
  <c r="AZ119" i="95" a="1"/>
  <c r="AZ119" i="95" s="1"/>
  <c r="BA119" i="95" a="1"/>
  <c r="BA119" i="95" s="1"/>
  <c r="BB119" i="95" a="1"/>
  <c r="BB119" i="95"/>
  <c r="BC119" i="95" a="1"/>
  <c r="BC119" i="95" s="1"/>
  <c r="BD119" i="95" a="1"/>
  <c r="BD119" i="95" s="1"/>
  <c r="BE119" i="95" a="1"/>
  <c r="BE119" i="95" s="1"/>
  <c r="BF119" i="95" a="1"/>
  <c r="BF119" i="95" s="1"/>
  <c r="BG119" i="95" a="1"/>
  <c r="BG119" i="95" s="1"/>
  <c r="BH119" i="95" a="1"/>
  <c r="BH119" i="95" s="1"/>
  <c r="BI119" i="95" a="1"/>
  <c r="BI119" i="95" s="1"/>
  <c r="BJ119" i="95" a="1"/>
  <c r="BJ119" i="95"/>
  <c r="BK119" i="95" a="1"/>
  <c r="BK119" i="95" s="1"/>
  <c r="BL119" i="95" a="1"/>
  <c r="BL119" i="95" s="1"/>
  <c r="BM119" i="95" a="1"/>
  <c r="BM119" i="95" s="1"/>
  <c r="BN119" i="95" a="1"/>
  <c r="BN119" i="95" s="1"/>
  <c r="BO119" i="95" a="1"/>
  <c r="BO119" i="95" s="1"/>
  <c r="BP119" i="95" a="1"/>
  <c r="BP119" i="95" s="1"/>
  <c r="BQ119" i="95" a="1"/>
  <c r="BQ119" i="95" s="1"/>
  <c r="BR119" i="95" a="1"/>
  <c r="BR119" i="95" s="1"/>
  <c r="BS119" i="95" a="1"/>
  <c r="BS119" i="95" s="1"/>
  <c r="BT119" i="95" a="1"/>
  <c r="BT119" i="95" s="1"/>
  <c r="BU119" i="95" a="1"/>
  <c r="BU119" i="95" s="1"/>
  <c r="BV119" i="95" a="1"/>
  <c r="BV119" i="95" s="1"/>
  <c r="BW119" i="95" a="1"/>
  <c r="BW119" i="95" s="1"/>
  <c r="BX119" i="95" a="1"/>
  <c r="BX119" i="95" s="1"/>
  <c r="BY119" i="95" a="1"/>
  <c r="BY119" i="95" s="1"/>
  <c r="BZ119" i="95" a="1"/>
  <c r="BZ119" i="95"/>
  <c r="CA119" i="95" a="1"/>
  <c r="CA119" i="95" s="1"/>
  <c r="CB119" i="95" a="1"/>
  <c r="CB119" i="95" s="1"/>
  <c r="CC119" i="95" a="1"/>
  <c r="CC119" i="95" s="1"/>
  <c r="CD119" i="95" a="1"/>
  <c r="CD119" i="95" s="1"/>
  <c r="CE119" i="95" a="1"/>
  <c r="CE119" i="95" s="1"/>
  <c r="CF119" i="95" a="1"/>
  <c r="CF119" i="95" s="1"/>
  <c r="CG119" i="95" a="1"/>
  <c r="CG119" i="95" s="1"/>
  <c r="CH119" i="95" a="1"/>
  <c r="CH119" i="95"/>
  <c r="CI119" i="95" a="1"/>
  <c r="CI119" i="95" s="1"/>
  <c r="CJ119" i="95" a="1"/>
  <c r="CJ119" i="95" s="1"/>
  <c r="CK119" i="95" a="1"/>
  <c r="CK119" i="95" s="1"/>
  <c r="CL119" i="95" a="1"/>
  <c r="CL119" i="95" s="1"/>
  <c r="CM119" i="95" a="1"/>
  <c r="CM119" i="95" s="1"/>
  <c r="CN119" i="95" a="1"/>
  <c r="CN119" i="95" s="1"/>
  <c r="CO119" i="95" a="1"/>
  <c r="CO119" i="95" s="1"/>
  <c r="CP119" i="95" a="1"/>
  <c r="CP119" i="95"/>
  <c r="CQ119" i="95" a="1"/>
  <c r="CQ119" i="95" s="1"/>
  <c r="CR119" i="95" a="1"/>
  <c r="CR119" i="95" s="1"/>
  <c r="CS119" i="95" a="1"/>
  <c r="CS119" i="95" s="1"/>
  <c r="CT119" i="95" a="1"/>
  <c r="CT119" i="95" s="1"/>
  <c r="CU119" i="95" a="1"/>
  <c r="CU119" i="95" s="1"/>
  <c r="CV119" i="95" a="1"/>
  <c r="CV119" i="95" s="1"/>
  <c r="CW119" i="95" a="1"/>
  <c r="CW119" i="95" s="1"/>
  <c r="CX119" i="95" a="1"/>
  <c r="CX119" i="95" s="1"/>
  <c r="CY119" i="95" a="1"/>
  <c r="CY119" i="95" s="1"/>
  <c r="E120" i="95" a="1"/>
  <c r="E120" i="95" s="1"/>
  <c r="F120" i="95" a="1"/>
  <c r="F120" i="95" s="1"/>
  <c r="G120" i="95" a="1"/>
  <c r="G120" i="95" s="1"/>
  <c r="H120" i="95" a="1"/>
  <c r="H120" i="95" s="1"/>
  <c r="I120" i="95" a="1"/>
  <c r="I120" i="95" s="1"/>
  <c r="J120" i="95" a="1"/>
  <c r="J120" i="95" s="1"/>
  <c r="K120" i="95" a="1"/>
  <c r="K120" i="95"/>
  <c r="L120" i="95" a="1"/>
  <c r="L120" i="95" s="1"/>
  <c r="M120" i="95" a="1"/>
  <c r="M120" i="95" s="1"/>
  <c r="N120" i="95" a="1"/>
  <c r="N120" i="95" s="1"/>
  <c r="O120" i="95" a="1"/>
  <c r="O120" i="95" s="1"/>
  <c r="P120" i="95" a="1"/>
  <c r="P120" i="95" s="1"/>
  <c r="Q120" i="95" a="1"/>
  <c r="Q120" i="95" s="1"/>
  <c r="R120" i="95" a="1"/>
  <c r="R120" i="95" s="1"/>
  <c r="S120" i="95" a="1"/>
  <c r="S120" i="95"/>
  <c r="T120" i="95" a="1"/>
  <c r="T120" i="95" s="1"/>
  <c r="U120" i="95" a="1"/>
  <c r="U120" i="95" s="1"/>
  <c r="V120" i="95" a="1"/>
  <c r="V120" i="95" s="1"/>
  <c r="W120" i="95" a="1"/>
  <c r="W120" i="95" s="1"/>
  <c r="X120" i="95" a="1"/>
  <c r="X120" i="95" s="1"/>
  <c r="Y120" i="95" a="1"/>
  <c r="Y120" i="95" s="1"/>
  <c r="Z120" i="95" a="1"/>
  <c r="Z120" i="95" s="1"/>
  <c r="AA120" i="95" a="1"/>
  <c r="AA120" i="95"/>
  <c r="AB120" i="95" a="1"/>
  <c r="AB120" i="95" s="1"/>
  <c r="AC120" i="95" a="1"/>
  <c r="AC120" i="95" s="1"/>
  <c r="AD120" i="95" a="1"/>
  <c r="AD120" i="95" s="1"/>
  <c r="AE120" i="95" a="1"/>
  <c r="AE120" i="95" s="1"/>
  <c r="AF120" i="95" a="1"/>
  <c r="AF120" i="95" s="1"/>
  <c r="AG120" i="95" a="1"/>
  <c r="AG120" i="95" s="1"/>
  <c r="AH120" i="95" a="1"/>
  <c r="AH120" i="95" s="1"/>
  <c r="AI120" i="95" a="1"/>
  <c r="AI120" i="95" s="1"/>
  <c r="AJ120" i="95" a="1"/>
  <c r="AJ120" i="95" s="1"/>
  <c r="AK120" i="95" a="1"/>
  <c r="AK120" i="95" s="1"/>
  <c r="AL120" i="95" a="1"/>
  <c r="AL120" i="95" s="1"/>
  <c r="AM120" i="95" a="1"/>
  <c r="AM120" i="95" s="1"/>
  <c r="AN120" i="95" a="1"/>
  <c r="AN120" i="95" s="1"/>
  <c r="AO120" i="95" a="1"/>
  <c r="AO120" i="95" s="1"/>
  <c r="AP120" i="95" a="1"/>
  <c r="AP120" i="95" s="1"/>
  <c r="AQ120" i="95" a="1"/>
  <c r="AQ120" i="95"/>
  <c r="AR120" i="95" a="1"/>
  <c r="AR120" i="95" s="1"/>
  <c r="AS120" i="95" a="1"/>
  <c r="AS120" i="95" s="1"/>
  <c r="AT120" i="95" a="1"/>
  <c r="AT120" i="95" s="1"/>
  <c r="AU120" i="95" a="1"/>
  <c r="AU120" i="95" s="1"/>
  <c r="AV120" i="95" a="1"/>
  <c r="AV120" i="95" s="1"/>
  <c r="AW120" i="95" a="1"/>
  <c r="AW120" i="95" s="1"/>
  <c r="AX120" i="95" a="1"/>
  <c r="AX120" i="95" s="1"/>
  <c r="AY120" i="95" a="1"/>
  <c r="AY120" i="95"/>
  <c r="AZ120" i="95" a="1"/>
  <c r="AZ120" i="95" s="1"/>
  <c r="BA120" i="95" a="1"/>
  <c r="BA120" i="95" s="1"/>
  <c r="BB120" i="95" a="1"/>
  <c r="BB120" i="95" s="1"/>
  <c r="BC120" i="95" a="1"/>
  <c r="BC120" i="95" s="1"/>
  <c r="BD120" i="95" a="1"/>
  <c r="BD120" i="95" s="1"/>
  <c r="BE120" i="95" a="1"/>
  <c r="BE120" i="95" s="1"/>
  <c r="BF120" i="95" a="1"/>
  <c r="BF120" i="95" s="1"/>
  <c r="BG120" i="95" a="1"/>
  <c r="BG120" i="95"/>
  <c r="BH120" i="95" a="1"/>
  <c r="BH120" i="95" s="1"/>
  <c r="BI120" i="95" a="1"/>
  <c r="BI120" i="95" s="1"/>
  <c r="BJ120" i="95" a="1"/>
  <c r="BJ120" i="95" s="1"/>
  <c r="BK120" i="95" a="1"/>
  <c r="BK120" i="95" s="1"/>
  <c r="BL120" i="95" a="1"/>
  <c r="BL120" i="95" s="1"/>
  <c r="BM120" i="95" a="1"/>
  <c r="BM120" i="95" s="1"/>
  <c r="BN120" i="95" a="1"/>
  <c r="BN120" i="95" s="1"/>
  <c r="BO120" i="95" a="1"/>
  <c r="BO120" i="95" s="1"/>
  <c r="BP120" i="95" a="1"/>
  <c r="BP120" i="95" s="1"/>
  <c r="BQ120" i="95" a="1"/>
  <c r="BQ120" i="95" s="1"/>
  <c r="BR120" i="95" a="1"/>
  <c r="BR120" i="95" s="1"/>
  <c r="BS120" i="95" a="1"/>
  <c r="BS120" i="95" s="1"/>
  <c r="BT120" i="95" a="1"/>
  <c r="BT120" i="95" s="1"/>
  <c r="BU120" i="95" a="1"/>
  <c r="BU120" i="95" s="1"/>
  <c r="BV120" i="95" a="1"/>
  <c r="BV120" i="95" s="1"/>
  <c r="BW120" i="95" a="1"/>
  <c r="BW120" i="95"/>
  <c r="BX120" i="95" a="1"/>
  <c r="BX120" i="95" s="1"/>
  <c r="BY120" i="95" a="1"/>
  <c r="BY120" i="95" s="1"/>
  <c r="BZ120" i="95" a="1"/>
  <c r="BZ120" i="95" s="1"/>
  <c r="CA120" i="95" a="1"/>
  <c r="CA120" i="95" s="1"/>
  <c r="CB120" i="95" a="1"/>
  <c r="CB120" i="95" s="1"/>
  <c r="CC120" i="95" a="1"/>
  <c r="CC120" i="95" s="1"/>
  <c r="CD120" i="95" a="1"/>
  <c r="CD120" i="95" s="1"/>
  <c r="CE120" i="95" a="1"/>
  <c r="CE120" i="95"/>
  <c r="CF120" i="95" a="1"/>
  <c r="CF120" i="95" s="1"/>
  <c r="CG120" i="95" a="1"/>
  <c r="CG120" i="95" s="1"/>
  <c r="CH120" i="95" a="1"/>
  <c r="CH120" i="95" s="1"/>
  <c r="CI120" i="95" a="1"/>
  <c r="CI120" i="95" s="1"/>
  <c r="CJ120" i="95" a="1"/>
  <c r="CJ120" i="95" s="1"/>
  <c r="CK120" i="95" a="1"/>
  <c r="CK120" i="95" s="1"/>
  <c r="CL120" i="95" a="1"/>
  <c r="CL120" i="95" s="1"/>
  <c r="CM120" i="95" a="1"/>
  <c r="CM120" i="95"/>
  <c r="CN120" i="95" a="1"/>
  <c r="CN120" i="95" s="1"/>
  <c r="CO120" i="95" a="1"/>
  <c r="CO120" i="95" s="1"/>
  <c r="CP120" i="95" a="1"/>
  <c r="CP120" i="95" s="1"/>
  <c r="CQ120" i="95" a="1"/>
  <c r="CQ120" i="95" s="1"/>
  <c r="CR120" i="95" a="1"/>
  <c r="CR120" i="95" s="1"/>
  <c r="CS120" i="95" a="1"/>
  <c r="CS120" i="95" s="1"/>
  <c r="CT120" i="95" a="1"/>
  <c r="CT120" i="95" s="1"/>
  <c r="CU120" i="95" a="1"/>
  <c r="CU120" i="95" s="1"/>
  <c r="CV120" i="95" a="1"/>
  <c r="CV120" i="95" s="1"/>
  <c r="CW120" i="95" a="1"/>
  <c r="CW120" i="95" s="1"/>
  <c r="CX120" i="95" a="1"/>
  <c r="CX120" i="95" s="1"/>
  <c r="CY120" i="95" a="1"/>
  <c r="CY120" i="95" s="1"/>
  <c r="E121" i="95" a="1"/>
  <c r="E121" i="95" s="1"/>
  <c r="F121" i="95" a="1"/>
  <c r="F121" i="95" s="1"/>
  <c r="G121" i="95" a="1"/>
  <c r="G121" i="95" s="1"/>
  <c r="H121" i="95" a="1"/>
  <c r="H121" i="95"/>
  <c r="I121" i="95" a="1"/>
  <c r="I121" i="95" s="1"/>
  <c r="J121" i="95" a="1"/>
  <c r="J121" i="95" s="1"/>
  <c r="K121" i="95" a="1"/>
  <c r="K121" i="95" s="1"/>
  <c r="L121" i="95" a="1"/>
  <c r="L121" i="95" s="1"/>
  <c r="M121" i="95" a="1"/>
  <c r="M121" i="95" s="1"/>
  <c r="N121" i="95" a="1"/>
  <c r="N121" i="95" s="1"/>
  <c r="O121" i="95" a="1"/>
  <c r="O121" i="95" s="1"/>
  <c r="P121" i="95" a="1"/>
  <c r="P121" i="95"/>
  <c r="Q121" i="95" a="1"/>
  <c r="Q121" i="95" s="1"/>
  <c r="R121" i="95" a="1"/>
  <c r="R121" i="95" s="1"/>
  <c r="S121" i="95" a="1"/>
  <c r="S121" i="95" s="1"/>
  <c r="T121" i="95" a="1"/>
  <c r="T121" i="95" s="1"/>
  <c r="U121" i="95" a="1"/>
  <c r="U121" i="95" s="1"/>
  <c r="V121" i="95" a="1"/>
  <c r="V121" i="95" s="1"/>
  <c r="W121" i="95" a="1"/>
  <c r="W121" i="95" s="1"/>
  <c r="X121" i="95" a="1"/>
  <c r="X121" i="95"/>
  <c r="Y121" i="95" a="1"/>
  <c r="Y121" i="95" s="1"/>
  <c r="Z121" i="95" a="1"/>
  <c r="Z121" i="95" s="1"/>
  <c r="AA121" i="95" a="1"/>
  <c r="AA121" i="95" s="1"/>
  <c r="AB121" i="95" a="1"/>
  <c r="AB121" i="95" s="1"/>
  <c r="AC121" i="95" a="1"/>
  <c r="AC121" i="95" s="1"/>
  <c r="AD121" i="95" a="1"/>
  <c r="AD121" i="95" s="1"/>
  <c r="AE121" i="95" a="1"/>
  <c r="AE121" i="95" s="1"/>
  <c r="AF121" i="95" a="1"/>
  <c r="AF121" i="95" s="1"/>
  <c r="AG121" i="95" a="1"/>
  <c r="AG121" i="95" s="1"/>
  <c r="AH121" i="95" a="1"/>
  <c r="AH121" i="95" s="1"/>
  <c r="AI121" i="95" a="1"/>
  <c r="AI121" i="95" s="1"/>
  <c r="AJ121" i="95" a="1"/>
  <c r="AJ121" i="95" s="1"/>
  <c r="AK121" i="95" a="1"/>
  <c r="AK121" i="95" s="1"/>
  <c r="AL121" i="95" a="1"/>
  <c r="AL121" i="95" s="1"/>
  <c r="AM121" i="95" a="1"/>
  <c r="AM121" i="95" s="1"/>
  <c r="AN121" i="95" a="1"/>
  <c r="AN121" i="95"/>
  <c r="AO121" i="95" a="1"/>
  <c r="AO121" i="95" s="1"/>
  <c r="AP121" i="95" a="1"/>
  <c r="AP121" i="95" s="1"/>
  <c r="AQ121" i="95" a="1"/>
  <c r="AQ121" i="95" s="1"/>
  <c r="AR121" i="95" a="1"/>
  <c r="AR121" i="95" s="1"/>
  <c r="AS121" i="95" a="1"/>
  <c r="AS121" i="95" s="1"/>
  <c r="AT121" i="95" a="1"/>
  <c r="AT121" i="95" s="1"/>
  <c r="AU121" i="95" a="1"/>
  <c r="AU121" i="95" s="1"/>
  <c r="AV121" i="95" a="1"/>
  <c r="AV121" i="95"/>
  <c r="AW121" i="95" a="1"/>
  <c r="AW121" i="95" s="1"/>
  <c r="AX121" i="95" a="1"/>
  <c r="AX121" i="95" s="1"/>
  <c r="AY121" i="95" a="1"/>
  <c r="AY121" i="95" s="1"/>
  <c r="AZ121" i="95" a="1"/>
  <c r="AZ121" i="95" s="1"/>
  <c r="BA121" i="95" a="1"/>
  <c r="BA121" i="95" s="1"/>
  <c r="BB121" i="95" a="1"/>
  <c r="BB121" i="95" s="1"/>
  <c r="BC121" i="95" a="1"/>
  <c r="BC121" i="95" s="1"/>
  <c r="BD121" i="95" a="1"/>
  <c r="BD121" i="95"/>
  <c r="BE121" i="95" a="1"/>
  <c r="BE121" i="95" s="1"/>
  <c r="BF121" i="95" a="1"/>
  <c r="BF121" i="95" s="1"/>
  <c r="BG121" i="95" a="1"/>
  <c r="BG121" i="95" s="1"/>
  <c r="BH121" i="95" a="1"/>
  <c r="BH121" i="95" s="1"/>
  <c r="BI121" i="95" a="1"/>
  <c r="BI121" i="95" s="1"/>
  <c r="BJ121" i="95" a="1"/>
  <c r="BJ121" i="95" s="1"/>
  <c r="BK121" i="95" a="1"/>
  <c r="BK121" i="95" s="1"/>
  <c r="BL121" i="95" a="1"/>
  <c r="BL121" i="95" s="1"/>
  <c r="BM121" i="95" a="1"/>
  <c r="BM121" i="95" s="1"/>
  <c r="BN121" i="95" a="1"/>
  <c r="BN121" i="95" s="1"/>
  <c r="BO121" i="95" a="1"/>
  <c r="BO121" i="95" s="1"/>
  <c r="BP121" i="95" a="1"/>
  <c r="BP121" i="95" s="1"/>
  <c r="BQ121" i="95" a="1"/>
  <c r="BQ121" i="95" s="1"/>
  <c r="BR121" i="95" a="1"/>
  <c r="BR121" i="95" s="1"/>
  <c r="BS121" i="95" a="1"/>
  <c r="BS121" i="95" s="1"/>
  <c r="BT121" i="95" a="1"/>
  <c r="BT121" i="95"/>
  <c r="BU121" i="95" a="1"/>
  <c r="BU121" i="95" s="1"/>
  <c r="BV121" i="95" a="1"/>
  <c r="BV121" i="95" s="1"/>
  <c r="BW121" i="95" a="1"/>
  <c r="BW121" i="95" s="1"/>
  <c r="BX121" i="95" a="1"/>
  <c r="BX121" i="95" s="1"/>
  <c r="BY121" i="95" a="1"/>
  <c r="BY121" i="95" s="1"/>
  <c r="BZ121" i="95" a="1"/>
  <c r="BZ121" i="95" s="1"/>
  <c r="CA121" i="95" a="1"/>
  <c r="CA121" i="95" s="1"/>
  <c r="CB121" i="95" a="1"/>
  <c r="CB121" i="95" s="1"/>
  <c r="CC121" i="95" a="1"/>
  <c r="CC121" i="95" s="1"/>
  <c r="CD121" i="95" a="1"/>
  <c r="CD121" i="95" s="1"/>
  <c r="CE121" i="95" a="1"/>
  <c r="CE121" i="95" s="1"/>
  <c r="CF121" i="95" a="1"/>
  <c r="CF121" i="95" s="1"/>
  <c r="CG121" i="95" a="1"/>
  <c r="CG121" i="95" s="1"/>
  <c r="CH121" i="95" a="1"/>
  <c r="CH121" i="95" s="1"/>
  <c r="CI121" i="95" a="1"/>
  <c r="CI121" i="95" s="1"/>
  <c r="CJ121" i="95" a="1"/>
  <c r="CJ121" i="95"/>
  <c r="CK121" i="95" a="1"/>
  <c r="CK121" i="95" s="1"/>
  <c r="CL121" i="95" a="1"/>
  <c r="CL121" i="95" s="1"/>
  <c r="CM121" i="95" a="1"/>
  <c r="CM121" i="95" s="1"/>
  <c r="CN121" i="95" a="1"/>
  <c r="CN121" i="95" s="1"/>
  <c r="CO121" i="95" a="1"/>
  <c r="CO121" i="95" s="1"/>
  <c r="CP121" i="95" a="1"/>
  <c r="CP121" i="95" s="1"/>
  <c r="CQ121" i="95" a="1"/>
  <c r="CQ121" i="95" s="1"/>
  <c r="CR121" i="95" a="1"/>
  <c r="CR121" i="95" s="1"/>
  <c r="CS121" i="95" a="1"/>
  <c r="CS121" i="95" s="1"/>
  <c r="CT121" i="95" a="1"/>
  <c r="CT121" i="95" s="1"/>
  <c r="CU121" i="95" a="1"/>
  <c r="CU121" i="95" s="1"/>
  <c r="CV121" i="95" a="1"/>
  <c r="CV121" i="95" s="1"/>
  <c r="CW121" i="95" a="1"/>
  <c r="CW121" i="95" s="1"/>
  <c r="CX121" i="95" a="1"/>
  <c r="CX121" i="95" s="1"/>
  <c r="CY121" i="95" a="1"/>
  <c r="CY121" i="95" s="1"/>
  <c r="E122" i="95" a="1"/>
  <c r="E122" i="95" s="1"/>
  <c r="F122" i="95" a="1"/>
  <c r="F122" i="95" s="1"/>
  <c r="G122" i="95" a="1"/>
  <c r="G122" i="95" s="1"/>
  <c r="H122" i="95" a="1"/>
  <c r="H122" i="95" s="1"/>
  <c r="I122" i="95" a="1"/>
  <c r="I122" i="95" s="1"/>
  <c r="J122" i="95" a="1"/>
  <c r="J122" i="95" s="1"/>
  <c r="K122" i="95" a="1"/>
  <c r="K122" i="95" s="1"/>
  <c r="L122" i="95" a="1"/>
  <c r="L122" i="95" s="1"/>
  <c r="M122" i="95" a="1"/>
  <c r="M122" i="95" s="1"/>
  <c r="N122" i="95" a="1"/>
  <c r="N122" i="95" s="1"/>
  <c r="O122" i="95" a="1"/>
  <c r="O122" i="95" s="1"/>
  <c r="P122" i="95" a="1"/>
  <c r="P122" i="95" s="1"/>
  <c r="Q122" i="95" a="1"/>
  <c r="Q122" i="95" s="1"/>
  <c r="R122" i="95" a="1"/>
  <c r="R122" i="95" s="1"/>
  <c r="S122" i="95" a="1"/>
  <c r="S122" i="95" s="1"/>
  <c r="T122" i="95" a="1"/>
  <c r="T122" i="95" s="1"/>
  <c r="U122" i="95" a="1"/>
  <c r="U122" i="95" s="1"/>
  <c r="V122" i="95" a="1"/>
  <c r="V122" i="95" s="1"/>
  <c r="W122" i="95" a="1"/>
  <c r="W122" i="95" s="1"/>
  <c r="X122" i="95" a="1"/>
  <c r="X122" i="95" s="1"/>
  <c r="Y122" i="95" a="1"/>
  <c r="Y122" i="95" s="1"/>
  <c r="Z122" i="95" a="1"/>
  <c r="Z122" i="95" s="1"/>
  <c r="AA122" i="95" a="1"/>
  <c r="AA122" i="95" s="1"/>
  <c r="AB122" i="95" a="1"/>
  <c r="AB122" i="95" s="1"/>
  <c r="AC122" i="95" a="1"/>
  <c r="AC122" i="95" s="1"/>
  <c r="AD122" i="95" a="1"/>
  <c r="AD122" i="95" s="1"/>
  <c r="AE122" i="95" a="1"/>
  <c r="AE122" i="95" s="1"/>
  <c r="AF122" i="95" a="1"/>
  <c r="AF122" i="95" s="1"/>
  <c r="AG122" i="95" a="1"/>
  <c r="AG122" i="95" s="1"/>
  <c r="AH122" i="95" a="1"/>
  <c r="AH122" i="95" s="1"/>
  <c r="AI122" i="95" a="1"/>
  <c r="AI122" i="95" s="1"/>
  <c r="AJ122" i="95" a="1"/>
  <c r="AJ122" i="95" s="1"/>
  <c r="AK122" i="95" a="1"/>
  <c r="AK122" i="95" s="1"/>
  <c r="AL122" i="95" a="1"/>
  <c r="AL122" i="95" s="1"/>
  <c r="AM122" i="95" a="1"/>
  <c r="AM122" i="95" s="1"/>
  <c r="AN122" i="95" a="1"/>
  <c r="AN122" i="95" s="1"/>
  <c r="AO122" i="95" a="1"/>
  <c r="AO122" i="95" s="1"/>
  <c r="AP122" i="95" a="1"/>
  <c r="AP122" i="95" s="1"/>
  <c r="AQ122" i="95" a="1"/>
  <c r="AQ122" i="95" s="1"/>
  <c r="AR122" i="95" a="1"/>
  <c r="AR122" i="95" s="1"/>
  <c r="AS122" i="95" a="1"/>
  <c r="AS122" i="95" s="1"/>
  <c r="AT122" i="95" a="1"/>
  <c r="AT122" i="95" s="1"/>
  <c r="AU122" i="95" a="1"/>
  <c r="AU122" i="95" s="1"/>
  <c r="AV122" i="95" a="1"/>
  <c r="AV122" i="95" s="1"/>
  <c r="AW122" i="95" a="1"/>
  <c r="AW122" i="95" s="1"/>
  <c r="AX122" i="95" a="1"/>
  <c r="AX122" i="95" s="1"/>
  <c r="AY122" i="95" a="1"/>
  <c r="AY122" i="95" s="1"/>
  <c r="AZ122" i="95" a="1"/>
  <c r="AZ122" i="95" s="1"/>
  <c r="BA122" i="95" a="1"/>
  <c r="BA122" i="95" s="1"/>
  <c r="BB122" i="95" a="1"/>
  <c r="BB122" i="95" s="1"/>
  <c r="BC122" i="95" a="1"/>
  <c r="BC122" i="95" s="1"/>
  <c r="BD122" i="95" a="1"/>
  <c r="BD122" i="95" s="1"/>
  <c r="BE122" i="95" a="1"/>
  <c r="BE122" i="95" s="1"/>
  <c r="BF122" i="95" a="1"/>
  <c r="BF122" i="95" s="1"/>
  <c r="BG122" i="95" a="1"/>
  <c r="BG122" i="95" s="1"/>
  <c r="BH122" i="95" a="1"/>
  <c r="BH122" i="95" s="1"/>
  <c r="BI122" i="95" a="1"/>
  <c r="BI122" i="95" s="1"/>
  <c r="BJ122" i="95" a="1"/>
  <c r="BJ122" i="95" s="1"/>
  <c r="BK122" i="95" a="1"/>
  <c r="BK122" i="95" s="1"/>
  <c r="BL122" i="95" a="1"/>
  <c r="BL122" i="95" s="1"/>
  <c r="BM122" i="95" a="1"/>
  <c r="BM122" i="95" s="1"/>
  <c r="BN122" i="95" a="1"/>
  <c r="BN122" i="95" s="1"/>
  <c r="BO122" i="95" a="1"/>
  <c r="BO122" i="95" s="1"/>
  <c r="BP122" i="95" a="1"/>
  <c r="BP122" i="95" s="1"/>
  <c r="BQ122" i="95" a="1"/>
  <c r="BQ122" i="95" s="1"/>
  <c r="BR122" i="95" a="1"/>
  <c r="BR122" i="95" s="1"/>
  <c r="BS122" i="95" a="1"/>
  <c r="BS122" i="95" s="1"/>
  <c r="BT122" i="95" a="1"/>
  <c r="BT122" i="95" s="1"/>
  <c r="BU122" i="95" a="1"/>
  <c r="BU122" i="95" s="1"/>
  <c r="BV122" i="95" a="1"/>
  <c r="BV122" i="95" s="1"/>
  <c r="BW122" i="95" a="1"/>
  <c r="BW122" i="95" s="1"/>
  <c r="BX122" i="95" a="1"/>
  <c r="BX122" i="95" s="1"/>
  <c r="BY122" i="95" a="1"/>
  <c r="BY122" i="95" s="1"/>
  <c r="BZ122" i="95" a="1"/>
  <c r="BZ122" i="95" s="1"/>
  <c r="CA122" i="95" a="1"/>
  <c r="CA122" i="95" s="1"/>
  <c r="CB122" i="95" a="1"/>
  <c r="CB122" i="95" s="1"/>
  <c r="CC122" i="95" a="1"/>
  <c r="CC122" i="95" s="1"/>
  <c r="CD122" i="95" a="1"/>
  <c r="CD122" i="95" s="1"/>
  <c r="CE122" i="95" a="1"/>
  <c r="CE122" i="95" s="1"/>
  <c r="CF122" i="95" a="1"/>
  <c r="CF122" i="95" s="1"/>
  <c r="CG122" i="95" a="1"/>
  <c r="CG122" i="95" s="1"/>
  <c r="CH122" i="95" a="1"/>
  <c r="CH122" i="95" s="1"/>
  <c r="CI122" i="95" a="1"/>
  <c r="CI122" i="95" s="1"/>
  <c r="CJ122" i="95" a="1"/>
  <c r="CJ122" i="95" s="1"/>
  <c r="CK122" i="95" a="1"/>
  <c r="CK122" i="95" s="1"/>
  <c r="CL122" i="95" a="1"/>
  <c r="CL122" i="95" s="1"/>
  <c r="CM122" i="95" a="1"/>
  <c r="CM122" i="95" s="1"/>
  <c r="CN122" i="95" a="1"/>
  <c r="CN122" i="95" s="1"/>
  <c r="CO122" i="95" a="1"/>
  <c r="CO122" i="95" s="1"/>
  <c r="CP122" i="95" a="1"/>
  <c r="CP122" i="95" s="1"/>
  <c r="CQ122" i="95" a="1"/>
  <c r="CQ122" i="95" s="1"/>
  <c r="CR122" i="95" a="1"/>
  <c r="CR122" i="95" s="1"/>
  <c r="CS122" i="95" a="1"/>
  <c r="CS122" i="95" s="1"/>
  <c r="CT122" i="95" a="1"/>
  <c r="CT122" i="95" s="1"/>
  <c r="CU122" i="95" a="1"/>
  <c r="CU122" i="95" s="1"/>
  <c r="CV122" i="95" a="1"/>
  <c r="CV122" i="95" s="1"/>
  <c r="CW122" i="95" a="1"/>
  <c r="CW122" i="95" s="1"/>
  <c r="CX122" i="95" a="1"/>
  <c r="CX122" i="95" s="1"/>
  <c r="CY122" i="95" a="1"/>
  <c r="CY122" i="95" s="1"/>
  <c r="E123" i="95" a="1"/>
  <c r="E123" i="95" s="1"/>
  <c r="F123" i="95" a="1"/>
  <c r="F123" i="95" s="1"/>
  <c r="G123" i="95" a="1"/>
  <c r="G123" i="95" s="1"/>
  <c r="H123" i="95" a="1"/>
  <c r="H123" i="95" s="1"/>
  <c r="I123" i="95" a="1"/>
  <c r="I123" i="95" s="1"/>
  <c r="J123" i="95" a="1"/>
  <c r="J123" i="95" s="1"/>
  <c r="K123" i="95" a="1"/>
  <c r="K123" i="95" s="1"/>
  <c r="L123" i="95" a="1"/>
  <c r="L123" i="95" s="1"/>
  <c r="M123" i="95" a="1"/>
  <c r="M123" i="95" s="1"/>
  <c r="N123" i="95" a="1"/>
  <c r="N123" i="95" s="1"/>
  <c r="O123" i="95" a="1"/>
  <c r="O123" i="95" s="1"/>
  <c r="P123" i="95" a="1"/>
  <c r="P123" i="95" s="1"/>
  <c r="Q123" i="95" a="1"/>
  <c r="Q123" i="95" s="1"/>
  <c r="R123" i="95" a="1"/>
  <c r="R123" i="95" s="1"/>
  <c r="S123" i="95" a="1"/>
  <c r="S123" i="95" s="1"/>
  <c r="T123" i="95" a="1"/>
  <c r="T123" i="95" s="1"/>
  <c r="U123" i="95" a="1"/>
  <c r="U123" i="95" s="1"/>
  <c r="V123" i="95" a="1"/>
  <c r="V123" i="95" s="1"/>
  <c r="W123" i="95" a="1"/>
  <c r="W123" i="95" s="1"/>
  <c r="X123" i="95" a="1"/>
  <c r="X123" i="95" s="1"/>
  <c r="Y123" i="95" a="1"/>
  <c r="Y123" i="95" s="1"/>
  <c r="Z123" i="95" a="1"/>
  <c r="Z123" i="95" s="1"/>
  <c r="AA123" i="95" a="1"/>
  <c r="AA123" i="95" s="1"/>
  <c r="AB123" i="95" a="1"/>
  <c r="AB123" i="95" s="1"/>
  <c r="AC123" i="95" a="1"/>
  <c r="AC123" i="95" s="1"/>
  <c r="AD123" i="95" a="1"/>
  <c r="AD123" i="95" s="1"/>
  <c r="AE123" i="95" a="1"/>
  <c r="AE123" i="95" s="1"/>
  <c r="AF123" i="95" a="1"/>
  <c r="AF123" i="95" s="1"/>
  <c r="AG123" i="95" a="1"/>
  <c r="AG123" i="95" s="1"/>
  <c r="AH123" i="95" a="1"/>
  <c r="AH123" i="95" s="1"/>
  <c r="AI123" i="95" a="1"/>
  <c r="AI123" i="95" s="1"/>
  <c r="AJ123" i="95" a="1"/>
  <c r="AJ123" i="95" s="1"/>
  <c r="AK123" i="95" a="1"/>
  <c r="AK123" i="95" s="1"/>
  <c r="AL123" i="95" a="1"/>
  <c r="AL123" i="95" s="1"/>
  <c r="AM123" i="95" a="1"/>
  <c r="AM123" i="95" s="1"/>
  <c r="AN123" i="95" a="1"/>
  <c r="AN123" i="95" s="1"/>
  <c r="AO123" i="95" a="1"/>
  <c r="AO123" i="95" s="1"/>
  <c r="AP123" i="95" a="1"/>
  <c r="AP123" i="95" s="1"/>
  <c r="AQ123" i="95" a="1"/>
  <c r="AQ123" i="95" s="1"/>
  <c r="AR123" i="95" a="1"/>
  <c r="AR123" i="95" s="1"/>
  <c r="AS123" i="95" a="1"/>
  <c r="AS123" i="95" s="1"/>
  <c r="AT123" i="95" a="1"/>
  <c r="AT123" i="95" s="1"/>
  <c r="AU123" i="95" a="1"/>
  <c r="AU123" i="95" s="1"/>
  <c r="AV123" i="95" a="1"/>
  <c r="AV123" i="95" s="1"/>
  <c r="AW123" i="95" a="1"/>
  <c r="AW123" i="95" s="1"/>
  <c r="AX123" i="95" a="1"/>
  <c r="AX123" i="95" s="1"/>
  <c r="AY123" i="95" a="1"/>
  <c r="AY123" i="95" s="1"/>
  <c r="AZ123" i="95" a="1"/>
  <c r="AZ123" i="95" s="1"/>
  <c r="BA123" i="95" a="1"/>
  <c r="BA123" i="95" s="1"/>
  <c r="BB123" i="95" a="1"/>
  <c r="BB123" i="95" s="1"/>
  <c r="BC123" i="95" a="1"/>
  <c r="BC123" i="95" s="1"/>
  <c r="BD123" i="95" a="1"/>
  <c r="BD123" i="95" s="1"/>
  <c r="BE123" i="95" a="1"/>
  <c r="BE123" i="95" s="1"/>
  <c r="BF123" i="95" a="1"/>
  <c r="BF123" i="95" s="1"/>
  <c r="BG123" i="95" a="1"/>
  <c r="BG123" i="95" s="1"/>
  <c r="BH123" i="95" a="1"/>
  <c r="BH123" i="95" s="1"/>
  <c r="BI123" i="95" a="1"/>
  <c r="BI123" i="95" s="1"/>
  <c r="BJ123" i="95" a="1"/>
  <c r="BJ123" i="95" s="1"/>
  <c r="BK123" i="95" a="1"/>
  <c r="BK123" i="95" s="1"/>
  <c r="BL123" i="95" a="1"/>
  <c r="BL123" i="95" s="1"/>
  <c r="BM123" i="95" a="1"/>
  <c r="BM123" i="95" s="1"/>
  <c r="BN123" i="95" a="1"/>
  <c r="BN123" i="95" s="1"/>
  <c r="BO123" i="95" a="1"/>
  <c r="BO123" i="95" s="1"/>
  <c r="BP123" i="95" a="1"/>
  <c r="BP123" i="95" s="1"/>
  <c r="BQ123" i="95" a="1"/>
  <c r="BQ123" i="95" s="1"/>
  <c r="BR123" i="95" a="1"/>
  <c r="BR123" i="95" s="1"/>
  <c r="BS123" i="95" a="1"/>
  <c r="BS123" i="95" s="1"/>
  <c r="BT123" i="95" a="1"/>
  <c r="BT123" i="95" s="1"/>
  <c r="BU123" i="95" a="1"/>
  <c r="BU123" i="95" s="1"/>
  <c r="BV123" i="95" a="1"/>
  <c r="BV123" i="95" s="1"/>
  <c r="BW123" i="95" a="1"/>
  <c r="BW123" i="95" s="1"/>
  <c r="BX123" i="95" a="1"/>
  <c r="BX123" i="95" s="1"/>
  <c r="BY123" i="95" a="1"/>
  <c r="BY123" i="95" s="1"/>
  <c r="BZ123" i="95" a="1"/>
  <c r="BZ123" i="95" s="1"/>
  <c r="CA123" i="95" a="1"/>
  <c r="CA123" i="95" s="1"/>
  <c r="CB123" i="95" a="1"/>
  <c r="CB123" i="95" s="1"/>
  <c r="CC123" i="95" a="1"/>
  <c r="CC123" i="95" s="1"/>
  <c r="CD123" i="95" a="1"/>
  <c r="CD123" i="95" s="1"/>
  <c r="CE123" i="95" a="1"/>
  <c r="CE123" i="95" s="1"/>
  <c r="CF123" i="95" a="1"/>
  <c r="CF123" i="95" s="1"/>
  <c r="CG123" i="95" a="1"/>
  <c r="CG123" i="95" s="1"/>
  <c r="CH123" i="95" a="1"/>
  <c r="CH123" i="95" s="1"/>
  <c r="CI123" i="95" a="1"/>
  <c r="CI123" i="95" s="1"/>
  <c r="CJ123" i="95" a="1"/>
  <c r="CJ123" i="95" s="1"/>
  <c r="CK123" i="95" a="1"/>
  <c r="CK123" i="95" s="1"/>
  <c r="CL123" i="95" a="1"/>
  <c r="CL123" i="95" s="1"/>
  <c r="CM123" i="95" a="1"/>
  <c r="CM123" i="95" s="1"/>
  <c r="CN123" i="95" a="1"/>
  <c r="CN123" i="95" s="1"/>
  <c r="CO123" i="95" a="1"/>
  <c r="CO123" i="95" s="1"/>
  <c r="CP123" i="95" a="1"/>
  <c r="CP123" i="95" s="1"/>
  <c r="CQ123" i="95" a="1"/>
  <c r="CQ123" i="95" s="1"/>
  <c r="CR123" i="95" a="1"/>
  <c r="CR123" i="95" s="1"/>
  <c r="CS123" i="95" a="1"/>
  <c r="CS123" i="95" s="1"/>
  <c r="CT123" i="95" a="1"/>
  <c r="CT123" i="95" s="1"/>
  <c r="CU123" i="95" a="1"/>
  <c r="CU123" i="95" s="1"/>
  <c r="CV123" i="95" a="1"/>
  <c r="CV123" i="95" s="1"/>
  <c r="CW123" i="95" a="1"/>
  <c r="CW123" i="95" s="1"/>
  <c r="CX123" i="95" a="1"/>
  <c r="CX123" i="95" s="1"/>
  <c r="CY123" i="95" a="1"/>
  <c r="CY123" i="95" s="1"/>
  <c r="E124" i="95" a="1"/>
  <c r="E124" i="95" s="1"/>
  <c r="F124" i="95" a="1"/>
  <c r="F124" i="95" s="1"/>
  <c r="G124" i="95" a="1"/>
  <c r="G124" i="95" s="1"/>
  <c r="H124" i="95" a="1"/>
  <c r="H124" i="95" s="1"/>
  <c r="I124" i="95" a="1"/>
  <c r="I124" i="95" s="1"/>
  <c r="J124" i="95" a="1"/>
  <c r="J124" i="95" s="1"/>
  <c r="K124" i="95" a="1"/>
  <c r="K124" i="95" s="1"/>
  <c r="L124" i="95" a="1"/>
  <c r="L124" i="95" s="1"/>
  <c r="M124" i="95" a="1"/>
  <c r="M124" i="95" s="1"/>
  <c r="N124" i="95" a="1"/>
  <c r="N124" i="95" s="1"/>
  <c r="O124" i="95" a="1"/>
  <c r="O124" i="95" s="1"/>
  <c r="P124" i="95" a="1"/>
  <c r="P124" i="95" s="1"/>
  <c r="Q124" i="95" a="1"/>
  <c r="Q124" i="95" s="1"/>
  <c r="R124" i="95" a="1"/>
  <c r="R124" i="95" s="1"/>
  <c r="S124" i="95" a="1"/>
  <c r="S124" i="95" s="1"/>
  <c r="T124" i="95" a="1"/>
  <c r="T124" i="95" s="1"/>
  <c r="U124" i="95" a="1"/>
  <c r="U124" i="95" s="1"/>
  <c r="V124" i="95" a="1"/>
  <c r="V124" i="95" s="1"/>
  <c r="W124" i="95" a="1"/>
  <c r="W124" i="95" s="1"/>
  <c r="X124" i="95" a="1"/>
  <c r="X124" i="95" s="1"/>
  <c r="Y124" i="95" a="1"/>
  <c r="Y124" i="95" s="1"/>
  <c r="Z124" i="95" a="1"/>
  <c r="Z124" i="95" s="1"/>
  <c r="AA124" i="95" a="1"/>
  <c r="AA124" i="95" s="1"/>
  <c r="AB124" i="95" a="1"/>
  <c r="AB124" i="95" s="1"/>
  <c r="AC124" i="95" a="1"/>
  <c r="AC124" i="95" s="1"/>
  <c r="AD124" i="95" a="1"/>
  <c r="AD124" i="95" s="1"/>
  <c r="AE124" i="95" a="1"/>
  <c r="AE124" i="95" s="1"/>
  <c r="AF124" i="95" a="1"/>
  <c r="AF124" i="95" s="1"/>
  <c r="AG124" i="95" a="1"/>
  <c r="AG124" i="95" s="1"/>
  <c r="AH124" i="95" a="1"/>
  <c r="AH124" i="95" s="1"/>
  <c r="AI124" i="95" a="1"/>
  <c r="AI124" i="95" s="1"/>
  <c r="AJ124" i="95" a="1"/>
  <c r="AJ124" i="95" s="1"/>
  <c r="AK124" i="95" a="1"/>
  <c r="AK124" i="95" s="1"/>
  <c r="AL124" i="95" a="1"/>
  <c r="AL124" i="95" s="1"/>
  <c r="AM124" i="95" a="1"/>
  <c r="AM124" i="95" s="1"/>
  <c r="AN124" i="95" a="1"/>
  <c r="AN124" i="95" s="1"/>
  <c r="AO124" i="95" a="1"/>
  <c r="AO124" i="95" s="1"/>
  <c r="AP124" i="95" a="1"/>
  <c r="AP124" i="95" s="1"/>
  <c r="AQ124" i="95" a="1"/>
  <c r="AQ124" i="95" s="1"/>
  <c r="AR124" i="95" a="1"/>
  <c r="AR124" i="95" s="1"/>
  <c r="AS124" i="95" a="1"/>
  <c r="AS124" i="95" s="1"/>
  <c r="AT124" i="95" a="1"/>
  <c r="AT124" i="95" s="1"/>
  <c r="AU124" i="95" a="1"/>
  <c r="AU124" i="95" s="1"/>
  <c r="AV124" i="95" a="1"/>
  <c r="AV124" i="95" s="1"/>
  <c r="AW124" i="95" a="1"/>
  <c r="AW124" i="95" s="1"/>
  <c r="AX124" i="95" a="1"/>
  <c r="AX124" i="95" s="1"/>
  <c r="AY124" i="95" a="1"/>
  <c r="AY124" i="95" s="1"/>
  <c r="AZ124" i="95" a="1"/>
  <c r="AZ124" i="95" s="1"/>
  <c r="BA124" i="95" a="1"/>
  <c r="BA124" i="95" s="1"/>
  <c r="BB124" i="95" a="1"/>
  <c r="BB124" i="95" s="1"/>
  <c r="BC124" i="95" a="1"/>
  <c r="BC124" i="95" s="1"/>
  <c r="BD124" i="95" a="1"/>
  <c r="BD124" i="95" s="1"/>
  <c r="BE124" i="95" a="1"/>
  <c r="BE124" i="95" s="1"/>
  <c r="BF124" i="95" a="1"/>
  <c r="BF124" i="95" s="1"/>
  <c r="BG124" i="95" a="1"/>
  <c r="BG124" i="95" s="1"/>
  <c r="BH124" i="95" a="1"/>
  <c r="BH124" i="95" s="1"/>
  <c r="BI124" i="95" a="1"/>
  <c r="BI124" i="95" s="1"/>
  <c r="BJ124" i="95" a="1"/>
  <c r="BJ124" i="95" s="1"/>
  <c r="BK124" i="95" a="1"/>
  <c r="BK124" i="95" s="1"/>
  <c r="BL124" i="95" a="1"/>
  <c r="BL124" i="95" s="1"/>
  <c r="BM124" i="95" a="1"/>
  <c r="BM124" i="95" s="1"/>
  <c r="BN124" i="95" a="1"/>
  <c r="BN124" i="95" s="1"/>
  <c r="BO124" i="95" a="1"/>
  <c r="BO124" i="95" s="1"/>
  <c r="BP124" i="95" a="1"/>
  <c r="BP124" i="95" s="1"/>
  <c r="BQ124" i="95" a="1"/>
  <c r="BQ124" i="95" s="1"/>
  <c r="BR124" i="95" a="1"/>
  <c r="BR124" i="95" s="1"/>
  <c r="BS124" i="95" a="1"/>
  <c r="BS124" i="95" s="1"/>
  <c r="BT124" i="95" a="1"/>
  <c r="BT124" i="95" s="1"/>
  <c r="BU124" i="95" a="1"/>
  <c r="BU124" i="95" s="1"/>
  <c r="BV124" i="95" a="1"/>
  <c r="BV124" i="95" s="1"/>
  <c r="BW124" i="95" a="1"/>
  <c r="BW124" i="95" s="1"/>
  <c r="BX124" i="95" a="1"/>
  <c r="BX124" i="95" s="1"/>
  <c r="BY124" i="95" a="1"/>
  <c r="BY124" i="95" s="1"/>
  <c r="BZ124" i="95" a="1"/>
  <c r="BZ124" i="95" s="1"/>
  <c r="CA124" i="95" a="1"/>
  <c r="CA124" i="95" s="1"/>
  <c r="CB124" i="95" a="1"/>
  <c r="CB124" i="95" s="1"/>
  <c r="CC124" i="95" a="1"/>
  <c r="CC124" i="95" s="1"/>
  <c r="CD124" i="95" a="1"/>
  <c r="CD124" i="95" s="1"/>
  <c r="CE124" i="95" a="1"/>
  <c r="CE124" i="95" s="1"/>
  <c r="CF124" i="95" a="1"/>
  <c r="CF124" i="95" s="1"/>
  <c r="CG124" i="95" a="1"/>
  <c r="CG124" i="95" s="1"/>
  <c r="CH124" i="95" a="1"/>
  <c r="CH124" i="95" s="1"/>
  <c r="CI124" i="95" a="1"/>
  <c r="CI124" i="95" s="1"/>
  <c r="CJ124" i="95" a="1"/>
  <c r="CJ124" i="95" s="1"/>
  <c r="CK124" i="95" a="1"/>
  <c r="CK124" i="95" s="1"/>
  <c r="CL124" i="95" a="1"/>
  <c r="CL124" i="95" s="1"/>
  <c r="CM124" i="95" a="1"/>
  <c r="CM124" i="95" s="1"/>
  <c r="CN124" i="95" a="1"/>
  <c r="CN124" i="95" s="1"/>
  <c r="CO124" i="95" a="1"/>
  <c r="CO124" i="95" s="1"/>
  <c r="CP124" i="95" a="1"/>
  <c r="CP124" i="95" s="1"/>
  <c r="CQ124" i="95" a="1"/>
  <c r="CQ124" i="95" s="1"/>
  <c r="CR124" i="95" a="1"/>
  <c r="CR124" i="95" s="1"/>
  <c r="CS124" i="95" a="1"/>
  <c r="CS124" i="95" s="1"/>
  <c r="CT124" i="95" a="1"/>
  <c r="CT124" i="95" s="1"/>
  <c r="CU124" i="95" a="1"/>
  <c r="CU124" i="95" s="1"/>
  <c r="CV124" i="95" a="1"/>
  <c r="CV124" i="95" s="1"/>
  <c r="CW124" i="95" a="1"/>
  <c r="CW124" i="95" s="1"/>
  <c r="CX124" i="95" a="1"/>
  <c r="CX124" i="95" s="1"/>
  <c r="CY124" i="95" a="1"/>
  <c r="CY124" i="95" s="1"/>
  <c r="E125" i="95" a="1"/>
  <c r="E125" i="95" s="1"/>
  <c r="F125" i="95" a="1"/>
  <c r="F125" i="95" s="1"/>
  <c r="G125" i="95" a="1"/>
  <c r="G125" i="95" s="1"/>
  <c r="H125" i="95" a="1"/>
  <c r="H125" i="95" s="1"/>
  <c r="I125" i="95" a="1"/>
  <c r="I125" i="95" s="1"/>
  <c r="J125" i="95" a="1"/>
  <c r="J125" i="95" s="1"/>
  <c r="K125" i="95" a="1"/>
  <c r="K125" i="95" s="1"/>
  <c r="L125" i="95" a="1"/>
  <c r="L125" i="95" s="1"/>
  <c r="M125" i="95" a="1"/>
  <c r="M125" i="95" s="1"/>
  <c r="N125" i="95" a="1"/>
  <c r="N125" i="95" s="1"/>
  <c r="O125" i="95" a="1"/>
  <c r="O125" i="95" s="1"/>
  <c r="P125" i="95" a="1"/>
  <c r="P125" i="95" s="1"/>
  <c r="Q125" i="95" a="1"/>
  <c r="Q125" i="95" s="1"/>
  <c r="R125" i="95" a="1"/>
  <c r="R125" i="95" s="1"/>
  <c r="S125" i="95" a="1"/>
  <c r="S125" i="95" s="1"/>
  <c r="T125" i="95" a="1"/>
  <c r="T125" i="95" s="1"/>
  <c r="U125" i="95" a="1"/>
  <c r="U125" i="95" s="1"/>
  <c r="V125" i="95" a="1"/>
  <c r="V125" i="95" s="1"/>
  <c r="W125" i="95" a="1"/>
  <c r="W125" i="95" s="1"/>
  <c r="X125" i="95" a="1"/>
  <c r="X125" i="95" s="1"/>
  <c r="Y125" i="95" a="1"/>
  <c r="Y125" i="95" s="1"/>
  <c r="Z125" i="95" a="1"/>
  <c r="Z125" i="95" s="1"/>
  <c r="AA125" i="95" a="1"/>
  <c r="AA125" i="95" s="1"/>
  <c r="AB125" i="95" a="1"/>
  <c r="AB125" i="95" s="1"/>
  <c r="AC125" i="95" a="1"/>
  <c r="AC125" i="95" s="1"/>
  <c r="AD125" i="95" a="1"/>
  <c r="AD125" i="95" s="1"/>
  <c r="AE125" i="95" a="1"/>
  <c r="AE125" i="95" s="1"/>
  <c r="AF125" i="95" a="1"/>
  <c r="AF125" i="95" s="1"/>
  <c r="AG125" i="95" a="1"/>
  <c r="AG125" i="95" s="1"/>
  <c r="AH125" i="95" a="1"/>
  <c r="AH125" i="95" s="1"/>
  <c r="AI125" i="95" a="1"/>
  <c r="AI125" i="95" s="1"/>
  <c r="AJ125" i="95" a="1"/>
  <c r="AJ125" i="95" s="1"/>
  <c r="AK125" i="95" a="1"/>
  <c r="AK125" i="95" s="1"/>
  <c r="AL125" i="95" a="1"/>
  <c r="AL125" i="95" s="1"/>
  <c r="AM125" i="95" a="1"/>
  <c r="AM125" i="95" s="1"/>
  <c r="AN125" i="95" a="1"/>
  <c r="AN125" i="95" s="1"/>
  <c r="AO125" i="95" a="1"/>
  <c r="AO125" i="95" s="1"/>
  <c r="AP125" i="95" a="1"/>
  <c r="AP125" i="95" s="1"/>
  <c r="AQ125" i="95" a="1"/>
  <c r="AQ125" i="95" s="1"/>
  <c r="AR125" i="95" a="1"/>
  <c r="AR125" i="95" s="1"/>
  <c r="AS125" i="95" a="1"/>
  <c r="AS125" i="95" s="1"/>
  <c r="AT125" i="95" a="1"/>
  <c r="AT125" i="95" s="1"/>
  <c r="AU125" i="95" a="1"/>
  <c r="AU125" i="95" s="1"/>
  <c r="AV125" i="95" a="1"/>
  <c r="AV125" i="95" s="1"/>
  <c r="AW125" i="95" a="1"/>
  <c r="AW125" i="95" s="1"/>
  <c r="AX125" i="95" a="1"/>
  <c r="AX125" i="95" s="1"/>
  <c r="AY125" i="95" a="1"/>
  <c r="AY125" i="95" s="1"/>
  <c r="AZ125" i="95" a="1"/>
  <c r="AZ125" i="95" s="1"/>
  <c r="BA125" i="95" a="1"/>
  <c r="BA125" i="95" s="1"/>
  <c r="BB125" i="95" a="1"/>
  <c r="BB125" i="95" s="1"/>
  <c r="BC125" i="95" a="1"/>
  <c r="BC125" i="95" s="1"/>
  <c r="BD125" i="95" a="1"/>
  <c r="BD125" i="95" s="1"/>
  <c r="BE125" i="95" a="1"/>
  <c r="BE125" i="95" s="1"/>
  <c r="BF125" i="95" a="1"/>
  <c r="BF125" i="95" s="1"/>
  <c r="BG125" i="95" a="1"/>
  <c r="BG125" i="95" s="1"/>
  <c r="BH125" i="95" a="1"/>
  <c r="BH125" i="95" s="1"/>
  <c r="BI125" i="95" a="1"/>
  <c r="BI125" i="95" s="1"/>
  <c r="BJ125" i="95" a="1"/>
  <c r="BJ125" i="95" s="1"/>
  <c r="BK125" i="95" a="1"/>
  <c r="BK125" i="95" s="1"/>
  <c r="BL125" i="95" a="1"/>
  <c r="BL125" i="95" s="1"/>
  <c r="BM125" i="95" a="1"/>
  <c r="BM125" i="95" s="1"/>
  <c r="BN125" i="95" a="1"/>
  <c r="BN125" i="95" s="1"/>
  <c r="BO125" i="95" a="1"/>
  <c r="BO125" i="95" s="1"/>
  <c r="BP125" i="95" a="1"/>
  <c r="BP125" i="95" s="1"/>
  <c r="BQ125" i="95" a="1"/>
  <c r="BQ125" i="95" s="1"/>
  <c r="BR125" i="95" a="1"/>
  <c r="BR125" i="95" s="1"/>
  <c r="BS125" i="95" a="1"/>
  <c r="BS125" i="95" s="1"/>
  <c r="BT125" i="95" a="1"/>
  <c r="BT125" i="95" s="1"/>
  <c r="BU125" i="95" a="1"/>
  <c r="BU125" i="95" s="1"/>
  <c r="BV125" i="95" a="1"/>
  <c r="BV125" i="95" s="1"/>
  <c r="BW125" i="95" a="1"/>
  <c r="BW125" i="95" s="1"/>
  <c r="BX125" i="95" a="1"/>
  <c r="BX125" i="95" s="1"/>
  <c r="BY125" i="95" a="1"/>
  <c r="BY125" i="95" s="1"/>
  <c r="BZ125" i="95" a="1"/>
  <c r="BZ125" i="95" s="1"/>
  <c r="CA125" i="95" a="1"/>
  <c r="CA125" i="95" s="1"/>
  <c r="CB125" i="95" a="1"/>
  <c r="CB125" i="95" s="1"/>
  <c r="CC125" i="95" a="1"/>
  <c r="CC125" i="95" s="1"/>
  <c r="CD125" i="95" a="1"/>
  <c r="CD125" i="95" s="1"/>
  <c r="CE125" i="95" a="1"/>
  <c r="CE125" i="95" s="1"/>
  <c r="CF125" i="95" a="1"/>
  <c r="CF125" i="95" s="1"/>
  <c r="CG125" i="95" a="1"/>
  <c r="CG125" i="95" s="1"/>
  <c r="CH125" i="95" a="1"/>
  <c r="CH125" i="95" s="1"/>
  <c r="CI125" i="95" a="1"/>
  <c r="CI125" i="95" s="1"/>
  <c r="CJ125" i="95" a="1"/>
  <c r="CJ125" i="95" s="1"/>
  <c r="CK125" i="95" a="1"/>
  <c r="CK125" i="95" s="1"/>
  <c r="CL125" i="95" a="1"/>
  <c r="CL125" i="95" s="1"/>
  <c r="CM125" i="95" a="1"/>
  <c r="CM125" i="95" s="1"/>
  <c r="CN125" i="95" a="1"/>
  <c r="CN125" i="95" s="1"/>
  <c r="CO125" i="95" a="1"/>
  <c r="CO125" i="95" s="1"/>
  <c r="CP125" i="95" a="1"/>
  <c r="CP125" i="95" s="1"/>
  <c r="CQ125" i="95" a="1"/>
  <c r="CQ125" i="95" s="1"/>
  <c r="CR125" i="95" a="1"/>
  <c r="CR125" i="95" s="1"/>
  <c r="CS125" i="95" a="1"/>
  <c r="CS125" i="95" s="1"/>
  <c r="CT125" i="95" a="1"/>
  <c r="CT125" i="95" s="1"/>
  <c r="CU125" i="95" a="1"/>
  <c r="CU125" i="95" s="1"/>
  <c r="CV125" i="95" a="1"/>
  <c r="CV125" i="95" s="1"/>
  <c r="CW125" i="95" a="1"/>
  <c r="CW125" i="95" s="1"/>
  <c r="CX125" i="95" a="1"/>
  <c r="CX125" i="95" s="1"/>
  <c r="CY125" i="95" a="1"/>
  <c r="CY125" i="95" s="1"/>
  <c r="E126" i="95" a="1"/>
  <c r="E126" i="95" s="1"/>
  <c r="F126" i="95" a="1"/>
  <c r="F126" i="95" s="1"/>
  <c r="G126" i="95" a="1"/>
  <c r="G126" i="95" s="1"/>
  <c r="H126" i="95" a="1"/>
  <c r="H126" i="95" s="1"/>
  <c r="I126" i="95" a="1"/>
  <c r="I126" i="95" s="1"/>
  <c r="J126" i="95" a="1"/>
  <c r="J126" i="95" s="1"/>
  <c r="K126" i="95" a="1"/>
  <c r="K126" i="95" s="1"/>
  <c r="L126" i="95" a="1"/>
  <c r="L126" i="95" s="1"/>
  <c r="M126" i="95" a="1"/>
  <c r="M126" i="95" s="1"/>
  <c r="N126" i="95" a="1"/>
  <c r="N126" i="95" s="1"/>
  <c r="O126" i="95" a="1"/>
  <c r="O126" i="95" s="1"/>
  <c r="P126" i="95" a="1"/>
  <c r="P126" i="95" s="1"/>
  <c r="Q126" i="95" a="1"/>
  <c r="Q126" i="95" s="1"/>
  <c r="R126" i="95" a="1"/>
  <c r="R126" i="95" s="1"/>
  <c r="S126" i="95" a="1"/>
  <c r="S126" i="95" s="1"/>
  <c r="T126" i="95" a="1"/>
  <c r="T126" i="95" s="1"/>
  <c r="U126" i="95" a="1"/>
  <c r="U126" i="95" s="1"/>
  <c r="V126" i="95" a="1"/>
  <c r="V126" i="95" s="1"/>
  <c r="W126" i="95" a="1"/>
  <c r="W126" i="95" s="1"/>
  <c r="X126" i="95" a="1"/>
  <c r="X126" i="95" s="1"/>
  <c r="Y126" i="95" a="1"/>
  <c r="Y126" i="95" s="1"/>
  <c r="Z126" i="95" a="1"/>
  <c r="Z126" i="95" s="1"/>
  <c r="AA126" i="95" a="1"/>
  <c r="AA126" i="95" s="1"/>
  <c r="AB126" i="95" a="1"/>
  <c r="AB126" i="95" s="1"/>
  <c r="AC126" i="95" a="1"/>
  <c r="AC126" i="95" s="1"/>
  <c r="AD126" i="95" a="1"/>
  <c r="AD126" i="95" s="1"/>
  <c r="AE126" i="95" a="1"/>
  <c r="AE126" i="95" s="1"/>
  <c r="AF126" i="95" a="1"/>
  <c r="AF126" i="95" s="1"/>
  <c r="AG126" i="95" a="1"/>
  <c r="AG126" i="95" s="1"/>
  <c r="AH126" i="95" a="1"/>
  <c r="AH126" i="95" s="1"/>
  <c r="AI126" i="95" a="1"/>
  <c r="AI126" i="95" s="1"/>
  <c r="AJ126" i="95" a="1"/>
  <c r="AJ126" i="95" s="1"/>
  <c r="AK126" i="95" a="1"/>
  <c r="AK126" i="95" s="1"/>
  <c r="AL126" i="95" a="1"/>
  <c r="AL126" i="95" s="1"/>
  <c r="AM126" i="95" a="1"/>
  <c r="AM126" i="95" s="1"/>
  <c r="AN126" i="95" a="1"/>
  <c r="AN126" i="95" s="1"/>
  <c r="AO126" i="95" a="1"/>
  <c r="AO126" i="95" s="1"/>
  <c r="AP126" i="95" a="1"/>
  <c r="AP126" i="95" s="1"/>
  <c r="AQ126" i="95" a="1"/>
  <c r="AQ126" i="95" s="1"/>
  <c r="AR126" i="95" a="1"/>
  <c r="AR126" i="95" s="1"/>
  <c r="AS126" i="95" a="1"/>
  <c r="AS126" i="95" s="1"/>
  <c r="AT126" i="95" a="1"/>
  <c r="AT126" i="95" s="1"/>
  <c r="AU126" i="95" a="1"/>
  <c r="AU126" i="95" s="1"/>
  <c r="AV126" i="95" a="1"/>
  <c r="AV126" i="95" s="1"/>
  <c r="AW126" i="95" a="1"/>
  <c r="AW126" i="95" s="1"/>
  <c r="AX126" i="95" a="1"/>
  <c r="AX126" i="95" s="1"/>
  <c r="AY126" i="95" a="1"/>
  <c r="AY126" i="95" s="1"/>
  <c r="AZ126" i="95" a="1"/>
  <c r="AZ126" i="95" s="1"/>
  <c r="BA126" i="95" a="1"/>
  <c r="BA126" i="95" s="1"/>
  <c r="BB126" i="95" a="1"/>
  <c r="BB126" i="95" s="1"/>
  <c r="BC126" i="95" a="1"/>
  <c r="BC126" i="95" s="1"/>
  <c r="BD126" i="95" a="1"/>
  <c r="BD126" i="95" s="1"/>
  <c r="BE126" i="95" a="1"/>
  <c r="BE126" i="95" s="1"/>
  <c r="BF126" i="95" a="1"/>
  <c r="BF126" i="95" s="1"/>
  <c r="BG126" i="95" a="1"/>
  <c r="BG126" i="95" s="1"/>
  <c r="BH126" i="95" a="1"/>
  <c r="BH126" i="95"/>
  <c r="BI126" i="95" a="1"/>
  <c r="BI126" i="95" s="1"/>
  <c r="BJ126" i="95" a="1"/>
  <c r="BJ126" i="95" s="1"/>
  <c r="BK126" i="95" a="1"/>
  <c r="BK126" i="95" s="1"/>
  <c r="BL126" i="95" a="1"/>
  <c r="BL126" i="95" s="1"/>
  <c r="BM126" i="95" a="1"/>
  <c r="BM126" i="95" s="1"/>
  <c r="BN126" i="95" a="1"/>
  <c r="BN126" i="95" s="1"/>
  <c r="BO126" i="95" a="1"/>
  <c r="BO126" i="95" s="1"/>
  <c r="BP126" i="95" a="1"/>
  <c r="BP126" i="95" s="1"/>
  <c r="BQ126" i="95" a="1"/>
  <c r="BQ126" i="95" s="1"/>
  <c r="BR126" i="95" a="1"/>
  <c r="BR126" i="95" s="1"/>
  <c r="BS126" i="95" a="1"/>
  <c r="BS126" i="95" s="1"/>
  <c r="BT126" i="95" a="1"/>
  <c r="BT126" i="95" s="1"/>
  <c r="BU126" i="95" a="1"/>
  <c r="BU126" i="95"/>
  <c r="BV126" i="95" a="1"/>
  <c r="BV126" i="95" s="1"/>
  <c r="BW126" i="95" a="1"/>
  <c r="BW126" i="95" s="1"/>
  <c r="BX126" i="95" a="1"/>
  <c r="BX126" i="95" s="1"/>
  <c r="BY126" i="95" a="1"/>
  <c r="BY126" i="95" s="1"/>
  <c r="BZ126" i="95" a="1"/>
  <c r="BZ126" i="95" s="1"/>
  <c r="CA126" i="95" a="1"/>
  <c r="CA126" i="95" s="1"/>
  <c r="CB126" i="95" a="1"/>
  <c r="CB126" i="95" s="1"/>
  <c r="CC126" i="95" a="1"/>
  <c r="CC126" i="95"/>
  <c r="CD126" i="95" a="1"/>
  <c r="CD126" i="95" s="1"/>
  <c r="CE126" i="95" a="1"/>
  <c r="CE126" i="95" s="1"/>
  <c r="CF126" i="95" a="1"/>
  <c r="CF126" i="95"/>
  <c r="CG126" i="95" a="1"/>
  <c r="CG126" i="95" s="1"/>
  <c r="CH126" i="95" a="1"/>
  <c r="CH126" i="95" s="1"/>
  <c r="CI126" i="95" a="1"/>
  <c r="CI126" i="95" s="1"/>
  <c r="CJ126" i="95" a="1"/>
  <c r="CJ126" i="95"/>
  <c r="CK126" i="95" a="1"/>
  <c r="CK126" i="95"/>
  <c r="CL126" i="95" a="1"/>
  <c r="CL126" i="95" s="1"/>
  <c r="CM126" i="95" a="1"/>
  <c r="CM126" i="95" s="1"/>
  <c r="CN126" i="95" a="1"/>
  <c r="CN126" i="95"/>
  <c r="CO126" i="95" a="1"/>
  <c r="CO126" i="95"/>
  <c r="CP126" i="95" a="1"/>
  <c r="CP126" i="95" s="1"/>
  <c r="CQ126" i="95" a="1"/>
  <c r="CQ126" i="95" s="1"/>
  <c r="CR126" i="95" a="1"/>
  <c r="CR126" i="95" s="1"/>
  <c r="CS126" i="95" a="1"/>
  <c r="CS126" i="95"/>
  <c r="CT126" i="95" a="1"/>
  <c r="CT126" i="95" s="1"/>
  <c r="CU126" i="95" a="1"/>
  <c r="CU126" i="95" s="1"/>
  <c r="CV126" i="95" a="1"/>
  <c r="CV126" i="95"/>
  <c r="CW126" i="95" a="1"/>
  <c r="CW126" i="95" s="1"/>
  <c r="CX126" i="95" a="1"/>
  <c r="CX126" i="95" s="1"/>
  <c r="CY126" i="95" a="1"/>
  <c r="CY126" i="95" s="1"/>
  <c r="E127" i="95" a="1"/>
  <c r="E127" i="95"/>
  <c r="F127" i="95" a="1"/>
  <c r="F127" i="95"/>
  <c r="G127" i="95" a="1"/>
  <c r="G127" i="95" s="1"/>
  <c r="H127" i="95" a="1"/>
  <c r="H127" i="95" s="1"/>
  <c r="I127" i="95" a="1"/>
  <c r="I127" i="95"/>
  <c r="J127" i="95" a="1"/>
  <c r="J127" i="95"/>
  <c r="K127" i="95" a="1"/>
  <c r="K127" i="95" s="1"/>
  <c r="L127" i="95" a="1"/>
  <c r="L127" i="95" s="1"/>
  <c r="M127" i="95" a="1"/>
  <c r="M127" i="95" s="1"/>
  <c r="N127" i="95" a="1"/>
  <c r="N127" i="95"/>
  <c r="O127" i="95" a="1"/>
  <c r="O127" i="95" s="1"/>
  <c r="P127" i="95" a="1"/>
  <c r="P127" i="95" s="1"/>
  <c r="Q127" i="95" a="1"/>
  <c r="Q127" i="95"/>
  <c r="R127" i="95" a="1"/>
  <c r="R127" i="95" s="1"/>
  <c r="S127" i="95" a="1"/>
  <c r="S127" i="95" s="1"/>
  <c r="T127" i="95" a="1"/>
  <c r="T127" i="95" s="1"/>
  <c r="U127" i="95" a="1"/>
  <c r="U127" i="95"/>
  <c r="V127" i="95" a="1"/>
  <c r="V127" i="95"/>
  <c r="W127" i="95" a="1"/>
  <c r="W127" i="95" s="1"/>
  <c r="X127" i="95" a="1"/>
  <c r="X127" i="95" s="1"/>
  <c r="Y127" i="95" a="1"/>
  <c r="Y127" i="95"/>
  <c r="Z127" i="95" a="1"/>
  <c r="Z127" i="95"/>
  <c r="AA127" i="95" a="1"/>
  <c r="AA127" i="95" s="1"/>
  <c r="AB127" i="95" a="1"/>
  <c r="AB127" i="95"/>
  <c r="AC127" i="95" a="1"/>
  <c r="AC127" i="95" s="1"/>
  <c r="AD127" i="95" a="1"/>
  <c r="AD127" i="95" s="1"/>
  <c r="AE127" i="95" a="1"/>
  <c r="AE127" i="95" s="1"/>
  <c r="AF127" i="95" a="1"/>
  <c r="AF127" i="95"/>
  <c r="AG127" i="95" a="1"/>
  <c r="AG127" i="95" s="1"/>
  <c r="AH127" i="95" a="1"/>
  <c r="AH127" i="95"/>
  <c r="AI127" i="95" a="1"/>
  <c r="AI127" i="95" s="1"/>
  <c r="AJ127" i="95" a="1"/>
  <c r="AJ127" i="95" s="1"/>
  <c r="AK127" i="95" a="1"/>
  <c r="AK127" i="95"/>
  <c r="AL127" i="95" a="1"/>
  <c r="AL127" i="95" s="1"/>
  <c r="AM127" i="95" a="1"/>
  <c r="AM127" i="95" s="1"/>
  <c r="AN127" i="95" a="1"/>
  <c r="AN127" i="95"/>
  <c r="AO127" i="95" a="1"/>
  <c r="AO127" i="95"/>
  <c r="AP127" i="95" a="1"/>
  <c r="AP127" i="95" s="1"/>
  <c r="AQ127" i="95" a="1"/>
  <c r="AQ127" i="95" s="1"/>
  <c r="AR127" i="95" a="1"/>
  <c r="AR127" i="95" s="1"/>
  <c r="AS127" i="95" a="1"/>
  <c r="AS127" i="95" s="1"/>
  <c r="AT127" i="95" a="1"/>
  <c r="AT127" i="95"/>
  <c r="AU127" i="95" a="1"/>
  <c r="AU127" i="95" s="1"/>
  <c r="AV127" i="95" a="1"/>
  <c r="AV127" i="95"/>
  <c r="AW127" i="95" a="1"/>
  <c r="AW127" i="95"/>
  <c r="AX127" i="95" a="1"/>
  <c r="AX127" i="95"/>
  <c r="AY127" i="95" a="1"/>
  <c r="AY127" i="95" s="1"/>
  <c r="AZ127" i="95" a="1"/>
  <c r="AZ127" i="95" s="1"/>
  <c r="BA127" i="95" a="1"/>
  <c r="BA127" i="95" s="1"/>
  <c r="BB127" i="95" a="1"/>
  <c r="BB127" i="95" s="1"/>
  <c r="BC127" i="95" a="1"/>
  <c r="BC127" i="95" s="1"/>
  <c r="BD127" i="95" a="1"/>
  <c r="BD127" i="95" s="1"/>
  <c r="BE127" i="95" a="1"/>
  <c r="BE127" i="95"/>
  <c r="BF127" i="95" a="1"/>
  <c r="BF127" i="95"/>
  <c r="BG127" i="95" a="1"/>
  <c r="BG127" i="95" s="1"/>
  <c r="BH127" i="95" a="1"/>
  <c r="BH127" i="95"/>
  <c r="BI127" i="95" a="1"/>
  <c r="BI127" i="95" s="1"/>
  <c r="BJ127" i="95" a="1"/>
  <c r="BJ127" i="95" s="1"/>
  <c r="BK127" i="95" a="1"/>
  <c r="BK127" i="95" s="1"/>
  <c r="BL127" i="95" a="1"/>
  <c r="BL127" i="95"/>
  <c r="BM127" i="95" a="1"/>
  <c r="BM127" i="95" s="1"/>
  <c r="BN127" i="95" a="1"/>
  <c r="BN127" i="95"/>
  <c r="BO127" i="95" a="1"/>
  <c r="BO127" i="95" s="1"/>
  <c r="BP127" i="95" a="1"/>
  <c r="BP127" i="95" s="1"/>
  <c r="BQ127" i="95" a="1"/>
  <c r="BQ127" i="95"/>
  <c r="BR127" i="95" a="1"/>
  <c r="BR127" i="95" s="1"/>
  <c r="BS127" i="95" a="1"/>
  <c r="BS127" i="95" s="1"/>
  <c r="BT127" i="95" a="1"/>
  <c r="BT127" i="95"/>
  <c r="BU127" i="95" a="1"/>
  <c r="BU127" i="95"/>
  <c r="BV127" i="95" a="1"/>
  <c r="BV127" i="95" s="1"/>
  <c r="BW127" i="95" a="1"/>
  <c r="BW127" i="95" s="1"/>
  <c r="BX127" i="95" a="1"/>
  <c r="BX127" i="95" s="1"/>
  <c r="BY127" i="95" a="1"/>
  <c r="BY127" i="95" s="1"/>
  <c r="BZ127" i="95" a="1"/>
  <c r="BZ127" i="95"/>
  <c r="CA127" i="95" a="1"/>
  <c r="CA127" i="95" s="1"/>
  <c r="CB127" i="95" a="1"/>
  <c r="CB127" i="95"/>
  <c r="CC127" i="95" a="1"/>
  <c r="CC127" i="95"/>
  <c r="CD127" i="95" a="1"/>
  <c r="CD127" i="95"/>
  <c r="CE127" i="95" a="1"/>
  <c r="CE127" i="95" s="1"/>
  <c r="CF127" i="95" a="1"/>
  <c r="CF127" i="95" s="1"/>
  <c r="CG127" i="95" a="1"/>
  <c r="CG127" i="95" s="1"/>
  <c r="CH127" i="95" a="1"/>
  <c r="CH127" i="95" s="1"/>
  <c r="CI127" i="95" a="1"/>
  <c r="CI127" i="95" s="1"/>
  <c r="CJ127" i="95" a="1"/>
  <c r="CJ127" i="95" s="1"/>
  <c r="CK127" i="95" a="1"/>
  <c r="CK127" i="95"/>
  <c r="CL127" i="95" a="1"/>
  <c r="CL127" i="95"/>
  <c r="CM127" i="95" a="1"/>
  <c r="CM127" i="95" s="1"/>
  <c r="CN127" i="95" a="1"/>
  <c r="CN127" i="95"/>
  <c r="CO127" i="95" a="1"/>
  <c r="CO127" i="95" s="1"/>
  <c r="CP127" i="95" a="1"/>
  <c r="CP127" i="95" s="1"/>
  <c r="CQ127" i="95" a="1"/>
  <c r="CQ127" i="95" s="1"/>
  <c r="CR127" i="95" a="1"/>
  <c r="CR127" i="95"/>
  <c r="CS127" i="95" a="1"/>
  <c r="CS127" i="95" s="1"/>
  <c r="CT127" i="95" a="1"/>
  <c r="CT127" i="95"/>
  <c r="CU127" i="95" a="1"/>
  <c r="CU127" i="95" s="1"/>
  <c r="CV127" i="95" a="1"/>
  <c r="CV127" i="95" s="1"/>
  <c r="CW127" i="95" a="1"/>
  <c r="CW127" i="95"/>
  <c r="CX127" i="95" a="1"/>
  <c r="CX127" i="95" s="1"/>
  <c r="CY127" i="95" a="1"/>
  <c r="CY127" i="95" s="1"/>
  <c r="E128" i="95" a="1"/>
  <c r="E128" i="95"/>
  <c r="F128" i="95" a="1"/>
  <c r="F128" i="95"/>
  <c r="G128" i="95" a="1"/>
  <c r="G128" i="95" s="1"/>
  <c r="H128" i="95" a="1"/>
  <c r="H128" i="95" s="1"/>
  <c r="I128" i="95" a="1"/>
  <c r="I128" i="95" s="1"/>
  <c r="J128" i="95" a="1"/>
  <c r="J128" i="95" s="1"/>
  <c r="K128" i="95" a="1"/>
  <c r="K128" i="95"/>
  <c r="L128" i="95" a="1"/>
  <c r="L128" i="95" s="1"/>
  <c r="M128" i="95" a="1"/>
  <c r="M128" i="95"/>
  <c r="N128" i="95" a="1"/>
  <c r="N128" i="95"/>
  <c r="O128" i="95" a="1"/>
  <c r="O128" i="95"/>
  <c r="P128" i="95" a="1"/>
  <c r="P128" i="95" s="1"/>
  <c r="Q128" i="95" a="1"/>
  <c r="Q128" i="95" s="1"/>
  <c r="R128" i="95" a="1"/>
  <c r="R128" i="95" s="1"/>
  <c r="S128" i="95" a="1"/>
  <c r="S128" i="95" s="1"/>
  <c r="T128" i="95" a="1"/>
  <c r="T128" i="95" s="1"/>
  <c r="U128" i="95" a="1"/>
  <c r="U128" i="95" s="1"/>
  <c r="V128" i="95" a="1"/>
  <c r="V128" i="95"/>
  <c r="W128" i="95" a="1"/>
  <c r="W128" i="95"/>
  <c r="X128" i="95" a="1"/>
  <c r="X128" i="95" s="1"/>
  <c r="Y128" i="95" a="1"/>
  <c r="Y128" i="95"/>
  <c r="Z128" i="95" a="1"/>
  <c r="Z128" i="95" s="1"/>
  <c r="AA128" i="95" a="1"/>
  <c r="AA128" i="95" s="1"/>
  <c r="AB128" i="95" a="1"/>
  <c r="AB128" i="95" s="1"/>
  <c r="AC128" i="95" a="1"/>
  <c r="AC128" i="95"/>
  <c r="AD128" i="95" a="1"/>
  <c r="AD128" i="95" s="1"/>
  <c r="AE128" i="95" a="1"/>
  <c r="AE128" i="95"/>
  <c r="AF128" i="95" a="1"/>
  <c r="AF128" i="95" s="1"/>
  <c r="AG128" i="95" a="1"/>
  <c r="AG128" i="95" s="1"/>
  <c r="AH128" i="95" a="1"/>
  <c r="AH128" i="95"/>
  <c r="AI128" i="95" a="1"/>
  <c r="AI128" i="95" s="1"/>
  <c r="AJ128" i="95" a="1"/>
  <c r="AJ128" i="95" s="1"/>
  <c r="AK128" i="95" a="1"/>
  <c r="AK128" i="95"/>
  <c r="AL128" i="95" a="1"/>
  <c r="AL128" i="95"/>
  <c r="AM128" i="95" a="1"/>
  <c r="AM128" i="95" s="1"/>
  <c r="AN128" i="95" a="1"/>
  <c r="AN128" i="95" s="1"/>
  <c r="AO128" i="95" a="1"/>
  <c r="AO128" i="95" s="1"/>
  <c r="AP128" i="95" a="1"/>
  <c r="AP128" i="95" s="1"/>
  <c r="AQ128" i="95" a="1"/>
  <c r="AQ128" i="95"/>
  <c r="AR128" i="95" a="1"/>
  <c r="AR128" i="95" s="1"/>
  <c r="AS128" i="95" a="1"/>
  <c r="AS128" i="95"/>
  <c r="AT128" i="95" a="1"/>
  <c r="AT128" i="95"/>
  <c r="AU128" i="95" a="1"/>
  <c r="AU128" i="95"/>
  <c r="AV128" i="95" a="1"/>
  <c r="AV128" i="95" s="1"/>
  <c r="AW128" i="95" a="1"/>
  <c r="AW128" i="95" s="1"/>
  <c r="AX128" i="95" a="1"/>
  <c r="AX128" i="95" s="1"/>
  <c r="AY128" i="95" a="1"/>
  <c r="AY128" i="95" s="1"/>
  <c r="AZ128" i="95" a="1"/>
  <c r="AZ128" i="95" s="1"/>
  <c r="BA128" i="95" a="1"/>
  <c r="BA128" i="95" s="1"/>
  <c r="BB128" i="95" a="1"/>
  <c r="BB128" i="95"/>
  <c r="BC128" i="95" a="1"/>
  <c r="BC128" i="95"/>
  <c r="BD128" i="95" a="1"/>
  <c r="BD128" i="95" s="1"/>
  <c r="BE128" i="95" a="1"/>
  <c r="BE128" i="95"/>
  <c r="BF128" i="95" a="1"/>
  <c r="BF128" i="95" s="1"/>
  <c r="BG128" i="95" a="1"/>
  <c r="BG128" i="95" s="1"/>
  <c r="BH128" i="95" a="1"/>
  <c r="BH128" i="95" s="1"/>
  <c r="BI128" i="95" a="1"/>
  <c r="BI128" i="95"/>
  <c r="BJ128" i="95" a="1"/>
  <c r="BJ128" i="95" s="1"/>
  <c r="BK128" i="95" a="1"/>
  <c r="BK128" i="95"/>
  <c r="BL128" i="95" a="1"/>
  <c r="BL128" i="95" s="1"/>
  <c r="BM128" i="95" a="1"/>
  <c r="BM128" i="95" s="1"/>
  <c r="BN128" i="95" a="1"/>
  <c r="BN128" i="95"/>
  <c r="BO128" i="95" a="1"/>
  <c r="BO128" i="95" s="1"/>
  <c r="BP128" i="95" a="1"/>
  <c r="BP128" i="95" s="1"/>
  <c r="BQ128" i="95" a="1"/>
  <c r="BQ128" i="95"/>
  <c r="BR128" i="95" a="1"/>
  <c r="BR128" i="95"/>
  <c r="BS128" i="95" a="1"/>
  <c r="BS128" i="95" s="1"/>
  <c r="BT128" i="95" a="1"/>
  <c r="BT128" i="95" s="1"/>
  <c r="BU128" i="95" a="1"/>
  <c r="BU128" i="95" s="1"/>
  <c r="BV128" i="95" a="1"/>
  <c r="BV128" i="95" s="1"/>
  <c r="BW128" i="95" a="1"/>
  <c r="BW128" i="95"/>
  <c r="BX128" i="95" a="1"/>
  <c r="BX128" i="95" s="1"/>
  <c r="BY128" i="95" a="1"/>
  <c r="BY128" i="95"/>
  <c r="BZ128" i="95" a="1"/>
  <c r="BZ128" i="95"/>
  <c r="CA128" i="95" a="1"/>
  <c r="CA128" i="95"/>
  <c r="CB128" i="95" a="1"/>
  <c r="CB128" i="95" s="1"/>
  <c r="CC128" i="95" a="1"/>
  <c r="CC128" i="95" s="1"/>
  <c r="CD128" i="95" a="1"/>
  <c r="CD128" i="95" s="1"/>
  <c r="CE128" i="95" a="1"/>
  <c r="CE128" i="95" s="1"/>
  <c r="CF128" i="95" a="1"/>
  <c r="CF128" i="95" s="1"/>
  <c r="CG128" i="95" a="1"/>
  <c r="CG128" i="95" s="1"/>
  <c r="CH128" i="95" a="1"/>
  <c r="CH128" i="95"/>
  <c r="CI128" i="95" a="1"/>
  <c r="CI128" i="95"/>
  <c r="CJ128" i="95" a="1"/>
  <c r="CJ128" i="95" s="1"/>
  <c r="CK128" i="95" a="1"/>
  <c r="CK128" i="95"/>
  <c r="CL128" i="95" a="1"/>
  <c r="CL128" i="95" s="1"/>
  <c r="CM128" i="95" a="1"/>
  <c r="CM128" i="95" s="1"/>
  <c r="CN128" i="95" a="1"/>
  <c r="CN128" i="95" s="1"/>
  <c r="CO128" i="95" a="1"/>
  <c r="CO128" i="95"/>
  <c r="CP128" i="95" a="1"/>
  <c r="CP128" i="95" s="1"/>
  <c r="CQ128" i="95" a="1"/>
  <c r="CQ128" i="95"/>
  <c r="CR128" i="95" a="1"/>
  <c r="CR128" i="95" s="1"/>
  <c r="CS128" i="95" a="1"/>
  <c r="CS128" i="95" s="1"/>
  <c r="CT128" i="95" a="1"/>
  <c r="CT128" i="95"/>
  <c r="CU128" i="95" a="1"/>
  <c r="CU128" i="95" s="1"/>
  <c r="CV128" i="95" a="1"/>
  <c r="CV128" i="95" s="1"/>
  <c r="CW128" i="95" a="1"/>
  <c r="CW128" i="95"/>
  <c r="CX128" i="95" a="1"/>
  <c r="CX128" i="95"/>
  <c r="CY128" i="95" a="1"/>
  <c r="CY128" i="95" s="1"/>
  <c r="E129" i="95" a="1"/>
  <c r="E129" i="95" s="1"/>
  <c r="F129" i="95" a="1"/>
  <c r="F129" i="95" s="1"/>
  <c r="G129" i="95" a="1"/>
  <c r="G129" i="95" s="1"/>
  <c r="H129" i="95" a="1"/>
  <c r="H129" i="95"/>
  <c r="I129" i="95" a="1"/>
  <c r="I129" i="95" s="1"/>
  <c r="J129" i="95" a="1"/>
  <c r="J129" i="95"/>
  <c r="K129" i="95" a="1"/>
  <c r="K129" i="95"/>
  <c r="L129" i="95" a="1"/>
  <c r="L129" i="95"/>
  <c r="M129" i="95" a="1"/>
  <c r="M129" i="95" s="1"/>
  <c r="N129" i="95" a="1"/>
  <c r="N129" i="95" s="1"/>
  <c r="O129" i="95" a="1"/>
  <c r="O129" i="95" s="1"/>
  <c r="P129" i="95" a="1"/>
  <c r="P129" i="95" s="1"/>
  <c r="Q129" i="95" a="1"/>
  <c r="Q129" i="95" s="1"/>
  <c r="R129" i="95" a="1"/>
  <c r="R129" i="95" s="1"/>
  <c r="S129" i="95" a="1"/>
  <c r="S129" i="95"/>
  <c r="T129" i="95" a="1"/>
  <c r="T129" i="95"/>
  <c r="U129" i="95" a="1"/>
  <c r="U129" i="95" s="1"/>
  <c r="V129" i="95" a="1"/>
  <c r="V129" i="95"/>
  <c r="W129" i="95" a="1"/>
  <c r="W129" i="95" s="1"/>
  <c r="X129" i="95" a="1"/>
  <c r="X129" i="95" s="1"/>
  <c r="Y129" i="95" a="1"/>
  <c r="Y129" i="95" s="1"/>
  <c r="Z129" i="95" a="1"/>
  <c r="Z129" i="95"/>
  <c r="AA129" i="95" a="1"/>
  <c r="AA129" i="95" s="1"/>
  <c r="AB129" i="95" a="1"/>
  <c r="AB129" i="95"/>
  <c r="AC129" i="95" a="1"/>
  <c r="AC129" i="95" s="1"/>
  <c r="AD129" i="95" a="1"/>
  <c r="AD129" i="95" s="1"/>
  <c r="AE129" i="95" a="1"/>
  <c r="AE129" i="95"/>
  <c r="AF129" i="95" a="1"/>
  <c r="AF129" i="95" s="1"/>
  <c r="AG129" i="95" a="1"/>
  <c r="AG129" i="95" s="1"/>
  <c r="AH129" i="95" a="1"/>
  <c r="AH129" i="95"/>
  <c r="AI129" i="95" a="1"/>
  <c r="AI129" i="95"/>
  <c r="AJ129" i="95" a="1"/>
  <c r="AJ129" i="95" s="1"/>
  <c r="AK129" i="95" a="1"/>
  <c r="AK129" i="95" s="1"/>
  <c r="AL129" i="95" a="1"/>
  <c r="AL129" i="95" s="1"/>
  <c r="AM129" i="95" a="1"/>
  <c r="AM129" i="95" s="1"/>
  <c r="AN129" i="95" a="1"/>
  <c r="AN129" i="95"/>
  <c r="AO129" i="95" a="1"/>
  <c r="AO129" i="95" s="1"/>
  <c r="AP129" i="95" a="1"/>
  <c r="AP129" i="95"/>
  <c r="AQ129" i="95" a="1"/>
  <c r="AQ129" i="95"/>
  <c r="AR129" i="95" a="1"/>
  <c r="AR129" i="95"/>
  <c r="AS129" i="95" a="1"/>
  <c r="AS129" i="95" s="1"/>
  <c r="AT129" i="95" a="1"/>
  <c r="AT129" i="95" s="1"/>
  <c r="AU129" i="95" a="1"/>
  <c r="AU129" i="95" s="1"/>
  <c r="AV129" i="95" a="1"/>
  <c r="AV129" i="95" s="1"/>
  <c r="AW129" i="95" a="1"/>
  <c r="AW129" i="95" s="1"/>
  <c r="AX129" i="95" a="1"/>
  <c r="AX129" i="95" s="1"/>
  <c r="AY129" i="95" a="1"/>
  <c r="AY129" i="95"/>
  <c r="AZ129" i="95" a="1"/>
  <c r="AZ129" i="95"/>
  <c r="BA129" i="95" a="1"/>
  <c r="BA129" i="95" s="1"/>
  <c r="BB129" i="95" a="1"/>
  <c r="BB129" i="95"/>
  <c r="BC129" i="95" a="1"/>
  <c r="BC129" i="95" s="1"/>
  <c r="BD129" i="95" a="1"/>
  <c r="BD129" i="95" s="1"/>
  <c r="BE129" i="95" a="1"/>
  <c r="BE129" i="95" s="1"/>
  <c r="BF129" i="95" a="1"/>
  <c r="BF129" i="95"/>
  <c r="BG129" i="95" a="1"/>
  <c r="BG129" i="95" s="1"/>
  <c r="BH129" i="95" a="1"/>
  <c r="BH129" i="95"/>
  <c r="BI129" i="95" a="1"/>
  <c r="BI129" i="95" s="1"/>
  <c r="BJ129" i="95" a="1"/>
  <c r="BJ129" i="95" s="1"/>
  <c r="BK129" i="95" a="1"/>
  <c r="BK129" i="95"/>
  <c r="BL129" i="95" a="1"/>
  <c r="BL129" i="95" s="1"/>
  <c r="BM129" i="95" a="1"/>
  <c r="BM129" i="95" s="1"/>
  <c r="BN129" i="95" a="1"/>
  <c r="BN129" i="95"/>
  <c r="BO129" i="95" a="1"/>
  <c r="BO129" i="95"/>
  <c r="BP129" i="95" a="1"/>
  <c r="BP129" i="95" s="1"/>
  <c r="BQ129" i="95" a="1"/>
  <c r="BQ129" i="95" s="1"/>
  <c r="BR129" i="95" a="1"/>
  <c r="BR129" i="95" s="1"/>
  <c r="BS129" i="95" a="1"/>
  <c r="BS129" i="95" s="1"/>
  <c r="BT129" i="95" a="1"/>
  <c r="BT129" i="95"/>
  <c r="BU129" i="95" a="1"/>
  <c r="BU129" i="95" s="1"/>
  <c r="BV129" i="95" a="1"/>
  <c r="BV129" i="95"/>
  <c r="BW129" i="95" a="1"/>
  <c r="BW129" i="95"/>
  <c r="BX129" i="95" a="1"/>
  <c r="BX129" i="95"/>
  <c r="BY129" i="95" a="1"/>
  <c r="BY129" i="95" s="1"/>
  <c r="BZ129" i="95" a="1"/>
  <c r="BZ129" i="95" s="1"/>
  <c r="CA129" i="95" a="1"/>
  <c r="CA129" i="95" s="1"/>
  <c r="CB129" i="95" a="1"/>
  <c r="CB129" i="95" s="1"/>
  <c r="CC129" i="95" a="1"/>
  <c r="CC129" i="95" s="1"/>
  <c r="CD129" i="95" a="1"/>
  <c r="CD129" i="95" s="1"/>
  <c r="CE129" i="95" a="1"/>
  <c r="CE129" i="95"/>
  <c r="CF129" i="95" a="1"/>
  <c r="CF129" i="95"/>
  <c r="CG129" i="95" a="1"/>
  <c r="CG129" i="95" s="1"/>
  <c r="CH129" i="95" a="1"/>
  <c r="CH129" i="95"/>
  <c r="CI129" i="95" a="1"/>
  <c r="CI129" i="95" s="1"/>
  <c r="CJ129" i="95" a="1"/>
  <c r="CJ129" i="95" s="1"/>
  <c r="CK129" i="95" a="1"/>
  <c r="CK129" i="95" s="1"/>
  <c r="CL129" i="95" a="1"/>
  <c r="CL129" i="95"/>
  <c r="CM129" i="95" a="1"/>
  <c r="CM129" i="95" s="1"/>
  <c r="CN129" i="95" a="1"/>
  <c r="CN129" i="95"/>
  <c r="CO129" i="95" a="1"/>
  <c r="CO129" i="95" s="1"/>
  <c r="CP129" i="95" a="1"/>
  <c r="CP129" i="95" s="1"/>
  <c r="CQ129" i="95" a="1"/>
  <c r="CQ129" i="95"/>
  <c r="CR129" i="95" a="1"/>
  <c r="CR129" i="95" s="1"/>
  <c r="CS129" i="95" a="1"/>
  <c r="CS129" i="95" s="1"/>
  <c r="CT129" i="95" a="1"/>
  <c r="CT129" i="95"/>
  <c r="CU129" i="95" a="1"/>
  <c r="CU129" i="95"/>
  <c r="CV129" i="95" a="1"/>
  <c r="CV129" i="95" s="1"/>
  <c r="CW129" i="95" a="1"/>
  <c r="CW129" i="95" s="1"/>
  <c r="CX129" i="95" a="1"/>
  <c r="CX129" i="95" s="1"/>
  <c r="CY129" i="95" a="1"/>
  <c r="CY129" i="95" s="1"/>
  <c r="E130" i="95" a="1"/>
  <c r="E130" i="95"/>
  <c r="F130" i="95" a="1"/>
  <c r="F130" i="95" s="1"/>
  <c r="G130" i="95" a="1"/>
  <c r="G130" i="95"/>
  <c r="H130" i="95" a="1"/>
  <c r="H130" i="95"/>
  <c r="I130" i="95" a="1"/>
  <c r="I130" i="95"/>
  <c r="J130" i="95" a="1"/>
  <c r="J130" i="95" s="1"/>
  <c r="K130" i="95" a="1"/>
  <c r="K130" i="95" s="1"/>
  <c r="L130" i="95" a="1"/>
  <c r="L130" i="95" s="1"/>
  <c r="M130" i="95" a="1"/>
  <c r="M130" i="95" s="1"/>
  <c r="N130" i="95" a="1"/>
  <c r="N130" i="95" s="1"/>
  <c r="O130" i="95" a="1"/>
  <c r="O130" i="95" s="1"/>
  <c r="P130" i="95" a="1"/>
  <c r="P130" i="95"/>
  <c r="Q130" i="95" a="1"/>
  <c r="Q130" i="95"/>
  <c r="R130" i="95" a="1"/>
  <c r="R130" i="95" s="1"/>
  <c r="S130" i="95" a="1"/>
  <c r="S130" i="95"/>
  <c r="T130" i="95" a="1"/>
  <c r="T130" i="95" s="1"/>
  <c r="U130" i="95" a="1"/>
  <c r="U130" i="95" s="1"/>
  <c r="V130" i="95" a="1"/>
  <c r="V130" i="95" s="1"/>
  <c r="W130" i="95" a="1"/>
  <c r="W130" i="95"/>
  <c r="X130" i="95" a="1"/>
  <c r="X130" i="95" s="1"/>
  <c r="Y130" i="95" a="1"/>
  <c r="Y130" i="95"/>
  <c r="Z130" i="95" a="1"/>
  <c r="Z130" i="95" s="1"/>
  <c r="AA130" i="95" a="1"/>
  <c r="AA130" i="95" s="1"/>
  <c r="AB130" i="95" a="1"/>
  <c r="AB130" i="95"/>
  <c r="AC130" i="95" a="1"/>
  <c r="AC130" i="95" s="1"/>
  <c r="AD130" i="95" a="1"/>
  <c r="AD130" i="95" s="1"/>
  <c r="AE130" i="95" a="1"/>
  <c r="AE130" i="95"/>
  <c r="AF130" i="95" a="1"/>
  <c r="AF130" i="95"/>
  <c r="AG130" i="95" a="1"/>
  <c r="AG130" i="95" s="1"/>
  <c r="AH130" i="95" a="1"/>
  <c r="AH130" i="95" s="1"/>
  <c r="AI130" i="95" a="1"/>
  <c r="AI130" i="95" s="1"/>
  <c r="AJ130" i="95" a="1"/>
  <c r="AJ130" i="95" s="1"/>
  <c r="AK130" i="95" a="1"/>
  <c r="AK130" i="95"/>
  <c r="AL130" i="95" a="1"/>
  <c r="AL130" i="95" s="1"/>
  <c r="AM130" i="95" a="1"/>
  <c r="AM130" i="95"/>
  <c r="AN130" i="95" a="1"/>
  <c r="AN130" i="95"/>
  <c r="AO130" i="95" a="1"/>
  <c r="AO130" i="95"/>
  <c r="AP130" i="95" a="1"/>
  <c r="AP130" i="95" s="1"/>
  <c r="AQ130" i="95" a="1"/>
  <c r="AQ130" i="95" s="1"/>
  <c r="AR130" i="95" a="1"/>
  <c r="AR130" i="95" s="1"/>
  <c r="AS130" i="95" a="1"/>
  <c r="AS130" i="95" s="1"/>
  <c r="AT130" i="95" a="1"/>
  <c r="AT130" i="95" s="1"/>
  <c r="AU130" i="95" a="1"/>
  <c r="AU130" i="95" s="1"/>
  <c r="AV130" i="95" a="1"/>
  <c r="AV130" i="95"/>
  <c r="AW130" i="95" a="1"/>
  <c r="AW130" i="95"/>
  <c r="AX130" i="95" a="1"/>
  <c r="AX130" i="95" s="1"/>
  <c r="AY130" i="95" a="1"/>
  <c r="AY130" i="95"/>
  <c r="AZ130" i="95" a="1"/>
  <c r="AZ130" i="95" s="1"/>
  <c r="BA130" i="95" a="1"/>
  <c r="BA130" i="95" s="1"/>
  <c r="BB130" i="95" a="1"/>
  <c r="BB130" i="95" s="1"/>
  <c r="BC130" i="95" a="1"/>
  <c r="BC130" i="95"/>
  <c r="BD130" i="95" a="1"/>
  <c r="BD130" i="95" s="1"/>
  <c r="BE130" i="95" a="1"/>
  <c r="BE130" i="95"/>
  <c r="BF130" i="95" a="1"/>
  <c r="BF130" i="95" s="1"/>
  <c r="BG130" i="95" a="1"/>
  <c r="BG130" i="95" s="1"/>
  <c r="BH130" i="95" a="1"/>
  <c r="BH130" i="95"/>
  <c r="BI130" i="95" a="1"/>
  <c r="BI130" i="95" s="1"/>
  <c r="BJ130" i="95" a="1"/>
  <c r="BJ130" i="95" s="1"/>
  <c r="BK130" i="95" a="1"/>
  <c r="BK130" i="95"/>
  <c r="BL130" i="95" a="1"/>
  <c r="BL130" i="95"/>
  <c r="BM130" i="95" a="1"/>
  <c r="BM130" i="95" s="1"/>
  <c r="BN130" i="95" a="1"/>
  <c r="BN130" i="95" s="1"/>
  <c r="BO130" i="95" a="1"/>
  <c r="BO130" i="95" s="1"/>
  <c r="BP130" i="95" a="1"/>
  <c r="BP130" i="95" s="1"/>
  <c r="BQ130" i="95" a="1"/>
  <c r="BQ130" i="95"/>
  <c r="BR130" i="95" a="1"/>
  <c r="BR130" i="95" s="1"/>
  <c r="BS130" i="95" a="1"/>
  <c r="BS130" i="95"/>
  <c r="BT130" i="95" a="1"/>
  <c r="BT130" i="95"/>
  <c r="BU130" i="95" a="1"/>
  <c r="BU130" i="95"/>
  <c r="BV130" i="95" a="1"/>
  <c r="BV130" i="95" s="1"/>
  <c r="BW130" i="95" a="1"/>
  <c r="BW130" i="95" s="1"/>
  <c r="BX130" i="95" a="1"/>
  <c r="BX130" i="95" s="1"/>
  <c r="BY130" i="95" a="1"/>
  <c r="BY130" i="95" s="1"/>
  <c r="BZ130" i="95" a="1"/>
  <c r="BZ130" i="95" s="1"/>
  <c r="CA130" i="95" a="1"/>
  <c r="CA130" i="95" s="1"/>
  <c r="CB130" i="95" a="1"/>
  <c r="CB130" i="95"/>
  <c r="CC130" i="95" a="1"/>
  <c r="CC130" i="95"/>
  <c r="CD130" i="95" a="1"/>
  <c r="CD130" i="95" s="1"/>
  <c r="CE130" i="95" a="1"/>
  <c r="CE130" i="95"/>
  <c r="CF130" i="95" a="1"/>
  <c r="CF130" i="95" s="1"/>
  <c r="CG130" i="95" a="1"/>
  <c r="CG130" i="95" s="1"/>
  <c r="CH130" i="95" a="1"/>
  <c r="CH130" i="95" s="1"/>
  <c r="CI130" i="95" a="1"/>
  <c r="CI130" i="95"/>
  <c r="CJ130" i="95" a="1"/>
  <c r="CJ130" i="95" s="1"/>
  <c r="CK130" i="95" a="1"/>
  <c r="CK130" i="95"/>
  <c r="CL130" i="95" a="1"/>
  <c r="CL130" i="95" s="1"/>
  <c r="CM130" i="95" a="1"/>
  <c r="CM130" i="95" s="1"/>
  <c r="CN130" i="95" a="1"/>
  <c r="CN130" i="95"/>
  <c r="CO130" i="95" a="1"/>
  <c r="CO130" i="95" s="1"/>
  <c r="CP130" i="95" a="1"/>
  <c r="CP130" i="95" s="1"/>
  <c r="CQ130" i="95" a="1"/>
  <c r="CQ130" i="95"/>
  <c r="CR130" i="95" a="1"/>
  <c r="CR130" i="95"/>
  <c r="CS130" i="95" a="1"/>
  <c r="CS130" i="95" s="1"/>
  <c r="CT130" i="95" a="1"/>
  <c r="CT130" i="95" s="1"/>
  <c r="CU130" i="95" a="1"/>
  <c r="CU130" i="95" s="1"/>
  <c r="CV130" i="95" a="1"/>
  <c r="CV130" i="95" s="1"/>
  <c r="CW130" i="95" a="1"/>
  <c r="CW130" i="95"/>
  <c r="CX130" i="95" a="1"/>
  <c r="CX130" i="95" s="1"/>
  <c r="CY130" i="95" a="1"/>
  <c r="CY130" i="95"/>
  <c r="E131" i="95" a="1"/>
  <c r="E131" i="95"/>
  <c r="F131" i="95" a="1"/>
  <c r="F131" i="95"/>
  <c r="G131" i="95" a="1"/>
  <c r="G131" i="95" s="1"/>
  <c r="H131" i="95" a="1"/>
  <c r="H131" i="95" s="1"/>
  <c r="I131" i="95" a="1"/>
  <c r="I131" i="95" s="1"/>
  <c r="J131" i="95" a="1"/>
  <c r="J131" i="95" s="1"/>
  <c r="K131" i="95" a="1"/>
  <c r="K131" i="95" s="1"/>
  <c r="L131" i="95" a="1"/>
  <c r="L131" i="95" s="1"/>
  <c r="M131" i="95" a="1"/>
  <c r="M131" i="95"/>
  <c r="N131" i="95" a="1"/>
  <c r="N131" i="95"/>
  <c r="O131" i="95" a="1"/>
  <c r="O131" i="95" s="1"/>
  <c r="P131" i="95" a="1"/>
  <c r="P131" i="95"/>
  <c r="Q131" i="95" a="1"/>
  <c r="Q131" i="95" s="1"/>
  <c r="R131" i="95" a="1"/>
  <c r="R131" i="95" s="1"/>
  <c r="S131" i="95" a="1"/>
  <c r="S131" i="95" s="1"/>
  <c r="T131" i="95" a="1"/>
  <c r="T131" i="95"/>
  <c r="U131" i="95" a="1"/>
  <c r="U131" i="95" s="1"/>
  <c r="V131" i="95" a="1"/>
  <c r="V131" i="95"/>
  <c r="W131" i="95" a="1"/>
  <c r="W131" i="95" s="1"/>
  <c r="X131" i="95" a="1"/>
  <c r="X131" i="95" s="1"/>
  <c r="Y131" i="95" a="1"/>
  <c r="Y131" i="95"/>
  <c r="Z131" i="95" a="1"/>
  <c r="Z131" i="95" s="1"/>
  <c r="AA131" i="95" a="1"/>
  <c r="AA131" i="95" s="1"/>
  <c r="AB131" i="95" a="1"/>
  <c r="AB131" i="95"/>
  <c r="AC131" i="95" a="1"/>
  <c r="AC131" i="95"/>
  <c r="AD131" i="95" a="1"/>
  <c r="AD131" i="95" s="1"/>
  <c r="AE131" i="95" a="1"/>
  <c r="AE131" i="95" s="1"/>
  <c r="AF131" i="95" a="1"/>
  <c r="AF131" i="95" s="1"/>
  <c r="AG131" i="95" a="1"/>
  <c r="AG131" i="95" s="1"/>
  <c r="AH131" i="95" a="1"/>
  <c r="AH131" i="95"/>
  <c r="AI131" i="95" a="1"/>
  <c r="AI131" i="95" s="1"/>
  <c r="AJ131" i="95" a="1"/>
  <c r="AJ131" i="95"/>
  <c r="AK131" i="95" a="1"/>
  <c r="AK131" i="95"/>
  <c r="AL131" i="95" a="1"/>
  <c r="AL131" i="95"/>
  <c r="AM131" i="95" a="1"/>
  <c r="AM131" i="95" s="1"/>
  <c r="AN131" i="95" a="1"/>
  <c r="AN131" i="95" s="1"/>
  <c r="AO131" i="95" a="1"/>
  <c r="AO131" i="95" s="1"/>
  <c r="AP131" i="95" a="1"/>
  <c r="AP131" i="95" s="1"/>
  <c r="AQ131" i="95" a="1"/>
  <c r="AQ131" i="95" s="1"/>
  <c r="AR131" i="95" a="1"/>
  <c r="AR131" i="95" s="1"/>
  <c r="AS131" i="95" a="1"/>
  <c r="AS131" i="95"/>
  <c r="AT131" i="95" a="1"/>
  <c r="AT131" i="95"/>
  <c r="AU131" i="95" a="1"/>
  <c r="AU131" i="95" s="1"/>
  <c r="AV131" i="95" a="1"/>
  <c r="AV131" i="95"/>
  <c r="AW131" i="95" a="1"/>
  <c r="AW131" i="95" s="1"/>
  <c r="AX131" i="95" a="1"/>
  <c r="AX131" i="95" s="1"/>
  <c r="AY131" i="95" a="1"/>
  <c r="AY131" i="95" s="1"/>
  <c r="AZ131" i="95" a="1"/>
  <c r="AZ131" i="95"/>
  <c r="BA131" i="95" a="1"/>
  <c r="BA131" i="95" s="1"/>
  <c r="BB131" i="95" a="1"/>
  <c r="BB131" i="95"/>
  <c r="BC131" i="95" a="1"/>
  <c r="BC131" i="95" s="1"/>
  <c r="BD131" i="95" a="1"/>
  <c r="BD131" i="95" s="1"/>
  <c r="BE131" i="95" a="1"/>
  <c r="BE131" i="95"/>
  <c r="BF131" i="95" a="1"/>
  <c r="BF131" i="95" s="1"/>
  <c r="BG131" i="95" a="1"/>
  <c r="BG131" i="95" s="1"/>
  <c r="BH131" i="95" a="1"/>
  <c r="BH131" i="95"/>
  <c r="BI131" i="95" a="1"/>
  <c r="BI131" i="95"/>
  <c r="BJ131" i="95" a="1"/>
  <c r="BJ131" i="95" s="1"/>
  <c r="BK131" i="95" a="1"/>
  <c r="BK131" i="95" s="1"/>
  <c r="BL131" i="95" a="1"/>
  <c r="BL131" i="95" s="1"/>
  <c r="BM131" i="95" a="1"/>
  <c r="BM131" i="95" s="1"/>
  <c r="BN131" i="95" a="1"/>
  <c r="BN131" i="95"/>
  <c r="BO131" i="95" a="1"/>
  <c r="BO131" i="95" s="1"/>
  <c r="BP131" i="95" a="1"/>
  <c r="BP131" i="95"/>
  <c r="BQ131" i="95" a="1"/>
  <c r="BQ131" i="95"/>
  <c r="BR131" i="95" a="1"/>
  <c r="BR131" i="95"/>
  <c r="BS131" i="95" a="1"/>
  <c r="BS131" i="95" s="1"/>
  <c r="BT131" i="95" a="1"/>
  <c r="BT131" i="95" s="1"/>
  <c r="BU131" i="95" a="1"/>
  <c r="BU131" i="95" s="1"/>
  <c r="BV131" i="95" a="1"/>
  <c r="BV131" i="95" s="1"/>
  <c r="BW131" i="95" a="1"/>
  <c r="BW131" i="95" s="1"/>
  <c r="BX131" i="95" a="1"/>
  <c r="BX131" i="95" s="1"/>
  <c r="BY131" i="95" a="1"/>
  <c r="BY131" i="95"/>
  <c r="BZ131" i="95" a="1"/>
  <c r="BZ131" i="95"/>
  <c r="CA131" i="95" a="1"/>
  <c r="CA131" i="95" s="1"/>
  <c r="CB131" i="95" a="1"/>
  <c r="CB131" i="95"/>
  <c r="CC131" i="95" a="1"/>
  <c r="CC131" i="95" s="1"/>
  <c r="CD131" i="95" a="1"/>
  <c r="CD131" i="95" s="1"/>
  <c r="CE131" i="95" a="1"/>
  <c r="CE131" i="95" s="1"/>
  <c r="CF131" i="95" a="1"/>
  <c r="CF131" i="95"/>
  <c r="CG131" i="95" a="1"/>
  <c r="CG131" i="95" s="1"/>
  <c r="CH131" i="95" a="1"/>
  <c r="CH131" i="95"/>
  <c r="CI131" i="95" a="1"/>
  <c r="CI131" i="95" s="1"/>
  <c r="CJ131" i="95" a="1"/>
  <c r="CJ131" i="95" s="1"/>
  <c r="CK131" i="95" a="1"/>
  <c r="CK131" i="95"/>
  <c r="CL131" i="95" a="1"/>
  <c r="CL131" i="95" s="1"/>
  <c r="CM131" i="95" a="1"/>
  <c r="CM131" i="95" s="1"/>
  <c r="CN131" i="95" a="1"/>
  <c r="CN131" i="95"/>
  <c r="CO131" i="95" a="1"/>
  <c r="CO131" i="95"/>
  <c r="CP131" i="95" a="1"/>
  <c r="CP131" i="95" s="1"/>
  <c r="CQ131" i="95" a="1"/>
  <c r="CQ131" i="95" s="1"/>
  <c r="CR131" i="95" a="1"/>
  <c r="CR131" i="95" s="1"/>
  <c r="CS131" i="95" a="1"/>
  <c r="CS131" i="95" s="1"/>
  <c r="CT131" i="95" a="1"/>
  <c r="CT131" i="95"/>
  <c r="CU131" i="95" a="1"/>
  <c r="CU131" i="95" s="1"/>
  <c r="CV131" i="95" a="1"/>
  <c r="CV131" i="95"/>
  <c r="CW131" i="95" a="1"/>
  <c r="CW131" i="95"/>
  <c r="CX131" i="95" a="1"/>
  <c r="CX131" i="95"/>
  <c r="CY131" i="95" a="1"/>
  <c r="CY131" i="95" s="1"/>
  <c r="E132" i="95" a="1"/>
  <c r="E132" i="95" s="1"/>
  <c r="F132" i="95" a="1"/>
  <c r="F132" i="95" s="1"/>
  <c r="G132" i="95" a="1"/>
  <c r="G132" i="95" s="1"/>
  <c r="H132" i="95" a="1"/>
  <c r="H132" i="95" s="1"/>
  <c r="I132" i="95" a="1"/>
  <c r="I132" i="95" s="1"/>
  <c r="J132" i="95" a="1"/>
  <c r="J132" i="95"/>
  <c r="K132" i="95" a="1"/>
  <c r="K132" i="95"/>
  <c r="L132" i="95" a="1"/>
  <c r="L132" i="95" s="1"/>
  <c r="M132" i="95" a="1"/>
  <c r="M132" i="95"/>
  <c r="N132" i="95" a="1"/>
  <c r="N132" i="95" s="1"/>
  <c r="O132" i="95" a="1"/>
  <c r="O132" i="95" s="1"/>
  <c r="P132" i="95" a="1"/>
  <c r="P132" i="95" s="1"/>
  <c r="Q132" i="95" a="1"/>
  <c r="Q132" i="95"/>
  <c r="R132" i="95" a="1"/>
  <c r="R132" i="95" s="1"/>
  <c r="S132" i="95" a="1"/>
  <c r="S132" i="95"/>
  <c r="T132" i="95" a="1"/>
  <c r="T132" i="95" s="1"/>
  <c r="U132" i="95" a="1"/>
  <c r="U132" i="95" s="1"/>
  <c r="V132" i="95" a="1"/>
  <c r="V132" i="95"/>
  <c r="W132" i="95" a="1"/>
  <c r="W132" i="95" s="1"/>
  <c r="X132" i="95" a="1"/>
  <c r="X132" i="95" s="1"/>
  <c r="Y132" i="95" a="1"/>
  <c r="Y132" i="95"/>
  <c r="Z132" i="95" a="1"/>
  <c r="Z132" i="95"/>
  <c r="AA132" i="95" a="1"/>
  <c r="AA132" i="95" s="1"/>
  <c r="AB132" i="95" a="1"/>
  <c r="AB132" i="95" s="1"/>
  <c r="AC132" i="95" a="1"/>
  <c r="AC132" i="95" s="1"/>
  <c r="AD132" i="95" a="1"/>
  <c r="AD132" i="95" s="1"/>
  <c r="AE132" i="95" a="1"/>
  <c r="AE132" i="95"/>
  <c r="AF132" i="95" a="1"/>
  <c r="AF132" i="95" s="1"/>
  <c r="AG132" i="95" a="1"/>
  <c r="AG132" i="95"/>
  <c r="AH132" i="95" a="1"/>
  <c r="AH132" i="95"/>
  <c r="AI132" i="95" a="1"/>
  <c r="AI132" i="95"/>
  <c r="AJ132" i="95" a="1"/>
  <c r="AJ132" i="95" s="1"/>
  <c r="AK132" i="95" a="1"/>
  <c r="AK132" i="95" s="1"/>
  <c r="AL132" i="95" a="1"/>
  <c r="AL132" i="95" s="1"/>
  <c r="AM132" i="95" a="1"/>
  <c r="AM132" i="95" s="1"/>
  <c r="AN132" i="95" a="1"/>
  <c r="AN132" i="95" s="1"/>
  <c r="AO132" i="95" a="1"/>
  <c r="AO132" i="95" s="1"/>
  <c r="AP132" i="95" a="1"/>
  <c r="AP132" i="95"/>
  <c r="AQ132" i="95" a="1"/>
  <c r="AQ132" i="95"/>
  <c r="AR132" i="95" a="1"/>
  <c r="AR132" i="95" s="1"/>
  <c r="AS132" i="95" a="1"/>
  <c r="AS132" i="95"/>
  <c r="AT132" i="95" a="1"/>
  <c r="AT132" i="95" s="1"/>
  <c r="AU132" i="95" a="1"/>
  <c r="AU132" i="95" s="1"/>
  <c r="AV132" i="95" a="1"/>
  <c r="AV132" i="95" s="1"/>
  <c r="AW132" i="95" a="1"/>
  <c r="AW132" i="95"/>
  <c r="AX132" i="95" a="1"/>
  <c r="AX132" i="95" s="1"/>
  <c r="AY132" i="95" a="1"/>
  <c r="AY132" i="95"/>
  <c r="AZ132" i="95" a="1"/>
  <c r="AZ132" i="95" s="1"/>
  <c r="BA132" i="95" a="1"/>
  <c r="BA132" i="95" s="1"/>
  <c r="BB132" i="95" a="1"/>
  <c r="BB132" i="95"/>
  <c r="BC132" i="95" a="1"/>
  <c r="BC132" i="95" s="1"/>
  <c r="BD132" i="95" a="1"/>
  <c r="BD132" i="95" s="1"/>
  <c r="BE132" i="95" a="1"/>
  <c r="BE132" i="95"/>
  <c r="BF132" i="95" a="1"/>
  <c r="BF132" i="95"/>
  <c r="BG132" i="95" a="1"/>
  <c r="BG132" i="95" s="1"/>
  <c r="BH132" i="95" a="1"/>
  <c r="BH132" i="95" s="1"/>
  <c r="BI132" i="95" a="1"/>
  <c r="BI132" i="95" s="1"/>
  <c r="BJ132" i="95" a="1"/>
  <c r="BJ132" i="95" s="1"/>
  <c r="BK132" i="95" a="1"/>
  <c r="BK132" i="95"/>
  <c r="BL132" i="95" a="1"/>
  <c r="BL132" i="95" s="1"/>
  <c r="BM132" i="95" a="1"/>
  <c r="BM132" i="95"/>
  <c r="BN132" i="95" a="1"/>
  <c r="BN132" i="95"/>
  <c r="BO132" i="95" a="1"/>
  <c r="BO132" i="95"/>
  <c r="BP132" i="95" a="1"/>
  <c r="BP132" i="95" s="1"/>
  <c r="BQ132" i="95" a="1"/>
  <c r="BQ132" i="95" s="1"/>
  <c r="BR132" i="95" a="1"/>
  <c r="BR132" i="95" s="1"/>
  <c r="BS132" i="95" a="1"/>
  <c r="BS132" i="95" s="1"/>
  <c r="BT132" i="95" a="1"/>
  <c r="BT132" i="95" s="1"/>
  <c r="BU132" i="95" a="1"/>
  <c r="BU132" i="95" s="1"/>
  <c r="BV132" i="95" a="1"/>
  <c r="BV132" i="95"/>
  <c r="BW132" i="95" a="1"/>
  <c r="BW132" i="95"/>
  <c r="BX132" i="95" a="1"/>
  <c r="BX132" i="95" s="1"/>
  <c r="BY132" i="95" a="1"/>
  <c r="BY132" i="95"/>
  <c r="BZ132" i="95" a="1"/>
  <c r="BZ132" i="95" s="1"/>
  <c r="CA132" i="95" a="1"/>
  <c r="CA132" i="95" s="1"/>
  <c r="CB132" i="95" a="1"/>
  <c r="CB132" i="95" s="1"/>
  <c r="CC132" i="95" a="1"/>
  <c r="CC132" i="95"/>
  <c r="CD132" i="95" a="1"/>
  <c r="CD132" i="95" s="1"/>
  <c r="CE132" i="95" a="1"/>
  <c r="CE132" i="95"/>
  <c r="CF132" i="95" a="1"/>
  <c r="CF132" i="95"/>
  <c r="CG132" i="95" a="1"/>
  <c r="CG132" i="95"/>
  <c r="CH132" i="95" a="1"/>
  <c r="CH132" i="95" s="1"/>
  <c r="CI132" i="95" a="1"/>
  <c r="CI132" i="95"/>
  <c r="CJ132" i="95" a="1"/>
  <c r="CJ132" i="95"/>
  <c r="CK132" i="95" a="1"/>
  <c r="CK132" i="95"/>
  <c r="CL132" i="95" a="1"/>
  <c r="CL132" i="95" s="1"/>
  <c r="CM132" i="95" a="1"/>
  <c r="CM132" i="95"/>
  <c r="CN132" i="95" a="1"/>
  <c r="CN132" i="95" s="1"/>
  <c r="CO132" i="95" a="1"/>
  <c r="CO132" i="95"/>
  <c r="CP132" i="95" a="1"/>
  <c r="CP132" i="95" s="1"/>
  <c r="CQ132" i="95" a="1"/>
  <c r="CQ132" i="95"/>
  <c r="CR132" i="95" a="1"/>
  <c r="CR132" i="95" s="1"/>
  <c r="CS132" i="95" a="1"/>
  <c r="CS132" i="95"/>
  <c r="CT132" i="95" a="1"/>
  <c r="CT132" i="95" s="1"/>
  <c r="CU132" i="95" a="1"/>
  <c r="CU132" i="95"/>
  <c r="CV132" i="95" a="1"/>
  <c r="CV132" i="95"/>
  <c r="CW132" i="95" a="1"/>
  <c r="CW132" i="95"/>
  <c r="CX132" i="95" a="1"/>
  <c r="CX132" i="95" s="1"/>
  <c r="CY132" i="95" a="1"/>
  <c r="CY132" i="95"/>
  <c r="E133" i="95" a="1"/>
  <c r="E133" i="95" s="1"/>
  <c r="F133" i="95" a="1"/>
  <c r="F133" i="95"/>
  <c r="G133" i="95" a="1"/>
  <c r="G133" i="95" s="1"/>
  <c r="H133" i="95" a="1"/>
  <c r="H133" i="95"/>
  <c r="I133" i="95" a="1"/>
  <c r="I133" i="95"/>
  <c r="J133" i="95" a="1"/>
  <c r="J133" i="95"/>
  <c r="K133" i="95" a="1"/>
  <c r="K133" i="95" s="1"/>
  <c r="L133" i="95" a="1"/>
  <c r="L133" i="95"/>
  <c r="M133" i="95" a="1"/>
  <c r="M133" i="95" s="1"/>
  <c r="N133" i="95" a="1"/>
  <c r="N133" i="95"/>
  <c r="O133" i="95" a="1"/>
  <c r="O133" i="95" s="1"/>
  <c r="P133" i="95" a="1"/>
  <c r="P133" i="95"/>
  <c r="Q133" i="95" a="1"/>
  <c r="Q133" i="95"/>
  <c r="R133" i="95" a="1"/>
  <c r="R133" i="95"/>
  <c r="S133" i="95" a="1"/>
  <c r="S133" i="95" s="1"/>
  <c r="T133" i="95" a="1"/>
  <c r="T133" i="95"/>
  <c r="U133" i="95" a="1"/>
  <c r="U133" i="95"/>
  <c r="V133" i="95" a="1"/>
  <c r="V133" i="95"/>
  <c r="W133" i="95" a="1"/>
  <c r="W133" i="95" s="1"/>
  <c r="X133" i="95" a="1"/>
  <c r="X133" i="95"/>
  <c r="Y133" i="95" a="1"/>
  <c r="Y133" i="95" s="1"/>
  <c r="Z133" i="95" a="1"/>
  <c r="Z133" i="95"/>
  <c r="AA133" i="95" a="1"/>
  <c r="AA133" i="95" s="1"/>
  <c r="AB133" i="95" a="1"/>
  <c r="AB133" i="95"/>
  <c r="AC133" i="95" a="1"/>
  <c r="AC133" i="95" s="1"/>
  <c r="AD133" i="95" a="1"/>
  <c r="AD133" i="95"/>
  <c r="AE133" i="95" a="1"/>
  <c r="AE133" i="95" s="1"/>
  <c r="AF133" i="95" a="1"/>
  <c r="AF133" i="95"/>
  <c r="AG133" i="95" a="1"/>
  <c r="AG133" i="95"/>
  <c r="AH133" i="95" a="1"/>
  <c r="AH133" i="95"/>
  <c r="AI133" i="95" a="1"/>
  <c r="AI133" i="95" s="1"/>
  <c r="AJ133" i="95" a="1"/>
  <c r="AJ133" i="95"/>
  <c r="AK133" i="95" a="1"/>
  <c r="AK133" i="95" s="1"/>
  <c r="AL133" i="95" a="1"/>
  <c r="AL133" i="95"/>
  <c r="AM133" i="95" a="1"/>
  <c r="AM133" i="95" s="1"/>
  <c r="AN133" i="95" a="1"/>
  <c r="AN133" i="95"/>
  <c r="AO133" i="95" a="1"/>
  <c r="AO133" i="95"/>
  <c r="AP133" i="95" a="1"/>
  <c r="AP133" i="95"/>
  <c r="AQ133" i="95" a="1"/>
  <c r="AQ133" i="95" s="1"/>
  <c r="AR133" i="95" a="1"/>
  <c r="AR133" i="95"/>
  <c r="AS133" i="95" a="1"/>
  <c r="AS133" i="95" s="1"/>
  <c r="AT133" i="95" a="1"/>
  <c r="AT133" i="95"/>
  <c r="AU133" i="95" a="1"/>
  <c r="AU133" i="95" s="1"/>
  <c r="AV133" i="95" a="1"/>
  <c r="AV133" i="95"/>
  <c r="AW133" i="95" a="1"/>
  <c r="AW133" i="95"/>
  <c r="AX133" i="95" a="1"/>
  <c r="AX133" i="95"/>
  <c r="AY133" i="95" a="1"/>
  <c r="AY133" i="95" s="1"/>
  <c r="AZ133" i="95" a="1"/>
  <c r="AZ133" i="95"/>
  <c r="BA133" i="95" a="1"/>
  <c r="BA133" i="95"/>
  <c r="BB133" i="95" a="1"/>
  <c r="BB133" i="95"/>
  <c r="BC133" i="95" a="1"/>
  <c r="BC133" i="95" s="1"/>
  <c r="BD133" i="95" a="1"/>
  <c r="BD133" i="95"/>
  <c r="BE133" i="95" a="1"/>
  <c r="BE133" i="95" s="1"/>
  <c r="BF133" i="95" a="1"/>
  <c r="BF133" i="95"/>
  <c r="BG133" i="95" a="1"/>
  <c r="BG133" i="95" s="1"/>
  <c r="BH133" i="95" a="1"/>
  <c r="BH133" i="95"/>
  <c r="BI133" i="95" a="1"/>
  <c r="BI133" i="95" s="1"/>
  <c r="BJ133" i="95" a="1"/>
  <c r="BJ133" i="95"/>
  <c r="BK133" i="95" a="1"/>
  <c r="BK133" i="95" s="1"/>
  <c r="BL133" i="95" a="1"/>
  <c r="BL133" i="95"/>
  <c r="BM133" i="95" a="1"/>
  <c r="BM133" i="95"/>
  <c r="BN133" i="95" a="1"/>
  <c r="BN133" i="95"/>
  <c r="BO133" i="95" a="1"/>
  <c r="BO133" i="95" s="1"/>
  <c r="BP133" i="95" a="1"/>
  <c r="BP133" i="95"/>
  <c r="BQ133" i="95" a="1"/>
  <c r="BQ133" i="95" s="1"/>
  <c r="BR133" i="95" a="1"/>
  <c r="BR133" i="95"/>
  <c r="BS133" i="95" a="1"/>
  <c r="BS133" i="95" s="1"/>
  <c r="BT133" i="95" a="1"/>
  <c r="BT133" i="95"/>
  <c r="BU133" i="95" a="1"/>
  <c r="BU133" i="95"/>
  <c r="BV133" i="95" a="1"/>
  <c r="BV133" i="95"/>
  <c r="BW133" i="95" a="1"/>
  <c r="BW133" i="95" s="1"/>
  <c r="BX133" i="95" a="1"/>
  <c r="BX133" i="95"/>
  <c r="BY133" i="95" a="1"/>
  <c r="BY133" i="95" s="1"/>
  <c r="BZ133" i="95" a="1"/>
  <c r="BZ133" i="95"/>
  <c r="CA133" i="95" a="1"/>
  <c r="CA133" i="95" s="1"/>
  <c r="CB133" i="95" a="1"/>
  <c r="CB133" i="95"/>
  <c r="CC133" i="95" a="1"/>
  <c r="CC133" i="95"/>
  <c r="CD133" i="95" a="1"/>
  <c r="CD133" i="95"/>
  <c r="CE133" i="95" a="1"/>
  <c r="CE133" i="95" s="1"/>
  <c r="CF133" i="95" a="1"/>
  <c r="CF133" i="95" s="1"/>
  <c r="CG133" i="95" a="1"/>
  <c r="CG133" i="95"/>
  <c r="CH133" i="95" a="1"/>
  <c r="CH133" i="95" s="1"/>
  <c r="CI133" i="95" a="1"/>
  <c r="CI133" i="95" s="1"/>
  <c r="CJ133" i="95" a="1"/>
  <c r="CJ133" i="95"/>
  <c r="CK133" i="95" a="1"/>
  <c r="CK133" i="95" s="1"/>
  <c r="CL133" i="95" a="1"/>
  <c r="CL133" i="95"/>
  <c r="CM133" i="95" a="1"/>
  <c r="CM133" i="95" s="1"/>
  <c r="CN133" i="95" a="1"/>
  <c r="CN133" i="95" s="1"/>
  <c r="CO133" i="95" a="1"/>
  <c r="CO133" i="95" s="1"/>
  <c r="CP133" i="95" a="1"/>
  <c r="CP133" i="95"/>
  <c r="CQ133" i="95" a="1"/>
  <c r="CQ133" i="95" s="1"/>
  <c r="CR133" i="95" a="1"/>
  <c r="CR133" i="95"/>
  <c r="CS133" i="95" a="1"/>
  <c r="CS133" i="95"/>
  <c r="CT133" i="95" a="1"/>
  <c r="CT133" i="95" s="1"/>
  <c r="CU133" i="95" a="1"/>
  <c r="CU133" i="95" s="1"/>
  <c r="CV133" i="95" a="1"/>
  <c r="CV133" i="95" s="1"/>
  <c r="CW133" i="95" a="1"/>
  <c r="CW133" i="95" s="1"/>
  <c r="CX133" i="95" a="1"/>
  <c r="CX133" i="95" s="1"/>
  <c r="CY133" i="95" a="1"/>
  <c r="CY133" i="95" s="1"/>
  <c r="E134" i="95" a="1"/>
  <c r="E134" i="95"/>
  <c r="F134" i="95" a="1"/>
  <c r="F134" i="95"/>
  <c r="G134" i="95" a="1"/>
  <c r="G134" i="95"/>
  <c r="H134" i="95" a="1"/>
  <c r="H134" i="95" s="1"/>
  <c r="I134" i="95" a="1"/>
  <c r="I134" i="95"/>
  <c r="J134" i="95" a="1"/>
  <c r="J134" i="95" s="1"/>
  <c r="K134" i="95" a="1"/>
  <c r="K134" i="95" s="1"/>
  <c r="L134" i="95" a="1"/>
  <c r="L134" i="95" s="1"/>
  <c r="M134" i="95" a="1"/>
  <c r="M134" i="95" s="1"/>
  <c r="N134" i="95" a="1"/>
  <c r="N134" i="95"/>
  <c r="O134" i="95" a="1"/>
  <c r="O134" i="95"/>
  <c r="P134" i="95" a="1"/>
  <c r="P134" i="95" s="1"/>
  <c r="Q134" i="95" a="1"/>
  <c r="Q134" i="95" s="1"/>
  <c r="R134" i="95" a="1"/>
  <c r="R134" i="95"/>
  <c r="S134" i="95" a="1"/>
  <c r="S134" i="95" s="1"/>
  <c r="T134" i="95" a="1"/>
  <c r="T134" i="95" s="1"/>
  <c r="U134" i="95" a="1"/>
  <c r="U134" i="95"/>
  <c r="V134" i="95" a="1"/>
  <c r="V134" i="95" s="1"/>
  <c r="W134" i="95" a="1"/>
  <c r="W134" i="95"/>
  <c r="X134" i="95" a="1"/>
  <c r="X134" i="95" s="1"/>
  <c r="Y134" i="95" a="1"/>
  <c r="Y134" i="95" s="1"/>
  <c r="Z134" i="95" a="1"/>
  <c r="Z134" i="95" s="1"/>
  <c r="AA134" i="95" a="1"/>
  <c r="AA134" i="95"/>
  <c r="AB134" i="95" a="1"/>
  <c r="AB134" i="95" s="1"/>
  <c r="AC134" i="95" a="1"/>
  <c r="AC134" i="95"/>
  <c r="AD134" i="95" a="1"/>
  <c r="AD134" i="95"/>
  <c r="AE134" i="95" a="1"/>
  <c r="AE134" i="95" s="1"/>
  <c r="AF134" i="95" a="1"/>
  <c r="AF134" i="95" s="1"/>
  <c r="AG134" i="95" a="1"/>
  <c r="AG134" i="95" s="1"/>
  <c r="AH134" i="95" a="1"/>
  <c r="AH134" i="95" s="1"/>
  <c r="AI134" i="95" a="1"/>
  <c r="AI134" i="95" s="1"/>
  <c r="AJ134" i="95" a="1"/>
  <c r="AJ134" i="95" s="1"/>
  <c r="AK134" i="95" a="1"/>
  <c r="AK134" i="95"/>
  <c r="AL134" i="95" a="1"/>
  <c r="AL134" i="95"/>
  <c r="AM134" i="95" a="1"/>
  <c r="AM134" i="95"/>
  <c r="AN134" i="95" a="1"/>
  <c r="AN134" i="95" s="1"/>
  <c r="AO134" i="95" a="1"/>
  <c r="AO134" i="95"/>
  <c r="AP134" i="95" a="1"/>
  <c r="AP134" i="95" s="1"/>
  <c r="AQ134" i="95" a="1"/>
  <c r="AQ134" i="95" s="1"/>
  <c r="AR134" i="95" a="1"/>
  <c r="AR134" i="95" s="1"/>
  <c r="AS134" i="95" a="1"/>
  <c r="AS134" i="95" s="1"/>
  <c r="AT134" i="95" a="1"/>
  <c r="AT134" i="95"/>
  <c r="AU134" i="95" a="1"/>
  <c r="AU134" i="95"/>
  <c r="AV134" i="95" a="1"/>
  <c r="AV134" i="95" s="1"/>
  <c r="AW134" i="95" a="1"/>
  <c r="AW134" i="95" s="1"/>
  <c r="AX134" i="95" a="1"/>
  <c r="AX134" i="95"/>
  <c r="AY134" i="95" a="1"/>
  <c r="AY134" i="95" s="1"/>
  <c r="AZ134" i="95" a="1"/>
  <c r="AZ134" i="95" s="1"/>
  <c r="BA134" i="95" a="1"/>
  <c r="BA134" i="95"/>
  <c r="BB134" i="95" a="1"/>
  <c r="BB134" i="95" s="1"/>
  <c r="BC134" i="95" a="1"/>
  <c r="BC134" i="95"/>
  <c r="BD134" i="95" a="1"/>
  <c r="BD134" i="95" s="1"/>
  <c r="BE134" i="95" a="1"/>
  <c r="BE134" i="95" s="1"/>
  <c r="BF134" i="95" a="1"/>
  <c r="BF134" i="95" s="1"/>
  <c r="BG134" i="95" a="1"/>
  <c r="BG134" i="95"/>
  <c r="BH134" i="95" a="1"/>
  <c r="BH134" i="95" s="1"/>
  <c r="BI134" i="95" a="1"/>
  <c r="BI134" i="95"/>
  <c r="BJ134" i="95" a="1"/>
  <c r="BJ134" i="95"/>
  <c r="BK134" i="95" a="1"/>
  <c r="BK134" i="95" s="1"/>
  <c r="BL134" i="95" a="1"/>
  <c r="BL134" i="95" s="1"/>
  <c r="BM134" i="95" a="1"/>
  <c r="BM134" i="95" s="1"/>
  <c r="BN134" i="95" a="1"/>
  <c r="BN134" i="95" s="1"/>
  <c r="BO134" i="95" a="1"/>
  <c r="BO134" i="95" s="1"/>
  <c r="BP134" i="95" a="1"/>
  <c r="BP134" i="95" s="1"/>
  <c r="BQ134" i="95" a="1"/>
  <c r="BQ134" i="95"/>
  <c r="BR134" i="95" a="1"/>
  <c r="BR134" i="95"/>
  <c r="BS134" i="95" a="1"/>
  <c r="BS134" i="95"/>
  <c r="BT134" i="95" a="1"/>
  <c r="BT134" i="95" s="1"/>
  <c r="BU134" i="95" a="1"/>
  <c r="BU134" i="95"/>
  <c r="BV134" i="95" a="1"/>
  <c r="BV134" i="95" s="1"/>
  <c r="BW134" i="95" a="1"/>
  <c r="BW134" i="95" s="1"/>
  <c r="BX134" i="95" a="1"/>
  <c r="BX134" i="95" s="1"/>
  <c r="BY134" i="95" a="1"/>
  <c r="BY134" i="95" s="1"/>
  <c r="BZ134" i="95" a="1"/>
  <c r="BZ134" i="95"/>
  <c r="CA134" i="95" a="1"/>
  <c r="CA134" i="95"/>
  <c r="CB134" i="95" a="1"/>
  <c r="CB134" i="95" s="1"/>
  <c r="CC134" i="95" a="1"/>
  <c r="CC134" i="95" s="1"/>
  <c r="CD134" i="95" a="1"/>
  <c r="CD134" i="95"/>
  <c r="CE134" i="95" a="1"/>
  <c r="CE134" i="95" s="1"/>
  <c r="CF134" i="95" a="1"/>
  <c r="CF134" i="95" s="1"/>
  <c r="CG134" i="95" a="1"/>
  <c r="CG134" i="95"/>
  <c r="CH134" i="95" a="1"/>
  <c r="CH134" i="95" s="1"/>
  <c r="CI134" i="95" a="1"/>
  <c r="CI134" i="95"/>
  <c r="CJ134" i="95" a="1"/>
  <c r="CJ134" i="95" s="1"/>
  <c r="CK134" i="95" a="1"/>
  <c r="CK134" i="95" s="1"/>
  <c r="CL134" i="95" a="1"/>
  <c r="CL134" i="95" s="1"/>
  <c r="CM134" i="95" a="1"/>
  <c r="CM134" i="95"/>
  <c r="CN134" i="95" a="1"/>
  <c r="CN134" i="95" s="1"/>
  <c r="CO134" i="95" a="1"/>
  <c r="CO134" i="95"/>
  <c r="CP134" i="95" a="1"/>
  <c r="CP134" i="95"/>
  <c r="CQ134" i="95" a="1"/>
  <c r="CQ134" i="95" s="1"/>
  <c r="CR134" i="95" a="1"/>
  <c r="CR134" i="95" s="1"/>
  <c r="CS134" i="95" a="1"/>
  <c r="CS134" i="95" s="1"/>
  <c r="CT134" i="95" a="1"/>
  <c r="CT134" i="95" s="1"/>
  <c r="CU134" i="95" a="1"/>
  <c r="CU134" i="95" s="1"/>
  <c r="CV134" i="95" a="1"/>
  <c r="CV134" i="95" s="1"/>
  <c r="CW134" i="95" a="1"/>
  <c r="CW134" i="95"/>
  <c r="CX134" i="95" a="1"/>
  <c r="CX134" i="95"/>
  <c r="CY134" i="95" a="1"/>
  <c r="CY134" i="95"/>
  <c r="E135" i="95" a="1"/>
  <c r="E135" i="95" s="1"/>
  <c r="F135" i="95" a="1"/>
  <c r="F135" i="95"/>
  <c r="G135" i="95" a="1"/>
  <c r="G135" i="95" s="1"/>
  <c r="H135" i="95" a="1"/>
  <c r="H135" i="95" s="1"/>
  <c r="I135" i="95" a="1"/>
  <c r="I135" i="95" s="1"/>
  <c r="J135" i="95" a="1"/>
  <c r="J135" i="95" s="1"/>
  <c r="K135" i="95" a="1"/>
  <c r="K135" i="95"/>
  <c r="L135" i="95" a="1"/>
  <c r="L135" i="95"/>
  <c r="M135" i="95" a="1"/>
  <c r="M135" i="95" s="1"/>
  <c r="N135" i="95" a="1"/>
  <c r="N135" i="95" s="1"/>
  <c r="O135" i="95" a="1"/>
  <c r="O135" i="95"/>
  <c r="P135" i="95" a="1"/>
  <c r="P135" i="95" s="1"/>
  <c r="Q135" i="95" a="1"/>
  <c r="Q135" i="95" s="1"/>
  <c r="R135" i="95" a="1"/>
  <c r="R135" i="95"/>
  <c r="S135" i="95" a="1"/>
  <c r="S135" i="95" s="1"/>
  <c r="T135" i="95" a="1"/>
  <c r="T135" i="95"/>
  <c r="U135" i="95" a="1"/>
  <c r="U135" i="95" s="1"/>
  <c r="V135" i="95" a="1"/>
  <c r="V135" i="95" s="1"/>
  <c r="W135" i="95" a="1"/>
  <c r="W135" i="95" s="1"/>
  <c r="X135" i="95" a="1"/>
  <c r="X135" i="95"/>
  <c r="Y135" i="95" a="1"/>
  <c r="Y135" i="95" s="1"/>
  <c r="Z135" i="95" a="1"/>
  <c r="Z135" i="95"/>
  <c r="AA135" i="95" a="1"/>
  <c r="AA135" i="95"/>
  <c r="AB135" i="95" a="1"/>
  <c r="AB135" i="95" s="1"/>
  <c r="AC135" i="95" a="1"/>
  <c r="AC135" i="95" s="1"/>
  <c r="AD135" i="95" a="1"/>
  <c r="AD135" i="95" s="1"/>
  <c r="AE135" i="95" a="1"/>
  <c r="AE135" i="95" s="1"/>
  <c r="AF135" i="95" a="1"/>
  <c r="AF135" i="95" s="1"/>
  <c r="AG135" i="95" a="1"/>
  <c r="AG135" i="95" s="1"/>
  <c r="AH135" i="95" a="1"/>
  <c r="AH135" i="95"/>
  <c r="AI135" i="95" a="1"/>
  <c r="AI135" i="95"/>
  <c r="AJ135" i="95" a="1"/>
  <c r="AJ135" i="95"/>
  <c r="AK135" i="95" a="1"/>
  <c r="AK135" i="95" s="1"/>
  <c r="AL135" i="95" a="1"/>
  <c r="AL135" i="95"/>
  <c r="AM135" i="95" a="1"/>
  <c r="AM135" i="95" s="1"/>
  <c r="AN135" i="95" a="1"/>
  <c r="AN135" i="95" s="1"/>
  <c r="AO135" i="95" a="1"/>
  <c r="AO135" i="95" s="1"/>
  <c r="AP135" i="95" a="1"/>
  <c r="AP135" i="95" s="1"/>
  <c r="AQ135" i="95" a="1"/>
  <c r="AQ135" i="95"/>
  <c r="AR135" i="95" a="1"/>
  <c r="AR135" i="95"/>
  <c r="AS135" i="95" a="1"/>
  <c r="AS135" i="95" s="1"/>
  <c r="AT135" i="95" a="1"/>
  <c r="AT135" i="95" s="1"/>
  <c r="AU135" i="95" a="1"/>
  <c r="AU135" i="95"/>
  <c r="AV135" i="95" a="1"/>
  <c r="AV135" i="95" s="1"/>
  <c r="AW135" i="95" a="1"/>
  <c r="AW135" i="95" s="1"/>
  <c r="AX135" i="95" a="1"/>
  <c r="AX135" i="95"/>
  <c r="AY135" i="95" a="1"/>
  <c r="AY135" i="95" s="1"/>
  <c r="AZ135" i="95" a="1"/>
  <c r="AZ135" i="95"/>
  <c r="BA135" i="95" a="1"/>
  <c r="BA135" i="95" s="1"/>
  <c r="BB135" i="95" a="1"/>
  <c r="BB135" i="95" s="1"/>
  <c r="BC135" i="95" a="1"/>
  <c r="BC135" i="95" s="1"/>
  <c r="BD135" i="95" a="1"/>
  <c r="BD135" i="95"/>
  <c r="BE135" i="95" a="1"/>
  <c r="BE135" i="95" s="1"/>
  <c r="BF135" i="95" a="1"/>
  <c r="BF135" i="95"/>
  <c r="BG135" i="95" a="1"/>
  <c r="BG135" i="95"/>
  <c r="BH135" i="95" a="1"/>
  <c r="BH135" i="95" s="1"/>
  <c r="BI135" i="95" a="1"/>
  <c r="BI135" i="95" s="1"/>
  <c r="BJ135" i="95" a="1"/>
  <c r="BJ135" i="95" s="1"/>
  <c r="BK135" i="95" a="1"/>
  <c r="BK135" i="95" s="1"/>
  <c r="BL135" i="95" a="1"/>
  <c r="BL135" i="95" s="1"/>
  <c r="BM135" i="95" a="1"/>
  <c r="BM135" i="95" s="1"/>
  <c r="BN135" i="95" a="1"/>
  <c r="BN135" i="95"/>
  <c r="BO135" i="95" a="1"/>
  <c r="BO135" i="95"/>
  <c r="BP135" i="95" a="1"/>
  <c r="BP135" i="95"/>
  <c r="BQ135" i="95" a="1"/>
  <c r="BQ135" i="95" s="1"/>
  <c r="BR135" i="95" a="1"/>
  <c r="BR135" i="95"/>
  <c r="BS135" i="95" a="1"/>
  <c r="BS135" i="95" s="1"/>
  <c r="BT135" i="95" a="1"/>
  <c r="BT135" i="95" s="1"/>
  <c r="BU135" i="95" a="1"/>
  <c r="BU135" i="95" s="1"/>
  <c r="BV135" i="95" a="1"/>
  <c r="BV135" i="95" s="1"/>
  <c r="BW135" i="95" a="1"/>
  <c r="BW135" i="95"/>
  <c r="BX135" i="95" a="1"/>
  <c r="BX135" i="95"/>
  <c r="BY135" i="95" a="1"/>
  <c r="BY135" i="95" s="1"/>
  <c r="BZ135" i="95" a="1"/>
  <c r="BZ135" i="95" s="1"/>
  <c r="CA135" i="95" a="1"/>
  <c r="CA135" i="95"/>
  <c r="CB135" i="95" a="1"/>
  <c r="CB135" i="95" s="1"/>
  <c r="CC135" i="95" a="1"/>
  <c r="CC135" i="95" s="1"/>
  <c r="CD135" i="95" a="1"/>
  <c r="CD135" i="95"/>
  <c r="CE135" i="95" a="1"/>
  <c r="CE135" i="95" s="1"/>
  <c r="CF135" i="95" a="1"/>
  <c r="CF135" i="95"/>
  <c r="CG135" i="95" a="1"/>
  <c r="CG135" i="95" s="1"/>
  <c r="CH135" i="95" a="1"/>
  <c r="CH135" i="95" s="1"/>
  <c r="CI135" i="95" a="1"/>
  <c r="CI135" i="95" s="1"/>
  <c r="CJ135" i="95" a="1"/>
  <c r="CJ135" i="95"/>
  <c r="CK135" i="95" a="1"/>
  <c r="CK135" i="95" s="1"/>
  <c r="CL135" i="95" a="1"/>
  <c r="CL135" i="95"/>
  <c r="CM135" i="95" a="1"/>
  <c r="CM135" i="95"/>
  <c r="CN135" i="95" a="1"/>
  <c r="CN135" i="95" s="1"/>
  <c r="CO135" i="95" a="1"/>
  <c r="CO135" i="95" s="1"/>
  <c r="CP135" i="95" a="1"/>
  <c r="CP135" i="95" s="1"/>
  <c r="CQ135" i="95" a="1"/>
  <c r="CQ135" i="95" s="1"/>
  <c r="CR135" i="95" a="1"/>
  <c r="CR135" i="95" s="1"/>
  <c r="CS135" i="95" a="1"/>
  <c r="CS135" i="95" s="1"/>
  <c r="CT135" i="95" a="1"/>
  <c r="CT135" i="95"/>
  <c r="CU135" i="95" a="1"/>
  <c r="CU135" i="95"/>
  <c r="CV135" i="95" a="1"/>
  <c r="CV135" i="95"/>
  <c r="CW135" i="95" a="1"/>
  <c r="CW135" i="95" s="1"/>
  <c r="CX135" i="95" a="1"/>
  <c r="CX135" i="95"/>
  <c r="CY135" i="95" a="1"/>
  <c r="CY135" i="95" s="1"/>
  <c r="E136" i="95" a="1"/>
  <c r="E136" i="95" s="1"/>
  <c r="F136" i="95" a="1"/>
  <c r="F136" i="95" s="1"/>
  <c r="G136" i="95" a="1"/>
  <c r="G136" i="95" s="1"/>
  <c r="H136" i="95" a="1"/>
  <c r="H136" i="95"/>
  <c r="I136" i="95" a="1"/>
  <c r="I136" i="95"/>
  <c r="J136" i="95" a="1"/>
  <c r="J136" i="95" s="1"/>
  <c r="K136" i="95" a="1"/>
  <c r="K136" i="95" s="1"/>
  <c r="L136" i="95" a="1"/>
  <c r="L136" i="95"/>
  <c r="M136" i="95" a="1"/>
  <c r="M136" i="95" s="1"/>
  <c r="N136" i="95" a="1"/>
  <c r="N136" i="95" s="1"/>
  <c r="O136" i="95" a="1"/>
  <c r="O136" i="95"/>
  <c r="P136" i="95" a="1"/>
  <c r="P136" i="95" s="1"/>
  <c r="Q136" i="95" a="1"/>
  <c r="Q136" i="95"/>
  <c r="R136" i="95" a="1"/>
  <c r="R136" i="95" s="1"/>
  <c r="S136" i="95" a="1"/>
  <c r="S136" i="95" s="1"/>
  <c r="T136" i="95" a="1"/>
  <c r="T136" i="95" s="1"/>
  <c r="U136" i="95" a="1"/>
  <c r="U136" i="95"/>
  <c r="V136" i="95" a="1"/>
  <c r="V136" i="95" s="1"/>
  <c r="W136" i="95" a="1"/>
  <c r="W136" i="95"/>
  <c r="X136" i="95" a="1"/>
  <c r="X136" i="95"/>
  <c r="Y136" i="95" a="1"/>
  <c r="Y136" i="95" s="1"/>
  <c r="Z136" i="95" a="1"/>
  <c r="Z136" i="95" s="1"/>
  <c r="AA136" i="95" a="1"/>
  <c r="AA136" i="95" s="1"/>
  <c r="AB136" i="95" a="1"/>
  <c r="AB136" i="95" s="1"/>
  <c r="AC136" i="95" a="1"/>
  <c r="AC136" i="95" s="1"/>
  <c r="AD136" i="95" a="1"/>
  <c r="AD136" i="95" s="1"/>
  <c r="AE136" i="95" a="1"/>
  <c r="AE136" i="95"/>
  <c r="AF136" i="95" a="1"/>
  <c r="AF136" i="95"/>
  <c r="AG136" i="95" a="1"/>
  <c r="AG136" i="95"/>
  <c r="AH136" i="95" a="1"/>
  <c r="AH136" i="95" s="1"/>
  <c r="AI136" i="95" a="1"/>
  <c r="AI136" i="95"/>
  <c r="AJ136" i="95" a="1"/>
  <c r="AJ136" i="95" s="1"/>
  <c r="AK136" i="95" a="1"/>
  <c r="AK136" i="95" s="1"/>
  <c r="AL136" i="95" a="1"/>
  <c r="AL136" i="95" s="1"/>
  <c r="AM136" i="95" a="1"/>
  <c r="AM136" i="95" s="1"/>
  <c r="AN136" i="95" a="1"/>
  <c r="AN136" i="95"/>
  <c r="AO136" i="95" a="1"/>
  <c r="AO136" i="95"/>
  <c r="AP136" i="95" a="1"/>
  <c r="AP136" i="95" s="1"/>
  <c r="AQ136" i="95" a="1"/>
  <c r="AQ136" i="95" s="1"/>
  <c r="AR136" i="95" a="1"/>
  <c r="AR136" i="95"/>
  <c r="AS136" i="95" a="1"/>
  <c r="AS136" i="95" s="1"/>
  <c r="AT136" i="95" a="1"/>
  <c r="AT136" i="95" s="1"/>
  <c r="AU136" i="95" a="1"/>
  <c r="AU136" i="95"/>
  <c r="AV136" i="95" a="1"/>
  <c r="AV136" i="95" s="1"/>
  <c r="AW136" i="95" a="1"/>
  <c r="AW136" i="95"/>
  <c r="AX136" i="95" a="1"/>
  <c r="AX136" i="95" s="1"/>
  <c r="AY136" i="95" a="1"/>
  <c r="AY136" i="95" s="1"/>
  <c r="AZ136" i="95" a="1"/>
  <c r="AZ136" i="95" s="1"/>
  <c r="BA136" i="95" a="1"/>
  <c r="BA136" i="95"/>
  <c r="BB136" i="95" a="1"/>
  <c r="BB136" i="95" s="1"/>
  <c r="BC136" i="95" a="1"/>
  <c r="BC136" i="95"/>
  <c r="BD136" i="95" a="1"/>
  <c r="BD136" i="95"/>
  <c r="BE136" i="95" a="1"/>
  <c r="BE136" i="95" s="1"/>
  <c r="BF136" i="95" a="1"/>
  <c r="BF136" i="95" s="1"/>
  <c r="BG136" i="95" a="1"/>
  <c r="BG136" i="95" s="1"/>
  <c r="BH136" i="95" a="1"/>
  <c r="BH136" i="95" s="1"/>
  <c r="BI136" i="95" a="1"/>
  <c r="BI136" i="95" s="1"/>
  <c r="BJ136" i="95" a="1"/>
  <c r="BJ136" i="95" s="1"/>
  <c r="BK136" i="95" a="1"/>
  <c r="BK136" i="95"/>
  <c r="BL136" i="95" a="1"/>
  <c r="BL136" i="95"/>
  <c r="BM136" i="95" a="1"/>
  <c r="BM136" i="95"/>
  <c r="BN136" i="95" a="1"/>
  <c r="BN136" i="95" s="1"/>
  <c r="BO136" i="95" a="1"/>
  <c r="BO136" i="95"/>
  <c r="BP136" i="95" a="1"/>
  <c r="BP136" i="95" s="1"/>
  <c r="BQ136" i="95" a="1"/>
  <c r="BQ136" i="95" s="1"/>
  <c r="BR136" i="95" a="1"/>
  <c r="BR136" i="95" s="1"/>
  <c r="BS136" i="95" a="1"/>
  <c r="BS136" i="95" s="1"/>
  <c r="BT136" i="95" a="1"/>
  <c r="BT136" i="95"/>
  <c r="BU136" i="95" a="1"/>
  <c r="BU136" i="95"/>
  <c r="BV136" i="95" a="1"/>
  <c r="BV136" i="95" s="1"/>
  <c r="BW136" i="95" a="1"/>
  <c r="BW136" i="95" s="1"/>
  <c r="BX136" i="95" a="1"/>
  <c r="BX136" i="95"/>
  <c r="BY136" i="95" a="1"/>
  <c r="BY136" i="95" s="1"/>
  <c r="BZ136" i="95" a="1"/>
  <c r="BZ136" i="95" s="1"/>
  <c r="CA136" i="95" a="1"/>
  <c r="CA136" i="95"/>
  <c r="CB136" i="95" a="1"/>
  <c r="CB136" i="95" s="1"/>
  <c r="CC136" i="95" a="1"/>
  <c r="CC136" i="95"/>
  <c r="CD136" i="95" a="1"/>
  <c r="CD136" i="95" s="1"/>
  <c r="CE136" i="95" a="1"/>
  <c r="CE136" i="95" s="1"/>
  <c r="CF136" i="95" a="1"/>
  <c r="CF136" i="95" s="1"/>
  <c r="CG136" i="95" a="1"/>
  <c r="CG136" i="95"/>
  <c r="CH136" i="95" a="1"/>
  <c r="CH136" i="95" s="1"/>
  <c r="CI136" i="95" a="1"/>
  <c r="CI136" i="95"/>
  <c r="CJ136" i="95" a="1"/>
  <c r="CJ136" i="95"/>
  <c r="CK136" i="95" a="1"/>
  <c r="CK136" i="95" s="1"/>
  <c r="CL136" i="95" a="1"/>
  <c r="CL136" i="95" s="1"/>
  <c r="CM136" i="95" a="1"/>
  <c r="CM136" i="95" s="1"/>
  <c r="CN136" i="95" a="1"/>
  <c r="CN136" i="95" s="1"/>
  <c r="CO136" i="95" a="1"/>
  <c r="CO136" i="95" s="1"/>
  <c r="CP136" i="95" a="1"/>
  <c r="CP136" i="95" s="1"/>
  <c r="CQ136" i="95" a="1"/>
  <c r="CQ136" i="95"/>
  <c r="CR136" i="95" a="1"/>
  <c r="CR136" i="95"/>
  <c r="CS136" i="95" a="1"/>
  <c r="CS136" i="95"/>
  <c r="CT136" i="95" a="1"/>
  <c r="CT136" i="95" s="1"/>
  <c r="CU136" i="95" a="1"/>
  <c r="CU136" i="95"/>
  <c r="CV136" i="95" a="1"/>
  <c r="CV136" i="95" s="1"/>
  <c r="CW136" i="95" a="1"/>
  <c r="CW136" i="95" s="1"/>
  <c r="CX136" i="95" a="1"/>
  <c r="CX136" i="95" s="1"/>
  <c r="CY136" i="95" a="1"/>
  <c r="CY136" i="95" s="1"/>
  <c r="E137" i="95" a="1"/>
  <c r="E137" i="95"/>
  <c r="F137" i="95" a="1"/>
  <c r="F137" i="95"/>
  <c r="G137" i="95" a="1"/>
  <c r="G137" i="95" s="1"/>
  <c r="H137" i="95" a="1"/>
  <c r="H137" i="95" s="1"/>
  <c r="I137" i="95" a="1"/>
  <c r="I137" i="95"/>
  <c r="J137" i="95" a="1"/>
  <c r="J137" i="95" s="1"/>
  <c r="K137" i="95" a="1"/>
  <c r="K137" i="95" s="1"/>
  <c r="L137" i="95" a="1"/>
  <c r="L137" i="95"/>
  <c r="M137" i="95" a="1"/>
  <c r="M137" i="95" s="1"/>
  <c r="N137" i="95" a="1"/>
  <c r="N137" i="95"/>
  <c r="O137" i="95" a="1"/>
  <c r="O137" i="95" s="1"/>
  <c r="P137" i="95" a="1"/>
  <c r="P137" i="95" s="1"/>
  <c r="Q137" i="95" a="1"/>
  <c r="Q137" i="95" s="1"/>
  <c r="R137" i="95" a="1"/>
  <c r="R137" i="95"/>
  <c r="S137" i="95" a="1"/>
  <c r="S137" i="95" s="1"/>
  <c r="T137" i="95" a="1"/>
  <c r="T137" i="95"/>
  <c r="U137" i="95" a="1"/>
  <c r="U137" i="95"/>
  <c r="V137" i="95" a="1"/>
  <c r="V137" i="95" s="1"/>
  <c r="W137" i="95" a="1"/>
  <c r="W137" i="95" s="1"/>
  <c r="X137" i="95" a="1"/>
  <c r="X137" i="95" s="1"/>
  <c r="Y137" i="95" a="1"/>
  <c r="Y137" i="95" s="1"/>
  <c r="Z137" i="95" a="1"/>
  <c r="Z137" i="95" s="1"/>
  <c r="AA137" i="95" a="1"/>
  <c r="AA137" i="95" s="1"/>
  <c r="AB137" i="95" a="1"/>
  <c r="AB137" i="95"/>
  <c r="AC137" i="95" a="1"/>
  <c r="AC137" i="95"/>
  <c r="AD137" i="95" a="1"/>
  <c r="AD137" i="95"/>
  <c r="AE137" i="95" a="1"/>
  <c r="AE137" i="95" s="1"/>
  <c r="AF137" i="95" a="1"/>
  <c r="AF137" i="95"/>
  <c r="AG137" i="95" a="1"/>
  <c r="AG137" i="95" s="1"/>
  <c r="AH137" i="95" a="1"/>
  <c r="AH137" i="95" s="1"/>
  <c r="AI137" i="95" a="1"/>
  <c r="AI137" i="95" s="1"/>
  <c r="AJ137" i="95" a="1"/>
  <c r="AJ137" i="95" s="1"/>
  <c r="AK137" i="95" a="1"/>
  <c r="AK137" i="95"/>
  <c r="AL137" i="95" a="1"/>
  <c r="AL137" i="95"/>
  <c r="AM137" i="95" a="1"/>
  <c r="AM137" i="95"/>
  <c r="AN137" i="95" a="1"/>
  <c r="AN137" i="95" s="1"/>
  <c r="AO137" i="95" a="1"/>
  <c r="AO137" i="95"/>
  <c r="AP137" i="95" a="1"/>
  <c r="AP137" i="95"/>
  <c r="AQ137" i="95" a="1"/>
  <c r="AQ137" i="95"/>
  <c r="AR137" i="95" a="1"/>
  <c r="AR137" i="95" s="1"/>
  <c r="AS137" i="95" a="1"/>
  <c r="AS137" i="95"/>
  <c r="AT137" i="95" a="1"/>
  <c r="AT137" i="95"/>
  <c r="AU137" i="95" a="1"/>
  <c r="AU137" i="95"/>
  <c r="AV137" i="95" a="1"/>
  <c r="AV137" i="95" s="1"/>
  <c r="AW137" i="95" a="1"/>
  <c r="AW137" i="95"/>
  <c r="AX137" i="95" a="1"/>
  <c r="AX137" i="95"/>
  <c r="AY137" i="95" a="1"/>
  <c r="AY137" i="95"/>
  <c r="AZ137" i="95" a="1"/>
  <c r="AZ137" i="95" s="1"/>
  <c r="BA137" i="95" a="1"/>
  <c r="BA137" i="95"/>
  <c r="BB137" i="95" a="1"/>
  <c r="BB137" i="95"/>
  <c r="BC137" i="95" a="1"/>
  <c r="BC137" i="95" s="1"/>
  <c r="BD137" i="95" a="1"/>
  <c r="BD137" i="95" s="1"/>
  <c r="BE137" i="95" a="1"/>
  <c r="BE137" i="95"/>
  <c r="BF137" i="95" a="1"/>
  <c r="BF137" i="95"/>
  <c r="BG137" i="95" a="1"/>
  <c r="BG137" i="95" s="1"/>
  <c r="BH137" i="95" a="1"/>
  <c r="BH137" i="95" s="1"/>
  <c r="BI137" i="95" a="1"/>
  <c r="BI137" i="95"/>
  <c r="BJ137" i="95" a="1"/>
  <c r="BJ137" i="95"/>
  <c r="BK137" i="95" a="1"/>
  <c r="BK137" i="95" s="1"/>
  <c r="BL137" i="95" a="1"/>
  <c r="BL137" i="95" s="1"/>
  <c r="BM137" i="95" a="1"/>
  <c r="BM137" i="95"/>
  <c r="BN137" i="95" a="1"/>
  <c r="BN137" i="95" s="1"/>
  <c r="BO137" i="95" a="1"/>
  <c r="BO137" i="95" s="1"/>
  <c r="BP137" i="95" a="1"/>
  <c r="BP137" i="95" s="1"/>
  <c r="BQ137" i="95" a="1"/>
  <c r="BQ137" i="95" s="1"/>
  <c r="BR137" i="95" a="1"/>
  <c r="BR137" i="95" s="1"/>
  <c r="BS137" i="95" a="1"/>
  <c r="BS137" i="95" s="1"/>
  <c r="BT137" i="95" a="1"/>
  <c r="BT137" i="95" s="1"/>
  <c r="BU137" i="95" a="1"/>
  <c r="BU137" i="95"/>
  <c r="BV137" i="95" a="1"/>
  <c r="BV137" i="95" s="1"/>
  <c r="BW137" i="95" a="1"/>
  <c r="BW137" i="95" s="1"/>
  <c r="BX137" i="95" a="1"/>
  <c r="BX137" i="95" s="1"/>
  <c r="BY137" i="95" a="1"/>
  <c r="BY137" i="95" s="1"/>
  <c r="BZ137" i="95" a="1"/>
  <c r="BZ137" i="95" s="1"/>
  <c r="CA137" i="95" a="1"/>
  <c r="CA137" i="95" s="1"/>
  <c r="CB137" i="95" a="1"/>
  <c r="CB137" i="95" s="1"/>
  <c r="CC137" i="95" a="1"/>
  <c r="CC137" i="95" s="1"/>
  <c r="CD137" i="95" a="1"/>
  <c r="CD137" i="95" s="1"/>
  <c r="CE137" i="95" a="1"/>
  <c r="CE137" i="95" s="1"/>
  <c r="CF137" i="95" a="1"/>
  <c r="CF137" i="95" s="1"/>
  <c r="CG137" i="95" a="1"/>
  <c r="CG137" i="95" s="1"/>
  <c r="CH137" i="95" a="1"/>
  <c r="CH137" i="95" s="1"/>
  <c r="CI137" i="95" a="1"/>
  <c r="CI137" i="95" s="1"/>
  <c r="CJ137" i="95" a="1"/>
  <c r="CJ137" i="95" s="1"/>
  <c r="CK137" i="95" a="1"/>
  <c r="CK137" i="95" s="1"/>
  <c r="CL137" i="95" a="1"/>
  <c r="CL137" i="95" s="1"/>
  <c r="CM137" i="95" a="1"/>
  <c r="CM137" i="95" s="1"/>
  <c r="CN137" i="95" a="1"/>
  <c r="CN137" i="95" s="1"/>
  <c r="CO137" i="95" a="1"/>
  <c r="CO137" i="95" s="1"/>
  <c r="CP137" i="95" a="1"/>
  <c r="CP137" i="95" s="1"/>
  <c r="CQ137" i="95" a="1"/>
  <c r="CQ137" i="95" s="1"/>
  <c r="CR137" i="95" a="1"/>
  <c r="CR137" i="95" s="1"/>
  <c r="CS137" i="95" a="1"/>
  <c r="CS137" i="95" s="1"/>
  <c r="CT137" i="95" a="1"/>
  <c r="CT137" i="95" s="1"/>
  <c r="CU137" i="95" a="1"/>
  <c r="CU137" i="95" s="1"/>
  <c r="CV137" i="95" a="1"/>
  <c r="CV137" i="95" s="1"/>
  <c r="CW137" i="95" a="1"/>
  <c r="CW137" i="95" s="1"/>
  <c r="CX137" i="95" a="1"/>
  <c r="CX137" i="95" s="1"/>
  <c r="CY137" i="95" a="1"/>
  <c r="CY137" i="95" s="1"/>
  <c r="E138" i="95" a="1"/>
  <c r="E138" i="95" s="1"/>
  <c r="F138" i="95" a="1"/>
  <c r="F138" i="95" s="1"/>
  <c r="G138" i="95" a="1"/>
  <c r="G138" i="95" s="1"/>
  <c r="H138" i="95" a="1"/>
  <c r="H138" i="95" s="1"/>
  <c r="I138" i="95" a="1"/>
  <c r="I138" i="95" s="1"/>
  <c r="J138" i="95" a="1"/>
  <c r="J138" i="95" s="1"/>
  <c r="K138" i="95" a="1"/>
  <c r="K138" i="95" s="1"/>
  <c r="L138" i="95" a="1"/>
  <c r="L138" i="95" s="1"/>
  <c r="M138" i="95" a="1"/>
  <c r="M138" i="95" s="1"/>
  <c r="N138" i="95" a="1"/>
  <c r="N138" i="95" s="1"/>
  <c r="O138" i="95" a="1"/>
  <c r="O138" i="95" s="1"/>
  <c r="P138" i="95" a="1"/>
  <c r="P138" i="95" s="1"/>
  <c r="Q138" i="95" a="1"/>
  <c r="Q138" i="95" s="1"/>
  <c r="R138" i="95" a="1"/>
  <c r="R138" i="95" s="1"/>
  <c r="S138" i="95" a="1"/>
  <c r="S138" i="95" s="1"/>
  <c r="T138" i="95" a="1"/>
  <c r="T138" i="95" s="1"/>
  <c r="U138" i="95" a="1"/>
  <c r="U138" i="95" s="1"/>
  <c r="V138" i="95" a="1"/>
  <c r="V138" i="95" s="1"/>
  <c r="W138" i="95" a="1"/>
  <c r="W138" i="95" s="1"/>
  <c r="X138" i="95" a="1"/>
  <c r="X138" i="95" s="1"/>
  <c r="Y138" i="95" a="1"/>
  <c r="Y138" i="95" s="1"/>
  <c r="Z138" i="95" a="1"/>
  <c r="Z138" i="95" s="1"/>
  <c r="AA138" i="95" a="1"/>
  <c r="AA138" i="95" s="1"/>
  <c r="AB138" i="95" a="1"/>
  <c r="AB138" i="95" s="1"/>
  <c r="AC138" i="95" a="1"/>
  <c r="AC138" i="95" s="1"/>
  <c r="AD138" i="95" a="1"/>
  <c r="AD138" i="95" s="1"/>
  <c r="AE138" i="95" a="1"/>
  <c r="AE138" i="95" s="1"/>
  <c r="AF138" i="95" a="1"/>
  <c r="AF138" i="95" s="1"/>
  <c r="AG138" i="95" a="1"/>
  <c r="AG138" i="95" s="1"/>
  <c r="AH138" i="95" a="1"/>
  <c r="AH138" i="95" s="1"/>
  <c r="AI138" i="95" a="1"/>
  <c r="AI138" i="95" s="1"/>
  <c r="AJ138" i="95" a="1"/>
  <c r="AJ138" i="95" s="1"/>
  <c r="AK138" i="95" a="1"/>
  <c r="AK138" i="95" s="1"/>
  <c r="AL138" i="95" a="1"/>
  <c r="AL138" i="95" s="1"/>
  <c r="AM138" i="95" a="1"/>
  <c r="AM138" i="95" s="1"/>
  <c r="AN138" i="95" a="1"/>
  <c r="AN138" i="95" s="1"/>
  <c r="AO138" i="95" a="1"/>
  <c r="AO138" i="95" s="1"/>
  <c r="AP138" i="95" a="1"/>
  <c r="AP138" i="95" s="1"/>
  <c r="AQ138" i="95" a="1"/>
  <c r="AQ138" i="95" s="1"/>
  <c r="AR138" i="95" a="1"/>
  <c r="AR138" i="95" s="1"/>
  <c r="AS138" i="95" a="1"/>
  <c r="AS138" i="95" s="1"/>
  <c r="AT138" i="95" a="1"/>
  <c r="AT138" i="95" s="1"/>
  <c r="AU138" i="95" a="1"/>
  <c r="AU138" i="95" s="1"/>
  <c r="AV138" i="95" a="1"/>
  <c r="AV138" i="95" s="1"/>
  <c r="AW138" i="95" a="1"/>
  <c r="AW138" i="95" s="1"/>
  <c r="AX138" i="95" a="1"/>
  <c r="AX138" i="95" s="1"/>
  <c r="AY138" i="95" a="1"/>
  <c r="AY138" i="95" s="1"/>
  <c r="AZ138" i="95" a="1"/>
  <c r="AZ138" i="95" s="1"/>
  <c r="BA138" i="95" a="1"/>
  <c r="BA138" i="95" s="1"/>
  <c r="BB138" i="95" a="1"/>
  <c r="BB138" i="95" s="1"/>
  <c r="BC138" i="95" a="1"/>
  <c r="BC138" i="95" s="1"/>
  <c r="BD138" i="95" a="1"/>
  <c r="BD138" i="95" s="1"/>
  <c r="BE138" i="95" a="1"/>
  <c r="BE138" i="95" s="1"/>
  <c r="BF138" i="95" a="1"/>
  <c r="BF138" i="95" s="1"/>
  <c r="BG138" i="95" a="1"/>
  <c r="BG138" i="95" s="1"/>
  <c r="BH138" i="95" a="1"/>
  <c r="BH138" i="95" s="1"/>
  <c r="BI138" i="95" a="1"/>
  <c r="BI138" i="95" s="1"/>
  <c r="BJ138" i="95" a="1"/>
  <c r="BJ138" i="95" s="1"/>
  <c r="BK138" i="95" a="1"/>
  <c r="BK138" i="95" s="1"/>
  <c r="BL138" i="95" a="1"/>
  <c r="BL138" i="95" s="1"/>
  <c r="BM138" i="95" a="1"/>
  <c r="BM138" i="95" s="1"/>
  <c r="BN138" i="95" a="1"/>
  <c r="BN138" i="95" s="1"/>
  <c r="BO138" i="95" a="1"/>
  <c r="BO138" i="95" s="1"/>
  <c r="BP138" i="95" a="1"/>
  <c r="BP138" i="95" s="1"/>
  <c r="BQ138" i="95" a="1"/>
  <c r="BQ138" i="95" s="1"/>
  <c r="BR138" i="95" a="1"/>
  <c r="BR138" i="95" s="1"/>
  <c r="BS138" i="95" a="1"/>
  <c r="BS138" i="95" s="1"/>
  <c r="BT138" i="95" a="1"/>
  <c r="BT138" i="95" s="1"/>
  <c r="BU138" i="95" a="1"/>
  <c r="BU138" i="95" s="1"/>
  <c r="BV138" i="95" a="1"/>
  <c r="BV138" i="95" s="1"/>
  <c r="BW138" i="95" a="1"/>
  <c r="BW138" i="95" s="1"/>
  <c r="BX138" i="95" a="1"/>
  <c r="BX138" i="95" s="1"/>
  <c r="BY138" i="95" a="1"/>
  <c r="BY138" i="95" s="1"/>
  <c r="BZ138" i="95" a="1"/>
  <c r="BZ138" i="95" s="1"/>
  <c r="CA138" i="95" a="1"/>
  <c r="CA138" i="95" s="1"/>
  <c r="CB138" i="95" a="1"/>
  <c r="CB138" i="95" s="1"/>
  <c r="CC138" i="95" a="1"/>
  <c r="CC138" i="95" s="1"/>
  <c r="CD138" i="95" a="1"/>
  <c r="CD138" i="95" s="1"/>
  <c r="CE138" i="95" a="1"/>
  <c r="CE138" i="95" s="1"/>
  <c r="CF138" i="95" a="1"/>
  <c r="CF138" i="95" s="1"/>
  <c r="CG138" i="95" a="1"/>
  <c r="CG138" i="95" s="1"/>
  <c r="CH138" i="95" a="1"/>
  <c r="CH138" i="95" s="1"/>
  <c r="CI138" i="95" a="1"/>
  <c r="CI138" i="95" s="1"/>
  <c r="CJ138" i="95" a="1"/>
  <c r="CJ138" i="95" s="1"/>
  <c r="CK138" i="95" a="1"/>
  <c r="CK138" i="95" s="1"/>
  <c r="CL138" i="95" a="1"/>
  <c r="CL138" i="95" s="1"/>
  <c r="CM138" i="95" a="1"/>
  <c r="CM138" i="95" s="1"/>
  <c r="CN138" i="95" a="1"/>
  <c r="CN138" i="95" s="1"/>
  <c r="CO138" i="95" a="1"/>
  <c r="CO138" i="95" s="1"/>
  <c r="CP138" i="95" a="1"/>
  <c r="CP138" i="95" s="1"/>
  <c r="CQ138" i="95" a="1"/>
  <c r="CQ138" i="95" s="1"/>
  <c r="CR138" i="95" a="1"/>
  <c r="CR138" i="95" s="1"/>
  <c r="CS138" i="95" a="1"/>
  <c r="CS138" i="95" s="1"/>
  <c r="CT138" i="95" a="1"/>
  <c r="CT138" i="95" s="1"/>
  <c r="CU138" i="95" a="1"/>
  <c r="CU138" i="95" s="1"/>
  <c r="CV138" i="95" a="1"/>
  <c r="CV138" i="95" s="1"/>
  <c r="CW138" i="95" a="1"/>
  <c r="CW138" i="95" s="1"/>
  <c r="CX138" i="95" a="1"/>
  <c r="CX138" i="95" s="1"/>
  <c r="CY138" i="95" a="1"/>
  <c r="CY138" i="95" s="1"/>
  <c r="E139" i="95" a="1"/>
  <c r="E139" i="95" s="1"/>
  <c r="F139" i="95" a="1"/>
  <c r="F139" i="95" s="1"/>
  <c r="G139" i="95" a="1"/>
  <c r="G139" i="95" s="1"/>
  <c r="H139" i="95" a="1"/>
  <c r="H139" i="95" s="1"/>
  <c r="I139" i="95" a="1"/>
  <c r="I139" i="95" s="1"/>
  <c r="J139" i="95" a="1"/>
  <c r="J139" i="95" s="1"/>
  <c r="K139" i="95" a="1"/>
  <c r="K139" i="95" s="1"/>
  <c r="L139" i="95" a="1"/>
  <c r="L139" i="95" s="1"/>
  <c r="M139" i="95" a="1"/>
  <c r="M139" i="95" s="1"/>
  <c r="N139" i="95" a="1"/>
  <c r="N139" i="95" s="1"/>
  <c r="O139" i="95" a="1"/>
  <c r="O139" i="95" s="1"/>
  <c r="P139" i="95" a="1"/>
  <c r="P139" i="95" s="1"/>
  <c r="Q139" i="95" a="1"/>
  <c r="Q139" i="95" s="1"/>
  <c r="R139" i="95" a="1"/>
  <c r="R139" i="95" s="1"/>
  <c r="S139" i="95" a="1"/>
  <c r="S139" i="95" s="1"/>
  <c r="T139" i="95" a="1"/>
  <c r="T139" i="95" s="1"/>
  <c r="U139" i="95" a="1"/>
  <c r="U139" i="95" s="1"/>
  <c r="V139" i="95" a="1"/>
  <c r="V139" i="95" s="1"/>
  <c r="W139" i="95" a="1"/>
  <c r="W139" i="95" s="1"/>
  <c r="X139" i="95" a="1"/>
  <c r="X139" i="95" s="1"/>
  <c r="Y139" i="95" a="1"/>
  <c r="Y139" i="95" s="1"/>
  <c r="Z139" i="95" a="1"/>
  <c r="Z139" i="95" s="1"/>
  <c r="AA139" i="95" a="1"/>
  <c r="AA139" i="95" s="1"/>
  <c r="AB139" i="95" a="1"/>
  <c r="AB139" i="95" s="1"/>
  <c r="AC139" i="95" a="1"/>
  <c r="AC139" i="95" s="1"/>
  <c r="AD139" i="95" a="1"/>
  <c r="AD139" i="95" s="1"/>
  <c r="AE139" i="95" a="1"/>
  <c r="AE139" i="95" s="1"/>
  <c r="AF139" i="95" a="1"/>
  <c r="AF139" i="95" s="1"/>
  <c r="AG139" i="95" a="1"/>
  <c r="AG139" i="95" s="1"/>
  <c r="AH139" i="95" a="1"/>
  <c r="AH139" i="95" s="1"/>
  <c r="AI139" i="95" a="1"/>
  <c r="AI139" i="95" s="1"/>
  <c r="AJ139" i="95" a="1"/>
  <c r="AJ139" i="95" s="1"/>
  <c r="AK139" i="95" a="1"/>
  <c r="AK139" i="95" s="1"/>
  <c r="AL139" i="95" a="1"/>
  <c r="AL139" i="95" s="1"/>
  <c r="AM139" i="95" a="1"/>
  <c r="AM139" i="95" s="1"/>
  <c r="AN139" i="95" a="1"/>
  <c r="AN139" i="95" s="1"/>
  <c r="AO139" i="95" a="1"/>
  <c r="AO139" i="95" s="1"/>
  <c r="AP139" i="95" a="1"/>
  <c r="AP139" i="95" s="1"/>
  <c r="AQ139" i="95" a="1"/>
  <c r="AQ139" i="95" s="1"/>
  <c r="AR139" i="95" a="1"/>
  <c r="AR139" i="95" s="1"/>
  <c r="AS139" i="95" a="1"/>
  <c r="AS139" i="95" s="1"/>
  <c r="AT139" i="95" a="1"/>
  <c r="AT139" i="95" s="1"/>
  <c r="AU139" i="95" a="1"/>
  <c r="AU139" i="95" s="1"/>
  <c r="AV139" i="95" a="1"/>
  <c r="AV139" i="95" s="1"/>
  <c r="AW139" i="95" a="1"/>
  <c r="AW139" i="95" s="1"/>
  <c r="AX139" i="95" a="1"/>
  <c r="AX139" i="95" s="1"/>
  <c r="AY139" i="95" a="1"/>
  <c r="AY139" i="95" s="1"/>
  <c r="AZ139" i="95" a="1"/>
  <c r="AZ139" i="95" s="1"/>
  <c r="BA139" i="95" a="1"/>
  <c r="BA139" i="95" s="1"/>
  <c r="BB139" i="95" a="1"/>
  <c r="BB139" i="95" s="1"/>
  <c r="BC139" i="95" a="1"/>
  <c r="BC139" i="95" s="1"/>
  <c r="BD139" i="95" a="1"/>
  <c r="BD139" i="95" s="1"/>
  <c r="BE139" i="95" a="1"/>
  <c r="BE139" i="95" s="1"/>
  <c r="BF139" i="95" a="1"/>
  <c r="BF139" i="95" s="1"/>
  <c r="BG139" i="95" a="1"/>
  <c r="BG139" i="95" s="1"/>
  <c r="BH139" i="95" a="1"/>
  <c r="BH139" i="95" s="1"/>
  <c r="BI139" i="95" a="1"/>
  <c r="BI139" i="95" s="1"/>
  <c r="BJ139" i="95" a="1"/>
  <c r="BJ139" i="95" s="1"/>
  <c r="BK139" i="95" a="1"/>
  <c r="BK139" i="95" s="1"/>
  <c r="BL139" i="95" a="1"/>
  <c r="BL139" i="95" s="1"/>
  <c r="BM139" i="95" a="1"/>
  <c r="BM139" i="95" s="1"/>
  <c r="BN139" i="95" a="1"/>
  <c r="BN139" i="95" s="1"/>
  <c r="BO139" i="95" a="1"/>
  <c r="BO139" i="95" s="1"/>
  <c r="BP139" i="95" a="1"/>
  <c r="BP139" i="95" s="1"/>
  <c r="BQ139" i="95" a="1"/>
  <c r="BQ139" i="95" s="1"/>
  <c r="BR139" i="95" a="1"/>
  <c r="BR139" i="95" s="1"/>
  <c r="BS139" i="95" a="1"/>
  <c r="BS139" i="95" s="1"/>
  <c r="BT139" i="95" a="1"/>
  <c r="BT139" i="95" s="1"/>
  <c r="BU139" i="95" a="1"/>
  <c r="BU139" i="95" s="1"/>
  <c r="BV139" i="95" a="1"/>
  <c r="BV139" i="95" s="1"/>
  <c r="BW139" i="95" a="1"/>
  <c r="BW139" i="95" s="1"/>
  <c r="BX139" i="95" a="1"/>
  <c r="BX139" i="95" s="1"/>
  <c r="BY139" i="95" a="1"/>
  <c r="BY139" i="95" s="1"/>
  <c r="BZ139" i="95" a="1"/>
  <c r="BZ139" i="95" s="1"/>
  <c r="CA139" i="95" a="1"/>
  <c r="CA139" i="95" s="1"/>
  <c r="CB139" i="95" a="1"/>
  <c r="CB139" i="95" s="1"/>
  <c r="CC139" i="95" a="1"/>
  <c r="CC139" i="95" s="1"/>
  <c r="CD139" i="95" a="1"/>
  <c r="CD139" i="95" s="1"/>
  <c r="CE139" i="95" a="1"/>
  <c r="CE139" i="95" s="1"/>
  <c r="CF139" i="95" a="1"/>
  <c r="CF139" i="95" s="1"/>
  <c r="CG139" i="95" a="1"/>
  <c r="CG139" i="95" s="1"/>
  <c r="CH139" i="95" a="1"/>
  <c r="CH139" i="95" s="1"/>
  <c r="CI139" i="95" a="1"/>
  <c r="CI139" i="95" s="1"/>
  <c r="CJ139" i="95" a="1"/>
  <c r="CJ139" i="95" s="1"/>
  <c r="CK139" i="95" a="1"/>
  <c r="CK139" i="95" s="1"/>
  <c r="CL139" i="95" a="1"/>
  <c r="CL139" i="95" s="1"/>
  <c r="CM139" i="95" a="1"/>
  <c r="CM139" i="95" s="1"/>
  <c r="CN139" i="95" a="1"/>
  <c r="CN139" i="95" s="1"/>
  <c r="CO139" i="95" a="1"/>
  <c r="CO139" i="95" s="1"/>
  <c r="CP139" i="95" a="1"/>
  <c r="CP139" i="95" s="1"/>
  <c r="CQ139" i="95" a="1"/>
  <c r="CQ139" i="95" s="1"/>
  <c r="CR139" i="95" a="1"/>
  <c r="CR139" i="95" s="1"/>
  <c r="CS139" i="95" a="1"/>
  <c r="CS139" i="95" s="1"/>
  <c r="CT139" i="95" a="1"/>
  <c r="CT139" i="95" s="1"/>
  <c r="CU139" i="95" a="1"/>
  <c r="CU139" i="95" s="1"/>
  <c r="CV139" i="95" a="1"/>
  <c r="CV139" i="95" s="1"/>
  <c r="CW139" i="95" a="1"/>
  <c r="CW139" i="95" s="1"/>
  <c r="CX139" i="95" a="1"/>
  <c r="CX139" i="95" s="1"/>
  <c r="CY139" i="95" a="1"/>
  <c r="CY139" i="95" s="1"/>
  <c r="E140" i="95" a="1"/>
  <c r="E140" i="95" s="1"/>
  <c r="F140" i="95" a="1"/>
  <c r="F140" i="95" s="1"/>
  <c r="G140" i="95" a="1"/>
  <c r="G140" i="95" s="1"/>
  <c r="H140" i="95" a="1"/>
  <c r="H140" i="95" s="1"/>
  <c r="I140" i="95" a="1"/>
  <c r="I140" i="95" s="1"/>
  <c r="J140" i="95" a="1"/>
  <c r="J140" i="95" s="1"/>
  <c r="K140" i="95" a="1"/>
  <c r="K140" i="95" s="1"/>
  <c r="L140" i="95" a="1"/>
  <c r="L140" i="95" s="1"/>
  <c r="M140" i="95" a="1"/>
  <c r="M140" i="95" s="1"/>
  <c r="N140" i="95" a="1"/>
  <c r="N140" i="95" s="1"/>
  <c r="O140" i="95" a="1"/>
  <c r="O140" i="95" s="1"/>
  <c r="P140" i="95" a="1"/>
  <c r="P140" i="95" s="1"/>
  <c r="Q140" i="95" a="1"/>
  <c r="Q140" i="95" s="1"/>
  <c r="R140" i="95" a="1"/>
  <c r="R140" i="95" s="1"/>
  <c r="S140" i="95" a="1"/>
  <c r="S140" i="95" s="1"/>
  <c r="T140" i="95" a="1"/>
  <c r="T140" i="95" s="1"/>
  <c r="U140" i="95" a="1"/>
  <c r="U140" i="95" s="1"/>
  <c r="V140" i="95" a="1"/>
  <c r="V140" i="95" s="1"/>
  <c r="W140" i="95" a="1"/>
  <c r="W140" i="95" s="1"/>
  <c r="X140" i="95" a="1"/>
  <c r="X140" i="95" s="1"/>
  <c r="Y140" i="95" a="1"/>
  <c r="Y140" i="95" s="1"/>
  <c r="Z140" i="95" a="1"/>
  <c r="Z140" i="95" s="1"/>
  <c r="AA140" i="95" a="1"/>
  <c r="AA140" i="95" s="1"/>
  <c r="AB140" i="95" a="1"/>
  <c r="AB140" i="95" s="1"/>
  <c r="AC140" i="95" a="1"/>
  <c r="AC140" i="95" s="1"/>
  <c r="AD140" i="95" a="1"/>
  <c r="AD140" i="95" s="1"/>
  <c r="AE140" i="95" a="1"/>
  <c r="AE140" i="95" s="1"/>
  <c r="AF140" i="95" a="1"/>
  <c r="AF140" i="95" s="1"/>
  <c r="AG140" i="95" a="1"/>
  <c r="AG140" i="95" s="1"/>
  <c r="AH140" i="95" a="1"/>
  <c r="AH140" i="95" s="1"/>
  <c r="AI140" i="95" a="1"/>
  <c r="AI140" i="95" s="1"/>
  <c r="AJ140" i="95" a="1"/>
  <c r="AJ140" i="95" s="1"/>
  <c r="AK140" i="95" a="1"/>
  <c r="AK140" i="95" s="1"/>
  <c r="AL140" i="95" a="1"/>
  <c r="AL140" i="95" s="1"/>
  <c r="AM140" i="95" a="1"/>
  <c r="AM140" i="95" s="1"/>
  <c r="AN140" i="95" a="1"/>
  <c r="AN140" i="95" s="1"/>
  <c r="AO140" i="95" a="1"/>
  <c r="AO140" i="95" s="1"/>
  <c r="AP140" i="95" a="1"/>
  <c r="AP140" i="95" s="1"/>
  <c r="AQ140" i="95" a="1"/>
  <c r="AQ140" i="95" s="1"/>
  <c r="AR140" i="95" a="1"/>
  <c r="AR140" i="95" s="1"/>
  <c r="AS140" i="95" a="1"/>
  <c r="AS140" i="95" s="1"/>
  <c r="AT140" i="95" a="1"/>
  <c r="AT140" i="95" s="1"/>
  <c r="AU140" i="95" a="1"/>
  <c r="AU140" i="95" s="1"/>
  <c r="AV140" i="95" a="1"/>
  <c r="AV140" i="95" s="1"/>
  <c r="AW140" i="95" a="1"/>
  <c r="AW140" i="95" s="1"/>
  <c r="AX140" i="95" a="1"/>
  <c r="AX140" i="95" s="1"/>
  <c r="AY140" i="95" a="1"/>
  <c r="AY140" i="95" s="1"/>
  <c r="AZ140" i="95" a="1"/>
  <c r="AZ140" i="95" s="1"/>
  <c r="BA140" i="95" a="1"/>
  <c r="BA140" i="95" s="1"/>
  <c r="BB140" i="95" a="1"/>
  <c r="BB140" i="95" s="1"/>
  <c r="BC140" i="95" a="1"/>
  <c r="BC140" i="95" s="1"/>
  <c r="BD140" i="95" a="1"/>
  <c r="BD140" i="95" s="1"/>
  <c r="BE140" i="95" a="1"/>
  <c r="BE140" i="95" s="1"/>
  <c r="BF140" i="95" a="1"/>
  <c r="BF140" i="95" s="1"/>
  <c r="BG140" i="95" a="1"/>
  <c r="BG140" i="95" s="1"/>
  <c r="BH140" i="95" a="1"/>
  <c r="BH140" i="95" s="1"/>
  <c r="BI140" i="95" a="1"/>
  <c r="BI140" i="95" s="1"/>
  <c r="BJ140" i="95" a="1"/>
  <c r="BJ140" i="95" s="1"/>
  <c r="BK140" i="95" a="1"/>
  <c r="BK140" i="95" s="1"/>
  <c r="BL140" i="95" a="1"/>
  <c r="BL140" i="95" s="1"/>
  <c r="BM140" i="95" a="1"/>
  <c r="BM140" i="95" s="1"/>
  <c r="BN140" i="95" a="1"/>
  <c r="BN140" i="95" s="1"/>
  <c r="BO140" i="95" a="1"/>
  <c r="BO140" i="95" s="1"/>
  <c r="BP140" i="95" a="1"/>
  <c r="BP140" i="95" s="1"/>
  <c r="BQ140" i="95" a="1"/>
  <c r="BQ140" i="95" s="1"/>
  <c r="BR140" i="95" a="1"/>
  <c r="BR140" i="95" s="1"/>
  <c r="BS140" i="95" a="1"/>
  <c r="BS140" i="95" s="1"/>
  <c r="BT140" i="95" a="1"/>
  <c r="BT140" i="95" s="1"/>
  <c r="BU140" i="95" a="1"/>
  <c r="BU140" i="95" s="1"/>
  <c r="BV140" i="95" a="1"/>
  <c r="BV140" i="95" s="1"/>
  <c r="BW140" i="95" a="1"/>
  <c r="BW140" i="95" s="1"/>
  <c r="BX140" i="95" a="1"/>
  <c r="BX140" i="95" s="1"/>
  <c r="BY140" i="95" a="1"/>
  <c r="BY140" i="95" s="1"/>
  <c r="BZ140" i="95" a="1"/>
  <c r="BZ140" i="95" s="1"/>
  <c r="CA140" i="95" a="1"/>
  <c r="CA140" i="95" s="1"/>
  <c r="CB140" i="95" a="1"/>
  <c r="CB140" i="95" s="1"/>
  <c r="CC140" i="95" a="1"/>
  <c r="CC140" i="95" s="1"/>
  <c r="CD140" i="95" a="1"/>
  <c r="CD140" i="95" s="1"/>
  <c r="CE140" i="95" a="1"/>
  <c r="CE140" i="95" s="1"/>
  <c r="CF140" i="95" a="1"/>
  <c r="CF140" i="95" s="1"/>
  <c r="CG140" i="95" a="1"/>
  <c r="CG140" i="95" s="1"/>
  <c r="CH140" i="95" a="1"/>
  <c r="CH140" i="95" s="1"/>
  <c r="CI140" i="95" a="1"/>
  <c r="CI140" i="95" s="1"/>
  <c r="CJ140" i="95" a="1"/>
  <c r="CJ140" i="95" s="1"/>
  <c r="CK140" i="95" a="1"/>
  <c r="CK140" i="95" s="1"/>
  <c r="CL140" i="95" a="1"/>
  <c r="CL140" i="95" s="1"/>
  <c r="CM140" i="95" a="1"/>
  <c r="CM140" i="95" s="1"/>
  <c r="CN140" i="95" a="1"/>
  <c r="CN140" i="95" s="1"/>
  <c r="CO140" i="95" a="1"/>
  <c r="CO140" i="95" s="1"/>
  <c r="CP140" i="95" a="1"/>
  <c r="CP140" i="95" s="1"/>
  <c r="CQ140" i="95" a="1"/>
  <c r="CQ140" i="95" s="1"/>
  <c r="CR140" i="95" a="1"/>
  <c r="CR140" i="95" s="1"/>
  <c r="CS140" i="95" a="1"/>
  <c r="CS140" i="95" s="1"/>
  <c r="CT140" i="95" a="1"/>
  <c r="CT140" i="95" s="1"/>
  <c r="CU140" i="95" a="1"/>
  <c r="CU140" i="95" s="1"/>
  <c r="CV140" i="95" a="1"/>
  <c r="CV140" i="95" s="1"/>
  <c r="CW140" i="95" a="1"/>
  <c r="CW140" i="95" s="1"/>
  <c r="CX140" i="95" a="1"/>
  <c r="CX140" i="95" s="1"/>
  <c r="CY140" i="95" a="1"/>
  <c r="CY140" i="95" s="1"/>
  <c r="E141" i="95" a="1"/>
  <c r="E141" i="95" s="1"/>
  <c r="F141" i="95" a="1"/>
  <c r="F141" i="95" s="1"/>
  <c r="G141" i="95" a="1"/>
  <c r="G141" i="95" s="1"/>
  <c r="H141" i="95" a="1"/>
  <c r="H141" i="95" s="1"/>
  <c r="I141" i="95" a="1"/>
  <c r="I141" i="95" s="1"/>
  <c r="J141" i="95" a="1"/>
  <c r="J141" i="95" s="1"/>
  <c r="K141" i="95" a="1"/>
  <c r="K141" i="95" s="1"/>
  <c r="L141" i="95" a="1"/>
  <c r="L141" i="95" s="1"/>
  <c r="M141" i="95" a="1"/>
  <c r="M141" i="95" s="1"/>
  <c r="N141" i="95" a="1"/>
  <c r="N141" i="95" s="1"/>
  <c r="O141" i="95" a="1"/>
  <c r="O141" i="95" s="1"/>
  <c r="P141" i="95" a="1"/>
  <c r="P141" i="95" s="1"/>
  <c r="Q141" i="95" a="1"/>
  <c r="Q141" i="95" s="1"/>
  <c r="R141" i="95" a="1"/>
  <c r="R141" i="95" s="1"/>
  <c r="S141" i="95" a="1"/>
  <c r="S141" i="95" s="1"/>
  <c r="T141" i="95" a="1"/>
  <c r="T141" i="95" s="1"/>
  <c r="U141" i="95" a="1"/>
  <c r="U141" i="95" s="1"/>
  <c r="V141" i="95" a="1"/>
  <c r="V141" i="95" s="1"/>
  <c r="W141" i="95" a="1"/>
  <c r="W141" i="95" s="1"/>
  <c r="X141" i="95" a="1"/>
  <c r="X141" i="95" s="1"/>
  <c r="Y141" i="95" a="1"/>
  <c r="Y141" i="95" s="1"/>
  <c r="Z141" i="95" a="1"/>
  <c r="Z141" i="95" s="1"/>
  <c r="AA141" i="95" a="1"/>
  <c r="AA141" i="95" s="1"/>
  <c r="AB141" i="95" a="1"/>
  <c r="AB141" i="95" s="1"/>
  <c r="AC141" i="95" a="1"/>
  <c r="AC141" i="95" s="1"/>
  <c r="AD141" i="95" a="1"/>
  <c r="AD141" i="95" s="1"/>
  <c r="AE141" i="95" a="1"/>
  <c r="AE141" i="95" s="1"/>
  <c r="AF141" i="95" a="1"/>
  <c r="AF141" i="95" s="1"/>
  <c r="AG141" i="95" a="1"/>
  <c r="AG141" i="95" s="1"/>
  <c r="AH141" i="95" a="1"/>
  <c r="AH141" i="95" s="1"/>
  <c r="AI141" i="95" a="1"/>
  <c r="AI141" i="95" s="1"/>
  <c r="AJ141" i="95" a="1"/>
  <c r="AJ141" i="95" s="1"/>
  <c r="AK141" i="95" a="1"/>
  <c r="AK141" i="95" s="1"/>
  <c r="AL141" i="95" a="1"/>
  <c r="AL141" i="95" s="1"/>
  <c r="AM141" i="95" a="1"/>
  <c r="AM141" i="95" s="1"/>
  <c r="AN141" i="95" a="1"/>
  <c r="AN141" i="95" s="1"/>
  <c r="AO141" i="95" a="1"/>
  <c r="AO141" i="95" s="1"/>
  <c r="AP141" i="95" a="1"/>
  <c r="AP141" i="95" s="1"/>
  <c r="AQ141" i="95" a="1"/>
  <c r="AQ141" i="95" s="1"/>
  <c r="AR141" i="95" a="1"/>
  <c r="AR141" i="95" s="1"/>
  <c r="AS141" i="95" a="1"/>
  <c r="AS141" i="95" s="1"/>
  <c r="AT141" i="95" a="1"/>
  <c r="AT141" i="95" s="1"/>
  <c r="AU141" i="95" a="1"/>
  <c r="AU141" i="95" s="1"/>
  <c r="AV141" i="95" a="1"/>
  <c r="AV141" i="95" s="1"/>
  <c r="AW141" i="95" a="1"/>
  <c r="AW141" i="95" s="1"/>
  <c r="AX141" i="95" a="1"/>
  <c r="AX141" i="95" s="1"/>
  <c r="AY141" i="95" a="1"/>
  <c r="AY141" i="95" s="1"/>
  <c r="AZ141" i="95" a="1"/>
  <c r="AZ141" i="95" s="1"/>
  <c r="BA141" i="95" a="1"/>
  <c r="BA141" i="95" s="1"/>
  <c r="BB141" i="95" a="1"/>
  <c r="BB141" i="95" s="1"/>
  <c r="BC141" i="95" a="1"/>
  <c r="BC141" i="95" s="1"/>
  <c r="BD141" i="95" a="1"/>
  <c r="BD141" i="95" s="1"/>
  <c r="BE141" i="95" a="1"/>
  <c r="BE141" i="95" s="1"/>
  <c r="BF141" i="95" a="1"/>
  <c r="BF141" i="95" s="1"/>
  <c r="BG141" i="95" a="1"/>
  <c r="BG141" i="95" s="1"/>
  <c r="BH141" i="95" a="1"/>
  <c r="BH141" i="95" s="1"/>
  <c r="BI141" i="95" a="1"/>
  <c r="BI141" i="95" s="1"/>
  <c r="BJ141" i="95" a="1"/>
  <c r="BJ141" i="95" s="1"/>
  <c r="BK141" i="95" a="1"/>
  <c r="BK141" i="95" s="1"/>
  <c r="BL141" i="95" a="1"/>
  <c r="BL141" i="95" s="1"/>
  <c r="BM141" i="95" a="1"/>
  <c r="BM141" i="95" s="1"/>
  <c r="BN141" i="95" a="1"/>
  <c r="BN141" i="95" s="1"/>
  <c r="BO141" i="95" a="1"/>
  <c r="BO141" i="95" s="1"/>
  <c r="BP141" i="95" a="1"/>
  <c r="BP141" i="95" s="1"/>
  <c r="BQ141" i="95" a="1"/>
  <c r="BQ141" i="95" s="1"/>
  <c r="BR141" i="95" a="1"/>
  <c r="BR141" i="95" s="1"/>
  <c r="BS141" i="95" a="1"/>
  <c r="BS141" i="95" s="1"/>
  <c r="BT141" i="95" a="1"/>
  <c r="BT141" i="95" s="1"/>
  <c r="BU141" i="95" a="1"/>
  <c r="BU141" i="95" s="1"/>
  <c r="BV141" i="95" a="1"/>
  <c r="BV141" i="95" s="1"/>
  <c r="BW141" i="95" a="1"/>
  <c r="BW141" i="95" s="1"/>
  <c r="BX141" i="95" a="1"/>
  <c r="BX141" i="95" s="1"/>
  <c r="BY141" i="95" a="1"/>
  <c r="BY141" i="95" s="1"/>
  <c r="BZ141" i="95" a="1"/>
  <c r="BZ141" i="95" s="1"/>
  <c r="CA141" i="95" a="1"/>
  <c r="CA141" i="95" s="1"/>
  <c r="CB141" i="95" a="1"/>
  <c r="CB141" i="95" s="1"/>
  <c r="CC141" i="95" a="1"/>
  <c r="CC141" i="95" s="1"/>
  <c r="CD141" i="95" a="1"/>
  <c r="CD141" i="95" s="1"/>
  <c r="CE141" i="95" a="1"/>
  <c r="CE141" i="95" s="1"/>
  <c r="CF141" i="95" a="1"/>
  <c r="CF141" i="95" s="1"/>
  <c r="CG141" i="95" a="1"/>
  <c r="CG141" i="95" s="1"/>
  <c r="CH141" i="95" a="1"/>
  <c r="CH141" i="95" s="1"/>
  <c r="CI141" i="95" a="1"/>
  <c r="CI141" i="95" s="1"/>
  <c r="CJ141" i="95" a="1"/>
  <c r="CJ141" i="95" s="1"/>
  <c r="CK141" i="95" a="1"/>
  <c r="CK141" i="95" s="1"/>
  <c r="CL141" i="95" a="1"/>
  <c r="CL141" i="95" s="1"/>
  <c r="CM141" i="95" a="1"/>
  <c r="CM141" i="95" s="1"/>
  <c r="CN141" i="95" a="1"/>
  <c r="CN141" i="95" s="1"/>
  <c r="CO141" i="95" a="1"/>
  <c r="CO141" i="95" s="1"/>
  <c r="CP141" i="95" a="1"/>
  <c r="CP141" i="95" s="1"/>
  <c r="CQ141" i="95" a="1"/>
  <c r="CQ141" i="95" s="1"/>
  <c r="CR141" i="95" a="1"/>
  <c r="CR141" i="95" s="1"/>
  <c r="CS141" i="95" a="1"/>
  <c r="CS141" i="95" s="1"/>
  <c r="CT141" i="95" a="1"/>
  <c r="CT141" i="95" s="1"/>
  <c r="CU141" i="95" a="1"/>
  <c r="CU141" i="95" s="1"/>
  <c r="CV141" i="95" a="1"/>
  <c r="CV141" i="95" s="1"/>
  <c r="CW141" i="95" a="1"/>
  <c r="CW141" i="95" s="1"/>
  <c r="CX141" i="95" a="1"/>
  <c r="CX141" i="95" s="1"/>
  <c r="CY141" i="95" a="1"/>
  <c r="CY141" i="95" s="1"/>
  <c r="E142" i="95" a="1"/>
  <c r="E142" i="95" s="1"/>
  <c r="F142" i="95" a="1"/>
  <c r="F142" i="95" s="1"/>
  <c r="G142" i="95" a="1"/>
  <c r="G142" i="95" s="1"/>
  <c r="H142" i="95" a="1"/>
  <c r="H142" i="95" s="1"/>
  <c r="I142" i="95" a="1"/>
  <c r="I142" i="95" s="1"/>
  <c r="J142" i="95" a="1"/>
  <c r="J142" i="95" s="1"/>
  <c r="K142" i="95" a="1"/>
  <c r="K142" i="95" s="1"/>
  <c r="L142" i="95" a="1"/>
  <c r="L142" i="95" s="1"/>
  <c r="M142" i="95" a="1"/>
  <c r="M142" i="95" s="1"/>
  <c r="N142" i="95" a="1"/>
  <c r="N142" i="95" s="1"/>
  <c r="O142" i="95" a="1"/>
  <c r="O142" i="95" s="1"/>
  <c r="P142" i="95" a="1"/>
  <c r="P142" i="95" s="1"/>
  <c r="Q142" i="95" a="1"/>
  <c r="Q142" i="95" s="1"/>
  <c r="R142" i="95" a="1"/>
  <c r="R142" i="95" s="1"/>
  <c r="S142" i="95" a="1"/>
  <c r="S142" i="95" s="1"/>
  <c r="T142" i="95" a="1"/>
  <c r="T142" i="95" s="1"/>
  <c r="U142" i="95" a="1"/>
  <c r="U142" i="95" s="1"/>
  <c r="V142" i="95" a="1"/>
  <c r="V142" i="95" s="1"/>
  <c r="W142" i="95" a="1"/>
  <c r="W142" i="95" s="1"/>
  <c r="X142" i="95" a="1"/>
  <c r="X142" i="95" s="1"/>
  <c r="Y142" i="95" a="1"/>
  <c r="Y142" i="95" s="1"/>
  <c r="Z142" i="95" a="1"/>
  <c r="Z142" i="95" s="1"/>
  <c r="AA142" i="95" a="1"/>
  <c r="AA142" i="95" s="1"/>
  <c r="AB142" i="95" a="1"/>
  <c r="AB142" i="95" s="1"/>
  <c r="AC142" i="95" a="1"/>
  <c r="AC142" i="95" s="1"/>
  <c r="AD142" i="95" a="1"/>
  <c r="AD142" i="95" s="1"/>
  <c r="AE142" i="95" a="1"/>
  <c r="AE142" i="95" s="1"/>
  <c r="AF142" i="95" a="1"/>
  <c r="AF142" i="95" s="1"/>
  <c r="AG142" i="95" a="1"/>
  <c r="AG142" i="95" s="1"/>
  <c r="AH142" i="95" a="1"/>
  <c r="AH142" i="95" s="1"/>
  <c r="AI142" i="95" a="1"/>
  <c r="AI142" i="95" s="1"/>
  <c r="AJ142" i="95" a="1"/>
  <c r="AJ142" i="95" s="1"/>
  <c r="AK142" i="95" a="1"/>
  <c r="AK142" i="95" s="1"/>
  <c r="AL142" i="95" a="1"/>
  <c r="AL142" i="95" s="1"/>
  <c r="AM142" i="95" a="1"/>
  <c r="AM142" i="95" s="1"/>
  <c r="AN142" i="95" a="1"/>
  <c r="AN142" i="95" s="1"/>
  <c r="AO142" i="95" a="1"/>
  <c r="AO142" i="95" s="1"/>
  <c r="AP142" i="95" a="1"/>
  <c r="AP142" i="95" s="1"/>
  <c r="AQ142" i="95" a="1"/>
  <c r="AQ142" i="95" s="1"/>
  <c r="AR142" i="95" a="1"/>
  <c r="AR142" i="95" s="1"/>
  <c r="AS142" i="95" a="1"/>
  <c r="AS142" i="95" s="1"/>
  <c r="AT142" i="95" a="1"/>
  <c r="AT142" i="95" s="1"/>
  <c r="AU142" i="95" a="1"/>
  <c r="AU142" i="95" s="1"/>
  <c r="AV142" i="95" a="1"/>
  <c r="AV142" i="95" s="1"/>
  <c r="AW142" i="95" a="1"/>
  <c r="AW142" i="95" s="1"/>
  <c r="AX142" i="95" a="1"/>
  <c r="AX142" i="95" s="1"/>
  <c r="AY142" i="95" a="1"/>
  <c r="AY142" i="95" s="1"/>
  <c r="AZ142" i="95" a="1"/>
  <c r="AZ142" i="95" s="1"/>
  <c r="BA142" i="95" a="1"/>
  <c r="BA142" i="95" s="1"/>
  <c r="BB142" i="95" a="1"/>
  <c r="BB142" i="95" s="1"/>
  <c r="BC142" i="95" a="1"/>
  <c r="BC142" i="95" s="1"/>
  <c r="BD142" i="95" a="1"/>
  <c r="BD142" i="95" s="1"/>
  <c r="BE142" i="95" a="1"/>
  <c r="BE142" i="95" s="1"/>
  <c r="BF142" i="95" a="1"/>
  <c r="BF142" i="95" s="1"/>
  <c r="BG142" i="95" a="1"/>
  <c r="BG142" i="95" s="1"/>
  <c r="BH142" i="95" a="1"/>
  <c r="BH142" i="95" s="1"/>
  <c r="BI142" i="95" a="1"/>
  <c r="BI142" i="95" s="1"/>
  <c r="BJ142" i="95" a="1"/>
  <c r="BJ142" i="95" s="1"/>
  <c r="BK142" i="95" a="1"/>
  <c r="BK142" i="95" s="1"/>
  <c r="BL142" i="95" a="1"/>
  <c r="BL142" i="95" s="1"/>
  <c r="BM142" i="95" a="1"/>
  <c r="BM142" i="95" s="1"/>
  <c r="BN142" i="95" a="1"/>
  <c r="BN142" i="95" s="1"/>
  <c r="BO142" i="95" a="1"/>
  <c r="BO142" i="95" s="1"/>
  <c r="BP142" i="95" a="1"/>
  <c r="BP142" i="95" s="1"/>
  <c r="BQ142" i="95" a="1"/>
  <c r="BQ142" i="95" s="1"/>
  <c r="BR142" i="95" a="1"/>
  <c r="BR142" i="95" s="1"/>
  <c r="BS142" i="95" a="1"/>
  <c r="BS142" i="95" s="1"/>
  <c r="BT142" i="95" a="1"/>
  <c r="BT142" i="95" s="1"/>
  <c r="BU142" i="95" a="1"/>
  <c r="BU142" i="95" s="1"/>
  <c r="BV142" i="95" a="1"/>
  <c r="BV142" i="95" s="1"/>
  <c r="BW142" i="95" a="1"/>
  <c r="BW142" i="95" s="1"/>
  <c r="BX142" i="95" a="1"/>
  <c r="BX142" i="95" s="1"/>
  <c r="BY142" i="95" a="1"/>
  <c r="BY142" i="95" s="1"/>
  <c r="BZ142" i="95" a="1"/>
  <c r="BZ142" i="95" s="1"/>
  <c r="CA142" i="95" a="1"/>
  <c r="CA142" i="95" s="1"/>
  <c r="CB142" i="95" a="1"/>
  <c r="CB142" i="95" s="1"/>
  <c r="CC142" i="95" a="1"/>
  <c r="CC142" i="95" s="1"/>
  <c r="CD142" i="95" a="1"/>
  <c r="CD142" i="95" s="1"/>
  <c r="CE142" i="95" a="1"/>
  <c r="CE142" i="95" s="1"/>
  <c r="CF142" i="95" a="1"/>
  <c r="CF142" i="95" s="1"/>
  <c r="CG142" i="95" a="1"/>
  <c r="CG142" i="95" s="1"/>
  <c r="CH142" i="95" a="1"/>
  <c r="CH142" i="95" s="1"/>
  <c r="CI142" i="95" a="1"/>
  <c r="CI142" i="95" s="1"/>
  <c r="CJ142" i="95" a="1"/>
  <c r="CJ142" i="95" s="1"/>
  <c r="CK142" i="95" a="1"/>
  <c r="CK142" i="95" s="1"/>
  <c r="CL142" i="95" a="1"/>
  <c r="CL142" i="95" s="1"/>
  <c r="CM142" i="95" a="1"/>
  <c r="CM142" i="95" s="1"/>
  <c r="CN142" i="95" a="1"/>
  <c r="CN142" i="95" s="1"/>
  <c r="CO142" i="95" a="1"/>
  <c r="CO142" i="95" s="1"/>
  <c r="CP142" i="95" a="1"/>
  <c r="CP142" i="95" s="1"/>
  <c r="CQ142" i="95" a="1"/>
  <c r="CQ142" i="95" s="1"/>
  <c r="CR142" i="95" a="1"/>
  <c r="CR142" i="95" s="1"/>
  <c r="CS142" i="95" a="1"/>
  <c r="CS142" i="95" s="1"/>
  <c r="CT142" i="95" a="1"/>
  <c r="CT142" i="95" s="1"/>
  <c r="CU142" i="95" a="1"/>
  <c r="CU142" i="95" s="1"/>
  <c r="CV142" i="95" a="1"/>
  <c r="CV142" i="95" s="1"/>
  <c r="CW142" i="95" a="1"/>
  <c r="CW142" i="95" s="1"/>
  <c r="CX142" i="95" a="1"/>
  <c r="CX142" i="95" s="1"/>
  <c r="CY142" i="95" a="1"/>
  <c r="CY142" i="95" s="1"/>
  <c r="E143" i="95" a="1"/>
  <c r="E143" i="95" s="1"/>
  <c r="F143" i="95" a="1"/>
  <c r="F143" i="95" s="1"/>
  <c r="G143" i="95" a="1"/>
  <c r="G143" i="95" s="1"/>
  <c r="H143" i="95" a="1"/>
  <c r="H143" i="95" s="1"/>
  <c r="I143" i="95" a="1"/>
  <c r="I143" i="95" s="1"/>
  <c r="J143" i="95" a="1"/>
  <c r="J143" i="95" s="1"/>
  <c r="K143" i="95" a="1"/>
  <c r="K143" i="95" s="1"/>
  <c r="L143" i="95" a="1"/>
  <c r="L143" i="95" s="1"/>
  <c r="M143" i="95" a="1"/>
  <c r="M143" i="95" s="1"/>
  <c r="N143" i="95" a="1"/>
  <c r="N143" i="95" s="1"/>
  <c r="O143" i="95" a="1"/>
  <c r="O143" i="95" s="1"/>
  <c r="P143" i="95" a="1"/>
  <c r="P143" i="95" s="1"/>
  <c r="Q143" i="95" a="1"/>
  <c r="Q143" i="95" s="1"/>
  <c r="R143" i="95" a="1"/>
  <c r="R143" i="95" s="1"/>
  <c r="S143" i="95" a="1"/>
  <c r="S143" i="95" s="1"/>
  <c r="T143" i="95" a="1"/>
  <c r="T143" i="95" s="1"/>
  <c r="U143" i="95" a="1"/>
  <c r="U143" i="95" s="1"/>
  <c r="V143" i="95" a="1"/>
  <c r="V143" i="95" s="1"/>
  <c r="W143" i="95" a="1"/>
  <c r="W143" i="95" s="1"/>
  <c r="X143" i="95" a="1"/>
  <c r="X143" i="95" s="1"/>
  <c r="Y143" i="95" a="1"/>
  <c r="Y143" i="95" s="1"/>
  <c r="Z143" i="95" a="1"/>
  <c r="Z143" i="95" s="1"/>
  <c r="AA143" i="95" a="1"/>
  <c r="AA143" i="95" s="1"/>
  <c r="AB143" i="95" a="1"/>
  <c r="AB143" i="95" s="1"/>
  <c r="AC143" i="95" a="1"/>
  <c r="AC143" i="95" s="1"/>
  <c r="AD143" i="95" a="1"/>
  <c r="AD143" i="95" s="1"/>
  <c r="AE143" i="95" a="1"/>
  <c r="AE143" i="95" s="1"/>
  <c r="AF143" i="95" a="1"/>
  <c r="AF143" i="95" s="1"/>
  <c r="AG143" i="95" a="1"/>
  <c r="AG143" i="95" s="1"/>
  <c r="AH143" i="95" a="1"/>
  <c r="AH143" i="95" s="1"/>
  <c r="AI143" i="95" a="1"/>
  <c r="AI143" i="95" s="1"/>
  <c r="AJ143" i="95" a="1"/>
  <c r="AJ143" i="95" s="1"/>
  <c r="AK143" i="95" a="1"/>
  <c r="AK143" i="95" s="1"/>
  <c r="AL143" i="95" a="1"/>
  <c r="AL143" i="95" s="1"/>
  <c r="AM143" i="95" a="1"/>
  <c r="AM143" i="95" s="1"/>
  <c r="AN143" i="95" a="1"/>
  <c r="AN143" i="95" s="1"/>
  <c r="AO143" i="95" a="1"/>
  <c r="AO143" i="95" s="1"/>
  <c r="AP143" i="95" a="1"/>
  <c r="AP143" i="95" s="1"/>
  <c r="AQ143" i="95" a="1"/>
  <c r="AQ143" i="95" s="1"/>
  <c r="AR143" i="95" a="1"/>
  <c r="AR143" i="95" s="1"/>
  <c r="AS143" i="95" a="1"/>
  <c r="AS143" i="95" s="1"/>
  <c r="AT143" i="95" a="1"/>
  <c r="AT143" i="95" s="1"/>
  <c r="AU143" i="95" a="1"/>
  <c r="AU143" i="95" s="1"/>
  <c r="AV143" i="95" a="1"/>
  <c r="AV143" i="95" s="1"/>
  <c r="AW143" i="95" a="1"/>
  <c r="AW143" i="95" s="1"/>
  <c r="AX143" i="95" a="1"/>
  <c r="AX143" i="95" s="1"/>
  <c r="AY143" i="95" a="1"/>
  <c r="AY143" i="95" s="1"/>
  <c r="AZ143" i="95" a="1"/>
  <c r="AZ143" i="95" s="1"/>
  <c r="BA143" i="95" a="1"/>
  <c r="BA143" i="95" s="1"/>
  <c r="BB143" i="95" a="1"/>
  <c r="BB143" i="95" s="1"/>
  <c r="BC143" i="95" a="1"/>
  <c r="BC143" i="95" s="1"/>
  <c r="BD143" i="95" a="1"/>
  <c r="BD143" i="95" s="1"/>
  <c r="BE143" i="95" a="1"/>
  <c r="BE143" i="95" s="1"/>
  <c r="BF143" i="95" a="1"/>
  <c r="BF143" i="95" s="1"/>
  <c r="BG143" i="95" a="1"/>
  <c r="BG143" i="95" s="1"/>
  <c r="BH143" i="95" a="1"/>
  <c r="BH143" i="95" s="1"/>
  <c r="BI143" i="95" a="1"/>
  <c r="BI143" i="95" s="1"/>
  <c r="BJ143" i="95" a="1"/>
  <c r="BJ143" i="95" s="1"/>
  <c r="BK143" i="95" a="1"/>
  <c r="BK143" i="95" s="1"/>
  <c r="BL143" i="95" a="1"/>
  <c r="BL143" i="95" s="1"/>
  <c r="BM143" i="95" a="1"/>
  <c r="BM143" i="95" s="1"/>
  <c r="BN143" i="95" a="1"/>
  <c r="BN143" i="95" s="1"/>
  <c r="BO143" i="95" a="1"/>
  <c r="BO143" i="95" s="1"/>
  <c r="BP143" i="95" a="1"/>
  <c r="BP143" i="95" s="1"/>
  <c r="BQ143" i="95" a="1"/>
  <c r="BQ143" i="95" s="1"/>
  <c r="BR143" i="95" a="1"/>
  <c r="BR143" i="95" s="1"/>
  <c r="BS143" i="95" a="1"/>
  <c r="BS143" i="95" s="1"/>
  <c r="BT143" i="95" a="1"/>
  <c r="BT143" i="95" s="1"/>
  <c r="BU143" i="95" a="1"/>
  <c r="BU143" i="95" s="1"/>
  <c r="BV143" i="95" a="1"/>
  <c r="BV143" i="95" s="1"/>
  <c r="BW143" i="95" a="1"/>
  <c r="BW143" i="95" s="1"/>
  <c r="BX143" i="95" a="1"/>
  <c r="BX143" i="95" s="1"/>
  <c r="BY143" i="95" a="1"/>
  <c r="BY143" i="95" s="1"/>
  <c r="BZ143" i="95" a="1"/>
  <c r="BZ143" i="95" s="1"/>
  <c r="CA143" i="95" a="1"/>
  <c r="CA143" i="95" s="1"/>
  <c r="CB143" i="95" a="1"/>
  <c r="CB143" i="95" s="1"/>
  <c r="CC143" i="95" a="1"/>
  <c r="CC143" i="95" s="1"/>
  <c r="CD143" i="95" a="1"/>
  <c r="CD143" i="95" s="1"/>
  <c r="CE143" i="95" a="1"/>
  <c r="CE143" i="95" s="1"/>
  <c r="CF143" i="95" a="1"/>
  <c r="CF143" i="95" s="1"/>
  <c r="CG143" i="95" a="1"/>
  <c r="CG143" i="95" s="1"/>
  <c r="CH143" i="95" a="1"/>
  <c r="CH143" i="95" s="1"/>
  <c r="CI143" i="95" a="1"/>
  <c r="CI143" i="95" s="1"/>
  <c r="CJ143" i="95" a="1"/>
  <c r="CJ143" i="95" s="1"/>
  <c r="CK143" i="95" a="1"/>
  <c r="CK143" i="95" s="1"/>
  <c r="CL143" i="95" a="1"/>
  <c r="CL143" i="95" s="1"/>
  <c r="CM143" i="95" a="1"/>
  <c r="CM143" i="95" s="1"/>
  <c r="CN143" i="95" a="1"/>
  <c r="CN143" i="95" s="1"/>
  <c r="CO143" i="95" a="1"/>
  <c r="CO143" i="95" s="1"/>
  <c r="CP143" i="95" a="1"/>
  <c r="CP143" i="95" s="1"/>
  <c r="CQ143" i="95" a="1"/>
  <c r="CQ143" i="95" s="1"/>
  <c r="CR143" i="95" a="1"/>
  <c r="CR143" i="95" s="1"/>
  <c r="CS143" i="95" a="1"/>
  <c r="CS143" i="95" s="1"/>
  <c r="CT143" i="95" a="1"/>
  <c r="CT143" i="95" s="1"/>
  <c r="CU143" i="95" a="1"/>
  <c r="CU143" i="95" s="1"/>
  <c r="CV143" i="95" a="1"/>
  <c r="CV143" i="95" s="1"/>
  <c r="CW143" i="95" a="1"/>
  <c r="CW143" i="95" s="1"/>
  <c r="CX143" i="95" a="1"/>
  <c r="CX143" i="95" s="1"/>
  <c r="CY143" i="95" a="1"/>
  <c r="CY143" i="95" s="1"/>
  <c r="E144" i="95" a="1"/>
  <c r="E144" i="95" s="1"/>
  <c r="F144" i="95" a="1"/>
  <c r="F144" i="95" s="1"/>
  <c r="G144" i="95" a="1"/>
  <c r="G144" i="95" s="1"/>
  <c r="H144" i="95" a="1"/>
  <c r="H144" i="95" s="1"/>
  <c r="I144" i="95" a="1"/>
  <c r="I144" i="95" s="1"/>
  <c r="J144" i="95" a="1"/>
  <c r="J144" i="95" s="1"/>
  <c r="K144" i="95" a="1"/>
  <c r="K144" i="95" s="1"/>
  <c r="L144" i="95" a="1"/>
  <c r="L144" i="95" s="1"/>
  <c r="M144" i="95" a="1"/>
  <c r="M144" i="95" s="1"/>
  <c r="N144" i="95" a="1"/>
  <c r="N144" i="95" s="1"/>
  <c r="O144" i="95" a="1"/>
  <c r="O144" i="95" s="1"/>
  <c r="P144" i="95" a="1"/>
  <c r="P144" i="95" s="1"/>
  <c r="Q144" i="95" a="1"/>
  <c r="Q144" i="95" s="1"/>
  <c r="R144" i="95" a="1"/>
  <c r="R144" i="95" s="1"/>
  <c r="S144" i="95" a="1"/>
  <c r="S144" i="95" s="1"/>
  <c r="T144" i="95" a="1"/>
  <c r="T144" i="95" s="1"/>
  <c r="U144" i="95" a="1"/>
  <c r="U144" i="95" s="1"/>
  <c r="V144" i="95" a="1"/>
  <c r="V144" i="95" s="1"/>
  <c r="W144" i="95" a="1"/>
  <c r="W144" i="95" s="1"/>
  <c r="X144" i="95" a="1"/>
  <c r="X144" i="95" s="1"/>
  <c r="Y144" i="95" a="1"/>
  <c r="Y144" i="95" s="1"/>
  <c r="Z144" i="95" a="1"/>
  <c r="Z144" i="95" s="1"/>
  <c r="AA144" i="95" a="1"/>
  <c r="AA144" i="95" s="1"/>
  <c r="AB144" i="95" a="1"/>
  <c r="AB144" i="95" s="1"/>
  <c r="AC144" i="95" a="1"/>
  <c r="AC144" i="95" s="1"/>
  <c r="AD144" i="95" a="1"/>
  <c r="AD144" i="95" s="1"/>
  <c r="AE144" i="95" a="1"/>
  <c r="AE144" i="95" s="1"/>
  <c r="AF144" i="95" a="1"/>
  <c r="AF144" i="95" s="1"/>
  <c r="AG144" i="95" a="1"/>
  <c r="AG144" i="95" s="1"/>
  <c r="AH144" i="95" a="1"/>
  <c r="AH144" i="95" s="1"/>
  <c r="AI144" i="95" a="1"/>
  <c r="AI144" i="95" s="1"/>
  <c r="AJ144" i="95" a="1"/>
  <c r="AJ144" i="95" s="1"/>
  <c r="AK144" i="95" a="1"/>
  <c r="AK144" i="95" s="1"/>
  <c r="AL144" i="95" a="1"/>
  <c r="AL144" i="95" s="1"/>
  <c r="AM144" i="95" a="1"/>
  <c r="AM144" i="95" s="1"/>
  <c r="AN144" i="95" a="1"/>
  <c r="AN144" i="95" s="1"/>
  <c r="AO144" i="95" a="1"/>
  <c r="AO144" i="95" s="1"/>
  <c r="AP144" i="95" a="1"/>
  <c r="AP144" i="95" s="1"/>
  <c r="AQ144" i="95" a="1"/>
  <c r="AQ144" i="95" s="1"/>
  <c r="AR144" i="95" a="1"/>
  <c r="AR144" i="95" s="1"/>
  <c r="AS144" i="95" a="1"/>
  <c r="AS144" i="95" s="1"/>
  <c r="AT144" i="95" a="1"/>
  <c r="AT144" i="95" s="1"/>
  <c r="AU144" i="95" a="1"/>
  <c r="AU144" i="95" s="1"/>
  <c r="AV144" i="95" a="1"/>
  <c r="AV144" i="95" s="1"/>
  <c r="AW144" i="95" a="1"/>
  <c r="AW144" i="95" s="1"/>
  <c r="AX144" i="95" a="1"/>
  <c r="AX144" i="95" s="1"/>
  <c r="AY144" i="95" a="1"/>
  <c r="AY144" i="95" s="1"/>
  <c r="AZ144" i="95" a="1"/>
  <c r="AZ144" i="95" s="1"/>
  <c r="BA144" i="95" a="1"/>
  <c r="BA144" i="95" s="1"/>
  <c r="BB144" i="95" a="1"/>
  <c r="BB144" i="95" s="1"/>
  <c r="BC144" i="95" a="1"/>
  <c r="BC144" i="95" s="1"/>
  <c r="BD144" i="95" a="1"/>
  <c r="BD144" i="95" s="1"/>
  <c r="BE144" i="95" a="1"/>
  <c r="BE144" i="95" s="1"/>
  <c r="BF144" i="95" a="1"/>
  <c r="BF144" i="95" s="1"/>
  <c r="BG144" i="95" a="1"/>
  <c r="BG144" i="95" s="1"/>
  <c r="BH144" i="95" a="1"/>
  <c r="BH144" i="95" s="1"/>
  <c r="BI144" i="95" a="1"/>
  <c r="BI144" i="95" s="1"/>
  <c r="BJ144" i="95" a="1"/>
  <c r="BJ144" i="95" s="1"/>
  <c r="BK144" i="95" a="1"/>
  <c r="BK144" i="95" s="1"/>
  <c r="BL144" i="95" a="1"/>
  <c r="BL144" i="95" s="1"/>
  <c r="BM144" i="95" a="1"/>
  <c r="BM144" i="95" s="1"/>
  <c r="BN144" i="95" a="1"/>
  <c r="BN144" i="95" s="1"/>
  <c r="BO144" i="95" a="1"/>
  <c r="BO144" i="95" s="1"/>
  <c r="BP144" i="95" a="1"/>
  <c r="BP144" i="95" s="1"/>
  <c r="BQ144" i="95" a="1"/>
  <c r="BQ144" i="95" s="1"/>
  <c r="BR144" i="95" a="1"/>
  <c r="BR144" i="95" s="1"/>
  <c r="BS144" i="95" a="1"/>
  <c r="BS144" i="95" s="1"/>
  <c r="BT144" i="95" a="1"/>
  <c r="BT144" i="95" s="1"/>
  <c r="BU144" i="95" a="1"/>
  <c r="BU144" i="95" s="1"/>
  <c r="BV144" i="95" a="1"/>
  <c r="BV144" i="95" s="1"/>
  <c r="BW144" i="95" a="1"/>
  <c r="BW144" i="95" s="1"/>
  <c r="BX144" i="95" a="1"/>
  <c r="BX144" i="95" s="1"/>
  <c r="BY144" i="95" a="1"/>
  <c r="BY144" i="95" s="1"/>
  <c r="BZ144" i="95" a="1"/>
  <c r="BZ144" i="95" s="1"/>
  <c r="CA144" i="95" a="1"/>
  <c r="CA144" i="95" s="1"/>
  <c r="CB144" i="95" a="1"/>
  <c r="CB144" i="95" s="1"/>
  <c r="CC144" i="95" a="1"/>
  <c r="CC144" i="95" s="1"/>
  <c r="CD144" i="95" a="1"/>
  <c r="CD144" i="95" s="1"/>
  <c r="CE144" i="95" a="1"/>
  <c r="CE144" i="95" s="1"/>
  <c r="CF144" i="95" a="1"/>
  <c r="CF144" i="95" s="1"/>
  <c r="CG144" i="95" a="1"/>
  <c r="CG144" i="95" s="1"/>
  <c r="CH144" i="95" a="1"/>
  <c r="CH144" i="95" s="1"/>
  <c r="CI144" i="95" a="1"/>
  <c r="CI144" i="95" s="1"/>
  <c r="CJ144" i="95" a="1"/>
  <c r="CJ144" i="95" s="1"/>
  <c r="CK144" i="95" a="1"/>
  <c r="CK144" i="95" s="1"/>
  <c r="CL144" i="95" a="1"/>
  <c r="CL144" i="95" s="1"/>
  <c r="CM144" i="95" a="1"/>
  <c r="CM144" i="95" s="1"/>
  <c r="CN144" i="95" a="1"/>
  <c r="CN144" i="95" s="1"/>
  <c r="CO144" i="95" a="1"/>
  <c r="CO144" i="95" s="1"/>
  <c r="CP144" i="95" a="1"/>
  <c r="CP144" i="95" s="1"/>
  <c r="CQ144" i="95" a="1"/>
  <c r="CQ144" i="95" s="1"/>
  <c r="CR144" i="95" a="1"/>
  <c r="CR144" i="95" s="1"/>
  <c r="CS144" i="95" a="1"/>
  <c r="CS144" i="95" s="1"/>
  <c r="CT144" i="95" a="1"/>
  <c r="CT144" i="95" s="1"/>
  <c r="CU144" i="95" a="1"/>
  <c r="CU144" i="95" s="1"/>
  <c r="CV144" i="95" a="1"/>
  <c r="CV144" i="95" s="1"/>
  <c r="CW144" i="95" a="1"/>
  <c r="CW144" i="95" s="1"/>
  <c r="CX144" i="95" a="1"/>
  <c r="CX144" i="95" s="1"/>
  <c r="CY144" i="95" a="1"/>
  <c r="CY144" i="95" s="1"/>
  <c r="E145" i="95" a="1"/>
  <c r="E145" i="95" s="1"/>
  <c r="F145" i="95" a="1"/>
  <c r="F145" i="95" s="1"/>
  <c r="G145" i="95" a="1"/>
  <c r="G145" i="95" s="1"/>
  <c r="H145" i="95" a="1"/>
  <c r="H145" i="95" s="1"/>
  <c r="I145" i="95" a="1"/>
  <c r="I145" i="95" s="1"/>
  <c r="J145" i="95" a="1"/>
  <c r="J145" i="95" s="1"/>
  <c r="K145" i="95" a="1"/>
  <c r="K145" i="95" s="1"/>
  <c r="L145" i="95" a="1"/>
  <c r="L145" i="95" s="1"/>
  <c r="M145" i="95" a="1"/>
  <c r="M145" i="95" s="1"/>
  <c r="N145" i="95" a="1"/>
  <c r="N145" i="95" s="1"/>
  <c r="O145" i="95" a="1"/>
  <c r="O145" i="95" s="1"/>
  <c r="P145" i="95" a="1"/>
  <c r="P145" i="95" s="1"/>
  <c r="Q145" i="95" a="1"/>
  <c r="Q145" i="95" s="1"/>
  <c r="R145" i="95" a="1"/>
  <c r="R145" i="95" s="1"/>
  <c r="S145" i="95" a="1"/>
  <c r="S145" i="95" s="1"/>
  <c r="T145" i="95" a="1"/>
  <c r="T145" i="95" s="1"/>
  <c r="U145" i="95" a="1"/>
  <c r="U145" i="95" s="1"/>
  <c r="V145" i="95" a="1"/>
  <c r="V145" i="95" s="1"/>
  <c r="W145" i="95" a="1"/>
  <c r="W145" i="95" s="1"/>
  <c r="X145" i="95" a="1"/>
  <c r="X145" i="95" s="1"/>
  <c r="Y145" i="95" a="1"/>
  <c r="Y145" i="95" s="1"/>
  <c r="Z145" i="95" a="1"/>
  <c r="Z145" i="95" s="1"/>
  <c r="AA145" i="95" a="1"/>
  <c r="AA145" i="95" s="1"/>
  <c r="AB145" i="95" a="1"/>
  <c r="AB145" i="95" s="1"/>
  <c r="AC145" i="95" a="1"/>
  <c r="AC145" i="95" s="1"/>
  <c r="AD145" i="95" a="1"/>
  <c r="AD145" i="95" s="1"/>
  <c r="AE145" i="95" a="1"/>
  <c r="AE145" i="95" s="1"/>
  <c r="AF145" i="95" a="1"/>
  <c r="AF145" i="95" s="1"/>
  <c r="AG145" i="95" a="1"/>
  <c r="AG145" i="95" s="1"/>
  <c r="AH145" i="95" a="1"/>
  <c r="AH145" i="95" s="1"/>
  <c r="AI145" i="95" a="1"/>
  <c r="AI145" i="95" s="1"/>
  <c r="AJ145" i="95" a="1"/>
  <c r="AJ145" i="95" s="1"/>
  <c r="AK145" i="95" a="1"/>
  <c r="AK145" i="95" s="1"/>
  <c r="AL145" i="95" a="1"/>
  <c r="AL145" i="95" s="1"/>
  <c r="AM145" i="95" a="1"/>
  <c r="AM145" i="95" s="1"/>
  <c r="AN145" i="95" a="1"/>
  <c r="AN145" i="95" s="1"/>
  <c r="AO145" i="95" a="1"/>
  <c r="AO145" i="95" s="1"/>
  <c r="AP145" i="95" a="1"/>
  <c r="AP145" i="95" s="1"/>
  <c r="AQ145" i="95" a="1"/>
  <c r="AQ145" i="95" s="1"/>
  <c r="AR145" i="95" a="1"/>
  <c r="AR145" i="95" s="1"/>
  <c r="AS145" i="95" a="1"/>
  <c r="AS145" i="95" s="1"/>
  <c r="AT145" i="95" a="1"/>
  <c r="AT145" i="95" s="1"/>
  <c r="AU145" i="95" a="1"/>
  <c r="AU145" i="95" s="1"/>
  <c r="AV145" i="95" a="1"/>
  <c r="AV145" i="95" s="1"/>
  <c r="AW145" i="95" a="1"/>
  <c r="AW145" i="95" s="1"/>
  <c r="AX145" i="95" a="1"/>
  <c r="AX145" i="95" s="1"/>
  <c r="AY145" i="95" a="1"/>
  <c r="AY145" i="95" s="1"/>
  <c r="AZ145" i="95" a="1"/>
  <c r="AZ145" i="95" s="1"/>
  <c r="BA145" i="95" a="1"/>
  <c r="BA145" i="95" s="1"/>
  <c r="BB145" i="95" a="1"/>
  <c r="BB145" i="95" s="1"/>
  <c r="BC145" i="95" a="1"/>
  <c r="BC145" i="95" s="1"/>
  <c r="BD145" i="95" a="1"/>
  <c r="BD145" i="95" s="1"/>
  <c r="BE145" i="95" a="1"/>
  <c r="BE145" i="95" s="1"/>
  <c r="BF145" i="95" a="1"/>
  <c r="BF145" i="95" s="1"/>
  <c r="BG145" i="95" a="1"/>
  <c r="BG145" i="95" s="1"/>
  <c r="BH145" i="95" a="1"/>
  <c r="BH145" i="95" s="1"/>
  <c r="BI145" i="95" a="1"/>
  <c r="BI145" i="95" s="1"/>
  <c r="BJ145" i="95" a="1"/>
  <c r="BJ145" i="95" s="1"/>
  <c r="BK145" i="95" a="1"/>
  <c r="BK145" i="95" s="1"/>
  <c r="BL145" i="95" a="1"/>
  <c r="BL145" i="95" s="1"/>
  <c r="BM145" i="95" a="1"/>
  <c r="BM145" i="95" s="1"/>
  <c r="BN145" i="95" a="1"/>
  <c r="BN145" i="95" s="1"/>
  <c r="BO145" i="95" a="1"/>
  <c r="BO145" i="95" s="1"/>
  <c r="BP145" i="95" a="1"/>
  <c r="BP145" i="95" s="1"/>
  <c r="BQ145" i="95" a="1"/>
  <c r="BQ145" i="95" s="1"/>
  <c r="BR145" i="95" a="1"/>
  <c r="BR145" i="95" s="1"/>
  <c r="BS145" i="95" a="1"/>
  <c r="BS145" i="95" s="1"/>
  <c r="BT145" i="95" a="1"/>
  <c r="BT145" i="95" s="1"/>
  <c r="BU145" i="95" a="1"/>
  <c r="BU145" i="95" s="1"/>
  <c r="BV145" i="95" a="1"/>
  <c r="BV145" i="95" s="1"/>
  <c r="BW145" i="95" a="1"/>
  <c r="BW145" i="95" s="1"/>
  <c r="BX145" i="95" a="1"/>
  <c r="BX145" i="95" s="1"/>
  <c r="BY145" i="95" a="1"/>
  <c r="BY145" i="95" s="1"/>
  <c r="BZ145" i="95" a="1"/>
  <c r="BZ145" i="95" s="1"/>
  <c r="CA145" i="95" a="1"/>
  <c r="CA145" i="95" s="1"/>
  <c r="CB145" i="95" a="1"/>
  <c r="CB145" i="95" s="1"/>
  <c r="CC145" i="95" a="1"/>
  <c r="CC145" i="95" s="1"/>
  <c r="CD145" i="95" a="1"/>
  <c r="CD145" i="95" s="1"/>
  <c r="CE145" i="95" a="1"/>
  <c r="CE145" i="95" s="1"/>
  <c r="CF145" i="95" a="1"/>
  <c r="CF145" i="95" s="1"/>
  <c r="CG145" i="95" a="1"/>
  <c r="CG145" i="95" s="1"/>
  <c r="CH145" i="95" a="1"/>
  <c r="CH145" i="95" s="1"/>
  <c r="CI145" i="95" a="1"/>
  <c r="CI145" i="95" s="1"/>
  <c r="CJ145" i="95" a="1"/>
  <c r="CJ145" i="95" s="1"/>
  <c r="CK145" i="95" a="1"/>
  <c r="CK145" i="95" s="1"/>
  <c r="CL145" i="95" a="1"/>
  <c r="CL145" i="95" s="1"/>
  <c r="CM145" i="95" a="1"/>
  <c r="CM145" i="95" s="1"/>
  <c r="CN145" i="95" a="1"/>
  <c r="CN145" i="95" s="1"/>
  <c r="CO145" i="95" a="1"/>
  <c r="CO145" i="95" s="1"/>
  <c r="CP145" i="95" a="1"/>
  <c r="CP145" i="95" s="1"/>
  <c r="CQ145" i="95" a="1"/>
  <c r="CQ145" i="95" s="1"/>
  <c r="CR145" i="95" a="1"/>
  <c r="CR145" i="95" s="1"/>
  <c r="CS145" i="95" a="1"/>
  <c r="CS145" i="95" s="1"/>
  <c r="CT145" i="95" a="1"/>
  <c r="CT145" i="95" s="1"/>
  <c r="CU145" i="95" a="1"/>
  <c r="CU145" i="95" s="1"/>
  <c r="CV145" i="95" a="1"/>
  <c r="CV145" i="95" s="1"/>
  <c r="CW145" i="95" a="1"/>
  <c r="CW145" i="95" s="1"/>
  <c r="CX145" i="95" a="1"/>
  <c r="CX145" i="95" s="1"/>
  <c r="CY145" i="95" a="1"/>
  <c r="CY145" i="95" s="1"/>
  <c r="E146" i="95" a="1"/>
  <c r="E146" i="95" s="1"/>
  <c r="F146" i="95" a="1"/>
  <c r="F146" i="95" s="1"/>
  <c r="G146" i="95" a="1"/>
  <c r="G146" i="95" s="1"/>
  <c r="H146" i="95" a="1"/>
  <c r="H146" i="95" s="1"/>
  <c r="I146" i="95" a="1"/>
  <c r="I146" i="95" s="1"/>
  <c r="J146" i="95" a="1"/>
  <c r="J146" i="95" s="1"/>
  <c r="K146" i="95" a="1"/>
  <c r="K146" i="95" s="1"/>
  <c r="L146" i="95" a="1"/>
  <c r="L146" i="95" s="1"/>
  <c r="M146" i="95" a="1"/>
  <c r="M146" i="95" s="1"/>
  <c r="N146" i="95" a="1"/>
  <c r="N146" i="95" s="1"/>
  <c r="O146" i="95" a="1"/>
  <c r="O146" i="95" s="1"/>
  <c r="P146" i="95" a="1"/>
  <c r="P146" i="95" s="1"/>
  <c r="Q146" i="95" a="1"/>
  <c r="Q146" i="95" s="1"/>
  <c r="R146" i="95" a="1"/>
  <c r="R146" i="95" s="1"/>
  <c r="S146" i="95" a="1"/>
  <c r="S146" i="95" s="1"/>
  <c r="T146" i="95" a="1"/>
  <c r="T146" i="95" s="1"/>
  <c r="U146" i="95" a="1"/>
  <c r="U146" i="95" s="1"/>
  <c r="V146" i="95" a="1"/>
  <c r="V146" i="95" s="1"/>
  <c r="W146" i="95" a="1"/>
  <c r="W146" i="95" s="1"/>
  <c r="X146" i="95" a="1"/>
  <c r="X146" i="95" s="1"/>
  <c r="Y146" i="95" a="1"/>
  <c r="Y146" i="95" s="1"/>
  <c r="Z146" i="95" a="1"/>
  <c r="Z146" i="95" s="1"/>
  <c r="AA146" i="95" a="1"/>
  <c r="AA146" i="95" s="1"/>
  <c r="AB146" i="95" a="1"/>
  <c r="AB146" i="95" s="1"/>
  <c r="AC146" i="95" a="1"/>
  <c r="AC146" i="95" s="1"/>
  <c r="AD146" i="95" a="1"/>
  <c r="AD146" i="95" s="1"/>
  <c r="AE146" i="95" a="1"/>
  <c r="AE146" i="95" s="1"/>
  <c r="AF146" i="95" a="1"/>
  <c r="AF146" i="95" s="1"/>
  <c r="AG146" i="95" a="1"/>
  <c r="AG146" i="95" s="1"/>
  <c r="AH146" i="95" a="1"/>
  <c r="AH146" i="95" s="1"/>
  <c r="AI146" i="95" a="1"/>
  <c r="AI146" i="95" s="1"/>
  <c r="AJ146" i="95" a="1"/>
  <c r="AJ146" i="95" s="1"/>
  <c r="AK146" i="95" a="1"/>
  <c r="AK146" i="95" s="1"/>
  <c r="AL146" i="95" a="1"/>
  <c r="AL146" i="95" s="1"/>
  <c r="AM146" i="95" a="1"/>
  <c r="AM146" i="95" s="1"/>
  <c r="AN146" i="95" a="1"/>
  <c r="AN146" i="95" s="1"/>
  <c r="AO146" i="95" a="1"/>
  <c r="AO146" i="95" s="1"/>
  <c r="AP146" i="95" a="1"/>
  <c r="AP146" i="95" s="1"/>
  <c r="AQ146" i="95" a="1"/>
  <c r="AQ146" i="95" s="1"/>
  <c r="AR146" i="95" a="1"/>
  <c r="AR146" i="95" s="1"/>
  <c r="AS146" i="95" a="1"/>
  <c r="AS146" i="95" s="1"/>
  <c r="AT146" i="95" a="1"/>
  <c r="AT146" i="95" s="1"/>
  <c r="AU146" i="95" a="1"/>
  <c r="AU146" i="95" s="1"/>
  <c r="AV146" i="95" a="1"/>
  <c r="AV146" i="95" s="1"/>
  <c r="AW146" i="95" a="1"/>
  <c r="AW146" i="95" s="1"/>
  <c r="AX146" i="95" a="1"/>
  <c r="AX146" i="95" s="1"/>
  <c r="AY146" i="95" a="1"/>
  <c r="AY146" i="95" s="1"/>
  <c r="AZ146" i="95" a="1"/>
  <c r="AZ146" i="95" s="1"/>
  <c r="BA146" i="95" a="1"/>
  <c r="BA146" i="95" s="1"/>
  <c r="BB146" i="95" a="1"/>
  <c r="BB146" i="95" s="1"/>
  <c r="BC146" i="95" a="1"/>
  <c r="BC146" i="95" s="1"/>
  <c r="BD146" i="95" a="1"/>
  <c r="BD146" i="95" s="1"/>
  <c r="BE146" i="95" a="1"/>
  <c r="BE146" i="95" s="1"/>
  <c r="BF146" i="95" a="1"/>
  <c r="BF146" i="95" s="1"/>
  <c r="BG146" i="95" a="1"/>
  <c r="BG146" i="95" s="1"/>
  <c r="BH146" i="95" a="1"/>
  <c r="BH146" i="95" s="1"/>
  <c r="BI146" i="95" a="1"/>
  <c r="BI146" i="95" s="1"/>
  <c r="BJ146" i="95" a="1"/>
  <c r="BJ146" i="95" s="1"/>
  <c r="BK146" i="95" a="1"/>
  <c r="BK146" i="95" s="1"/>
  <c r="BL146" i="95" a="1"/>
  <c r="BL146" i="95" s="1"/>
  <c r="BM146" i="95" a="1"/>
  <c r="BM146" i="95" s="1"/>
  <c r="BN146" i="95" a="1"/>
  <c r="BN146" i="95" s="1"/>
  <c r="BO146" i="95" a="1"/>
  <c r="BO146" i="95" s="1"/>
  <c r="BP146" i="95" a="1"/>
  <c r="BP146" i="95" s="1"/>
  <c r="BQ146" i="95" a="1"/>
  <c r="BQ146" i="95" s="1"/>
  <c r="BR146" i="95" a="1"/>
  <c r="BR146" i="95" s="1"/>
  <c r="BS146" i="95" a="1"/>
  <c r="BS146" i="95" s="1"/>
  <c r="BT146" i="95" a="1"/>
  <c r="BT146" i="95" s="1"/>
  <c r="BU146" i="95" a="1"/>
  <c r="BU146" i="95" s="1"/>
  <c r="BV146" i="95" a="1"/>
  <c r="BV146" i="95" s="1"/>
  <c r="BW146" i="95" a="1"/>
  <c r="BW146" i="95" s="1"/>
  <c r="BX146" i="95" a="1"/>
  <c r="BX146" i="95" s="1"/>
  <c r="BY146" i="95" a="1"/>
  <c r="BY146" i="95" s="1"/>
  <c r="BZ146" i="95" a="1"/>
  <c r="BZ146" i="95" s="1"/>
  <c r="CA146" i="95" a="1"/>
  <c r="CA146" i="95" s="1"/>
  <c r="CB146" i="95" a="1"/>
  <c r="CB146" i="95" s="1"/>
  <c r="CC146" i="95" a="1"/>
  <c r="CC146" i="95" s="1"/>
  <c r="CD146" i="95" a="1"/>
  <c r="CD146" i="95" s="1"/>
  <c r="CE146" i="95" a="1"/>
  <c r="CE146" i="95" s="1"/>
  <c r="CF146" i="95" a="1"/>
  <c r="CF146" i="95" s="1"/>
  <c r="CG146" i="95" a="1"/>
  <c r="CG146" i="95" s="1"/>
  <c r="CH146" i="95" a="1"/>
  <c r="CH146" i="95" s="1"/>
  <c r="CI146" i="95" a="1"/>
  <c r="CI146" i="95" s="1"/>
  <c r="CJ146" i="95" a="1"/>
  <c r="CJ146" i="95" s="1"/>
  <c r="CK146" i="95" a="1"/>
  <c r="CK146" i="95" s="1"/>
  <c r="CL146" i="95" a="1"/>
  <c r="CL146" i="95" s="1"/>
  <c r="CM146" i="95" a="1"/>
  <c r="CM146" i="95" s="1"/>
  <c r="CN146" i="95" a="1"/>
  <c r="CN146" i="95" s="1"/>
  <c r="CO146" i="95" a="1"/>
  <c r="CO146" i="95" s="1"/>
  <c r="CP146" i="95" a="1"/>
  <c r="CP146" i="95" s="1"/>
  <c r="CQ146" i="95" a="1"/>
  <c r="CQ146" i="95" s="1"/>
  <c r="CR146" i="95" a="1"/>
  <c r="CR146" i="95" s="1"/>
  <c r="CS146" i="95" a="1"/>
  <c r="CS146" i="95" s="1"/>
  <c r="CT146" i="95" a="1"/>
  <c r="CT146" i="95" s="1"/>
  <c r="CU146" i="95" a="1"/>
  <c r="CU146" i="95" s="1"/>
  <c r="CV146" i="95" a="1"/>
  <c r="CV146" i="95" s="1"/>
  <c r="CW146" i="95" a="1"/>
  <c r="CW146" i="95" s="1"/>
  <c r="CX146" i="95" a="1"/>
  <c r="CX146" i="95" s="1"/>
  <c r="CY146" i="95" a="1"/>
  <c r="CY146" i="95" s="1"/>
  <c r="E147" i="95" a="1"/>
  <c r="E147" i="95" s="1"/>
  <c r="F147" i="95" a="1"/>
  <c r="F147" i="95" s="1"/>
  <c r="G147" i="95" a="1"/>
  <c r="G147" i="95" s="1"/>
  <c r="H147" i="95" a="1"/>
  <c r="H147" i="95" s="1"/>
  <c r="I147" i="95" a="1"/>
  <c r="I147" i="95" s="1"/>
  <c r="J147" i="95" a="1"/>
  <c r="J147" i="95" s="1"/>
  <c r="K147" i="95" a="1"/>
  <c r="K147" i="95" s="1"/>
  <c r="L147" i="95" a="1"/>
  <c r="L147" i="95" s="1"/>
  <c r="M147" i="95" a="1"/>
  <c r="M147" i="95" s="1"/>
  <c r="N147" i="95" a="1"/>
  <c r="N147" i="95" s="1"/>
  <c r="O147" i="95" a="1"/>
  <c r="O147" i="95" s="1"/>
  <c r="P147" i="95" a="1"/>
  <c r="P147" i="95" s="1"/>
  <c r="Q147" i="95" a="1"/>
  <c r="Q147" i="95" s="1"/>
  <c r="R147" i="95" a="1"/>
  <c r="R147" i="95" s="1"/>
  <c r="S147" i="95" a="1"/>
  <c r="S147" i="95" s="1"/>
  <c r="T147" i="95" a="1"/>
  <c r="T147" i="95" s="1"/>
  <c r="U147" i="95" a="1"/>
  <c r="U147" i="95" s="1"/>
  <c r="V147" i="95" a="1"/>
  <c r="V147" i="95" s="1"/>
  <c r="W147" i="95" a="1"/>
  <c r="W147" i="95" s="1"/>
  <c r="X147" i="95" a="1"/>
  <c r="X147" i="95" s="1"/>
  <c r="Y147" i="95" a="1"/>
  <c r="Y147" i="95" s="1"/>
  <c r="Z147" i="95" a="1"/>
  <c r="Z147" i="95" s="1"/>
  <c r="AA147" i="95" a="1"/>
  <c r="AA147" i="95" s="1"/>
  <c r="AB147" i="95" a="1"/>
  <c r="AB147" i="95" s="1"/>
  <c r="AC147" i="95" a="1"/>
  <c r="AC147" i="95" s="1"/>
  <c r="AD147" i="95" a="1"/>
  <c r="AD147" i="95" s="1"/>
  <c r="AE147" i="95" a="1"/>
  <c r="AE147" i="95" s="1"/>
  <c r="AF147" i="95" a="1"/>
  <c r="AF147" i="95" s="1"/>
  <c r="AG147" i="95" a="1"/>
  <c r="AG147" i="95" s="1"/>
  <c r="AH147" i="95" a="1"/>
  <c r="AH147" i="95" s="1"/>
  <c r="AI147" i="95" a="1"/>
  <c r="AI147" i="95" s="1"/>
  <c r="AJ147" i="95" a="1"/>
  <c r="AJ147" i="95" s="1"/>
  <c r="AK147" i="95" a="1"/>
  <c r="AK147" i="95" s="1"/>
  <c r="AL147" i="95" a="1"/>
  <c r="AL147" i="95" s="1"/>
  <c r="AM147" i="95" a="1"/>
  <c r="AM147" i="95" s="1"/>
  <c r="AN147" i="95" a="1"/>
  <c r="AN147" i="95" s="1"/>
  <c r="AO147" i="95" a="1"/>
  <c r="AO147" i="95" s="1"/>
  <c r="AP147" i="95" a="1"/>
  <c r="AP147" i="95" s="1"/>
  <c r="AQ147" i="95" a="1"/>
  <c r="AQ147" i="95" s="1"/>
  <c r="AR147" i="95" a="1"/>
  <c r="AR147" i="95" s="1"/>
  <c r="AS147" i="95" a="1"/>
  <c r="AS147" i="95" s="1"/>
  <c r="AT147" i="95" a="1"/>
  <c r="AT147" i="95" s="1"/>
  <c r="AU147" i="95" a="1"/>
  <c r="AU147" i="95" s="1"/>
  <c r="AV147" i="95" a="1"/>
  <c r="AV147" i="95" s="1"/>
  <c r="AW147" i="95" a="1"/>
  <c r="AW147" i="95" s="1"/>
  <c r="AX147" i="95" a="1"/>
  <c r="AX147" i="95" s="1"/>
  <c r="AY147" i="95" a="1"/>
  <c r="AY147" i="95" s="1"/>
  <c r="AZ147" i="95" a="1"/>
  <c r="AZ147" i="95" s="1"/>
  <c r="BA147" i="95" a="1"/>
  <c r="BA147" i="95" s="1"/>
  <c r="BB147" i="95" a="1"/>
  <c r="BB147" i="95" s="1"/>
  <c r="BC147" i="95" a="1"/>
  <c r="BC147" i="95" s="1"/>
  <c r="BD147" i="95" a="1"/>
  <c r="BD147" i="95" s="1"/>
  <c r="BE147" i="95" a="1"/>
  <c r="BE147" i="95" s="1"/>
  <c r="BF147" i="95" a="1"/>
  <c r="BF147" i="95" s="1"/>
  <c r="BG147" i="95" a="1"/>
  <c r="BG147" i="95" s="1"/>
  <c r="BH147" i="95" a="1"/>
  <c r="BH147" i="95" s="1"/>
  <c r="BI147" i="95" a="1"/>
  <c r="BI147" i="95" s="1"/>
  <c r="BJ147" i="95" a="1"/>
  <c r="BJ147" i="95" s="1"/>
  <c r="BK147" i="95" a="1"/>
  <c r="BK147" i="95" s="1"/>
  <c r="BL147" i="95" a="1"/>
  <c r="BL147" i="95" s="1"/>
  <c r="BM147" i="95" a="1"/>
  <c r="BM147" i="95" s="1"/>
  <c r="BN147" i="95" a="1"/>
  <c r="BN147" i="95" s="1"/>
  <c r="BO147" i="95" a="1"/>
  <c r="BO147" i="95" s="1"/>
  <c r="BP147" i="95" a="1"/>
  <c r="BP147" i="95" s="1"/>
  <c r="BQ147" i="95" a="1"/>
  <c r="BQ147" i="95" s="1"/>
  <c r="BR147" i="95" a="1"/>
  <c r="BR147" i="95" s="1"/>
  <c r="BS147" i="95" a="1"/>
  <c r="BS147" i="95" s="1"/>
  <c r="BT147" i="95" a="1"/>
  <c r="BT147" i="95" s="1"/>
  <c r="BU147" i="95" a="1"/>
  <c r="BU147" i="95" s="1"/>
  <c r="BV147" i="95" a="1"/>
  <c r="BV147" i="95" s="1"/>
  <c r="BW147" i="95" a="1"/>
  <c r="BW147" i="95" s="1"/>
  <c r="BX147" i="95" a="1"/>
  <c r="BX147" i="95" s="1"/>
  <c r="BY147" i="95" a="1"/>
  <c r="BY147" i="95" s="1"/>
  <c r="BZ147" i="95" a="1"/>
  <c r="BZ147" i="95" s="1"/>
  <c r="CA147" i="95" a="1"/>
  <c r="CA147" i="95" s="1"/>
  <c r="CB147" i="95" a="1"/>
  <c r="CB147" i="95" s="1"/>
  <c r="CC147" i="95" a="1"/>
  <c r="CC147" i="95" s="1"/>
  <c r="CD147" i="95" a="1"/>
  <c r="CD147" i="95" s="1"/>
  <c r="CE147" i="95" a="1"/>
  <c r="CE147" i="95" s="1"/>
  <c r="CF147" i="95" a="1"/>
  <c r="CF147" i="95" s="1"/>
  <c r="CG147" i="95" a="1"/>
  <c r="CG147" i="95" s="1"/>
  <c r="CH147" i="95" a="1"/>
  <c r="CH147" i="95" s="1"/>
  <c r="CI147" i="95" a="1"/>
  <c r="CI147" i="95" s="1"/>
  <c r="CJ147" i="95" a="1"/>
  <c r="CJ147" i="95" s="1"/>
  <c r="CK147" i="95" a="1"/>
  <c r="CK147" i="95" s="1"/>
  <c r="CL147" i="95" a="1"/>
  <c r="CL147" i="95" s="1"/>
  <c r="CM147" i="95" a="1"/>
  <c r="CM147" i="95" s="1"/>
  <c r="CN147" i="95" a="1"/>
  <c r="CN147" i="95" s="1"/>
  <c r="CO147" i="95" a="1"/>
  <c r="CO147" i="95" s="1"/>
  <c r="CP147" i="95" a="1"/>
  <c r="CP147" i="95" s="1"/>
  <c r="CQ147" i="95" a="1"/>
  <c r="CQ147" i="95" s="1"/>
  <c r="CR147" i="95" a="1"/>
  <c r="CR147" i="95" s="1"/>
  <c r="CS147" i="95" a="1"/>
  <c r="CS147" i="95" s="1"/>
  <c r="CT147" i="95" a="1"/>
  <c r="CT147" i="95" s="1"/>
  <c r="CU147" i="95" a="1"/>
  <c r="CU147" i="95" s="1"/>
  <c r="CV147" i="95" a="1"/>
  <c r="CV147" i="95" s="1"/>
  <c r="CW147" i="95" a="1"/>
  <c r="CW147" i="95" s="1"/>
  <c r="CX147" i="95" a="1"/>
  <c r="CX147" i="95" s="1"/>
  <c r="CY147" i="95" a="1"/>
  <c r="CY147" i="95" s="1"/>
  <c r="E148" i="95" a="1"/>
  <c r="E148" i="95" s="1"/>
  <c r="F148" i="95" a="1"/>
  <c r="F148" i="95" s="1"/>
  <c r="G148" i="95" a="1"/>
  <c r="G148" i="95" s="1"/>
  <c r="H148" i="95" a="1"/>
  <c r="H148" i="95" s="1"/>
  <c r="I148" i="95" a="1"/>
  <c r="I148" i="95" s="1"/>
  <c r="J148" i="95" a="1"/>
  <c r="J148" i="95" s="1"/>
  <c r="K148" i="95" a="1"/>
  <c r="K148" i="95" s="1"/>
  <c r="L148" i="95" a="1"/>
  <c r="L148" i="95" s="1"/>
  <c r="M148" i="95" a="1"/>
  <c r="M148" i="95" s="1"/>
  <c r="N148" i="95" a="1"/>
  <c r="N148" i="95" s="1"/>
  <c r="O148" i="95" a="1"/>
  <c r="O148" i="95" s="1"/>
  <c r="P148" i="95" a="1"/>
  <c r="P148" i="95" s="1"/>
  <c r="Q148" i="95" a="1"/>
  <c r="Q148" i="95" s="1"/>
  <c r="R148" i="95" a="1"/>
  <c r="R148" i="95" s="1"/>
  <c r="S148" i="95" a="1"/>
  <c r="S148" i="95" s="1"/>
  <c r="T148" i="95" a="1"/>
  <c r="T148" i="95" s="1"/>
  <c r="U148" i="95" a="1"/>
  <c r="U148" i="95" s="1"/>
  <c r="V148" i="95" a="1"/>
  <c r="V148" i="95" s="1"/>
  <c r="W148" i="95" a="1"/>
  <c r="W148" i="95" s="1"/>
  <c r="X148" i="95" a="1"/>
  <c r="X148" i="95" s="1"/>
  <c r="Y148" i="95" a="1"/>
  <c r="Y148" i="95" s="1"/>
  <c r="Z148" i="95" a="1"/>
  <c r="Z148" i="95" s="1"/>
  <c r="AA148" i="95" a="1"/>
  <c r="AA148" i="95" s="1"/>
  <c r="AB148" i="95" a="1"/>
  <c r="AB148" i="95" s="1"/>
  <c r="AC148" i="95" a="1"/>
  <c r="AC148" i="95" s="1"/>
  <c r="AD148" i="95" a="1"/>
  <c r="AD148" i="95" s="1"/>
  <c r="AE148" i="95" a="1"/>
  <c r="AE148" i="95" s="1"/>
  <c r="AF148" i="95" a="1"/>
  <c r="AF148" i="95" s="1"/>
  <c r="AG148" i="95" a="1"/>
  <c r="AG148" i="95" s="1"/>
  <c r="AH148" i="95" a="1"/>
  <c r="AH148" i="95" s="1"/>
  <c r="AI148" i="95" a="1"/>
  <c r="AI148" i="95" s="1"/>
  <c r="AJ148" i="95" a="1"/>
  <c r="AJ148" i="95" s="1"/>
  <c r="AK148" i="95" a="1"/>
  <c r="AK148" i="95" s="1"/>
  <c r="AL148" i="95" a="1"/>
  <c r="AL148" i="95" s="1"/>
  <c r="AM148" i="95" a="1"/>
  <c r="AM148" i="95" s="1"/>
  <c r="AN148" i="95" a="1"/>
  <c r="AN148" i="95" s="1"/>
  <c r="AO148" i="95" a="1"/>
  <c r="AO148" i="95" s="1"/>
  <c r="AP148" i="95" a="1"/>
  <c r="AP148" i="95" s="1"/>
  <c r="AQ148" i="95" a="1"/>
  <c r="AQ148" i="95" s="1"/>
  <c r="AR148" i="95" a="1"/>
  <c r="AR148" i="95" s="1"/>
  <c r="AS148" i="95" a="1"/>
  <c r="AS148" i="95" s="1"/>
  <c r="AT148" i="95" a="1"/>
  <c r="AT148" i="95" s="1"/>
  <c r="AU148" i="95" a="1"/>
  <c r="AU148" i="95" s="1"/>
  <c r="AV148" i="95" a="1"/>
  <c r="AV148" i="95" s="1"/>
  <c r="AW148" i="95" a="1"/>
  <c r="AW148" i="95" s="1"/>
  <c r="AX148" i="95" a="1"/>
  <c r="AX148" i="95" s="1"/>
  <c r="AY148" i="95" a="1"/>
  <c r="AY148" i="95" s="1"/>
  <c r="AZ148" i="95" a="1"/>
  <c r="AZ148" i="95" s="1"/>
  <c r="BA148" i="95" a="1"/>
  <c r="BA148" i="95" s="1"/>
  <c r="BB148" i="95" a="1"/>
  <c r="BB148" i="95" s="1"/>
  <c r="BC148" i="95" a="1"/>
  <c r="BC148" i="95" s="1"/>
  <c r="BD148" i="95" a="1"/>
  <c r="BD148" i="95" s="1"/>
  <c r="BE148" i="95" a="1"/>
  <c r="BE148" i="95" s="1"/>
  <c r="BF148" i="95" a="1"/>
  <c r="BF148" i="95" s="1"/>
  <c r="BG148" i="95" a="1"/>
  <c r="BG148" i="95" s="1"/>
  <c r="BH148" i="95" a="1"/>
  <c r="BH148" i="95" s="1"/>
  <c r="BI148" i="95" a="1"/>
  <c r="BI148" i="95" s="1"/>
  <c r="BJ148" i="95" a="1"/>
  <c r="BJ148" i="95" s="1"/>
  <c r="BK148" i="95" a="1"/>
  <c r="BK148" i="95" s="1"/>
  <c r="BL148" i="95" a="1"/>
  <c r="BL148" i="95" s="1"/>
  <c r="BM148" i="95" a="1"/>
  <c r="BM148" i="95" s="1"/>
  <c r="BN148" i="95" a="1"/>
  <c r="BN148" i="95" s="1"/>
  <c r="BO148" i="95" a="1"/>
  <c r="BO148" i="95" s="1"/>
  <c r="BP148" i="95" a="1"/>
  <c r="BP148" i="95" s="1"/>
  <c r="BQ148" i="95" a="1"/>
  <c r="BQ148" i="95" s="1"/>
  <c r="BR148" i="95" a="1"/>
  <c r="BR148" i="95" s="1"/>
  <c r="BS148" i="95" a="1"/>
  <c r="BS148" i="95" s="1"/>
  <c r="BT148" i="95" a="1"/>
  <c r="BT148" i="95" s="1"/>
  <c r="BU148" i="95" a="1"/>
  <c r="BU148" i="95" s="1"/>
  <c r="BV148" i="95" a="1"/>
  <c r="BV148" i="95" s="1"/>
  <c r="BW148" i="95" a="1"/>
  <c r="BW148" i="95" s="1"/>
  <c r="BX148" i="95" a="1"/>
  <c r="BX148" i="95" s="1"/>
  <c r="BY148" i="95" a="1"/>
  <c r="BY148" i="95" s="1"/>
  <c r="BZ148" i="95" a="1"/>
  <c r="BZ148" i="95" s="1"/>
  <c r="CA148" i="95" a="1"/>
  <c r="CA148" i="95" s="1"/>
  <c r="CB148" i="95" a="1"/>
  <c r="CB148" i="95" s="1"/>
  <c r="CC148" i="95" a="1"/>
  <c r="CC148" i="95" s="1"/>
  <c r="CD148" i="95" a="1"/>
  <c r="CD148" i="95" s="1"/>
  <c r="CE148" i="95" a="1"/>
  <c r="CE148" i="95" s="1"/>
  <c r="CF148" i="95" a="1"/>
  <c r="CF148" i="95" s="1"/>
  <c r="CG148" i="95" a="1"/>
  <c r="CG148" i="95" s="1"/>
  <c r="CH148" i="95" a="1"/>
  <c r="CH148" i="95" s="1"/>
  <c r="CI148" i="95" a="1"/>
  <c r="CI148" i="95" s="1"/>
  <c r="CJ148" i="95" a="1"/>
  <c r="CJ148" i="95" s="1"/>
  <c r="CK148" i="95" a="1"/>
  <c r="CK148" i="95" s="1"/>
  <c r="CL148" i="95" a="1"/>
  <c r="CL148" i="95" s="1"/>
  <c r="CM148" i="95" a="1"/>
  <c r="CM148" i="95" s="1"/>
  <c r="CN148" i="95" a="1"/>
  <c r="CN148" i="95" s="1"/>
  <c r="CO148" i="95" a="1"/>
  <c r="CO148" i="95" s="1"/>
  <c r="CP148" i="95" a="1"/>
  <c r="CP148" i="95" s="1"/>
  <c r="CQ148" i="95" a="1"/>
  <c r="CQ148" i="95" s="1"/>
  <c r="CR148" i="95" a="1"/>
  <c r="CR148" i="95" s="1"/>
  <c r="CS148" i="95" a="1"/>
  <c r="CS148" i="95" s="1"/>
  <c r="CT148" i="95" a="1"/>
  <c r="CT148" i="95" s="1"/>
  <c r="CU148" i="95" a="1"/>
  <c r="CU148" i="95" s="1"/>
  <c r="CV148" i="95" a="1"/>
  <c r="CV148" i="95" s="1"/>
  <c r="CW148" i="95" a="1"/>
  <c r="CW148" i="95" s="1"/>
  <c r="CX148" i="95" a="1"/>
  <c r="CX148" i="95" s="1"/>
  <c r="CY148" i="95" a="1"/>
  <c r="CY148" i="95" s="1"/>
  <c r="E149" i="95" a="1"/>
  <c r="E149" i="95" s="1"/>
  <c r="F149" i="95" a="1"/>
  <c r="F149" i="95" s="1"/>
  <c r="G149" i="95" a="1"/>
  <c r="G149" i="95" s="1"/>
  <c r="H149" i="95" a="1"/>
  <c r="H149" i="95" s="1"/>
  <c r="I149" i="95" a="1"/>
  <c r="I149" i="95" s="1"/>
  <c r="J149" i="95" a="1"/>
  <c r="J149" i="95" s="1"/>
  <c r="K149" i="95" a="1"/>
  <c r="K149" i="95" s="1"/>
  <c r="L149" i="95" a="1"/>
  <c r="L149" i="95" s="1"/>
  <c r="M149" i="95" a="1"/>
  <c r="M149" i="95" s="1"/>
  <c r="N149" i="95" a="1"/>
  <c r="N149" i="95" s="1"/>
  <c r="O149" i="95" a="1"/>
  <c r="O149" i="95" s="1"/>
  <c r="P149" i="95" a="1"/>
  <c r="P149" i="95" s="1"/>
  <c r="Q149" i="95" a="1"/>
  <c r="Q149" i="95" s="1"/>
  <c r="R149" i="95" a="1"/>
  <c r="R149" i="95" s="1"/>
  <c r="S149" i="95" a="1"/>
  <c r="S149" i="95" s="1"/>
  <c r="T149" i="95" a="1"/>
  <c r="T149" i="95" s="1"/>
  <c r="U149" i="95" a="1"/>
  <c r="U149" i="95" s="1"/>
  <c r="V149" i="95" a="1"/>
  <c r="V149" i="95" s="1"/>
  <c r="W149" i="95" a="1"/>
  <c r="W149" i="95" s="1"/>
  <c r="X149" i="95" a="1"/>
  <c r="X149" i="95" s="1"/>
  <c r="Y149" i="95" a="1"/>
  <c r="Y149" i="95" s="1"/>
  <c r="Z149" i="95" a="1"/>
  <c r="Z149" i="95" s="1"/>
  <c r="AA149" i="95" a="1"/>
  <c r="AA149" i="95" s="1"/>
  <c r="AB149" i="95" a="1"/>
  <c r="AB149" i="95" s="1"/>
  <c r="AC149" i="95" a="1"/>
  <c r="AC149" i="95" s="1"/>
  <c r="AD149" i="95" a="1"/>
  <c r="AD149" i="95" s="1"/>
  <c r="AE149" i="95" a="1"/>
  <c r="AE149" i="95" s="1"/>
  <c r="AF149" i="95" a="1"/>
  <c r="AF149" i="95" s="1"/>
  <c r="AG149" i="95" a="1"/>
  <c r="AG149" i="95" s="1"/>
  <c r="AH149" i="95" a="1"/>
  <c r="AH149" i="95" s="1"/>
  <c r="AI149" i="95" a="1"/>
  <c r="AI149" i="95" s="1"/>
  <c r="AJ149" i="95" a="1"/>
  <c r="AJ149" i="95" s="1"/>
  <c r="AK149" i="95" a="1"/>
  <c r="AK149" i="95" s="1"/>
  <c r="AL149" i="95" a="1"/>
  <c r="AL149" i="95" s="1"/>
  <c r="AM149" i="95" a="1"/>
  <c r="AM149" i="95" s="1"/>
  <c r="AN149" i="95" a="1"/>
  <c r="AN149" i="95" s="1"/>
  <c r="AO149" i="95" a="1"/>
  <c r="AO149" i="95" s="1"/>
  <c r="AP149" i="95" a="1"/>
  <c r="AP149" i="95" s="1"/>
  <c r="AQ149" i="95" a="1"/>
  <c r="AQ149" i="95" s="1"/>
  <c r="AR149" i="95" a="1"/>
  <c r="AR149" i="95" s="1"/>
  <c r="AS149" i="95" a="1"/>
  <c r="AS149" i="95" s="1"/>
  <c r="AT149" i="95" a="1"/>
  <c r="AT149" i="95" s="1"/>
  <c r="AU149" i="95" a="1"/>
  <c r="AU149" i="95" s="1"/>
  <c r="AV149" i="95" a="1"/>
  <c r="AV149" i="95" s="1"/>
  <c r="AW149" i="95" a="1"/>
  <c r="AW149" i="95" s="1"/>
  <c r="AX149" i="95" a="1"/>
  <c r="AX149" i="95" s="1"/>
  <c r="AY149" i="95" a="1"/>
  <c r="AY149" i="95" s="1"/>
  <c r="AZ149" i="95" a="1"/>
  <c r="AZ149" i="95" s="1"/>
  <c r="BA149" i="95" a="1"/>
  <c r="BA149" i="95" s="1"/>
  <c r="BB149" i="95" a="1"/>
  <c r="BB149" i="95" s="1"/>
  <c r="BC149" i="95" a="1"/>
  <c r="BC149" i="95" s="1"/>
  <c r="BD149" i="95" a="1"/>
  <c r="BD149" i="95" s="1"/>
  <c r="BE149" i="95" a="1"/>
  <c r="BE149" i="95" s="1"/>
  <c r="BF149" i="95" a="1"/>
  <c r="BF149" i="95" s="1"/>
  <c r="BG149" i="95" a="1"/>
  <c r="BG149" i="95" s="1"/>
  <c r="BH149" i="95" a="1"/>
  <c r="BH149" i="95" s="1"/>
  <c r="BI149" i="95" a="1"/>
  <c r="BI149" i="95" s="1"/>
  <c r="BJ149" i="95" a="1"/>
  <c r="BJ149" i="95" s="1"/>
  <c r="BK149" i="95" a="1"/>
  <c r="BK149" i="95" s="1"/>
  <c r="BL149" i="95" a="1"/>
  <c r="BL149" i="95" s="1"/>
  <c r="BM149" i="95" a="1"/>
  <c r="BM149" i="95" s="1"/>
  <c r="BN149" i="95" a="1"/>
  <c r="BN149" i="95" s="1"/>
  <c r="BO149" i="95" a="1"/>
  <c r="BO149" i="95" s="1"/>
  <c r="BP149" i="95" a="1"/>
  <c r="BP149" i="95" s="1"/>
  <c r="BQ149" i="95" a="1"/>
  <c r="BQ149" i="95" s="1"/>
  <c r="BR149" i="95" a="1"/>
  <c r="BR149" i="95" s="1"/>
  <c r="BS149" i="95" a="1"/>
  <c r="BS149" i="95" s="1"/>
  <c r="BT149" i="95" a="1"/>
  <c r="BT149" i="95" s="1"/>
  <c r="BU149" i="95" a="1"/>
  <c r="BU149" i="95" s="1"/>
  <c r="BV149" i="95" a="1"/>
  <c r="BV149" i="95" s="1"/>
  <c r="BW149" i="95" a="1"/>
  <c r="BW149" i="95" s="1"/>
  <c r="BX149" i="95" a="1"/>
  <c r="BX149" i="95" s="1"/>
  <c r="BY149" i="95" a="1"/>
  <c r="BY149" i="95" s="1"/>
  <c r="BZ149" i="95" a="1"/>
  <c r="BZ149" i="95" s="1"/>
  <c r="CA149" i="95" a="1"/>
  <c r="CA149" i="95" s="1"/>
  <c r="CB149" i="95" a="1"/>
  <c r="CB149" i="95" s="1"/>
  <c r="CC149" i="95" a="1"/>
  <c r="CC149" i="95" s="1"/>
  <c r="CD149" i="95" a="1"/>
  <c r="CD149" i="95" s="1"/>
  <c r="CE149" i="95" a="1"/>
  <c r="CE149" i="95" s="1"/>
  <c r="CF149" i="95" a="1"/>
  <c r="CF149" i="95" s="1"/>
  <c r="CG149" i="95" a="1"/>
  <c r="CG149" i="95" s="1"/>
  <c r="CH149" i="95" a="1"/>
  <c r="CH149" i="95" s="1"/>
  <c r="CI149" i="95" a="1"/>
  <c r="CI149" i="95" s="1"/>
  <c r="CJ149" i="95" a="1"/>
  <c r="CJ149" i="95" s="1"/>
  <c r="CK149" i="95" a="1"/>
  <c r="CK149" i="95" s="1"/>
  <c r="CL149" i="95" a="1"/>
  <c r="CL149" i="95" s="1"/>
  <c r="CM149" i="95" a="1"/>
  <c r="CM149" i="95" s="1"/>
  <c r="CN149" i="95" a="1"/>
  <c r="CN149" i="95" s="1"/>
  <c r="CO149" i="95" a="1"/>
  <c r="CO149" i="95" s="1"/>
  <c r="CP149" i="95" a="1"/>
  <c r="CP149" i="95" s="1"/>
  <c r="CQ149" i="95" a="1"/>
  <c r="CQ149" i="95" s="1"/>
  <c r="CR149" i="95" a="1"/>
  <c r="CR149" i="95" s="1"/>
  <c r="CS149" i="95" a="1"/>
  <c r="CS149" i="95" s="1"/>
  <c r="CT149" i="95" a="1"/>
  <c r="CT149" i="95" s="1"/>
  <c r="CU149" i="95" a="1"/>
  <c r="CU149" i="95" s="1"/>
  <c r="CV149" i="95" a="1"/>
  <c r="CV149" i="95" s="1"/>
  <c r="CW149" i="95" a="1"/>
  <c r="CW149" i="95" s="1"/>
  <c r="CX149" i="95" a="1"/>
  <c r="CX149" i="95" s="1"/>
  <c r="CY149" i="95" a="1"/>
  <c r="CY149" i="95" s="1"/>
  <c r="E150" i="95" a="1"/>
  <c r="E150" i="95" s="1"/>
  <c r="F150" i="95" a="1"/>
  <c r="F150" i="95" s="1"/>
  <c r="G150" i="95" a="1"/>
  <c r="G150" i="95" s="1"/>
  <c r="H150" i="95" a="1"/>
  <c r="H150" i="95" s="1"/>
  <c r="I150" i="95" a="1"/>
  <c r="I150" i="95" s="1"/>
  <c r="J150" i="95" a="1"/>
  <c r="J150" i="95" s="1"/>
  <c r="K150" i="95" a="1"/>
  <c r="K150" i="95" s="1"/>
  <c r="L150" i="95" a="1"/>
  <c r="L150" i="95" s="1"/>
  <c r="M150" i="95" a="1"/>
  <c r="M150" i="95" s="1"/>
  <c r="N150" i="95" a="1"/>
  <c r="N150" i="95" s="1"/>
  <c r="O150" i="95" a="1"/>
  <c r="O150" i="95" s="1"/>
  <c r="P150" i="95" a="1"/>
  <c r="P150" i="95" s="1"/>
  <c r="Q150" i="95" a="1"/>
  <c r="Q150" i="95" s="1"/>
  <c r="R150" i="95" a="1"/>
  <c r="R150" i="95" s="1"/>
  <c r="S150" i="95" a="1"/>
  <c r="S150" i="95" s="1"/>
  <c r="T150" i="95" a="1"/>
  <c r="T150" i="95" s="1"/>
  <c r="U150" i="95" a="1"/>
  <c r="U150" i="95" s="1"/>
  <c r="V150" i="95" a="1"/>
  <c r="V150" i="95" s="1"/>
  <c r="W150" i="95" a="1"/>
  <c r="W150" i="95" s="1"/>
  <c r="X150" i="95" a="1"/>
  <c r="X150" i="95" s="1"/>
  <c r="Y150" i="95" a="1"/>
  <c r="Y150" i="95" s="1"/>
  <c r="Z150" i="95" a="1"/>
  <c r="Z150" i="95" s="1"/>
  <c r="AA150" i="95" a="1"/>
  <c r="AA150" i="95" s="1"/>
  <c r="AB150" i="95" a="1"/>
  <c r="AB150" i="95" s="1"/>
  <c r="AC150" i="95" a="1"/>
  <c r="AC150" i="95" s="1"/>
  <c r="AD150" i="95" a="1"/>
  <c r="AD150" i="95" s="1"/>
  <c r="AE150" i="95" a="1"/>
  <c r="AE150" i="95" s="1"/>
  <c r="AF150" i="95" a="1"/>
  <c r="AF150" i="95" s="1"/>
  <c r="AG150" i="95" a="1"/>
  <c r="AG150" i="95" s="1"/>
  <c r="AH150" i="95" a="1"/>
  <c r="AH150" i="95" s="1"/>
  <c r="AI150" i="95" a="1"/>
  <c r="AI150" i="95" s="1"/>
  <c r="AJ150" i="95" a="1"/>
  <c r="AJ150" i="95" s="1"/>
  <c r="AK150" i="95" a="1"/>
  <c r="AK150" i="95" s="1"/>
  <c r="AL150" i="95" a="1"/>
  <c r="AL150" i="95" s="1"/>
  <c r="AM150" i="95" a="1"/>
  <c r="AM150" i="95" s="1"/>
  <c r="AN150" i="95" a="1"/>
  <c r="AN150" i="95" s="1"/>
  <c r="AO150" i="95" a="1"/>
  <c r="AO150" i="95" s="1"/>
  <c r="AP150" i="95" a="1"/>
  <c r="AP150" i="95" s="1"/>
  <c r="AQ150" i="95" a="1"/>
  <c r="AQ150" i="95" s="1"/>
  <c r="AR150" i="95" a="1"/>
  <c r="AR150" i="95" s="1"/>
  <c r="AS150" i="95" a="1"/>
  <c r="AS150" i="95" s="1"/>
  <c r="AT150" i="95" a="1"/>
  <c r="AT150" i="95" s="1"/>
  <c r="AU150" i="95" a="1"/>
  <c r="AU150" i="95" s="1"/>
  <c r="AV150" i="95" a="1"/>
  <c r="AV150" i="95" s="1"/>
  <c r="AW150" i="95" a="1"/>
  <c r="AW150" i="95" s="1"/>
  <c r="AX150" i="95" a="1"/>
  <c r="AX150" i="95" s="1"/>
  <c r="AY150" i="95" a="1"/>
  <c r="AY150" i="95" s="1"/>
  <c r="AZ150" i="95" a="1"/>
  <c r="AZ150" i="95" s="1"/>
  <c r="BA150" i="95" a="1"/>
  <c r="BA150" i="95" s="1"/>
  <c r="BB150" i="95" a="1"/>
  <c r="BB150" i="95" s="1"/>
  <c r="BC150" i="95" a="1"/>
  <c r="BC150" i="95" s="1"/>
  <c r="BD150" i="95" a="1"/>
  <c r="BD150" i="95" s="1"/>
  <c r="BE150" i="95" a="1"/>
  <c r="BE150" i="95" s="1"/>
  <c r="BF150" i="95" a="1"/>
  <c r="BF150" i="95" s="1"/>
  <c r="BG150" i="95" a="1"/>
  <c r="BG150" i="95" s="1"/>
  <c r="BH150" i="95" a="1"/>
  <c r="BH150" i="95" s="1"/>
  <c r="BI150" i="95" a="1"/>
  <c r="BI150" i="95" s="1"/>
  <c r="BJ150" i="95" a="1"/>
  <c r="BJ150" i="95" s="1"/>
  <c r="BK150" i="95" a="1"/>
  <c r="BK150" i="95" s="1"/>
  <c r="BL150" i="95" a="1"/>
  <c r="BL150" i="95" s="1"/>
  <c r="BM150" i="95" a="1"/>
  <c r="BM150" i="95" s="1"/>
  <c r="BN150" i="95" a="1"/>
  <c r="BN150" i="95" s="1"/>
  <c r="BO150" i="95" a="1"/>
  <c r="BO150" i="95" s="1"/>
  <c r="BP150" i="95" a="1"/>
  <c r="BP150" i="95" s="1"/>
  <c r="BQ150" i="95" a="1"/>
  <c r="BQ150" i="95" s="1"/>
  <c r="BR150" i="95" a="1"/>
  <c r="BR150" i="95" s="1"/>
  <c r="BS150" i="95" a="1"/>
  <c r="BS150" i="95" s="1"/>
  <c r="BT150" i="95" a="1"/>
  <c r="BT150" i="95" s="1"/>
  <c r="BU150" i="95" a="1"/>
  <c r="BU150" i="95" s="1"/>
  <c r="BV150" i="95" a="1"/>
  <c r="BV150" i="95" s="1"/>
  <c r="BW150" i="95" a="1"/>
  <c r="BW150" i="95" s="1"/>
  <c r="BX150" i="95" a="1"/>
  <c r="BX150" i="95" s="1"/>
  <c r="BY150" i="95" a="1"/>
  <c r="BY150" i="95" s="1"/>
  <c r="BZ150" i="95" a="1"/>
  <c r="BZ150" i="95" s="1"/>
  <c r="CA150" i="95" a="1"/>
  <c r="CA150" i="95" s="1"/>
  <c r="CB150" i="95" a="1"/>
  <c r="CB150" i="95" s="1"/>
  <c r="CC150" i="95" a="1"/>
  <c r="CC150" i="95" s="1"/>
  <c r="CD150" i="95" a="1"/>
  <c r="CD150" i="95" s="1"/>
  <c r="CE150" i="95" a="1"/>
  <c r="CE150" i="95" s="1"/>
  <c r="CF150" i="95" a="1"/>
  <c r="CF150" i="95" s="1"/>
  <c r="CG150" i="95" a="1"/>
  <c r="CG150" i="95" s="1"/>
  <c r="CH150" i="95" a="1"/>
  <c r="CH150" i="95" s="1"/>
  <c r="CI150" i="95" a="1"/>
  <c r="CI150" i="95" s="1"/>
  <c r="CJ150" i="95" a="1"/>
  <c r="CJ150" i="95" s="1"/>
  <c r="CK150" i="95" a="1"/>
  <c r="CK150" i="95" s="1"/>
  <c r="CL150" i="95" a="1"/>
  <c r="CL150" i="95" s="1"/>
  <c r="CM150" i="95" a="1"/>
  <c r="CM150" i="95" s="1"/>
  <c r="CN150" i="95" a="1"/>
  <c r="CN150" i="95" s="1"/>
  <c r="CO150" i="95" a="1"/>
  <c r="CO150" i="95" s="1"/>
  <c r="CP150" i="95" a="1"/>
  <c r="CP150" i="95" s="1"/>
  <c r="CQ150" i="95" a="1"/>
  <c r="CQ150" i="95" s="1"/>
  <c r="CR150" i="95" a="1"/>
  <c r="CR150" i="95" s="1"/>
  <c r="CS150" i="95" a="1"/>
  <c r="CS150" i="95" s="1"/>
  <c r="CT150" i="95" a="1"/>
  <c r="CT150" i="95" s="1"/>
  <c r="CU150" i="95" a="1"/>
  <c r="CU150" i="95" s="1"/>
  <c r="CV150" i="95" a="1"/>
  <c r="CV150" i="95" s="1"/>
  <c r="CW150" i="95" a="1"/>
  <c r="CW150" i="95" s="1"/>
  <c r="CX150" i="95" a="1"/>
  <c r="CX150" i="95" s="1"/>
  <c r="CY150" i="95" a="1"/>
  <c r="CY150" i="95" s="1"/>
  <c r="E151" i="95" a="1"/>
  <c r="E151" i="95" s="1"/>
  <c r="F151" i="95" a="1"/>
  <c r="F151" i="95" s="1"/>
  <c r="G151" i="95" a="1"/>
  <c r="G151" i="95" s="1"/>
  <c r="H151" i="95" a="1"/>
  <c r="H151" i="95" s="1"/>
  <c r="I151" i="95" a="1"/>
  <c r="I151" i="95" s="1"/>
  <c r="J151" i="95" a="1"/>
  <c r="J151" i="95" s="1"/>
  <c r="K151" i="95" a="1"/>
  <c r="K151" i="95" s="1"/>
  <c r="L151" i="95" a="1"/>
  <c r="L151" i="95" s="1"/>
  <c r="M151" i="95" a="1"/>
  <c r="M151" i="95" s="1"/>
  <c r="N151" i="95" a="1"/>
  <c r="N151" i="95" s="1"/>
  <c r="O151" i="95" a="1"/>
  <c r="O151" i="95" s="1"/>
  <c r="P151" i="95" a="1"/>
  <c r="P151" i="95" s="1"/>
  <c r="Q151" i="95" a="1"/>
  <c r="Q151" i="95" s="1"/>
  <c r="R151" i="95" a="1"/>
  <c r="R151" i="95" s="1"/>
  <c r="S151" i="95" a="1"/>
  <c r="S151" i="95" s="1"/>
  <c r="T151" i="95" a="1"/>
  <c r="T151" i="95" s="1"/>
  <c r="U151" i="95" a="1"/>
  <c r="U151" i="95" s="1"/>
  <c r="V151" i="95" a="1"/>
  <c r="V151" i="95" s="1"/>
  <c r="W151" i="95" a="1"/>
  <c r="W151" i="95" s="1"/>
  <c r="X151" i="95" a="1"/>
  <c r="X151" i="95" s="1"/>
  <c r="Y151" i="95" a="1"/>
  <c r="Y151" i="95" s="1"/>
  <c r="Z151" i="95" a="1"/>
  <c r="Z151" i="95" s="1"/>
  <c r="AA151" i="95" a="1"/>
  <c r="AA151" i="95" s="1"/>
  <c r="AB151" i="95" a="1"/>
  <c r="AB151" i="95" s="1"/>
  <c r="AC151" i="95" a="1"/>
  <c r="AC151" i="95" s="1"/>
  <c r="AD151" i="95" a="1"/>
  <c r="AD151" i="95" s="1"/>
  <c r="AE151" i="95" a="1"/>
  <c r="AE151" i="95" s="1"/>
  <c r="AF151" i="95" a="1"/>
  <c r="AF151" i="95" s="1"/>
  <c r="AG151" i="95" a="1"/>
  <c r="AG151" i="95" s="1"/>
  <c r="AH151" i="95" a="1"/>
  <c r="AH151" i="95" s="1"/>
  <c r="AI151" i="95" a="1"/>
  <c r="AI151" i="95"/>
  <c r="AJ151" i="95" a="1"/>
  <c r="AJ151" i="95"/>
  <c r="AK151" i="95" a="1"/>
  <c r="AK151" i="95"/>
  <c r="AL151" i="95" a="1"/>
  <c r="AL151" i="95" s="1"/>
  <c r="AM151" i="95" a="1"/>
  <c r="AM151" i="95" s="1"/>
  <c r="AN151" i="95" a="1"/>
  <c r="AN151" i="95" s="1"/>
  <c r="AO151" i="95" a="1"/>
  <c r="AO151" i="95" s="1"/>
  <c r="AP151" i="95" a="1"/>
  <c r="AP151" i="95" s="1"/>
  <c r="AQ151" i="95" a="1"/>
  <c r="AQ151" i="95"/>
  <c r="AR151" i="95" a="1"/>
  <c r="AR151" i="95"/>
  <c r="AS151" i="95" a="1"/>
  <c r="AS151" i="95"/>
  <c r="AT151" i="95" a="1"/>
  <c r="AT151" i="95" s="1"/>
  <c r="AU151" i="95" a="1"/>
  <c r="AU151" i="95" s="1"/>
  <c r="AV151" i="95" a="1"/>
  <c r="AV151" i="95" s="1"/>
  <c r="AW151" i="95" a="1"/>
  <c r="AW151" i="95" s="1"/>
  <c r="AX151" i="95" a="1"/>
  <c r="AX151" i="95" s="1"/>
  <c r="AY151" i="95" a="1"/>
  <c r="AY151" i="95"/>
  <c r="AZ151" i="95" a="1"/>
  <c r="AZ151" i="95"/>
  <c r="BA151" i="95" a="1"/>
  <c r="BA151" i="95"/>
  <c r="BB151" i="95" a="1"/>
  <c r="BB151" i="95" s="1"/>
  <c r="BC151" i="95" a="1"/>
  <c r="BC151" i="95" s="1"/>
  <c r="BD151" i="95" a="1"/>
  <c r="BD151" i="95" s="1"/>
  <c r="BE151" i="95" a="1"/>
  <c r="BE151" i="95" s="1"/>
  <c r="BF151" i="95" a="1"/>
  <c r="BF151" i="95" s="1"/>
  <c r="BG151" i="95" a="1"/>
  <c r="BG151" i="95"/>
  <c r="BH151" i="95" a="1"/>
  <c r="BH151" i="95"/>
  <c r="BI151" i="95" a="1"/>
  <c r="BI151" i="95"/>
  <c r="BJ151" i="95" a="1"/>
  <c r="BJ151" i="95" s="1"/>
  <c r="BK151" i="95" a="1"/>
  <c r="BK151" i="95" s="1"/>
  <c r="BL151" i="95" a="1"/>
  <c r="BL151" i="95" s="1"/>
  <c r="BM151" i="95" a="1"/>
  <c r="BM151" i="95" s="1"/>
  <c r="BN151" i="95" a="1"/>
  <c r="BN151" i="95" s="1"/>
  <c r="BO151" i="95" a="1"/>
  <c r="BO151" i="95"/>
  <c r="BP151" i="95" a="1"/>
  <c r="BP151" i="95"/>
  <c r="BQ151" i="95" a="1"/>
  <c r="BQ151" i="95"/>
  <c r="BR151" i="95" a="1"/>
  <c r="BR151" i="95" s="1"/>
  <c r="BS151" i="95" a="1"/>
  <c r="BS151" i="95" s="1"/>
  <c r="BT151" i="95" a="1"/>
  <c r="BT151" i="95" s="1"/>
  <c r="BU151" i="95" a="1"/>
  <c r="BU151" i="95" s="1"/>
  <c r="BV151" i="95" a="1"/>
  <c r="BV151" i="95" s="1"/>
  <c r="BW151" i="95" a="1"/>
  <c r="BW151" i="95"/>
  <c r="BX151" i="95" a="1"/>
  <c r="BX151" i="95"/>
  <c r="BY151" i="95" a="1"/>
  <c r="BY151" i="95"/>
  <c r="BZ151" i="95" a="1"/>
  <c r="BZ151" i="95" s="1"/>
  <c r="CA151" i="95" a="1"/>
  <c r="CA151" i="95" s="1"/>
  <c r="CB151" i="95" a="1"/>
  <c r="CB151" i="95" s="1"/>
  <c r="CC151" i="95" a="1"/>
  <c r="CC151" i="95" s="1"/>
  <c r="CD151" i="95" a="1"/>
  <c r="CD151" i="95" s="1"/>
  <c r="CE151" i="95" a="1"/>
  <c r="CE151" i="95"/>
  <c r="CF151" i="95" a="1"/>
  <c r="CF151" i="95"/>
  <c r="CG151" i="95" a="1"/>
  <c r="CG151" i="95"/>
  <c r="CH151" i="95" a="1"/>
  <c r="CH151" i="95" s="1"/>
  <c r="CI151" i="95" a="1"/>
  <c r="CI151" i="95" s="1"/>
  <c r="CJ151" i="95" a="1"/>
  <c r="CJ151" i="95" s="1"/>
  <c r="CK151" i="95" a="1"/>
  <c r="CK151" i="95" s="1"/>
  <c r="CL151" i="95" a="1"/>
  <c r="CL151" i="95" s="1"/>
  <c r="CM151" i="95" a="1"/>
  <c r="CM151" i="95"/>
  <c r="CN151" i="95" a="1"/>
  <c r="CN151" i="95"/>
  <c r="CO151" i="95" a="1"/>
  <c r="CO151" i="95"/>
  <c r="CP151" i="95" a="1"/>
  <c r="CP151" i="95" s="1"/>
  <c r="CQ151" i="95" a="1"/>
  <c r="CQ151" i="95" s="1"/>
  <c r="CR151" i="95" a="1"/>
  <c r="CR151" i="95" s="1"/>
  <c r="CS151" i="95" a="1"/>
  <c r="CS151" i="95" s="1"/>
  <c r="CT151" i="95" a="1"/>
  <c r="CT151" i="95" s="1"/>
  <c r="CU151" i="95" a="1"/>
  <c r="CU151" i="95"/>
  <c r="CV151" i="95" a="1"/>
  <c r="CV151" i="95"/>
  <c r="CW151" i="95" a="1"/>
  <c r="CW151" i="95"/>
  <c r="CX151" i="95" a="1"/>
  <c r="CX151" i="95" s="1"/>
  <c r="CY151" i="95" a="1"/>
  <c r="CY151" i="95" s="1"/>
  <c r="E152" i="95" a="1"/>
  <c r="E152" i="95" s="1"/>
  <c r="F152" i="95" a="1"/>
  <c r="F152" i="95" s="1"/>
  <c r="G152" i="95" a="1"/>
  <c r="G152" i="95" s="1"/>
  <c r="H152" i="95" a="1"/>
  <c r="H152" i="95"/>
  <c r="I152" i="95" a="1"/>
  <c r="I152" i="95"/>
  <c r="J152" i="95" a="1"/>
  <c r="J152" i="95"/>
  <c r="K152" i="95" a="1"/>
  <c r="K152" i="95" s="1"/>
  <c r="L152" i="95" a="1"/>
  <c r="L152" i="95" s="1"/>
  <c r="M152" i="95" a="1"/>
  <c r="M152" i="95" s="1"/>
  <c r="N152" i="95" a="1"/>
  <c r="N152" i="95" s="1"/>
  <c r="O152" i="95" a="1"/>
  <c r="O152" i="95" s="1"/>
  <c r="P152" i="95" a="1"/>
  <c r="P152" i="95"/>
  <c r="Q152" i="95" a="1"/>
  <c r="Q152" i="95"/>
  <c r="R152" i="95" a="1"/>
  <c r="R152" i="95"/>
  <c r="S152" i="95" a="1"/>
  <c r="S152" i="95" s="1"/>
  <c r="T152" i="95" a="1"/>
  <c r="T152" i="95" s="1"/>
  <c r="U152" i="95" a="1"/>
  <c r="U152" i="95" s="1"/>
  <c r="V152" i="95" a="1"/>
  <c r="V152" i="95" s="1"/>
  <c r="W152" i="95" a="1"/>
  <c r="W152" i="95" s="1"/>
  <c r="X152" i="95" a="1"/>
  <c r="X152" i="95"/>
  <c r="Y152" i="95" a="1"/>
  <c r="Y152" i="95"/>
  <c r="Z152" i="95" a="1"/>
  <c r="Z152" i="95"/>
  <c r="AA152" i="95" a="1"/>
  <c r="AA152" i="95" s="1"/>
  <c r="AB152" i="95" a="1"/>
  <c r="AB152" i="95" s="1"/>
  <c r="AC152" i="95" a="1"/>
  <c r="AC152" i="95" s="1"/>
  <c r="AD152" i="95" a="1"/>
  <c r="AD152" i="95" s="1"/>
  <c r="AE152" i="95" a="1"/>
  <c r="AE152" i="95" s="1"/>
  <c r="AF152" i="95" a="1"/>
  <c r="AF152" i="95"/>
  <c r="AG152" i="95" a="1"/>
  <c r="AG152" i="95"/>
  <c r="AH152" i="95" a="1"/>
  <c r="AH152" i="95"/>
  <c r="AI152" i="95" a="1"/>
  <c r="AI152" i="95" s="1"/>
  <c r="AJ152" i="95" a="1"/>
  <c r="AJ152" i="95" s="1"/>
  <c r="AK152" i="95" a="1"/>
  <c r="AK152" i="95" s="1"/>
  <c r="AL152" i="95" a="1"/>
  <c r="AL152" i="95" s="1"/>
  <c r="AM152" i="95" a="1"/>
  <c r="AM152" i="95" s="1"/>
  <c r="AN152" i="95" a="1"/>
  <c r="AN152" i="95"/>
  <c r="AO152" i="95" a="1"/>
  <c r="AO152" i="95"/>
  <c r="AP152" i="95" a="1"/>
  <c r="AP152" i="95"/>
  <c r="AQ152" i="95" a="1"/>
  <c r="AQ152" i="95" s="1"/>
  <c r="AR152" i="95" a="1"/>
  <c r="AR152" i="95" s="1"/>
  <c r="AS152" i="95" a="1"/>
  <c r="AS152" i="95" s="1"/>
  <c r="AT152" i="95" a="1"/>
  <c r="AT152" i="95" s="1"/>
  <c r="AU152" i="95" a="1"/>
  <c r="AU152" i="95" s="1"/>
  <c r="AV152" i="95" a="1"/>
  <c r="AV152" i="95"/>
  <c r="AW152" i="95" a="1"/>
  <c r="AW152" i="95"/>
  <c r="AX152" i="95" a="1"/>
  <c r="AX152" i="95"/>
  <c r="AY152" i="95" a="1"/>
  <c r="AY152" i="95" s="1"/>
  <c r="AZ152" i="95" a="1"/>
  <c r="AZ152" i="95" s="1"/>
  <c r="BA152" i="95" a="1"/>
  <c r="BA152" i="95" s="1"/>
  <c r="BB152" i="95" a="1"/>
  <c r="BB152" i="95" s="1"/>
  <c r="BC152" i="95" a="1"/>
  <c r="BC152" i="95" s="1"/>
  <c r="BD152" i="95" a="1"/>
  <c r="BD152" i="95"/>
  <c r="BE152" i="95" a="1"/>
  <c r="BE152" i="95"/>
  <c r="BF152" i="95" a="1"/>
  <c r="BF152" i="95"/>
  <c r="BG152" i="95" a="1"/>
  <c r="BG152" i="95" s="1"/>
  <c r="BH152" i="95" a="1"/>
  <c r="BH152" i="95" s="1"/>
  <c r="BI152" i="95" a="1"/>
  <c r="BI152" i="95" s="1"/>
  <c r="BJ152" i="95" a="1"/>
  <c r="BJ152" i="95" s="1"/>
  <c r="BK152" i="95" a="1"/>
  <c r="BK152" i="95" s="1"/>
  <c r="BL152" i="95" a="1"/>
  <c r="BL152" i="95"/>
  <c r="BM152" i="95" a="1"/>
  <c r="BM152" i="95"/>
  <c r="BN152" i="95" a="1"/>
  <c r="BN152" i="95"/>
  <c r="BO152" i="95" a="1"/>
  <c r="BO152" i="95" s="1"/>
  <c r="BP152" i="95" a="1"/>
  <c r="BP152" i="95" s="1"/>
  <c r="BQ152" i="95" a="1"/>
  <c r="BQ152" i="95" s="1"/>
  <c r="BR152" i="95" a="1"/>
  <c r="BR152" i="95" s="1"/>
  <c r="BS152" i="95" a="1"/>
  <c r="BS152" i="95" s="1"/>
  <c r="BT152" i="95" a="1"/>
  <c r="BT152" i="95"/>
  <c r="BU152" i="95" a="1"/>
  <c r="BU152" i="95"/>
  <c r="BV152" i="95" a="1"/>
  <c r="BV152" i="95"/>
  <c r="BW152" i="95" a="1"/>
  <c r="BW152" i="95" s="1"/>
  <c r="BX152" i="95" a="1"/>
  <c r="BX152" i="95" s="1"/>
  <c r="BY152" i="95" a="1"/>
  <c r="BY152" i="95" s="1"/>
  <c r="BZ152" i="95" a="1"/>
  <c r="BZ152" i="95" s="1"/>
  <c r="CA152" i="95" a="1"/>
  <c r="CA152" i="95" s="1"/>
  <c r="CB152" i="95" a="1"/>
  <c r="CB152" i="95"/>
  <c r="CC152" i="95" a="1"/>
  <c r="CC152" i="95"/>
  <c r="CD152" i="95" a="1"/>
  <c r="CD152" i="95"/>
  <c r="CE152" i="95" a="1"/>
  <c r="CE152" i="95" s="1"/>
  <c r="CF152" i="95" a="1"/>
  <c r="CF152" i="95" s="1"/>
  <c r="CG152" i="95" a="1"/>
  <c r="CG152" i="95" s="1"/>
  <c r="CH152" i="95" a="1"/>
  <c r="CH152" i="95" s="1"/>
  <c r="CI152" i="95" a="1"/>
  <c r="CI152" i="95" s="1"/>
  <c r="CJ152" i="95" a="1"/>
  <c r="CJ152" i="95"/>
  <c r="CK152" i="95" a="1"/>
  <c r="CK152" i="95"/>
  <c r="CL152" i="95" a="1"/>
  <c r="CL152" i="95"/>
  <c r="CM152" i="95" a="1"/>
  <c r="CM152" i="95" s="1"/>
  <c r="CN152" i="95" a="1"/>
  <c r="CN152" i="95" s="1"/>
  <c r="CO152" i="95" a="1"/>
  <c r="CO152" i="95" s="1"/>
  <c r="CP152" i="95" a="1"/>
  <c r="CP152" i="95" s="1"/>
  <c r="CQ152" i="95" a="1"/>
  <c r="CQ152" i="95" s="1"/>
  <c r="CR152" i="95" a="1"/>
  <c r="CR152" i="95"/>
  <c r="CS152" i="95" a="1"/>
  <c r="CS152" i="95"/>
  <c r="CT152" i="95" a="1"/>
  <c r="CT152" i="95"/>
  <c r="CU152" i="95" a="1"/>
  <c r="CU152" i="95" s="1"/>
  <c r="CV152" i="95" a="1"/>
  <c r="CV152" i="95" s="1"/>
  <c r="CW152" i="95" a="1"/>
  <c r="CW152" i="95" s="1"/>
  <c r="CX152" i="95" a="1"/>
  <c r="CX152" i="95" s="1"/>
  <c r="CY152" i="95" a="1"/>
  <c r="CY152" i="95" s="1"/>
  <c r="E153" i="95" a="1"/>
  <c r="E153" i="95"/>
  <c r="F153" i="95" a="1"/>
  <c r="F153" i="95"/>
  <c r="G153" i="95" a="1"/>
  <c r="G153" i="95"/>
  <c r="H153" i="95" a="1"/>
  <c r="H153" i="95" s="1"/>
  <c r="I153" i="95" a="1"/>
  <c r="I153" i="95" s="1"/>
  <c r="J153" i="95" a="1"/>
  <c r="J153" i="95" s="1"/>
  <c r="K153" i="95" a="1"/>
  <c r="K153" i="95" s="1"/>
  <c r="L153" i="95" a="1"/>
  <c r="L153" i="95" s="1"/>
  <c r="M153" i="95" a="1"/>
  <c r="M153" i="95"/>
  <c r="N153" i="95" a="1"/>
  <c r="N153" i="95"/>
  <c r="O153" i="95" a="1"/>
  <c r="O153" i="95"/>
  <c r="P153" i="95" a="1"/>
  <c r="P153" i="95" s="1"/>
  <c r="Q153" i="95" a="1"/>
  <c r="Q153" i="95" s="1"/>
  <c r="R153" i="95" a="1"/>
  <c r="R153" i="95" s="1"/>
  <c r="S153" i="95" a="1"/>
  <c r="S153" i="95" s="1"/>
  <c r="T153" i="95" a="1"/>
  <c r="T153" i="95" s="1"/>
  <c r="U153" i="95" a="1"/>
  <c r="U153" i="95"/>
  <c r="V153" i="95" a="1"/>
  <c r="V153" i="95"/>
  <c r="W153" i="95" a="1"/>
  <c r="W153" i="95"/>
  <c r="X153" i="95" a="1"/>
  <c r="X153" i="95" s="1"/>
  <c r="Y153" i="95" a="1"/>
  <c r="Y153" i="95" s="1"/>
  <c r="Z153" i="95" a="1"/>
  <c r="Z153" i="95" s="1"/>
  <c r="AA153" i="95" a="1"/>
  <c r="AA153" i="95" s="1"/>
  <c r="AB153" i="95" a="1"/>
  <c r="AB153" i="95" s="1"/>
  <c r="AC153" i="95" a="1"/>
  <c r="AC153" i="95"/>
  <c r="AD153" i="95" a="1"/>
  <c r="AD153" i="95"/>
  <c r="AE153" i="95" a="1"/>
  <c r="AE153" i="95"/>
  <c r="AF153" i="95" a="1"/>
  <c r="AF153" i="95" s="1"/>
  <c r="AG153" i="95" a="1"/>
  <c r="AG153" i="95" s="1"/>
  <c r="AH153" i="95" a="1"/>
  <c r="AH153" i="95" s="1"/>
  <c r="AI153" i="95" a="1"/>
  <c r="AI153" i="95" s="1"/>
  <c r="AJ153" i="95" a="1"/>
  <c r="AJ153" i="95" s="1"/>
  <c r="AK153" i="95" a="1"/>
  <c r="AK153" i="95"/>
  <c r="AL153" i="95" a="1"/>
  <c r="AL153" i="95"/>
  <c r="AM153" i="95" a="1"/>
  <c r="AM153" i="95"/>
  <c r="AN153" i="95" a="1"/>
  <c r="AN153" i="95" s="1"/>
  <c r="AO153" i="95" a="1"/>
  <c r="AO153" i="95" s="1"/>
  <c r="AP153" i="95" a="1"/>
  <c r="AP153" i="95" s="1"/>
  <c r="AQ153" i="95" a="1"/>
  <c r="AQ153" i="95" s="1"/>
  <c r="AR153" i="95" a="1"/>
  <c r="AR153" i="95" s="1"/>
  <c r="AS153" i="95" a="1"/>
  <c r="AS153" i="95"/>
  <c r="AT153" i="95" a="1"/>
  <c r="AT153" i="95"/>
  <c r="AU153" i="95" a="1"/>
  <c r="AU153" i="95"/>
  <c r="AV153" i="95" a="1"/>
  <c r="AV153" i="95" s="1"/>
  <c r="AW153" i="95" a="1"/>
  <c r="AW153" i="95" s="1"/>
  <c r="AX153" i="95" a="1"/>
  <c r="AX153" i="95" s="1"/>
  <c r="AY153" i="95" a="1"/>
  <c r="AY153" i="95" s="1"/>
  <c r="AZ153" i="95" a="1"/>
  <c r="AZ153" i="95" s="1"/>
  <c r="BA153" i="95" a="1"/>
  <c r="BA153" i="95"/>
  <c r="BB153" i="95" a="1"/>
  <c r="BB153" i="95"/>
  <c r="BC153" i="95" a="1"/>
  <c r="BC153" i="95"/>
  <c r="BD153" i="95" a="1"/>
  <c r="BD153" i="95" s="1"/>
  <c r="BE153" i="95" a="1"/>
  <c r="BE153" i="95" s="1"/>
  <c r="BF153" i="95" a="1"/>
  <c r="BF153" i="95" s="1"/>
  <c r="BG153" i="95" a="1"/>
  <c r="BG153" i="95" s="1"/>
  <c r="BH153" i="95" a="1"/>
  <c r="BH153" i="95" s="1"/>
  <c r="BI153" i="95" a="1"/>
  <c r="BI153" i="95"/>
  <c r="BJ153" i="95" a="1"/>
  <c r="BJ153" i="95"/>
  <c r="BK153" i="95" a="1"/>
  <c r="BK153" i="95"/>
  <c r="BL153" i="95" a="1"/>
  <c r="BL153" i="95" s="1"/>
  <c r="BM153" i="95" a="1"/>
  <c r="BM153" i="95" s="1"/>
  <c r="BN153" i="95" a="1"/>
  <c r="BN153" i="95" s="1"/>
  <c r="BO153" i="95" a="1"/>
  <c r="BO153" i="95" s="1"/>
  <c r="BP153" i="95" a="1"/>
  <c r="BP153" i="95" s="1"/>
  <c r="BQ153" i="95" a="1"/>
  <c r="BQ153" i="95"/>
  <c r="BR153" i="95" a="1"/>
  <c r="BR153" i="95"/>
  <c r="BS153" i="95" a="1"/>
  <c r="BS153" i="95"/>
  <c r="BT153" i="95" a="1"/>
  <c r="BT153" i="95" s="1"/>
  <c r="BU153" i="95" a="1"/>
  <c r="BU153" i="95" s="1"/>
  <c r="BV153" i="95" a="1"/>
  <c r="BV153" i="95" s="1"/>
  <c r="BW153" i="95" a="1"/>
  <c r="BW153" i="95" s="1"/>
  <c r="BX153" i="95" a="1"/>
  <c r="BX153" i="95" s="1"/>
  <c r="BY153" i="95" a="1"/>
  <c r="BY153" i="95"/>
  <c r="BZ153" i="95" a="1"/>
  <c r="BZ153" i="95"/>
  <c r="CA153" i="95" a="1"/>
  <c r="CA153" i="95"/>
  <c r="CB153" i="95" a="1"/>
  <c r="CB153" i="95" s="1"/>
  <c r="CC153" i="95" a="1"/>
  <c r="CC153" i="95" s="1"/>
  <c r="CD153" i="95" a="1"/>
  <c r="CD153" i="95" s="1"/>
  <c r="CE153" i="95" a="1"/>
  <c r="CE153" i="95" s="1"/>
  <c r="CF153" i="95" a="1"/>
  <c r="CF153" i="95" s="1"/>
  <c r="CG153" i="95" a="1"/>
  <c r="CG153" i="95"/>
  <c r="CH153" i="95" a="1"/>
  <c r="CH153" i="95"/>
  <c r="CI153" i="95" a="1"/>
  <c r="CI153" i="95"/>
  <c r="CJ153" i="95" a="1"/>
  <c r="CJ153" i="95" s="1"/>
  <c r="CK153" i="95" a="1"/>
  <c r="CK153" i="95" s="1"/>
  <c r="CL153" i="95" a="1"/>
  <c r="CL153" i="95" s="1"/>
  <c r="CM153" i="95" a="1"/>
  <c r="CM153" i="95" s="1"/>
  <c r="CN153" i="95" a="1"/>
  <c r="CN153" i="95" s="1"/>
  <c r="CO153" i="95" a="1"/>
  <c r="CO153" i="95"/>
  <c r="CP153" i="95" a="1"/>
  <c r="CP153" i="95"/>
  <c r="CQ153" i="95" a="1"/>
  <c r="CQ153" i="95"/>
  <c r="CR153" i="95" a="1"/>
  <c r="CR153" i="95" s="1"/>
  <c r="CS153" i="95" a="1"/>
  <c r="CS153" i="95" s="1"/>
  <c r="CT153" i="95" a="1"/>
  <c r="CT153" i="95" s="1"/>
  <c r="CU153" i="95" a="1"/>
  <c r="CU153" i="95" s="1"/>
  <c r="CV153" i="95" a="1"/>
  <c r="CV153" i="95" s="1"/>
  <c r="CW153" i="95" a="1"/>
  <c r="CW153" i="95"/>
  <c r="CX153" i="95" a="1"/>
  <c r="CX153" i="95"/>
  <c r="CY153" i="95" a="1"/>
  <c r="CY153" i="95"/>
  <c r="E154" i="95" a="1"/>
  <c r="E154" i="95" s="1"/>
  <c r="F154" i="95" a="1"/>
  <c r="F154" i="95" s="1"/>
  <c r="G154" i="95" a="1"/>
  <c r="G154" i="95" s="1"/>
  <c r="H154" i="95" a="1"/>
  <c r="H154" i="95" s="1"/>
  <c r="I154" i="95" a="1"/>
  <c r="I154" i="95" s="1"/>
  <c r="J154" i="95" a="1"/>
  <c r="J154" i="95"/>
  <c r="K154" i="95" a="1"/>
  <c r="K154" i="95"/>
  <c r="L154" i="95" a="1"/>
  <c r="L154" i="95"/>
  <c r="M154" i="95" a="1"/>
  <c r="M154" i="95" s="1"/>
  <c r="N154" i="95" a="1"/>
  <c r="N154" i="95" s="1"/>
  <c r="O154" i="95" a="1"/>
  <c r="O154" i="95" s="1"/>
  <c r="P154" i="95" a="1"/>
  <c r="P154" i="95" s="1"/>
  <c r="Q154" i="95" a="1"/>
  <c r="Q154" i="95" s="1"/>
  <c r="R154" i="95" a="1"/>
  <c r="R154" i="95"/>
  <c r="S154" i="95" a="1"/>
  <c r="S154" i="95"/>
  <c r="T154" i="95" a="1"/>
  <c r="T154" i="95"/>
  <c r="U154" i="95" a="1"/>
  <c r="U154" i="95" s="1"/>
  <c r="V154" i="95" a="1"/>
  <c r="V154" i="95" s="1"/>
  <c r="W154" i="95" a="1"/>
  <c r="W154" i="95" s="1"/>
  <c r="X154" i="95" a="1"/>
  <c r="X154" i="95" s="1"/>
  <c r="Y154" i="95" a="1"/>
  <c r="Y154" i="95" s="1"/>
  <c r="Z154" i="95" a="1"/>
  <c r="Z154" i="95"/>
  <c r="AA154" i="95" a="1"/>
  <c r="AA154" i="95"/>
  <c r="AB154" i="95" a="1"/>
  <c r="AB154" i="95"/>
  <c r="AC154" i="95" a="1"/>
  <c r="AC154" i="95" s="1"/>
  <c r="AD154" i="95" a="1"/>
  <c r="AD154" i="95" s="1"/>
  <c r="AE154" i="95" a="1"/>
  <c r="AE154" i="95" s="1"/>
  <c r="AF154" i="95" a="1"/>
  <c r="AF154" i="95" s="1"/>
  <c r="AG154" i="95" a="1"/>
  <c r="AG154" i="95" s="1"/>
  <c r="AH154" i="95" a="1"/>
  <c r="AH154" i="95"/>
  <c r="AI154" i="95" a="1"/>
  <c r="AI154" i="95"/>
  <c r="AJ154" i="95" a="1"/>
  <c r="AJ154" i="95"/>
  <c r="AK154" i="95" a="1"/>
  <c r="AK154" i="95" s="1"/>
  <c r="AL154" i="95" a="1"/>
  <c r="AL154" i="95" s="1"/>
  <c r="AM154" i="95" a="1"/>
  <c r="AM154" i="95" s="1"/>
  <c r="AN154" i="95" a="1"/>
  <c r="AN154" i="95" s="1"/>
  <c r="AO154" i="95" a="1"/>
  <c r="AO154" i="95" s="1"/>
  <c r="AP154" i="95" a="1"/>
  <c r="AP154" i="95"/>
  <c r="AQ154" i="95" a="1"/>
  <c r="AQ154" i="95"/>
  <c r="AR154" i="95" a="1"/>
  <c r="AR154" i="95"/>
  <c r="AS154" i="95" a="1"/>
  <c r="AS154" i="95" s="1"/>
  <c r="AT154" i="95" a="1"/>
  <c r="AT154" i="95" s="1"/>
  <c r="AU154" i="95" a="1"/>
  <c r="AU154" i="95" s="1"/>
  <c r="AV154" i="95" a="1"/>
  <c r="AV154" i="95" s="1"/>
  <c r="AW154" i="95" a="1"/>
  <c r="AW154" i="95" s="1"/>
  <c r="AX154" i="95" a="1"/>
  <c r="AX154" i="95"/>
  <c r="AY154" i="95" a="1"/>
  <c r="AY154" i="95"/>
  <c r="AZ154" i="95" a="1"/>
  <c r="AZ154" i="95"/>
  <c r="BA154" i="95" a="1"/>
  <c r="BA154" i="95" s="1"/>
  <c r="BB154" i="95" a="1"/>
  <c r="BB154" i="95" s="1"/>
  <c r="BC154" i="95" a="1"/>
  <c r="BC154" i="95" s="1"/>
  <c r="BD154" i="95" a="1"/>
  <c r="BD154" i="95" s="1"/>
  <c r="BE154" i="95" a="1"/>
  <c r="BE154" i="95" s="1"/>
  <c r="BF154" i="95" a="1"/>
  <c r="BF154" i="95"/>
  <c r="BG154" i="95" a="1"/>
  <c r="BG154" i="95"/>
  <c r="BH154" i="95" a="1"/>
  <c r="BH154" i="95"/>
  <c r="BI154" i="95" a="1"/>
  <c r="BI154" i="95" s="1"/>
  <c r="BJ154" i="95" a="1"/>
  <c r="BJ154" i="95" s="1"/>
  <c r="BK154" i="95" a="1"/>
  <c r="BK154" i="95" s="1"/>
  <c r="BL154" i="95" a="1"/>
  <c r="BL154" i="95" s="1"/>
  <c r="BM154" i="95" a="1"/>
  <c r="BM154" i="95" s="1"/>
  <c r="BN154" i="95" a="1"/>
  <c r="BN154" i="95"/>
  <c r="BO154" i="95" a="1"/>
  <c r="BO154" i="95"/>
  <c r="BP154" i="95" a="1"/>
  <c r="BP154" i="95"/>
  <c r="BQ154" i="95" a="1"/>
  <c r="BQ154" i="95" s="1"/>
  <c r="BR154" i="95" a="1"/>
  <c r="BR154" i="95" s="1"/>
  <c r="BS154" i="95" a="1"/>
  <c r="BS154" i="95" s="1"/>
  <c r="BT154" i="95" a="1"/>
  <c r="BT154" i="95" s="1"/>
  <c r="BU154" i="95" a="1"/>
  <c r="BU154" i="95" s="1"/>
  <c r="BV154" i="95" a="1"/>
  <c r="BV154" i="95"/>
  <c r="BW154" i="95" a="1"/>
  <c r="BW154" i="95"/>
  <c r="BX154" i="95" a="1"/>
  <c r="BX154" i="95"/>
  <c r="BY154" i="95" a="1"/>
  <c r="BY154" i="95" s="1"/>
  <c r="BZ154" i="95" a="1"/>
  <c r="BZ154" i="95" s="1"/>
  <c r="CA154" i="95" a="1"/>
  <c r="CA154" i="95" s="1"/>
  <c r="CB154" i="95" a="1"/>
  <c r="CB154" i="95" s="1"/>
  <c r="CC154" i="95" a="1"/>
  <c r="CC154" i="95" s="1"/>
  <c r="CD154" i="95" a="1"/>
  <c r="CD154" i="95"/>
  <c r="CE154" i="95" a="1"/>
  <c r="CE154" i="95"/>
  <c r="CF154" i="95" a="1"/>
  <c r="CF154" i="95"/>
  <c r="CG154" i="95" a="1"/>
  <c r="CG154" i="95" s="1"/>
  <c r="CH154" i="95" a="1"/>
  <c r="CH154" i="95" s="1"/>
  <c r="CI154" i="95" a="1"/>
  <c r="CI154" i="95" s="1"/>
  <c r="CJ154" i="95" a="1"/>
  <c r="CJ154" i="95" s="1"/>
  <c r="CK154" i="95" a="1"/>
  <c r="CK154" i="95" s="1"/>
  <c r="CL154" i="95" a="1"/>
  <c r="CL154" i="95"/>
  <c r="CM154" i="95" a="1"/>
  <c r="CM154" i="95"/>
  <c r="CN154" i="95" a="1"/>
  <c r="CN154" i="95"/>
  <c r="CO154" i="95" a="1"/>
  <c r="CO154" i="95" s="1"/>
  <c r="CP154" i="95" a="1"/>
  <c r="CP154" i="95" s="1"/>
  <c r="CQ154" i="95" a="1"/>
  <c r="CQ154" i="95" s="1"/>
  <c r="CR154" i="95" a="1"/>
  <c r="CR154" i="95" s="1"/>
  <c r="CS154" i="95" a="1"/>
  <c r="CS154" i="95" s="1"/>
  <c r="CT154" i="95" a="1"/>
  <c r="CT154" i="95"/>
  <c r="CU154" i="95" a="1"/>
  <c r="CU154" i="95"/>
  <c r="CV154" i="95" a="1"/>
  <c r="CV154" i="95"/>
  <c r="CW154" i="95" a="1"/>
  <c r="CW154" i="95" s="1"/>
  <c r="CX154" i="95" a="1"/>
  <c r="CX154" i="95" s="1"/>
  <c r="CY154" i="95" a="1"/>
  <c r="CY154" i="95" s="1"/>
  <c r="E155" i="95" a="1"/>
  <c r="E155" i="95" s="1"/>
  <c r="F155" i="95" a="1"/>
  <c r="F155" i="95" s="1"/>
  <c r="G155" i="95" a="1"/>
  <c r="G155" i="95"/>
  <c r="H155" i="95" a="1"/>
  <c r="H155" i="95"/>
  <c r="I155" i="95" a="1"/>
  <c r="I155" i="95"/>
  <c r="J155" i="95" a="1"/>
  <c r="J155" i="95" s="1"/>
  <c r="K155" i="95" a="1"/>
  <c r="K155" i="95" s="1"/>
  <c r="L155" i="95" a="1"/>
  <c r="L155" i="95" s="1"/>
  <c r="M155" i="95" a="1"/>
  <c r="M155" i="95" s="1"/>
  <c r="N155" i="95" a="1"/>
  <c r="N155" i="95" s="1"/>
  <c r="O155" i="95" a="1"/>
  <c r="O155" i="95"/>
  <c r="P155" i="95" a="1"/>
  <c r="P155" i="95"/>
  <c r="Q155" i="95" a="1"/>
  <c r="Q155" i="95"/>
  <c r="R155" i="95" a="1"/>
  <c r="R155" i="95" s="1"/>
  <c r="S155" i="95" a="1"/>
  <c r="S155" i="95" s="1"/>
  <c r="T155" i="95" a="1"/>
  <c r="T155" i="95" s="1"/>
  <c r="U155" i="95" a="1"/>
  <c r="U155" i="95" s="1"/>
  <c r="V155" i="95" a="1"/>
  <c r="V155" i="95" s="1"/>
  <c r="W155" i="95" a="1"/>
  <c r="W155" i="95"/>
  <c r="X155" i="95" a="1"/>
  <c r="X155" i="95"/>
  <c r="Y155" i="95" a="1"/>
  <c r="Y155" i="95"/>
  <c r="Z155" i="95" a="1"/>
  <c r="Z155" i="95" s="1"/>
  <c r="AA155" i="95" a="1"/>
  <c r="AA155" i="95" s="1"/>
  <c r="AB155" i="95" a="1"/>
  <c r="AB155" i="95" s="1"/>
  <c r="AC155" i="95" a="1"/>
  <c r="AC155" i="95" s="1"/>
  <c r="AD155" i="95" a="1"/>
  <c r="AD155" i="95" s="1"/>
  <c r="AE155" i="95" a="1"/>
  <c r="AE155" i="95"/>
  <c r="AF155" i="95" a="1"/>
  <c r="AF155" i="95"/>
  <c r="AG155" i="95" a="1"/>
  <c r="AG155" i="95"/>
  <c r="AH155" i="95" a="1"/>
  <c r="AH155" i="95" s="1"/>
  <c r="AI155" i="95" a="1"/>
  <c r="AI155" i="95" s="1"/>
  <c r="AJ155" i="95" a="1"/>
  <c r="AJ155" i="95" s="1"/>
  <c r="AK155" i="95" a="1"/>
  <c r="AK155" i="95" s="1"/>
  <c r="AL155" i="95" a="1"/>
  <c r="AL155" i="95" s="1"/>
  <c r="AM155" i="95" a="1"/>
  <c r="AM155" i="95"/>
  <c r="AN155" i="95" a="1"/>
  <c r="AN155" i="95"/>
  <c r="AO155" i="95" a="1"/>
  <c r="AO155" i="95"/>
  <c r="AP155" i="95" a="1"/>
  <c r="AP155" i="95" s="1"/>
  <c r="AQ155" i="95" a="1"/>
  <c r="AQ155" i="95" s="1"/>
  <c r="AR155" i="95" a="1"/>
  <c r="AR155" i="95" s="1"/>
  <c r="AS155" i="95" a="1"/>
  <c r="AS155" i="95" s="1"/>
  <c r="AT155" i="95" a="1"/>
  <c r="AT155" i="95" s="1"/>
  <c r="AU155" i="95" a="1"/>
  <c r="AU155" i="95"/>
  <c r="AV155" i="95" a="1"/>
  <c r="AV155" i="95"/>
  <c r="AW155" i="95" a="1"/>
  <c r="AW155" i="95"/>
  <c r="AX155" i="95" a="1"/>
  <c r="AX155" i="95" s="1"/>
  <c r="AY155" i="95" a="1"/>
  <c r="AY155" i="95" s="1"/>
  <c r="AZ155" i="95" a="1"/>
  <c r="AZ155" i="95" s="1"/>
  <c r="BA155" i="95" a="1"/>
  <c r="BA155" i="95" s="1"/>
  <c r="BB155" i="95" a="1"/>
  <c r="BB155" i="95" s="1"/>
  <c r="BC155" i="95" a="1"/>
  <c r="BC155" i="95"/>
  <c r="BD155" i="95" a="1"/>
  <c r="BD155" i="95"/>
  <c r="BE155" i="95" a="1"/>
  <c r="BE155" i="95"/>
  <c r="BF155" i="95" a="1"/>
  <c r="BF155" i="95" s="1"/>
  <c r="BG155" i="95" a="1"/>
  <c r="BG155" i="95" s="1"/>
  <c r="BH155" i="95" a="1"/>
  <c r="BH155" i="95" s="1"/>
  <c r="BI155" i="95" a="1"/>
  <c r="BI155" i="95" s="1"/>
  <c r="BJ155" i="95" a="1"/>
  <c r="BJ155" i="95" s="1"/>
  <c r="BK155" i="95" a="1"/>
  <c r="BK155" i="95"/>
  <c r="BL155" i="95" a="1"/>
  <c r="BL155" i="95"/>
  <c r="BM155" i="95" a="1"/>
  <c r="BM155" i="95"/>
  <c r="BN155" i="95" a="1"/>
  <c r="BN155" i="95" s="1"/>
  <c r="BO155" i="95" a="1"/>
  <c r="BO155" i="95" s="1"/>
  <c r="BP155" i="95" a="1"/>
  <c r="BP155" i="95" s="1"/>
  <c r="BQ155" i="95" a="1"/>
  <c r="BQ155" i="95" s="1"/>
  <c r="BR155" i="95" a="1"/>
  <c r="BR155" i="95" s="1"/>
  <c r="BS155" i="95" a="1"/>
  <c r="BS155" i="95"/>
  <c r="BT155" i="95" a="1"/>
  <c r="BT155" i="95"/>
  <c r="BU155" i="95" a="1"/>
  <c r="BU155" i="95"/>
  <c r="BV155" i="95" a="1"/>
  <c r="BV155" i="95" s="1"/>
  <c r="BW155" i="95" a="1"/>
  <c r="BW155" i="95" s="1"/>
  <c r="BX155" i="95" a="1"/>
  <c r="BX155" i="95" s="1"/>
  <c r="BY155" i="95" a="1"/>
  <c r="BY155" i="95" s="1"/>
  <c r="BZ155" i="95" a="1"/>
  <c r="BZ155" i="95" s="1"/>
  <c r="CA155" i="95" a="1"/>
  <c r="CA155" i="95"/>
  <c r="CB155" i="95" a="1"/>
  <c r="CB155" i="95"/>
  <c r="CC155" i="95" a="1"/>
  <c r="CC155" i="95"/>
  <c r="CD155" i="95" a="1"/>
  <c r="CD155" i="95" s="1"/>
  <c r="CE155" i="95" a="1"/>
  <c r="CE155" i="95" s="1"/>
  <c r="CF155" i="95" a="1"/>
  <c r="CF155" i="95" s="1"/>
  <c r="CG155" i="95" a="1"/>
  <c r="CG155" i="95" s="1"/>
  <c r="CH155" i="95" a="1"/>
  <c r="CH155" i="95" s="1"/>
  <c r="CI155" i="95" a="1"/>
  <c r="CI155" i="95"/>
  <c r="CJ155" i="95" a="1"/>
  <c r="CJ155" i="95"/>
  <c r="CK155" i="95" a="1"/>
  <c r="CK155" i="95"/>
  <c r="CL155" i="95" a="1"/>
  <c r="CL155" i="95" s="1"/>
  <c r="CM155" i="95" a="1"/>
  <c r="CM155" i="95" s="1"/>
  <c r="CN155" i="95" a="1"/>
  <c r="CN155" i="95" s="1"/>
  <c r="CO155" i="95" a="1"/>
  <c r="CO155" i="95" s="1"/>
  <c r="CP155" i="95" a="1"/>
  <c r="CP155" i="95" s="1"/>
  <c r="CQ155" i="95" a="1"/>
  <c r="CQ155" i="95"/>
  <c r="CR155" i="95" a="1"/>
  <c r="CR155" i="95"/>
  <c r="CS155" i="95" a="1"/>
  <c r="CS155" i="95"/>
  <c r="CT155" i="95" a="1"/>
  <c r="CT155" i="95" s="1"/>
  <c r="CU155" i="95" a="1"/>
  <c r="CU155" i="95" s="1"/>
  <c r="CV155" i="95" a="1"/>
  <c r="CV155" i="95" s="1"/>
  <c r="CW155" i="95" a="1"/>
  <c r="CW155" i="95" s="1"/>
  <c r="CX155" i="95" a="1"/>
  <c r="CX155" i="95" s="1"/>
  <c r="CY155" i="95" a="1"/>
  <c r="CY155" i="95"/>
  <c r="E156" i="95" a="1"/>
  <c r="E156" i="95"/>
  <c r="F156" i="95" a="1"/>
  <c r="F156" i="95"/>
  <c r="G156" i="95" a="1"/>
  <c r="G156" i="95" s="1"/>
  <c r="H156" i="95" a="1"/>
  <c r="H156" i="95" s="1"/>
  <c r="I156" i="95" a="1"/>
  <c r="I156" i="95" s="1"/>
  <c r="J156" i="95" a="1"/>
  <c r="J156" i="95" s="1"/>
  <c r="K156" i="95" a="1"/>
  <c r="K156" i="95" s="1"/>
  <c r="L156" i="95" a="1"/>
  <c r="L156" i="95"/>
  <c r="M156" i="95" a="1"/>
  <c r="M156" i="95"/>
  <c r="N156" i="95" a="1"/>
  <c r="N156" i="95"/>
  <c r="O156" i="95" a="1"/>
  <c r="O156" i="95" s="1"/>
  <c r="P156" i="95" a="1"/>
  <c r="P156" i="95" s="1"/>
  <c r="Q156" i="95" a="1"/>
  <c r="Q156" i="95" s="1"/>
  <c r="R156" i="95" a="1"/>
  <c r="R156" i="95" s="1"/>
  <c r="S156" i="95" a="1"/>
  <c r="S156" i="95" s="1"/>
  <c r="T156" i="95" a="1"/>
  <c r="T156" i="95"/>
  <c r="U156" i="95" a="1"/>
  <c r="U156" i="95"/>
  <c r="V156" i="95" a="1"/>
  <c r="V156" i="95"/>
  <c r="W156" i="95" a="1"/>
  <c r="W156" i="95" s="1"/>
  <c r="X156" i="95" a="1"/>
  <c r="X156" i="95" s="1"/>
  <c r="Y156" i="95" a="1"/>
  <c r="Y156" i="95" s="1"/>
  <c r="Z156" i="95" a="1"/>
  <c r="Z156" i="95" s="1"/>
  <c r="AA156" i="95" a="1"/>
  <c r="AA156" i="95" s="1"/>
  <c r="AB156" i="95" a="1"/>
  <c r="AB156" i="95"/>
  <c r="AC156" i="95" a="1"/>
  <c r="AC156" i="95"/>
  <c r="AD156" i="95" a="1"/>
  <c r="AD156" i="95"/>
  <c r="AE156" i="95" a="1"/>
  <c r="AE156" i="95" s="1"/>
  <c r="AF156" i="95" a="1"/>
  <c r="AF156" i="95" s="1"/>
  <c r="AG156" i="95" a="1"/>
  <c r="AG156" i="95" s="1"/>
  <c r="AH156" i="95" a="1"/>
  <c r="AH156" i="95" s="1"/>
  <c r="AI156" i="95" a="1"/>
  <c r="AI156" i="95" s="1"/>
  <c r="AJ156" i="95" a="1"/>
  <c r="AJ156" i="95"/>
  <c r="AK156" i="95" a="1"/>
  <c r="AK156" i="95"/>
  <c r="AL156" i="95" a="1"/>
  <c r="AL156" i="95"/>
  <c r="AM156" i="95" a="1"/>
  <c r="AM156" i="95" s="1"/>
  <c r="AN156" i="95" a="1"/>
  <c r="AN156" i="95" s="1"/>
  <c r="AO156" i="95" a="1"/>
  <c r="AO156" i="95" s="1"/>
  <c r="AP156" i="95" a="1"/>
  <c r="AP156" i="95" s="1"/>
  <c r="AQ156" i="95" a="1"/>
  <c r="AQ156" i="95" s="1"/>
  <c r="AR156" i="95" a="1"/>
  <c r="AR156" i="95"/>
  <c r="AS156" i="95" a="1"/>
  <c r="AS156" i="95"/>
  <c r="AT156" i="95" a="1"/>
  <c r="AT156" i="95"/>
  <c r="AU156" i="95" a="1"/>
  <c r="AU156" i="95" s="1"/>
  <c r="AV156" i="95" a="1"/>
  <c r="AV156" i="95" s="1"/>
  <c r="AW156" i="95" a="1"/>
  <c r="AW156" i="95" s="1"/>
  <c r="AX156" i="95" a="1"/>
  <c r="AX156" i="95" s="1"/>
  <c r="AY156" i="95" a="1"/>
  <c r="AY156" i="95" s="1"/>
  <c r="AZ156" i="95" a="1"/>
  <c r="AZ156" i="95"/>
  <c r="BA156" i="95" a="1"/>
  <c r="BA156" i="95"/>
  <c r="BB156" i="95" a="1"/>
  <c r="BB156" i="95"/>
  <c r="BC156" i="95" a="1"/>
  <c r="BC156" i="95" s="1"/>
  <c r="BD156" i="95" a="1"/>
  <c r="BD156" i="95" s="1"/>
  <c r="BE156" i="95" a="1"/>
  <c r="BE156" i="95" s="1"/>
  <c r="BF156" i="95" a="1"/>
  <c r="BF156" i="95" s="1"/>
  <c r="BG156" i="95" a="1"/>
  <c r="BG156" i="95" s="1"/>
  <c r="BH156" i="95" a="1"/>
  <c r="BH156" i="95"/>
  <c r="BI156" i="95" a="1"/>
  <c r="BI156" i="95"/>
  <c r="BJ156" i="95" a="1"/>
  <c r="BJ156" i="95"/>
  <c r="BK156" i="95" a="1"/>
  <c r="BK156" i="95" s="1"/>
  <c r="BL156" i="95" a="1"/>
  <c r="BL156" i="95" s="1"/>
  <c r="BM156" i="95" a="1"/>
  <c r="BM156" i="95" s="1"/>
  <c r="BN156" i="95" a="1"/>
  <c r="BN156" i="95" s="1"/>
  <c r="BO156" i="95" a="1"/>
  <c r="BO156" i="95" s="1"/>
  <c r="BP156" i="95" a="1"/>
  <c r="BP156" i="95"/>
  <c r="BQ156" i="95" a="1"/>
  <c r="BQ156" i="95"/>
  <c r="BR156" i="95" a="1"/>
  <c r="BR156" i="95"/>
  <c r="BS156" i="95" a="1"/>
  <c r="BS156" i="95" s="1"/>
  <c r="BT156" i="95" a="1"/>
  <c r="BT156" i="95" s="1"/>
  <c r="BU156" i="95" a="1"/>
  <c r="BU156" i="95" s="1"/>
  <c r="BV156" i="95" a="1"/>
  <c r="BV156" i="95" s="1"/>
  <c r="BW156" i="95" a="1"/>
  <c r="BW156" i="95" s="1"/>
  <c r="BX156" i="95" a="1"/>
  <c r="BX156" i="95"/>
  <c r="BY156" i="95" a="1"/>
  <c r="BY156" i="95"/>
  <c r="BZ156" i="95" a="1"/>
  <c r="BZ156" i="95"/>
  <c r="CA156" i="95" a="1"/>
  <c r="CA156" i="95" s="1"/>
  <c r="CB156" i="95" a="1"/>
  <c r="CB156" i="95" s="1"/>
  <c r="CC156" i="95" a="1"/>
  <c r="CC156" i="95" s="1"/>
  <c r="CD156" i="95" a="1"/>
  <c r="CD156" i="95" s="1"/>
  <c r="CE156" i="95" a="1"/>
  <c r="CE156" i="95" s="1"/>
  <c r="CF156" i="95" a="1"/>
  <c r="CF156" i="95"/>
  <c r="CG156" i="95" a="1"/>
  <c r="CG156" i="95"/>
  <c r="CH156" i="95" a="1"/>
  <c r="CH156" i="95"/>
  <c r="CI156" i="95" a="1"/>
  <c r="CI156" i="95" s="1"/>
  <c r="CJ156" i="95" a="1"/>
  <c r="CJ156" i="95" s="1"/>
  <c r="CK156" i="95" a="1"/>
  <c r="CK156" i="95" s="1"/>
  <c r="CL156" i="95" a="1"/>
  <c r="CL156" i="95" s="1"/>
  <c r="CM156" i="95" a="1"/>
  <c r="CM156" i="95" s="1"/>
  <c r="CN156" i="95" a="1"/>
  <c r="CN156" i="95"/>
  <c r="CO156" i="95" a="1"/>
  <c r="CO156" i="95"/>
  <c r="CP156" i="95" a="1"/>
  <c r="CP156" i="95"/>
  <c r="CQ156" i="95" a="1"/>
  <c r="CQ156" i="95" s="1"/>
  <c r="CR156" i="95" a="1"/>
  <c r="CR156" i="95" s="1"/>
  <c r="CS156" i="95" a="1"/>
  <c r="CS156" i="95" s="1"/>
  <c r="CT156" i="95" a="1"/>
  <c r="CT156" i="95" s="1"/>
  <c r="CU156" i="95" a="1"/>
  <c r="CU156" i="95" s="1"/>
  <c r="CV156" i="95" a="1"/>
  <c r="CV156" i="95"/>
  <c r="CW156" i="95" a="1"/>
  <c r="CW156" i="95"/>
  <c r="CX156" i="95" a="1"/>
  <c r="CX156" i="95"/>
  <c r="CY156" i="95" a="1"/>
  <c r="CY156" i="95" s="1"/>
  <c r="E157" i="95" a="1"/>
  <c r="E157" i="95" s="1"/>
  <c r="F157" i="95" a="1"/>
  <c r="F157" i="95" s="1"/>
  <c r="G157" i="95" a="1"/>
  <c r="G157" i="95" s="1"/>
  <c r="H157" i="95" a="1"/>
  <c r="H157" i="95" s="1"/>
  <c r="I157" i="95" a="1"/>
  <c r="I157" i="95"/>
  <c r="J157" i="95" a="1"/>
  <c r="J157" i="95"/>
  <c r="K157" i="95" a="1"/>
  <c r="K157" i="95"/>
  <c r="L157" i="95" a="1"/>
  <c r="L157" i="95" s="1"/>
  <c r="M157" i="95" a="1"/>
  <c r="M157" i="95" s="1"/>
  <c r="N157" i="95" a="1"/>
  <c r="N157" i="95" s="1"/>
  <c r="O157" i="95" a="1"/>
  <c r="O157" i="95" s="1"/>
  <c r="P157" i="95" a="1"/>
  <c r="P157" i="95" s="1"/>
  <c r="Q157" i="95" a="1"/>
  <c r="Q157" i="95"/>
  <c r="R157" i="95" a="1"/>
  <c r="R157" i="95"/>
  <c r="S157" i="95" a="1"/>
  <c r="S157" i="95"/>
  <c r="T157" i="95" a="1"/>
  <c r="T157" i="95" s="1"/>
  <c r="U157" i="95" a="1"/>
  <c r="U157" i="95" s="1"/>
  <c r="V157" i="95" a="1"/>
  <c r="V157" i="95" s="1"/>
  <c r="W157" i="95" a="1"/>
  <c r="W157" i="95" s="1"/>
  <c r="X157" i="95" a="1"/>
  <c r="X157" i="95" s="1"/>
  <c r="Y157" i="95" a="1"/>
  <c r="Y157" i="95"/>
  <c r="Z157" i="95" a="1"/>
  <c r="Z157" i="95"/>
  <c r="AA157" i="95" a="1"/>
  <c r="AA157" i="95"/>
  <c r="AB157" i="95" a="1"/>
  <c r="AB157" i="95" s="1"/>
  <c r="AC157" i="95" a="1"/>
  <c r="AC157" i="95" s="1"/>
  <c r="AD157" i="95" a="1"/>
  <c r="AD157" i="95" s="1"/>
  <c r="AE157" i="95" a="1"/>
  <c r="AE157" i="95" s="1"/>
  <c r="AF157" i="95" a="1"/>
  <c r="AF157" i="95" s="1"/>
  <c r="AG157" i="95" a="1"/>
  <c r="AG157" i="95"/>
  <c r="AH157" i="95" a="1"/>
  <c r="AH157" i="95"/>
  <c r="AI157" i="95" a="1"/>
  <c r="AI157" i="95"/>
  <c r="AJ157" i="95" a="1"/>
  <c r="AJ157" i="95" s="1"/>
  <c r="AK157" i="95" a="1"/>
  <c r="AK157" i="95" s="1"/>
  <c r="AL157" i="95" a="1"/>
  <c r="AL157" i="95" s="1"/>
  <c r="AM157" i="95" a="1"/>
  <c r="AM157" i="95" s="1"/>
  <c r="AN157" i="95" a="1"/>
  <c r="AN157" i="95" s="1"/>
  <c r="AO157" i="95" a="1"/>
  <c r="AO157" i="95"/>
  <c r="AP157" i="95" a="1"/>
  <c r="AP157" i="95"/>
  <c r="AQ157" i="95" a="1"/>
  <c r="AQ157" i="95"/>
  <c r="AR157" i="95" a="1"/>
  <c r="AR157" i="95" s="1"/>
  <c r="AS157" i="95" a="1"/>
  <c r="AS157" i="95" s="1"/>
  <c r="AT157" i="95" a="1"/>
  <c r="AT157" i="95" s="1"/>
  <c r="AU157" i="95" a="1"/>
  <c r="AU157" i="95" s="1"/>
  <c r="AV157" i="95" a="1"/>
  <c r="AV157" i="95" s="1"/>
  <c r="AW157" i="95" a="1"/>
  <c r="AW157" i="95"/>
  <c r="AX157" i="95" a="1"/>
  <c r="AX157" i="95"/>
  <c r="AY157" i="95" a="1"/>
  <c r="AY157" i="95"/>
  <c r="AZ157" i="95" a="1"/>
  <c r="AZ157" i="95" s="1"/>
  <c r="BA157" i="95" a="1"/>
  <c r="BA157" i="95" s="1"/>
  <c r="BB157" i="95" a="1"/>
  <c r="BB157" i="95" s="1"/>
  <c r="BC157" i="95" a="1"/>
  <c r="BC157" i="95" s="1"/>
  <c r="BD157" i="95" a="1"/>
  <c r="BD157" i="95" s="1"/>
  <c r="BE157" i="95" a="1"/>
  <c r="BE157" i="95"/>
  <c r="BF157" i="95" a="1"/>
  <c r="BF157" i="95"/>
  <c r="BG157" i="95" a="1"/>
  <c r="BG157" i="95"/>
  <c r="BH157" i="95" a="1"/>
  <c r="BH157" i="95" s="1"/>
  <c r="BI157" i="95" a="1"/>
  <c r="BI157" i="95" s="1"/>
  <c r="BJ157" i="95" a="1"/>
  <c r="BJ157" i="95" s="1"/>
  <c r="BK157" i="95" a="1"/>
  <c r="BK157" i="95" s="1"/>
  <c r="BL157" i="95" a="1"/>
  <c r="BL157" i="95" s="1"/>
  <c r="BM157" i="95" a="1"/>
  <c r="BM157" i="95"/>
  <c r="BN157" i="95" a="1"/>
  <c r="BN157" i="95"/>
  <c r="BO157" i="95" a="1"/>
  <c r="BO157" i="95"/>
  <c r="BP157" i="95" a="1"/>
  <c r="BP157" i="95" s="1"/>
  <c r="BQ157" i="95" a="1"/>
  <c r="BQ157" i="95" s="1"/>
  <c r="BR157" i="95" a="1"/>
  <c r="BR157" i="95" s="1"/>
  <c r="BS157" i="95" a="1"/>
  <c r="BS157" i="95" s="1"/>
  <c r="BT157" i="95" a="1"/>
  <c r="BT157" i="95" s="1"/>
  <c r="BU157" i="95" a="1"/>
  <c r="BU157" i="95"/>
  <c r="BV157" i="95" a="1"/>
  <c r="BV157" i="95"/>
  <c r="BW157" i="95" a="1"/>
  <c r="BW157" i="95"/>
  <c r="BX157" i="95" a="1"/>
  <c r="BX157" i="95" s="1"/>
  <c r="BY157" i="95" a="1"/>
  <c r="BY157" i="95" s="1"/>
  <c r="BZ157" i="95" a="1"/>
  <c r="BZ157" i="95" s="1"/>
  <c r="CA157" i="95" a="1"/>
  <c r="CA157" i="95" s="1"/>
  <c r="CB157" i="95" a="1"/>
  <c r="CB157" i="95" s="1"/>
  <c r="CC157" i="95" a="1"/>
  <c r="CC157" i="95"/>
  <c r="CD157" i="95" a="1"/>
  <c r="CD157" i="95"/>
  <c r="CE157" i="95" a="1"/>
  <c r="CE157" i="95"/>
  <c r="CF157" i="95" a="1"/>
  <c r="CF157" i="95" s="1"/>
  <c r="CG157" i="95" a="1"/>
  <c r="CG157" i="95" s="1"/>
  <c r="CH157" i="95" a="1"/>
  <c r="CH157" i="95" s="1"/>
  <c r="CI157" i="95" a="1"/>
  <c r="CI157" i="95" s="1"/>
  <c r="CJ157" i="95" a="1"/>
  <c r="CJ157" i="95" s="1"/>
  <c r="CK157" i="95" a="1"/>
  <c r="CK157" i="95"/>
  <c r="CL157" i="95" a="1"/>
  <c r="CL157" i="95"/>
  <c r="CM157" i="95" a="1"/>
  <c r="CM157" i="95"/>
  <c r="CN157" i="95" a="1"/>
  <c r="CN157" i="95" s="1"/>
  <c r="CO157" i="95" a="1"/>
  <c r="CO157" i="95" s="1"/>
  <c r="CP157" i="95" a="1"/>
  <c r="CP157" i="95" s="1"/>
  <c r="CQ157" i="95" a="1"/>
  <c r="CQ157" i="95" s="1"/>
  <c r="CR157" i="95" a="1"/>
  <c r="CR157" i="95" s="1"/>
  <c r="CS157" i="95" a="1"/>
  <c r="CS157" i="95"/>
  <c r="CT157" i="95" a="1"/>
  <c r="CT157" i="95"/>
  <c r="CU157" i="95" a="1"/>
  <c r="CU157" i="95"/>
  <c r="CV157" i="95" a="1"/>
  <c r="CV157" i="95" s="1"/>
  <c r="CW157" i="95" a="1"/>
  <c r="CW157" i="95" s="1"/>
  <c r="CX157" i="95" a="1"/>
  <c r="CX157" i="95" s="1"/>
  <c r="CY157" i="95" a="1"/>
  <c r="CY157" i="95" s="1"/>
  <c r="E158" i="95" a="1"/>
  <c r="E158" i="95" s="1"/>
  <c r="F158" i="95" a="1"/>
  <c r="F158" i="95"/>
  <c r="G158" i="95" a="1"/>
  <c r="G158" i="95"/>
  <c r="H158" i="95" a="1"/>
  <c r="H158" i="95"/>
  <c r="I158" i="95" a="1"/>
  <c r="I158" i="95" s="1"/>
  <c r="J158" i="95" a="1"/>
  <c r="J158" i="95" s="1"/>
  <c r="K158" i="95" a="1"/>
  <c r="K158" i="95" s="1"/>
  <c r="L158" i="95" a="1"/>
  <c r="L158" i="95" s="1"/>
  <c r="M158" i="95" a="1"/>
  <c r="M158" i="95" s="1"/>
  <c r="N158" i="95" a="1"/>
  <c r="N158" i="95"/>
  <c r="O158" i="95" a="1"/>
  <c r="O158" i="95"/>
  <c r="P158" i="95" a="1"/>
  <c r="P158" i="95"/>
  <c r="Q158" i="95" a="1"/>
  <c r="Q158" i="95" s="1"/>
  <c r="R158" i="95" a="1"/>
  <c r="R158" i="95" s="1"/>
  <c r="S158" i="95" a="1"/>
  <c r="S158" i="95" s="1"/>
  <c r="T158" i="95" a="1"/>
  <c r="T158" i="95" s="1"/>
  <c r="U158" i="95" a="1"/>
  <c r="U158" i="95" s="1"/>
  <c r="V158" i="95" a="1"/>
  <c r="V158" i="95"/>
  <c r="W158" i="95" a="1"/>
  <c r="W158" i="95"/>
  <c r="X158" i="95" a="1"/>
  <c r="X158" i="95"/>
  <c r="Y158" i="95" a="1"/>
  <c r="Y158" i="95" s="1"/>
  <c r="Z158" i="95" a="1"/>
  <c r="Z158" i="95" s="1"/>
  <c r="AA158" i="95" a="1"/>
  <c r="AA158" i="95" s="1"/>
  <c r="AB158" i="95" a="1"/>
  <c r="AB158" i="95" s="1"/>
  <c r="AC158" i="95" a="1"/>
  <c r="AC158" i="95" s="1"/>
  <c r="AD158" i="95" a="1"/>
  <c r="AD158" i="95"/>
  <c r="AE158" i="95" a="1"/>
  <c r="AE158" i="95"/>
  <c r="AF158" i="95" a="1"/>
  <c r="AF158" i="95"/>
  <c r="AG158" i="95" a="1"/>
  <c r="AG158" i="95" s="1"/>
  <c r="AH158" i="95" a="1"/>
  <c r="AH158" i="95" s="1"/>
  <c r="AI158" i="95" a="1"/>
  <c r="AI158" i="95" s="1"/>
  <c r="AJ158" i="95" a="1"/>
  <c r="AJ158" i="95" s="1"/>
  <c r="AK158" i="95" a="1"/>
  <c r="AK158" i="95" s="1"/>
  <c r="AL158" i="95" a="1"/>
  <c r="AL158" i="95"/>
  <c r="AM158" i="95" a="1"/>
  <c r="AM158" i="95"/>
  <c r="AN158" i="95" a="1"/>
  <c r="AN158" i="95"/>
  <c r="AO158" i="95" a="1"/>
  <c r="AO158" i="95" s="1"/>
  <c r="AP158" i="95" a="1"/>
  <c r="AP158" i="95" s="1"/>
  <c r="AQ158" i="95" a="1"/>
  <c r="AQ158" i="95" s="1"/>
  <c r="AR158" i="95" a="1"/>
  <c r="AR158" i="95" s="1"/>
  <c r="AS158" i="95" a="1"/>
  <c r="AS158" i="95" s="1"/>
  <c r="AT158" i="95" a="1"/>
  <c r="AT158" i="95"/>
  <c r="AU158" i="95" a="1"/>
  <c r="AU158" i="95"/>
  <c r="AV158" i="95" a="1"/>
  <c r="AV158" i="95"/>
  <c r="AW158" i="95" a="1"/>
  <c r="AW158" i="95" s="1"/>
  <c r="AX158" i="95" a="1"/>
  <c r="AX158" i="95" s="1"/>
  <c r="AY158" i="95" a="1"/>
  <c r="AY158" i="95" s="1"/>
  <c r="AZ158" i="95" a="1"/>
  <c r="AZ158" i="95" s="1"/>
  <c r="BA158" i="95" a="1"/>
  <c r="BA158" i="95" s="1"/>
  <c r="BB158" i="95" a="1"/>
  <c r="BB158" i="95"/>
  <c r="BC158" i="95" a="1"/>
  <c r="BC158" i="95"/>
  <c r="BD158" i="95" a="1"/>
  <c r="BD158" i="95"/>
  <c r="BE158" i="95" a="1"/>
  <c r="BE158" i="95" s="1"/>
  <c r="BF158" i="95" a="1"/>
  <c r="BF158" i="95" s="1"/>
  <c r="BG158" i="95" a="1"/>
  <c r="BG158" i="95" s="1"/>
  <c r="BH158" i="95" a="1"/>
  <c r="BH158" i="95" s="1"/>
  <c r="BI158" i="95" a="1"/>
  <c r="BI158" i="95" s="1"/>
  <c r="BJ158" i="95" a="1"/>
  <c r="BJ158" i="95"/>
  <c r="BK158" i="95" a="1"/>
  <c r="BK158" i="95"/>
  <c r="BL158" i="95" a="1"/>
  <c r="BL158" i="95"/>
  <c r="BM158" i="95" a="1"/>
  <c r="BM158" i="95" s="1"/>
  <c r="BN158" i="95" a="1"/>
  <c r="BN158" i="95" s="1"/>
  <c r="BO158" i="95" a="1"/>
  <c r="BO158" i="95" s="1"/>
  <c r="BP158" i="95" a="1"/>
  <c r="BP158" i="95" s="1"/>
  <c r="BQ158" i="95" a="1"/>
  <c r="BQ158" i="95" s="1"/>
  <c r="BR158" i="95" a="1"/>
  <c r="BR158" i="95"/>
  <c r="BS158" i="95" a="1"/>
  <c r="BS158" i="95"/>
  <c r="BT158" i="95" a="1"/>
  <c r="BT158" i="95"/>
  <c r="BU158" i="95" a="1"/>
  <c r="BU158" i="95" s="1"/>
  <c r="BV158" i="95" a="1"/>
  <c r="BV158" i="95" s="1"/>
  <c r="BW158" i="95" a="1"/>
  <c r="BW158" i="95" s="1"/>
  <c r="BX158" i="95" a="1"/>
  <c r="BX158" i="95" s="1"/>
  <c r="BY158" i="95" a="1"/>
  <c r="BY158" i="95" s="1"/>
  <c r="BZ158" i="95" a="1"/>
  <c r="BZ158" i="95"/>
  <c r="CA158" i="95" a="1"/>
  <c r="CA158" i="95"/>
  <c r="CB158" i="95" a="1"/>
  <c r="CB158" i="95"/>
  <c r="CC158" i="95" a="1"/>
  <c r="CC158" i="95" s="1"/>
  <c r="CD158" i="95" a="1"/>
  <c r="CD158" i="95" s="1"/>
  <c r="CE158" i="95" a="1"/>
  <c r="CE158" i="95" s="1"/>
  <c r="CF158" i="95" a="1"/>
  <c r="CF158" i="95" s="1"/>
  <c r="CG158" i="95" a="1"/>
  <c r="CG158" i="95" s="1"/>
  <c r="CH158" i="95" a="1"/>
  <c r="CH158" i="95"/>
  <c r="CI158" i="95" a="1"/>
  <c r="CI158" i="95"/>
  <c r="CJ158" i="95" a="1"/>
  <c r="CJ158" i="95"/>
  <c r="CK158" i="95" a="1"/>
  <c r="CK158" i="95" s="1"/>
  <c r="CL158" i="95" a="1"/>
  <c r="CL158" i="95" s="1"/>
  <c r="CM158" i="95" a="1"/>
  <c r="CM158" i="95" s="1"/>
  <c r="CN158" i="95" a="1"/>
  <c r="CN158" i="95" s="1"/>
  <c r="CO158" i="95" a="1"/>
  <c r="CO158" i="95" s="1"/>
  <c r="CP158" i="95" a="1"/>
  <c r="CP158" i="95"/>
  <c r="CQ158" i="95" a="1"/>
  <c r="CQ158" i="95"/>
  <c r="CR158" i="95" a="1"/>
  <c r="CR158" i="95"/>
  <c r="CS158" i="95" a="1"/>
  <c r="CS158" i="95" s="1"/>
  <c r="CT158" i="95" a="1"/>
  <c r="CT158" i="95" s="1"/>
  <c r="CU158" i="95" a="1"/>
  <c r="CU158" i="95" s="1"/>
  <c r="CV158" i="95" a="1"/>
  <c r="CV158" i="95" s="1"/>
  <c r="CW158" i="95" a="1"/>
  <c r="CW158" i="95" s="1"/>
  <c r="CX158" i="95" a="1"/>
  <c r="CX158" i="95"/>
  <c r="CY158" i="95" a="1"/>
  <c r="CY158" i="95"/>
  <c r="E159" i="95" a="1"/>
  <c r="E159" i="95"/>
  <c r="F159" i="95" a="1"/>
  <c r="F159" i="95" s="1"/>
  <c r="G159" i="95" a="1"/>
  <c r="G159" i="95" s="1"/>
  <c r="H159" i="95" a="1"/>
  <c r="H159" i="95" s="1"/>
  <c r="I159" i="95" a="1"/>
  <c r="I159" i="95" s="1"/>
  <c r="J159" i="95" a="1"/>
  <c r="J159" i="95" s="1"/>
  <c r="K159" i="95" a="1"/>
  <c r="K159" i="95"/>
  <c r="L159" i="95" a="1"/>
  <c r="L159" i="95"/>
  <c r="M159" i="95" a="1"/>
  <c r="M159" i="95"/>
  <c r="N159" i="95" a="1"/>
  <c r="N159" i="95" s="1"/>
  <c r="O159" i="95" a="1"/>
  <c r="O159" i="95" s="1"/>
  <c r="P159" i="95" a="1"/>
  <c r="P159" i="95" s="1"/>
  <c r="Q159" i="95" a="1"/>
  <c r="Q159" i="95" s="1"/>
  <c r="R159" i="95" a="1"/>
  <c r="R159" i="95" s="1"/>
  <c r="S159" i="95" a="1"/>
  <c r="S159" i="95"/>
  <c r="T159" i="95" a="1"/>
  <c r="T159" i="95"/>
  <c r="U159" i="95" a="1"/>
  <c r="U159" i="95"/>
  <c r="V159" i="95" a="1"/>
  <c r="V159" i="95" s="1"/>
  <c r="W159" i="95" a="1"/>
  <c r="W159" i="95" s="1"/>
  <c r="X159" i="95" a="1"/>
  <c r="X159" i="95" s="1"/>
  <c r="Y159" i="95" a="1"/>
  <c r="Y159" i="95" s="1"/>
  <c r="Z159" i="95" a="1"/>
  <c r="Z159" i="95" s="1"/>
  <c r="AA159" i="95" a="1"/>
  <c r="AA159" i="95"/>
  <c r="AB159" i="95" a="1"/>
  <c r="AB159" i="95"/>
  <c r="AC159" i="95" a="1"/>
  <c r="AC159" i="95"/>
  <c r="AD159" i="95" a="1"/>
  <c r="AD159" i="95" s="1"/>
  <c r="AE159" i="95" a="1"/>
  <c r="AE159" i="95" s="1"/>
  <c r="AF159" i="95" a="1"/>
  <c r="AF159" i="95" s="1"/>
  <c r="AG159" i="95" a="1"/>
  <c r="AG159" i="95" s="1"/>
  <c r="AH159" i="95" a="1"/>
  <c r="AH159" i="95" s="1"/>
  <c r="AI159" i="95" a="1"/>
  <c r="AI159" i="95"/>
  <c r="AJ159" i="95" a="1"/>
  <c r="AJ159" i="95"/>
  <c r="AK159" i="95" a="1"/>
  <c r="AK159" i="95"/>
  <c r="AL159" i="95" a="1"/>
  <c r="AL159" i="95" s="1"/>
  <c r="AM159" i="95" a="1"/>
  <c r="AM159" i="95" s="1"/>
  <c r="AN159" i="95" a="1"/>
  <c r="AN159" i="95" s="1"/>
  <c r="AO159" i="95" a="1"/>
  <c r="AO159" i="95" s="1"/>
  <c r="AP159" i="95" a="1"/>
  <c r="AP159" i="95" s="1"/>
  <c r="AQ159" i="95" a="1"/>
  <c r="AQ159" i="95"/>
  <c r="AR159" i="95" a="1"/>
  <c r="AR159" i="95"/>
  <c r="AS159" i="95" a="1"/>
  <c r="AS159" i="95"/>
  <c r="AT159" i="95" a="1"/>
  <c r="AT159" i="95" s="1"/>
  <c r="AU159" i="95" a="1"/>
  <c r="AU159" i="95" s="1"/>
  <c r="AV159" i="95" a="1"/>
  <c r="AV159" i="95" s="1"/>
  <c r="AW159" i="95" a="1"/>
  <c r="AW159" i="95" s="1"/>
  <c r="AX159" i="95" a="1"/>
  <c r="AX159" i="95" s="1"/>
  <c r="AY159" i="95" a="1"/>
  <c r="AY159" i="95"/>
  <c r="AZ159" i="95" a="1"/>
  <c r="AZ159" i="95"/>
  <c r="BA159" i="95" a="1"/>
  <c r="BA159" i="95"/>
  <c r="BB159" i="95" a="1"/>
  <c r="BB159" i="95" s="1"/>
  <c r="BC159" i="95" a="1"/>
  <c r="BC159" i="95" s="1"/>
  <c r="BD159" i="95" a="1"/>
  <c r="BD159" i="95" s="1"/>
  <c r="BE159" i="95" a="1"/>
  <c r="BE159" i="95" s="1"/>
  <c r="BF159" i="95" a="1"/>
  <c r="BF159" i="95" s="1"/>
  <c r="BG159" i="95" a="1"/>
  <c r="BG159" i="95"/>
  <c r="BH159" i="95" a="1"/>
  <c r="BH159" i="95"/>
  <c r="BI159" i="95" a="1"/>
  <c r="BI159" i="95"/>
  <c r="BJ159" i="95" a="1"/>
  <c r="BJ159" i="95" s="1"/>
  <c r="BK159" i="95" a="1"/>
  <c r="BK159" i="95" s="1"/>
  <c r="BL159" i="95" a="1"/>
  <c r="BL159" i="95" s="1"/>
  <c r="BM159" i="95" a="1"/>
  <c r="BM159" i="95" s="1"/>
  <c r="BN159" i="95" a="1"/>
  <c r="BN159" i="95" s="1"/>
  <c r="BO159" i="95" a="1"/>
  <c r="BO159" i="95"/>
  <c r="BP159" i="95" a="1"/>
  <c r="BP159" i="95"/>
  <c r="BQ159" i="95" a="1"/>
  <c r="BQ159" i="95"/>
  <c r="BR159" i="95" a="1"/>
  <c r="BR159" i="95" s="1"/>
  <c r="BS159" i="95" a="1"/>
  <c r="BS159" i="95" s="1"/>
  <c r="BT159" i="95" a="1"/>
  <c r="BT159" i="95" s="1"/>
  <c r="BU159" i="95" a="1"/>
  <c r="BU159" i="95" s="1"/>
  <c r="BV159" i="95" a="1"/>
  <c r="BV159" i="95" s="1"/>
  <c r="BW159" i="95" a="1"/>
  <c r="BW159" i="95"/>
  <c r="BX159" i="95" a="1"/>
  <c r="BX159" i="95"/>
  <c r="BY159" i="95" a="1"/>
  <c r="BY159" i="95"/>
  <c r="BZ159" i="95" a="1"/>
  <c r="BZ159" i="95" s="1"/>
  <c r="CA159" i="95" a="1"/>
  <c r="CA159" i="95" s="1"/>
  <c r="CB159" i="95" a="1"/>
  <c r="CB159" i="95" s="1"/>
  <c r="CC159" i="95" a="1"/>
  <c r="CC159" i="95" s="1"/>
  <c r="CD159" i="95" a="1"/>
  <c r="CD159" i="95" s="1"/>
  <c r="CE159" i="95" a="1"/>
  <c r="CE159" i="95"/>
  <c r="CF159" i="95" a="1"/>
  <c r="CF159" i="95"/>
  <c r="CG159" i="95" a="1"/>
  <c r="CG159" i="95"/>
  <c r="CH159" i="95" a="1"/>
  <c r="CH159" i="95" s="1"/>
  <c r="CI159" i="95" a="1"/>
  <c r="CI159" i="95" s="1"/>
  <c r="CJ159" i="95" a="1"/>
  <c r="CJ159" i="95" s="1"/>
  <c r="CK159" i="95" a="1"/>
  <c r="CK159" i="95" s="1"/>
  <c r="CL159" i="95" a="1"/>
  <c r="CL159" i="95" s="1"/>
  <c r="CM159" i="95" a="1"/>
  <c r="CM159" i="95"/>
  <c r="CN159" i="95" a="1"/>
  <c r="CN159" i="95"/>
  <c r="CO159" i="95" a="1"/>
  <c r="CO159" i="95"/>
  <c r="CP159" i="95" a="1"/>
  <c r="CP159" i="95" s="1"/>
  <c r="CQ159" i="95" a="1"/>
  <c r="CQ159" i="95" s="1"/>
  <c r="CR159" i="95" a="1"/>
  <c r="CR159" i="95" s="1"/>
  <c r="CS159" i="95" a="1"/>
  <c r="CS159" i="95" s="1"/>
  <c r="CT159" i="95" a="1"/>
  <c r="CT159" i="95" s="1"/>
  <c r="CU159" i="95" a="1"/>
  <c r="CU159" i="95"/>
  <c r="CV159" i="95" a="1"/>
  <c r="CV159" i="95"/>
  <c r="CW159" i="95" a="1"/>
  <c r="CW159" i="95"/>
  <c r="CX159" i="95" a="1"/>
  <c r="CX159" i="95" s="1"/>
  <c r="CY159" i="95" a="1"/>
  <c r="CY159" i="95" s="1"/>
  <c r="E160" i="95" a="1"/>
  <c r="E160" i="95" s="1"/>
  <c r="F160" i="95" a="1"/>
  <c r="F160" i="95" s="1"/>
  <c r="G160" i="95" a="1"/>
  <c r="G160" i="95" s="1"/>
  <c r="H160" i="95" a="1"/>
  <c r="H160" i="95"/>
  <c r="I160" i="95" a="1"/>
  <c r="I160" i="95"/>
  <c r="J160" i="95" a="1"/>
  <c r="J160" i="95"/>
  <c r="K160" i="95" a="1"/>
  <c r="K160" i="95" s="1"/>
  <c r="L160" i="95" a="1"/>
  <c r="L160" i="95" s="1"/>
  <c r="M160" i="95" a="1"/>
  <c r="M160" i="95" s="1"/>
  <c r="N160" i="95" a="1"/>
  <c r="N160" i="95" s="1"/>
  <c r="O160" i="95" a="1"/>
  <c r="O160" i="95" s="1"/>
  <c r="P160" i="95" a="1"/>
  <c r="P160" i="95"/>
  <c r="Q160" i="95" a="1"/>
  <c r="Q160" i="95"/>
  <c r="R160" i="95" a="1"/>
  <c r="R160" i="95"/>
  <c r="S160" i="95" a="1"/>
  <c r="S160" i="95" s="1"/>
  <c r="T160" i="95" a="1"/>
  <c r="T160" i="95" s="1"/>
  <c r="U160" i="95" a="1"/>
  <c r="U160" i="95" s="1"/>
  <c r="V160" i="95" a="1"/>
  <c r="V160" i="95" s="1"/>
  <c r="W160" i="95" a="1"/>
  <c r="W160" i="95" s="1"/>
  <c r="X160" i="95" a="1"/>
  <c r="X160" i="95"/>
  <c r="Y160" i="95" a="1"/>
  <c r="Y160" i="95"/>
  <c r="Z160" i="95" a="1"/>
  <c r="Z160" i="95"/>
  <c r="AA160" i="95" a="1"/>
  <c r="AA160" i="95" s="1"/>
  <c r="AB160" i="95" a="1"/>
  <c r="AB160" i="95" s="1"/>
  <c r="AC160" i="95" a="1"/>
  <c r="AC160" i="95" s="1"/>
  <c r="AD160" i="95" a="1"/>
  <c r="AD160" i="95" s="1"/>
  <c r="AE160" i="95" a="1"/>
  <c r="AE160" i="95" s="1"/>
  <c r="AF160" i="95" a="1"/>
  <c r="AF160" i="95"/>
  <c r="AG160" i="95" a="1"/>
  <c r="AG160" i="95"/>
  <c r="AH160" i="95" a="1"/>
  <c r="AH160" i="95"/>
  <c r="AI160" i="95" a="1"/>
  <c r="AI160" i="95" s="1"/>
  <c r="AJ160" i="95" a="1"/>
  <c r="AJ160" i="95" s="1"/>
  <c r="AK160" i="95" a="1"/>
  <c r="AK160" i="95" s="1"/>
  <c r="AL160" i="95" a="1"/>
  <c r="AL160" i="95" s="1"/>
  <c r="AM160" i="95" a="1"/>
  <c r="AM160" i="95" s="1"/>
  <c r="AN160" i="95" a="1"/>
  <c r="AN160" i="95"/>
  <c r="AO160" i="95" a="1"/>
  <c r="AO160" i="95"/>
  <c r="AP160" i="95" a="1"/>
  <c r="AP160" i="95"/>
  <c r="AQ160" i="95" a="1"/>
  <c r="AQ160" i="95" s="1"/>
  <c r="AR160" i="95" a="1"/>
  <c r="AR160" i="95" s="1"/>
  <c r="AS160" i="95" a="1"/>
  <c r="AS160" i="95" s="1"/>
  <c r="AT160" i="95" a="1"/>
  <c r="AT160" i="95" s="1"/>
  <c r="AU160" i="95" a="1"/>
  <c r="AU160" i="95" s="1"/>
  <c r="AV160" i="95" a="1"/>
  <c r="AV160" i="95"/>
  <c r="AW160" i="95" a="1"/>
  <c r="AW160" i="95"/>
  <c r="AX160" i="95" a="1"/>
  <c r="AX160" i="95"/>
  <c r="AY160" i="95" a="1"/>
  <c r="AY160" i="95" s="1"/>
  <c r="AZ160" i="95" a="1"/>
  <c r="AZ160" i="95" s="1"/>
  <c r="BA160" i="95" a="1"/>
  <c r="BA160" i="95" s="1"/>
  <c r="BB160" i="95" a="1"/>
  <c r="BB160" i="95" s="1"/>
  <c r="BC160" i="95" a="1"/>
  <c r="BC160" i="95" s="1"/>
  <c r="BD160" i="95" a="1"/>
  <c r="BD160" i="95"/>
  <c r="BE160" i="95" a="1"/>
  <c r="BE160" i="95"/>
  <c r="BF160" i="95" a="1"/>
  <c r="BF160" i="95"/>
  <c r="BG160" i="95" a="1"/>
  <c r="BG160" i="95" s="1"/>
  <c r="BH160" i="95" a="1"/>
  <c r="BH160" i="95" s="1"/>
  <c r="BI160" i="95" a="1"/>
  <c r="BI160" i="95" s="1"/>
  <c r="BJ160" i="95" a="1"/>
  <c r="BJ160" i="95" s="1"/>
  <c r="BK160" i="95" a="1"/>
  <c r="BK160" i="95" s="1"/>
  <c r="BL160" i="95" a="1"/>
  <c r="BL160" i="95"/>
  <c r="BM160" i="95" a="1"/>
  <c r="BM160" i="95"/>
  <c r="BN160" i="95" a="1"/>
  <c r="BN160" i="95"/>
  <c r="BO160" i="95" a="1"/>
  <c r="BO160" i="95" s="1"/>
  <c r="BP160" i="95" a="1"/>
  <c r="BP160" i="95" s="1"/>
  <c r="BQ160" i="95" a="1"/>
  <c r="BQ160" i="95" s="1"/>
  <c r="BR160" i="95" a="1"/>
  <c r="BR160" i="95" s="1"/>
  <c r="BS160" i="95" a="1"/>
  <c r="BS160" i="95" s="1"/>
  <c r="BT160" i="95" a="1"/>
  <c r="BT160" i="95"/>
  <c r="BU160" i="95" a="1"/>
  <c r="BU160" i="95"/>
  <c r="BV160" i="95" a="1"/>
  <c r="BV160" i="95"/>
  <c r="BW160" i="95" a="1"/>
  <c r="BW160" i="95" s="1"/>
  <c r="BX160" i="95" a="1"/>
  <c r="BX160" i="95" s="1"/>
  <c r="BY160" i="95" a="1"/>
  <c r="BY160" i="95" s="1"/>
  <c r="BZ160" i="95" a="1"/>
  <c r="BZ160" i="95" s="1"/>
  <c r="CA160" i="95" a="1"/>
  <c r="CA160" i="95" s="1"/>
  <c r="CB160" i="95" a="1"/>
  <c r="CB160" i="95"/>
  <c r="CC160" i="95" a="1"/>
  <c r="CC160" i="95"/>
  <c r="CD160" i="95" a="1"/>
  <c r="CD160" i="95"/>
  <c r="CE160" i="95" a="1"/>
  <c r="CE160" i="95" s="1"/>
  <c r="CF160" i="95" a="1"/>
  <c r="CF160" i="95" s="1"/>
  <c r="CG160" i="95" a="1"/>
  <c r="CG160" i="95" s="1"/>
  <c r="CH160" i="95" a="1"/>
  <c r="CH160" i="95" s="1"/>
  <c r="CI160" i="95" a="1"/>
  <c r="CI160" i="95" s="1"/>
  <c r="CJ160" i="95" a="1"/>
  <c r="CJ160" i="95"/>
  <c r="CK160" i="95" a="1"/>
  <c r="CK160" i="95"/>
  <c r="CL160" i="95" a="1"/>
  <c r="CL160" i="95"/>
  <c r="CM160" i="95" a="1"/>
  <c r="CM160" i="95" s="1"/>
  <c r="CN160" i="95" a="1"/>
  <c r="CN160" i="95" s="1"/>
  <c r="CO160" i="95" a="1"/>
  <c r="CO160" i="95" s="1"/>
  <c r="CP160" i="95" a="1"/>
  <c r="CP160" i="95" s="1"/>
  <c r="CQ160" i="95" a="1"/>
  <c r="CQ160" i="95" s="1"/>
  <c r="CR160" i="95" a="1"/>
  <c r="CR160" i="95"/>
  <c r="CS160" i="95" a="1"/>
  <c r="CS160" i="95"/>
  <c r="CT160" i="95" a="1"/>
  <c r="CT160" i="95"/>
  <c r="CU160" i="95" a="1"/>
  <c r="CU160" i="95" s="1"/>
  <c r="CV160" i="95" a="1"/>
  <c r="CV160" i="95" s="1"/>
  <c r="CW160" i="95" a="1"/>
  <c r="CW160" i="95" s="1"/>
  <c r="CX160" i="95" a="1"/>
  <c r="CX160" i="95" s="1"/>
  <c r="CY160" i="95" a="1"/>
  <c r="CY160" i="95" s="1"/>
  <c r="E161" i="95" a="1"/>
  <c r="E161" i="95"/>
  <c r="F161" i="95" a="1"/>
  <c r="F161" i="95"/>
  <c r="G161" i="95" a="1"/>
  <c r="G161" i="95"/>
  <c r="H161" i="95" a="1"/>
  <c r="H161" i="95" s="1"/>
  <c r="I161" i="95" a="1"/>
  <c r="I161" i="95" s="1"/>
  <c r="J161" i="95" a="1"/>
  <c r="J161" i="95" s="1"/>
  <c r="K161" i="95" a="1"/>
  <c r="K161" i="95" s="1"/>
  <c r="L161" i="95" a="1"/>
  <c r="L161" i="95" s="1"/>
  <c r="M161" i="95" a="1"/>
  <c r="M161" i="95"/>
  <c r="N161" i="95" a="1"/>
  <c r="N161" i="95"/>
  <c r="O161" i="95" a="1"/>
  <c r="O161" i="95"/>
  <c r="P161" i="95" a="1"/>
  <c r="P161" i="95" s="1"/>
  <c r="Q161" i="95" a="1"/>
  <c r="Q161" i="95" s="1"/>
  <c r="R161" i="95" a="1"/>
  <c r="R161" i="95" s="1"/>
  <c r="S161" i="95" a="1"/>
  <c r="S161" i="95" s="1"/>
  <c r="T161" i="95" a="1"/>
  <c r="T161" i="95" s="1"/>
  <c r="U161" i="95" a="1"/>
  <c r="U161" i="95"/>
  <c r="V161" i="95" a="1"/>
  <c r="V161" i="95"/>
  <c r="W161" i="95" a="1"/>
  <c r="W161" i="95"/>
  <c r="X161" i="95" a="1"/>
  <c r="X161" i="95" s="1"/>
  <c r="Y161" i="95" a="1"/>
  <c r="Y161" i="95" s="1"/>
  <c r="Z161" i="95" a="1"/>
  <c r="Z161" i="95" s="1"/>
  <c r="AA161" i="95" a="1"/>
  <c r="AA161" i="95" s="1"/>
  <c r="AB161" i="95" a="1"/>
  <c r="AB161" i="95" s="1"/>
  <c r="AC161" i="95" a="1"/>
  <c r="AC161" i="95"/>
  <c r="AD161" i="95" a="1"/>
  <c r="AD161" i="95"/>
  <c r="AE161" i="95" a="1"/>
  <c r="AE161" i="95"/>
  <c r="AF161" i="95" a="1"/>
  <c r="AF161" i="95" s="1"/>
  <c r="AG161" i="95" a="1"/>
  <c r="AG161" i="95" s="1"/>
  <c r="AH161" i="95" a="1"/>
  <c r="AH161" i="95" s="1"/>
  <c r="AI161" i="95" a="1"/>
  <c r="AI161" i="95" s="1"/>
  <c r="AJ161" i="95" a="1"/>
  <c r="AJ161" i="95" s="1"/>
  <c r="AK161" i="95" a="1"/>
  <c r="AK161" i="95"/>
  <c r="AL161" i="95" a="1"/>
  <c r="AL161" i="95"/>
  <c r="AM161" i="95" a="1"/>
  <c r="AM161" i="95"/>
  <c r="AN161" i="95" a="1"/>
  <c r="AN161" i="95" s="1"/>
  <c r="AO161" i="95" a="1"/>
  <c r="AO161" i="95" s="1"/>
  <c r="AP161" i="95" a="1"/>
  <c r="AP161" i="95" s="1"/>
  <c r="AQ161" i="95" a="1"/>
  <c r="AQ161" i="95" s="1"/>
  <c r="AR161" i="95" a="1"/>
  <c r="AR161" i="95" s="1"/>
  <c r="AS161" i="95" a="1"/>
  <c r="AS161" i="95"/>
  <c r="AT161" i="95" a="1"/>
  <c r="AT161" i="95"/>
  <c r="AU161" i="95" a="1"/>
  <c r="AU161" i="95"/>
  <c r="AV161" i="95" a="1"/>
  <c r="AV161" i="95" s="1"/>
  <c r="AW161" i="95" a="1"/>
  <c r="AW161" i="95" s="1"/>
  <c r="AX161" i="95" a="1"/>
  <c r="AX161" i="95" s="1"/>
  <c r="AY161" i="95" a="1"/>
  <c r="AY161" i="95" s="1"/>
  <c r="AZ161" i="95" a="1"/>
  <c r="AZ161" i="95" s="1"/>
  <c r="BA161" i="95" a="1"/>
  <c r="BA161" i="95"/>
  <c r="BB161" i="95" a="1"/>
  <c r="BB161" i="95"/>
  <c r="BC161" i="95" a="1"/>
  <c r="BC161" i="95"/>
  <c r="BD161" i="95" a="1"/>
  <c r="BD161" i="95" s="1"/>
  <c r="BE161" i="95" a="1"/>
  <c r="BE161" i="95" s="1"/>
  <c r="BF161" i="95" a="1"/>
  <c r="BF161" i="95" s="1"/>
  <c r="BG161" i="95" a="1"/>
  <c r="BG161" i="95" s="1"/>
  <c r="BH161" i="95" a="1"/>
  <c r="BH161" i="95" s="1"/>
  <c r="BI161" i="95" a="1"/>
  <c r="BI161" i="95"/>
  <c r="BJ161" i="95" a="1"/>
  <c r="BJ161" i="95"/>
  <c r="BK161" i="95" a="1"/>
  <c r="BK161" i="95"/>
  <c r="BL161" i="95" a="1"/>
  <c r="BL161" i="95" s="1"/>
  <c r="BM161" i="95" a="1"/>
  <c r="BM161" i="95" s="1"/>
  <c r="BN161" i="95" a="1"/>
  <c r="BN161" i="95" s="1"/>
  <c r="BO161" i="95" a="1"/>
  <c r="BO161" i="95" s="1"/>
  <c r="BP161" i="95" a="1"/>
  <c r="BP161" i="95" s="1"/>
  <c r="BQ161" i="95" a="1"/>
  <c r="BQ161" i="95"/>
  <c r="BR161" i="95" a="1"/>
  <c r="BR161" i="95"/>
  <c r="BS161" i="95" a="1"/>
  <c r="BS161" i="95"/>
  <c r="BT161" i="95" a="1"/>
  <c r="BT161" i="95" s="1"/>
  <c r="BU161" i="95" a="1"/>
  <c r="BU161" i="95" s="1"/>
  <c r="BV161" i="95" a="1"/>
  <c r="BV161" i="95" s="1"/>
  <c r="BW161" i="95" a="1"/>
  <c r="BW161" i="95" s="1"/>
  <c r="BX161" i="95" a="1"/>
  <c r="BX161" i="95" s="1"/>
  <c r="BY161" i="95" a="1"/>
  <c r="BY161" i="95"/>
  <c r="BZ161" i="95" a="1"/>
  <c r="BZ161" i="95"/>
  <c r="CA161" i="95" a="1"/>
  <c r="CA161" i="95"/>
  <c r="CB161" i="95" a="1"/>
  <c r="CB161" i="95" s="1"/>
  <c r="CC161" i="95" a="1"/>
  <c r="CC161" i="95" s="1"/>
  <c r="CD161" i="95" a="1"/>
  <c r="CD161" i="95" s="1"/>
  <c r="CE161" i="95" a="1"/>
  <c r="CE161" i="95" s="1"/>
  <c r="CF161" i="95" a="1"/>
  <c r="CF161" i="95" s="1"/>
  <c r="CG161" i="95" a="1"/>
  <c r="CG161" i="95"/>
  <c r="CH161" i="95" a="1"/>
  <c r="CH161" i="95"/>
  <c r="CI161" i="95" a="1"/>
  <c r="CI161" i="95"/>
  <c r="CJ161" i="95" a="1"/>
  <c r="CJ161" i="95" s="1"/>
  <c r="CK161" i="95" a="1"/>
  <c r="CK161" i="95" s="1"/>
  <c r="CL161" i="95" a="1"/>
  <c r="CL161" i="95" s="1"/>
  <c r="CM161" i="95" a="1"/>
  <c r="CM161" i="95" s="1"/>
  <c r="CN161" i="95" a="1"/>
  <c r="CN161" i="95" s="1"/>
  <c r="CO161" i="95" a="1"/>
  <c r="CO161" i="95"/>
  <c r="CP161" i="95" a="1"/>
  <c r="CP161" i="95"/>
  <c r="CQ161" i="95" a="1"/>
  <c r="CQ161" i="95"/>
  <c r="CR161" i="95" a="1"/>
  <c r="CR161" i="95" s="1"/>
  <c r="CS161" i="95" a="1"/>
  <c r="CS161" i="95" s="1"/>
  <c r="CT161" i="95" a="1"/>
  <c r="CT161" i="95" s="1"/>
  <c r="CU161" i="95" a="1"/>
  <c r="CU161" i="95" s="1"/>
  <c r="CV161" i="95" a="1"/>
  <c r="CV161" i="95" s="1"/>
  <c r="CW161" i="95" a="1"/>
  <c r="CW161" i="95"/>
  <c r="CX161" i="95" a="1"/>
  <c r="CX161" i="95"/>
  <c r="CY161" i="95" a="1"/>
  <c r="CY161" i="95"/>
  <c r="E162" i="95" a="1"/>
  <c r="E162" i="95" s="1"/>
  <c r="F162" i="95" a="1"/>
  <c r="F162" i="95" s="1"/>
  <c r="G162" i="95" a="1"/>
  <c r="G162" i="95" s="1"/>
  <c r="H162" i="95" a="1"/>
  <c r="H162" i="95" s="1"/>
  <c r="I162" i="95" a="1"/>
  <c r="I162" i="95" s="1"/>
  <c r="J162" i="95" a="1"/>
  <c r="J162" i="95"/>
  <c r="K162" i="95" a="1"/>
  <c r="K162" i="95"/>
  <c r="L162" i="95" a="1"/>
  <c r="L162" i="95"/>
  <c r="M162" i="95" a="1"/>
  <c r="M162" i="95" s="1"/>
  <c r="N162" i="95" a="1"/>
  <c r="N162" i="95" s="1"/>
  <c r="O162" i="95" a="1"/>
  <c r="O162" i="95" s="1"/>
  <c r="P162" i="95" a="1"/>
  <c r="P162" i="95" s="1"/>
  <c r="Q162" i="95" a="1"/>
  <c r="Q162" i="95" s="1"/>
  <c r="R162" i="95" a="1"/>
  <c r="R162" i="95"/>
  <c r="S162" i="95" a="1"/>
  <c r="S162" i="95"/>
  <c r="T162" i="95" a="1"/>
  <c r="T162" i="95"/>
  <c r="U162" i="95" a="1"/>
  <c r="U162" i="95" s="1"/>
  <c r="V162" i="95" a="1"/>
  <c r="V162" i="95" s="1"/>
  <c r="W162" i="95" a="1"/>
  <c r="W162" i="95" s="1"/>
  <c r="X162" i="95" a="1"/>
  <c r="X162" i="95" s="1"/>
  <c r="Y162" i="95" a="1"/>
  <c r="Y162" i="95" s="1"/>
  <c r="Z162" i="95" a="1"/>
  <c r="Z162" i="95"/>
  <c r="AA162" i="95" a="1"/>
  <c r="AA162" i="95"/>
  <c r="AB162" i="95" a="1"/>
  <c r="AB162" i="95"/>
  <c r="AC162" i="95" a="1"/>
  <c r="AC162" i="95" s="1"/>
  <c r="AD162" i="95" a="1"/>
  <c r="AD162" i="95" s="1"/>
  <c r="AE162" i="95" a="1"/>
  <c r="AE162" i="95" s="1"/>
  <c r="AF162" i="95" a="1"/>
  <c r="AF162" i="95" s="1"/>
  <c r="AG162" i="95" a="1"/>
  <c r="AG162" i="95" s="1"/>
  <c r="AH162" i="95" a="1"/>
  <c r="AH162" i="95"/>
  <c r="AI162" i="95" a="1"/>
  <c r="AI162" i="95"/>
  <c r="AJ162" i="95" a="1"/>
  <c r="AJ162" i="95"/>
  <c r="AK162" i="95" a="1"/>
  <c r="AK162" i="95" s="1"/>
  <c r="AL162" i="95" a="1"/>
  <c r="AL162" i="95" s="1"/>
  <c r="AM162" i="95" a="1"/>
  <c r="AM162" i="95" s="1"/>
  <c r="AN162" i="95" a="1"/>
  <c r="AN162" i="95" s="1"/>
  <c r="AO162" i="95" a="1"/>
  <c r="AO162" i="95" s="1"/>
  <c r="AP162" i="95" a="1"/>
  <c r="AP162" i="95"/>
  <c r="AQ162" i="95" a="1"/>
  <c r="AQ162" i="95"/>
  <c r="AR162" i="95" a="1"/>
  <c r="AR162" i="95"/>
  <c r="AS162" i="95" a="1"/>
  <c r="AS162" i="95" s="1"/>
  <c r="AT162" i="95" a="1"/>
  <c r="AT162" i="95" s="1"/>
  <c r="AU162" i="95" a="1"/>
  <c r="AU162" i="95" s="1"/>
  <c r="AV162" i="95" a="1"/>
  <c r="AV162" i="95" s="1"/>
  <c r="AW162" i="95" a="1"/>
  <c r="AW162" i="95" s="1"/>
  <c r="AX162" i="95" a="1"/>
  <c r="AX162" i="95"/>
  <c r="AY162" i="95" a="1"/>
  <c r="AY162" i="95"/>
  <c r="AZ162" i="95" a="1"/>
  <c r="AZ162" i="95"/>
  <c r="BA162" i="95" a="1"/>
  <c r="BA162" i="95" s="1"/>
  <c r="BB162" i="95" a="1"/>
  <c r="BB162" i="95" s="1"/>
  <c r="BC162" i="95" a="1"/>
  <c r="BC162" i="95" s="1"/>
  <c r="BD162" i="95" a="1"/>
  <c r="BD162" i="95" s="1"/>
  <c r="BE162" i="95" a="1"/>
  <c r="BE162" i="95" s="1"/>
  <c r="BF162" i="95" a="1"/>
  <c r="BF162" i="95"/>
  <c r="BG162" i="95" a="1"/>
  <c r="BG162" i="95"/>
  <c r="BH162" i="95" a="1"/>
  <c r="BH162" i="95"/>
  <c r="BI162" i="95" a="1"/>
  <c r="BI162" i="95" s="1"/>
  <c r="BJ162" i="95" a="1"/>
  <c r="BJ162" i="95" s="1"/>
  <c r="BK162" i="95" a="1"/>
  <c r="BK162" i="95" s="1"/>
  <c r="BL162" i="95" a="1"/>
  <c r="BL162" i="95" s="1"/>
  <c r="BM162" i="95" a="1"/>
  <c r="BM162" i="95" s="1"/>
  <c r="BN162" i="95" a="1"/>
  <c r="BN162" i="95"/>
  <c r="BO162" i="95" a="1"/>
  <c r="BO162" i="95"/>
  <c r="BP162" i="95" a="1"/>
  <c r="BP162" i="95"/>
  <c r="BQ162" i="95" a="1"/>
  <c r="BQ162" i="95" s="1"/>
  <c r="BR162" i="95" a="1"/>
  <c r="BR162" i="95" s="1"/>
  <c r="BS162" i="95" a="1"/>
  <c r="BS162" i="95" s="1"/>
  <c r="BT162" i="95" a="1"/>
  <c r="BT162" i="95" s="1"/>
  <c r="BU162" i="95" a="1"/>
  <c r="BU162" i="95" s="1"/>
  <c r="BV162" i="95" a="1"/>
  <c r="BV162" i="95"/>
  <c r="BW162" i="95" a="1"/>
  <c r="BW162" i="95"/>
  <c r="BX162" i="95" a="1"/>
  <c r="BX162" i="95"/>
  <c r="BY162" i="95" a="1"/>
  <c r="BY162" i="95" s="1"/>
  <c r="BZ162" i="95" a="1"/>
  <c r="BZ162" i="95" s="1"/>
  <c r="CA162" i="95" a="1"/>
  <c r="CA162" i="95" s="1"/>
  <c r="CB162" i="95" a="1"/>
  <c r="CB162" i="95" s="1"/>
  <c r="CC162" i="95" a="1"/>
  <c r="CC162" i="95" s="1"/>
  <c r="CD162" i="95" a="1"/>
  <c r="CD162" i="95"/>
  <c r="CE162" i="95" a="1"/>
  <c r="CE162" i="95"/>
  <c r="CF162" i="95" a="1"/>
  <c r="CF162" i="95"/>
  <c r="CG162" i="95" a="1"/>
  <c r="CG162" i="95" s="1"/>
  <c r="CH162" i="95" a="1"/>
  <c r="CH162" i="95" s="1"/>
  <c r="CI162" i="95" a="1"/>
  <c r="CI162" i="95" s="1"/>
  <c r="CJ162" i="95" a="1"/>
  <c r="CJ162" i="95" s="1"/>
  <c r="CK162" i="95" a="1"/>
  <c r="CK162" i="95" s="1"/>
  <c r="CL162" i="95" a="1"/>
  <c r="CL162" i="95"/>
  <c r="CM162" i="95" a="1"/>
  <c r="CM162" i="95"/>
  <c r="CN162" i="95" a="1"/>
  <c r="CN162" i="95"/>
  <c r="CO162" i="95" a="1"/>
  <c r="CO162" i="95" s="1"/>
  <c r="CP162" i="95" a="1"/>
  <c r="CP162" i="95" s="1"/>
  <c r="CQ162" i="95" a="1"/>
  <c r="CQ162" i="95" s="1"/>
  <c r="CR162" i="95" a="1"/>
  <c r="CR162" i="95" s="1"/>
  <c r="CS162" i="95" a="1"/>
  <c r="CS162" i="95" s="1"/>
  <c r="CT162" i="95" a="1"/>
  <c r="CT162" i="95"/>
  <c r="CU162" i="95" a="1"/>
  <c r="CU162" i="95"/>
  <c r="CV162" i="95" a="1"/>
  <c r="CV162" i="95"/>
  <c r="CW162" i="95" a="1"/>
  <c r="CW162" i="95"/>
  <c r="CX162" i="95" a="1"/>
  <c r="CX162" i="95"/>
  <c r="CY162" i="95" a="1"/>
  <c r="CY162" i="95"/>
  <c r="E163" i="95" a="1"/>
  <c r="E163" i="95"/>
  <c r="F163" i="95" a="1"/>
  <c r="F163" i="95"/>
  <c r="G163" i="95" a="1"/>
  <c r="G163" i="95"/>
  <c r="H163" i="95" a="1"/>
  <c r="H163" i="95"/>
  <c r="I163" i="95" a="1"/>
  <c r="I163" i="95"/>
  <c r="J163" i="95" a="1"/>
  <c r="J163" i="95"/>
  <c r="K163" i="95" a="1"/>
  <c r="K163" i="95"/>
  <c r="L163" i="95" a="1"/>
  <c r="L163" i="95"/>
  <c r="M163" i="95" a="1"/>
  <c r="M163" i="95"/>
  <c r="N163" i="95" a="1"/>
  <c r="N163" i="95"/>
  <c r="O163" i="95" a="1"/>
  <c r="O163" i="95"/>
  <c r="P163" i="95" a="1"/>
  <c r="P163" i="95"/>
  <c r="Q163" i="95" a="1"/>
  <c r="Q163" i="95"/>
  <c r="R163" i="95" a="1"/>
  <c r="R163" i="95"/>
  <c r="S163" i="95" a="1"/>
  <c r="S163" i="95"/>
  <c r="T163" i="95" a="1"/>
  <c r="T163" i="95"/>
  <c r="U163" i="95" a="1"/>
  <c r="U163" i="95"/>
  <c r="V163" i="95" a="1"/>
  <c r="V163" i="95"/>
  <c r="W163" i="95" a="1"/>
  <c r="W163" i="95"/>
  <c r="X163" i="95" a="1"/>
  <c r="X163" i="95"/>
  <c r="Y163" i="95" a="1"/>
  <c r="Y163" i="95"/>
  <c r="Z163" i="95" a="1"/>
  <c r="Z163" i="95"/>
  <c r="AA163" i="95" a="1"/>
  <c r="AA163" i="95"/>
  <c r="AB163" i="95" a="1"/>
  <c r="AB163" i="95"/>
  <c r="AC163" i="95" a="1"/>
  <c r="AC163" i="95"/>
  <c r="AD163" i="95" a="1"/>
  <c r="AD163" i="95"/>
  <c r="AE163" i="95" a="1"/>
  <c r="AE163" i="95"/>
  <c r="AF163" i="95" a="1"/>
  <c r="AF163" i="95"/>
  <c r="AG163" i="95" a="1"/>
  <c r="AG163" i="95"/>
  <c r="AH163" i="95" a="1"/>
  <c r="AH163" i="95"/>
  <c r="AI163" i="95" a="1"/>
  <c r="AI163" i="95"/>
  <c r="AJ163" i="95" a="1"/>
  <c r="AJ163" i="95"/>
  <c r="AK163" i="95" a="1"/>
  <c r="AK163" i="95"/>
  <c r="AL163" i="95" a="1"/>
  <c r="AL163" i="95"/>
  <c r="AM163" i="95" a="1"/>
  <c r="AM163" i="95"/>
  <c r="AN163" i="95" a="1"/>
  <c r="AN163" i="95"/>
  <c r="AO163" i="95" a="1"/>
  <c r="AO163" i="95"/>
  <c r="AP163" i="95" a="1"/>
  <c r="AP163" i="95"/>
  <c r="AQ163" i="95" a="1"/>
  <c r="AQ163" i="95"/>
  <c r="AR163" i="95" a="1"/>
  <c r="AR163" i="95"/>
  <c r="AS163" i="95" a="1"/>
  <c r="AS163" i="95"/>
  <c r="AT163" i="95" a="1"/>
  <c r="AT163" i="95"/>
  <c r="AU163" i="95" a="1"/>
  <c r="AU163" i="95"/>
  <c r="AV163" i="95" a="1"/>
  <c r="AV163" i="95"/>
  <c r="AW163" i="95" a="1"/>
  <c r="AW163" i="95"/>
  <c r="AX163" i="95" a="1"/>
  <c r="AX163" i="95"/>
  <c r="AY163" i="95" a="1"/>
  <c r="AY163" i="95"/>
  <c r="AZ163" i="95" a="1"/>
  <c r="AZ163" i="95"/>
  <c r="BA163" i="95" a="1"/>
  <c r="BA163" i="95"/>
  <c r="BB163" i="95" a="1"/>
  <c r="BB163" i="95"/>
  <c r="BC163" i="95" a="1"/>
  <c r="BC163" i="95"/>
  <c r="BD163" i="95" a="1"/>
  <c r="BD163" i="95"/>
  <c r="BE163" i="95" a="1"/>
  <c r="BE163" i="95"/>
  <c r="BF163" i="95" a="1"/>
  <c r="BF163" i="95"/>
  <c r="BG163" i="95" a="1"/>
  <c r="BG163" i="95"/>
  <c r="BH163" i="95" a="1"/>
  <c r="BH163" i="95"/>
  <c r="BI163" i="95" a="1"/>
  <c r="BI163" i="95"/>
  <c r="BJ163" i="95" a="1"/>
  <c r="BJ163" i="95"/>
  <c r="BK163" i="95" a="1"/>
  <c r="BK163" i="95"/>
  <c r="BL163" i="95" a="1"/>
  <c r="BL163" i="95"/>
  <c r="BM163" i="95" a="1"/>
  <c r="BM163" i="95"/>
  <c r="BN163" i="95" a="1"/>
  <c r="BN163" i="95"/>
  <c r="BO163" i="95" a="1"/>
  <c r="BO163" i="95"/>
  <c r="BP163" i="95" a="1"/>
  <c r="BP163" i="95"/>
  <c r="BQ163" i="95" a="1"/>
  <c r="BQ163" i="95"/>
  <c r="BR163" i="95" a="1"/>
  <c r="BR163" i="95"/>
  <c r="BS163" i="95" a="1"/>
  <c r="BS163" i="95"/>
  <c r="BT163" i="95" a="1"/>
  <c r="BT163" i="95"/>
  <c r="BU163" i="95" a="1"/>
  <c r="BU163" i="95"/>
  <c r="BV163" i="95" a="1"/>
  <c r="BV163" i="95"/>
  <c r="BW163" i="95" a="1"/>
  <c r="BW163" i="95"/>
  <c r="BX163" i="95" a="1"/>
  <c r="BX163" i="95"/>
  <c r="BY163" i="95" a="1"/>
  <c r="BY163" i="95"/>
  <c r="BZ163" i="95" a="1"/>
  <c r="BZ163" i="95"/>
  <c r="CA163" i="95" a="1"/>
  <c r="CA163" i="95"/>
  <c r="CB163" i="95" a="1"/>
  <c r="CB163" i="95"/>
  <c r="CC163" i="95" a="1"/>
  <c r="CC163" i="95"/>
  <c r="CD163" i="95" a="1"/>
  <c r="CD163" i="95"/>
  <c r="CE163" i="95" a="1"/>
  <c r="CE163" i="95"/>
  <c r="CF163" i="95" a="1"/>
  <c r="CF163" i="95"/>
  <c r="CG163" i="95" a="1"/>
  <c r="CG163" i="95"/>
  <c r="CH163" i="95" a="1"/>
  <c r="CH163" i="95"/>
  <c r="CI163" i="95" a="1"/>
  <c r="CI163" i="95"/>
  <c r="CJ163" i="95" a="1"/>
  <c r="CJ163" i="95"/>
  <c r="CK163" i="95" a="1"/>
  <c r="CK163" i="95"/>
  <c r="CL163" i="95" a="1"/>
  <c r="CL163" i="95"/>
  <c r="CM163" i="95" a="1"/>
  <c r="CM163" i="95"/>
  <c r="CN163" i="95" a="1"/>
  <c r="CN163" i="95"/>
  <c r="CO163" i="95" a="1"/>
  <c r="CO163" i="95"/>
  <c r="CP163" i="95" a="1"/>
  <c r="CP163" i="95"/>
  <c r="CQ163" i="95" a="1"/>
  <c r="CQ163" i="95"/>
  <c r="CR163" i="95" a="1"/>
  <c r="CR163" i="95"/>
  <c r="CS163" i="95" a="1"/>
  <c r="CS163" i="95"/>
  <c r="CT163" i="95" a="1"/>
  <c r="CT163" i="95"/>
  <c r="CU163" i="95" a="1"/>
  <c r="CU163" i="95"/>
  <c r="CV163" i="95" a="1"/>
  <c r="CV163" i="95"/>
  <c r="CW163" i="95" a="1"/>
  <c r="CW163" i="95"/>
  <c r="CX163" i="95" a="1"/>
  <c r="CX163" i="95"/>
  <c r="CY163" i="95" a="1"/>
  <c r="CY163" i="95"/>
  <c r="E164" i="95" a="1"/>
  <c r="E164" i="95"/>
  <c r="F164" i="95" a="1"/>
  <c r="F164" i="95"/>
  <c r="G164" i="95" a="1"/>
  <c r="G164" i="95"/>
  <c r="H164" i="95" a="1"/>
  <c r="H164" i="95"/>
  <c r="I164" i="95" a="1"/>
  <c r="I164" i="95"/>
  <c r="J164" i="95" a="1"/>
  <c r="J164" i="95"/>
  <c r="K164" i="95" a="1"/>
  <c r="K164" i="95"/>
  <c r="L164" i="95" a="1"/>
  <c r="L164" i="95"/>
  <c r="M164" i="95" a="1"/>
  <c r="M164" i="95"/>
  <c r="N164" i="95" a="1"/>
  <c r="N164" i="95"/>
  <c r="O164" i="95" a="1"/>
  <c r="O164" i="95"/>
  <c r="P164" i="95" a="1"/>
  <c r="P164" i="95"/>
  <c r="Q164" i="95" a="1"/>
  <c r="Q164" i="95"/>
  <c r="R164" i="95" a="1"/>
  <c r="R164" i="95"/>
  <c r="S164" i="95" a="1"/>
  <c r="S164" i="95"/>
  <c r="T164" i="95" a="1"/>
  <c r="T164" i="95"/>
  <c r="U164" i="95" a="1"/>
  <c r="U164" i="95"/>
  <c r="V164" i="95" a="1"/>
  <c r="V164" i="95"/>
  <c r="W164" i="95" a="1"/>
  <c r="W164" i="95"/>
  <c r="X164" i="95" a="1"/>
  <c r="X164" i="95"/>
  <c r="Y164" i="95" a="1"/>
  <c r="Y164" i="95"/>
  <c r="Z164" i="95" a="1"/>
  <c r="Z164" i="95"/>
  <c r="AA164" i="95" a="1"/>
  <c r="AA164" i="95"/>
  <c r="AB164" i="95" a="1"/>
  <c r="AB164" i="95"/>
  <c r="AC164" i="95" a="1"/>
  <c r="AC164" i="95"/>
  <c r="AD164" i="95" a="1"/>
  <c r="AD164" i="95"/>
  <c r="AE164" i="95" a="1"/>
  <c r="AE164" i="95"/>
  <c r="AF164" i="95" a="1"/>
  <c r="AF164" i="95"/>
  <c r="AG164" i="95" a="1"/>
  <c r="AG164" i="95"/>
  <c r="AH164" i="95" a="1"/>
  <c r="AH164" i="95"/>
  <c r="AI164" i="95" a="1"/>
  <c r="AI164" i="95"/>
  <c r="AJ164" i="95" a="1"/>
  <c r="AJ164" i="95"/>
  <c r="AK164" i="95" a="1"/>
  <c r="AK164" i="95"/>
  <c r="AL164" i="95" a="1"/>
  <c r="AL164" i="95"/>
  <c r="AM164" i="95" a="1"/>
  <c r="AM164" i="95"/>
  <c r="AN164" i="95" a="1"/>
  <c r="AN164" i="95"/>
  <c r="AO164" i="95" a="1"/>
  <c r="AO164" i="95"/>
  <c r="AP164" i="95" a="1"/>
  <c r="AP164" i="95"/>
  <c r="AQ164" i="95" a="1"/>
  <c r="AQ164" i="95"/>
  <c r="AR164" i="95" a="1"/>
  <c r="AR164" i="95"/>
  <c r="AS164" i="95" a="1"/>
  <c r="AS164" i="95"/>
  <c r="AT164" i="95" a="1"/>
  <c r="AT164" i="95"/>
  <c r="AU164" i="95" a="1"/>
  <c r="AU164" i="95"/>
  <c r="AV164" i="95" a="1"/>
  <c r="AV164" i="95"/>
  <c r="AW164" i="95" a="1"/>
  <c r="AW164" i="95"/>
  <c r="AX164" i="95" a="1"/>
  <c r="AX164" i="95"/>
  <c r="AY164" i="95" a="1"/>
  <c r="AY164" i="95"/>
  <c r="AZ164" i="95" a="1"/>
  <c r="AZ164" i="95"/>
  <c r="BA164" i="95" a="1"/>
  <c r="BA164" i="95"/>
  <c r="BB164" i="95" a="1"/>
  <c r="BB164" i="95"/>
  <c r="BC164" i="95" a="1"/>
  <c r="BC164" i="95"/>
  <c r="BD164" i="95" a="1"/>
  <c r="BD164" i="95"/>
  <c r="BE164" i="95" a="1"/>
  <c r="BE164" i="95"/>
  <c r="BF164" i="95" a="1"/>
  <c r="BF164" i="95"/>
  <c r="BG164" i="95" a="1"/>
  <c r="BG164" i="95"/>
  <c r="BH164" i="95" a="1"/>
  <c r="BH164" i="95"/>
  <c r="BI164" i="95" a="1"/>
  <c r="BI164" i="95"/>
  <c r="BJ164" i="95" a="1"/>
  <c r="BJ164" i="95"/>
  <c r="BK164" i="95" a="1"/>
  <c r="BK164" i="95"/>
  <c r="BL164" i="95" a="1"/>
  <c r="BL164" i="95"/>
  <c r="BM164" i="95" a="1"/>
  <c r="BM164" i="95"/>
  <c r="BN164" i="95" a="1"/>
  <c r="BN164" i="95"/>
  <c r="BO164" i="95" a="1"/>
  <c r="BO164" i="95"/>
  <c r="BP164" i="95" a="1"/>
  <c r="BP164" i="95"/>
  <c r="BQ164" i="95" a="1"/>
  <c r="BQ164" i="95"/>
  <c r="BR164" i="95" a="1"/>
  <c r="BR164" i="95"/>
  <c r="BS164" i="95" a="1"/>
  <c r="BS164" i="95"/>
  <c r="BT164" i="95" a="1"/>
  <c r="BT164" i="95"/>
  <c r="BU164" i="95" a="1"/>
  <c r="BU164" i="95"/>
  <c r="BV164" i="95" a="1"/>
  <c r="BV164" i="95"/>
  <c r="BW164" i="95" a="1"/>
  <c r="BW164" i="95"/>
  <c r="BX164" i="95" a="1"/>
  <c r="BX164" i="95"/>
  <c r="BY164" i="95" a="1"/>
  <c r="BY164" i="95"/>
  <c r="BZ164" i="95" a="1"/>
  <c r="BZ164" i="95"/>
  <c r="CA164" i="95" a="1"/>
  <c r="CA164" i="95"/>
  <c r="CB164" i="95" a="1"/>
  <c r="CB164" i="95"/>
  <c r="CC164" i="95" a="1"/>
  <c r="CC164" i="95"/>
  <c r="CD164" i="95" a="1"/>
  <c r="CD164" i="95"/>
  <c r="CE164" i="95" a="1"/>
  <c r="CE164" i="95"/>
  <c r="CF164" i="95" a="1"/>
  <c r="CF164" i="95"/>
  <c r="CG164" i="95" a="1"/>
  <c r="CG164" i="95"/>
  <c r="CH164" i="95" a="1"/>
  <c r="CH164" i="95"/>
  <c r="CI164" i="95" a="1"/>
  <c r="CI164" i="95"/>
  <c r="CJ164" i="95" a="1"/>
  <c r="CJ164" i="95"/>
  <c r="CK164" i="95" a="1"/>
  <c r="CK164" i="95"/>
  <c r="CL164" i="95" a="1"/>
  <c r="CL164" i="95"/>
  <c r="CM164" i="95" a="1"/>
  <c r="CM164" i="95"/>
  <c r="CN164" i="95" a="1"/>
  <c r="CN164" i="95"/>
  <c r="CO164" i="95" a="1"/>
  <c r="CO164" i="95"/>
  <c r="CP164" i="95" a="1"/>
  <c r="CP164" i="95"/>
  <c r="CQ164" i="95" a="1"/>
  <c r="CQ164" i="95"/>
  <c r="CR164" i="95" a="1"/>
  <c r="CR164" i="95"/>
  <c r="CS164" i="95" a="1"/>
  <c r="CS164" i="95"/>
  <c r="CT164" i="95" a="1"/>
  <c r="CT164" i="95"/>
  <c r="CU164" i="95" a="1"/>
  <c r="CU164" i="95"/>
  <c r="CV164" i="95" a="1"/>
  <c r="CV164" i="95"/>
  <c r="CW164" i="95" a="1"/>
  <c r="CW164" i="95"/>
  <c r="CX164" i="95" a="1"/>
  <c r="CX164" i="95"/>
  <c r="CY164" i="95" a="1"/>
  <c r="CY164" i="95"/>
  <c r="E165" i="95" a="1"/>
  <c r="E165" i="95"/>
  <c r="F165" i="95" a="1"/>
  <c r="F165" i="95"/>
  <c r="G165" i="95" a="1"/>
  <c r="G165" i="95"/>
  <c r="H165" i="95" a="1"/>
  <c r="H165" i="95"/>
  <c r="I165" i="95" a="1"/>
  <c r="I165" i="95"/>
  <c r="J165" i="95" a="1"/>
  <c r="J165" i="95"/>
  <c r="K165" i="95" a="1"/>
  <c r="K165" i="95"/>
  <c r="L165" i="95" a="1"/>
  <c r="L165" i="95"/>
  <c r="M165" i="95" a="1"/>
  <c r="M165" i="95"/>
  <c r="N165" i="95" a="1"/>
  <c r="N165" i="95"/>
  <c r="O165" i="95" a="1"/>
  <c r="O165" i="95"/>
  <c r="P165" i="95" a="1"/>
  <c r="P165" i="95"/>
  <c r="Q165" i="95" a="1"/>
  <c r="Q165" i="95"/>
  <c r="R165" i="95" a="1"/>
  <c r="R165" i="95"/>
  <c r="S165" i="95" a="1"/>
  <c r="S165" i="95"/>
  <c r="T165" i="95" a="1"/>
  <c r="T165" i="95"/>
  <c r="U165" i="95" a="1"/>
  <c r="U165" i="95"/>
  <c r="V165" i="95" a="1"/>
  <c r="V165" i="95"/>
  <c r="W165" i="95" a="1"/>
  <c r="W165" i="95"/>
  <c r="X165" i="95" a="1"/>
  <c r="X165" i="95"/>
  <c r="Y165" i="95" a="1"/>
  <c r="Y165" i="95"/>
  <c r="Z165" i="95" a="1"/>
  <c r="Z165" i="95"/>
  <c r="AA165" i="95" a="1"/>
  <c r="AA165" i="95"/>
  <c r="AB165" i="95" a="1"/>
  <c r="AB165" i="95"/>
  <c r="AC165" i="95" a="1"/>
  <c r="AC165" i="95"/>
  <c r="AD165" i="95" a="1"/>
  <c r="AD165" i="95"/>
  <c r="AE165" i="95" a="1"/>
  <c r="AE165" i="95"/>
  <c r="AF165" i="95" a="1"/>
  <c r="AF165" i="95"/>
  <c r="AG165" i="95" a="1"/>
  <c r="AG165" i="95"/>
  <c r="AH165" i="95" a="1"/>
  <c r="AH165" i="95"/>
  <c r="AI165" i="95" a="1"/>
  <c r="AI165" i="95"/>
  <c r="AJ165" i="95" a="1"/>
  <c r="AJ165" i="95"/>
  <c r="AK165" i="95" a="1"/>
  <c r="AK165" i="95"/>
  <c r="AL165" i="95" a="1"/>
  <c r="AL165" i="95"/>
  <c r="AM165" i="95" a="1"/>
  <c r="AM165" i="95"/>
  <c r="AN165" i="95" a="1"/>
  <c r="AN165" i="95"/>
  <c r="AO165" i="95" a="1"/>
  <c r="AO165" i="95"/>
  <c r="AP165" i="95" a="1"/>
  <c r="AP165" i="95"/>
  <c r="AQ165" i="95" a="1"/>
  <c r="AQ165" i="95"/>
  <c r="AR165" i="95" a="1"/>
  <c r="AR165" i="95"/>
  <c r="AS165" i="95" a="1"/>
  <c r="AS165" i="95"/>
  <c r="AT165" i="95" a="1"/>
  <c r="AT165" i="95"/>
  <c r="AU165" i="95" a="1"/>
  <c r="AU165" i="95"/>
  <c r="AV165" i="95" a="1"/>
  <c r="AV165" i="95"/>
  <c r="AW165" i="95" a="1"/>
  <c r="AW165" i="95"/>
  <c r="AX165" i="95" a="1"/>
  <c r="AX165" i="95"/>
  <c r="AY165" i="95" a="1"/>
  <c r="AY165" i="95"/>
  <c r="AZ165" i="95" a="1"/>
  <c r="AZ165" i="95"/>
  <c r="BA165" i="95" a="1"/>
  <c r="BA165" i="95"/>
  <c r="BB165" i="95" a="1"/>
  <c r="BB165" i="95"/>
  <c r="BC165" i="95" a="1"/>
  <c r="BC165" i="95"/>
  <c r="BD165" i="95" a="1"/>
  <c r="BD165" i="95"/>
  <c r="BE165" i="95" a="1"/>
  <c r="BE165" i="95"/>
  <c r="BF165" i="95" a="1"/>
  <c r="BF165" i="95"/>
  <c r="BG165" i="95" a="1"/>
  <c r="BG165" i="95"/>
  <c r="BH165" i="95" a="1"/>
  <c r="BH165" i="95"/>
  <c r="BI165" i="95" a="1"/>
  <c r="BI165" i="95"/>
  <c r="BJ165" i="95" a="1"/>
  <c r="BJ165" i="95"/>
  <c r="BK165" i="95" a="1"/>
  <c r="BK165" i="95"/>
  <c r="BL165" i="95" a="1"/>
  <c r="BL165" i="95"/>
  <c r="BM165" i="95" a="1"/>
  <c r="BM165" i="95"/>
  <c r="BN165" i="95" a="1"/>
  <c r="BN165" i="95"/>
  <c r="BO165" i="95" a="1"/>
  <c r="BO165" i="95"/>
  <c r="BP165" i="95" a="1"/>
  <c r="BP165" i="95"/>
  <c r="BQ165" i="95" a="1"/>
  <c r="BQ165" i="95"/>
  <c r="BR165" i="95" a="1"/>
  <c r="BR165" i="95"/>
  <c r="BS165" i="95" a="1"/>
  <c r="BS165" i="95"/>
  <c r="BT165" i="95" a="1"/>
  <c r="BT165" i="95"/>
  <c r="BU165" i="95" a="1"/>
  <c r="BU165" i="95"/>
  <c r="BV165" i="95" a="1"/>
  <c r="BV165" i="95"/>
  <c r="BW165" i="95" a="1"/>
  <c r="BW165" i="95"/>
  <c r="BX165" i="95" a="1"/>
  <c r="BX165" i="95"/>
  <c r="BY165" i="95" a="1"/>
  <c r="BY165" i="95"/>
  <c r="BZ165" i="95" a="1"/>
  <c r="BZ165" i="95"/>
  <c r="CA165" i="95" a="1"/>
  <c r="CA165" i="95"/>
  <c r="CB165" i="95" a="1"/>
  <c r="CB165" i="95"/>
  <c r="CC165" i="95" a="1"/>
  <c r="CC165" i="95"/>
  <c r="CD165" i="95" a="1"/>
  <c r="CD165" i="95"/>
  <c r="CE165" i="95" a="1"/>
  <c r="CE165" i="95"/>
  <c r="CF165" i="95" a="1"/>
  <c r="CF165" i="95"/>
  <c r="CG165" i="95" a="1"/>
  <c r="CG165" i="95"/>
  <c r="CH165" i="95" a="1"/>
  <c r="CH165" i="95"/>
  <c r="CI165" i="95" a="1"/>
  <c r="CI165" i="95"/>
  <c r="CJ165" i="95" a="1"/>
  <c r="CJ165" i="95"/>
  <c r="CK165" i="95" a="1"/>
  <c r="CK165" i="95"/>
  <c r="CL165" i="95" a="1"/>
  <c r="CL165" i="95"/>
  <c r="CM165" i="95" a="1"/>
  <c r="CM165" i="95"/>
  <c r="CN165" i="95" a="1"/>
  <c r="CN165" i="95"/>
  <c r="CO165" i="95" a="1"/>
  <c r="CO165" i="95"/>
  <c r="CP165" i="95" a="1"/>
  <c r="CP165" i="95"/>
  <c r="CQ165" i="95" a="1"/>
  <c r="CQ165" i="95"/>
  <c r="CR165" i="95" a="1"/>
  <c r="CR165" i="95"/>
  <c r="CS165" i="95" a="1"/>
  <c r="CS165" i="95"/>
  <c r="CT165" i="95" a="1"/>
  <c r="CT165" i="95"/>
  <c r="CU165" i="95" a="1"/>
  <c r="CU165" i="95"/>
  <c r="CV165" i="95" a="1"/>
  <c r="CV165" i="95"/>
  <c r="CW165" i="95" a="1"/>
  <c r="CW165" i="95"/>
  <c r="CX165" i="95" a="1"/>
  <c r="CX165" i="95"/>
  <c r="CY165" i="95" a="1"/>
  <c r="CY165" i="95"/>
  <c r="E166" i="95" a="1"/>
  <c r="E166" i="95"/>
  <c r="F166" i="95" a="1"/>
  <c r="F166" i="95"/>
  <c r="G166" i="95" a="1"/>
  <c r="G166" i="95"/>
  <c r="H166" i="95" a="1"/>
  <c r="H166" i="95"/>
  <c r="I166" i="95" a="1"/>
  <c r="I166" i="95"/>
  <c r="J166" i="95" a="1"/>
  <c r="J166" i="95"/>
  <c r="K166" i="95" a="1"/>
  <c r="K166" i="95"/>
  <c r="L166" i="95" a="1"/>
  <c r="L166" i="95"/>
  <c r="M166" i="95" a="1"/>
  <c r="M166" i="95"/>
  <c r="N166" i="95" a="1"/>
  <c r="N166" i="95"/>
  <c r="O166" i="95" a="1"/>
  <c r="O166" i="95"/>
  <c r="P166" i="95" a="1"/>
  <c r="P166" i="95"/>
  <c r="Q166" i="95" a="1"/>
  <c r="Q166" i="95"/>
  <c r="R166" i="95" a="1"/>
  <c r="R166" i="95"/>
  <c r="S166" i="95" a="1"/>
  <c r="S166" i="95"/>
  <c r="T166" i="95" a="1"/>
  <c r="T166" i="95"/>
  <c r="U166" i="95" a="1"/>
  <c r="U166" i="95"/>
  <c r="V166" i="95" a="1"/>
  <c r="V166" i="95"/>
  <c r="W166" i="95" a="1"/>
  <c r="W166" i="95"/>
  <c r="X166" i="95" a="1"/>
  <c r="X166" i="95"/>
  <c r="Y166" i="95" a="1"/>
  <c r="Y166" i="95"/>
  <c r="Z166" i="95" a="1"/>
  <c r="Z166" i="95"/>
  <c r="AA166" i="95" a="1"/>
  <c r="AA166" i="95"/>
  <c r="AB166" i="95" a="1"/>
  <c r="AB166" i="95"/>
  <c r="AC166" i="95" a="1"/>
  <c r="AC166" i="95"/>
  <c r="AD166" i="95" a="1"/>
  <c r="AD166" i="95"/>
  <c r="AE166" i="95" a="1"/>
  <c r="AE166" i="95"/>
  <c r="AF166" i="95" a="1"/>
  <c r="AF166" i="95"/>
  <c r="AG166" i="95" a="1"/>
  <c r="AG166" i="95"/>
  <c r="AH166" i="95" a="1"/>
  <c r="AH166" i="95"/>
  <c r="AI166" i="95" a="1"/>
  <c r="AI166" i="95"/>
  <c r="AJ166" i="95" a="1"/>
  <c r="AJ166" i="95"/>
  <c r="AK166" i="95" a="1"/>
  <c r="AK166" i="95"/>
  <c r="AL166" i="95" a="1"/>
  <c r="AL166" i="95"/>
  <c r="AM166" i="95" a="1"/>
  <c r="AM166" i="95"/>
  <c r="AN166" i="95" a="1"/>
  <c r="AN166" i="95"/>
  <c r="AO166" i="95" a="1"/>
  <c r="AO166" i="95"/>
  <c r="AP166" i="95" a="1"/>
  <c r="AP166" i="95"/>
  <c r="AQ166" i="95" a="1"/>
  <c r="AQ166" i="95"/>
  <c r="AR166" i="95" a="1"/>
  <c r="AR166" i="95"/>
  <c r="AS166" i="95" a="1"/>
  <c r="AS166" i="95"/>
  <c r="AT166" i="95" a="1"/>
  <c r="AT166" i="95"/>
  <c r="AU166" i="95" a="1"/>
  <c r="AU166" i="95"/>
  <c r="AV166" i="95" a="1"/>
  <c r="AV166" i="95"/>
  <c r="AW166" i="95" a="1"/>
  <c r="AW166" i="95"/>
  <c r="AX166" i="95" a="1"/>
  <c r="AX166" i="95"/>
  <c r="AY166" i="95" a="1"/>
  <c r="AY166" i="95"/>
  <c r="AZ166" i="95" a="1"/>
  <c r="AZ166" i="95"/>
  <c r="BA166" i="95" a="1"/>
  <c r="BA166" i="95"/>
  <c r="BB166" i="95" a="1"/>
  <c r="BB166" i="95"/>
  <c r="BC166" i="95" a="1"/>
  <c r="BC166" i="95"/>
  <c r="BD166" i="95" a="1"/>
  <c r="BD166" i="95"/>
  <c r="BE166" i="95" a="1"/>
  <c r="BE166" i="95"/>
  <c r="BF166" i="95" a="1"/>
  <c r="BF166" i="95"/>
  <c r="BG166" i="95" a="1"/>
  <c r="BG166" i="95"/>
  <c r="BH166" i="95" a="1"/>
  <c r="BH166" i="95"/>
  <c r="BI166" i="95" a="1"/>
  <c r="BI166" i="95"/>
  <c r="BJ166" i="95" a="1"/>
  <c r="BJ166" i="95"/>
  <c r="BK166" i="95" a="1"/>
  <c r="BK166" i="95"/>
  <c r="BL166" i="95" a="1"/>
  <c r="BL166" i="95"/>
  <c r="BM166" i="95" a="1"/>
  <c r="BM166" i="95"/>
  <c r="BN166" i="95" a="1"/>
  <c r="BN166" i="95"/>
  <c r="BO166" i="95" a="1"/>
  <c r="BO166" i="95"/>
  <c r="BP166" i="95" a="1"/>
  <c r="BP166" i="95"/>
  <c r="BQ166" i="95" a="1"/>
  <c r="BQ166" i="95"/>
  <c r="BR166" i="95" a="1"/>
  <c r="BR166" i="95"/>
  <c r="BS166" i="95" a="1"/>
  <c r="BS166" i="95"/>
  <c r="BT166" i="95" a="1"/>
  <c r="BT166" i="95"/>
  <c r="BU166" i="95" a="1"/>
  <c r="BU166" i="95"/>
  <c r="BV166" i="95" a="1"/>
  <c r="BV166" i="95"/>
  <c r="BW166" i="95" a="1"/>
  <c r="BW166" i="95"/>
  <c r="BX166" i="95" a="1"/>
  <c r="BX166" i="95"/>
  <c r="BY166" i="95" a="1"/>
  <c r="BY166" i="95"/>
  <c r="BZ166" i="95" a="1"/>
  <c r="BZ166" i="95"/>
  <c r="CA166" i="95" a="1"/>
  <c r="CA166" i="95"/>
  <c r="CB166" i="95" a="1"/>
  <c r="CB166" i="95"/>
  <c r="CC166" i="95" a="1"/>
  <c r="CC166" i="95"/>
  <c r="CD166" i="95" a="1"/>
  <c r="CD166" i="95"/>
  <c r="CE166" i="95" a="1"/>
  <c r="CE166" i="95"/>
  <c r="CF166" i="95" a="1"/>
  <c r="CF166" i="95"/>
  <c r="CG166" i="95" a="1"/>
  <c r="CG166" i="95"/>
  <c r="CH166" i="95" a="1"/>
  <c r="CH166" i="95"/>
  <c r="CI166" i="95" a="1"/>
  <c r="CI166" i="95"/>
  <c r="CJ166" i="95" a="1"/>
  <c r="CJ166" i="95"/>
  <c r="CK166" i="95" a="1"/>
  <c r="CK166" i="95"/>
  <c r="CL166" i="95" a="1"/>
  <c r="CL166" i="95"/>
  <c r="CM166" i="95" a="1"/>
  <c r="CM166" i="95"/>
  <c r="CN166" i="95" a="1"/>
  <c r="CN166" i="95"/>
  <c r="CO166" i="95" a="1"/>
  <c r="CO166" i="95"/>
  <c r="CP166" i="95" a="1"/>
  <c r="CP166" i="95"/>
  <c r="CQ166" i="95" a="1"/>
  <c r="CQ166" i="95"/>
  <c r="CR166" i="95" a="1"/>
  <c r="CR166" i="95"/>
  <c r="CS166" i="95" a="1"/>
  <c r="CS166" i="95"/>
  <c r="CT166" i="95" a="1"/>
  <c r="CT166" i="95"/>
  <c r="CU166" i="95" a="1"/>
  <c r="CU166" i="95"/>
  <c r="CV166" i="95" a="1"/>
  <c r="CV166" i="95"/>
  <c r="CW166" i="95" a="1"/>
  <c r="CW166" i="95"/>
  <c r="CX166" i="95" a="1"/>
  <c r="CX166" i="95"/>
  <c r="CY166" i="95" a="1"/>
  <c r="CY166" i="95"/>
  <c r="E167" i="95" a="1"/>
  <c r="E167" i="95"/>
  <c r="F167" i="95" a="1"/>
  <c r="F167" i="95"/>
  <c r="G167" i="95" a="1"/>
  <c r="G167" i="95"/>
  <c r="H167" i="95" a="1"/>
  <c r="H167" i="95"/>
  <c r="I167" i="95" a="1"/>
  <c r="I167" i="95"/>
  <c r="J167" i="95" a="1"/>
  <c r="J167" i="95"/>
  <c r="K167" i="95" a="1"/>
  <c r="K167" i="95"/>
  <c r="L167" i="95" a="1"/>
  <c r="L167" i="95"/>
  <c r="M167" i="95" a="1"/>
  <c r="M167" i="95"/>
  <c r="N167" i="95" a="1"/>
  <c r="N167" i="95"/>
  <c r="O167" i="95" a="1"/>
  <c r="O167" i="95"/>
  <c r="P167" i="95" a="1"/>
  <c r="P167" i="95"/>
  <c r="Q167" i="95" a="1"/>
  <c r="Q167" i="95"/>
  <c r="R167" i="95" a="1"/>
  <c r="R167" i="95"/>
  <c r="S167" i="95" a="1"/>
  <c r="S167" i="95"/>
  <c r="T167" i="95" a="1"/>
  <c r="T167" i="95"/>
  <c r="U167" i="95" a="1"/>
  <c r="U167" i="95"/>
  <c r="V167" i="95" a="1"/>
  <c r="V167" i="95"/>
  <c r="W167" i="95" a="1"/>
  <c r="W167" i="95"/>
  <c r="X167" i="95" a="1"/>
  <c r="X167" i="95"/>
  <c r="Y167" i="95" a="1"/>
  <c r="Y167" i="95"/>
  <c r="Z167" i="95" a="1"/>
  <c r="Z167" i="95"/>
  <c r="AA167" i="95" a="1"/>
  <c r="AA167" i="95"/>
  <c r="AB167" i="95" a="1"/>
  <c r="AB167" i="95"/>
  <c r="AC167" i="95" a="1"/>
  <c r="AC167" i="95"/>
  <c r="AD167" i="95" a="1"/>
  <c r="AD167" i="95"/>
  <c r="AE167" i="95" a="1"/>
  <c r="AE167" i="95"/>
  <c r="AF167" i="95" a="1"/>
  <c r="AF167" i="95"/>
  <c r="AG167" i="95" a="1"/>
  <c r="AG167" i="95"/>
  <c r="AH167" i="95" a="1"/>
  <c r="AH167" i="95"/>
  <c r="AI167" i="95" a="1"/>
  <c r="AI167" i="95"/>
  <c r="AJ167" i="95" a="1"/>
  <c r="AJ167" i="95"/>
  <c r="AK167" i="95" a="1"/>
  <c r="AK167" i="95"/>
  <c r="AL167" i="95" a="1"/>
  <c r="AL167" i="95"/>
  <c r="AM167" i="95" a="1"/>
  <c r="AM167" i="95"/>
  <c r="AN167" i="95" a="1"/>
  <c r="AN167" i="95"/>
  <c r="AO167" i="95" a="1"/>
  <c r="AO167" i="95"/>
  <c r="AP167" i="95" a="1"/>
  <c r="AP167" i="95"/>
  <c r="AQ167" i="95" a="1"/>
  <c r="AQ167" i="95"/>
  <c r="AR167" i="95" a="1"/>
  <c r="AR167" i="95"/>
  <c r="AS167" i="95" a="1"/>
  <c r="AS167" i="95"/>
  <c r="AT167" i="95" a="1"/>
  <c r="AT167" i="95"/>
  <c r="AU167" i="95" a="1"/>
  <c r="AU167" i="95"/>
  <c r="AV167" i="95" a="1"/>
  <c r="AV167" i="95"/>
  <c r="AW167" i="95" a="1"/>
  <c r="AW167" i="95"/>
  <c r="AX167" i="95" a="1"/>
  <c r="AX167" i="95"/>
  <c r="AY167" i="95" a="1"/>
  <c r="AY167" i="95"/>
  <c r="AZ167" i="95" a="1"/>
  <c r="AZ167" i="95"/>
  <c r="BA167" i="95" a="1"/>
  <c r="BA167" i="95"/>
  <c r="BB167" i="95" a="1"/>
  <c r="BB167" i="95"/>
  <c r="BC167" i="95" a="1"/>
  <c r="BC167" i="95"/>
  <c r="BD167" i="95" a="1"/>
  <c r="BD167" i="95"/>
  <c r="BE167" i="95" a="1"/>
  <c r="BE167" i="95"/>
  <c r="BF167" i="95" a="1"/>
  <c r="BF167" i="95"/>
  <c r="BG167" i="95" a="1"/>
  <c r="BG167" i="95"/>
  <c r="BH167" i="95" a="1"/>
  <c r="BH167" i="95"/>
  <c r="BI167" i="95" a="1"/>
  <c r="BI167" i="95"/>
  <c r="BJ167" i="95" a="1"/>
  <c r="BJ167" i="95"/>
  <c r="BK167" i="95" a="1"/>
  <c r="BK167" i="95"/>
  <c r="BL167" i="95" a="1"/>
  <c r="BL167" i="95"/>
  <c r="BM167" i="95" a="1"/>
  <c r="BM167" i="95"/>
  <c r="BN167" i="95" a="1"/>
  <c r="BN167" i="95"/>
  <c r="BO167" i="95" a="1"/>
  <c r="BO167" i="95"/>
  <c r="BP167" i="95" a="1"/>
  <c r="BP167" i="95"/>
  <c r="BQ167" i="95" a="1"/>
  <c r="BQ167" i="95"/>
  <c r="BR167" i="95" a="1"/>
  <c r="BR167" i="95"/>
  <c r="BS167" i="95" a="1"/>
  <c r="BS167" i="95"/>
  <c r="BT167" i="95" a="1"/>
  <c r="BT167" i="95"/>
  <c r="BU167" i="95" a="1"/>
  <c r="BU167" i="95"/>
  <c r="BV167" i="95" a="1"/>
  <c r="BV167" i="95"/>
  <c r="BW167" i="95" a="1"/>
  <c r="BW167" i="95"/>
  <c r="BX167" i="95" a="1"/>
  <c r="BX167" i="95"/>
  <c r="BY167" i="95" a="1"/>
  <c r="BY167" i="95"/>
  <c r="BZ167" i="95" a="1"/>
  <c r="BZ167" i="95"/>
  <c r="CA167" i="95" a="1"/>
  <c r="CA167" i="95"/>
  <c r="CB167" i="95" a="1"/>
  <c r="CB167" i="95"/>
  <c r="CC167" i="95" a="1"/>
  <c r="CC167" i="95"/>
  <c r="CD167" i="95" a="1"/>
  <c r="CD167" i="95"/>
  <c r="CE167" i="95" a="1"/>
  <c r="CE167" i="95"/>
  <c r="CF167" i="95" a="1"/>
  <c r="CF167" i="95"/>
  <c r="CG167" i="95" a="1"/>
  <c r="CG167" i="95"/>
  <c r="CH167" i="95" a="1"/>
  <c r="CH167" i="95"/>
  <c r="CI167" i="95" a="1"/>
  <c r="CI167" i="95"/>
  <c r="CJ167" i="95" a="1"/>
  <c r="CJ167" i="95"/>
  <c r="CK167" i="95" a="1"/>
  <c r="CK167" i="95"/>
  <c r="CL167" i="95" a="1"/>
  <c r="CL167" i="95"/>
  <c r="CM167" i="95" a="1"/>
  <c r="CM167" i="95"/>
  <c r="CN167" i="95" a="1"/>
  <c r="CN167" i="95"/>
  <c r="CO167" i="95" a="1"/>
  <c r="CO167" i="95"/>
  <c r="CP167" i="95" a="1"/>
  <c r="CP167" i="95"/>
  <c r="CQ167" i="95" a="1"/>
  <c r="CQ167" i="95"/>
  <c r="CR167" i="95" a="1"/>
  <c r="CR167" i="95"/>
  <c r="CS167" i="95" a="1"/>
  <c r="CS167" i="95"/>
  <c r="CT167" i="95" a="1"/>
  <c r="CT167" i="95"/>
  <c r="CU167" i="95" a="1"/>
  <c r="CU167" i="95"/>
  <c r="CV167" i="95" a="1"/>
  <c r="CV167" i="95"/>
  <c r="CW167" i="95" a="1"/>
  <c r="CW167" i="95"/>
  <c r="CX167" i="95" a="1"/>
  <c r="CX167" i="95"/>
  <c r="CY167" i="95" a="1"/>
  <c r="CY167" i="95"/>
  <c r="E168" i="95" a="1"/>
  <c r="E168" i="95"/>
  <c r="F168" i="95" a="1"/>
  <c r="F168" i="95"/>
  <c r="G168" i="95" a="1"/>
  <c r="G168" i="95"/>
  <c r="H168" i="95" a="1"/>
  <c r="H168" i="95"/>
  <c r="I168" i="95" a="1"/>
  <c r="I168" i="95"/>
  <c r="J168" i="95" a="1"/>
  <c r="J168" i="95"/>
  <c r="K168" i="95" a="1"/>
  <c r="K168" i="95"/>
  <c r="L168" i="95" a="1"/>
  <c r="L168" i="95"/>
  <c r="M168" i="95" a="1"/>
  <c r="M168" i="95"/>
  <c r="N168" i="95" a="1"/>
  <c r="N168" i="95"/>
  <c r="O168" i="95" a="1"/>
  <c r="O168" i="95"/>
  <c r="P168" i="95" a="1"/>
  <c r="P168" i="95"/>
  <c r="Q168" i="95" a="1"/>
  <c r="Q168" i="95"/>
  <c r="R168" i="95" a="1"/>
  <c r="R168" i="95"/>
  <c r="S168" i="95" a="1"/>
  <c r="S168" i="95"/>
  <c r="T168" i="95" a="1"/>
  <c r="T168" i="95"/>
  <c r="U168" i="95" a="1"/>
  <c r="U168" i="95"/>
  <c r="V168" i="95" a="1"/>
  <c r="V168" i="95"/>
  <c r="W168" i="95" a="1"/>
  <c r="W168" i="95"/>
  <c r="X168" i="95" a="1"/>
  <c r="X168" i="95"/>
  <c r="Y168" i="95" a="1"/>
  <c r="Y168" i="95"/>
  <c r="Z168" i="95" a="1"/>
  <c r="Z168" i="95"/>
  <c r="AA168" i="95" a="1"/>
  <c r="AA168" i="95"/>
  <c r="AB168" i="95" a="1"/>
  <c r="AB168" i="95"/>
  <c r="AC168" i="95" a="1"/>
  <c r="AC168" i="95"/>
  <c r="AD168" i="95" a="1"/>
  <c r="AD168" i="95"/>
  <c r="AE168" i="95" a="1"/>
  <c r="AE168" i="95"/>
  <c r="AF168" i="95" a="1"/>
  <c r="AF168" i="95"/>
  <c r="AG168" i="95" a="1"/>
  <c r="AG168" i="95"/>
  <c r="AH168" i="95" a="1"/>
  <c r="AH168" i="95"/>
  <c r="AI168" i="95" a="1"/>
  <c r="AI168" i="95"/>
  <c r="AJ168" i="95" a="1"/>
  <c r="AJ168" i="95"/>
  <c r="AK168" i="95" a="1"/>
  <c r="AK168" i="95"/>
  <c r="AL168" i="95" a="1"/>
  <c r="AL168" i="95"/>
  <c r="AM168" i="95" a="1"/>
  <c r="AM168" i="95"/>
  <c r="AN168" i="95" a="1"/>
  <c r="AN168" i="95"/>
  <c r="AO168" i="95" a="1"/>
  <c r="AO168" i="95"/>
  <c r="AP168" i="95" a="1"/>
  <c r="AP168" i="95"/>
  <c r="AQ168" i="95" a="1"/>
  <c r="AQ168" i="95"/>
  <c r="AR168" i="95" a="1"/>
  <c r="AR168" i="95"/>
  <c r="AS168" i="95" a="1"/>
  <c r="AS168" i="95"/>
  <c r="AT168" i="95" a="1"/>
  <c r="AT168" i="95"/>
  <c r="AU168" i="95" a="1"/>
  <c r="AU168" i="95"/>
  <c r="AV168" i="95" a="1"/>
  <c r="AV168" i="95"/>
  <c r="AW168" i="95" a="1"/>
  <c r="AW168" i="95"/>
  <c r="AX168" i="95" a="1"/>
  <c r="AX168" i="95"/>
  <c r="AY168" i="95" a="1"/>
  <c r="AY168" i="95"/>
  <c r="AZ168" i="95" a="1"/>
  <c r="AZ168" i="95"/>
  <c r="BA168" i="95" a="1"/>
  <c r="BA168" i="95"/>
  <c r="BB168" i="95" a="1"/>
  <c r="BB168" i="95"/>
  <c r="BC168" i="95" a="1"/>
  <c r="BC168" i="95"/>
  <c r="BD168" i="95" a="1"/>
  <c r="BD168" i="95"/>
  <c r="BE168" i="95" a="1"/>
  <c r="BE168" i="95"/>
  <c r="BF168" i="95" a="1"/>
  <c r="BF168" i="95"/>
  <c r="BG168" i="95" a="1"/>
  <c r="BG168" i="95"/>
  <c r="BH168" i="95" a="1"/>
  <c r="BH168" i="95"/>
  <c r="BI168" i="95" a="1"/>
  <c r="BI168" i="95"/>
  <c r="BJ168" i="95" a="1"/>
  <c r="BJ168" i="95"/>
  <c r="BK168" i="95" a="1"/>
  <c r="BK168" i="95"/>
  <c r="BL168" i="95" a="1"/>
  <c r="BL168" i="95"/>
  <c r="BM168" i="95" a="1"/>
  <c r="BM168" i="95"/>
  <c r="BN168" i="95" a="1"/>
  <c r="BN168" i="95"/>
  <c r="BO168" i="95" a="1"/>
  <c r="BO168" i="95"/>
  <c r="BP168" i="95" a="1"/>
  <c r="BP168" i="95"/>
  <c r="BQ168" i="95" a="1"/>
  <c r="BQ168" i="95"/>
  <c r="BR168" i="95" a="1"/>
  <c r="BR168" i="95"/>
  <c r="BS168" i="95" a="1"/>
  <c r="BS168" i="95"/>
  <c r="BT168" i="95" a="1"/>
  <c r="BT168" i="95"/>
  <c r="BU168" i="95" a="1"/>
  <c r="BU168" i="95"/>
  <c r="BV168" i="95" a="1"/>
  <c r="BV168" i="95"/>
  <c r="BW168" i="95" a="1"/>
  <c r="BW168" i="95"/>
  <c r="BX168" i="95" a="1"/>
  <c r="BX168" i="95"/>
  <c r="BY168" i="95" a="1"/>
  <c r="BY168" i="95"/>
  <c r="BZ168" i="95" a="1"/>
  <c r="BZ168" i="95"/>
  <c r="CA168" i="95" a="1"/>
  <c r="CA168" i="95"/>
  <c r="CB168" i="95" a="1"/>
  <c r="CB168" i="95"/>
  <c r="CC168" i="95" a="1"/>
  <c r="CC168" i="95"/>
  <c r="CD168" i="95" a="1"/>
  <c r="CD168" i="95"/>
  <c r="CE168" i="95" a="1"/>
  <c r="CE168" i="95"/>
  <c r="CF168" i="95" a="1"/>
  <c r="CF168" i="95"/>
  <c r="CG168" i="95" a="1"/>
  <c r="CG168" i="95"/>
  <c r="CH168" i="95" a="1"/>
  <c r="CH168" i="95"/>
  <c r="CI168" i="95" a="1"/>
  <c r="CI168" i="95"/>
  <c r="CJ168" i="95" a="1"/>
  <c r="CJ168" i="95"/>
  <c r="CK168" i="95" a="1"/>
  <c r="CK168" i="95"/>
  <c r="CL168" i="95" a="1"/>
  <c r="CL168" i="95"/>
  <c r="CM168" i="95" a="1"/>
  <c r="CM168" i="95"/>
  <c r="CN168" i="95" a="1"/>
  <c r="CN168" i="95"/>
  <c r="CO168" i="95" a="1"/>
  <c r="CO168" i="95"/>
  <c r="CP168" i="95" a="1"/>
  <c r="CP168" i="95"/>
  <c r="CQ168" i="95" a="1"/>
  <c r="CQ168" i="95"/>
  <c r="CR168" i="95" a="1"/>
  <c r="CR168" i="95"/>
  <c r="CS168" i="95" a="1"/>
  <c r="CS168" i="95"/>
  <c r="CT168" i="95" a="1"/>
  <c r="CT168" i="95"/>
  <c r="CU168" i="95" a="1"/>
  <c r="CU168" i="95"/>
  <c r="CV168" i="95" a="1"/>
  <c r="CV168" i="95"/>
  <c r="CW168" i="95" a="1"/>
  <c r="CW168" i="95"/>
  <c r="CX168" i="95" a="1"/>
  <c r="CX168" i="95" s="1"/>
  <c r="CY168" i="95" a="1"/>
  <c r="CY168" i="95"/>
  <c r="E169" i="95" a="1"/>
  <c r="E169" i="95"/>
  <c r="F169" i="95" a="1"/>
  <c r="F169" i="95"/>
  <c r="G169" i="95" a="1"/>
  <c r="G169" i="95" s="1"/>
  <c r="H169" i="95" a="1"/>
  <c r="H169" i="95"/>
  <c r="I169" i="95" a="1"/>
  <c r="I169" i="95"/>
  <c r="J169" i="95" a="1"/>
  <c r="J169" i="95"/>
  <c r="K169" i="95" a="1"/>
  <c r="K169" i="95" s="1"/>
  <c r="L169" i="95" a="1"/>
  <c r="L169" i="95"/>
  <c r="M169" i="95" a="1"/>
  <c r="M169" i="95"/>
  <c r="N169" i="95" a="1"/>
  <c r="N169" i="95"/>
  <c r="O169" i="95" a="1"/>
  <c r="O169" i="95" s="1"/>
  <c r="P169" i="95" a="1"/>
  <c r="P169" i="95"/>
  <c r="Q169" i="95" a="1"/>
  <c r="Q169" i="95"/>
  <c r="R169" i="95" a="1"/>
  <c r="R169" i="95"/>
  <c r="S169" i="95" a="1"/>
  <c r="S169" i="95" s="1"/>
  <c r="T169" i="95" a="1"/>
  <c r="T169" i="95"/>
  <c r="U169" i="95" a="1"/>
  <c r="U169" i="95"/>
  <c r="V169" i="95" a="1"/>
  <c r="V169" i="95"/>
  <c r="W169" i="95" a="1"/>
  <c r="W169" i="95" s="1"/>
  <c r="X169" i="95" a="1"/>
  <c r="X169" i="95"/>
  <c r="Y169" i="95" a="1"/>
  <c r="Y169" i="95"/>
  <c r="Z169" i="95" a="1"/>
  <c r="Z169" i="95"/>
  <c r="AA169" i="95" a="1"/>
  <c r="AA169" i="95" s="1"/>
  <c r="AB169" i="95" a="1"/>
  <c r="AB169" i="95"/>
  <c r="AC169" i="95" a="1"/>
  <c r="AC169" i="95"/>
  <c r="AD169" i="95" a="1"/>
  <c r="AD169" i="95" s="1"/>
  <c r="AE169" i="95" a="1"/>
  <c r="AE169" i="95"/>
  <c r="AF169" i="95" a="1"/>
  <c r="AF169" i="95"/>
  <c r="AG169" i="95" a="1"/>
  <c r="AG169" i="95"/>
  <c r="AH169" i="95" a="1"/>
  <c r="AH169" i="95" s="1"/>
  <c r="AI169" i="95" a="1"/>
  <c r="AI169" i="95" s="1"/>
  <c r="AJ169" i="95" a="1"/>
  <c r="AJ169" i="95"/>
  <c r="AK169" i="95" a="1"/>
  <c r="AK169" i="95"/>
  <c r="AL169" i="95" a="1"/>
  <c r="AL169" i="95" s="1"/>
  <c r="AM169" i="95" a="1"/>
  <c r="AM169" i="95"/>
  <c r="AN169" i="95" a="1"/>
  <c r="AN169" i="95"/>
  <c r="AO169" i="95" a="1"/>
  <c r="AO169" i="95" s="1"/>
  <c r="AP169" i="95" a="1"/>
  <c r="AP169" i="95" s="1"/>
  <c r="AQ169" i="95" a="1"/>
  <c r="AQ169" i="95" s="1"/>
  <c r="AR169" i="95" a="1"/>
  <c r="AR169" i="95"/>
  <c r="AS169" i="95" a="1"/>
  <c r="AS169" i="95" s="1"/>
  <c r="AT169" i="95" a="1"/>
  <c r="AT169" i="95" s="1"/>
  <c r="AU169" i="95" a="1"/>
  <c r="AU169" i="95"/>
  <c r="AV169" i="95" a="1"/>
  <c r="AV169" i="95" s="1"/>
  <c r="AW169" i="95" a="1"/>
  <c r="AW169" i="95" s="1"/>
  <c r="AX169" i="95" a="1"/>
  <c r="AX169" i="95" s="1"/>
  <c r="AY169" i="95" a="1"/>
  <c r="AY169" i="95"/>
  <c r="AZ169" i="95" a="1"/>
  <c r="AZ169" i="95"/>
  <c r="BA169" i="95" a="1"/>
  <c r="BA169" i="95" s="1"/>
  <c r="BB169" i="95" a="1"/>
  <c r="BB169" i="95" s="1"/>
  <c r="BC169" i="95" a="1"/>
  <c r="BC169" i="95"/>
  <c r="BD169" i="95" a="1"/>
  <c r="BD169" i="95" s="1"/>
  <c r="BE169" i="95" a="1"/>
  <c r="BE169" i="95" s="1"/>
  <c r="BF169" i="95" a="1"/>
  <c r="BF169" i="95" s="1"/>
  <c r="BG169" i="95" a="1"/>
  <c r="BG169" i="95" s="1"/>
  <c r="BH169" i="95" a="1"/>
  <c r="BH169" i="95"/>
  <c r="BI169" i="95" a="1"/>
  <c r="BI169" i="95" s="1"/>
  <c r="BJ169" i="95" a="1"/>
  <c r="BJ169" i="95" s="1"/>
  <c r="BK169" i="95" a="1"/>
  <c r="BK169" i="95"/>
  <c r="BL169" i="95" a="1"/>
  <c r="BL169" i="95" s="1"/>
  <c r="BM169" i="95" a="1"/>
  <c r="BM169" i="95" s="1"/>
  <c r="BN169" i="95" a="1"/>
  <c r="BN169" i="95" s="1"/>
  <c r="BO169" i="95" a="1"/>
  <c r="BO169" i="95" s="1"/>
  <c r="BP169" i="95" a="1"/>
  <c r="BP169" i="95"/>
  <c r="BQ169" i="95" a="1"/>
  <c r="BQ169" i="95" s="1"/>
  <c r="BR169" i="95" a="1"/>
  <c r="BR169" i="95" s="1"/>
  <c r="BS169" i="95" a="1"/>
  <c r="BS169" i="95"/>
  <c r="BT169" i="95" a="1"/>
  <c r="BT169" i="95" s="1"/>
  <c r="BU169" i="95" a="1"/>
  <c r="BU169" i="95" s="1"/>
  <c r="BV169" i="95" a="1"/>
  <c r="BV169" i="95" s="1"/>
  <c r="BW169" i="95" a="1"/>
  <c r="BW169" i="95" s="1"/>
  <c r="BX169" i="95" a="1"/>
  <c r="BX169" i="95"/>
  <c r="BY169" i="95" a="1"/>
  <c r="BY169" i="95" s="1"/>
  <c r="BZ169" i="95" a="1"/>
  <c r="BZ169" i="95" s="1"/>
  <c r="CA169" i="95" a="1"/>
  <c r="CA169" i="95"/>
  <c r="CB169" i="95" a="1"/>
  <c r="CB169" i="95" s="1"/>
  <c r="CC169" i="95" a="1"/>
  <c r="CC169" i="95" s="1"/>
  <c r="CD169" i="95" a="1"/>
  <c r="CD169" i="95" s="1"/>
  <c r="CE169" i="95" a="1"/>
  <c r="CE169" i="95" s="1"/>
  <c r="CF169" i="95" a="1"/>
  <c r="CF169" i="95"/>
  <c r="CG169" i="95" a="1"/>
  <c r="CG169" i="95" s="1"/>
  <c r="CH169" i="95" a="1"/>
  <c r="CH169" i="95" s="1"/>
  <c r="CI169" i="95" a="1"/>
  <c r="CI169" i="95"/>
  <c r="CJ169" i="95" a="1"/>
  <c r="CJ169" i="95" s="1"/>
  <c r="CK169" i="95" a="1"/>
  <c r="CK169" i="95" s="1"/>
  <c r="CL169" i="95" a="1"/>
  <c r="CL169" i="95" s="1"/>
  <c r="CM169" i="95" a="1"/>
  <c r="CM169" i="95" s="1"/>
  <c r="CN169" i="95" a="1"/>
  <c r="CN169" i="95"/>
  <c r="CO169" i="95" a="1"/>
  <c r="CO169" i="95" s="1"/>
  <c r="CP169" i="95" a="1"/>
  <c r="CP169" i="95" s="1"/>
  <c r="CQ169" i="95" a="1"/>
  <c r="CQ169" i="95"/>
  <c r="CR169" i="95" a="1"/>
  <c r="CR169" i="95" s="1"/>
  <c r="CS169" i="95" a="1"/>
  <c r="CS169" i="95" s="1"/>
  <c r="CT169" i="95" a="1"/>
  <c r="CT169" i="95" s="1"/>
  <c r="CU169" i="95" a="1"/>
  <c r="CU169" i="95" s="1"/>
  <c r="CV169" i="95" a="1"/>
  <c r="CV169" i="95"/>
  <c r="CW169" i="95" a="1"/>
  <c r="CW169" i="95" s="1"/>
  <c r="CX169" i="95" a="1"/>
  <c r="CX169" i="95" s="1"/>
  <c r="CY169" i="95" a="1"/>
  <c r="CY169" i="95"/>
  <c r="E170" i="95" a="1"/>
  <c r="E170" i="95" s="1"/>
  <c r="F170" i="95" a="1"/>
  <c r="F170" i="95" s="1"/>
  <c r="G170" i="95" a="1"/>
  <c r="G170" i="95" s="1"/>
  <c r="H170" i="95" a="1"/>
  <c r="H170" i="95" s="1"/>
  <c r="I170" i="95" a="1"/>
  <c r="I170" i="95"/>
  <c r="J170" i="95" a="1"/>
  <c r="J170" i="95" s="1"/>
  <c r="K170" i="95" a="1"/>
  <c r="K170" i="95" s="1"/>
  <c r="L170" i="95" a="1"/>
  <c r="L170" i="95"/>
  <c r="M170" i="95" a="1"/>
  <c r="M170" i="95" s="1"/>
  <c r="N170" i="95" a="1"/>
  <c r="N170" i="95" s="1"/>
  <c r="O170" i="95" a="1"/>
  <c r="O170" i="95" s="1"/>
  <c r="P170" i="95" a="1"/>
  <c r="P170" i="95" s="1"/>
  <c r="Q170" i="95" a="1"/>
  <c r="Q170" i="95"/>
  <c r="R170" i="95" a="1"/>
  <c r="R170" i="95" s="1"/>
  <c r="S170" i="95" a="1"/>
  <c r="S170" i="95" s="1"/>
  <c r="T170" i="95" a="1"/>
  <c r="T170" i="95"/>
  <c r="U170" i="95" a="1"/>
  <c r="U170" i="95" s="1"/>
  <c r="V170" i="95" a="1"/>
  <c r="V170" i="95" s="1"/>
  <c r="W170" i="95" a="1"/>
  <c r="W170" i="95" s="1"/>
  <c r="X170" i="95" a="1"/>
  <c r="X170" i="95" s="1"/>
  <c r="Y170" i="95" a="1"/>
  <c r="Y170" i="95"/>
  <c r="Z170" i="95" a="1"/>
  <c r="Z170" i="95" s="1"/>
  <c r="AA170" i="95" a="1"/>
  <c r="AA170" i="95" s="1"/>
  <c r="AB170" i="95" a="1"/>
  <c r="AB170" i="95"/>
  <c r="AC170" i="95" a="1"/>
  <c r="AC170" i="95" s="1"/>
  <c r="AD170" i="95" a="1"/>
  <c r="AD170" i="95" s="1"/>
  <c r="AE170" i="95" a="1"/>
  <c r="AE170" i="95" s="1"/>
  <c r="AF170" i="95" a="1"/>
  <c r="AF170" i="95" s="1"/>
  <c r="AG170" i="95" a="1"/>
  <c r="AG170" i="95"/>
  <c r="AH170" i="95" a="1"/>
  <c r="AH170" i="95" s="1"/>
  <c r="AI170" i="95" a="1"/>
  <c r="AI170" i="95" s="1"/>
  <c r="AJ170" i="95" a="1"/>
  <c r="AJ170" i="95"/>
  <c r="AK170" i="95" a="1"/>
  <c r="AK170" i="95" s="1"/>
  <c r="AL170" i="95" a="1"/>
  <c r="AL170" i="95" s="1"/>
  <c r="AM170" i="95" a="1"/>
  <c r="AM170" i="95" s="1"/>
  <c r="AN170" i="95" a="1"/>
  <c r="AN170" i="95" s="1"/>
  <c r="AO170" i="95" a="1"/>
  <c r="AO170" i="95"/>
  <c r="AP170" i="95" a="1"/>
  <c r="AP170" i="95" s="1"/>
  <c r="AQ170" i="95" a="1"/>
  <c r="AQ170" i="95" s="1"/>
  <c r="AR170" i="95" a="1"/>
  <c r="AR170" i="95"/>
  <c r="AS170" i="95" a="1"/>
  <c r="AS170" i="95" s="1"/>
  <c r="AT170" i="95" a="1"/>
  <c r="AT170" i="95" s="1"/>
  <c r="AU170" i="95" a="1"/>
  <c r="AU170" i="95" s="1"/>
  <c r="AV170" i="95" a="1"/>
  <c r="AV170" i="95" s="1"/>
  <c r="AW170" i="95" a="1"/>
  <c r="AW170" i="95"/>
  <c r="AX170" i="95" a="1"/>
  <c r="AX170" i="95" s="1"/>
  <c r="AY170" i="95" a="1"/>
  <c r="AY170" i="95" s="1"/>
  <c r="AZ170" i="95" a="1"/>
  <c r="AZ170" i="95"/>
  <c r="BA170" i="95" a="1"/>
  <c r="BA170" i="95" s="1"/>
  <c r="BB170" i="95" a="1"/>
  <c r="BB170" i="95" s="1"/>
  <c r="BC170" i="95" a="1"/>
  <c r="BC170" i="95" s="1"/>
  <c r="BD170" i="95" a="1"/>
  <c r="BD170" i="95" s="1"/>
  <c r="BE170" i="95" a="1"/>
  <c r="BE170" i="95"/>
  <c r="BF170" i="95" a="1"/>
  <c r="BF170" i="95" s="1"/>
  <c r="BG170" i="95" a="1"/>
  <c r="BG170" i="95" s="1"/>
  <c r="BH170" i="95" a="1"/>
  <c r="BH170" i="95"/>
  <c r="BI170" i="95" a="1"/>
  <c r="BI170" i="95" s="1"/>
  <c r="BJ170" i="95" a="1"/>
  <c r="BJ170" i="95" s="1"/>
  <c r="BK170" i="95" a="1"/>
  <c r="BK170" i="95" s="1"/>
  <c r="BL170" i="95" a="1"/>
  <c r="BL170" i="95" s="1"/>
  <c r="BM170" i="95" a="1"/>
  <c r="BM170" i="95"/>
  <c r="BN170" i="95" a="1"/>
  <c r="BN170" i="95" s="1"/>
  <c r="BO170" i="95" a="1"/>
  <c r="BO170" i="95" s="1"/>
  <c r="BP170" i="95" a="1"/>
  <c r="BP170" i="95"/>
  <c r="BQ170" i="95" a="1"/>
  <c r="BQ170" i="95" s="1"/>
  <c r="BR170" i="95" a="1"/>
  <c r="BR170" i="95" s="1"/>
  <c r="BS170" i="95" a="1"/>
  <c r="BS170" i="95" s="1"/>
  <c r="BT170" i="95" a="1"/>
  <c r="BT170" i="95" s="1"/>
  <c r="BU170" i="95" a="1"/>
  <c r="BU170" i="95"/>
  <c r="BV170" i="95" a="1"/>
  <c r="BV170" i="95" s="1"/>
  <c r="BW170" i="95" a="1"/>
  <c r="BW170" i="95" s="1"/>
  <c r="BX170" i="95" a="1"/>
  <c r="BX170" i="95"/>
  <c r="BY170" i="95" a="1"/>
  <c r="BY170" i="95" s="1"/>
  <c r="BZ170" i="95" a="1"/>
  <c r="BZ170" i="95" s="1"/>
  <c r="CA170" i="95" a="1"/>
  <c r="CA170" i="95" s="1"/>
  <c r="CB170" i="95" a="1"/>
  <c r="CB170" i="95" s="1"/>
  <c r="CC170" i="95" a="1"/>
  <c r="CC170" i="95"/>
  <c r="CD170" i="95" a="1"/>
  <c r="CD170" i="95" s="1"/>
  <c r="CE170" i="95" a="1"/>
  <c r="CE170" i="95" s="1"/>
  <c r="CF170" i="95" a="1"/>
  <c r="CF170" i="95"/>
  <c r="CG170" i="95" a="1"/>
  <c r="CG170" i="95" s="1"/>
  <c r="CH170" i="95" a="1"/>
  <c r="CH170" i="95" s="1"/>
  <c r="CI170" i="95" a="1"/>
  <c r="CI170" i="95" s="1"/>
  <c r="CJ170" i="95" a="1"/>
  <c r="CJ170" i="95" s="1"/>
  <c r="CK170" i="95" a="1"/>
  <c r="CK170" i="95"/>
  <c r="CL170" i="95" a="1"/>
  <c r="CL170" i="95" s="1"/>
  <c r="CM170" i="95" a="1"/>
  <c r="CM170" i="95" s="1"/>
  <c r="CN170" i="95" a="1"/>
  <c r="CN170" i="95"/>
  <c r="CO170" i="95" a="1"/>
  <c r="CO170" i="95" s="1"/>
  <c r="CP170" i="95" a="1"/>
  <c r="CP170" i="95" s="1"/>
  <c r="CQ170" i="95" a="1"/>
  <c r="CQ170" i="95" s="1"/>
  <c r="CR170" i="95" a="1"/>
  <c r="CR170" i="95" s="1"/>
  <c r="CS170" i="95" a="1"/>
  <c r="CS170" i="95"/>
  <c r="CT170" i="95" a="1"/>
  <c r="CT170" i="95" s="1"/>
  <c r="CU170" i="95" a="1"/>
  <c r="CU170" i="95" s="1"/>
  <c r="CV170" i="95" a="1"/>
  <c r="CV170" i="95"/>
  <c r="CW170" i="95" a="1"/>
  <c r="CW170" i="95" s="1"/>
  <c r="CX170" i="95" a="1"/>
  <c r="CX170" i="95" s="1"/>
  <c r="CY170" i="95" a="1"/>
  <c r="CY170" i="95" s="1"/>
  <c r="E171" i="95" a="1"/>
  <c r="E171" i="95" s="1"/>
  <c r="F171" i="95" a="1"/>
  <c r="F171" i="95"/>
  <c r="G171" i="95" a="1"/>
  <c r="G171" i="95" s="1"/>
  <c r="H171" i="95" a="1"/>
  <c r="H171" i="95" s="1"/>
  <c r="I171" i="95" a="1"/>
  <c r="I171" i="95"/>
  <c r="J171" i="95" a="1"/>
  <c r="J171" i="95" s="1"/>
  <c r="K171" i="95" a="1"/>
  <c r="K171" i="95" s="1"/>
  <c r="L171" i="95" a="1"/>
  <c r="L171" i="95" s="1"/>
  <c r="M171" i="95" a="1"/>
  <c r="M171" i="95" s="1"/>
  <c r="N171" i="95" a="1"/>
  <c r="N171" i="95"/>
  <c r="O171" i="95" a="1"/>
  <c r="O171" i="95" s="1"/>
  <c r="P171" i="95" a="1"/>
  <c r="P171" i="95" s="1"/>
  <c r="Q171" i="95" a="1"/>
  <c r="Q171" i="95"/>
  <c r="R171" i="95" a="1"/>
  <c r="R171" i="95" s="1"/>
  <c r="S171" i="95" a="1"/>
  <c r="S171" i="95" s="1"/>
  <c r="T171" i="95" a="1"/>
  <c r="T171" i="95" s="1"/>
  <c r="U171" i="95" a="1"/>
  <c r="U171" i="95" s="1"/>
  <c r="V171" i="95" a="1"/>
  <c r="V171" i="95"/>
  <c r="W171" i="95" a="1"/>
  <c r="W171" i="95" s="1"/>
  <c r="X171" i="95" a="1"/>
  <c r="X171" i="95" s="1"/>
  <c r="Y171" i="95" a="1"/>
  <c r="Y171" i="95"/>
  <c r="Z171" i="95" a="1"/>
  <c r="Z171" i="95" s="1"/>
  <c r="AA171" i="95" a="1"/>
  <c r="AA171" i="95" s="1"/>
  <c r="AB171" i="95" a="1"/>
  <c r="AB171" i="95" s="1"/>
  <c r="AC171" i="95" a="1"/>
  <c r="AC171" i="95" s="1"/>
  <c r="AD171" i="95" a="1"/>
  <c r="AD171" i="95"/>
  <c r="AE171" i="95" a="1"/>
  <c r="AE171" i="95" s="1"/>
  <c r="AF171" i="95" a="1"/>
  <c r="AF171" i="95" s="1"/>
  <c r="AG171" i="95" a="1"/>
  <c r="AG171" i="95"/>
  <c r="AH171" i="95" a="1"/>
  <c r="AH171" i="95" s="1"/>
  <c r="AI171" i="95" a="1"/>
  <c r="AI171" i="95" s="1"/>
  <c r="AJ171" i="95" a="1"/>
  <c r="AJ171" i="95" s="1"/>
  <c r="AK171" i="95" a="1"/>
  <c r="AK171" i="95" s="1"/>
  <c r="AL171" i="95" a="1"/>
  <c r="AL171" i="95"/>
  <c r="AM171" i="95" a="1"/>
  <c r="AM171" i="95" s="1"/>
  <c r="AN171" i="95" a="1"/>
  <c r="AN171" i="95" s="1"/>
  <c r="AO171" i="95" a="1"/>
  <c r="AO171" i="95"/>
  <c r="AP171" i="95" a="1"/>
  <c r="AP171" i="95" s="1"/>
  <c r="AQ171" i="95" a="1"/>
  <c r="AQ171" i="95" s="1"/>
  <c r="AR171" i="95" a="1"/>
  <c r="AR171" i="95" s="1"/>
  <c r="AS171" i="95" a="1"/>
  <c r="AS171" i="95" s="1"/>
  <c r="AT171" i="95" a="1"/>
  <c r="AT171" i="95"/>
  <c r="AU171" i="95" a="1"/>
  <c r="AU171" i="95" s="1"/>
  <c r="AV171" i="95" a="1"/>
  <c r="AV171" i="95" s="1"/>
  <c r="AW171" i="95" a="1"/>
  <c r="AW171" i="95"/>
  <c r="AX171" i="95" a="1"/>
  <c r="AX171" i="95" s="1"/>
  <c r="AY171" i="95" a="1"/>
  <c r="AY171" i="95" s="1"/>
  <c r="AZ171" i="95" a="1"/>
  <c r="AZ171" i="95" s="1"/>
  <c r="BA171" i="95" a="1"/>
  <c r="BA171" i="95" s="1"/>
  <c r="BB171" i="95" a="1"/>
  <c r="BB171" i="95"/>
  <c r="BC171" i="95" a="1"/>
  <c r="BC171" i="95" s="1"/>
  <c r="BD171" i="95" a="1"/>
  <c r="BD171" i="95" s="1"/>
  <c r="BE171" i="95" a="1"/>
  <c r="BE171" i="95"/>
  <c r="BF171" i="95" a="1"/>
  <c r="BF171" i="95" s="1"/>
  <c r="BG171" i="95" a="1"/>
  <c r="BG171" i="95" s="1"/>
  <c r="BH171" i="95" a="1"/>
  <c r="BH171" i="95" s="1"/>
  <c r="BI171" i="95" a="1"/>
  <c r="BI171" i="95" s="1"/>
  <c r="BJ171" i="95" a="1"/>
  <c r="BJ171" i="95"/>
  <c r="BK171" i="95" a="1"/>
  <c r="BK171" i="95" s="1"/>
  <c r="BL171" i="95" a="1"/>
  <c r="BL171" i="95" s="1"/>
  <c r="BM171" i="95" a="1"/>
  <c r="BM171" i="95"/>
  <c r="BN171" i="95" a="1"/>
  <c r="BN171" i="95" s="1"/>
  <c r="BO171" i="95" a="1"/>
  <c r="BO171" i="95" s="1"/>
  <c r="BP171" i="95" a="1"/>
  <c r="BP171" i="95" s="1"/>
  <c r="BQ171" i="95" a="1"/>
  <c r="BQ171" i="95" s="1"/>
  <c r="BR171" i="95" a="1"/>
  <c r="BR171" i="95"/>
  <c r="BS171" i="95" a="1"/>
  <c r="BS171" i="95" s="1"/>
  <c r="BT171" i="95" a="1"/>
  <c r="BT171" i="95" s="1"/>
  <c r="BU171" i="95" a="1"/>
  <c r="BU171" i="95"/>
  <c r="BV171" i="95" a="1"/>
  <c r="BV171" i="95" s="1"/>
  <c r="BW171" i="95" a="1"/>
  <c r="BW171" i="95" s="1"/>
  <c r="BX171" i="95" a="1"/>
  <c r="BX171" i="95" s="1"/>
  <c r="BY171" i="95" a="1"/>
  <c r="BY171" i="95" s="1"/>
  <c r="BZ171" i="95" a="1"/>
  <c r="BZ171" i="95"/>
  <c r="CA171" i="95" a="1"/>
  <c r="CA171" i="95" s="1"/>
  <c r="CB171" i="95" a="1"/>
  <c r="CB171" i="95" s="1"/>
  <c r="CC171" i="95" a="1"/>
  <c r="CC171" i="95"/>
  <c r="CD171" i="95" a="1"/>
  <c r="CD171" i="95" s="1"/>
  <c r="CE171" i="95" a="1"/>
  <c r="CE171" i="95" s="1"/>
  <c r="CF171" i="95" a="1"/>
  <c r="CF171" i="95" s="1"/>
  <c r="CG171" i="95" a="1"/>
  <c r="CG171" i="95" s="1"/>
  <c r="CH171" i="95" a="1"/>
  <c r="CH171" i="95"/>
  <c r="CI171" i="95" a="1"/>
  <c r="CI171" i="95" s="1"/>
  <c r="CJ171" i="95" a="1"/>
  <c r="CJ171" i="95" s="1"/>
  <c r="CK171" i="95" a="1"/>
  <c r="CK171" i="95"/>
  <c r="CL171" i="95" a="1"/>
  <c r="CL171" i="95" s="1"/>
  <c r="CM171" i="95" a="1"/>
  <c r="CM171" i="95" s="1"/>
  <c r="CN171" i="95" a="1"/>
  <c r="CN171" i="95" s="1"/>
  <c r="CO171" i="95" a="1"/>
  <c r="CO171" i="95" s="1"/>
  <c r="CP171" i="95" a="1"/>
  <c r="CP171" i="95"/>
  <c r="CQ171" i="95" a="1"/>
  <c r="CQ171" i="95" s="1"/>
  <c r="CR171" i="95" a="1"/>
  <c r="CR171" i="95" s="1"/>
  <c r="CS171" i="95" a="1"/>
  <c r="CS171" i="95"/>
  <c r="CT171" i="95" a="1"/>
  <c r="CT171" i="95" s="1"/>
  <c r="CU171" i="95" a="1"/>
  <c r="CU171" i="95" s="1"/>
  <c r="CV171" i="95" a="1"/>
  <c r="CV171" i="95" s="1"/>
  <c r="CW171" i="95" a="1"/>
  <c r="CW171" i="95" s="1"/>
  <c r="CX171" i="95" a="1"/>
  <c r="CX171" i="95"/>
  <c r="CY171" i="95" a="1"/>
  <c r="CY171" i="95" s="1"/>
  <c r="E172" i="95" a="1"/>
  <c r="E172" i="95" s="1"/>
  <c r="F172" i="95" a="1"/>
  <c r="F172" i="95"/>
  <c r="G172" i="95" a="1"/>
  <c r="G172" i="95" s="1"/>
  <c r="H172" i="95" a="1"/>
  <c r="H172" i="95" s="1"/>
  <c r="I172" i="95" a="1"/>
  <c r="I172" i="95" s="1"/>
  <c r="J172" i="95" a="1"/>
  <c r="J172" i="95" s="1"/>
  <c r="K172" i="95" a="1"/>
  <c r="K172" i="95"/>
  <c r="L172" i="95" a="1"/>
  <c r="L172" i="95" s="1"/>
  <c r="M172" i="95" a="1"/>
  <c r="M172" i="95" s="1"/>
  <c r="N172" i="95" a="1"/>
  <c r="N172" i="95"/>
  <c r="O172" i="95" a="1"/>
  <c r="O172" i="95" s="1"/>
  <c r="P172" i="95" a="1"/>
  <c r="P172" i="95" s="1"/>
  <c r="Q172" i="95" a="1"/>
  <c r="Q172" i="95" s="1"/>
  <c r="R172" i="95" a="1"/>
  <c r="R172" i="95" s="1"/>
  <c r="S172" i="95" a="1"/>
  <c r="S172" i="95"/>
  <c r="T172" i="95" a="1"/>
  <c r="T172" i="95" s="1"/>
  <c r="U172" i="95" a="1"/>
  <c r="U172" i="95" s="1"/>
  <c r="V172" i="95" a="1"/>
  <c r="V172" i="95"/>
  <c r="W172" i="95" a="1"/>
  <c r="W172" i="95" s="1"/>
  <c r="X172" i="95" a="1"/>
  <c r="X172" i="95" s="1"/>
  <c r="Y172" i="95" a="1"/>
  <c r="Y172" i="95" s="1"/>
  <c r="Z172" i="95" a="1"/>
  <c r="Z172" i="95" s="1"/>
  <c r="AA172" i="95" a="1"/>
  <c r="AA172" i="95"/>
  <c r="AB172" i="95" a="1"/>
  <c r="AB172" i="95" s="1"/>
  <c r="AC172" i="95" a="1"/>
  <c r="AC172" i="95" s="1"/>
  <c r="AD172" i="95" a="1"/>
  <c r="AD172" i="95"/>
  <c r="AE172" i="95" a="1"/>
  <c r="AE172" i="95" s="1"/>
  <c r="AF172" i="95" a="1"/>
  <c r="AF172" i="95" s="1"/>
  <c r="AG172" i="95" a="1"/>
  <c r="AG172" i="95" s="1"/>
  <c r="AH172" i="95" a="1"/>
  <c r="AH172" i="95" s="1"/>
  <c r="AI172" i="95" a="1"/>
  <c r="AI172" i="95"/>
  <c r="AJ172" i="95" a="1"/>
  <c r="AJ172" i="95" s="1"/>
  <c r="AK172" i="95" a="1"/>
  <c r="AK172" i="95" s="1"/>
  <c r="AL172" i="95" a="1"/>
  <c r="AL172" i="95"/>
  <c r="AM172" i="95" a="1"/>
  <c r="AM172" i="95" s="1"/>
  <c r="AN172" i="95" a="1"/>
  <c r="AN172" i="95" s="1"/>
  <c r="AO172" i="95" a="1"/>
  <c r="AO172" i="95" s="1"/>
  <c r="AP172" i="95" a="1"/>
  <c r="AP172" i="95" s="1"/>
  <c r="AQ172" i="95" a="1"/>
  <c r="AQ172" i="95"/>
  <c r="AR172" i="95" a="1"/>
  <c r="AR172" i="95" s="1"/>
  <c r="AS172" i="95" a="1"/>
  <c r="AS172" i="95" s="1"/>
  <c r="AT172" i="95" a="1"/>
  <c r="AT172" i="95"/>
  <c r="AU172" i="95" a="1"/>
  <c r="AU172" i="95" s="1"/>
  <c r="AV172" i="95" a="1"/>
  <c r="AV172" i="95" s="1"/>
  <c r="AW172" i="95" a="1"/>
  <c r="AW172" i="95" s="1"/>
  <c r="AX172" i="95" a="1"/>
  <c r="AX172" i="95" s="1"/>
  <c r="AY172" i="95" a="1"/>
  <c r="AY172" i="95"/>
  <c r="AZ172" i="95" a="1"/>
  <c r="AZ172" i="95" s="1"/>
  <c r="BA172" i="95" a="1"/>
  <c r="BA172" i="95" s="1"/>
  <c r="BB172" i="95" a="1"/>
  <c r="BB172" i="95"/>
  <c r="BC172" i="95" a="1"/>
  <c r="BC172" i="95" s="1"/>
  <c r="BD172" i="95" a="1"/>
  <c r="BD172" i="95" s="1"/>
  <c r="BE172" i="95" a="1"/>
  <c r="BE172" i="95" s="1"/>
  <c r="BF172" i="95" a="1"/>
  <c r="BF172" i="95" s="1"/>
  <c r="BG172" i="95" a="1"/>
  <c r="BG172" i="95"/>
  <c r="BH172" i="95" a="1"/>
  <c r="BH172" i="95" s="1"/>
  <c r="BI172" i="95" a="1"/>
  <c r="BI172" i="95" s="1"/>
  <c r="BJ172" i="95" a="1"/>
  <c r="BJ172" i="95"/>
  <c r="BK172" i="95" a="1"/>
  <c r="BK172" i="95" s="1"/>
  <c r="BL172" i="95" a="1"/>
  <c r="BL172" i="95" s="1"/>
  <c r="BM172" i="95" a="1"/>
  <c r="BM172" i="95" s="1"/>
  <c r="BN172" i="95" a="1"/>
  <c r="BN172" i="95" s="1"/>
  <c r="BO172" i="95" a="1"/>
  <c r="BO172" i="95"/>
  <c r="BP172" i="95" a="1"/>
  <c r="BP172" i="95" s="1"/>
  <c r="BQ172" i="95" a="1"/>
  <c r="BQ172" i="95" s="1"/>
  <c r="BR172" i="95" a="1"/>
  <c r="BR172" i="95"/>
  <c r="BS172" i="95" a="1"/>
  <c r="BS172" i="95" s="1"/>
  <c r="BT172" i="95" a="1"/>
  <c r="BT172" i="95" s="1"/>
  <c r="BU172" i="95" a="1"/>
  <c r="BU172" i="95" s="1"/>
  <c r="BV172" i="95" a="1"/>
  <c r="BV172" i="95" s="1"/>
  <c r="BW172" i="95" a="1"/>
  <c r="BW172" i="95"/>
  <c r="BX172" i="95" a="1"/>
  <c r="BX172" i="95" s="1"/>
  <c r="BY172" i="95" a="1"/>
  <c r="BY172" i="95" s="1"/>
  <c r="BZ172" i="95" a="1"/>
  <c r="BZ172" i="95"/>
  <c r="CA172" i="95" a="1"/>
  <c r="CA172" i="95" s="1"/>
  <c r="CB172" i="95" a="1"/>
  <c r="CB172" i="95" s="1"/>
  <c r="CC172" i="95" a="1"/>
  <c r="CC172" i="95" s="1"/>
  <c r="CD172" i="95" a="1"/>
  <c r="CD172" i="95" s="1"/>
  <c r="CE172" i="95" a="1"/>
  <c r="CE172" i="95"/>
  <c r="CF172" i="95" a="1"/>
  <c r="CF172" i="95" s="1"/>
  <c r="CG172" i="95" a="1"/>
  <c r="CG172" i="95" s="1"/>
  <c r="CH172" i="95" a="1"/>
  <c r="CH172" i="95"/>
  <c r="CI172" i="95" a="1"/>
  <c r="CI172" i="95" s="1"/>
  <c r="CJ172" i="95" a="1"/>
  <c r="CJ172" i="95" s="1"/>
  <c r="CK172" i="95" a="1"/>
  <c r="CK172" i="95" s="1"/>
  <c r="CL172" i="95" a="1"/>
  <c r="CL172" i="95" s="1"/>
  <c r="CM172" i="95" a="1"/>
  <c r="CM172" i="95"/>
  <c r="CN172" i="95" a="1"/>
  <c r="CN172" i="95" s="1"/>
  <c r="CO172" i="95" a="1"/>
  <c r="CO172" i="95" s="1"/>
  <c r="CP172" i="95" a="1"/>
  <c r="CP172" i="95"/>
  <c r="CQ172" i="95" a="1"/>
  <c r="CQ172" i="95" s="1"/>
  <c r="CR172" i="95" a="1"/>
  <c r="CR172" i="95" s="1"/>
  <c r="CS172" i="95" a="1"/>
  <c r="CS172" i="95" s="1"/>
  <c r="CT172" i="95" a="1"/>
  <c r="CT172" i="95" s="1"/>
  <c r="CU172" i="95" a="1"/>
  <c r="CU172" i="95"/>
  <c r="CV172" i="95" a="1"/>
  <c r="CV172" i="95" s="1"/>
  <c r="CW172" i="95" a="1"/>
  <c r="CW172" i="95" s="1"/>
  <c r="CX172" i="95" a="1"/>
  <c r="CX172" i="95"/>
  <c r="CY172" i="95" a="1"/>
  <c r="CY172" i="95" s="1"/>
  <c r="E173" i="95" a="1"/>
  <c r="E173" i="95" s="1"/>
  <c r="F173" i="95" a="1"/>
  <c r="F173" i="95" s="1"/>
  <c r="G173" i="95" a="1"/>
  <c r="G173" i="95" s="1"/>
  <c r="H173" i="95" a="1"/>
  <c r="H173" i="95"/>
  <c r="I173" i="95" a="1"/>
  <c r="I173" i="95" s="1"/>
  <c r="J173" i="95" a="1"/>
  <c r="J173" i="95" s="1"/>
  <c r="K173" i="95" a="1"/>
  <c r="K173" i="95"/>
  <c r="L173" i="95" a="1"/>
  <c r="L173" i="95" s="1"/>
  <c r="M173" i="95" a="1"/>
  <c r="M173" i="95" s="1"/>
  <c r="N173" i="95" a="1"/>
  <c r="N173" i="95" s="1"/>
  <c r="O173" i="95" a="1"/>
  <c r="O173" i="95" s="1"/>
  <c r="P173" i="95" a="1"/>
  <c r="P173" i="95"/>
  <c r="Q173" i="95" a="1"/>
  <c r="Q173" i="95" s="1"/>
  <c r="R173" i="95" a="1"/>
  <c r="R173" i="95" s="1"/>
  <c r="S173" i="95" a="1"/>
  <c r="S173" i="95"/>
  <c r="T173" i="95" a="1"/>
  <c r="T173" i="95" s="1"/>
  <c r="U173" i="95" a="1"/>
  <c r="U173" i="95" s="1"/>
  <c r="V173" i="95" a="1"/>
  <c r="V173" i="95" s="1"/>
  <c r="W173" i="95" a="1"/>
  <c r="W173" i="95" s="1"/>
  <c r="X173" i="95" a="1"/>
  <c r="X173" i="95"/>
  <c r="Y173" i="95" a="1"/>
  <c r="Y173" i="95" s="1"/>
  <c r="Z173" i="95" a="1"/>
  <c r="Z173" i="95" s="1"/>
  <c r="AA173" i="95" a="1"/>
  <c r="AA173" i="95"/>
  <c r="AB173" i="95" a="1"/>
  <c r="AB173" i="95" s="1"/>
  <c r="AC173" i="95" a="1"/>
  <c r="AC173" i="95" s="1"/>
  <c r="AD173" i="95" a="1"/>
  <c r="AD173" i="95" s="1"/>
  <c r="AE173" i="95" a="1"/>
  <c r="AE173" i="95" s="1"/>
  <c r="AF173" i="95" a="1"/>
  <c r="AF173" i="95"/>
  <c r="AG173" i="95" a="1"/>
  <c r="AG173" i="95" s="1"/>
  <c r="AH173" i="95" a="1"/>
  <c r="AH173" i="95" s="1"/>
  <c r="AI173" i="95" a="1"/>
  <c r="AI173" i="95"/>
  <c r="AJ173" i="95" a="1"/>
  <c r="AJ173" i="95" s="1"/>
  <c r="AK173" i="95" a="1"/>
  <c r="AK173" i="95" s="1"/>
  <c r="AL173" i="95" a="1"/>
  <c r="AL173" i="95" s="1"/>
  <c r="AM173" i="95" a="1"/>
  <c r="AM173" i="95" s="1"/>
  <c r="AN173" i="95" a="1"/>
  <c r="AN173" i="95"/>
  <c r="AO173" i="95" a="1"/>
  <c r="AO173" i="95" s="1"/>
  <c r="AP173" i="95" a="1"/>
  <c r="AP173" i="95" s="1"/>
  <c r="AQ173" i="95" a="1"/>
  <c r="AQ173" i="95"/>
  <c r="AR173" i="95" a="1"/>
  <c r="AR173" i="95" s="1"/>
  <c r="AS173" i="95" a="1"/>
  <c r="AS173" i="95" s="1"/>
  <c r="AT173" i="95" a="1"/>
  <c r="AT173" i="95" s="1"/>
  <c r="AU173" i="95" a="1"/>
  <c r="AU173" i="95" s="1"/>
  <c r="AV173" i="95" a="1"/>
  <c r="AV173" i="95"/>
  <c r="AW173" i="95" a="1"/>
  <c r="AW173" i="95" s="1"/>
  <c r="AX173" i="95" a="1"/>
  <c r="AX173" i="95" s="1"/>
  <c r="AY173" i="95" a="1"/>
  <c r="AY173" i="95"/>
  <c r="AZ173" i="95" a="1"/>
  <c r="AZ173" i="95" s="1"/>
  <c r="BA173" i="95" a="1"/>
  <c r="BA173" i="95" s="1"/>
  <c r="BB173" i="95" a="1"/>
  <c r="BB173" i="95" s="1"/>
  <c r="BC173" i="95" a="1"/>
  <c r="BC173" i="95" s="1"/>
  <c r="BD173" i="95" a="1"/>
  <c r="BD173" i="95"/>
  <c r="BE173" i="95" a="1"/>
  <c r="BE173" i="95" s="1"/>
  <c r="BF173" i="95" a="1"/>
  <c r="BF173" i="95" s="1"/>
  <c r="BG173" i="95" a="1"/>
  <c r="BG173" i="95"/>
  <c r="BH173" i="95" a="1"/>
  <c r="BH173" i="95" s="1"/>
  <c r="BI173" i="95" a="1"/>
  <c r="BI173" i="95" s="1"/>
  <c r="BJ173" i="95" a="1"/>
  <c r="BJ173" i="95" s="1"/>
  <c r="BK173" i="95" a="1"/>
  <c r="BK173" i="95" s="1"/>
  <c r="BL173" i="95" a="1"/>
  <c r="BL173" i="95"/>
  <c r="BM173" i="95" a="1"/>
  <c r="BM173" i="95" s="1"/>
  <c r="BN173" i="95" a="1"/>
  <c r="BN173" i="95" s="1"/>
  <c r="BO173" i="95" a="1"/>
  <c r="BO173" i="95"/>
  <c r="BP173" i="95" a="1"/>
  <c r="BP173" i="95" s="1"/>
  <c r="BQ173" i="95" a="1"/>
  <c r="BQ173" i="95" s="1"/>
  <c r="BR173" i="95" a="1"/>
  <c r="BR173" i="95" s="1"/>
  <c r="BS173" i="95" a="1"/>
  <c r="BS173" i="95" s="1"/>
  <c r="BT173" i="95" a="1"/>
  <c r="BT173" i="95" s="1"/>
  <c r="BU173" i="95" a="1"/>
  <c r="BU173" i="95" s="1"/>
  <c r="BV173" i="95" a="1"/>
  <c r="BV173" i="95" s="1"/>
  <c r="BW173" i="95" a="1"/>
  <c r="BW173" i="95" s="1"/>
  <c r="BX173" i="95" a="1"/>
  <c r="BX173" i="95" s="1"/>
  <c r="BY173" i="95" a="1"/>
  <c r="BY173" i="95" s="1"/>
  <c r="BZ173" i="95" a="1"/>
  <c r="BZ173" i="95" s="1"/>
  <c r="CA173" i="95" a="1"/>
  <c r="CA173" i="95" s="1"/>
  <c r="CB173" i="95" a="1"/>
  <c r="CB173" i="95" s="1"/>
  <c r="CC173" i="95" a="1"/>
  <c r="CC173" i="95" s="1"/>
  <c r="CD173" i="95" a="1"/>
  <c r="CD173" i="95" s="1"/>
  <c r="CE173" i="95" a="1"/>
  <c r="CE173" i="95" s="1"/>
  <c r="CF173" i="95" a="1"/>
  <c r="CF173" i="95" s="1"/>
  <c r="CG173" i="95" a="1"/>
  <c r="CG173" i="95" s="1"/>
  <c r="CH173" i="95" a="1"/>
  <c r="CH173" i="95" s="1"/>
  <c r="CI173" i="95" a="1"/>
  <c r="CI173" i="95" s="1"/>
  <c r="CJ173" i="95" a="1"/>
  <c r="CJ173" i="95" s="1"/>
  <c r="CK173" i="95" a="1"/>
  <c r="CK173" i="95" s="1"/>
  <c r="CL173" i="95" a="1"/>
  <c r="CL173" i="95" s="1"/>
  <c r="CM173" i="95" a="1"/>
  <c r="CM173" i="95" s="1"/>
  <c r="CN173" i="95" a="1"/>
  <c r="CN173" i="95" s="1"/>
  <c r="CO173" i="95" a="1"/>
  <c r="CO173" i="95" s="1"/>
  <c r="CP173" i="95" a="1"/>
  <c r="CP173" i="95" s="1"/>
  <c r="CQ173" i="95" a="1"/>
  <c r="CQ173" i="95" s="1"/>
  <c r="CR173" i="95" a="1"/>
  <c r="CR173" i="95" s="1"/>
  <c r="CS173" i="95" a="1"/>
  <c r="CS173" i="95" s="1"/>
  <c r="CT173" i="95" a="1"/>
  <c r="CT173" i="95" s="1"/>
  <c r="CU173" i="95" a="1"/>
  <c r="CU173" i="95" s="1"/>
  <c r="CV173" i="95" a="1"/>
  <c r="CV173" i="95" s="1"/>
  <c r="CW173" i="95" a="1"/>
  <c r="CW173" i="95" s="1"/>
  <c r="CX173" i="95" a="1"/>
  <c r="CX173" i="95" s="1"/>
  <c r="CY173" i="95" a="1"/>
  <c r="CY173" i="95" s="1"/>
  <c r="E174" i="95" a="1"/>
  <c r="E174" i="95" s="1"/>
  <c r="F174" i="95" a="1"/>
  <c r="F174" i="95" s="1"/>
  <c r="G174" i="95" a="1"/>
  <c r="G174" i="95" s="1"/>
  <c r="H174" i="95" a="1"/>
  <c r="H174" i="95" s="1"/>
  <c r="I174" i="95" a="1"/>
  <c r="I174" i="95" s="1"/>
  <c r="J174" i="95" a="1"/>
  <c r="J174" i="95" s="1"/>
  <c r="K174" i="95" a="1"/>
  <c r="K174" i="95" s="1"/>
  <c r="L174" i="95" a="1"/>
  <c r="L174" i="95" s="1"/>
  <c r="M174" i="95" a="1"/>
  <c r="M174" i="95" s="1"/>
  <c r="N174" i="95" a="1"/>
  <c r="N174" i="95" s="1"/>
  <c r="O174" i="95" a="1"/>
  <c r="O174" i="95" s="1"/>
  <c r="P174" i="95" a="1"/>
  <c r="P174" i="95" s="1"/>
  <c r="Q174" i="95" a="1"/>
  <c r="Q174" i="95" s="1"/>
  <c r="R174" i="95" a="1"/>
  <c r="R174" i="95" s="1"/>
  <c r="S174" i="95" a="1"/>
  <c r="S174" i="95" s="1"/>
  <c r="T174" i="95" a="1"/>
  <c r="T174" i="95" s="1"/>
  <c r="U174" i="95" a="1"/>
  <c r="U174" i="95" s="1"/>
  <c r="V174" i="95" a="1"/>
  <c r="V174" i="95" s="1"/>
  <c r="W174" i="95" a="1"/>
  <c r="W174" i="95" s="1"/>
  <c r="X174" i="95" a="1"/>
  <c r="X174" i="95" s="1"/>
  <c r="Y174" i="95" a="1"/>
  <c r="Y174" i="95" s="1"/>
  <c r="Z174" i="95" a="1"/>
  <c r="Z174" i="95" s="1"/>
  <c r="AA174" i="95" a="1"/>
  <c r="AA174" i="95" s="1"/>
  <c r="AB174" i="95" a="1"/>
  <c r="AB174" i="95" s="1"/>
  <c r="AC174" i="95" a="1"/>
  <c r="AC174" i="95" s="1"/>
  <c r="AD174" i="95" a="1"/>
  <c r="AD174" i="95" s="1"/>
  <c r="AE174" i="95" a="1"/>
  <c r="AE174" i="95" s="1"/>
  <c r="AF174" i="95" a="1"/>
  <c r="AF174" i="95" s="1"/>
  <c r="AG174" i="95" a="1"/>
  <c r="AG174" i="95" s="1"/>
  <c r="AH174" i="95" a="1"/>
  <c r="AH174" i="95" s="1"/>
  <c r="AI174" i="95" a="1"/>
  <c r="AI174" i="95" s="1"/>
  <c r="AJ174" i="95" a="1"/>
  <c r="AJ174" i="95" s="1"/>
  <c r="AK174" i="95" a="1"/>
  <c r="AK174" i="95" s="1"/>
  <c r="AL174" i="95" a="1"/>
  <c r="AL174" i="95" s="1"/>
  <c r="AM174" i="95" a="1"/>
  <c r="AM174" i="95" s="1"/>
  <c r="AN174" i="95" a="1"/>
  <c r="AN174" i="95" s="1"/>
  <c r="AO174" i="95" a="1"/>
  <c r="AO174" i="95" s="1"/>
  <c r="AP174" i="95" a="1"/>
  <c r="AP174" i="95" s="1"/>
  <c r="AQ174" i="95" a="1"/>
  <c r="AQ174" i="95" s="1"/>
  <c r="AR174" i="95" a="1"/>
  <c r="AR174" i="95" s="1"/>
  <c r="AS174" i="95" a="1"/>
  <c r="AS174" i="95" s="1"/>
  <c r="AT174" i="95" a="1"/>
  <c r="AT174" i="95" s="1"/>
  <c r="AU174" i="95" a="1"/>
  <c r="AU174" i="95" s="1"/>
  <c r="AV174" i="95" a="1"/>
  <c r="AV174" i="95" s="1"/>
  <c r="AW174" i="95" a="1"/>
  <c r="AW174" i="95" s="1"/>
  <c r="AX174" i="95" a="1"/>
  <c r="AX174" i="95" s="1"/>
  <c r="AY174" i="95" a="1"/>
  <c r="AY174" i="95" s="1"/>
  <c r="AZ174" i="95" a="1"/>
  <c r="AZ174" i="95" s="1"/>
  <c r="BA174" i="95" a="1"/>
  <c r="BA174" i="95" s="1"/>
  <c r="BB174" i="95" a="1"/>
  <c r="BB174" i="95" s="1"/>
  <c r="BC174" i="95" a="1"/>
  <c r="BC174" i="95" s="1"/>
  <c r="BD174" i="95" a="1"/>
  <c r="BD174" i="95" s="1"/>
  <c r="BE174" i="95" a="1"/>
  <c r="BE174" i="95" s="1"/>
  <c r="BF174" i="95" a="1"/>
  <c r="BF174" i="95" s="1"/>
  <c r="BG174" i="95" a="1"/>
  <c r="BG174" i="95" s="1"/>
  <c r="BH174" i="95" a="1"/>
  <c r="BH174" i="95" s="1"/>
  <c r="BI174" i="95" a="1"/>
  <c r="BI174" i="95" s="1"/>
  <c r="BJ174" i="95" a="1"/>
  <c r="BJ174" i="95" s="1"/>
  <c r="BK174" i="95" a="1"/>
  <c r="BK174" i="95" s="1"/>
  <c r="BL174" i="95" a="1"/>
  <c r="BL174" i="95" s="1"/>
  <c r="BM174" i="95" a="1"/>
  <c r="BM174" i="95" s="1"/>
  <c r="BN174" i="95" a="1"/>
  <c r="BN174" i="95" s="1"/>
  <c r="BO174" i="95" a="1"/>
  <c r="BO174" i="95" s="1"/>
  <c r="BP174" i="95" a="1"/>
  <c r="BP174" i="95" s="1"/>
  <c r="BQ174" i="95" a="1"/>
  <c r="BQ174" i="95" s="1"/>
  <c r="BR174" i="95" a="1"/>
  <c r="BR174" i="95" s="1"/>
  <c r="BS174" i="95" a="1"/>
  <c r="BS174" i="95" s="1"/>
  <c r="BT174" i="95" a="1"/>
  <c r="BT174" i="95" s="1"/>
  <c r="BU174" i="95" a="1"/>
  <c r="BU174" i="95" s="1"/>
  <c r="BV174" i="95" a="1"/>
  <c r="BV174" i="95" s="1"/>
  <c r="BW174" i="95" a="1"/>
  <c r="BW174" i="95" s="1"/>
  <c r="BX174" i="95" a="1"/>
  <c r="BX174" i="95" s="1"/>
  <c r="BY174" i="95" a="1"/>
  <c r="BY174" i="95" s="1"/>
  <c r="BZ174" i="95" a="1"/>
  <c r="BZ174" i="95" s="1"/>
  <c r="CA174" i="95" a="1"/>
  <c r="CA174" i="95" s="1"/>
  <c r="CB174" i="95" a="1"/>
  <c r="CB174" i="95" s="1"/>
  <c r="CC174" i="95" a="1"/>
  <c r="CC174" i="95" s="1"/>
  <c r="CD174" i="95" a="1"/>
  <c r="CD174" i="95" s="1"/>
  <c r="CE174" i="95" a="1"/>
  <c r="CE174" i="95" s="1"/>
  <c r="CF174" i="95" a="1"/>
  <c r="CF174" i="95" s="1"/>
  <c r="CG174" i="95" a="1"/>
  <c r="CG174" i="95" s="1"/>
  <c r="CH174" i="95" a="1"/>
  <c r="CH174" i="95" s="1"/>
  <c r="CI174" i="95" a="1"/>
  <c r="CI174" i="95" s="1"/>
  <c r="CJ174" i="95" a="1"/>
  <c r="CJ174" i="95" s="1"/>
  <c r="CK174" i="95" a="1"/>
  <c r="CK174" i="95" s="1"/>
  <c r="CL174" i="95" a="1"/>
  <c r="CL174" i="95" s="1"/>
  <c r="CM174" i="95" a="1"/>
  <c r="CM174" i="95" s="1"/>
  <c r="CN174" i="95" a="1"/>
  <c r="CN174" i="95" s="1"/>
  <c r="CO174" i="95" a="1"/>
  <c r="CO174" i="95" s="1"/>
  <c r="CP174" i="95" a="1"/>
  <c r="CP174" i="95" s="1"/>
  <c r="CQ174" i="95" a="1"/>
  <c r="CQ174" i="95" s="1"/>
  <c r="CR174" i="95" a="1"/>
  <c r="CR174" i="95" s="1"/>
  <c r="CS174" i="95" a="1"/>
  <c r="CS174" i="95" s="1"/>
  <c r="CT174" i="95" a="1"/>
  <c r="CT174" i="95" s="1"/>
  <c r="CU174" i="95" a="1"/>
  <c r="CU174" i="95" s="1"/>
  <c r="CV174" i="95" a="1"/>
  <c r="CV174" i="95" s="1"/>
  <c r="CW174" i="95" a="1"/>
  <c r="CW174" i="95" s="1"/>
  <c r="CX174" i="95" a="1"/>
  <c r="CX174" i="95" s="1"/>
  <c r="CY174" i="95" a="1"/>
  <c r="CY174" i="95" s="1"/>
  <c r="E175" i="95" a="1"/>
  <c r="E175" i="95" s="1"/>
  <c r="F175" i="95" a="1"/>
  <c r="F175" i="95" s="1"/>
  <c r="G175" i="95" a="1"/>
  <c r="G175" i="95" s="1"/>
  <c r="H175" i="95" a="1"/>
  <c r="H175" i="95" s="1"/>
  <c r="I175" i="95" a="1"/>
  <c r="I175" i="95" s="1"/>
  <c r="J175" i="95" a="1"/>
  <c r="J175" i="95" s="1"/>
  <c r="K175" i="95" a="1"/>
  <c r="K175" i="95" s="1"/>
  <c r="L175" i="95" a="1"/>
  <c r="L175" i="95" s="1"/>
  <c r="M175" i="95" a="1"/>
  <c r="M175" i="95" s="1"/>
  <c r="N175" i="95" a="1"/>
  <c r="N175" i="95" s="1"/>
  <c r="O175" i="95" a="1"/>
  <c r="O175" i="95" s="1"/>
  <c r="P175" i="95" a="1"/>
  <c r="P175" i="95" s="1"/>
  <c r="Q175" i="95" a="1"/>
  <c r="Q175" i="95" s="1"/>
  <c r="R175" i="95" a="1"/>
  <c r="R175" i="95" s="1"/>
  <c r="S175" i="95" a="1"/>
  <c r="S175" i="95" s="1"/>
  <c r="T175" i="95" a="1"/>
  <c r="T175" i="95" s="1"/>
  <c r="U175" i="95" a="1"/>
  <c r="U175" i="95" s="1"/>
  <c r="V175" i="95" a="1"/>
  <c r="V175" i="95" s="1"/>
  <c r="W175" i="95" a="1"/>
  <c r="W175" i="95" s="1"/>
  <c r="X175" i="95" a="1"/>
  <c r="X175" i="95" s="1"/>
  <c r="Y175" i="95" a="1"/>
  <c r="Y175" i="95" s="1"/>
  <c r="Z175" i="95" a="1"/>
  <c r="Z175" i="95" s="1"/>
  <c r="AA175" i="95" a="1"/>
  <c r="AA175" i="95" s="1"/>
  <c r="AB175" i="95" a="1"/>
  <c r="AB175" i="95" s="1"/>
  <c r="AC175" i="95" a="1"/>
  <c r="AC175" i="95" s="1"/>
  <c r="AD175" i="95" a="1"/>
  <c r="AD175" i="95" s="1"/>
  <c r="AE175" i="95" a="1"/>
  <c r="AE175" i="95" s="1"/>
  <c r="AF175" i="95" a="1"/>
  <c r="AF175" i="95" s="1"/>
  <c r="AG175" i="95" a="1"/>
  <c r="AG175" i="95" s="1"/>
  <c r="AH175" i="95" a="1"/>
  <c r="AH175" i="95" s="1"/>
  <c r="AI175" i="95" a="1"/>
  <c r="AI175" i="95" s="1"/>
  <c r="AJ175" i="95" a="1"/>
  <c r="AJ175" i="95" s="1"/>
  <c r="AK175" i="95" a="1"/>
  <c r="AK175" i="95" s="1"/>
  <c r="AL175" i="95" a="1"/>
  <c r="AL175" i="95" s="1"/>
  <c r="AM175" i="95" a="1"/>
  <c r="AM175" i="95" s="1"/>
  <c r="AN175" i="95" a="1"/>
  <c r="AN175" i="95" s="1"/>
  <c r="AO175" i="95" a="1"/>
  <c r="AO175" i="95" s="1"/>
  <c r="AP175" i="95" a="1"/>
  <c r="AP175" i="95" s="1"/>
  <c r="AQ175" i="95" a="1"/>
  <c r="AQ175" i="95" s="1"/>
  <c r="AR175" i="95" a="1"/>
  <c r="AR175" i="95" s="1"/>
  <c r="AS175" i="95" a="1"/>
  <c r="AS175" i="95" s="1"/>
  <c r="AT175" i="95" a="1"/>
  <c r="AT175" i="95" s="1"/>
  <c r="AU175" i="95" a="1"/>
  <c r="AU175" i="95" s="1"/>
  <c r="AV175" i="95" a="1"/>
  <c r="AV175" i="95" s="1"/>
  <c r="AW175" i="95" a="1"/>
  <c r="AW175" i="95" s="1"/>
  <c r="AX175" i="95" a="1"/>
  <c r="AX175" i="95" s="1"/>
  <c r="AY175" i="95" a="1"/>
  <c r="AY175" i="95" s="1"/>
  <c r="AZ175" i="95" a="1"/>
  <c r="AZ175" i="95" s="1"/>
  <c r="BA175" i="95" a="1"/>
  <c r="BA175" i="95" s="1"/>
  <c r="BB175" i="95" a="1"/>
  <c r="BB175" i="95" s="1"/>
  <c r="BC175" i="95" a="1"/>
  <c r="BC175" i="95" s="1"/>
  <c r="BD175" i="95" a="1"/>
  <c r="BD175" i="95" s="1"/>
  <c r="BE175" i="95" a="1"/>
  <c r="BE175" i="95" s="1"/>
  <c r="BF175" i="95" a="1"/>
  <c r="BF175" i="95" s="1"/>
  <c r="BG175" i="95" a="1"/>
  <c r="BG175" i="95" s="1"/>
  <c r="BH175" i="95" a="1"/>
  <c r="BH175" i="95" s="1"/>
  <c r="BI175" i="95" a="1"/>
  <c r="BI175" i="95" s="1"/>
  <c r="BJ175" i="95" a="1"/>
  <c r="BJ175" i="95" s="1"/>
  <c r="BK175" i="95" a="1"/>
  <c r="BK175" i="95" s="1"/>
  <c r="BL175" i="95" a="1"/>
  <c r="BL175" i="95" s="1"/>
  <c r="BM175" i="95" a="1"/>
  <c r="BM175" i="95" s="1"/>
  <c r="BN175" i="95" a="1"/>
  <c r="BN175" i="95" s="1"/>
  <c r="BO175" i="95" a="1"/>
  <c r="BO175" i="95" s="1"/>
  <c r="BP175" i="95" a="1"/>
  <c r="BP175" i="95" s="1"/>
  <c r="BQ175" i="95" a="1"/>
  <c r="BQ175" i="95" s="1"/>
  <c r="BR175" i="95" a="1"/>
  <c r="BR175" i="95" s="1"/>
  <c r="BS175" i="95" a="1"/>
  <c r="BS175" i="95" s="1"/>
  <c r="BT175" i="95" a="1"/>
  <c r="BT175" i="95" s="1"/>
  <c r="BU175" i="95" a="1"/>
  <c r="BU175" i="95" s="1"/>
  <c r="BV175" i="95" a="1"/>
  <c r="BV175" i="95" s="1"/>
  <c r="BW175" i="95" a="1"/>
  <c r="BW175" i="95" s="1"/>
  <c r="BX175" i="95" a="1"/>
  <c r="BX175" i="95" s="1"/>
  <c r="BY175" i="95" a="1"/>
  <c r="BY175" i="95" s="1"/>
  <c r="BZ175" i="95" a="1"/>
  <c r="BZ175" i="95" s="1"/>
  <c r="CA175" i="95" a="1"/>
  <c r="CA175" i="95" s="1"/>
  <c r="CB175" i="95" a="1"/>
  <c r="CB175" i="95" s="1"/>
  <c r="CC175" i="95" a="1"/>
  <c r="CC175" i="95" s="1"/>
  <c r="CD175" i="95" a="1"/>
  <c r="CD175" i="95" s="1"/>
  <c r="CE175" i="95" a="1"/>
  <c r="CE175" i="95" s="1"/>
  <c r="CF175" i="95" a="1"/>
  <c r="CF175" i="95" s="1"/>
  <c r="CG175" i="95" a="1"/>
  <c r="CG175" i="95" s="1"/>
  <c r="CH175" i="95" a="1"/>
  <c r="CH175" i="95" s="1"/>
  <c r="CI175" i="95" a="1"/>
  <c r="CI175" i="95" s="1"/>
  <c r="CJ175" i="95" a="1"/>
  <c r="CJ175" i="95" s="1"/>
  <c r="CK175" i="95" a="1"/>
  <c r="CK175" i="95" s="1"/>
  <c r="CL175" i="95" a="1"/>
  <c r="CL175" i="95" s="1"/>
  <c r="CM175" i="95" a="1"/>
  <c r="CM175" i="95" s="1"/>
  <c r="CN175" i="95" a="1"/>
  <c r="CN175" i="95" s="1"/>
  <c r="CO175" i="95" a="1"/>
  <c r="CO175" i="95" s="1"/>
  <c r="CP175" i="95" a="1"/>
  <c r="CP175" i="95" s="1"/>
  <c r="CQ175" i="95" a="1"/>
  <c r="CQ175" i="95" s="1"/>
  <c r="CR175" i="95" a="1"/>
  <c r="CR175" i="95" s="1"/>
  <c r="CS175" i="95" a="1"/>
  <c r="CS175" i="95" s="1"/>
  <c r="CT175" i="95" a="1"/>
  <c r="CT175" i="95" s="1"/>
  <c r="CU175" i="95" a="1"/>
  <c r="CU175" i="95" s="1"/>
  <c r="CV175" i="95" a="1"/>
  <c r="CV175" i="95" s="1"/>
  <c r="CW175" i="95" a="1"/>
  <c r="CW175" i="95" s="1"/>
  <c r="CX175" i="95" a="1"/>
  <c r="CX175" i="95" s="1"/>
  <c r="CY175" i="95" a="1"/>
  <c r="CY175" i="95" s="1"/>
  <c r="E176" i="95" a="1"/>
  <c r="E176" i="95" s="1"/>
  <c r="F176" i="95" a="1"/>
  <c r="F176" i="95" s="1"/>
  <c r="G176" i="95" a="1"/>
  <c r="G176" i="95" s="1"/>
  <c r="H176" i="95" a="1"/>
  <c r="H176" i="95" s="1"/>
  <c r="I176" i="95" a="1"/>
  <c r="I176" i="95" s="1"/>
  <c r="J176" i="95" a="1"/>
  <c r="J176" i="95" s="1"/>
  <c r="K176" i="95" a="1"/>
  <c r="K176" i="95" s="1"/>
  <c r="L176" i="95" a="1"/>
  <c r="L176" i="95" s="1"/>
  <c r="M176" i="95" a="1"/>
  <c r="M176" i="95" s="1"/>
  <c r="N176" i="95" a="1"/>
  <c r="N176" i="95" s="1"/>
  <c r="O176" i="95" a="1"/>
  <c r="O176" i="95" s="1"/>
  <c r="P176" i="95" a="1"/>
  <c r="P176" i="95" s="1"/>
  <c r="Q176" i="95" a="1"/>
  <c r="Q176" i="95" s="1"/>
  <c r="R176" i="95" a="1"/>
  <c r="R176" i="95" s="1"/>
  <c r="S176" i="95" a="1"/>
  <c r="S176" i="95" s="1"/>
  <c r="T176" i="95" a="1"/>
  <c r="T176" i="95" s="1"/>
  <c r="U176" i="95" a="1"/>
  <c r="U176" i="95" s="1"/>
  <c r="V176" i="95" a="1"/>
  <c r="V176" i="95" s="1"/>
  <c r="W176" i="95" a="1"/>
  <c r="W176" i="95" s="1"/>
  <c r="X176" i="95" a="1"/>
  <c r="X176" i="95" s="1"/>
  <c r="Y176" i="95" a="1"/>
  <c r="Y176" i="95" s="1"/>
  <c r="Z176" i="95" a="1"/>
  <c r="Z176" i="95" s="1"/>
  <c r="AA176" i="95" a="1"/>
  <c r="AA176" i="95" s="1"/>
  <c r="AB176" i="95" a="1"/>
  <c r="AB176" i="95" s="1"/>
  <c r="AC176" i="95" a="1"/>
  <c r="AC176" i="95" s="1"/>
  <c r="AD176" i="95" a="1"/>
  <c r="AD176" i="95" s="1"/>
  <c r="AE176" i="95" a="1"/>
  <c r="AE176" i="95" s="1"/>
  <c r="AF176" i="95" a="1"/>
  <c r="AF176" i="95" s="1"/>
  <c r="AG176" i="95" a="1"/>
  <c r="AG176" i="95" s="1"/>
  <c r="AH176" i="95" a="1"/>
  <c r="AH176" i="95" s="1"/>
  <c r="AI176" i="95" a="1"/>
  <c r="AI176" i="95" s="1"/>
  <c r="AJ176" i="95" a="1"/>
  <c r="AJ176" i="95" s="1"/>
  <c r="AK176" i="95" a="1"/>
  <c r="AK176" i="95" s="1"/>
  <c r="AL176" i="95" a="1"/>
  <c r="AL176" i="95" s="1"/>
  <c r="AM176" i="95" a="1"/>
  <c r="AM176" i="95" s="1"/>
  <c r="AN176" i="95" a="1"/>
  <c r="AN176" i="95" s="1"/>
  <c r="AO176" i="95" a="1"/>
  <c r="AO176" i="95" s="1"/>
  <c r="AP176" i="95" a="1"/>
  <c r="AP176" i="95" s="1"/>
  <c r="AQ176" i="95" a="1"/>
  <c r="AQ176" i="95" s="1"/>
  <c r="AR176" i="95" a="1"/>
  <c r="AR176" i="95" s="1"/>
  <c r="AS176" i="95" a="1"/>
  <c r="AS176" i="95" s="1"/>
  <c r="AT176" i="95" a="1"/>
  <c r="AT176" i="95" s="1"/>
  <c r="AU176" i="95" a="1"/>
  <c r="AU176" i="95" s="1"/>
  <c r="AV176" i="95" a="1"/>
  <c r="AV176" i="95" s="1"/>
  <c r="AW176" i="95" a="1"/>
  <c r="AW176" i="95" s="1"/>
  <c r="AX176" i="95" a="1"/>
  <c r="AX176" i="95" s="1"/>
  <c r="AY176" i="95" a="1"/>
  <c r="AY176" i="95" s="1"/>
  <c r="AZ176" i="95" a="1"/>
  <c r="AZ176" i="95" s="1"/>
  <c r="BA176" i="95" a="1"/>
  <c r="BA176" i="95" s="1"/>
  <c r="BB176" i="95" a="1"/>
  <c r="BB176" i="95" s="1"/>
  <c r="BC176" i="95" a="1"/>
  <c r="BC176" i="95" s="1"/>
  <c r="BD176" i="95" a="1"/>
  <c r="BD176" i="95" s="1"/>
  <c r="BE176" i="95" a="1"/>
  <c r="BE176" i="95" s="1"/>
  <c r="BF176" i="95" a="1"/>
  <c r="BF176" i="95" s="1"/>
  <c r="BG176" i="95" a="1"/>
  <c r="BG176" i="95" s="1"/>
  <c r="BH176" i="95" a="1"/>
  <c r="BH176" i="95" s="1"/>
  <c r="BI176" i="95" a="1"/>
  <c r="BI176" i="95" s="1"/>
  <c r="BJ176" i="95" a="1"/>
  <c r="BJ176" i="95" s="1"/>
  <c r="BK176" i="95" a="1"/>
  <c r="BK176" i="95" s="1"/>
  <c r="BL176" i="95" a="1"/>
  <c r="BL176" i="95" s="1"/>
  <c r="BM176" i="95" a="1"/>
  <c r="BM176" i="95" s="1"/>
  <c r="BN176" i="95" a="1"/>
  <c r="BN176" i="95" s="1"/>
  <c r="BO176" i="95" a="1"/>
  <c r="BO176" i="95" s="1"/>
  <c r="BP176" i="95" a="1"/>
  <c r="BP176" i="95" s="1"/>
  <c r="BQ176" i="95" a="1"/>
  <c r="BQ176" i="95" s="1"/>
  <c r="BR176" i="95" a="1"/>
  <c r="BR176" i="95" s="1"/>
  <c r="BS176" i="95" a="1"/>
  <c r="BS176" i="95" s="1"/>
  <c r="BT176" i="95" a="1"/>
  <c r="BT176" i="95" s="1"/>
  <c r="BU176" i="95" a="1"/>
  <c r="BU176" i="95" s="1"/>
  <c r="BV176" i="95" a="1"/>
  <c r="BV176" i="95" s="1"/>
  <c r="BW176" i="95" a="1"/>
  <c r="BW176" i="95" s="1"/>
  <c r="BX176" i="95" a="1"/>
  <c r="BX176" i="95" s="1"/>
  <c r="BY176" i="95" a="1"/>
  <c r="BY176" i="95" s="1"/>
  <c r="BZ176" i="95" a="1"/>
  <c r="BZ176" i="95" s="1"/>
  <c r="CA176" i="95" a="1"/>
  <c r="CA176" i="95" s="1"/>
  <c r="CB176" i="95" a="1"/>
  <c r="CB176" i="95" s="1"/>
  <c r="CC176" i="95" a="1"/>
  <c r="CC176" i="95" s="1"/>
  <c r="CD176" i="95" a="1"/>
  <c r="CD176" i="95" s="1"/>
  <c r="CE176" i="95" a="1"/>
  <c r="CE176" i="95" s="1"/>
  <c r="CF176" i="95" a="1"/>
  <c r="CF176" i="95" s="1"/>
  <c r="CG176" i="95" a="1"/>
  <c r="CG176" i="95" s="1"/>
  <c r="CH176" i="95" a="1"/>
  <c r="CH176" i="95" s="1"/>
  <c r="CI176" i="95" a="1"/>
  <c r="CI176" i="95" s="1"/>
  <c r="CJ176" i="95" a="1"/>
  <c r="CJ176" i="95" s="1"/>
  <c r="CK176" i="95" a="1"/>
  <c r="CK176" i="95" s="1"/>
  <c r="CL176" i="95" a="1"/>
  <c r="CL176" i="95" s="1"/>
  <c r="CM176" i="95" a="1"/>
  <c r="CM176" i="95" s="1"/>
  <c r="CN176" i="95" a="1"/>
  <c r="CN176" i="95" s="1"/>
  <c r="CO176" i="95" a="1"/>
  <c r="CO176" i="95" s="1"/>
  <c r="CP176" i="95" a="1"/>
  <c r="CP176" i="95" s="1"/>
  <c r="CQ176" i="95" a="1"/>
  <c r="CQ176" i="95" s="1"/>
  <c r="CR176" i="95" a="1"/>
  <c r="CR176" i="95" s="1"/>
  <c r="CS176" i="95" a="1"/>
  <c r="CS176" i="95" s="1"/>
  <c r="CT176" i="95" a="1"/>
  <c r="CT176" i="95" s="1"/>
  <c r="CU176" i="95" a="1"/>
  <c r="CU176" i="95" s="1"/>
  <c r="CV176" i="95" a="1"/>
  <c r="CV176" i="95" s="1"/>
  <c r="CW176" i="95" a="1"/>
  <c r="CW176" i="95" s="1"/>
  <c r="CX176" i="95" a="1"/>
  <c r="CX176" i="95" s="1"/>
  <c r="CY176" i="95" a="1"/>
  <c r="CY176" i="95" s="1"/>
  <c r="E177" i="95" a="1"/>
  <c r="E177" i="95" s="1"/>
  <c r="F177" i="95" a="1"/>
  <c r="F177" i="95" s="1"/>
  <c r="G177" i="95" a="1"/>
  <c r="G177" i="95" s="1"/>
  <c r="H177" i="95" a="1"/>
  <c r="H177" i="95" s="1"/>
  <c r="I177" i="95" a="1"/>
  <c r="I177" i="95" s="1"/>
  <c r="J177" i="95" a="1"/>
  <c r="J177" i="95" s="1"/>
  <c r="K177" i="95" a="1"/>
  <c r="K177" i="95" s="1"/>
  <c r="L177" i="95" a="1"/>
  <c r="L177" i="95" s="1"/>
  <c r="M177" i="95" a="1"/>
  <c r="M177" i="95" s="1"/>
  <c r="N177" i="95" a="1"/>
  <c r="N177" i="95" s="1"/>
  <c r="O177" i="95" a="1"/>
  <c r="O177" i="95" s="1"/>
  <c r="P177" i="95" a="1"/>
  <c r="P177" i="95" s="1"/>
  <c r="Q177" i="95" a="1"/>
  <c r="Q177" i="95" s="1"/>
  <c r="R177" i="95" a="1"/>
  <c r="R177" i="95" s="1"/>
  <c r="S177" i="95" a="1"/>
  <c r="S177" i="95" s="1"/>
  <c r="T177" i="95" a="1"/>
  <c r="T177" i="95" s="1"/>
  <c r="U177" i="95" a="1"/>
  <c r="U177" i="95" s="1"/>
  <c r="V177" i="95" a="1"/>
  <c r="V177" i="95" s="1"/>
  <c r="W177" i="95" a="1"/>
  <c r="W177" i="95" s="1"/>
  <c r="X177" i="95" a="1"/>
  <c r="X177" i="95" s="1"/>
  <c r="Y177" i="95" a="1"/>
  <c r="Y177" i="95" s="1"/>
  <c r="Z177" i="95" a="1"/>
  <c r="Z177" i="95" s="1"/>
  <c r="AA177" i="95" a="1"/>
  <c r="AA177" i="95" s="1"/>
  <c r="AB177" i="95" a="1"/>
  <c r="AB177" i="95" s="1"/>
  <c r="AC177" i="95" a="1"/>
  <c r="AC177" i="95" s="1"/>
  <c r="AD177" i="95" a="1"/>
  <c r="AD177" i="95" s="1"/>
  <c r="AE177" i="95" a="1"/>
  <c r="AE177" i="95" s="1"/>
  <c r="AF177" i="95" a="1"/>
  <c r="AF177" i="95" s="1"/>
  <c r="AG177" i="95" a="1"/>
  <c r="AG177" i="95" s="1"/>
  <c r="AH177" i="95" a="1"/>
  <c r="AH177" i="95" s="1"/>
  <c r="AI177" i="95" a="1"/>
  <c r="AI177" i="95" s="1"/>
  <c r="AJ177" i="95" a="1"/>
  <c r="AJ177" i="95" s="1"/>
  <c r="AK177" i="95" a="1"/>
  <c r="AK177" i="95" s="1"/>
  <c r="AL177" i="95" a="1"/>
  <c r="AL177" i="95" s="1"/>
  <c r="AM177" i="95" a="1"/>
  <c r="AM177" i="95" s="1"/>
  <c r="AN177" i="95" a="1"/>
  <c r="AN177" i="95" s="1"/>
  <c r="AO177" i="95" a="1"/>
  <c r="AO177" i="95" s="1"/>
  <c r="AP177" i="95" a="1"/>
  <c r="AP177" i="95" s="1"/>
  <c r="AQ177" i="95" a="1"/>
  <c r="AQ177" i="95" s="1"/>
  <c r="AR177" i="95" a="1"/>
  <c r="AR177" i="95" s="1"/>
  <c r="AS177" i="95" a="1"/>
  <c r="AS177" i="95" s="1"/>
  <c r="AT177" i="95" a="1"/>
  <c r="AT177" i="95" s="1"/>
  <c r="AU177" i="95" a="1"/>
  <c r="AU177" i="95" s="1"/>
  <c r="AV177" i="95" a="1"/>
  <c r="AV177" i="95" s="1"/>
  <c r="AW177" i="95" a="1"/>
  <c r="AW177" i="95" s="1"/>
  <c r="AX177" i="95" a="1"/>
  <c r="AX177" i="95" s="1"/>
  <c r="AY177" i="95" a="1"/>
  <c r="AY177" i="95" s="1"/>
  <c r="AZ177" i="95" a="1"/>
  <c r="AZ177" i="95" s="1"/>
  <c r="BA177" i="95" a="1"/>
  <c r="BA177" i="95" s="1"/>
  <c r="BB177" i="95" a="1"/>
  <c r="BB177" i="95" s="1"/>
  <c r="BC177" i="95" a="1"/>
  <c r="BC177" i="95" s="1"/>
  <c r="BD177" i="95" a="1"/>
  <c r="BD177" i="95" s="1"/>
  <c r="BE177" i="95" a="1"/>
  <c r="BE177" i="95" s="1"/>
  <c r="BF177" i="95" a="1"/>
  <c r="BF177" i="95" s="1"/>
  <c r="BG177" i="95" a="1"/>
  <c r="BG177" i="95" s="1"/>
  <c r="BH177" i="95" a="1"/>
  <c r="BH177" i="95" s="1"/>
  <c r="BI177" i="95" a="1"/>
  <c r="BI177" i="95" s="1"/>
  <c r="BJ177" i="95" a="1"/>
  <c r="BJ177" i="95" s="1"/>
  <c r="BK177" i="95" a="1"/>
  <c r="BK177" i="95" s="1"/>
  <c r="BL177" i="95" a="1"/>
  <c r="BL177" i="95" s="1"/>
  <c r="BM177" i="95" a="1"/>
  <c r="BM177" i="95" s="1"/>
  <c r="BN177" i="95" a="1"/>
  <c r="BN177" i="95" s="1"/>
  <c r="BO177" i="95" a="1"/>
  <c r="BO177" i="95" s="1"/>
  <c r="BP177" i="95" a="1"/>
  <c r="BP177" i="95" s="1"/>
  <c r="BQ177" i="95" a="1"/>
  <c r="BQ177" i="95" s="1"/>
  <c r="BR177" i="95" a="1"/>
  <c r="BR177" i="95" s="1"/>
  <c r="BS177" i="95" a="1"/>
  <c r="BS177" i="95" s="1"/>
  <c r="BT177" i="95" a="1"/>
  <c r="BT177" i="95" s="1"/>
  <c r="BU177" i="95" a="1"/>
  <c r="BU177" i="95" s="1"/>
  <c r="BV177" i="95" a="1"/>
  <c r="BV177" i="95" s="1"/>
  <c r="BW177" i="95" a="1"/>
  <c r="BW177" i="95" s="1"/>
  <c r="BX177" i="95" a="1"/>
  <c r="BX177" i="95" s="1"/>
  <c r="BY177" i="95" a="1"/>
  <c r="BY177" i="95" s="1"/>
  <c r="BZ177" i="95" a="1"/>
  <c r="BZ177" i="95" s="1"/>
  <c r="CA177" i="95" a="1"/>
  <c r="CA177" i="95" s="1"/>
  <c r="CB177" i="95" a="1"/>
  <c r="CB177" i="95" s="1"/>
  <c r="CC177" i="95" a="1"/>
  <c r="CC177" i="95" s="1"/>
  <c r="CD177" i="95" a="1"/>
  <c r="CD177" i="95" s="1"/>
  <c r="CE177" i="95" a="1"/>
  <c r="CE177" i="95" s="1"/>
  <c r="CF177" i="95" a="1"/>
  <c r="CF177" i="95" s="1"/>
  <c r="CG177" i="95" a="1"/>
  <c r="CG177" i="95" s="1"/>
  <c r="CH177" i="95" a="1"/>
  <c r="CH177" i="95" s="1"/>
  <c r="CI177" i="95" a="1"/>
  <c r="CI177" i="95" s="1"/>
  <c r="CJ177" i="95" a="1"/>
  <c r="CJ177" i="95" s="1"/>
  <c r="CK177" i="95" a="1"/>
  <c r="CK177" i="95" s="1"/>
  <c r="CL177" i="95" a="1"/>
  <c r="CL177" i="95" s="1"/>
  <c r="CM177" i="95" a="1"/>
  <c r="CM177" i="95" s="1"/>
  <c r="CN177" i="95" a="1"/>
  <c r="CN177" i="95" s="1"/>
  <c r="CO177" i="95" a="1"/>
  <c r="CO177" i="95" s="1"/>
  <c r="CP177" i="95" a="1"/>
  <c r="CP177" i="95" s="1"/>
  <c r="CQ177" i="95" a="1"/>
  <c r="CQ177" i="95" s="1"/>
  <c r="CR177" i="95" a="1"/>
  <c r="CR177" i="95" s="1"/>
  <c r="CS177" i="95" a="1"/>
  <c r="CS177" i="95" s="1"/>
  <c r="CT177" i="95" a="1"/>
  <c r="CT177" i="95" s="1"/>
  <c r="CU177" i="95" a="1"/>
  <c r="CU177" i="95" s="1"/>
  <c r="CV177" i="95" a="1"/>
  <c r="CV177" i="95" s="1"/>
  <c r="CW177" i="95" a="1"/>
  <c r="CW177" i="95" s="1"/>
  <c r="CX177" i="95" a="1"/>
  <c r="CX177" i="95" s="1"/>
  <c r="CY177" i="95" a="1"/>
  <c r="CY177" i="95" s="1"/>
  <c r="E178" i="95" a="1"/>
  <c r="E178" i="95" s="1"/>
  <c r="F178" i="95" a="1"/>
  <c r="F178" i="95" s="1"/>
  <c r="G178" i="95" a="1"/>
  <c r="G178" i="95" s="1"/>
  <c r="H178" i="95" a="1"/>
  <c r="H178" i="95" s="1"/>
  <c r="I178" i="95" a="1"/>
  <c r="I178" i="95" s="1"/>
  <c r="J178" i="95" a="1"/>
  <c r="J178" i="95" s="1"/>
  <c r="K178" i="95" a="1"/>
  <c r="K178" i="95" s="1"/>
  <c r="L178" i="95" a="1"/>
  <c r="L178" i="95" s="1"/>
  <c r="M178" i="95" a="1"/>
  <c r="M178" i="95" s="1"/>
  <c r="N178" i="95" a="1"/>
  <c r="N178" i="95" s="1"/>
  <c r="O178" i="95" a="1"/>
  <c r="O178" i="95" s="1"/>
  <c r="P178" i="95" a="1"/>
  <c r="P178" i="95" s="1"/>
  <c r="Q178" i="95" a="1"/>
  <c r="Q178" i="95" s="1"/>
  <c r="R178" i="95" a="1"/>
  <c r="R178" i="95" s="1"/>
  <c r="S178" i="95" a="1"/>
  <c r="S178" i="95" s="1"/>
  <c r="T178" i="95" a="1"/>
  <c r="T178" i="95" s="1"/>
  <c r="U178" i="95" a="1"/>
  <c r="U178" i="95" s="1"/>
  <c r="V178" i="95" a="1"/>
  <c r="V178" i="95" s="1"/>
  <c r="W178" i="95" a="1"/>
  <c r="W178" i="95" s="1"/>
  <c r="X178" i="95" a="1"/>
  <c r="X178" i="95" s="1"/>
  <c r="Y178" i="95" a="1"/>
  <c r="Y178" i="95" s="1"/>
  <c r="Z178" i="95" a="1"/>
  <c r="Z178" i="95" s="1"/>
  <c r="AA178" i="95" a="1"/>
  <c r="AA178" i="95" s="1"/>
  <c r="AB178" i="95" a="1"/>
  <c r="AB178" i="95" s="1"/>
  <c r="AC178" i="95" a="1"/>
  <c r="AC178" i="95" s="1"/>
  <c r="AD178" i="95" a="1"/>
  <c r="AD178" i="95" s="1"/>
  <c r="AE178" i="95" a="1"/>
  <c r="AE178" i="95" s="1"/>
  <c r="AF178" i="95" a="1"/>
  <c r="AF178" i="95" s="1"/>
  <c r="AG178" i="95" a="1"/>
  <c r="AG178" i="95" s="1"/>
  <c r="AH178" i="95" a="1"/>
  <c r="AH178" i="95" s="1"/>
  <c r="AI178" i="95" a="1"/>
  <c r="AI178" i="95" s="1"/>
  <c r="AJ178" i="95" a="1"/>
  <c r="AJ178" i="95" s="1"/>
  <c r="AK178" i="95" a="1"/>
  <c r="AK178" i="95" s="1"/>
  <c r="AL178" i="95" a="1"/>
  <c r="AL178" i="95" s="1"/>
  <c r="AM178" i="95" a="1"/>
  <c r="AM178" i="95" s="1"/>
  <c r="AN178" i="95" a="1"/>
  <c r="AN178" i="95" s="1"/>
  <c r="AO178" i="95" a="1"/>
  <c r="AO178" i="95" s="1"/>
  <c r="AP178" i="95" a="1"/>
  <c r="AP178" i="95" s="1"/>
  <c r="AQ178" i="95" a="1"/>
  <c r="AQ178" i="95" s="1"/>
  <c r="AR178" i="95" a="1"/>
  <c r="AR178" i="95" s="1"/>
  <c r="AS178" i="95" a="1"/>
  <c r="AS178" i="95" s="1"/>
  <c r="AT178" i="95" a="1"/>
  <c r="AT178" i="95" s="1"/>
  <c r="AU178" i="95" a="1"/>
  <c r="AU178" i="95" s="1"/>
  <c r="AV178" i="95" a="1"/>
  <c r="AV178" i="95" s="1"/>
  <c r="AW178" i="95" a="1"/>
  <c r="AW178" i="95" s="1"/>
  <c r="AX178" i="95" a="1"/>
  <c r="AX178" i="95" s="1"/>
  <c r="AY178" i="95" a="1"/>
  <c r="AY178" i="95" s="1"/>
  <c r="AZ178" i="95" a="1"/>
  <c r="AZ178" i="95" s="1"/>
  <c r="BA178" i="95" a="1"/>
  <c r="BA178" i="95" s="1"/>
  <c r="BB178" i="95" a="1"/>
  <c r="BB178" i="95" s="1"/>
  <c r="BC178" i="95" a="1"/>
  <c r="BC178" i="95" s="1"/>
  <c r="BD178" i="95" a="1"/>
  <c r="BD178" i="95" s="1"/>
  <c r="BE178" i="95" a="1"/>
  <c r="BE178" i="95" s="1"/>
  <c r="BF178" i="95" a="1"/>
  <c r="BF178" i="95" s="1"/>
  <c r="BG178" i="95" a="1"/>
  <c r="BG178" i="95" s="1"/>
  <c r="BH178" i="95" a="1"/>
  <c r="BH178" i="95" s="1"/>
  <c r="BI178" i="95" a="1"/>
  <c r="BI178" i="95" s="1"/>
  <c r="BJ178" i="95" a="1"/>
  <c r="BJ178" i="95" s="1"/>
  <c r="BK178" i="95" a="1"/>
  <c r="BK178" i="95" s="1"/>
  <c r="BL178" i="95" a="1"/>
  <c r="BL178" i="95" s="1"/>
  <c r="BM178" i="95" a="1"/>
  <c r="BM178" i="95" s="1"/>
  <c r="BN178" i="95" a="1"/>
  <c r="BN178" i="95" s="1"/>
  <c r="BO178" i="95" a="1"/>
  <c r="BO178" i="95" s="1"/>
  <c r="BP178" i="95" a="1"/>
  <c r="BP178" i="95" s="1"/>
  <c r="BQ178" i="95" a="1"/>
  <c r="BQ178" i="95" s="1"/>
  <c r="BR178" i="95" a="1"/>
  <c r="BR178" i="95" s="1"/>
  <c r="BS178" i="95" a="1"/>
  <c r="BS178" i="95" s="1"/>
  <c r="BT178" i="95" a="1"/>
  <c r="BT178" i="95" s="1"/>
  <c r="BU178" i="95" a="1"/>
  <c r="BU178" i="95" s="1"/>
  <c r="BV178" i="95" a="1"/>
  <c r="BV178" i="95" s="1"/>
  <c r="BW178" i="95" a="1"/>
  <c r="BW178" i="95" s="1"/>
  <c r="BX178" i="95" a="1"/>
  <c r="BX178" i="95" s="1"/>
  <c r="BY178" i="95" a="1"/>
  <c r="BY178" i="95" s="1"/>
  <c r="BZ178" i="95" a="1"/>
  <c r="BZ178" i="95" s="1"/>
  <c r="CA178" i="95" a="1"/>
  <c r="CA178" i="95" s="1"/>
  <c r="CB178" i="95" a="1"/>
  <c r="CB178" i="95" s="1"/>
  <c r="CC178" i="95" a="1"/>
  <c r="CC178" i="95" s="1"/>
  <c r="CD178" i="95" a="1"/>
  <c r="CD178" i="95" s="1"/>
  <c r="CE178" i="95" a="1"/>
  <c r="CE178" i="95" s="1"/>
  <c r="CF178" i="95" a="1"/>
  <c r="CF178" i="95" s="1"/>
  <c r="CG178" i="95" a="1"/>
  <c r="CG178" i="95" s="1"/>
  <c r="CH178" i="95" a="1"/>
  <c r="CH178" i="95" s="1"/>
  <c r="CI178" i="95" a="1"/>
  <c r="CI178" i="95" s="1"/>
  <c r="CJ178" i="95" a="1"/>
  <c r="CJ178" i="95" s="1"/>
  <c r="CK178" i="95" a="1"/>
  <c r="CK178" i="95" s="1"/>
  <c r="CL178" i="95" a="1"/>
  <c r="CL178" i="95" s="1"/>
  <c r="CM178" i="95" a="1"/>
  <c r="CM178" i="95" s="1"/>
  <c r="CN178" i="95" a="1"/>
  <c r="CN178" i="95" s="1"/>
  <c r="CO178" i="95" a="1"/>
  <c r="CO178" i="95" s="1"/>
  <c r="CP178" i="95" a="1"/>
  <c r="CP178" i="95" s="1"/>
  <c r="CQ178" i="95" a="1"/>
  <c r="CQ178" i="95" s="1"/>
  <c r="CR178" i="95" a="1"/>
  <c r="CR178" i="95" s="1"/>
  <c r="CS178" i="95" a="1"/>
  <c r="CS178" i="95" s="1"/>
  <c r="CT178" i="95" a="1"/>
  <c r="CT178" i="95" s="1"/>
  <c r="CU178" i="95" a="1"/>
  <c r="CU178" i="95" s="1"/>
  <c r="CV178" i="95" a="1"/>
  <c r="CV178" i="95" s="1"/>
  <c r="CW178" i="95" a="1"/>
  <c r="CW178" i="95" s="1"/>
  <c r="CX178" i="95" a="1"/>
  <c r="CX178" i="95" s="1"/>
  <c r="CY178" i="95" a="1"/>
  <c r="CY178" i="95" s="1"/>
  <c r="E179" i="95" a="1"/>
  <c r="E179" i="95" s="1"/>
  <c r="F179" i="95" a="1"/>
  <c r="F179" i="95" s="1"/>
  <c r="G179" i="95" a="1"/>
  <c r="G179" i="95" s="1"/>
  <c r="H179" i="95" a="1"/>
  <c r="H179" i="95" s="1"/>
  <c r="I179" i="95" a="1"/>
  <c r="I179" i="95" s="1"/>
  <c r="J179" i="95" a="1"/>
  <c r="J179" i="95" s="1"/>
  <c r="K179" i="95" a="1"/>
  <c r="K179" i="95" s="1"/>
  <c r="L179" i="95" a="1"/>
  <c r="L179" i="95" s="1"/>
  <c r="M179" i="95" a="1"/>
  <c r="M179" i="95" s="1"/>
  <c r="N179" i="95" a="1"/>
  <c r="N179" i="95" s="1"/>
  <c r="O179" i="95" a="1"/>
  <c r="O179" i="95" s="1"/>
  <c r="P179" i="95" a="1"/>
  <c r="P179" i="95" s="1"/>
  <c r="Q179" i="95" a="1"/>
  <c r="Q179" i="95" s="1"/>
  <c r="R179" i="95" a="1"/>
  <c r="R179" i="95" s="1"/>
  <c r="S179" i="95" a="1"/>
  <c r="S179" i="95" s="1"/>
  <c r="T179" i="95" a="1"/>
  <c r="T179" i="95" s="1"/>
  <c r="U179" i="95" a="1"/>
  <c r="U179" i="95" s="1"/>
  <c r="V179" i="95" a="1"/>
  <c r="V179" i="95" s="1"/>
  <c r="W179" i="95" a="1"/>
  <c r="W179" i="95" s="1"/>
  <c r="X179" i="95" a="1"/>
  <c r="X179" i="95" s="1"/>
  <c r="Y179" i="95" a="1"/>
  <c r="Y179" i="95" s="1"/>
  <c r="Z179" i="95" a="1"/>
  <c r="Z179" i="95" s="1"/>
  <c r="AA179" i="95" a="1"/>
  <c r="AA179" i="95" s="1"/>
  <c r="AB179" i="95" a="1"/>
  <c r="AB179" i="95" s="1"/>
  <c r="AC179" i="95" a="1"/>
  <c r="AC179" i="95" s="1"/>
  <c r="AD179" i="95" a="1"/>
  <c r="AD179" i="95" s="1"/>
  <c r="AE179" i="95" a="1"/>
  <c r="AE179" i="95" s="1"/>
  <c r="AF179" i="95" a="1"/>
  <c r="AF179" i="95" s="1"/>
  <c r="AG179" i="95" a="1"/>
  <c r="AG179" i="95" s="1"/>
  <c r="AH179" i="95" a="1"/>
  <c r="AH179" i="95" s="1"/>
  <c r="AI179" i="95" a="1"/>
  <c r="AI179" i="95" s="1"/>
  <c r="AJ179" i="95" a="1"/>
  <c r="AJ179" i="95" s="1"/>
  <c r="AK179" i="95" a="1"/>
  <c r="AK179" i="95" s="1"/>
  <c r="AL179" i="95" a="1"/>
  <c r="AL179" i="95" s="1"/>
  <c r="AM179" i="95" a="1"/>
  <c r="AM179" i="95" s="1"/>
  <c r="AN179" i="95" a="1"/>
  <c r="AN179" i="95" s="1"/>
  <c r="AO179" i="95" a="1"/>
  <c r="AO179" i="95" s="1"/>
  <c r="AP179" i="95" a="1"/>
  <c r="AP179" i="95" s="1"/>
  <c r="AQ179" i="95" a="1"/>
  <c r="AQ179" i="95" s="1"/>
  <c r="AR179" i="95" a="1"/>
  <c r="AR179" i="95" s="1"/>
  <c r="AS179" i="95" a="1"/>
  <c r="AS179" i="95" s="1"/>
  <c r="AT179" i="95" a="1"/>
  <c r="AT179" i="95" s="1"/>
  <c r="AU179" i="95" a="1"/>
  <c r="AU179" i="95" s="1"/>
  <c r="AV179" i="95" a="1"/>
  <c r="AV179" i="95" s="1"/>
  <c r="AW179" i="95" a="1"/>
  <c r="AW179" i="95" s="1"/>
  <c r="AX179" i="95" a="1"/>
  <c r="AX179" i="95" s="1"/>
  <c r="AY179" i="95" a="1"/>
  <c r="AY179" i="95" s="1"/>
  <c r="AZ179" i="95" a="1"/>
  <c r="AZ179" i="95" s="1"/>
  <c r="BA179" i="95" a="1"/>
  <c r="BA179" i="95" s="1"/>
  <c r="BB179" i="95" a="1"/>
  <c r="BB179" i="95" s="1"/>
  <c r="BC179" i="95" a="1"/>
  <c r="BC179" i="95" s="1"/>
  <c r="BD179" i="95" a="1"/>
  <c r="BD179" i="95" s="1"/>
  <c r="BE179" i="95" a="1"/>
  <c r="BE179" i="95" s="1"/>
  <c r="BF179" i="95" a="1"/>
  <c r="BF179" i="95" s="1"/>
  <c r="BG179" i="95" a="1"/>
  <c r="BG179" i="95" s="1"/>
  <c r="BH179" i="95" a="1"/>
  <c r="BH179" i="95" s="1"/>
  <c r="BI179" i="95" a="1"/>
  <c r="BI179" i="95" s="1"/>
  <c r="BJ179" i="95" a="1"/>
  <c r="BJ179" i="95" s="1"/>
  <c r="BK179" i="95" a="1"/>
  <c r="BK179" i="95" s="1"/>
  <c r="BL179" i="95" a="1"/>
  <c r="BL179" i="95" s="1"/>
  <c r="BM179" i="95" a="1"/>
  <c r="BM179" i="95" s="1"/>
  <c r="BN179" i="95" a="1"/>
  <c r="BN179" i="95" s="1"/>
  <c r="BO179" i="95" a="1"/>
  <c r="BO179" i="95" s="1"/>
  <c r="BP179" i="95" a="1"/>
  <c r="BP179" i="95" s="1"/>
  <c r="BQ179" i="95" a="1"/>
  <c r="BQ179" i="95" s="1"/>
  <c r="BR179" i="95" a="1"/>
  <c r="BR179" i="95" s="1"/>
  <c r="BS179" i="95" a="1"/>
  <c r="BS179" i="95" s="1"/>
  <c r="BT179" i="95" a="1"/>
  <c r="BT179" i="95" s="1"/>
  <c r="BU179" i="95" a="1"/>
  <c r="BU179" i="95" s="1"/>
  <c r="BV179" i="95" a="1"/>
  <c r="BV179" i="95" s="1"/>
  <c r="BW179" i="95" a="1"/>
  <c r="BW179" i="95" s="1"/>
  <c r="BX179" i="95" a="1"/>
  <c r="BX179" i="95" s="1"/>
  <c r="BY179" i="95" a="1"/>
  <c r="BY179" i="95" s="1"/>
  <c r="BZ179" i="95" a="1"/>
  <c r="BZ179" i="95" s="1"/>
  <c r="CA179" i="95" a="1"/>
  <c r="CA179" i="95" s="1"/>
  <c r="CB179" i="95" a="1"/>
  <c r="CB179" i="95" s="1"/>
  <c r="CC179" i="95" a="1"/>
  <c r="CC179" i="95" s="1"/>
  <c r="CD179" i="95" a="1"/>
  <c r="CD179" i="95" s="1"/>
  <c r="CE179" i="95" a="1"/>
  <c r="CE179" i="95" s="1"/>
  <c r="CF179" i="95" a="1"/>
  <c r="CF179" i="95" s="1"/>
  <c r="CG179" i="95" a="1"/>
  <c r="CG179" i="95" s="1"/>
  <c r="CH179" i="95" a="1"/>
  <c r="CH179" i="95" s="1"/>
  <c r="CI179" i="95" a="1"/>
  <c r="CI179" i="95" s="1"/>
  <c r="CJ179" i="95" a="1"/>
  <c r="CJ179" i="95" s="1"/>
  <c r="CK179" i="95" a="1"/>
  <c r="CK179" i="95" s="1"/>
  <c r="CL179" i="95" a="1"/>
  <c r="CL179" i="95" s="1"/>
  <c r="CM179" i="95" a="1"/>
  <c r="CM179" i="95" s="1"/>
  <c r="CN179" i="95" a="1"/>
  <c r="CN179" i="95" s="1"/>
  <c r="CO179" i="95" a="1"/>
  <c r="CO179" i="95" s="1"/>
  <c r="CP179" i="95" a="1"/>
  <c r="CP179" i="95" s="1"/>
  <c r="CQ179" i="95" a="1"/>
  <c r="CQ179" i="95" s="1"/>
  <c r="CR179" i="95" a="1"/>
  <c r="CR179" i="95" s="1"/>
  <c r="CS179" i="95" a="1"/>
  <c r="CS179" i="95" s="1"/>
  <c r="CT179" i="95" a="1"/>
  <c r="CT179" i="95" s="1"/>
  <c r="CU179" i="95" a="1"/>
  <c r="CU179" i="95" s="1"/>
  <c r="CV179" i="95" a="1"/>
  <c r="CV179" i="95" s="1"/>
  <c r="CW179" i="95" a="1"/>
  <c r="CW179" i="95" s="1"/>
  <c r="CX179" i="95" a="1"/>
  <c r="CX179" i="95" s="1"/>
  <c r="CY179" i="95" a="1"/>
  <c r="CY179" i="95" s="1"/>
  <c r="E180" i="95" a="1"/>
  <c r="E180" i="95" s="1"/>
  <c r="F180" i="95" a="1"/>
  <c r="F180" i="95" s="1"/>
  <c r="G180" i="95" a="1"/>
  <c r="G180" i="95" s="1"/>
  <c r="H180" i="95" a="1"/>
  <c r="H180" i="95" s="1"/>
  <c r="I180" i="95" a="1"/>
  <c r="I180" i="95" s="1"/>
  <c r="J180" i="95" a="1"/>
  <c r="J180" i="95" s="1"/>
  <c r="K180" i="95" a="1"/>
  <c r="K180" i="95" s="1"/>
  <c r="L180" i="95" a="1"/>
  <c r="L180" i="95" s="1"/>
  <c r="M180" i="95" a="1"/>
  <c r="M180" i="95" s="1"/>
  <c r="N180" i="95" a="1"/>
  <c r="N180" i="95" s="1"/>
  <c r="O180" i="95" a="1"/>
  <c r="O180" i="95" s="1"/>
  <c r="P180" i="95" a="1"/>
  <c r="P180" i="95" s="1"/>
  <c r="Q180" i="95" a="1"/>
  <c r="Q180" i="95" s="1"/>
  <c r="R180" i="95" a="1"/>
  <c r="R180" i="95" s="1"/>
  <c r="S180" i="95" a="1"/>
  <c r="S180" i="95" s="1"/>
  <c r="T180" i="95" a="1"/>
  <c r="T180" i="95" s="1"/>
  <c r="U180" i="95" a="1"/>
  <c r="U180" i="95" s="1"/>
  <c r="V180" i="95" a="1"/>
  <c r="V180" i="95" s="1"/>
  <c r="W180" i="95" a="1"/>
  <c r="W180" i="95" s="1"/>
  <c r="X180" i="95" a="1"/>
  <c r="X180" i="95" s="1"/>
  <c r="Y180" i="95" a="1"/>
  <c r="Y180" i="95" s="1"/>
  <c r="Z180" i="95" a="1"/>
  <c r="Z180" i="95" s="1"/>
  <c r="AA180" i="95" a="1"/>
  <c r="AA180" i="95" s="1"/>
  <c r="AB180" i="95" a="1"/>
  <c r="AB180" i="95" s="1"/>
  <c r="AC180" i="95" a="1"/>
  <c r="AC180" i="95" s="1"/>
  <c r="AD180" i="95" a="1"/>
  <c r="AD180" i="95" s="1"/>
  <c r="AE180" i="95" a="1"/>
  <c r="AE180" i="95" s="1"/>
  <c r="AF180" i="95" a="1"/>
  <c r="AF180" i="95" s="1"/>
  <c r="AG180" i="95" a="1"/>
  <c r="AG180" i="95" s="1"/>
  <c r="AH180" i="95" a="1"/>
  <c r="AH180" i="95" s="1"/>
  <c r="AI180" i="95" a="1"/>
  <c r="AI180" i="95" s="1"/>
  <c r="AJ180" i="95" a="1"/>
  <c r="AJ180" i="95" s="1"/>
  <c r="AK180" i="95" a="1"/>
  <c r="AK180" i="95" s="1"/>
  <c r="AL180" i="95" a="1"/>
  <c r="AL180" i="95" s="1"/>
  <c r="AM180" i="95" a="1"/>
  <c r="AM180" i="95" s="1"/>
  <c r="AN180" i="95" a="1"/>
  <c r="AN180" i="95" s="1"/>
  <c r="AO180" i="95" a="1"/>
  <c r="AO180" i="95" s="1"/>
  <c r="AP180" i="95" a="1"/>
  <c r="AP180" i="95" s="1"/>
  <c r="AQ180" i="95" a="1"/>
  <c r="AQ180" i="95" s="1"/>
  <c r="AR180" i="95" a="1"/>
  <c r="AR180" i="95" s="1"/>
  <c r="AS180" i="95" a="1"/>
  <c r="AS180" i="95" s="1"/>
  <c r="AT180" i="95" a="1"/>
  <c r="AT180" i="95" s="1"/>
  <c r="AU180" i="95" a="1"/>
  <c r="AU180" i="95" s="1"/>
  <c r="AV180" i="95" a="1"/>
  <c r="AV180" i="95" s="1"/>
  <c r="AW180" i="95" a="1"/>
  <c r="AW180" i="95" s="1"/>
  <c r="AX180" i="95" a="1"/>
  <c r="AX180" i="95" s="1"/>
  <c r="AY180" i="95" a="1"/>
  <c r="AY180" i="95" s="1"/>
  <c r="AZ180" i="95" a="1"/>
  <c r="AZ180" i="95" s="1"/>
  <c r="BA180" i="95" a="1"/>
  <c r="BA180" i="95" s="1"/>
  <c r="BB180" i="95" a="1"/>
  <c r="BB180" i="95" s="1"/>
  <c r="BC180" i="95" a="1"/>
  <c r="BC180" i="95" s="1"/>
  <c r="BD180" i="95" a="1"/>
  <c r="BD180" i="95" s="1"/>
  <c r="BE180" i="95" a="1"/>
  <c r="BE180" i="95" s="1"/>
  <c r="BF180" i="95" a="1"/>
  <c r="BF180" i="95" s="1"/>
  <c r="BG180" i="95" a="1"/>
  <c r="BG180" i="95" s="1"/>
  <c r="BH180" i="95" a="1"/>
  <c r="BH180" i="95" s="1"/>
  <c r="BI180" i="95" a="1"/>
  <c r="BI180" i="95" s="1"/>
  <c r="BJ180" i="95" a="1"/>
  <c r="BJ180" i="95" s="1"/>
  <c r="BK180" i="95" a="1"/>
  <c r="BK180" i="95" s="1"/>
  <c r="BL180" i="95" a="1"/>
  <c r="BL180" i="95" s="1"/>
  <c r="BM180" i="95" a="1"/>
  <c r="BM180" i="95" s="1"/>
  <c r="BN180" i="95" a="1"/>
  <c r="BN180" i="95" s="1"/>
  <c r="BO180" i="95" a="1"/>
  <c r="BO180" i="95" s="1"/>
  <c r="BP180" i="95" a="1"/>
  <c r="BP180" i="95" s="1"/>
  <c r="BQ180" i="95" a="1"/>
  <c r="BQ180" i="95" s="1"/>
  <c r="BR180" i="95" a="1"/>
  <c r="BR180" i="95" s="1"/>
  <c r="BS180" i="95" a="1"/>
  <c r="BS180" i="95" s="1"/>
  <c r="BT180" i="95" a="1"/>
  <c r="BT180" i="95" s="1"/>
  <c r="BU180" i="95" a="1"/>
  <c r="BU180" i="95" s="1"/>
  <c r="BV180" i="95" a="1"/>
  <c r="BV180" i="95" s="1"/>
  <c r="BW180" i="95" a="1"/>
  <c r="BW180" i="95" s="1"/>
  <c r="BX180" i="95" a="1"/>
  <c r="BX180" i="95" s="1"/>
  <c r="BY180" i="95" a="1"/>
  <c r="BY180" i="95" s="1"/>
  <c r="BZ180" i="95" a="1"/>
  <c r="BZ180" i="95" s="1"/>
  <c r="CA180" i="95" a="1"/>
  <c r="CA180" i="95" s="1"/>
  <c r="CB180" i="95" a="1"/>
  <c r="CB180" i="95" s="1"/>
  <c r="CC180" i="95" a="1"/>
  <c r="CC180" i="95" s="1"/>
  <c r="CD180" i="95" a="1"/>
  <c r="CD180" i="95" s="1"/>
  <c r="CE180" i="95" a="1"/>
  <c r="CE180" i="95" s="1"/>
  <c r="CF180" i="95" a="1"/>
  <c r="CF180" i="95" s="1"/>
  <c r="CG180" i="95" a="1"/>
  <c r="CG180" i="95" s="1"/>
  <c r="CH180" i="95" a="1"/>
  <c r="CH180" i="95" s="1"/>
  <c r="CI180" i="95" a="1"/>
  <c r="CI180" i="95" s="1"/>
  <c r="CJ180" i="95" a="1"/>
  <c r="CJ180" i="95" s="1"/>
  <c r="CK180" i="95" a="1"/>
  <c r="CK180" i="95" s="1"/>
  <c r="CL180" i="95" a="1"/>
  <c r="CL180" i="95" s="1"/>
  <c r="CM180" i="95" a="1"/>
  <c r="CM180" i="95" s="1"/>
  <c r="CN180" i="95" a="1"/>
  <c r="CN180" i="95" s="1"/>
  <c r="CO180" i="95" a="1"/>
  <c r="CO180" i="95" s="1"/>
  <c r="CP180" i="95" a="1"/>
  <c r="CP180" i="95" s="1"/>
  <c r="CQ180" i="95" a="1"/>
  <c r="CQ180" i="95" s="1"/>
  <c r="CR180" i="95" a="1"/>
  <c r="CR180" i="95" s="1"/>
  <c r="CS180" i="95" a="1"/>
  <c r="CS180" i="95" s="1"/>
  <c r="CT180" i="95" a="1"/>
  <c r="CT180" i="95" s="1"/>
  <c r="CU180" i="95" a="1"/>
  <c r="CU180" i="95" s="1"/>
  <c r="CV180" i="95" a="1"/>
  <c r="CV180" i="95" s="1"/>
  <c r="CW180" i="95" a="1"/>
  <c r="CW180" i="95" s="1"/>
  <c r="CX180" i="95" a="1"/>
  <c r="CX180" i="95" s="1"/>
  <c r="CY180" i="95" a="1"/>
  <c r="CY180" i="95" s="1"/>
  <c r="E181" i="95" a="1"/>
  <c r="E181" i="95" s="1"/>
  <c r="F181" i="95" a="1"/>
  <c r="F181" i="95" s="1"/>
  <c r="G181" i="95" a="1"/>
  <c r="G181" i="95" s="1"/>
  <c r="H181" i="95" a="1"/>
  <c r="H181" i="95" s="1"/>
  <c r="I181" i="95" a="1"/>
  <c r="I181" i="95" s="1"/>
  <c r="J181" i="95" a="1"/>
  <c r="J181" i="95" s="1"/>
  <c r="K181" i="95" a="1"/>
  <c r="K181" i="95" s="1"/>
  <c r="L181" i="95" a="1"/>
  <c r="L181" i="95" s="1"/>
  <c r="M181" i="95" a="1"/>
  <c r="M181" i="95" s="1"/>
  <c r="N181" i="95" a="1"/>
  <c r="N181" i="95" s="1"/>
  <c r="O181" i="95" a="1"/>
  <c r="O181" i="95" s="1"/>
  <c r="P181" i="95" a="1"/>
  <c r="P181" i="95" s="1"/>
  <c r="Q181" i="95" a="1"/>
  <c r="Q181" i="95" s="1"/>
  <c r="R181" i="95" a="1"/>
  <c r="R181" i="95" s="1"/>
  <c r="S181" i="95" a="1"/>
  <c r="S181" i="95" s="1"/>
  <c r="T181" i="95" a="1"/>
  <c r="T181" i="95" s="1"/>
  <c r="U181" i="95" a="1"/>
  <c r="U181" i="95" s="1"/>
  <c r="V181" i="95" a="1"/>
  <c r="V181" i="95" s="1"/>
  <c r="W181" i="95" a="1"/>
  <c r="W181" i="95" s="1"/>
  <c r="X181" i="95" a="1"/>
  <c r="X181" i="95" s="1"/>
  <c r="Y181" i="95" a="1"/>
  <c r="Y181" i="95" s="1"/>
  <c r="Z181" i="95" a="1"/>
  <c r="Z181" i="95" s="1"/>
  <c r="AA181" i="95" a="1"/>
  <c r="AA181" i="95" s="1"/>
  <c r="AB181" i="95" a="1"/>
  <c r="AB181" i="95" s="1"/>
  <c r="AC181" i="95" a="1"/>
  <c r="AC181" i="95" s="1"/>
  <c r="AD181" i="95" a="1"/>
  <c r="AD181" i="95" s="1"/>
  <c r="AE181" i="95" a="1"/>
  <c r="AE181" i="95" s="1"/>
  <c r="AF181" i="95" a="1"/>
  <c r="AF181" i="95" s="1"/>
  <c r="AG181" i="95" a="1"/>
  <c r="AG181" i="95" s="1"/>
  <c r="AH181" i="95" a="1"/>
  <c r="AH181" i="95" s="1"/>
  <c r="AI181" i="95" a="1"/>
  <c r="AI181" i="95" s="1"/>
  <c r="AJ181" i="95" a="1"/>
  <c r="AJ181" i="95" s="1"/>
  <c r="AK181" i="95" a="1"/>
  <c r="AK181" i="95" s="1"/>
  <c r="AL181" i="95" a="1"/>
  <c r="AL181" i="95" s="1"/>
  <c r="AM181" i="95" a="1"/>
  <c r="AM181" i="95" s="1"/>
  <c r="AN181" i="95" a="1"/>
  <c r="AN181" i="95" s="1"/>
  <c r="AO181" i="95" a="1"/>
  <c r="AO181" i="95" s="1"/>
  <c r="AP181" i="95" a="1"/>
  <c r="AP181" i="95" s="1"/>
  <c r="AQ181" i="95" a="1"/>
  <c r="AQ181" i="95" s="1"/>
  <c r="AR181" i="95" a="1"/>
  <c r="AR181" i="95" s="1"/>
  <c r="AS181" i="95" a="1"/>
  <c r="AS181" i="95" s="1"/>
  <c r="AT181" i="95" a="1"/>
  <c r="AT181" i="95" s="1"/>
  <c r="AU181" i="95" a="1"/>
  <c r="AU181" i="95" s="1"/>
  <c r="AV181" i="95" a="1"/>
  <c r="AV181" i="95" s="1"/>
  <c r="AW181" i="95" a="1"/>
  <c r="AW181" i="95" s="1"/>
  <c r="AX181" i="95" a="1"/>
  <c r="AX181" i="95" s="1"/>
  <c r="AY181" i="95" a="1"/>
  <c r="AY181" i="95" s="1"/>
  <c r="AZ181" i="95" a="1"/>
  <c r="AZ181" i="95" s="1"/>
  <c r="BA181" i="95" a="1"/>
  <c r="BA181" i="95" s="1"/>
  <c r="BB181" i="95" a="1"/>
  <c r="BB181" i="95" s="1"/>
  <c r="BC181" i="95" a="1"/>
  <c r="BC181" i="95" s="1"/>
  <c r="BD181" i="95" a="1"/>
  <c r="BD181" i="95" s="1"/>
  <c r="BE181" i="95" a="1"/>
  <c r="BE181" i="95" s="1"/>
  <c r="BF181" i="95" a="1"/>
  <c r="BF181" i="95" s="1"/>
  <c r="BG181" i="95" a="1"/>
  <c r="BG181" i="95" s="1"/>
  <c r="BH181" i="95" a="1"/>
  <c r="BH181" i="95" s="1"/>
  <c r="BI181" i="95" a="1"/>
  <c r="BI181" i="95" s="1"/>
  <c r="BJ181" i="95" a="1"/>
  <c r="BJ181" i="95" s="1"/>
  <c r="BK181" i="95" a="1"/>
  <c r="BK181" i="95" s="1"/>
  <c r="BL181" i="95" a="1"/>
  <c r="BL181" i="95" s="1"/>
  <c r="BM181" i="95" a="1"/>
  <c r="BM181" i="95" s="1"/>
  <c r="BN181" i="95" a="1"/>
  <c r="BN181" i="95" s="1"/>
  <c r="BO181" i="95" a="1"/>
  <c r="BO181" i="95" s="1"/>
  <c r="BP181" i="95" a="1"/>
  <c r="BP181" i="95" s="1"/>
  <c r="BQ181" i="95" a="1"/>
  <c r="BQ181" i="95" s="1"/>
  <c r="BR181" i="95" a="1"/>
  <c r="BR181" i="95" s="1"/>
  <c r="BS181" i="95" a="1"/>
  <c r="BS181" i="95" s="1"/>
  <c r="BT181" i="95" a="1"/>
  <c r="BT181" i="95" s="1"/>
  <c r="BU181" i="95" a="1"/>
  <c r="BU181" i="95" s="1"/>
  <c r="BV181" i="95" a="1"/>
  <c r="BV181" i="95" s="1"/>
  <c r="BW181" i="95" a="1"/>
  <c r="BW181" i="95" s="1"/>
  <c r="BX181" i="95" a="1"/>
  <c r="BX181" i="95" s="1"/>
  <c r="BY181" i="95" a="1"/>
  <c r="BY181" i="95" s="1"/>
  <c r="BZ181" i="95" a="1"/>
  <c r="BZ181" i="95" s="1"/>
  <c r="CA181" i="95" a="1"/>
  <c r="CA181" i="95" s="1"/>
  <c r="CB181" i="95" a="1"/>
  <c r="CB181" i="95" s="1"/>
  <c r="CC181" i="95" a="1"/>
  <c r="CC181" i="95" s="1"/>
  <c r="CD181" i="95" a="1"/>
  <c r="CD181" i="95" s="1"/>
  <c r="CE181" i="95" a="1"/>
  <c r="CE181" i="95" s="1"/>
  <c r="CF181" i="95" a="1"/>
  <c r="CF181" i="95" s="1"/>
  <c r="CG181" i="95" a="1"/>
  <c r="CG181" i="95" s="1"/>
  <c r="CH181" i="95" a="1"/>
  <c r="CH181" i="95" s="1"/>
  <c r="CI181" i="95" a="1"/>
  <c r="CI181" i="95" s="1"/>
  <c r="CJ181" i="95" a="1"/>
  <c r="CJ181" i="95" s="1"/>
  <c r="CK181" i="95" a="1"/>
  <c r="CK181" i="95" s="1"/>
  <c r="CL181" i="95" a="1"/>
  <c r="CL181" i="95" s="1"/>
  <c r="CM181" i="95" a="1"/>
  <c r="CM181" i="95" s="1"/>
  <c r="CN181" i="95" a="1"/>
  <c r="CN181" i="95" s="1"/>
  <c r="CO181" i="95" a="1"/>
  <c r="CO181" i="95" s="1"/>
  <c r="CP181" i="95" a="1"/>
  <c r="CP181" i="95" s="1"/>
  <c r="CQ181" i="95" a="1"/>
  <c r="CQ181" i="95" s="1"/>
  <c r="CR181" i="95" a="1"/>
  <c r="CR181" i="95" s="1"/>
  <c r="CS181" i="95" a="1"/>
  <c r="CS181" i="95" s="1"/>
  <c r="CT181" i="95" a="1"/>
  <c r="CT181" i="95" s="1"/>
  <c r="CU181" i="95" a="1"/>
  <c r="CU181" i="95" s="1"/>
  <c r="CV181" i="95" a="1"/>
  <c r="CV181" i="95" s="1"/>
  <c r="CW181" i="95" a="1"/>
  <c r="CW181" i="95" s="1"/>
  <c r="CX181" i="95" a="1"/>
  <c r="CX181" i="95" s="1"/>
  <c r="CY181" i="95" a="1"/>
  <c r="CY181" i="95" s="1"/>
  <c r="E182" i="95" a="1"/>
  <c r="E182" i="95" s="1"/>
  <c r="F182" i="95" a="1"/>
  <c r="F182" i="95" s="1"/>
  <c r="G182" i="95" a="1"/>
  <c r="G182" i="95" s="1"/>
  <c r="H182" i="95" a="1"/>
  <c r="H182" i="95" s="1"/>
  <c r="I182" i="95" a="1"/>
  <c r="I182" i="95" s="1"/>
  <c r="J182" i="95" a="1"/>
  <c r="J182" i="95" s="1"/>
  <c r="K182" i="95" a="1"/>
  <c r="K182" i="95" s="1"/>
  <c r="L182" i="95" a="1"/>
  <c r="L182" i="95" s="1"/>
  <c r="M182" i="95" a="1"/>
  <c r="M182" i="95" s="1"/>
  <c r="N182" i="95" a="1"/>
  <c r="N182" i="95" s="1"/>
  <c r="O182" i="95" a="1"/>
  <c r="O182" i="95" s="1"/>
  <c r="P182" i="95" a="1"/>
  <c r="P182" i="95" s="1"/>
  <c r="Q182" i="95" a="1"/>
  <c r="Q182" i="95" s="1"/>
  <c r="R182" i="95" a="1"/>
  <c r="R182" i="95" s="1"/>
  <c r="S182" i="95" a="1"/>
  <c r="S182" i="95" s="1"/>
  <c r="T182" i="95" a="1"/>
  <c r="T182" i="95" s="1"/>
  <c r="U182" i="95" a="1"/>
  <c r="U182" i="95" s="1"/>
  <c r="V182" i="95" a="1"/>
  <c r="V182" i="95" s="1"/>
  <c r="W182" i="95" a="1"/>
  <c r="W182" i="95" s="1"/>
  <c r="X182" i="95" a="1"/>
  <c r="X182" i="95" s="1"/>
  <c r="Y182" i="95" a="1"/>
  <c r="Y182" i="95" s="1"/>
  <c r="Z182" i="95" a="1"/>
  <c r="Z182" i="95" s="1"/>
  <c r="AA182" i="95" a="1"/>
  <c r="AA182" i="95" s="1"/>
  <c r="AB182" i="95" a="1"/>
  <c r="AB182" i="95" s="1"/>
  <c r="AC182" i="95" a="1"/>
  <c r="AC182" i="95" s="1"/>
  <c r="AD182" i="95" a="1"/>
  <c r="AD182" i="95" s="1"/>
  <c r="AE182" i="95" a="1"/>
  <c r="AE182" i="95" s="1"/>
  <c r="AF182" i="95" a="1"/>
  <c r="AF182" i="95" s="1"/>
  <c r="AG182" i="95" a="1"/>
  <c r="AG182" i="95" s="1"/>
  <c r="AH182" i="95" a="1"/>
  <c r="AH182" i="95" s="1"/>
  <c r="AI182" i="95" a="1"/>
  <c r="AI182" i="95" s="1"/>
  <c r="AJ182" i="95" a="1"/>
  <c r="AJ182" i="95" s="1"/>
  <c r="AK182" i="95" a="1"/>
  <c r="AK182" i="95" s="1"/>
  <c r="AL182" i="95" a="1"/>
  <c r="AL182" i="95" s="1"/>
  <c r="AM182" i="95" a="1"/>
  <c r="AM182" i="95" s="1"/>
  <c r="AN182" i="95" a="1"/>
  <c r="AN182" i="95" s="1"/>
  <c r="AO182" i="95" a="1"/>
  <c r="AO182" i="95" s="1"/>
  <c r="AP182" i="95" a="1"/>
  <c r="AP182" i="95" s="1"/>
  <c r="AQ182" i="95" a="1"/>
  <c r="AQ182" i="95" s="1"/>
  <c r="AR182" i="95" a="1"/>
  <c r="AR182" i="95" s="1"/>
  <c r="AS182" i="95" a="1"/>
  <c r="AS182" i="95" s="1"/>
  <c r="AT182" i="95" a="1"/>
  <c r="AT182" i="95" s="1"/>
  <c r="AU182" i="95" a="1"/>
  <c r="AU182" i="95" s="1"/>
  <c r="AV182" i="95" a="1"/>
  <c r="AV182" i="95" s="1"/>
  <c r="AW182" i="95" a="1"/>
  <c r="AW182" i="95" s="1"/>
  <c r="AX182" i="95" a="1"/>
  <c r="AX182" i="95" s="1"/>
  <c r="AY182" i="95" a="1"/>
  <c r="AY182" i="95" s="1"/>
  <c r="AZ182" i="95" a="1"/>
  <c r="AZ182" i="95" s="1"/>
  <c r="BA182" i="95" a="1"/>
  <c r="BA182" i="95" s="1"/>
  <c r="BB182" i="95" a="1"/>
  <c r="BB182" i="95" s="1"/>
  <c r="BC182" i="95" a="1"/>
  <c r="BC182" i="95" s="1"/>
  <c r="BD182" i="95" a="1"/>
  <c r="BD182" i="95" s="1"/>
  <c r="BE182" i="95" a="1"/>
  <c r="BE182" i="95" s="1"/>
  <c r="BF182" i="95" a="1"/>
  <c r="BF182" i="95" s="1"/>
  <c r="BG182" i="95" a="1"/>
  <c r="BG182" i="95" s="1"/>
  <c r="BH182" i="95" a="1"/>
  <c r="BH182" i="95" s="1"/>
  <c r="BI182" i="95" a="1"/>
  <c r="BI182" i="95" s="1"/>
  <c r="BJ182" i="95" a="1"/>
  <c r="BJ182" i="95" s="1"/>
  <c r="BK182" i="95" a="1"/>
  <c r="BK182" i="95" s="1"/>
  <c r="BL182" i="95" a="1"/>
  <c r="BL182" i="95" s="1"/>
  <c r="BM182" i="95" a="1"/>
  <c r="BM182" i="95" s="1"/>
  <c r="BN182" i="95" a="1"/>
  <c r="BN182" i="95" s="1"/>
  <c r="BO182" i="95" a="1"/>
  <c r="BO182" i="95" s="1"/>
  <c r="BP182" i="95" a="1"/>
  <c r="BP182" i="95" s="1"/>
  <c r="BQ182" i="95" a="1"/>
  <c r="BQ182" i="95" s="1"/>
  <c r="BR182" i="95" a="1"/>
  <c r="BR182" i="95" s="1"/>
  <c r="BS182" i="95" a="1"/>
  <c r="BS182" i="95" s="1"/>
  <c r="BT182" i="95" a="1"/>
  <c r="BT182" i="95" s="1"/>
  <c r="BU182" i="95" a="1"/>
  <c r="BU182" i="95" s="1"/>
  <c r="BV182" i="95" a="1"/>
  <c r="BV182" i="95" s="1"/>
  <c r="BW182" i="95" a="1"/>
  <c r="BW182" i="95" s="1"/>
  <c r="BX182" i="95" a="1"/>
  <c r="BX182" i="95" s="1"/>
  <c r="BY182" i="95" a="1"/>
  <c r="BY182" i="95" s="1"/>
  <c r="BZ182" i="95" a="1"/>
  <c r="BZ182" i="95" s="1"/>
  <c r="CA182" i="95" a="1"/>
  <c r="CA182" i="95" s="1"/>
  <c r="CB182" i="95" a="1"/>
  <c r="CB182" i="95" s="1"/>
  <c r="CC182" i="95" a="1"/>
  <c r="CC182" i="95" s="1"/>
  <c r="CD182" i="95" a="1"/>
  <c r="CD182" i="95" s="1"/>
  <c r="CE182" i="95" a="1"/>
  <c r="CE182" i="95" s="1"/>
  <c r="CF182" i="95" a="1"/>
  <c r="CF182" i="95" s="1"/>
  <c r="CG182" i="95" a="1"/>
  <c r="CG182" i="95" s="1"/>
  <c r="CH182" i="95" a="1"/>
  <c r="CH182" i="95" s="1"/>
  <c r="CI182" i="95" a="1"/>
  <c r="CI182" i="95" s="1"/>
  <c r="CJ182" i="95" a="1"/>
  <c r="CJ182" i="95" s="1"/>
  <c r="CK182" i="95" a="1"/>
  <c r="CK182" i="95" s="1"/>
  <c r="CL182" i="95" a="1"/>
  <c r="CL182" i="95" s="1"/>
  <c r="CM182" i="95" a="1"/>
  <c r="CM182" i="95" s="1"/>
  <c r="CN182" i="95" a="1"/>
  <c r="CN182" i="95" s="1"/>
  <c r="CO182" i="95" a="1"/>
  <c r="CO182" i="95" s="1"/>
  <c r="CP182" i="95" a="1"/>
  <c r="CP182" i="95" s="1"/>
  <c r="CQ182" i="95" a="1"/>
  <c r="CQ182" i="95" s="1"/>
  <c r="CR182" i="95" a="1"/>
  <c r="CR182" i="95" s="1"/>
  <c r="CS182" i="95" a="1"/>
  <c r="CS182" i="95" s="1"/>
  <c r="CT182" i="95" a="1"/>
  <c r="CT182" i="95" s="1"/>
  <c r="CU182" i="95" a="1"/>
  <c r="CU182" i="95" s="1"/>
  <c r="CV182" i="95" a="1"/>
  <c r="CV182" i="95" s="1"/>
  <c r="CW182" i="95" a="1"/>
  <c r="CW182" i="95" s="1"/>
  <c r="CX182" i="95" a="1"/>
  <c r="CX182" i="95" s="1"/>
  <c r="CY182" i="95" a="1"/>
  <c r="CY182" i="95" s="1"/>
  <c r="E183" i="95" a="1"/>
  <c r="E183" i="95" s="1"/>
  <c r="F183" i="95" a="1"/>
  <c r="F183" i="95" s="1"/>
  <c r="G183" i="95" a="1"/>
  <c r="G183" i="95" s="1"/>
  <c r="H183" i="95" a="1"/>
  <c r="H183" i="95" s="1"/>
  <c r="I183" i="95" a="1"/>
  <c r="I183" i="95" s="1"/>
  <c r="J183" i="95" a="1"/>
  <c r="J183" i="95" s="1"/>
  <c r="K183" i="95" a="1"/>
  <c r="K183" i="95" s="1"/>
  <c r="L183" i="95" a="1"/>
  <c r="L183" i="95" s="1"/>
  <c r="M183" i="95" a="1"/>
  <c r="M183" i="95" s="1"/>
  <c r="N183" i="95" a="1"/>
  <c r="N183" i="95" s="1"/>
  <c r="O183" i="95" a="1"/>
  <c r="O183" i="95" s="1"/>
  <c r="P183" i="95" a="1"/>
  <c r="P183" i="95" s="1"/>
  <c r="Q183" i="95" a="1"/>
  <c r="Q183" i="95" s="1"/>
  <c r="R183" i="95" a="1"/>
  <c r="R183" i="95" s="1"/>
  <c r="S183" i="95" a="1"/>
  <c r="S183" i="95" s="1"/>
  <c r="T183" i="95" a="1"/>
  <c r="T183" i="95"/>
  <c r="U183" i="95" a="1"/>
  <c r="U183" i="95" s="1"/>
  <c r="V183" i="95" a="1"/>
  <c r="V183" i="95" s="1"/>
  <c r="W183" i="95" a="1"/>
  <c r="W183" i="95" s="1"/>
  <c r="X183" i="95" a="1"/>
  <c r="X183" i="95"/>
  <c r="Y183" i="95" a="1"/>
  <c r="Y183" i="95" s="1"/>
  <c r="Z183" i="95" a="1"/>
  <c r="Z183" i="95" s="1"/>
  <c r="AA183" i="95" a="1"/>
  <c r="AA183" i="95" s="1"/>
  <c r="AB183" i="95" a="1"/>
  <c r="AB183" i="95"/>
  <c r="AC183" i="95" a="1"/>
  <c r="AC183" i="95" s="1"/>
  <c r="AD183" i="95" a="1"/>
  <c r="AD183" i="95" s="1"/>
  <c r="AE183" i="95" a="1"/>
  <c r="AE183" i="95" s="1"/>
  <c r="AF183" i="95" a="1"/>
  <c r="AF183" i="95"/>
  <c r="AG183" i="95" a="1"/>
  <c r="AG183" i="95" s="1"/>
  <c r="AH183" i="95" a="1"/>
  <c r="AH183" i="95" s="1"/>
  <c r="AI183" i="95" a="1"/>
  <c r="AI183" i="95" s="1"/>
  <c r="AJ183" i="95" a="1"/>
  <c r="AJ183" i="95"/>
  <c r="AK183" i="95" a="1"/>
  <c r="AK183" i="95" s="1"/>
  <c r="AL183" i="95" a="1"/>
  <c r="AL183" i="95" s="1"/>
  <c r="AM183" i="95" a="1"/>
  <c r="AM183" i="95" s="1"/>
  <c r="AN183" i="95" a="1"/>
  <c r="AN183" i="95"/>
  <c r="AO183" i="95" a="1"/>
  <c r="AO183" i="95" s="1"/>
  <c r="AP183" i="95" a="1"/>
  <c r="AP183" i="95" s="1"/>
  <c r="AQ183" i="95" a="1"/>
  <c r="AQ183" i="95" s="1"/>
  <c r="AR183" i="95" a="1"/>
  <c r="AR183" i="95"/>
  <c r="AS183" i="95" a="1"/>
  <c r="AS183" i="95" s="1"/>
  <c r="AT183" i="95" a="1"/>
  <c r="AT183" i="95" s="1"/>
  <c r="AU183" i="95" a="1"/>
  <c r="AU183" i="95" s="1"/>
  <c r="AV183" i="95" a="1"/>
  <c r="AV183" i="95"/>
  <c r="AW183" i="95" a="1"/>
  <c r="AW183" i="95" s="1"/>
  <c r="AX183" i="95" a="1"/>
  <c r="AX183" i="95" s="1"/>
  <c r="AY183" i="95" a="1"/>
  <c r="AY183" i="95" s="1"/>
  <c r="AZ183" i="95" a="1"/>
  <c r="AZ183" i="95"/>
  <c r="BA183" i="95" a="1"/>
  <c r="BA183" i="95" s="1"/>
  <c r="BB183" i="95" a="1"/>
  <c r="BB183" i="95" s="1"/>
  <c r="BC183" i="95" a="1"/>
  <c r="BC183" i="95" s="1"/>
  <c r="BD183" i="95" a="1"/>
  <c r="BD183" i="95"/>
  <c r="BE183" i="95" a="1"/>
  <c r="BE183" i="95" s="1"/>
  <c r="BF183" i="95" a="1"/>
  <c r="BF183" i="95" s="1"/>
  <c r="BG183" i="95" a="1"/>
  <c r="BG183" i="95" s="1"/>
  <c r="BH183" i="95" a="1"/>
  <c r="BH183" i="95"/>
  <c r="BI183" i="95" a="1"/>
  <c r="BI183" i="95" s="1"/>
  <c r="BJ183" i="95" a="1"/>
  <c r="BJ183" i="95" s="1"/>
  <c r="BK183" i="95" a="1"/>
  <c r="BK183" i="95" s="1"/>
  <c r="BL183" i="95" a="1"/>
  <c r="BL183" i="95"/>
  <c r="BM183" i="95" a="1"/>
  <c r="BM183" i="95" s="1"/>
  <c r="BN183" i="95" a="1"/>
  <c r="BN183" i="95" s="1"/>
  <c r="BO183" i="95" a="1"/>
  <c r="BO183" i="95" s="1"/>
  <c r="BP183" i="95" a="1"/>
  <c r="BP183" i="95"/>
  <c r="BQ183" i="95" a="1"/>
  <c r="BQ183" i="95" s="1"/>
  <c r="BR183" i="95" a="1"/>
  <c r="BR183" i="95" s="1"/>
  <c r="BS183" i="95" a="1"/>
  <c r="BS183" i="95" s="1"/>
  <c r="BT183" i="95" a="1"/>
  <c r="BT183" i="95"/>
  <c r="BU183" i="95" a="1"/>
  <c r="BU183" i="95" s="1"/>
  <c r="BV183" i="95" a="1"/>
  <c r="BV183" i="95" s="1"/>
  <c r="BW183" i="95" a="1"/>
  <c r="BW183" i="95" s="1"/>
  <c r="BX183" i="95" a="1"/>
  <c r="BX183" i="95"/>
  <c r="BY183" i="95" a="1"/>
  <c r="BY183" i="95" s="1"/>
  <c r="BZ183" i="95" a="1"/>
  <c r="BZ183" i="95" s="1"/>
  <c r="CA183" i="95" a="1"/>
  <c r="CA183" i="95" s="1"/>
  <c r="CB183" i="95" a="1"/>
  <c r="CB183" i="95"/>
  <c r="CC183" i="95" a="1"/>
  <c r="CC183" i="95" s="1"/>
  <c r="CD183" i="95" a="1"/>
  <c r="CD183" i="95" s="1"/>
  <c r="CE183" i="95" a="1"/>
  <c r="CE183" i="95" s="1"/>
  <c r="CF183" i="95" a="1"/>
  <c r="CF183" i="95"/>
  <c r="CG183" i="95" a="1"/>
  <c r="CG183" i="95" s="1"/>
  <c r="CH183" i="95" a="1"/>
  <c r="CH183" i="95" s="1"/>
  <c r="CI183" i="95" a="1"/>
  <c r="CI183" i="95" s="1"/>
  <c r="CJ183" i="95" a="1"/>
  <c r="CJ183" i="95"/>
  <c r="CK183" i="95" a="1"/>
  <c r="CK183" i="95" s="1"/>
  <c r="CL183" i="95" a="1"/>
  <c r="CL183" i="95" s="1"/>
  <c r="CM183" i="95" a="1"/>
  <c r="CM183" i="95" s="1"/>
  <c r="CN183" i="95" a="1"/>
  <c r="CN183" i="95"/>
  <c r="CO183" i="95" a="1"/>
  <c r="CO183" i="95" s="1"/>
  <c r="CP183" i="95" a="1"/>
  <c r="CP183" i="95" s="1"/>
  <c r="CQ183" i="95" a="1"/>
  <c r="CQ183" i="95" s="1"/>
  <c r="CR183" i="95" a="1"/>
  <c r="CR183" i="95"/>
  <c r="CS183" i="95" a="1"/>
  <c r="CS183" i="95" s="1"/>
  <c r="CT183" i="95" a="1"/>
  <c r="CT183" i="95" s="1"/>
  <c r="CU183" i="95" a="1"/>
  <c r="CU183" i="95" s="1"/>
  <c r="CV183" i="95" a="1"/>
  <c r="CV183" i="95"/>
  <c r="CW183" i="95" a="1"/>
  <c r="CW183" i="95" s="1"/>
  <c r="CX183" i="95" a="1"/>
  <c r="CX183" i="95" s="1"/>
  <c r="CY183" i="95" a="1"/>
  <c r="CY183" i="95" s="1"/>
  <c r="E184" i="95" a="1"/>
  <c r="E184" i="95"/>
  <c r="F184" i="95" a="1"/>
  <c r="F184" i="95" s="1"/>
  <c r="G184" i="95" a="1"/>
  <c r="G184" i="95" s="1"/>
  <c r="H184" i="95" a="1"/>
  <c r="H184" i="95" s="1"/>
  <c r="I184" i="95" a="1"/>
  <c r="I184" i="95"/>
  <c r="J184" i="95" a="1"/>
  <c r="J184" i="95" s="1"/>
  <c r="K184" i="95" a="1"/>
  <c r="K184" i="95" s="1"/>
  <c r="L184" i="95" a="1"/>
  <c r="L184" i="95" s="1"/>
  <c r="M184" i="95" a="1"/>
  <c r="M184" i="95"/>
  <c r="N184" i="95" a="1"/>
  <c r="N184" i="95" s="1"/>
  <c r="O184" i="95" a="1"/>
  <c r="O184" i="95" s="1"/>
  <c r="P184" i="95" a="1"/>
  <c r="P184" i="95" s="1"/>
  <c r="Q184" i="95" a="1"/>
  <c r="Q184" i="95"/>
  <c r="R184" i="95" a="1"/>
  <c r="R184" i="95" s="1"/>
  <c r="S184" i="95" a="1"/>
  <c r="S184" i="95" s="1"/>
  <c r="T184" i="95" a="1"/>
  <c r="T184" i="95" s="1"/>
  <c r="U184" i="95" a="1"/>
  <c r="U184" i="95"/>
  <c r="V184" i="95" a="1"/>
  <c r="V184" i="95" s="1"/>
  <c r="W184" i="95" a="1"/>
  <c r="W184" i="95" s="1"/>
  <c r="X184" i="95" a="1"/>
  <c r="X184" i="95" s="1"/>
  <c r="Y184" i="95" a="1"/>
  <c r="Y184" i="95"/>
  <c r="Z184" i="95" a="1"/>
  <c r="Z184" i="95" s="1"/>
  <c r="AA184" i="95" a="1"/>
  <c r="AA184" i="95" s="1"/>
  <c r="AB184" i="95" a="1"/>
  <c r="AB184" i="95" s="1"/>
  <c r="AC184" i="95" a="1"/>
  <c r="AC184" i="95"/>
  <c r="AD184" i="95" a="1"/>
  <c r="AD184" i="95" s="1"/>
  <c r="AE184" i="95" a="1"/>
  <c r="AE184" i="95" s="1"/>
  <c r="AF184" i="95" a="1"/>
  <c r="AF184" i="95" s="1"/>
  <c r="AG184" i="95" a="1"/>
  <c r="AG184" i="95"/>
  <c r="AH184" i="95" a="1"/>
  <c r="AH184" i="95" s="1"/>
  <c r="AI184" i="95" a="1"/>
  <c r="AI184" i="95" s="1"/>
  <c r="AJ184" i="95" a="1"/>
  <c r="AJ184" i="95" s="1"/>
  <c r="AK184" i="95" a="1"/>
  <c r="AK184" i="95"/>
  <c r="AL184" i="95" a="1"/>
  <c r="AL184" i="95" s="1"/>
  <c r="AM184" i="95" a="1"/>
  <c r="AM184" i="95" s="1"/>
  <c r="AN184" i="95" a="1"/>
  <c r="AN184" i="95" s="1"/>
  <c r="AO184" i="95" a="1"/>
  <c r="AO184" i="95"/>
  <c r="AP184" i="95" a="1"/>
  <c r="AP184" i="95" s="1"/>
  <c r="AQ184" i="95" a="1"/>
  <c r="AQ184" i="95" s="1"/>
  <c r="AR184" i="95" a="1"/>
  <c r="AR184" i="95" s="1"/>
  <c r="AS184" i="95" a="1"/>
  <c r="AS184" i="95"/>
  <c r="AT184" i="95" a="1"/>
  <c r="AT184" i="95" s="1"/>
  <c r="AU184" i="95" a="1"/>
  <c r="AU184" i="95" s="1"/>
  <c r="AV184" i="95" a="1"/>
  <c r="AV184" i="95" s="1"/>
  <c r="AW184" i="95" a="1"/>
  <c r="AW184" i="95"/>
  <c r="AX184" i="95" a="1"/>
  <c r="AX184" i="95" s="1"/>
  <c r="AY184" i="95" a="1"/>
  <c r="AY184" i="95" s="1"/>
  <c r="AZ184" i="95" a="1"/>
  <c r="AZ184" i="95" s="1"/>
  <c r="BA184" i="95" a="1"/>
  <c r="BA184" i="95"/>
  <c r="BB184" i="95" a="1"/>
  <c r="BB184" i="95" s="1"/>
  <c r="BC184" i="95" a="1"/>
  <c r="BC184" i="95" s="1"/>
  <c r="BD184" i="95" a="1"/>
  <c r="BD184" i="95" s="1"/>
  <c r="BE184" i="95" a="1"/>
  <c r="BE184" i="95"/>
  <c r="BF184" i="95" a="1"/>
  <c r="BF184" i="95" s="1"/>
  <c r="BG184" i="95" a="1"/>
  <c r="BG184" i="95" s="1"/>
  <c r="BH184" i="95" a="1"/>
  <c r="BH184" i="95" s="1"/>
  <c r="BI184" i="95" a="1"/>
  <c r="BI184" i="95"/>
  <c r="BJ184" i="95" a="1"/>
  <c r="BJ184" i="95" s="1"/>
  <c r="BK184" i="95" a="1"/>
  <c r="BK184" i="95" s="1"/>
  <c r="BL184" i="95" a="1"/>
  <c r="BL184" i="95" s="1"/>
  <c r="BM184" i="95" a="1"/>
  <c r="BM184" i="95"/>
  <c r="BN184" i="95" a="1"/>
  <c r="BN184" i="95" s="1"/>
  <c r="BO184" i="95" a="1"/>
  <c r="BO184" i="95" s="1"/>
  <c r="BP184" i="95" a="1"/>
  <c r="BP184" i="95" s="1"/>
  <c r="BQ184" i="95" a="1"/>
  <c r="BQ184" i="95"/>
  <c r="BR184" i="95" a="1"/>
  <c r="BR184" i="95" s="1"/>
  <c r="BS184" i="95" a="1"/>
  <c r="BS184" i="95" s="1"/>
  <c r="BT184" i="95" a="1"/>
  <c r="BT184" i="95" s="1"/>
  <c r="BU184" i="95" a="1"/>
  <c r="BU184" i="95"/>
  <c r="BV184" i="95" a="1"/>
  <c r="BV184" i="95" s="1"/>
  <c r="BW184" i="95" a="1"/>
  <c r="BW184" i="95" s="1"/>
  <c r="BX184" i="95" a="1"/>
  <c r="BX184" i="95" s="1"/>
  <c r="BY184" i="95" a="1"/>
  <c r="BY184" i="95"/>
  <c r="BZ184" i="95" a="1"/>
  <c r="BZ184" i="95" s="1"/>
  <c r="CA184" i="95" a="1"/>
  <c r="CA184" i="95" s="1"/>
  <c r="CB184" i="95" a="1"/>
  <c r="CB184" i="95" s="1"/>
  <c r="CC184" i="95" a="1"/>
  <c r="CC184" i="95"/>
  <c r="CD184" i="95" a="1"/>
  <c r="CD184" i="95" s="1"/>
  <c r="CE184" i="95" a="1"/>
  <c r="CE184" i="95" s="1"/>
  <c r="CF184" i="95" a="1"/>
  <c r="CF184" i="95" s="1"/>
  <c r="CG184" i="95" a="1"/>
  <c r="CG184" i="95"/>
  <c r="CH184" i="95" a="1"/>
  <c r="CH184" i="95" s="1"/>
  <c r="CI184" i="95" a="1"/>
  <c r="CI184" i="95" s="1"/>
  <c r="CJ184" i="95" a="1"/>
  <c r="CJ184" i="95" s="1"/>
  <c r="CK184" i="95" a="1"/>
  <c r="CK184" i="95"/>
  <c r="CL184" i="95" a="1"/>
  <c r="CL184" i="95" s="1"/>
  <c r="CM184" i="95" a="1"/>
  <c r="CM184" i="95" s="1"/>
  <c r="CN184" i="95" a="1"/>
  <c r="CN184" i="95" s="1"/>
  <c r="CO184" i="95" a="1"/>
  <c r="CO184" i="95"/>
  <c r="CP184" i="95" a="1"/>
  <c r="CP184" i="95" s="1"/>
  <c r="CQ184" i="95" a="1"/>
  <c r="CQ184" i="95" s="1"/>
  <c r="CR184" i="95" a="1"/>
  <c r="CR184" i="95" s="1"/>
  <c r="CS184" i="95" a="1"/>
  <c r="CS184" i="95"/>
  <c r="CT184" i="95" a="1"/>
  <c r="CT184" i="95" s="1"/>
  <c r="CU184" i="95" a="1"/>
  <c r="CU184" i="95" s="1"/>
  <c r="CV184" i="95" a="1"/>
  <c r="CV184" i="95" s="1"/>
  <c r="CW184" i="95" a="1"/>
  <c r="CW184" i="95"/>
  <c r="CX184" i="95" a="1"/>
  <c r="CX184" i="95" s="1"/>
  <c r="CY184" i="95" a="1"/>
  <c r="CY184" i="95" s="1"/>
  <c r="E185" i="95" a="1"/>
  <c r="E185" i="95" s="1"/>
  <c r="F185" i="95" a="1"/>
  <c r="F185" i="95"/>
  <c r="G185" i="95" a="1"/>
  <c r="G185" i="95" s="1"/>
  <c r="H185" i="95" a="1"/>
  <c r="H185" i="95" s="1"/>
  <c r="I185" i="95" a="1"/>
  <c r="I185" i="95" s="1"/>
  <c r="J185" i="95" a="1"/>
  <c r="J185" i="95"/>
  <c r="K185" i="95" a="1"/>
  <c r="K185" i="95" s="1"/>
  <c r="L185" i="95" a="1"/>
  <c r="L185" i="95" s="1"/>
  <c r="M185" i="95" a="1"/>
  <c r="M185" i="95" s="1"/>
  <c r="N185" i="95" a="1"/>
  <c r="N185" i="95"/>
  <c r="O185" i="95" a="1"/>
  <c r="O185" i="95" s="1"/>
  <c r="P185" i="95" a="1"/>
  <c r="P185" i="95" s="1"/>
  <c r="Q185" i="95" a="1"/>
  <c r="Q185" i="95" s="1"/>
  <c r="R185" i="95" a="1"/>
  <c r="R185" i="95"/>
  <c r="S185" i="95" a="1"/>
  <c r="S185" i="95" s="1"/>
  <c r="T185" i="95" a="1"/>
  <c r="T185" i="95" s="1"/>
  <c r="U185" i="95" a="1"/>
  <c r="U185" i="95" s="1"/>
  <c r="V185" i="95" a="1"/>
  <c r="V185" i="95"/>
  <c r="W185" i="95" a="1"/>
  <c r="W185" i="95" s="1"/>
  <c r="X185" i="95" a="1"/>
  <c r="X185" i="95" s="1"/>
  <c r="Y185" i="95" a="1"/>
  <c r="Y185" i="95" s="1"/>
  <c r="Z185" i="95" a="1"/>
  <c r="Z185" i="95"/>
  <c r="AA185" i="95" a="1"/>
  <c r="AA185" i="95" s="1"/>
  <c r="AB185" i="95" a="1"/>
  <c r="AB185" i="95" s="1"/>
  <c r="AC185" i="95" a="1"/>
  <c r="AC185" i="95" s="1"/>
  <c r="AD185" i="95" a="1"/>
  <c r="AD185" i="95"/>
  <c r="AE185" i="95" a="1"/>
  <c r="AE185" i="95" s="1"/>
  <c r="AF185" i="95" a="1"/>
  <c r="AF185" i="95" s="1"/>
  <c r="AG185" i="95" a="1"/>
  <c r="AG185" i="95" s="1"/>
  <c r="AH185" i="95" a="1"/>
  <c r="AH185" i="95"/>
  <c r="AI185" i="95" a="1"/>
  <c r="AI185" i="95" s="1"/>
  <c r="AJ185" i="95" a="1"/>
  <c r="AJ185" i="95" s="1"/>
  <c r="AK185" i="95" a="1"/>
  <c r="AK185" i="95" s="1"/>
  <c r="AL185" i="95" a="1"/>
  <c r="AL185" i="95"/>
  <c r="AM185" i="95" a="1"/>
  <c r="AM185" i="95" s="1"/>
  <c r="AN185" i="95" a="1"/>
  <c r="AN185" i="95" s="1"/>
  <c r="AO185" i="95" a="1"/>
  <c r="AO185" i="95" s="1"/>
  <c r="AP185" i="95" a="1"/>
  <c r="AP185" i="95"/>
  <c r="AQ185" i="95" a="1"/>
  <c r="AQ185" i="95" s="1"/>
  <c r="AR185" i="95" a="1"/>
  <c r="AR185" i="95" s="1"/>
  <c r="AS185" i="95" a="1"/>
  <c r="AS185" i="95" s="1"/>
  <c r="AT185" i="95" a="1"/>
  <c r="AT185" i="95"/>
  <c r="AU185" i="95" a="1"/>
  <c r="AU185" i="95" s="1"/>
  <c r="AV185" i="95" a="1"/>
  <c r="AV185" i="95" s="1"/>
  <c r="AW185" i="95" a="1"/>
  <c r="AW185" i="95" s="1"/>
  <c r="AX185" i="95" a="1"/>
  <c r="AX185" i="95"/>
  <c r="AY185" i="95" a="1"/>
  <c r="AY185" i="95" s="1"/>
  <c r="AZ185" i="95" a="1"/>
  <c r="AZ185" i="95" s="1"/>
  <c r="BA185" i="95" a="1"/>
  <c r="BA185" i="95" s="1"/>
  <c r="BB185" i="95" a="1"/>
  <c r="BB185" i="95"/>
  <c r="BC185" i="95" a="1"/>
  <c r="BC185" i="95" s="1"/>
  <c r="BD185" i="95" a="1"/>
  <c r="BD185" i="95" s="1"/>
  <c r="BE185" i="95" a="1"/>
  <c r="BE185" i="95" s="1"/>
  <c r="BF185" i="95" a="1"/>
  <c r="BF185" i="95"/>
  <c r="BG185" i="95" a="1"/>
  <c r="BG185" i="95" s="1"/>
  <c r="BH185" i="95" a="1"/>
  <c r="BH185" i="95" s="1"/>
  <c r="BI185" i="95" a="1"/>
  <c r="BI185" i="95" s="1"/>
  <c r="BJ185" i="95" a="1"/>
  <c r="BJ185" i="95"/>
  <c r="BK185" i="95" a="1"/>
  <c r="BK185" i="95" s="1"/>
  <c r="BL185" i="95" a="1"/>
  <c r="BL185" i="95" s="1"/>
  <c r="BM185" i="95" a="1"/>
  <c r="BM185" i="95" s="1"/>
  <c r="BN185" i="95" a="1"/>
  <c r="BN185" i="95"/>
  <c r="BO185" i="95" a="1"/>
  <c r="BO185" i="95" s="1"/>
  <c r="BP185" i="95" a="1"/>
  <c r="BP185" i="95" s="1"/>
  <c r="BQ185" i="95" a="1"/>
  <c r="BQ185" i="95" s="1"/>
  <c r="BR185" i="95" a="1"/>
  <c r="BR185" i="95"/>
  <c r="BS185" i="95" a="1"/>
  <c r="BS185" i="95" s="1"/>
  <c r="BT185" i="95" a="1"/>
  <c r="BT185" i="95" s="1"/>
  <c r="BU185" i="95" a="1"/>
  <c r="BU185" i="95" s="1"/>
  <c r="BV185" i="95" a="1"/>
  <c r="BV185" i="95"/>
  <c r="BW185" i="95" a="1"/>
  <c r="BW185" i="95" s="1"/>
  <c r="BX185" i="95" a="1"/>
  <c r="BX185" i="95" s="1"/>
  <c r="BY185" i="95" a="1"/>
  <c r="BY185" i="95" s="1"/>
  <c r="BZ185" i="95" a="1"/>
  <c r="BZ185" i="95"/>
  <c r="CA185" i="95" a="1"/>
  <c r="CA185" i="95" s="1"/>
  <c r="CB185" i="95" a="1"/>
  <c r="CB185" i="95" s="1"/>
  <c r="CC185" i="95" a="1"/>
  <c r="CC185" i="95" s="1"/>
  <c r="CD185" i="95" a="1"/>
  <c r="CD185" i="95"/>
  <c r="CE185" i="95" a="1"/>
  <c r="CE185" i="95" s="1"/>
  <c r="CF185" i="95" a="1"/>
  <c r="CF185" i="95" s="1"/>
  <c r="CG185" i="95" a="1"/>
  <c r="CG185" i="95" s="1"/>
  <c r="CH185" i="95" a="1"/>
  <c r="CH185" i="95"/>
  <c r="CI185" i="95" a="1"/>
  <c r="CI185" i="95" s="1"/>
  <c r="CJ185" i="95" a="1"/>
  <c r="CJ185" i="95" s="1"/>
  <c r="CK185" i="95" a="1"/>
  <c r="CK185" i="95" s="1"/>
  <c r="CL185" i="95" a="1"/>
  <c r="CL185" i="95"/>
  <c r="CM185" i="95" a="1"/>
  <c r="CM185" i="95" s="1"/>
  <c r="CN185" i="95" a="1"/>
  <c r="CN185" i="95" s="1"/>
  <c r="CO185" i="95" a="1"/>
  <c r="CO185" i="95" s="1"/>
  <c r="CP185" i="95" a="1"/>
  <c r="CP185" i="95"/>
  <c r="CQ185" i="95" a="1"/>
  <c r="CQ185" i="95" s="1"/>
  <c r="CR185" i="95" a="1"/>
  <c r="CR185" i="95" s="1"/>
  <c r="CS185" i="95" a="1"/>
  <c r="CS185" i="95" s="1"/>
  <c r="CT185" i="95" a="1"/>
  <c r="CT185" i="95"/>
  <c r="CU185" i="95" a="1"/>
  <c r="CU185" i="95" s="1"/>
  <c r="CV185" i="95" a="1"/>
  <c r="CV185" i="95" s="1"/>
  <c r="CW185" i="95" a="1"/>
  <c r="CW185" i="95" s="1"/>
  <c r="CX185" i="95" a="1"/>
  <c r="CX185" i="95"/>
  <c r="CY185" i="95" a="1"/>
  <c r="CY185" i="95" s="1"/>
  <c r="E186" i="95" a="1"/>
  <c r="E186" i="95" s="1"/>
  <c r="F186" i="95" a="1"/>
  <c r="F186" i="95" s="1"/>
  <c r="G186" i="95" a="1"/>
  <c r="G186" i="95"/>
  <c r="H186" i="95" a="1"/>
  <c r="H186" i="95" s="1"/>
  <c r="I186" i="95" a="1"/>
  <c r="I186" i="95" s="1"/>
  <c r="J186" i="95" a="1"/>
  <c r="J186" i="95" s="1"/>
  <c r="K186" i="95" a="1"/>
  <c r="K186" i="95"/>
  <c r="L186" i="95" a="1"/>
  <c r="L186" i="95" s="1"/>
  <c r="M186" i="95" a="1"/>
  <c r="M186" i="95" s="1"/>
  <c r="N186" i="95" a="1"/>
  <c r="N186" i="95" s="1"/>
  <c r="O186" i="95" a="1"/>
  <c r="O186" i="95"/>
  <c r="P186" i="95" a="1"/>
  <c r="P186" i="95" s="1"/>
  <c r="Q186" i="95" a="1"/>
  <c r="Q186" i="95" s="1"/>
  <c r="R186" i="95" a="1"/>
  <c r="R186" i="95" s="1"/>
  <c r="S186" i="95" a="1"/>
  <c r="S186" i="95"/>
  <c r="T186" i="95" a="1"/>
  <c r="T186" i="95" s="1"/>
  <c r="U186" i="95" a="1"/>
  <c r="U186" i="95" s="1"/>
  <c r="V186" i="95" a="1"/>
  <c r="V186" i="95" s="1"/>
  <c r="W186" i="95" a="1"/>
  <c r="W186" i="95"/>
  <c r="X186" i="95" a="1"/>
  <c r="X186" i="95" s="1"/>
  <c r="Y186" i="95" a="1"/>
  <c r="Y186" i="95" s="1"/>
  <c r="Z186" i="95" a="1"/>
  <c r="Z186" i="95" s="1"/>
  <c r="AA186" i="95" a="1"/>
  <c r="AA186" i="95"/>
  <c r="AB186" i="95" a="1"/>
  <c r="AB186" i="95" s="1"/>
  <c r="AC186" i="95" a="1"/>
  <c r="AC186" i="95" s="1"/>
  <c r="AD186" i="95" a="1"/>
  <c r="AD186" i="95" s="1"/>
  <c r="AE186" i="95" a="1"/>
  <c r="AE186" i="95"/>
  <c r="AF186" i="95" a="1"/>
  <c r="AF186" i="95" s="1"/>
  <c r="AG186" i="95" a="1"/>
  <c r="AG186" i="95" s="1"/>
  <c r="AH186" i="95" a="1"/>
  <c r="AH186" i="95" s="1"/>
  <c r="AI186" i="95" a="1"/>
  <c r="AI186" i="95"/>
  <c r="AJ186" i="95" a="1"/>
  <c r="AJ186" i="95" s="1"/>
  <c r="AK186" i="95" a="1"/>
  <c r="AK186" i="95" s="1"/>
  <c r="AL186" i="95" a="1"/>
  <c r="AL186" i="95" s="1"/>
  <c r="AM186" i="95" a="1"/>
  <c r="AM186" i="95"/>
  <c r="AN186" i="95" a="1"/>
  <c r="AN186" i="95" s="1"/>
  <c r="AO186" i="95" a="1"/>
  <c r="AO186" i="95" s="1"/>
  <c r="AP186" i="95" a="1"/>
  <c r="AP186" i="95" s="1"/>
  <c r="AQ186" i="95" a="1"/>
  <c r="AQ186" i="95"/>
  <c r="AR186" i="95" a="1"/>
  <c r="AR186" i="95" s="1"/>
  <c r="AS186" i="95" a="1"/>
  <c r="AS186" i="95" s="1"/>
  <c r="AT186" i="95" a="1"/>
  <c r="AT186" i="95" s="1"/>
  <c r="AU186" i="95" a="1"/>
  <c r="AU186" i="95"/>
  <c r="AV186" i="95" a="1"/>
  <c r="AV186" i="95" s="1"/>
  <c r="AW186" i="95" a="1"/>
  <c r="AW186" i="95" s="1"/>
  <c r="AX186" i="95" a="1"/>
  <c r="AX186" i="95" s="1"/>
  <c r="AY186" i="95" a="1"/>
  <c r="AY186" i="95"/>
  <c r="AZ186" i="95" a="1"/>
  <c r="AZ186" i="95" s="1"/>
  <c r="BA186" i="95" a="1"/>
  <c r="BA186" i="95" s="1"/>
  <c r="BB186" i="95" a="1"/>
  <c r="BB186" i="95" s="1"/>
  <c r="BC186" i="95" a="1"/>
  <c r="BC186" i="95"/>
  <c r="BD186" i="95" a="1"/>
  <c r="BD186" i="95" s="1"/>
  <c r="BE186" i="95" a="1"/>
  <c r="BE186" i="95" s="1"/>
  <c r="BF186" i="95" a="1"/>
  <c r="BF186" i="95" s="1"/>
  <c r="BG186" i="95" a="1"/>
  <c r="BG186" i="95"/>
  <c r="BH186" i="95" a="1"/>
  <c r="BH186" i="95" s="1"/>
  <c r="BI186" i="95" a="1"/>
  <c r="BI186" i="95" s="1"/>
  <c r="BJ186" i="95" a="1"/>
  <c r="BJ186" i="95" s="1"/>
  <c r="BK186" i="95" a="1"/>
  <c r="BK186" i="95"/>
  <c r="BL186" i="95" a="1"/>
  <c r="BL186" i="95" s="1"/>
  <c r="BM186" i="95" a="1"/>
  <c r="BM186" i="95" s="1"/>
  <c r="BN186" i="95" a="1"/>
  <c r="BN186" i="95" s="1"/>
  <c r="BO186" i="95" a="1"/>
  <c r="BO186" i="95"/>
  <c r="BP186" i="95" a="1"/>
  <c r="BP186" i="95" s="1"/>
  <c r="BQ186" i="95" a="1"/>
  <c r="BQ186" i="95" s="1"/>
  <c r="BR186" i="95" a="1"/>
  <c r="BR186" i="95" s="1"/>
  <c r="BS186" i="95" a="1"/>
  <c r="BS186" i="95"/>
  <c r="BT186" i="95" a="1"/>
  <c r="BT186" i="95" s="1"/>
  <c r="BU186" i="95" a="1"/>
  <c r="BU186" i="95" s="1"/>
  <c r="BV186" i="95" a="1"/>
  <c r="BV186" i="95" s="1"/>
  <c r="BW186" i="95" a="1"/>
  <c r="BW186" i="95"/>
  <c r="BX186" i="95" a="1"/>
  <c r="BX186" i="95" s="1"/>
  <c r="BY186" i="95" a="1"/>
  <c r="BY186" i="95" s="1"/>
  <c r="BZ186" i="95" a="1"/>
  <c r="BZ186" i="95" s="1"/>
  <c r="CA186" i="95" a="1"/>
  <c r="CA186" i="95"/>
  <c r="CB186" i="95" a="1"/>
  <c r="CB186" i="95" s="1"/>
  <c r="CC186" i="95" a="1"/>
  <c r="CC186" i="95" s="1"/>
  <c r="CD186" i="95" a="1"/>
  <c r="CD186" i="95" s="1"/>
  <c r="CE186" i="95" a="1"/>
  <c r="CE186" i="95"/>
  <c r="CF186" i="95" a="1"/>
  <c r="CF186" i="95" s="1"/>
  <c r="CG186" i="95" a="1"/>
  <c r="CG186" i="95" s="1"/>
  <c r="CH186" i="95" a="1"/>
  <c r="CH186" i="95" s="1"/>
  <c r="CI186" i="95" a="1"/>
  <c r="CI186" i="95"/>
  <c r="CJ186" i="95" a="1"/>
  <c r="CJ186" i="95" s="1"/>
  <c r="CK186" i="95" a="1"/>
  <c r="CK186" i="95" s="1"/>
  <c r="CL186" i="95" a="1"/>
  <c r="CL186" i="95" s="1"/>
  <c r="CM186" i="95" a="1"/>
  <c r="CM186" i="95"/>
  <c r="CN186" i="95" a="1"/>
  <c r="CN186" i="95" s="1"/>
  <c r="CO186" i="95" a="1"/>
  <c r="CO186" i="95" s="1"/>
  <c r="CP186" i="95" a="1"/>
  <c r="CP186" i="95" s="1"/>
  <c r="CQ186" i="95" a="1"/>
  <c r="CQ186" i="95"/>
  <c r="CR186" i="95" a="1"/>
  <c r="CR186" i="95" s="1"/>
  <c r="CS186" i="95" a="1"/>
  <c r="CS186" i="95" s="1"/>
  <c r="CT186" i="95" a="1"/>
  <c r="CT186" i="95" s="1"/>
  <c r="CU186" i="95" a="1"/>
  <c r="CU186" i="95"/>
  <c r="CV186" i="95" a="1"/>
  <c r="CV186" i="95" s="1"/>
  <c r="CW186" i="95" a="1"/>
  <c r="CW186" i="95" s="1"/>
  <c r="CX186" i="95" a="1"/>
  <c r="CX186" i="95" s="1"/>
  <c r="CY186" i="95" a="1"/>
  <c r="CY186" i="95"/>
  <c r="E187" i="95" a="1"/>
  <c r="E187" i="95" s="1"/>
  <c r="F187" i="95" a="1"/>
  <c r="F187" i="95" s="1"/>
  <c r="G187" i="95" a="1"/>
  <c r="G187" i="95" s="1"/>
  <c r="H187" i="95" a="1"/>
  <c r="H187" i="95"/>
  <c r="I187" i="95" a="1"/>
  <c r="I187" i="95" s="1"/>
  <c r="J187" i="95" a="1"/>
  <c r="J187" i="95" s="1"/>
  <c r="K187" i="95" a="1"/>
  <c r="K187" i="95" s="1"/>
  <c r="L187" i="95" a="1"/>
  <c r="L187" i="95"/>
  <c r="M187" i="95" a="1"/>
  <c r="M187" i="95" s="1"/>
  <c r="N187" i="95" a="1"/>
  <c r="N187" i="95" s="1"/>
  <c r="O187" i="95" a="1"/>
  <c r="O187" i="95" s="1"/>
  <c r="P187" i="95" a="1"/>
  <c r="P187" i="95"/>
  <c r="Q187" i="95" a="1"/>
  <c r="Q187" i="95" s="1"/>
  <c r="R187" i="95" a="1"/>
  <c r="R187" i="95" s="1"/>
  <c r="S187" i="95" a="1"/>
  <c r="S187" i="95" s="1"/>
  <c r="T187" i="95" a="1"/>
  <c r="T187" i="95"/>
  <c r="U187" i="95" a="1"/>
  <c r="U187" i="95" s="1"/>
  <c r="V187" i="95" a="1"/>
  <c r="V187" i="95" s="1"/>
  <c r="W187" i="95" a="1"/>
  <c r="W187" i="95" s="1"/>
  <c r="X187" i="95" a="1"/>
  <c r="X187" i="95"/>
  <c r="Y187" i="95" a="1"/>
  <c r="Y187" i="95" s="1"/>
  <c r="Z187" i="95" a="1"/>
  <c r="Z187" i="95" s="1"/>
  <c r="AA187" i="95" a="1"/>
  <c r="AA187" i="95" s="1"/>
  <c r="AB187" i="95" a="1"/>
  <c r="AB187" i="95"/>
  <c r="AC187" i="95" a="1"/>
  <c r="AC187" i="95" s="1"/>
  <c r="AD187" i="95" a="1"/>
  <c r="AD187" i="95" s="1"/>
  <c r="AE187" i="95" a="1"/>
  <c r="AE187" i="95" s="1"/>
  <c r="AF187" i="95" a="1"/>
  <c r="AF187" i="95"/>
  <c r="AG187" i="95" a="1"/>
  <c r="AG187" i="95" s="1"/>
  <c r="AH187" i="95" a="1"/>
  <c r="AH187" i="95" s="1"/>
  <c r="AI187" i="95" a="1"/>
  <c r="AI187" i="95" s="1"/>
  <c r="AJ187" i="95" a="1"/>
  <c r="AJ187" i="95"/>
  <c r="AK187" i="95" a="1"/>
  <c r="AK187" i="95" s="1"/>
  <c r="AL187" i="95" a="1"/>
  <c r="AL187" i="95" s="1"/>
  <c r="AM187" i="95" a="1"/>
  <c r="AM187" i="95" s="1"/>
  <c r="AN187" i="95" a="1"/>
  <c r="AN187" i="95"/>
  <c r="AO187" i="95" a="1"/>
  <c r="AO187" i="95" s="1"/>
  <c r="AP187" i="95" a="1"/>
  <c r="AP187" i="95" s="1"/>
  <c r="AQ187" i="95" a="1"/>
  <c r="AQ187" i="95" s="1"/>
  <c r="AR187" i="95" a="1"/>
  <c r="AR187" i="95"/>
  <c r="AS187" i="95" a="1"/>
  <c r="AS187" i="95" s="1"/>
  <c r="AT187" i="95" a="1"/>
  <c r="AT187" i="95" s="1"/>
  <c r="AU187" i="95" a="1"/>
  <c r="AU187" i="95" s="1"/>
  <c r="AV187" i="95" a="1"/>
  <c r="AV187" i="95"/>
  <c r="AW187" i="95" a="1"/>
  <c r="AW187" i="95" s="1"/>
  <c r="AX187" i="95" a="1"/>
  <c r="AX187" i="95" s="1"/>
  <c r="AY187" i="95" a="1"/>
  <c r="AY187" i="95" s="1"/>
  <c r="AZ187" i="95" a="1"/>
  <c r="AZ187" i="95"/>
  <c r="BA187" i="95" a="1"/>
  <c r="BA187" i="95" s="1"/>
  <c r="BB187" i="95" a="1"/>
  <c r="BB187" i="95" s="1"/>
  <c r="BC187" i="95" a="1"/>
  <c r="BC187" i="95" s="1"/>
  <c r="BD187" i="95" a="1"/>
  <c r="BD187" i="95"/>
  <c r="BE187" i="95" a="1"/>
  <c r="BE187" i="95" s="1"/>
  <c r="BF187" i="95" a="1"/>
  <c r="BF187" i="95" s="1"/>
  <c r="BG187" i="95" a="1"/>
  <c r="BG187" i="95" s="1"/>
  <c r="BH187" i="95" a="1"/>
  <c r="BH187" i="95"/>
  <c r="BI187" i="95" a="1"/>
  <c r="BI187" i="95" s="1"/>
  <c r="BJ187" i="95" a="1"/>
  <c r="BJ187" i="95" s="1"/>
  <c r="BK187" i="95" a="1"/>
  <c r="BK187" i="95" s="1"/>
  <c r="BL187" i="95" a="1"/>
  <c r="BL187" i="95"/>
  <c r="BM187" i="95" a="1"/>
  <c r="BM187" i="95" s="1"/>
  <c r="BN187" i="95" a="1"/>
  <c r="BN187" i="95" s="1"/>
  <c r="BO187" i="95" a="1"/>
  <c r="BO187" i="95" s="1"/>
  <c r="BP187" i="95" a="1"/>
  <c r="BP187" i="95"/>
  <c r="BQ187" i="95" a="1"/>
  <c r="BQ187" i="95" s="1"/>
  <c r="BR187" i="95" a="1"/>
  <c r="BR187" i="95" s="1"/>
  <c r="BS187" i="95" a="1"/>
  <c r="BS187" i="95" s="1"/>
  <c r="BT187" i="95" a="1"/>
  <c r="BT187" i="95"/>
  <c r="BU187" i="95" a="1"/>
  <c r="BU187" i="95" s="1"/>
  <c r="BV187" i="95" a="1"/>
  <c r="BV187" i="95" s="1"/>
  <c r="BW187" i="95" a="1"/>
  <c r="BW187" i="95" s="1"/>
  <c r="BX187" i="95" a="1"/>
  <c r="BX187" i="95"/>
  <c r="BY187" i="95" a="1"/>
  <c r="BY187" i="95" s="1"/>
  <c r="BZ187" i="95" a="1"/>
  <c r="BZ187" i="95" s="1"/>
  <c r="CA187" i="95" a="1"/>
  <c r="CA187" i="95" s="1"/>
  <c r="CB187" i="95" a="1"/>
  <c r="CB187" i="95"/>
  <c r="CC187" i="95" a="1"/>
  <c r="CC187" i="95" s="1"/>
  <c r="CD187" i="95" a="1"/>
  <c r="CD187" i="95" s="1"/>
  <c r="CE187" i="95" a="1"/>
  <c r="CE187" i="95" s="1"/>
  <c r="CF187" i="95" a="1"/>
  <c r="CF187" i="95"/>
  <c r="CG187" i="95" a="1"/>
  <c r="CG187" i="95" s="1"/>
  <c r="CH187" i="95" a="1"/>
  <c r="CH187" i="95" s="1"/>
  <c r="CI187" i="95" a="1"/>
  <c r="CI187" i="95" s="1"/>
  <c r="CJ187" i="95" a="1"/>
  <c r="CJ187" i="95"/>
  <c r="CK187" i="95" a="1"/>
  <c r="CK187" i="95" s="1"/>
  <c r="CL187" i="95" a="1"/>
  <c r="CL187" i="95" s="1"/>
  <c r="CM187" i="95" a="1"/>
  <c r="CM187" i="95" s="1"/>
  <c r="CN187" i="95" a="1"/>
  <c r="CN187" i="95"/>
  <c r="CO187" i="95" a="1"/>
  <c r="CO187" i="95" s="1"/>
  <c r="CP187" i="95" a="1"/>
  <c r="CP187" i="95" s="1"/>
  <c r="CQ187" i="95" a="1"/>
  <c r="CQ187" i="95" s="1"/>
  <c r="CR187" i="95" a="1"/>
  <c r="CR187" i="95"/>
  <c r="CS187" i="95" a="1"/>
  <c r="CS187" i="95" s="1"/>
  <c r="CT187" i="95" a="1"/>
  <c r="CT187" i="95" s="1"/>
  <c r="CU187" i="95" a="1"/>
  <c r="CU187" i="95" s="1"/>
  <c r="CV187" i="95" a="1"/>
  <c r="CV187" i="95"/>
  <c r="CW187" i="95" a="1"/>
  <c r="CW187" i="95" s="1"/>
  <c r="CX187" i="95" a="1"/>
  <c r="CX187" i="95" s="1"/>
  <c r="CY187" i="95" a="1"/>
  <c r="CY187" i="95" s="1"/>
  <c r="E188" i="95" a="1"/>
  <c r="E188" i="95"/>
  <c r="F188" i="95" a="1"/>
  <c r="F188" i="95" s="1"/>
  <c r="G188" i="95" a="1"/>
  <c r="G188" i="95" s="1"/>
  <c r="H188" i="95" a="1"/>
  <c r="H188" i="95" s="1"/>
  <c r="I188" i="95" a="1"/>
  <c r="I188" i="95"/>
  <c r="J188" i="95" a="1"/>
  <c r="J188" i="95" s="1"/>
  <c r="K188" i="95" a="1"/>
  <c r="K188" i="95" s="1"/>
  <c r="L188" i="95" a="1"/>
  <c r="L188" i="95" s="1"/>
  <c r="M188" i="95" a="1"/>
  <c r="M188" i="95"/>
  <c r="N188" i="95" a="1"/>
  <c r="N188" i="95" s="1"/>
  <c r="O188" i="95" a="1"/>
  <c r="O188" i="95" s="1"/>
  <c r="P188" i="95" a="1"/>
  <c r="P188" i="95" s="1"/>
  <c r="Q188" i="95" a="1"/>
  <c r="Q188" i="95"/>
  <c r="R188" i="95" a="1"/>
  <c r="R188" i="95" s="1"/>
  <c r="S188" i="95" a="1"/>
  <c r="S188" i="95" s="1"/>
  <c r="T188" i="95" a="1"/>
  <c r="T188" i="95" s="1"/>
  <c r="U188" i="95" a="1"/>
  <c r="U188" i="95"/>
  <c r="V188" i="95" a="1"/>
  <c r="V188" i="95" s="1"/>
  <c r="W188" i="95" a="1"/>
  <c r="W188" i="95" s="1"/>
  <c r="X188" i="95" a="1"/>
  <c r="X188" i="95" s="1"/>
  <c r="Y188" i="95" a="1"/>
  <c r="Y188" i="95"/>
  <c r="Z188" i="95" a="1"/>
  <c r="Z188" i="95" s="1"/>
  <c r="AA188" i="95" a="1"/>
  <c r="AA188" i="95" s="1"/>
  <c r="AB188" i="95" a="1"/>
  <c r="AB188" i="95" s="1"/>
  <c r="AC188" i="95" a="1"/>
  <c r="AC188" i="95"/>
  <c r="AD188" i="95" a="1"/>
  <c r="AD188" i="95" s="1"/>
  <c r="AE188" i="95" a="1"/>
  <c r="AE188" i="95" s="1"/>
  <c r="AF188" i="95" a="1"/>
  <c r="AF188" i="95" s="1"/>
  <c r="AG188" i="95" a="1"/>
  <c r="AG188" i="95"/>
  <c r="AH188" i="95" a="1"/>
  <c r="AH188" i="95" s="1"/>
  <c r="AI188" i="95" a="1"/>
  <c r="AI188" i="95" s="1"/>
  <c r="AJ188" i="95" a="1"/>
  <c r="AJ188" i="95" s="1"/>
  <c r="AK188" i="95" a="1"/>
  <c r="AK188" i="95"/>
  <c r="AL188" i="95" a="1"/>
  <c r="AL188" i="95" s="1"/>
  <c r="AM188" i="95" a="1"/>
  <c r="AM188" i="95" s="1"/>
  <c r="AN188" i="95" a="1"/>
  <c r="AN188" i="95" s="1"/>
  <c r="AO188" i="95" a="1"/>
  <c r="AO188" i="95"/>
  <c r="AP188" i="95" a="1"/>
  <c r="AP188" i="95" s="1"/>
  <c r="AQ188" i="95" a="1"/>
  <c r="AQ188" i="95" s="1"/>
  <c r="AR188" i="95" a="1"/>
  <c r="AR188" i="95" s="1"/>
  <c r="AS188" i="95" a="1"/>
  <c r="AS188" i="95"/>
  <c r="AT188" i="95" a="1"/>
  <c r="AT188" i="95" s="1"/>
  <c r="AU188" i="95" a="1"/>
  <c r="AU188" i="95" s="1"/>
  <c r="AV188" i="95" a="1"/>
  <c r="AV188" i="95" s="1"/>
  <c r="AW188" i="95" a="1"/>
  <c r="AW188" i="95"/>
  <c r="AX188" i="95" a="1"/>
  <c r="AX188" i="95" s="1"/>
  <c r="AY188" i="95" a="1"/>
  <c r="AY188" i="95" s="1"/>
  <c r="AZ188" i="95" a="1"/>
  <c r="AZ188" i="95" s="1"/>
  <c r="BA188" i="95" a="1"/>
  <c r="BA188" i="95"/>
  <c r="BB188" i="95" a="1"/>
  <c r="BB188" i="95" s="1"/>
  <c r="BC188" i="95" a="1"/>
  <c r="BC188" i="95" s="1"/>
  <c r="BD188" i="95" a="1"/>
  <c r="BD188" i="95" s="1"/>
  <c r="BE188" i="95" a="1"/>
  <c r="BE188" i="95"/>
  <c r="BF188" i="95" a="1"/>
  <c r="BF188" i="95" s="1"/>
  <c r="BG188" i="95" a="1"/>
  <c r="BG188" i="95" s="1"/>
  <c r="BH188" i="95" a="1"/>
  <c r="BH188" i="95" s="1"/>
  <c r="BI188" i="95" a="1"/>
  <c r="BI188" i="95"/>
  <c r="BJ188" i="95" a="1"/>
  <c r="BJ188" i="95" s="1"/>
  <c r="BK188" i="95" a="1"/>
  <c r="BK188" i="95" s="1"/>
  <c r="BL188" i="95" a="1"/>
  <c r="BL188" i="95" s="1"/>
  <c r="BM188" i="95" a="1"/>
  <c r="BM188" i="95"/>
  <c r="BN188" i="95" a="1"/>
  <c r="BN188" i="95" s="1"/>
  <c r="BO188" i="95" a="1"/>
  <c r="BO188" i="95" s="1"/>
  <c r="BP188" i="95" a="1"/>
  <c r="BP188" i="95" s="1"/>
  <c r="BQ188" i="95" a="1"/>
  <c r="BQ188" i="95"/>
  <c r="BR188" i="95" a="1"/>
  <c r="BR188" i="95" s="1"/>
  <c r="BS188" i="95" a="1"/>
  <c r="BS188" i="95" s="1"/>
  <c r="BT188" i="95" a="1"/>
  <c r="BT188" i="95" s="1"/>
  <c r="BU188" i="95" a="1"/>
  <c r="BU188" i="95"/>
  <c r="BV188" i="95" a="1"/>
  <c r="BV188" i="95" s="1"/>
  <c r="BW188" i="95" a="1"/>
  <c r="BW188" i="95" s="1"/>
  <c r="BX188" i="95" a="1"/>
  <c r="BX188" i="95" s="1"/>
  <c r="BY188" i="95" a="1"/>
  <c r="BY188" i="95"/>
  <c r="BZ188" i="95" a="1"/>
  <c r="BZ188" i="95" s="1"/>
  <c r="CA188" i="95" a="1"/>
  <c r="CA188" i="95" s="1"/>
  <c r="CB188" i="95" a="1"/>
  <c r="CB188" i="95" s="1"/>
  <c r="CC188" i="95" a="1"/>
  <c r="CC188" i="95"/>
  <c r="CD188" i="95" a="1"/>
  <c r="CD188" i="95" s="1"/>
  <c r="CE188" i="95" a="1"/>
  <c r="CE188" i="95" s="1"/>
  <c r="CF188" i="95" a="1"/>
  <c r="CF188" i="95" s="1"/>
  <c r="CG188" i="95" a="1"/>
  <c r="CG188" i="95"/>
  <c r="CH188" i="95" a="1"/>
  <c r="CH188" i="95" s="1"/>
  <c r="CI188" i="95" a="1"/>
  <c r="CI188" i="95" s="1"/>
  <c r="CJ188" i="95" a="1"/>
  <c r="CJ188" i="95" s="1"/>
  <c r="CK188" i="95" a="1"/>
  <c r="CK188" i="95"/>
  <c r="CL188" i="95" a="1"/>
  <c r="CL188" i="95" s="1"/>
  <c r="CM188" i="95" a="1"/>
  <c r="CM188" i="95" s="1"/>
  <c r="CN188" i="95" a="1"/>
  <c r="CN188" i="95" s="1"/>
  <c r="CO188" i="95" a="1"/>
  <c r="CO188" i="95"/>
  <c r="CP188" i="95" a="1"/>
  <c r="CP188" i="95" s="1"/>
  <c r="CQ188" i="95" a="1"/>
  <c r="CQ188" i="95" s="1"/>
  <c r="CR188" i="95" a="1"/>
  <c r="CR188" i="95" s="1"/>
  <c r="CS188" i="95" a="1"/>
  <c r="CS188" i="95"/>
  <c r="CT188" i="95" a="1"/>
  <c r="CT188" i="95" s="1"/>
  <c r="CU188" i="95" a="1"/>
  <c r="CU188" i="95" s="1"/>
  <c r="CV188" i="95" a="1"/>
  <c r="CV188" i="95" s="1"/>
  <c r="CW188" i="95" a="1"/>
  <c r="CW188" i="95"/>
  <c r="CX188" i="95" a="1"/>
  <c r="CX188" i="95" s="1"/>
  <c r="CY188" i="95" a="1"/>
  <c r="CY188" i="95" s="1"/>
  <c r="E189" i="95" a="1"/>
  <c r="E189" i="95" s="1"/>
  <c r="F189" i="95" a="1"/>
  <c r="F189" i="95"/>
  <c r="G189" i="95" a="1"/>
  <c r="G189" i="95" s="1"/>
  <c r="H189" i="95" a="1"/>
  <c r="H189" i="95" s="1"/>
  <c r="I189" i="95" a="1"/>
  <c r="I189" i="95" s="1"/>
  <c r="J189" i="95" a="1"/>
  <c r="J189" i="95"/>
  <c r="K189" i="95" a="1"/>
  <c r="K189" i="95" s="1"/>
  <c r="L189" i="95" a="1"/>
  <c r="L189" i="95" s="1"/>
  <c r="M189" i="95" a="1"/>
  <c r="M189" i="95" s="1"/>
  <c r="N189" i="95" a="1"/>
  <c r="N189" i="95"/>
  <c r="O189" i="95" a="1"/>
  <c r="O189" i="95" s="1"/>
  <c r="P189" i="95" a="1"/>
  <c r="P189" i="95" s="1"/>
  <c r="Q189" i="95" a="1"/>
  <c r="Q189" i="95" s="1"/>
  <c r="R189" i="95" a="1"/>
  <c r="R189" i="95"/>
  <c r="S189" i="95" a="1"/>
  <c r="S189" i="95" s="1"/>
  <c r="T189" i="95" a="1"/>
  <c r="T189" i="95" s="1"/>
  <c r="U189" i="95" a="1"/>
  <c r="U189" i="95" s="1"/>
  <c r="V189" i="95" a="1"/>
  <c r="V189" i="95"/>
  <c r="W189" i="95" a="1"/>
  <c r="W189" i="95" s="1"/>
  <c r="X189" i="95" a="1"/>
  <c r="X189" i="95" s="1"/>
  <c r="Y189" i="95" a="1"/>
  <c r="Y189" i="95" s="1"/>
  <c r="Z189" i="95" a="1"/>
  <c r="Z189" i="95"/>
  <c r="AA189" i="95" a="1"/>
  <c r="AA189" i="95" s="1"/>
  <c r="AB189" i="95" a="1"/>
  <c r="AB189" i="95" s="1"/>
  <c r="AC189" i="95" a="1"/>
  <c r="AC189" i="95" s="1"/>
  <c r="AD189" i="95" a="1"/>
  <c r="AD189" i="95"/>
  <c r="AE189" i="95" a="1"/>
  <c r="AE189" i="95" s="1"/>
  <c r="AF189" i="95" a="1"/>
  <c r="AF189" i="95" s="1"/>
  <c r="AG189" i="95" a="1"/>
  <c r="AG189" i="95" s="1"/>
  <c r="AH189" i="95" a="1"/>
  <c r="AH189" i="95"/>
  <c r="AI189" i="95" a="1"/>
  <c r="AI189" i="95" s="1"/>
  <c r="AJ189" i="95" a="1"/>
  <c r="AJ189" i="95" s="1"/>
  <c r="AK189" i="95" a="1"/>
  <c r="AK189" i="95" s="1"/>
  <c r="AL189" i="95" a="1"/>
  <c r="AL189" i="95"/>
  <c r="AM189" i="95" a="1"/>
  <c r="AM189" i="95" s="1"/>
  <c r="AN189" i="95" a="1"/>
  <c r="AN189" i="95" s="1"/>
  <c r="AO189" i="95" a="1"/>
  <c r="AO189" i="95" s="1"/>
  <c r="AP189" i="95" a="1"/>
  <c r="AP189" i="95"/>
  <c r="AQ189" i="95" a="1"/>
  <c r="AQ189" i="95" s="1"/>
  <c r="AR189" i="95" a="1"/>
  <c r="AR189" i="95" s="1"/>
  <c r="AS189" i="95" a="1"/>
  <c r="AS189" i="95" s="1"/>
  <c r="AT189" i="95" a="1"/>
  <c r="AT189" i="95"/>
  <c r="AU189" i="95" a="1"/>
  <c r="AU189" i="95" s="1"/>
  <c r="AV189" i="95" a="1"/>
  <c r="AV189" i="95" s="1"/>
  <c r="AW189" i="95" a="1"/>
  <c r="AW189" i="95" s="1"/>
  <c r="AX189" i="95" a="1"/>
  <c r="AX189" i="95"/>
  <c r="AY189" i="95" a="1"/>
  <c r="AY189" i="95" s="1"/>
  <c r="AZ189" i="95" a="1"/>
  <c r="AZ189" i="95" s="1"/>
  <c r="BA189" i="95" a="1"/>
  <c r="BA189" i="95" s="1"/>
  <c r="BB189" i="95" a="1"/>
  <c r="BB189" i="95"/>
  <c r="BC189" i="95" a="1"/>
  <c r="BC189" i="95" s="1"/>
  <c r="BD189" i="95" a="1"/>
  <c r="BD189" i="95" s="1"/>
  <c r="BE189" i="95" a="1"/>
  <c r="BE189" i="95" s="1"/>
  <c r="BF189" i="95" a="1"/>
  <c r="BF189" i="95"/>
  <c r="BG189" i="95" a="1"/>
  <c r="BG189" i="95" s="1"/>
  <c r="BH189" i="95" a="1"/>
  <c r="BH189" i="95" s="1"/>
  <c r="BI189" i="95" a="1"/>
  <c r="BI189" i="95" s="1"/>
  <c r="BJ189" i="95" a="1"/>
  <c r="BJ189" i="95"/>
  <c r="BK189" i="95" a="1"/>
  <c r="BK189" i="95" s="1"/>
  <c r="BL189" i="95" a="1"/>
  <c r="BL189" i="95" s="1"/>
  <c r="BM189" i="95" a="1"/>
  <c r="BM189" i="95" s="1"/>
  <c r="BN189" i="95" a="1"/>
  <c r="BN189" i="95"/>
  <c r="BO189" i="95" a="1"/>
  <c r="BO189" i="95" s="1"/>
  <c r="BP189" i="95" a="1"/>
  <c r="BP189" i="95" s="1"/>
  <c r="BQ189" i="95" a="1"/>
  <c r="BQ189" i="95" s="1"/>
  <c r="BR189" i="95" a="1"/>
  <c r="BR189" i="95"/>
  <c r="BS189" i="95" a="1"/>
  <c r="BS189" i="95" s="1"/>
  <c r="BT189" i="95" a="1"/>
  <c r="BT189" i="95" s="1"/>
  <c r="BU189" i="95" a="1"/>
  <c r="BU189" i="95" s="1"/>
  <c r="BV189" i="95" a="1"/>
  <c r="BV189" i="95"/>
  <c r="BW189" i="95" a="1"/>
  <c r="BW189" i="95" s="1"/>
  <c r="BX189" i="95" a="1"/>
  <c r="BX189" i="95" s="1"/>
  <c r="BY189" i="95" a="1"/>
  <c r="BY189" i="95" s="1"/>
  <c r="BZ189" i="95" a="1"/>
  <c r="BZ189" i="95"/>
  <c r="CA189" i="95" a="1"/>
  <c r="CA189" i="95" s="1"/>
  <c r="CB189" i="95" a="1"/>
  <c r="CB189" i="95" s="1"/>
  <c r="CC189" i="95" a="1"/>
  <c r="CC189" i="95" s="1"/>
  <c r="CD189" i="95" a="1"/>
  <c r="CD189" i="95"/>
  <c r="CE189" i="95" a="1"/>
  <c r="CE189" i="95" s="1"/>
  <c r="CF189" i="95" a="1"/>
  <c r="CF189" i="95" s="1"/>
  <c r="CG189" i="95" a="1"/>
  <c r="CG189" i="95" s="1"/>
  <c r="CH189" i="95" a="1"/>
  <c r="CH189" i="95"/>
  <c r="CI189" i="95" a="1"/>
  <c r="CI189" i="95" s="1"/>
  <c r="CJ189" i="95" a="1"/>
  <c r="CJ189" i="95" s="1"/>
  <c r="CK189" i="95" a="1"/>
  <c r="CK189" i="95" s="1"/>
  <c r="CL189" i="95" a="1"/>
  <c r="CL189" i="95"/>
  <c r="CM189" i="95" a="1"/>
  <c r="CM189" i="95" s="1"/>
  <c r="CN189" i="95" a="1"/>
  <c r="CN189" i="95" s="1"/>
  <c r="CO189" i="95" a="1"/>
  <c r="CO189" i="95" s="1"/>
  <c r="CP189" i="95" a="1"/>
  <c r="CP189" i="95"/>
  <c r="CQ189" i="95" a="1"/>
  <c r="CQ189" i="95" s="1"/>
  <c r="CR189" i="95" a="1"/>
  <c r="CR189" i="95" s="1"/>
  <c r="CS189" i="95" a="1"/>
  <c r="CS189" i="95" s="1"/>
  <c r="CT189" i="95" a="1"/>
  <c r="CT189" i="95"/>
  <c r="CU189" i="95" a="1"/>
  <c r="CU189" i="95" s="1"/>
  <c r="CV189" i="95" a="1"/>
  <c r="CV189" i="95" s="1"/>
  <c r="CW189" i="95" a="1"/>
  <c r="CW189" i="95" s="1"/>
  <c r="CX189" i="95" a="1"/>
  <c r="CX189" i="95"/>
  <c r="CY189" i="95" a="1"/>
  <c r="CY189" i="95" s="1"/>
  <c r="E190" i="95" a="1"/>
  <c r="E190" i="95" s="1"/>
  <c r="F190" i="95" a="1"/>
  <c r="F190" i="95" s="1"/>
  <c r="G190" i="95" a="1"/>
  <c r="G190" i="95"/>
  <c r="H190" i="95" a="1"/>
  <c r="H190" i="95" s="1"/>
  <c r="I190" i="95" a="1"/>
  <c r="I190" i="95" s="1"/>
  <c r="J190" i="95" a="1"/>
  <c r="J190" i="95" s="1"/>
  <c r="K190" i="95" a="1"/>
  <c r="K190" i="95"/>
  <c r="L190" i="95" a="1"/>
  <c r="L190" i="95" s="1"/>
  <c r="M190" i="95" a="1"/>
  <c r="M190" i="95" s="1"/>
  <c r="N190" i="95" a="1"/>
  <c r="N190" i="95" s="1"/>
  <c r="O190" i="95" a="1"/>
  <c r="O190" i="95"/>
  <c r="P190" i="95" a="1"/>
  <c r="P190" i="95" s="1"/>
  <c r="Q190" i="95" a="1"/>
  <c r="Q190" i="95" s="1"/>
  <c r="R190" i="95" a="1"/>
  <c r="R190" i="95" s="1"/>
  <c r="S190" i="95" a="1"/>
  <c r="S190" i="95"/>
  <c r="T190" i="95" a="1"/>
  <c r="T190" i="95" s="1"/>
  <c r="U190" i="95" a="1"/>
  <c r="U190" i="95" s="1"/>
  <c r="V190" i="95" a="1"/>
  <c r="V190" i="95" s="1"/>
  <c r="W190" i="95" a="1"/>
  <c r="W190" i="95"/>
  <c r="X190" i="95" a="1"/>
  <c r="X190" i="95" s="1"/>
  <c r="Y190" i="95" a="1"/>
  <c r="Y190" i="95" s="1"/>
  <c r="Z190" i="95" a="1"/>
  <c r="Z190" i="95" s="1"/>
  <c r="AA190" i="95" a="1"/>
  <c r="AA190" i="95"/>
  <c r="AB190" i="95" a="1"/>
  <c r="AB190" i="95" s="1"/>
  <c r="AC190" i="95" a="1"/>
  <c r="AC190" i="95" s="1"/>
  <c r="AD190" i="95" a="1"/>
  <c r="AD190" i="95" s="1"/>
  <c r="AE190" i="95" a="1"/>
  <c r="AE190" i="95"/>
  <c r="AF190" i="95" a="1"/>
  <c r="AF190" i="95" s="1"/>
  <c r="AG190" i="95" a="1"/>
  <c r="AG190" i="95" s="1"/>
  <c r="AH190" i="95" a="1"/>
  <c r="AH190" i="95" s="1"/>
  <c r="AI190" i="95" a="1"/>
  <c r="AI190" i="95"/>
  <c r="AJ190" i="95" a="1"/>
  <c r="AJ190" i="95" s="1"/>
  <c r="AK190" i="95" a="1"/>
  <c r="AK190" i="95" s="1"/>
  <c r="AL190" i="95" a="1"/>
  <c r="AL190" i="95" s="1"/>
  <c r="AM190" i="95" a="1"/>
  <c r="AM190" i="95"/>
  <c r="AN190" i="95" a="1"/>
  <c r="AN190" i="95" s="1"/>
  <c r="AO190" i="95" a="1"/>
  <c r="AO190" i="95" s="1"/>
  <c r="AP190" i="95" a="1"/>
  <c r="AP190" i="95" s="1"/>
  <c r="AQ190" i="95" a="1"/>
  <c r="AQ190" i="95"/>
  <c r="AR190" i="95" a="1"/>
  <c r="AR190" i="95" s="1"/>
  <c r="AS190" i="95" a="1"/>
  <c r="AS190" i="95" s="1"/>
  <c r="AT190" i="95" a="1"/>
  <c r="AT190" i="95" s="1"/>
  <c r="AU190" i="95" a="1"/>
  <c r="AU190" i="95"/>
  <c r="AV190" i="95" a="1"/>
  <c r="AV190" i="95" s="1"/>
  <c r="AW190" i="95" a="1"/>
  <c r="AW190" i="95" s="1"/>
  <c r="AX190" i="95" a="1"/>
  <c r="AX190" i="95" s="1"/>
  <c r="AY190" i="95" a="1"/>
  <c r="AY190" i="95"/>
  <c r="AZ190" i="95" a="1"/>
  <c r="AZ190" i="95" s="1"/>
  <c r="BA190" i="95" a="1"/>
  <c r="BA190" i="95" s="1"/>
  <c r="BB190" i="95" a="1"/>
  <c r="BB190" i="95" s="1"/>
  <c r="BC190" i="95" a="1"/>
  <c r="BC190" i="95"/>
  <c r="BD190" i="95" a="1"/>
  <c r="BD190" i="95" s="1"/>
  <c r="BE190" i="95" a="1"/>
  <c r="BE190" i="95" s="1"/>
  <c r="BF190" i="95" a="1"/>
  <c r="BF190" i="95" s="1"/>
  <c r="BG190" i="95" a="1"/>
  <c r="BG190" i="95"/>
  <c r="BH190" i="95" a="1"/>
  <c r="BH190" i="95" s="1"/>
  <c r="BI190" i="95" a="1"/>
  <c r="BI190" i="95" s="1"/>
  <c r="BJ190" i="95" a="1"/>
  <c r="BJ190" i="95" s="1"/>
  <c r="BK190" i="95" a="1"/>
  <c r="BK190" i="95"/>
  <c r="BL190" i="95" a="1"/>
  <c r="BL190" i="95" s="1"/>
  <c r="BM190" i="95" a="1"/>
  <c r="BM190" i="95" s="1"/>
  <c r="BN190" i="95" a="1"/>
  <c r="BN190" i="95" s="1"/>
  <c r="BO190" i="95" a="1"/>
  <c r="BO190" i="95"/>
  <c r="BP190" i="95" a="1"/>
  <c r="BP190" i="95" s="1"/>
  <c r="BQ190" i="95" a="1"/>
  <c r="BQ190" i="95" s="1"/>
  <c r="BR190" i="95" a="1"/>
  <c r="BR190" i="95" s="1"/>
  <c r="BS190" i="95" a="1"/>
  <c r="BS190" i="95"/>
  <c r="BT190" i="95" a="1"/>
  <c r="BT190" i="95" s="1"/>
  <c r="BU190" i="95" a="1"/>
  <c r="BU190" i="95" s="1"/>
  <c r="BV190" i="95" a="1"/>
  <c r="BV190" i="95" s="1"/>
  <c r="BW190" i="95" a="1"/>
  <c r="BW190" i="95"/>
  <c r="BX190" i="95" a="1"/>
  <c r="BX190" i="95" s="1"/>
  <c r="BY190" i="95" a="1"/>
  <c r="BY190" i="95" s="1"/>
  <c r="BZ190" i="95" a="1"/>
  <c r="BZ190" i="95" s="1"/>
  <c r="CA190" i="95" a="1"/>
  <c r="CA190" i="95"/>
  <c r="CB190" i="95" a="1"/>
  <c r="CB190" i="95" s="1"/>
  <c r="CC190" i="95" a="1"/>
  <c r="CC190" i="95" s="1"/>
  <c r="CD190" i="95" a="1"/>
  <c r="CD190" i="95" s="1"/>
  <c r="CE190" i="95" a="1"/>
  <c r="CE190" i="95"/>
  <c r="CF190" i="95" a="1"/>
  <c r="CF190" i="95" s="1"/>
  <c r="CG190" i="95" a="1"/>
  <c r="CG190" i="95" s="1"/>
  <c r="CH190" i="95" a="1"/>
  <c r="CH190" i="95" s="1"/>
  <c r="CI190" i="95" a="1"/>
  <c r="CI190" i="95"/>
  <c r="CJ190" i="95" a="1"/>
  <c r="CJ190" i="95" s="1"/>
  <c r="CK190" i="95" a="1"/>
  <c r="CK190" i="95" s="1"/>
  <c r="CL190" i="95" a="1"/>
  <c r="CL190" i="95" s="1"/>
  <c r="CM190" i="95" a="1"/>
  <c r="CM190" i="95"/>
  <c r="CN190" i="95" a="1"/>
  <c r="CN190" i="95" s="1"/>
  <c r="CO190" i="95" a="1"/>
  <c r="CO190" i="95" s="1"/>
  <c r="CP190" i="95" a="1"/>
  <c r="CP190" i="95" s="1"/>
  <c r="CQ190" i="95" a="1"/>
  <c r="CQ190" i="95"/>
  <c r="CR190" i="95" a="1"/>
  <c r="CR190" i="95" s="1"/>
  <c r="CS190" i="95" a="1"/>
  <c r="CS190" i="95" s="1"/>
  <c r="CT190" i="95" a="1"/>
  <c r="CT190" i="95" s="1"/>
  <c r="CU190" i="95" a="1"/>
  <c r="CU190" i="95"/>
  <c r="CV190" i="95" a="1"/>
  <c r="CV190" i="95" s="1"/>
  <c r="CW190" i="95" a="1"/>
  <c r="CW190" i="95" s="1"/>
  <c r="CX190" i="95" a="1"/>
  <c r="CX190" i="95" s="1"/>
  <c r="CY190" i="95" a="1"/>
  <c r="CY190" i="95"/>
  <c r="E191" i="95" a="1"/>
  <c r="E191" i="95" s="1"/>
  <c r="F191" i="95" a="1"/>
  <c r="F191" i="95" s="1"/>
  <c r="G191" i="95" a="1"/>
  <c r="G191" i="95" s="1"/>
  <c r="H191" i="95" a="1"/>
  <c r="H191" i="95"/>
  <c r="I191" i="95" a="1"/>
  <c r="I191" i="95" s="1"/>
  <c r="J191" i="95" a="1"/>
  <c r="J191" i="95" s="1"/>
  <c r="K191" i="95" a="1"/>
  <c r="K191" i="95" s="1"/>
  <c r="L191" i="95" a="1"/>
  <c r="L191" i="95"/>
  <c r="M191" i="95" a="1"/>
  <c r="M191" i="95" s="1"/>
  <c r="N191" i="95" a="1"/>
  <c r="N191" i="95" s="1"/>
  <c r="O191" i="95" a="1"/>
  <c r="O191" i="95" s="1"/>
  <c r="P191" i="95" a="1"/>
  <c r="P191" i="95"/>
  <c r="Q191" i="95" a="1"/>
  <c r="Q191" i="95" s="1"/>
  <c r="R191" i="95" a="1"/>
  <c r="R191" i="95" s="1"/>
  <c r="S191" i="95" a="1"/>
  <c r="S191" i="95" s="1"/>
  <c r="T191" i="95" a="1"/>
  <c r="T191" i="95"/>
  <c r="U191" i="95" a="1"/>
  <c r="U191" i="95" s="1"/>
  <c r="V191" i="95" a="1"/>
  <c r="V191" i="95" s="1"/>
  <c r="W191" i="95" a="1"/>
  <c r="W191" i="95" s="1"/>
  <c r="X191" i="95" a="1"/>
  <c r="X191" i="95"/>
  <c r="Y191" i="95" a="1"/>
  <c r="Y191" i="95" s="1"/>
  <c r="Z191" i="95" a="1"/>
  <c r="Z191" i="95" s="1"/>
  <c r="AA191" i="95" a="1"/>
  <c r="AA191" i="95" s="1"/>
  <c r="AB191" i="95" a="1"/>
  <c r="AB191" i="95"/>
  <c r="AC191" i="95" a="1"/>
  <c r="AC191" i="95" s="1"/>
  <c r="AD191" i="95" a="1"/>
  <c r="AD191" i="95" s="1"/>
  <c r="AE191" i="95" a="1"/>
  <c r="AE191" i="95" s="1"/>
  <c r="AF191" i="95" a="1"/>
  <c r="AF191" i="95"/>
  <c r="AG191" i="95" a="1"/>
  <c r="AG191" i="95" s="1"/>
  <c r="AH191" i="95" a="1"/>
  <c r="AH191" i="95" s="1"/>
  <c r="AI191" i="95" a="1"/>
  <c r="AI191" i="95" s="1"/>
  <c r="AJ191" i="95" a="1"/>
  <c r="AJ191" i="95"/>
  <c r="AK191" i="95" a="1"/>
  <c r="AK191" i="95" s="1"/>
  <c r="AL191" i="95" a="1"/>
  <c r="AL191" i="95" s="1"/>
  <c r="AM191" i="95" a="1"/>
  <c r="AM191" i="95" s="1"/>
  <c r="AN191" i="95" a="1"/>
  <c r="AN191" i="95"/>
  <c r="AO191" i="95" a="1"/>
  <c r="AO191" i="95" s="1"/>
  <c r="AP191" i="95" a="1"/>
  <c r="AP191" i="95" s="1"/>
  <c r="AQ191" i="95" a="1"/>
  <c r="AQ191" i="95" s="1"/>
  <c r="AR191" i="95" a="1"/>
  <c r="AR191" i="95"/>
  <c r="AS191" i="95" a="1"/>
  <c r="AS191" i="95" s="1"/>
  <c r="AT191" i="95" a="1"/>
  <c r="AT191" i="95" s="1"/>
  <c r="AU191" i="95" a="1"/>
  <c r="AU191" i="95" s="1"/>
  <c r="AV191" i="95" a="1"/>
  <c r="AV191" i="95"/>
  <c r="AW191" i="95" a="1"/>
  <c r="AW191" i="95" s="1"/>
  <c r="AX191" i="95" a="1"/>
  <c r="AX191" i="95" s="1"/>
  <c r="AY191" i="95" a="1"/>
  <c r="AY191" i="95" s="1"/>
  <c r="AZ191" i="95" a="1"/>
  <c r="AZ191" i="95"/>
  <c r="BA191" i="95" a="1"/>
  <c r="BA191" i="95" s="1"/>
  <c r="BB191" i="95" a="1"/>
  <c r="BB191" i="95" s="1"/>
  <c r="BC191" i="95" a="1"/>
  <c r="BC191" i="95" s="1"/>
  <c r="BD191" i="95" a="1"/>
  <c r="BD191" i="95"/>
  <c r="BE191" i="95" a="1"/>
  <c r="BE191" i="95" s="1"/>
  <c r="BF191" i="95" a="1"/>
  <c r="BF191" i="95" s="1"/>
  <c r="BG191" i="95" a="1"/>
  <c r="BG191" i="95" s="1"/>
  <c r="BH191" i="95" a="1"/>
  <c r="BH191" i="95"/>
  <c r="BI191" i="95" a="1"/>
  <c r="BI191" i="95" s="1"/>
  <c r="BJ191" i="95" a="1"/>
  <c r="BJ191" i="95" s="1"/>
  <c r="BK191" i="95" a="1"/>
  <c r="BK191" i="95" s="1"/>
  <c r="BL191" i="95" a="1"/>
  <c r="BL191" i="95"/>
  <c r="BM191" i="95" a="1"/>
  <c r="BM191" i="95" s="1"/>
  <c r="BN191" i="95" a="1"/>
  <c r="BN191" i="95" s="1"/>
  <c r="BO191" i="95" a="1"/>
  <c r="BO191" i="95" s="1"/>
  <c r="BP191" i="95" a="1"/>
  <c r="BP191" i="95"/>
  <c r="BQ191" i="95" a="1"/>
  <c r="BQ191" i="95" s="1"/>
  <c r="BR191" i="95" a="1"/>
  <c r="BR191" i="95" s="1"/>
  <c r="BS191" i="95" a="1"/>
  <c r="BS191" i="95" s="1"/>
  <c r="BT191" i="95" a="1"/>
  <c r="BT191" i="95"/>
  <c r="BU191" i="95" a="1"/>
  <c r="BU191" i="95" s="1"/>
  <c r="BV191" i="95" a="1"/>
  <c r="BV191" i="95" s="1"/>
  <c r="BW191" i="95" a="1"/>
  <c r="BW191" i="95" s="1"/>
  <c r="BX191" i="95" a="1"/>
  <c r="BX191" i="95"/>
  <c r="BY191" i="95" a="1"/>
  <c r="BY191" i="95" s="1"/>
  <c r="BZ191" i="95" a="1"/>
  <c r="BZ191" i="95" s="1"/>
  <c r="CA191" i="95" a="1"/>
  <c r="CA191" i="95" s="1"/>
  <c r="CB191" i="95" a="1"/>
  <c r="CB191" i="95"/>
  <c r="CC191" i="95" a="1"/>
  <c r="CC191" i="95" s="1"/>
  <c r="CD191" i="95" a="1"/>
  <c r="CD191" i="95" s="1"/>
  <c r="CE191" i="95" a="1"/>
  <c r="CE191" i="95" s="1"/>
  <c r="CF191" i="95" a="1"/>
  <c r="CF191" i="95"/>
  <c r="CG191" i="95" a="1"/>
  <c r="CG191" i="95" s="1"/>
  <c r="CH191" i="95" a="1"/>
  <c r="CH191" i="95" s="1"/>
  <c r="CI191" i="95" a="1"/>
  <c r="CI191" i="95" s="1"/>
  <c r="CJ191" i="95" a="1"/>
  <c r="CJ191" i="95"/>
  <c r="CK191" i="95" a="1"/>
  <c r="CK191" i="95" s="1"/>
  <c r="CL191" i="95" a="1"/>
  <c r="CL191" i="95" s="1"/>
  <c r="CM191" i="95" a="1"/>
  <c r="CM191" i="95" s="1"/>
  <c r="CN191" i="95" a="1"/>
  <c r="CN191" i="95"/>
  <c r="CO191" i="95" a="1"/>
  <c r="CO191" i="95" s="1"/>
  <c r="CP191" i="95" a="1"/>
  <c r="CP191" i="95" s="1"/>
  <c r="CQ191" i="95" a="1"/>
  <c r="CQ191" i="95" s="1"/>
  <c r="CR191" i="95" a="1"/>
  <c r="CR191" i="95"/>
  <c r="CS191" i="95" a="1"/>
  <c r="CS191" i="95" s="1"/>
  <c r="CT191" i="95" a="1"/>
  <c r="CT191" i="95" s="1"/>
  <c r="CU191" i="95" a="1"/>
  <c r="CU191" i="95" s="1"/>
  <c r="CV191" i="95" a="1"/>
  <c r="CV191" i="95"/>
  <c r="CW191" i="95" a="1"/>
  <c r="CW191" i="95" s="1"/>
  <c r="CX191" i="95" a="1"/>
  <c r="CX191" i="95" s="1"/>
  <c r="CY191" i="95" a="1"/>
  <c r="CY191" i="95" s="1"/>
  <c r="E192" i="95" a="1"/>
  <c r="E192" i="95"/>
  <c r="F192" i="95" a="1"/>
  <c r="F192" i="95" s="1"/>
  <c r="G192" i="95" a="1"/>
  <c r="G192" i="95" s="1"/>
  <c r="H192" i="95" a="1"/>
  <c r="H192" i="95" s="1"/>
  <c r="I192" i="95" a="1"/>
  <c r="I192" i="95"/>
  <c r="J192" i="95" a="1"/>
  <c r="J192" i="95" s="1"/>
  <c r="K192" i="95" a="1"/>
  <c r="K192" i="95" s="1"/>
  <c r="L192" i="95" a="1"/>
  <c r="L192" i="95" s="1"/>
  <c r="M192" i="95" a="1"/>
  <c r="M192" i="95"/>
  <c r="N192" i="95" a="1"/>
  <c r="N192" i="95" s="1"/>
  <c r="O192" i="95" a="1"/>
  <c r="O192" i="95" s="1"/>
  <c r="P192" i="95" a="1"/>
  <c r="P192" i="95" s="1"/>
  <c r="Q192" i="95" a="1"/>
  <c r="Q192" i="95"/>
  <c r="R192" i="95" a="1"/>
  <c r="R192" i="95" s="1"/>
  <c r="S192" i="95" a="1"/>
  <c r="S192" i="95" s="1"/>
  <c r="T192" i="95" a="1"/>
  <c r="T192" i="95" s="1"/>
  <c r="U192" i="95" a="1"/>
  <c r="U192" i="95"/>
  <c r="V192" i="95" a="1"/>
  <c r="V192" i="95" s="1"/>
  <c r="W192" i="95" a="1"/>
  <c r="W192" i="95" s="1"/>
  <c r="X192" i="95" a="1"/>
  <c r="X192" i="95" s="1"/>
  <c r="Y192" i="95" a="1"/>
  <c r="Y192" i="95"/>
  <c r="Z192" i="95" a="1"/>
  <c r="Z192" i="95" s="1"/>
  <c r="AA192" i="95" a="1"/>
  <c r="AA192" i="95" s="1"/>
  <c r="AB192" i="95" a="1"/>
  <c r="AB192" i="95" s="1"/>
  <c r="AC192" i="95" a="1"/>
  <c r="AC192" i="95"/>
  <c r="AD192" i="95" a="1"/>
  <c r="AD192" i="95" s="1"/>
  <c r="AE192" i="95" a="1"/>
  <c r="AE192" i="95" s="1"/>
  <c r="AF192" i="95" a="1"/>
  <c r="AF192" i="95" s="1"/>
  <c r="AG192" i="95" a="1"/>
  <c r="AG192" i="95"/>
  <c r="AH192" i="95" a="1"/>
  <c r="AH192" i="95" s="1"/>
  <c r="AI192" i="95" a="1"/>
  <c r="AI192" i="95" s="1"/>
  <c r="AJ192" i="95" a="1"/>
  <c r="AJ192" i="95" s="1"/>
  <c r="AK192" i="95" a="1"/>
  <c r="AK192" i="95"/>
  <c r="AL192" i="95" a="1"/>
  <c r="AL192" i="95" s="1"/>
  <c r="AM192" i="95" a="1"/>
  <c r="AM192" i="95" s="1"/>
  <c r="AN192" i="95" a="1"/>
  <c r="AN192" i="95" s="1"/>
  <c r="AO192" i="95" a="1"/>
  <c r="AO192" i="95"/>
  <c r="AP192" i="95" a="1"/>
  <c r="AP192" i="95" s="1"/>
  <c r="AQ192" i="95" a="1"/>
  <c r="AQ192" i="95" s="1"/>
  <c r="AR192" i="95" a="1"/>
  <c r="AR192" i="95" s="1"/>
  <c r="AS192" i="95" a="1"/>
  <c r="AS192" i="95"/>
  <c r="AT192" i="95" a="1"/>
  <c r="AT192" i="95" s="1"/>
  <c r="AU192" i="95" a="1"/>
  <c r="AU192" i="95" s="1"/>
  <c r="AV192" i="95" a="1"/>
  <c r="AV192" i="95" s="1"/>
  <c r="AW192" i="95" a="1"/>
  <c r="AW192" i="95"/>
  <c r="AX192" i="95" a="1"/>
  <c r="AX192" i="95" s="1"/>
  <c r="AY192" i="95" a="1"/>
  <c r="AY192" i="95" s="1"/>
  <c r="AZ192" i="95" a="1"/>
  <c r="AZ192" i="95" s="1"/>
  <c r="BA192" i="95" a="1"/>
  <c r="BA192" i="95"/>
  <c r="BB192" i="95" a="1"/>
  <c r="BB192" i="95" s="1"/>
  <c r="BC192" i="95" a="1"/>
  <c r="BC192" i="95" s="1"/>
  <c r="BD192" i="95" a="1"/>
  <c r="BD192" i="95" s="1"/>
  <c r="BE192" i="95" a="1"/>
  <c r="BE192" i="95"/>
  <c r="BF192" i="95" a="1"/>
  <c r="BF192" i="95" s="1"/>
  <c r="BG192" i="95" a="1"/>
  <c r="BG192" i="95" s="1"/>
  <c r="BH192" i="95" a="1"/>
  <c r="BH192" i="95" s="1"/>
  <c r="BI192" i="95" a="1"/>
  <c r="BI192" i="95"/>
  <c r="BJ192" i="95" a="1"/>
  <c r="BJ192" i="95" s="1"/>
  <c r="BK192" i="95" a="1"/>
  <c r="BK192" i="95" s="1"/>
  <c r="BL192" i="95" a="1"/>
  <c r="BL192" i="95" s="1"/>
  <c r="BM192" i="95" a="1"/>
  <c r="BM192" i="95"/>
  <c r="BN192" i="95" a="1"/>
  <c r="BN192" i="95" s="1"/>
  <c r="BO192" i="95" a="1"/>
  <c r="BO192" i="95" s="1"/>
  <c r="BP192" i="95" a="1"/>
  <c r="BP192" i="95" s="1"/>
  <c r="BQ192" i="95" a="1"/>
  <c r="BQ192" i="95"/>
  <c r="BR192" i="95" a="1"/>
  <c r="BR192" i="95" s="1"/>
  <c r="BS192" i="95" a="1"/>
  <c r="BS192" i="95" s="1"/>
  <c r="BT192" i="95" a="1"/>
  <c r="BT192" i="95" s="1"/>
  <c r="BU192" i="95" a="1"/>
  <c r="BU192" i="95"/>
  <c r="BV192" i="95" a="1"/>
  <c r="BV192" i="95" s="1"/>
  <c r="BW192" i="95" a="1"/>
  <c r="BW192" i="95" s="1"/>
  <c r="BX192" i="95" a="1"/>
  <c r="BX192" i="95" s="1"/>
  <c r="BY192" i="95" a="1"/>
  <c r="BY192" i="95"/>
  <c r="BZ192" i="95" a="1"/>
  <c r="BZ192" i="95" s="1"/>
  <c r="CA192" i="95" a="1"/>
  <c r="CA192" i="95" s="1"/>
  <c r="CB192" i="95" a="1"/>
  <c r="CB192" i="95" s="1"/>
  <c r="CC192" i="95" a="1"/>
  <c r="CC192" i="95"/>
  <c r="CD192" i="95" a="1"/>
  <c r="CD192" i="95" s="1"/>
  <c r="CE192" i="95" a="1"/>
  <c r="CE192" i="95" s="1"/>
  <c r="CF192" i="95" a="1"/>
  <c r="CF192" i="95" s="1"/>
  <c r="CG192" i="95" a="1"/>
  <c r="CG192" i="95"/>
  <c r="CH192" i="95" a="1"/>
  <c r="CH192" i="95" s="1"/>
  <c r="CI192" i="95" a="1"/>
  <c r="CI192" i="95" s="1"/>
  <c r="CJ192" i="95" a="1"/>
  <c r="CJ192" i="95" s="1"/>
  <c r="CK192" i="95" a="1"/>
  <c r="CK192" i="95"/>
  <c r="CL192" i="95" a="1"/>
  <c r="CL192" i="95" s="1"/>
  <c r="CM192" i="95" a="1"/>
  <c r="CM192" i="95" s="1"/>
  <c r="CN192" i="95" a="1"/>
  <c r="CN192" i="95" s="1"/>
  <c r="CO192" i="95" a="1"/>
  <c r="CO192" i="95"/>
  <c r="CP192" i="95" a="1"/>
  <c r="CP192" i="95" s="1"/>
  <c r="CQ192" i="95" a="1"/>
  <c r="CQ192" i="95" s="1"/>
  <c r="CR192" i="95" a="1"/>
  <c r="CR192" i="95" s="1"/>
  <c r="CS192" i="95" a="1"/>
  <c r="CS192" i="95"/>
  <c r="CT192" i="95" a="1"/>
  <c r="CT192" i="95" s="1"/>
  <c r="CU192" i="95" a="1"/>
  <c r="CU192" i="95" s="1"/>
  <c r="CV192" i="95" a="1"/>
  <c r="CV192" i="95" s="1"/>
  <c r="CW192" i="95" a="1"/>
  <c r="CW192" i="95"/>
  <c r="CX192" i="95" a="1"/>
  <c r="CX192" i="95" s="1"/>
  <c r="CY192" i="95" a="1"/>
  <c r="CY192" i="95" s="1"/>
  <c r="E193" i="95" a="1"/>
  <c r="E193" i="95" s="1"/>
  <c r="F193" i="95" a="1"/>
  <c r="F193" i="95"/>
  <c r="G193" i="95" a="1"/>
  <c r="G193" i="95" s="1"/>
  <c r="H193" i="95" a="1"/>
  <c r="H193" i="95" s="1"/>
  <c r="I193" i="95" a="1"/>
  <c r="I193" i="95" s="1"/>
  <c r="J193" i="95" a="1"/>
  <c r="J193" i="95"/>
  <c r="K193" i="95" a="1"/>
  <c r="K193" i="95" s="1"/>
  <c r="L193" i="95" a="1"/>
  <c r="L193" i="95" s="1"/>
  <c r="M193" i="95" a="1"/>
  <c r="M193" i="95" s="1"/>
  <c r="N193" i="95" a="1"/>
  <c r="N193" i="95"/>
  <c r="O193" i="95" a="1"/>
  <c r="O193" i="95" s="1"/>
  <c r="P193" i="95" a="1"/>
  <c r="P193" i="95" s="1"/>
  <c r="Q193" i="95" a="1"/>
  <c r="Q193" i="95" s="1"/>
  <c r="R193" i="95" a="1"/>
  <c r="R193" i="95"/>
  <c r="S193" i="95" a="1"/>
  <c r="S193" i="95" s="1"/>
  <c r="T193" i="95" a="1"/>
  <c r="T193" i="95" s="1"/>
  <c r="U193" i="95" a="1"/>
  <c r="U193" i="95" s="1"/>
  <c r="V193" i="95" a="1"/>
  <c r="V193" i="95"/>
  <c r="W193" i="95" a="1"/>
  <c r="W193" i="95" s="1"/>
  <c r="X193" i="95" a="1"/>
  <c r="X193" i="95" s="1"/>
  <c r="Y193" i="95" a="1"/>
  <c r="Y193" i="95" s="1"/>
  <c r="Z193" i="95" a="1"/>
  <c r="Z193" i="95"/>
  <c r="AA193" i="95" a="1"/>
  <c r="AA193" i="95" s="1"/>
  <c r="AB193" i="95" a="1"/>
  <c r="AB193" i="95" s="1"/>
  <c r="AC193" i="95" a="1"/>
  <c r="AC193" i="95" s="1"/>
  <c r="AD193" i="95" a="1"/>
  <c r="AD193" i="95"/>
  <c r="AE193" i="95" a="1"/>
  <c r="AE193" i="95" s="1"/>
  <c r="AF193" i="95" a="1"/>
  <c r="AF193" i="95" s="1"/>
  <c r="AG193" i="95" a="1"/>
  <c r="AG193" i="95" s="1"/>
  <c r="AH193" i="95" a="1"/>
  <c r="AH193" i="95"/>
  <c r="AI193" i="95" a="1"/>
  <c r="AI193" i="95" s="1"/>
  <c r="AJ193" i="95" a="1"/>
  <c r="AJ193" i="95" s="1"/>
  <c r="AK193" i="95" a="1"/>
  <c r="AK193" i="95" s="1"/>
  <c r="AL193" i="95" a="1"/>
  <c r="AL193" i="95"/>
  <c r="AM193" i="95" a="1"/>
  <c r="AM193" i="95" s="1"/>
  <c r="AN193" i="95" a="1"/>
  <c r="AN193" i="95" s="1"/>
  <c r="AO193" i="95" a="1"/>
  <c r="AO193" i="95" s="1"/>
  <c r="AP193" i="95" a="1"/>
  <c r="AP193" i="95"/>
  <c r="AQ193" i="95" a="1"/>
  <c r="AQ193" i="95" s="1"/>
  <c r="AR193" i="95" a="1"/>
  <c r="AR193" i="95" s="1"/>
  <c r="AS193" i="95" a="1"/>
  <c r="AS193" i="95" s="1"/>
  <c r="AT193" i="95" a="1"/>
  <c r="AT193" i="95"/>
  <c r="AU193" i="95" a="1"/>
  <c r="AU193" i="95" s="1"/>
  <c r="AV193" i="95" a="1"/>
  <c r="AV193" i="95" s="1"/>
  <c r="AW193" i="95" a="1"/>
  <c r="AW193" i="95" s="1"/>
  <c r="AX193" i="95" a="1"/>
  <c r="AX193" i="95"/>
  <c r="AY193" i="95" a="1"/>
  <c r="AY193" i="95" s="1"/>
  <c r="AZ193" i="95" a="1"/>
  <c r="AZ193" i="95" s="1"/>
  <c r="BA193" i="95" a="1"/>
  <c r="BA193" i="95" s="1"/>
  <c r="BB193" i="95" a="1"/>
  <c r="BB193" i="95"/>
  <c r="BC193" i="95" a="1"/>
  <c r="BC193" i="95" s="1"/>
  <c r="BD193" i="95" a="1"/>
  <c r="BD193" i="95" s="1"/>
  <c r="BE193" i="95" a="1"/>
  <c r="BE193" i="95" s="1"/>
  <c r="BF193" i="95" a="1"/>
  <c r="BF193" i="95"/>
  <c r="BG193" i="95" a="1"/>
  <c r="BG193" i="95" s="1"/>
  <c r="BH193" i="95" a="1"/>
  <c r="BH193" i="95" s="1"/>
  <c r="BI193" i="95" a="1"/>
  <c r="BI193" i="95" s="1"/>
  <c r="BJ193" i="95" a="1"/>
  <c r="BJ193" i="95"/>
  <c r="BK193" i="95" a="1"/>
  <c r="BK193" i="95" s="1"/>
  <c r="BL193" i="95" a="1"/>
  <c r="BL193" i="95" s="1"/>
  <c r="BM193" i="95" a="1"/>
  <c r="BM193" i="95" s="1"/>
  <c r="BN193" i="95" a="1"/>
  <c r="BN193" i="95"/>
  <c r="BO193" i="95" a="1"/>
  <c r="BO193" i="95" s="1"/>
  <c r="BP193" i="95" a="1"/>
  <c r="BP193" i="95" s="1"/>
  <c r="BQ193" i="95" a="1"/>
  <c r="BQ193" i="95" s="1"/>
  <c r="BR193" i="95" a="1"/>
  <c r="BR193" i="95"/>
  <c r="BS193" i="95" a="1"/>
  <c r="BS193" i="95" s="1"/>
  <c r="BT193" i="95" a="1"/>
  <c r="BT193" i="95" s="1"/>
  <c r="BU193" i="95" a="1"/>
  <c r="BU193" i="95" s="1"/>
  <c r="BV193" i="95" a="1"/>
  <c r="BV193" i="95"/>
  <c r="BW193" i="95" a="1"/>
  <c r="BW193" i="95" s="1"/>
  <c r="BX193" i="95" a="1"/>
  <c r="BX193" i="95" s="1"/>
  <c r="BY193" i="95" a="1"/>
  <c r="BY193" i="95" s="1"/>
  <c r="BZ193" i="95" a="1"/>
  <c r="BZ193" i="95"/>
  <c r="CA193" i="95" a="1"/>
  <c r="CA193" i="95" s="1"/>
  <c r="CB193" i="95" a="1"/>
  <c r="CB193" i="95" s="1"/>
  <c r="CC193" i="95" a="1"/>
  <c r="CC193" i="95" s="1"/>
  <c r="CD193" i="95" a="1"/>
  <c r="CD193" i="95"/>
  <c r="CE193" i="95" a="1"/>
  <c r="CE193" i="95" s="1"/>
  <c r="CF193" i="95" a="1"/>
  <c r="CF193" i="95" s="1"/>
  <c r="CG193" i="95" a="1"/>
  <c r="CG193" i="95" s="1"/>
  <c r="CH193" i="95" a="1"/>
  <c r="CH193" i="95"/>
  <c r="CI193" i="95" a="1"/>
  <c r="CI193" i="95" s="1"/>
  <c r="CJ193" i="95" a="1"/>
  <c r="CJ193" i="95" s="1"/>
  <c r="CK193" i="95" a="1"/>
  <c r="CK193" i="95" s="1"/>
  <c r="CL193" i="95" a="1"/>
  <c r="CL193" i="95"/>
  <c r="CM193" i="95" a="1"/>
  <c r="CM193" i="95" s="1"/>
  <c r="CN193" i="95" a="1"/>
  <c r="CN193" i="95" s="1"/>
  <c r="CO193" i="95" a="1"/>
  <c r="CO193" i="95" s="1"/>
  <c r="CP193" i="95" a="1"/>
  <c r="CP193" i="95"/>
  <c r="CQ193" i="95" a="1"/>
  <c r="CQ193" i="95" s="1"/>
  <c r="CR193" i="95" a="1"/>
  <c r="CR193" i="95" s="1"/>
  <c r="CS193" i="95" a="1"/>
  <c r="CS193" i="95" s="1"/>
  <c r="CT193" i="95" a="1"/>
  <c r="CT193" i="95"/>
  <c r="CU193" i="95" a="1"/>
  <c r="CU193" i="95" s="1"/>
  <c r="CV193" i="95" a="1"/>
  <c r="CV193" i="95" s="1"/>
  <c r="CW193" i="95" a="1"/>
  <c r="CW193" i="95" s="1"/>
  <c r="CX193" i="95" a="1"/>
  <c r="CX193" i="95"/>
  <c r="CY193" i="95" a="1"/>
  <c r="CY193" i="95" s="1"/>
  <c r="E194" i="95" a="1"/>
  <c r="E194" i="95" s="1"/>
  <c r="F194" i="95" a="1"/>
  <c r="F194" i="95" s="1"/>
  <c r="G194" i="95" a="1"/>
  <c r="G194" i="95"/>
  <c r="H194" i="95" a="1"/>
  <c r="H194" i="95" s="1"/>
  <c r="I194" i="95" a="1"/>
  <c r="I194" i="95" s="1"/>
  <c r="J194" i="95" a="1"/>
  <c r="J194" i="95" s="1"/>
  <c r="K194" i="95" a="1"/>
  <c r="K194" i="95"/>
  <c r="L194" i="95" a="1"/>
  <c r="L194" i="95" s="1"/>
  <c r="M194" i="95" a="1"/>
  <c r="M194" i="95" s="1"/>
  <c r="N194" i="95" a="1"/>
  <c r="N194" i="95" s="1"/>
  <c r="O194" i="95" a="1"/>
  <c r="O194" i="95"/>
  <c r="P194" i="95" a="1"/>
  <c r="P194" i="95" s="1"/>
  <c r="Q194" i="95" a="1"/>
  <c r="Q194" i="95" s="1"/>
  <c r="R194" i="95" a="1"/>
  <c r="R194" i="95" s="1"/>
  <c r="S194" i="95" a="1"/>
  <c r="S194" i="95"/>
  <c r="T194" i="95" a="1"/>
  <c r="T194" i="95" s="1"/>
  <c r="U194" i="95" a="1"/>
  <c r="U194" i="95" s="1"/>
  <c r="V194" i="95" a="1"/>
  <c r="V194" i="95" s="1"/>
  <c r="W194" i="95" a="1"/>
  <c r="W194" i="95"/>
  <c r="X194" i="95" a="1"/>
  <c r="X194" i="95" s="1"/>
  <c r="Y194" i="95" a="1"/>
  <c r="Y194" i="95" s="1"/>
  <c r="Z194" i="95" a="1"/>
  <c r="Z194" i="95" s="1"/>
  <c r="AA194" i="95" a="1"/>
  <c r="AA194" i="95"/>
  <c r="AB194" i="95" a="1"/>
  <c r="AB194" i="95" s="1"/>
  <c r="AC194" i="95" a="1"/>
  <c r="AC194" i="95" s="1"/>
  <c r="AD194" i="95" a="1"/>
  <c r="AD194" i="95" s="1"/>
  <c r="AE194" i="95" a="1"/>
  <c r="AE194" i="95"/>
  <c r="AF194" i="95" a="1"/>
  <c r="AF194" i="95" s="1"/>
  <c r="AG194" i="95" a="1"/>
  <c r="AG194" i="95" s="1"/>
  <c r="AH194" i="95" a="1"/>
  <c r="AH194" i="95" s="1"/>
  <c r="AI194" i="95" a="1"/>
  <c r="AI194" i="95"/>
  <c r="AJ194" i="95" a="1"/>
  <c r="AJ194" i="95" s="1"/>
  <c r="AK194" i="95" a="1"/>
  <c r="AK194" i="95" s="1"/>
  <c r="AL194" i="95" a="1"/>
  <c r="AL194" i="95" s="1"/>
  <c r="AM194" i="95" a="1"/>
  <c r="AM194" i="95"/>
  <c r="AN194" i="95" a="1"/>
  <c r="AN194" i="95" s="1"/>
  <c r="AO194" i="95" a="1"/>
  <c r="AO194" i="95" s="1"/>
  <c r="AP194" i="95" a="1"/>
  <c r="AP194" i="95" s="1"/>
  <c r="AQ194" i="95" a="1"/>
  <c r="AQ194" i="95"/>
  <c r="AR194" i="95" a="1"/>
  <c r="AR194" i="95" s="1"/>
  <c r="AS194" i="95" a="1"/>
  <c r="AS194" i="95" s="1"/>
  <c r="AT194" i="95" a="1"/>
  <c r="AT194" i="95" s="1"/>
  <c r="AU194" i="95" a="1"/>
  <c r="AU194" i="95"/>
  <c r="AV194" i="95" a="1"/>
  <c r="AV194" i="95" s="1"/>
  <c r="AW194" i="95" a="1"/>
  <c r="AW194" i="95" s="1"/>
  <c r="AX194" i="95" a="1"/>
  <c r="AX194" i="95" s="1"/>
  <c r="AY194" i="95" a="1"/>
  <c r="AY194" i="95"/>
  <c r="AZ194" i="95" a="1"/>
  <c r="AZ194" i="95" s="1"/>
  <c r="BA194" i="95" a="1"/>
  <c r="BA194" i="95" s="1"/>
  <c r="BB194" i="95" a="1"/>
  <c r="BB194" i="95" s="1"/>
  <c r="BC194" i="95" a="1"/>
  <c r="BC194" i="95"/>
  <c r="BD194" i="95" a="1"/>
  <c r="BD194" i="95" s="1"/>
  <c r="BE194" i="95" a="1"/>
  <c r="BE194" i="95" s="1"/>
  <c r="BF194" i="95" a="1"/>
  <c r="BF194" i="95" s="1"/>
  <c r="BG194" i="95" a="1"/>
  <c r="BG194" i="95"/>
  <c r="BH194" i="95" a="1"/>
  <c r="BH194" i="95" s="1"/>
  <c r="BI194" i="95" a="1"/>
  <c r="BI194" i="95" s="1"/>
  <c r="BJ194" i="95" a="1"/>
  <c r="BJ194" i="95" s="1"/>
  <c r="BK194" i="95" a="1"/>
  <c r="BK194" i="95"/>
  <c r="BL194" i="95" a="1"/>
  <c r="BL194" i="95" s="1"/>
  <c r="BM194" i="95" a="1"/>
  <c r="BM194" i="95" s="1"/>
  <c r="BN194" i="95" a="1"/>
  <c r="BN194" i="95" s="1"/>
  <c r="BO194" i="95" a="1"/>
  <c r="BO194" i="95"/>
  <c r="BP194" i="95" a="1"/>
  <c r="BP194" i="95" s="1"/>
  <c r="BQ194" i="95" a="1"/>
  <c r="BQ194" i="95" s="1"/>
  <c r="BR194" i="95" a="1"/>
  <c r="BR194" i="95" s="1"/>
  <c r="BS194" i="95" a="1"/>
  <c r="BS194" i="95"/>
  <c r="BT194" i="95" a="1"/>
  <c r="BT194" i="95" s="1"/>
  <c r="BU194" i="95" a="1"/>
  <c r="BU194" i="95" s="1"/>
  <c r="BV194" i="95" a="1"/>
  <c r="BV194" i="95" s="1"/>
  <c r="BW194" i="95" a="1"/>
  <c r="BW194" i="95"/>
  <c r="BX194" i="95" a="1"/>
  <c r="BX194" i="95" s="1"/>
  <c r="BY194" i="95" a="1"/>
  <c r="BY194" i="95" s="1"/>
  <c r="BZ194" i="95" a="1"/>
  <c r="BZ194" i="95" s="1"/>
  <c r="CA194" i="95" a="1"/>
  <c r="CA194" i="95"/>
  <c r="CB194" i="95" a="1"/>
  <c r="CB194" i="95" s="1"/>
  <c r="CC194" i="95" a="1"/>
  <c r="CC194" i="95" s="1"/>
  <c r="CD194" i="95" a="1"/>
  <c r="CD194" i="95" s="1"/>
  <c r="CE194" i="95" a="1"/>
  <c r="CE194" i="95"/>
  <c r="CF194" i="95" a="1"/>
  <c r="CF194" i="95" s="1"/>
  <c r="CG194" i="95" a="1"/>
  <c r="CG194" i="95" s="1"/>
  <c r="CH194" i="95" a="1"/>
  <c r="CH194" i="95" s="1"/>
  <c r="CI194" i="95" a="1"/>
  <c r="CI194" i="95"/>
  <c r="CJ194" i="95" a="1"/>
  <c r="CJ194" i="95" s="1"/>
  <c r="CK194" i="95" a="1"/>
  <c r="CK194" i="95" s="1"/>
  <c r="CL194" i="95" a="1"/>
  <c r="CL194" i="95" s="1"/>
  <c r="CM194" i="95" a="1"/>
  <c r="CM194" i="95"/>
  <c r="CN194" i="95" a="1"/>
  <c r="CN194" i="95" s="1"/>
  <c r="CO194" i="95" a="1"/>
  <c r="CO194" i="95" s="1"/>
  <c r="CP194" i="95" a="1"/>
  <c r="CP194" i="95" s="1"/>
  <c r="CQ194" i="95" a="1"/>
  <c r="CQ194" i="95"/>
  <c r="CR194" i="95" a="1"/>
  <c r="CR194" i="95" s="1"/>
  <c r="CS194" i="95" a="1"/>
  <c r="CS194" i="95" s="1"/>
  <c r="CT194" i="95" a="1"/>
  <c r="CT194" i="95" s="1"/>
  <c r="CU194" i="95" a="1"/>
  <c r="CU194" i="95"/>
  <c r="CV194" i="95" a="1"/>
  <c r="CV194" i="95" s="1"/>
  <c r="CW194" i="95" a="1"/>
  <c r="CW194" i="95" s="1"/>
  <c r="CX194" i="95" a="1"/>
  <c r="CX194" i="95" s="1"/>
  <c r="CY194" i="95" a="1"/>
  <c r="CY194" i="95"/>
  <c r="E195" i="95" a="1"/>
  <c r="E195" i="95" s="1"/>
  <c r="F195" i="95" a="1"/>
  <c r="F195" i="95" s="1"/>
  <c r="G195" i="95" a="1"/>
  <c r="G195" i="95" s="1"/>
  <c r="H195" i="95" a="1"/>
  <c r="H195" i="95"/>
  <c r="I195" i="95" a="1"/>
  <c r="I195" i="95" s="1"/>
  <c r="J195" i="95" a="1"/>
  <c r="J195" i="95" s="1"/>
  <c r="K195" i="95" a="1"/>
  <c r="K195" i="95" s="1"/>
  <c r="L195" i="95" a="1"/>
  <c r="L195" i="95"/>
  <c r="M195" i="95" a="1"/>
  <c r="M195" i="95" s="1"/>
  <c r="N195" i="95" a="1"/>
  <c r="N195" i="95" s="1"/>
  <c r="O195" i="95" a="1"/>
  <c r="O195" i="95" s="1"/>
  <c r="P195" i="95" a="1"/>
  <c r="P195" i="95"/>
  <c r="Q195" i="95" a="1"/>
  <c r="Q195" i="95" s="1"/>
  <c r="R195" i="95" a="1"/>
  <c r="R195" i="95" s="1"/>
  <c r="S195" i="95" a="1"/>
  <c r="S195" i="95" s="1"/>
  <c r="T195" i="95" a="1"/>
  <c r="T195" i="95"/>
  <c r="U195" i="95" a="1"/>
  <c r="U195" i="95" s="1"/>
  <c r="V195" i="95" a="1"/>
  <c r="V195" i="95" s="1"/>
  <c r="W195" i="95" a="1"/>
  <c r="W195" i="95" s="1"/>
  <c r="X195" i="95" a="1"/>
  <c r="X195" i="95"/>
  <c r="Y195" i="95" a="1"/>
  <c r="Y195" i="95" s="1"/>
  <c r="Z195" i="95" a="1"/>
  <c r="Z195" i="95" s="1"/>
  <c r="AA195" i="95" a="1"/>
  <c r="AA195" i="95" s="1"/>
  <c r="AB195" i="95" a="1"/>
  <c r="AB195" i="95"/>
  <c r="AC195" i="95" a="1"/>
  <c r="AC195" i="95" s="1"/>
  <c r="AD195" i="95" a="1"/>
  <c r="AD195" i="95" s="1"/>
  <c r="AE195" i="95" a="1"/>
  <c r="AE195" i="95" s="1"/>
  <c r="AF195" i="95" a="1"/>
  <c r="AF195" i="95"/>
  <c r="AG195" i="95" a="1"/>
  <c r="AG195" i="95" s="1"/>
  <c r="AH195" i="95" a="1"/>
  <c r="AH195" i="95" s="1"/>
  <c r="AI195" i="95" a="1"/>
  <c r="AI195" i="95" s="1"/>
  <c r="AJ195" i="95" a="1"/>
  <c r="AJ195" i="95"/>
  <c r="AK195" i="95" a="1"/>
  <c r="AK195" i="95" s="1"/>
  <c r="AL195" i="95" a="1"/>
  <c r="AL195" i="95" s="1"/>
  <c r="AM195" i="95" a="1"/>
  <c r="AM195" i="95" s="1"/>
  <c r="AN195" i="95" a="1"/>
  <c r="AN195" i="95"/>
  <c r="AO195" i="95" a="1"/>
  <c r="AO195" i="95" s="1"/>
  <c r="AP195" i="95" a="1"/>
  <c r="AP195" i="95" s="1"/>
  <c r="AQ195" i="95" a="1"/>
  <c r="AQ195" i="95" s="1"/>
  <c r="AR195" i="95" a="1"/>
  <c r="AR195" i="95"/>
  <c r="AS195" i="95" a="1"/>
  <c r="AS195" i="95" s="1"/>
  <c r="AT195" i="95" a="1"/>
  <c r="AT195" i="95" s="1"/>
  <c r="AU195" i="95" a="1"/>
  <c r="AU195" i="95" s="1"/>
  <c r="AV195" i="95" a="1"/>
  <c r="AV195" i="95"/>
  <c r="AW195" i="95" a="1"/>
  <c r="AW195" i="95" s="1"/>
  <c r="AX195" i="95" a="1"/>
  <c r="AX195" i="95" s="1"/>
  <c r="AY195" i="95" a="1"/>
  <c r="AY195" i="95" s="1"/>
  <c r="AZ195" i="95" a="1"/>
  <c r="AZ195" i="95"/>
  <c r="BA195" i="95" a="1"/>
  <c r="BA195" i="95" s="1"/>
  <c r="BB195" i="95" a="1"/>
  <c r="BB195" i="95" s="1"/>
  <c r="BC195" i="95" a="1"/>
  <c r="BC195" i="95" s="1"/>
  <c r="BD195" i="95" a="1"/>
  <c r="BD195" i="95"/>
  <c r="BE195" i="95" a="1"/>
  <c r="BE195" i="95" s="1"/>
  <c r="BF195" i="95" a="1"/>
  <c r="BF195" i="95" s="1"/>
  <c r="BG195" i="95" a="1"/>
  <c r="BG195" i="95" s="1"/>
  <c r="BH195" i="95" a="1"/>
  <c r="BH195" i="95" s="1"/>
  <c r="BI195" i="95" a="1"/>
  <c r="BI195" i="95" s="1"/>
  <c r="BJ195" i="95" a="1"/>
  <c r="BJ195" i="95"/>
  <c r="BK195" i="95" a="1"/>
  <c r="BK195" i="95"/>
  <c r="BL195" i="95" a="1"/>
  <c r="BL195" i="95"/>
  <c r="BM195" i="95" a="1"/>
  <c r="BM195" i="95" s="1"/>
  <c r="BN195" i="95" a="1"/>
  <c r="BN195" i="95" s="1"/>
  <c r="BO195" i="95" a="1"/>
  <c r="BO195" i="95" s="1"/>
  <c r="BP195" i="95" a="1"/>
  <c r="BP195" i="95" s="1"/>
  <c r="BQ195" i="95" a="1"/>
  <c r="BQ195" i="95" s="1"/>
  <c r="BR195" i="95" a="1"/>
  <c r="BR195" i="95"/>
  <c r="BS195" i="95" a="1"/>
  <c r="BS195" i="95"/>
  <c r="BT195" i="95" a="1"/>
  <c r="BT195" i="95"/>
  <c r="BU195" i="95" a="1"/>
  <c r="BU195" i="95" s="1"/>
  <c r="BV195" i="95" a="1"/>
  <c r="BV195" i="95" s="1"/>
  <c r="BW195" i="95" a="1"/>
  <c r="BW195" i="95" s="1"/>
  <c r="BX195" i="95" a="1"/>
  <c r="BX195" i="95" s="1"/>
  <c r="BY195" i="95" a="1"/>
  <c r="BY195" i="95" s="1"/>
  <c r="BZ195" i="95" a="1"/>
  <c r="BZ195" i="95"/>
  <c r="CA195" i="95" a="1"/>
  <c r="CA195" i="95"/>
  <c r="CB195" i="95" a="1"/>
  <c r="CB195" i="95"/>
  <c r="CC195" i="95" a="1"/>
  <c r="CC195" i="95" s="1"/>
  <c r="CD195" i="95" a="1"/>
  <c r="CD195" i="95" s="1"/>
  <c r="CE195" i="95" a="1"/>
  <c r="CE195" i="95" s="1"/>
  <c r="CF195" i="95" a="1"/>
  <c r="CF195" i="95" s="1"/>
  <c r="CG195" i="95" a="1"/>
  <c r="CG195" i="95" s="1"/>
  <c r="CH195" i="95" a="1"/>
  <c r="CH195" i="95"/>
  <c r="CI195" i="95" a="1"/>
  <c r="CI195" i="95"/>
  <c r="CJ195" i="95" a="1"/>
  <c r="CJ195" i="95"/>
  <c r="CK195" i="95" a="1"/>
  <c r="CK195" i="95" s="1"/>
  <c r="CL195" i="95" a="1"/>
  <c r="CL195" i="95" s="1"/>
  <c r="CM195" i="95" a="1"/>
  <c r="CM195" i="95" s="1"/>
  <c r="CN195" i="95" a="1"/>
  <c r="CN195" i="95" s="1"/>
  <c r="CO195" i="95" a="1"/>
  <c r="CO195" i="95" s="1"/>
  <c r="CP195" i="95" a="1"/>
  <c r="CP195" i="95"/>
  <c r="CQ195" i="95" a="1"/>
  <c r="CQ195" i="95"/>
  <c r="CR195" i="95" a="1"/>
  <c r="CR195" i="95"/>
  <c r="CS195" i="95" a="1"/>
  <c r="CS195" i="95" s="1"/>
  <c r="CT195" i="95" a="1"/>
  <c r="CT195" i="95" s="1"/>
  <c r="CU195" i="95" a="1"/>
  <c r="CU195" i="95" s="1"/>
  <c r="CV195" i="95" a="1"/>
  <c r="CV195" i="95" s="1"/>
  <c r="CW195" i="95" a="1"/>
  <c r="CW195" i="95" s="1"/>
  <c r="CX195" i="95" a="1"/>
  <c r="CX195" i="95"/>
  <c r="CY195" i="95" a="1"/>
  <c r="CY195" i="95"/>
  <c r="E196" i="95" a="1"/>
  <c r="E196" i="95"/>
  <c r="F196" i="95" a="1"/>
  <c r="F196" i="95" s="1"/>
  <c r="G196" i="95" a="1"/>
  <c r="G196" i="95" s="1"/>
  <c r="H196" i="95" a="1"/>
  <c r="H196" i="95" s="1"/>
  <c r="I196" i="95" a="1"/>
  <c r="I196" i="95" s="1"/>
  <c r="J196" i="95" a="1"/>
  <c r="J196" i="95" s="1"/>
  <c r="K196" i="95" a="1"/>
  <c r="K196" i="95"/>
  <c r="L196" i="95" a="1"/>
  <c r="L196" i="95"/>
  <c r="M196" i="95" a="1"/>
  <c r="M196" i="95"/>
  <c r="N196" i="95" a="1"/>
  <c r="N196" i="95" s="1"/>
  <c r="O196" i="95" a="1"/>
  <c r="O196" i="95" s="1"/>
  <c r="P196" i="95" a="1"/>
  <c r="P196" i="95" s="1"/>
  <c r="Q196" i="95" a="1"/>
  <c r="Q196" i="95" s="1"/>
  <c r="R196" i="95" a="1"/>
  <c r="R196" i="95" s="1"/>
  <c r="S196" i="95" a="1"/>
  <c r="S196" i="95"/>
  <c r="T196" i="95" a="1"/>
  <c r="T196" i="95"/>
  <c r="U196" i="95" a="1"/>
  <c r="U196" i="95"/>
  <c r="V196" i="95" a="1"/>
  <c r="V196" i="95" s="1"/>
  <c r="W196" i="95" a="1"/>
  <c r="W196" i="95" s="1"/>
  <c r="X196" i="95" a="1"/>
  <c r="X196" i="95" s="1"/>
  <c r="Y196" i="95" a="1"/>
  <c r="Y196" i="95" s="1"/>
  <c r="Z196" i="95" a="1"/>
  <c r="Z196" i="95" s="1"/>
  <c r="AA196" i="95" a="1"/>
  <c r="AA196" i="95"/>
  <c r="AB196" i="95" a="1"/>
  <c r="AB196" i="95"/>
  <c r="AC196" i="95" a="1"/>
  <c r="AC196" i="95"/>
  <c r="AD196" i="95" a="1"/>
  <c r="AD196" i="95" s="1"/>
  <c r="AE196" i="95" a="1"/>
  <c r="AE196" i="95" s="1"/>
  <c r="AF196" i="95" a="1"/>
  <c r="AF196" i="95" s="1"/>
  <c r="AG196" i="95" a="1"/>
  <c r="AG196" i="95" s="1"/>
  <c r="AH196" i="95" a="1"/>
  <c r="AH196" i="95" s="1"/>
  <c r="AI196" i="95" a="1"/>
  <c r="AI196" i="95"/>
  <c r="AJ196" i="95" a="1"/>
  <c r="AJ196" i="95"/>
  <c r="AK196" i="95" a="1"/>
  <c r="AK196" i="95"/>
  <c r="AL196" i="95" a="1"/>
  <c r="AL196" i="95" s="1"/>
  <c r="AM196" i="95" a="1"/>
  <c r="AM196" i="95" s="1"/>
  <c r="AN196" i="95" a="1"/>
  <c r="AN196" i="95" s="1"/>
  <c r="AO196" i="95" a="1"/>
  <c r="AO196" i="95" s="1"/>
  <c r="AP196" i="95" a="1"/>
  <c r="AP196" i="95" s="1"/>
  <c r="AQ196" i="95" a="1"/>
  <c r="AQ196" i="95"/>
  <c r="AR196" i="95" a="1"/>
  <c r="AR196" i="95"/>
  <c r="AS196" i="95" a="1"/>
  <c r="AS196" i="95"/>
  <c r="AT196" i="95" a="1"/>
  <c r="AT196" i="95" s="1"/>
  <c r="AU196" i="95" a="1"/>
  <c r="AU196" i="95" s="1"/>
  <c r="AV196" i="95" a="1"/>
  <c r="AV196" i="95" s="1"/>
  <c r="AW196" i="95" a="1"/>
  <c r="AW196" i="95" s="1"/>
  <c r="AX196" i="95" a="1"/>
  <c r="AX196" i="95" s="1"/>
  <c r="AY196" i="95" a="1"/>
  <c r="AY196" i="95"/>
  <c r="AZ196" i="95" a="1"/>
  <c r="AZ196" i="95"/>
  <c r="BA196" i="95" a="1"/>
  <c r="BA196" i="95"/>
  <c r="BB196" i="95" a="1"/>
  <c r="BB196" i="95" s="1"/>
  <c r="BC196" i="95" a="1"/>
  <c r="BC196" i="95" s="1"/>
  <c r="BD196" i="95" a="1"/>
  <c r="BD196" i="95" s="1"/>
  <c r="BE196" i="95" a="1"/>
  <c r="BE196" i="95" s="1"/>
  <c r="BF196" i="95" a="1"/>
  <c r="BF196" i="95" s="1"/>
  <c r="BG196" i="95" a="1"/>
  <c r="BG196" i="95"/>
  <c r="BH196" i="95" a="1"/>
  <c r="BH196" i="95"/>
  <c r="BI196" i="95" a="1"/>
  <c r="BI196" i="95"/>
  <c r="BJ196" i="95" a="1"/>
  <c r="BJ196" i="95" s="1"/>
  <c r="BK196" i="95" a="1"/>
  <c r="BK196" i="95" s="1"/>
  <c r="BL196" i="95" a="1"/>
  <c r="BL196" i="95" s="1"/>
  <c r="BM196" i="95" a="1"/>
  <c r="BM196" i="95" s="1"/>
  <c r="BN196" i="95" a="1"/>
  <c r="BN196" i="95" s="1"/>
  <c r="BO196" i="95" a="1"/>
  <c r="BO196" i="95"/>
  <c r="BP196" i="95" a="1"/>
  <c r="BP196" i="95"/>
  <c r="BQ196" i="95" a="1"/>
  <c r="BQ196" i="95"/>
  <c r="BR196" i="95" a="1"/>
  <c r="BR196" i="95" s="1"/>
  <c r="BS196" i="95" a="1"/>
  <c r="BS196" i="95" s="1"/>
  <c r="BT196" i="95" a="1"/>
  <c r="BT196" i="95" s="1"/>
  <c r="BU196" i="95" a="1"/>
  <c r="BU196" i="95" s="1"/>
  <c r="BV196" i="95" a="1"/>
  <c r="BV196" i="95" s="1"/>
  <c r="BW196" i="95" a="1"/>
  <c r="BW196" i="95"/>
  <c r="BX196" i="95" a="1"/>
  <c r="BX196" i="95"/>
  <c r="BY196" i="95" a="1"/>
  <c r="BY196" i="95"/>
  <c r="BZ196" i="95" a="1"/>
  <c r="BZ196" i="95" s="1"/>
  <c r="CA196" i="95" a="1"/>
  <c r="CA196" i="95" s="1"/>
  <c r="CB196" i="95" a="1"/>
  <c r="CB196" i="95" s="1"/>
  <c r="CC196" i="95" a="1"/>
  <c r="CC196" i="95" s="1"/>
  <c r="CD196" i="95" a="1"/>
  <c r="CD196" i="95" s="1"/>
  <c r="CE196" i="95" a="1"/>
  <c r="CE196" i="95"/>
  <c r="CF196" i="95" a="1"/>
  <c r="CF196" i="95"/>
  <c r="CG196" i="95" a="1"/>
  <c r="CG196" i="95"/>
  <c r="CH196" i="95" a="1"/>
  <c r="CH196" i="95" s="1"/>
  <c r="CI196" i="95" a="1"/>
  <c r="CI196" i="95" s="1"/>
  <c r="CJ196" i="95" a="1"/>
  <c r="CJ196" i="95" s="1"/>
  <c r="CK196" i="95" a="1"/>
  <c r="CK196" i="95" s="1"/>
  <c r="CL196" i="95" a="1"/>
  <c r="CL196" i="95" s="1"/>
  <c r="CM196" i="95" a="1"/>
  <c r="CM196" i="95"/>
  <c r="CN196" i="95" a="1"/>
  <c r="CN196" i="95"/>
  <c r="CO196" i="95" a="1"/>
  <c r="CO196" i="95"/>
  <c r="CP196" i="95" a="1"/>
  <c r="CP196" i="95" s="1"/>
  <c r="CQ196" i="95" a="1"/>
  <c r="CQ196" i="95" s="1"/>
  <c r="CR196" i="95" a="1"/>
  <c r="CR196" i="95" s="1"/>
  <c r="CS196" i="95" a="1"/>
  <c r="CS196" i="95" s="1"/>
  <c r="CT196" i="95" a="1"/>
  <c r="CT196" i="95" s="1"/>
  <c r="CU196" i="95" a="1"/>
  <c r="CU196" i="95"/>
  <c r="CV196" i="95" a="1"/>
  <c r="CV196" i="95"/>
  <c r="CW196" i="95" a="1"/>
  <c r="CW196" i="95"/>
  <c r="CX196" i="95" a="1"/>
  <c r="CX196" i="95" s="1"/>
  <c r="CY196" i="95" a="1"/>
  <c r="CY196" i="95" s="1"/>
  <c r="E197" i="95" a="1"/>
  <c r="E197" i="95" s="1"/>
  <c r="F197" i="95" a="1"/>
  <c r="F197" i="95" s="1"/>
  <c r="G197" i="95" a="1"/>
  <c r="G197" i="95" s="1"/>
  <c r="H197" i="95" a="1"/>
  <c r="H197" i="95"/>
  <c r="I197" i="95" a="1"/>
  <c r="I197" i="95"/>
  <c r="J197" i="95" a="1"/>
  <c r="J197" i="95"/>
  <c r="K197" i="95" a="1"/>
  <c r="K197" i="95" s="1"/>
  <c r="L197" i="95" a="1"/>
  <c r="L197" i="95" s="1"/>
  <c r="M197" i="95" a="1"/>
  <c r="M197" i="95" s="1"/>
  <c r="N197" i="95" a="1"/>
  <c r="N197" i="95" s="1"/>
  <c r="O197" i="95" a="1"/>
  <c r="O197" i="95" s="1"/>
  <c r="P197" i="95" a="1"/>
  <c r="P197" i="95"/>
  <c r="Q197" i="95" a="1"/>
  <c r="Q197" i="95"/>
  <c r="R197" i="95" a="1"/>
  <c r="R197" i="95"/>
  <c r="S197" i="95" a="1"/>
  <c r="S197" i="95" s="1"/>
  <c r="T197" i="95" a="1"/>
  <c r="T197" i="95" s="1"/>
  <c r="U197" i="95" a="1"/>
  <c r="U197" i="95" s="1"/>
  <c r="V197" i="95" a="1"/>
  <c r="V197" i="95" s="1"/>
  <c r="W197" i="95" a="1"/>
  <c r="W197" i="95" s="1"/>
  <c r="X197" i="95" a="1"/>
  <c r="X197" i="95"/>
  <c r="Y197" i="95" a="1"/>
  <c r="Y197" i="95"/>
  <c r="Z197" i="95" a="1"/>
  <c r="Z197" i="95"/>
  <c r="AA197" i="95" a="1"/>
  <c r="AA197" i="95" s="1"/>
  <c r="AB197" i="95" a="1"/>
  <c r="AB197" i="95" s="1"/>
  <c r="AC197" i="95" a="1"/>
  <c r="AC197" i="95" s="1"/>
  <c r="AD197" i="95" a="1"/>
  <c r="AD197" i="95" s="1"/>
  <c r="AE197" i="95" a="1"/>
  <c r="AE197" i="95" s="1"/>
  <c r="AF197" i="95" a="1"/>
  <c r="AF197" i="95"/>
  <c r="AG197" i="95" a="1"/>
  <c r="AG197" i="95"/>
  <c r="AH197" i="95" a="1"/>
  <c r="AH197" i="95"/>
  <c r="AI197" i="95" a="1"/>
  <c r="AI197" i="95" s="1"/>
  <c r="AJ197" i="95" a="1"/>
  <c r="AJ197" i="95" s="1"/>
  <c r="AK197" i="95" a="1"/>
  <c r="AK197" i="95" s="1"/>
  <c r="AL197" i="95" a="1"/>
  <c r="AL197" i="95" s="1"/>
  <c r="AM197" i="95" a="1"/>
  <c r="AM197" i="95" s="1"/>
  <c r="AN197" i="95" a="1"/>
  <c r="AN197" i="95"/>
  <c r="AO197" i="95" a="1"/>
  <c r="AO197" i="95"/>
  <c r="AP197" i="95" a="1"/>
  <c r="AP197" i="95"/>
  <c r="AQ197" i="95" a="1"/>
  <c r="AQ197" i="95" s="1"/>
  <c r="AR197" i="95" a="1"/>
  <c r="AR197" i="95" s="1"/>
  <c r="AS197" i="95" a="1"/>
  <c r="AS197" i="95" s="1"/>
  <c r="AT197" i="95" a="1"/>
  <c r="AT197" i="95" s="1"/>
  <c r="AU197" i="95" a="1"/>
  <c r="AU197" i="95" s="1"/>
  <c r="AV197" i="95" a="1"/>
  <c r="AV197" i="95"/>
  <c r="AW197" i="95" a="1"/>
  <c r="AW197" i="95"/>
  <c r="AX197" i="95" a="1"/>
  <c r="AX197" i="95"/>
  <c r="AY197" i="95" a="1"/>
  <c r="AY197" i="95" s="1"/>
  <c r="AZ197" i="95" a="1"/>
  <c r="AZ197" i="95" s="1"/>
  <c r="BA197" i="95" a="1"/>
  <c r="BA197" i="95" s="1"/>
  <c r="BB197" i="95" a="1"/>
  <c r="BB197" i="95" s="1"/>
  <c r="BC197" i="95" a="1"/>
  <c r="BC197" i="95" s="1"/>
  <c r="BD197" i="95" a="1"/>
  <c r="BD197" i="95"/>
  <c r="BE197" i="95" a="1"/>
  <c r="BE197" i="95"/>
  <c r="BF197" i="95" a="1"/>
  <c r="BF197" i="95"/>
  <c r="BG197" i="95" a="1"/>
  <c r="BG197" i="95" s="1"/>
  <c r="BH197" i="95" a="1"/>
  <c r="BH197" i="95" s="1"/>
  <c r="BI197" i="95" a="1"/>
  <c r="BI197" i="95" s="1"/>
  <c r="BJ197" i="95" a="1"/>
  <c r="BJ197" i="95" s="1"/>
  <c r="BK197" i="95" a="1"/>
  <c r="BK197" i="95" s="1"/>
  <c r="BL197" i="95" a="1"/>
  <c r="BL197" i="95"/>
  <c r="BM197" i="95" a="1"/>
  <c r="BM197" i="95"/>
  <c r="BN197" i="95" a="1"/>
  <c r="BN197" i="95"/>
  <c r="BO197" i="95" a="1"/>
  <c r="BO197" i="95" s="1"/>
  <c r="BP197" i="95" a="1"/>
  <c r="BP197" i="95" s="1"/>
  <c r="BQ197" i="95" a="1"/>
  <c r="BQ197" i="95" s="1"/>
  <c r="BR197" i="95" a="1"/>
  <c r="BR197" i="95" s="1"/>
  <c r="BS197" i="95" a="1"/>
  <c r="BS197" i="95" s="1"/>
  <c r="BT197" i="95" a="1"/>
  <c r="BT197" i="95"/>
  <c r="BU197" i="95" a="1"/>
  <c r="BU197" i="95"/>
  <c r="BV197" i="95" a="1"/>
  <c r="BV197" i="95"/>
  <c r="BW197" i="95" a="1"/>
  <c r="BW197" i="95" s="1"/>
  <c r="BX197" i="95" a="1"/>
  <c r="BX197" i="95" s="1"/>
  <c r="BY197" i="95" a="1"/>
  <c r="BY197" i="95" s="1"/>
  <c r="BZ197" i="95" a="1"/>
  <c r="BZ197" i="95" s="1"/>
  <c r="CA197" i="95" a="1"/>
  <c r="CA197" i="95" s="1"/>
  <c r="CB197" i="95" a="1"/>
  <c r="CB197" i="95"/>
  <c r="CC197" i="95" a="1"/>
  <c r="CC197" i="95"/>
  <c r="CD197" i="95" a="1"/>
  <c r="CD197" i="95"/>
  <c r="CE197" i="95" a="1"/>
  <c r="CE197" i="95" s="1"/>
  <c r="CF197" i="95" a="1"/>
  <c r="CF197" i="95" s="1"/>
  <c r="CG197" i="95" a="1"/>
  <c r="CG197" i="95" s="1"/>
  <c r="CH197" i="95" a="1"/>
  <c r="CH197" i="95" s="1"/>
  <c r="CI197" i="95" a="1"/>
  <c r="CI197" i="95" s="1"/>
  <c r="CJ197" i="95" a="1"/>
  <c r="CJ197" i="95"/>
  <c r="CK197" i="95" a="1"/>
  <c r="CK197" i="95"/>
  <c r="CL197" i="95" a="1"/>
  <c r="CL197" i="95"/>
  <c r="CM197" i="95" a="1"/>
  <c r="CM197" i="95" s="1"/>
  <c r="CN197" i="95" a="1"/>
  <c r="CN197" i="95" s="1"/>
  <c r="CO197" i="95" a="1"/>
  <c r="CO197" i="95" s="1"/>
  <c r="CP197" i="95" a="1"/>
  <c r="CP197" i="95" s="1"/>
  <c r="CQ197" i="95" a="1"/>
  <c r="CQ197" i="95" s="1"/>
  <c r="CR197" i="95" a="1"/>
  <c r="CR197" i="95"/>
  <c r="CS197" i="95" a="1"/>
  <c r="CS197" i="95"/>
  <c r="CT197" i="95" a="1"/>
  <c r="CT197" i="95"/>
  <c r="CU197" i="95" a="1"/>
  <c r="CU197" i="95" s="1"/>
  <c r="CV197" i="95" a="1"/>
  <c r="CV197" i="95" s="1"/>
  <c r="CW197" i="95" a="1"/>
  <c r="CW197" i="95" s="1"/>
  <c r="CX197" i="95" a="1"/>
  <c r="CX197" i="95" s="1"/>
  <c r="CY197" i="95" a="1"/>
  <c r="CY197" i="95" s="1"/>
  <c r="E198" i="95" a="1"/>
  <c r="E198" i="95"/>
  <c r="F198" i="95" a="1"/>
  <c r="F198" i="95"/>
  <c r="G198" i="95" a="1"/>
  <c r="G198" i="95"/>
  <c r="H198" i="95" a="1"/>
  <c r="H198" i="95" s="1"/>
  <c r="I198" i="95" a="1"/>
  <c r="I198" i="95" s="1"/>
  <c r="J198" i="95" a="1"/>
  <c r="J198" i="95" s="1"/>
  <c r="K198" i="95" a="1"/>
  <c r="K198" i="95" s="1"/>
  <c r="L198" i="95" a="1"/>
  <c r="L198" i="95" s="1"/>
  <c r="M198" i="95" a="1"/>
  <c r="M198" i="95"/>
  <c r="N198" i="95" a="1"/>
  <c r="N198" i="95"/>
  <c r="O198" i="95" a="1"/>
  <c r="O198" i="95"/>
  <c r="P198" i="95" a="1"/>
  <c r="P198" i="95" s="1"/>
  <c r="Q198" i="95" a="1"/>
  <c r="Q198" i="95" s="1"/>
  <c r="R198" i="95" a="1"/>
  <c r="R198" i="95" s="1"/>
  <c r="S198" i="95" a="1"/>
  <c r="S198" i="95" s="1"/>
  <c r="T198" i="95" a="1"/>
  <c r="T198" i="95" s="1"/>
  <c r="U198" i="95" a="1"/>
  <c r="U198" i="95"/>
  <c r="V198" i="95" a="1"/>
  <c r="V198" i="95"/>
  <c r="W198" i="95" a="1"/>
  <c r="W198" i="95"/>
  <c r="X198" i="95" a="1"/>
  <c r="X198" i="95" s="1"/>
  <c r="Y198" i="95" a="1"/>
  <c r="Y198" i="95" s="1"/>
  <c r="Z198" i="95" a="1"/>
  <c r="Z198" i="95" s="1"/>
  <c r="AA198" i="95" a="1"/>
  <c r="AA198" i="95" s="1"/>
  <c r="AB198" i="95" a="1"/>
  <c r="AB198" i="95" s="1"/>
  <c r="AC198" i="95" a="1"/>
  <c r="AC198" i="95"/>
  <c r="AD198" i="95" a="1"/>
  <c r="AD198" i="95"/>
  <c r="AE198" i="95" a="1"/>
  <c r="AE198" i="95"/>
  <c r="AF198" i="95" a="1"/>
  <c r="AF198" i="95" s="1"/>
  <c r="AG198" i="95" a="1"/>
  <c r="AG198" i="95" s="1"/>
  <c r="AH198" i="95" a="1"/>
  <c r="AH198" i="95" s="1"/>
  <c r="AI198" i="95" a="1"/>
  <c r="AI198" i="95" s="1"/>
  <c r="AJ198" i="95" a="1"/>
  <c r="AJ198" i="95" s="1"/>
  <c r="AK198" i="95" a="1"/>
  <c r="AK198" i="95"/>
  <c r="AL198" i="95" a="1"/>
  <c r="AL198" i="95"/>
  <c r="AM198" i="95" a="1"/>
  <c r="AM198" i="95"/>
  <c r="AN198" i="95" a="1"/>
  <c r="AN198" i="95" s="1"/>
  <c r="AO198" i="95" a="1"/>
  <c r="AO198" i="95" s="1"/>
  <c r="AP198" i="95" a="1"/>
  <c r="AP198" i="95" s="1"/>
  <c r="AQ198" i="95" a="1"/>
  <c r="AQ198" i="95" s="1"/>
  <c r="AR198" i="95" a="1"/>
  <c r="AR198" i="95" s="1"/>
  <c r="AS198" i="95" a="1"/>
  <c r="AS198" i="95"/>
  <c r="AT198" i="95" a="1"/>
  <c r="AT198" i="95"/>
  <c r="AU198" i="95" a="1"/>
  <c r="AU198" i="95"/>
  <c r="AV198" i="95" a="1"/>
  <c r="AV198" i="95" s="1"/>
  <c r="AW198" i="95" a="1"/>
  <c r="AW198" i="95" s="1"/>
  <c r="AX198" i="95" a="1"/>
  <c r="AX198" i="95" s="1"/>
  <c r="AY198" i="95" a="1"/>
  <c r="AY198" i="95" s="1"/>
  <c r="AZ198" i="95" a="1"/>
  <c r="AZ198" i="95" s="1"/>
  <c r="BA198" i="95" a="1"/>
  <c r="BA198" i="95"/>
  <c r="BB198" i="95" a="1"/>
  <c r="BB198" i="95"/>
  <c r="BC198" i="95" a="1"/>
  <c r="BC198" i="95"/>
  <c r="BD198" i="95" a="1"/>
  <c r="BD198" i="95" s="1"/>
  <c r="BE198" i="95" a="1"/>
  <c r="BE198" i="95" s="1"/>
  <c r="BF198" i="95" a="1"/>
  <c r="BF198" i="95" s="1"/>
  <c r="BG198" i="95" a="1"/>
  <c r="BG198" i="95" s="1"/>
  <c r="BH198" i="95" a="1"/>
  <c r="BH198" i="95" s="1"/>
  <c r="BI198" i="95" a="1"/>
  <c r="BI198" i="95"/>
  <c r="BJ198" i="95" a="1"/>
  <c r="BJ198" i="95"/>
  <c r="BK198" i="95" a="1"/>
  <c r="BK198" i="95"/>
  <c r="BL198" i="95" a="1"/>
  <c r="BL198" i="95" s="1"/>
  <c r="BM198" i="95" a="1"/>
  <c r="BM198" i="95" s="1"/>
  <c r="BN198" i="95" a="1"/>
  <c r="BN198" i="95" s="1"/>
  <c r="BO198" i="95" a="1"/>
  <c r="BO198" i="95" s="1"/>
  <c r="BP198" i="95" a="1"/>
  <c r="BP198" i="95" s="1"/>
  <c r="BQ198" i="95" a="1"/>
  <c r="BQ198" i="95"/>
  <c r="BR198" i="95" a="1"/>
  <c r="BR198" i="95"/>
  <c r="BS198" i="95" a="1"/>
  <c r="BS198" i="95"/>
  <c r="BT198" i="95" a="1"/>
  <c r="BT198" i="95" s="1"/>
  <c r="BU198" i="95" a="1"/>
  <c r="BU198" i="95" s="1"/>
  <c r="BV198" i="95" a="1"/>
  <c r="BV198" i="95" s="1"/>
  <c r="BW198" i="95" a="1"/>
  <c r="BW198" i="95" s="1"/>
  <c r="BX198" i="95" a="1"/>
  <c r="BX198" i="95" s="1"/>
  <c r="BY198" i="95" a="1"/>
  <c r="BY198" i="95"/>
  <c r="BZ198" i="95" a="1"/>
  <c r="BZ198" i="95"/>
  <c r="CA198" i="95" a="1"/>
  <c r="CA198" i="95"/>
  <c r="CB198" i="95" a="1"/>
  <c r="CB198" i="95" s="1"/>
  <c r="CC198" i="95" a="1"/>
  <c r="CC198" i="95" s="1"/>
  <c r="CD198" i="95" a="1"/>
  <c r="CD198" i="95" s="1"/>
  <c r="CE198" i="95" a="1"/>
  <c r="CE198" i="95" s="1"/>
  <c r="CF198" i="95" a="1"/>
  <c r="CF198" i="95" s="1"/>
  <c r="CG198" i="95" a="1"/>
  <c r="CG198" i="95"/>
  <c r="CH198" i="95" a="1"/>
  <c r="CH198" i="95"/>
  <c r="CI198" i="95" a="1"/>
  <c r="CI198" i="95"/>
  <c r="CJ198" i="95" a="1"/>
  <c r="CJ198" i="95" s="1"/>
  <c r="CK198" i="95" a="1"/>
  <c r="CK198" i="95" s="1"/>
  <c r="CL198" i="95" a="1"/>
  <c r="CL198" i="95" s="1"/>
  <c r="CM198" i="95" a="1"/>
  <c r="CM198" i="95" s="1"/>
  <c r="CN198" i="95" a="1"/>
  <c r="CN198" i="95" s="1"/>
  <c r="CO198" i="95" a="1"/>
  <c r="CO198" i="95"/>
  <c r="CP198" i="95" a="1"/>
  <c r="CP198" i="95"/>
  <c r="CQ198" i="95" a="1"/>
  <c r="CQ198" i="95"/>
  <c r="CR198" i="95" a="1"/>
  <c r="CR198" i="95" s="1"/>
  <c r="CS198" i="95" a="1"/>
  <c r="CS198" i="95" s="1"/>
  <c r="CT198" i="95" a="1"/>
  <c r="CT198" i="95" s="1"/>
  <c r="CU198" i="95" a="1"/>
  <c r="CU198" i="95" s="1"/>
  <c r="CV198" i="95" a="1"/>
  <c r="CV198" i="95" s="1"/>
  <c r="CW198" i="95" a="1"/>
  <c r="CW198" i="95"/>
  <c r="CX198" i="95" a="1"/>
  <c r="CX198" i="95"/>
  <c r="CY198" i="95" a="1"/>
  <c r="CY198" i="95"/>
  <c r="E199" i="95" a="1"/>
  <c r="E199" i="95" s="1"/>
  <c r="F199" i="95" a="1"/>
  <c r="F199" i="95" s="1"/>
  <c r="G199" i="95" a="1"/>
  <c r="G199" i="95" s="1"/>
  <c r="H199" i="95" a="1"/>
  <c r="H199" i="95" s="1"/>
  <c r="I199" i="95" a="1"/>
  <c r="I199" i="95" s="1"/>
  <c r="J199" i="95" a="1"/>
  <c r="J199" i="95"/>
  <c r="K199" i="95" a="1"/>
  <c r="K199" i="95"/>
  <c r="L199" i="95" a="1"/>
  <c r="L199" i="95"/>
  <c r="M199" i="95" a="1"/>
  <c r="M199" i="95" s="1"/>
  <c r="N199" i="95" a="1"/>
  <c r="N199" i="95" s="1"/>
  <c r="O199" i="95" a="1"/>
  <c r="O199" i="95" s="1"/>
  <c r="P199" i="95" a="1"/>
  <c r="P199" i="95" s="1"/>
  <c r="Q199" i="95" a="1"/>
  <c r="Q199" i="95" s="1"/>
  <c r="R199" i="95" a="1"/>
  <c r="R199" i="95"/>
  <c r="S199" i="95" a="1"/>
  <c r="S199" i="95"/>
  <c r="T199" i="95" a="1"/>
  <c r="T199" i="95"/>
  <c r="U199" i="95" a="1"/>
  <c r="U199" i="95" s="1"/>
  <c r="V199" i="95" a="1"/>
  <c r="V199" i="95" s="1"/>
  <c r="W199" i="95" a="1"/>
  <c r="W199" i="95" s="1"/>
  <c r="X199" i="95" a="1"/>
  <c r="X199" i="95" s="1"/>
  <c r="Y199" i="95" a="1"/>
  <c r="Y199" i="95" s="1"/>
  <c r="Z199" i="95" a="1"/>
  <c r="Z199" i="95"/>
  <c r="AA199" i="95" a="1"/>
  <c r="AA199" i="95"/>
  <c r="AB199" i="95" a="1"/>
  <c r="AB199" i="95"/>
  <c r="AC199" i="95" a="1"/>
  <c r="AC199" i="95" s="1"/>
  <c r="AD199" i="95" a="1"/>
  <c r="AD199" i="95" s="1"/>
  <c r="AE199" i="95" a="1"/>
  <c r="AE199" i="95" s="1"/>
  <c r="AF199" i="95" a="1"/>
  <c r="AF199" i="95" s="1"/>
  <c r="AG199" i="95" a="1"/>
  <c r="AG199" i="95" s="1"/>
  <c r="AH199" i="95" a="1"/>
  <c r="AH199" i="95"/>
  <c r="AI199" i="95" a="1"/>
  <c r="AI199" i="95"/>
  <c r="AJ199" i="95" a="1"/>
  <c r="AJ199" i="95"/>
  <c r="AK199" i="95" a="1"/>
  <c r="AK199" i="95" s="1"/>
  <c r="AL199" i="95" a="1"/>
  <c r="AL199" i="95" s="1"/>
  <c r="AM199" i="95" a="1"/>
  <c r="AM199" i="95" s="1"/>
  <c r="AN199" i="95" a="1"/>
  <c r="AN199" i="95" s="1"/>
  <c r="AO199" i="95" a="1"/>
  <c r="AO199" i="95" s="1"/>
  <c r="AP199" i="95" a="1"/>
  <c r="AP199" i="95"/>
  <c r="AQ199" i="95" a="1"/>
  <c r="AQ199" i="95"/>
  <c r="AR199" i="95" a="1"/>
  <c r="AR199" i="95"/>
  <c r="AS199" i="95" a="1"/>
  <c r="AS199" i="95" s="1"/>
  <c r="AT199" i="95" a="1"/>
  <c r="AT199" i="95" s="1"/>
  <c r="AU199" i="95" a="1"/>
  <c r="AU199" i="95" s="1"/>
  <c r="AV199" i="95" a="1"/>
  <c r="AV199" i="95" s="1"/>
  <c r="AW199" i="95" a="1"/>
  <c r="AW199" i="95" s="1"/>
  <c r="AX199" i="95" a="1"/>
  <c r="AX199" i="95"/>
  <c r="AY199" i="95" a="1"/>
  <c r="AY199" i="95"/>
  <c r="AZ199" i="95" a="1"/>
  <c r="AZ199" i="95"/>
  <c r="BA199" i="95" a="1"/>
  <c r="BA199" i="95" s="1"/>
  <c r="BB199" i="95" a="1"/>
  <c r="BB199" i="95" s="1"/>
  <c r="BC199" i="95" a="1"/>
  <c r="BC199" i="95" s="1"/>
  <c r="BD199" i="95" a="1"/>
  <c r="BD199" i="95" s="1"/>
  <c r="BE199" i="95" a="1"/>
  <c r="BE199" i="95" s="1"/>
  <c r="BF199" i="95" a="1"/>
  <c r="BF199" i="95"/>
  <c r="BG199" i="95" a="1"/>
  <c r="BG199" i="95"/>
  <c r="BH199" i="95" a="1"/>
  <c r="BH199" i="95"/>
  <c r="BI199" i="95" a="1"/>
  <c r="BI199" i="95" s="1"/>
  <c r="BJ199" i="95" a="1"/>
  <c r="BJ199" i="95" s="1"/>
  <c r="BK199" i="95" a="1"/>
  <c r="BK199" i="95" s="1"/>
  <c r="BL199" i="95" a="1"/>
  <c r="BL199" i="95" s="1"/>
  <c r="BM199" i="95" a="1"/>
  <c r="BM199" i="95" s="1"/>
  <c r="BN199" i="95" a="1"/>
  <c r="BN199" i="95"/>
  <c r="BO199" i="95" a="1"/>
  <c r="BO199" i="95"/>
  <c r="BP199" i="95" a="1"/>
  <c r="BP199" i="95"/>
  <c r="BQ199" i="95" a="1"/>
  <c r="BQ199" i="95" s="1"/>
  <c r="BR199" i="95" a="1"/>
  <c r="BR199" i="95" s="1"/>
  <c r="BS199" i="95" a="1"/>
  <c r="BS199" i="95" s="1"/>
  <c r="BT199" i="95" a="1"/>
  <c r="BT199" i="95" s="1"/>
  <c r="BU199" i="95" a="1"/>
  <c r="BU199" i="95" s="1"/>
  <c r="BV199" i="95" a="1"/>
  <c r="BV199" i="95"/>
  <c r="BW199" i="95" a="1"/>
  <c r="BW199" i="95"/>
  <c r="BX199" i="95" a="1"/>
  <c r="BX199" i="95"/>
  <c r="BY199" i="95" a="1"/>
  <c r="BY199" i="95" s="1"/>
  <c r="BZ199" i="95" a="1"/>
  <c r="BZ199" i="95" s="1"/>
  <c r="CA199" i="95" a="1"/>
  <c r="CA199" i="95" s="1"/>
  <c r="CB199" i="95" a="1"/>
  <c r="CB199" i="95" s="1"/>
  <c r="CC199" i="95" a="1"/>
  <c r="CC199" i="95" s="1"/>
  <c r="CD199" i="95" a="1"/>
  <c r="CD199" i="95"/>
  <c r="CE199" i="95" a="1"/>
  <c r="CE199" i="95"/>
  <c r="CF199" i="95" a="1"/>
  <c r="CF199" i="95"/>
  <c r="CG199" i="95" a="1"/>
  <c r="CG199" i="95" s="1"/>
  <c r="CH199" i="95" a="1"/>
  <c r="CH199" i="95" s="1"/>
  <c r="CI199" i="95" a="1"/>
  <c r="CI199" i="95" s="1"/>
  <c r="CJ199" i="95" a="1"/>
  <c r="CJ199" i="95" s="1"/>
  <c r="CK199" i="95" a="1"/>
  <c r="CK199" i="95" s="1"/>
  <c r="CL199" i="95" a="1"/>
  <c r="CL199" i="95"/>
  <c r="CM199" i="95" a="1"/>
  <c r="CM199" i="95"/>
  <c r="CN199" i="95" a="1"/>
  <c r="CN199" i="95"/>
  <c r="CO199" i="95" a="1"/>
  <c r="CO199" i="95" s="1"/>
  <c r="CP199" i="95" a="1"/>
  <c r="CP199" i="95" s="1"/>
  <c r="CQ199" i="95" a="1"/>
  <c r="CQ199" i="95" s="1"/>
  <c r="CR199" i="95" a="1"/>
  <c r="CR199" i="95" s="1"/>
  <c r="CS199" i="95" a="1"/>
  <c r="CS199" i="95" s="1"/>
  <c r="CT199" i="95" a="1"/>
  <c r="CT199" i="95"/>
  <c r="CU199" i="95" a="1"/>
  <c r="CU199" i="95"/>
  <c r="CV199" i="95" a="1"/>
  <c r="CV199" i="95"/>
  <c r="CW199" i="95" a="1"/>
  <c r="CW199" i="95" s="1"/>
  <c r="CX199" i="95" a="1"/>
  <c r="CX199" i="95" s="1"/>
  <c r="CY199" i="95" a="1"/>
  <c r="CY199" i="95" s="1"/>
  <c r="E200" i="95" a="1"/>
  <c r="E200" i="95" s="1"/>
  <c r="F200" i="95" a="1"/>
  <c r="F200" i="95" s="1"/>
  <c r="G200" i="95" a="1"/>
  <c r="G200" i="95"/>
  <c r="H200" i="95" a="1"/>
  <c r="H200" i="95"/>
  <c r="I200" i="95" a="1"/>
  <c r="I200" i="95"/>
  <c r="J200" i="95" a="1"/>
  <c r="J200" i="95" s="1"/>
  <c r="K200" i="95" a="1"/>
  <c r="K200" i="95" s="1"/>
  <c r="L200" i="95" a="1"/>
  <c r="L200" i="95" s="1"/>
  <c r="M200" i="95" a="1"/>
  <c r="M200" i="95" s="1"/>
  <c r="N200" i="95" a="1"/>
  <c r="N200" i="95" s="1"/>
  <c r="O200" i="95" a="1"/>
  <c r="O200" i="95"/>
  <c r="P200" i="95" a="1"/>
  <c r="P200" i="95"/>
  <c r="Q200" i="95" a="1"/>
  <c r="Q200" i="95"/>
  <c r="R200" i="95" a="1"/>
  <c r="R200" i="95" s="1"/>
  <c r="S200" i="95" a="1"/>
  <c r="S200" i="95" s="1"/>
  <c r="T200" i="95" a="1"/>
  <c r="T200" i="95" s="1"/>
  <c r="U200" i="95" a="1"/>
  <c r="U200" i="95" s="1"/>
  <c r="V200" i="95" a="1"/>
  <c r="V200" i="95" s="1"/>
  <c r="W200" i="95" a="1"/>
  <c r="W200" i="95"/>
  <c r="X200" i="95" a="1"/>
  <c r="X200" i="95"/>
  <c r="Y200" i="95" a="1"/>
  <c r="Y200" i="95"/>
  <c r="Z200" i="95" a="1"/>
  <c r="Z200" i="95" s="1"/>
  <c r="AA200" i="95" a="1"/>
  <c r="AA200" i="95" s="1"/>
  <c r="AB200" i="95" a="1"/>
  <c r="AB200" i="95" s="1"/>
  <c r="AC200" i="95" a="1"/>
  <c r="AC200" i="95" s="1"/>
  <c r="AD200" i="95" a="1"/>
  <c r="AD200" i="95" s="1"/>
  <c r="AE200" i="95" a="1"/>
  <c r="AE200" i="95"/>
  <c r="AF200" i="95" a="1"/>
  <c r="AF200" i="95"/>
  <c r="AG200" i="95" a="1"/>
  <c r="AG200" i="95"/>
  <c r="AH200" i="95" a="1"/>
  <c r="AH200" i="95" s="1"/>
  <c r="AI200" i="95" a="1"/>
  <c r="AI200" i="95" s="1"/>
  <c r="AJ200" i="95" a="1"/>
  <c r="AJ200" i="95" s="1"/>
  <c r="AK200" i="95" a="1"/>
  <c r="AK200" i="95" s="1"/>
  <c r="AL200" i="95" a="1"/>
  <c r="AL200" i="95" s="1"/>
  <c r="AM200" i="95" a="1"/>
  <c r="AM200" i="95"/>
  <c r="AN200" i="95" a="1"/>
  <c r="AN200" i="95"/>
  <c r="AO200" i="95" a="1"/>
  <c r="AO200" i="95"/>
  <c r="AP200" i="95" a="1"/>
  <c r="AP200" i="95" s="1"/>
  <c r="AQ200" i="95" a="1"/>
  <c r="AQ200" i="95" s="1"/>
  <c r="AR200" i="95" a="1"/>
  <c r="AR200" i="95" s="1"/>
  <c r="AS200" i="95" a="1"/>
  <c r="AS200" i="95" s="1"/>
  <c r="AT200" i="95" a="1"/>
  <c r="AT200" i="95" s="1"/>
  <c r="AU200" i="95" a="1"/>
  <c r="AU200" i="95"/>
  <c r="AV200" i="95" a="1"/>
  <c r="AV200" i="95"/>
  <c r="AW200" i="95" a="1"/>
  <c r="AW200" i="95"/>
  <c r="AX200" i="95" a="1"/>
  <c r="AX200" i="95" s="1"/>
  <c r="AY200" i="95" a="1"/>
  <c r="AY200" i="95" s="1"/>
  <c r="AZ200" i="95" a="1"/>
  <c r="AZ200" i="95" s="1"/>
  <c r="BA200" i="95" a="1"/>
  <c r="BA200" i="95" s="1"/>
  <c r="BB200" i="95" a="1"/>
  <c r="BB200" i="95" s="1"/>
  <c r="BC200" i="95" a="1"/>
  <c r="BC200" i="95"/>
  <c r="BD200" i="95" a="1"/>
  <c r="BD200" i="95"/>
  <c r="BE200" i="95" a="1"/>
  <c r="BE200" i="95"/>
  <c r="BF200" i="95" a="1"/>
  <c r="BF200" i="95" s="1"/>
  <c r="BG200" i="95" a="1"/>
  <c r="BG200" i="95" s="1"/>
  <c r="BH200" i="95" a="1"/>
  <c r="BH200" i="95" s="1"/>
  <c r="BI200" i="95" a="1"/>
  <c r="BI200" i="95" s="1"/>
  <c r="BJ200" i="95" a="1"/>
  <c r="BJ200" i="95" s="1"/>
  <c r="BK200" i="95" a="1"/>
  <c r="BK200" i="95"/>
  <c r="BL200" i="95" a="1"/>
  <c r="BL200" i="95"/>
  <c r="BM200" i="95" a="1"/>
  <c r="BM200" i="95"/>
  <c r="BN200" i="95" a="1"/>
  <c r="BN200" i="95" s="1"/>
  <c r="BO200" i="95" a="1"/>
  <c r="BO200" i="95" s="1"/>
  <c r="BP200" i="95" a="1"/>
  <c r="BP200" i="95" s="1"/>
  <c r="BQ200" i="95" a="1"/>
  <c r="BQ200" i="95" s="1"/>
  <c r="BR200" i="95" a="1"/>
  <c r="BR200" i="95" s="1"/>
  <c r="BS200" i="95" a="1"/>
  <c r="BS200" i="95"/>
  <c r="BT200" i="95" a="1"/>
  <c r="BT200" i="95"/>
  <c r="BU200" i="95" a="1"/>
  <c r="BU200" i="95"/>
  <c r="BV200" i="95" a="1"/>
  <c r="BV200" i="95" s="1"/>
  <c r="BW200" i="95" a="1"/>
  <c r="BW200" i="95" s="1"/>
  <c r="BX200" i="95" a="1"/>
  <c r="BX200" i="95" s="1"/>
  <c r="BY200" i="95" a="1"/>
  <c r="BY200" i="95" s="1"/>
  <c r="BZ200" i="95" a="1"/>
  <c r="BZ200" i="95" s="1"/>
  <c r="CA200" i="95" a="1"/>
  <c r="CA200" i="95"/>
  <c r="CB200" i="95" a="1"/>
  <c r="CB200" i="95"/>
  <c r="CC200" i="95" a="1"/>
  <c r="CC200" i="95"/>
  <c r="CD200" i="95" a="1"/>
  <c r="CD200" i="95" s="1"/>
  <c r="CE200" i="95" a="1"/>
  <c r="CE200" i="95" s="1"/>
  <c r="CF200" i="95" a="1"/>
  <c r="CF200" i="95" s="1"/>
  <c r="CG200" i="95" a="1"/>
  <c r="CG200" i="95" s="1"/>
  <c r="CH200" i="95" a="1"/>
  <c r="CH200" i="95" s="1"/>
  <c r="CI200" i="95" a="1"/>
  <c r="CI200" i="95"/>
  <c r="CJ200" i="95" a="1"/>
  <c r="CJ200" i="95"/>
  <c r="CK200" i="95" a="1"/>
  <c r="CK200" i="95"/>
  <c r="CL200" i="95" a="1"/>
  <c r="CL200" i="95" s="1"/>
  <c r="CM200" i="95" a="1"/>
  <c r="CM200" i="95" s="1"/>
  <c r="CN200" i="95" a="1"/>
  <c r="CN200" i="95" s="1"/>
  <c r="CO200" i="95" a="1"/>
  <c r="CO200" i="95" s="1"/>
  <c r="CP200" i="95" a="1"/>
  <c r="CP200" i="95" s="1"/>
  <c r="CQ200" i="95" a="1"/>
  <c r="CQ200" i="95"/>
  <c r="CR200" i="95" a="1"/>
  <c r="CR200" i="95"/>
  <c r="CS200" i="95" a="1"/>
  <c r="CS200" i="95"/>
  <c r="CT200" i="95" a="1"/>
  <c r="CT200" i="95" s="1"/>
  <c r="CU200" i="95" a="1"/>
  <c r="CU200" i="95" s="1"/>
  <c r="CV200" i="95" a="1"/>
  <c r="CV200" i="95" s="1"/>
  <c r="CW200" i="95" a="1"/>
  <c r="CW200" i="95" s="1"/>
  <c r="CX200" i="95" a="1"/>
  <c r="CX200" i="95" s="1"/>
  <c r="CY200" i="95" a="1"/>
  <c r="CY200" i="95"/>
  <c r="E201" i="95" a="1"/>
  <c r="E201" i="95"/>
  <c r="F201" i="95" a="1"/>
  <c r="F201" i="95"/>
  <c r="G201" i="95" a="1"/>
  <c r="G201" i="95" s="1"/>
  <c r="H201" i="95" a="1"/>
  <c r="H201" i="95" s="1"/>
  <c r="I201" i="95" a="1"/>
  <c r="I201" i="95" s="1"/>
  <c r="J201" i="95" a="1"/>
  <c r="J201" i="95" s="1"/>
  <c r="K201" i="95" a="1"/>
  <c r="K201" i="95" s="1"/>
  <c r="L201" i="95" a="1"/>
  <c r="L201" i="95"/>
  <c r="M201" i="95" a="1"/>
  <c r="M201" i="95"/>
  <c r="N201" i="95" a="1"/>
  <c r="N201" i="95"/>
  <c r="O201" i="95" a="1"/>
  <c r="O201" i="95" s="1"/>
  <c r="P201" i="95" a="1"/>
  <c r="P201" i="95" s="1"/>
  <c r="Q201" i="95" a="1"/>
  <c r="Q201" i="95" s="1"/>
  <c r="R201" i="95" a="1"/>
  <c r="R201" i="95" s="1"/>
  <c r="S201" i="95" a="1"/>
  <c r="S201" i="95" s="1"/>
  <c r="T201" i="95" a="1"/>
  <c r="T201" i="95"/>
  <c r="U201" i="95" a="1"/>
  <c r="U201" i="95"/>
  <c r="V201" i="95" a="1"/>
  <c r="V201" i="95"/>
  <c r="W201" i="95" a="1"/>
  <c r="W201" i="95" s="1"/>
  <c r="X201" i="95" a="1"/>
  <c r="X201" i="95" s="1"/>
  <c r="Y201" i="95" a="1"/>
  <c r="Y201" i="95" s="1"/>
  <c r="Z201" i="95" a="1"/>
  <c r="Z201" i="95" s="1"/>
  <c r="AA201" i="95" a="1"/>
  <c r="AA201" i="95" s="1"/>
  <c r="AB201" i="95" a="1"/>
  <c r="AB201" i="95"/>
  <c r="AC201" i="95" a="1"/>
  <c r="AC201" i="95"/>
  <c r="AD201" i="95" a="1"/>
  <c r="AD201" i="95"/>
  <c r="AE201" i="95" a="1"/>
  <c r="AE201" i="95" s="1"/>
  <c r="AF201" i="95" a="1"/>
  <c r="AF201" i="95" s="1"/>
  <c r="AG201" i="95" a="1"/>
  <c r="AG201" i="95" s="1"/>
  <c r="AH201" i="95" a="1"/>
  <c r="AH201" i="95" s="1"/>
  <c r="AI201" i="95" a="1"/>
  <c r="AI201" i="95" s="1"/>
  <c r="AJ201" i="95" a="1"/>
  <c r="AJ201" i="95"/>
  <c r="AK201" i="95" a="1"/>
  <c r="AK201" i="95"/>
  <c r="AL201" i="95" a="1"/>
  <c r="AL201" i="95"/>
  <c r="AM201" i="95" a="1"/>
  <c r="AM201" i="95" s="1"/>
  <c r="AN201" i="95" a="1"/>
  <c r="AN201" i="95" s="1"/>
  <c r="AO201" i="95" a="1"/>
  <c r="AO201" i="95" s="1"/>
  <c r="AP201" i="95" a="1"/>
  <c r="AP201" i="95" s="1"/>
  <c r="AQ201" i="95" a="1"/>
  <c r="AQ201" i="95" s="1"/>
  <c r="AR201" i="95" a="1"/>
  <c r="AR201" i="95"/>
  <c r="AS201" i="95" a="1"/>
  <c r="AS201" i="95"/>
  <c r="AT201" i="95" a="1"/>
  <c r="AT201" i="95"/>
  <c r="AU201" i="95" a="1"/>
  <c r="AU201" i="95" s="1"/>
  <c r="AV201" i="95" a="1"/>
  <c r="AV201" i="95" s="1"/>
  <c r="AW201" i="95" a="1"/>
  <c r="AW201" i="95" s="1"/>
  <c r="AX201" i="95" a="1"/>
  <c r="AX201" i="95" s="1"/>
  <c r="AY201" i="95" a="1"/>
  <c r="AY201" i="95" s="1"/>
  <c r="AZ201" i="95" a="1"/>
  <c r="AZ201" i="95"/>
  <c r="BA201" i="95" a="1"/>
  <c r="BA201" i="95"/>
  <c r="BB201" i="95" a="1"/>
  <c r="BB201" i="95"/>
  <c r="BC201" i="95" a="1"/>
  <c r="BC201" i="95" s="1"/>
  <c r="BD201" i="95" a="1"/>
  <c r="BD201" i="95" s="1"/>
  <c r="BE201" i="95" a="1"/>
  <c r="BE201" i="95" s="1"/>
  <c r="BF201" i="95" a="1"/>
  <c r="BF201" i="95" s="1"/>
  <c r="BG201" i="95" a="1"/>
  <c r="BG201" i="95" s="1"/>
  <c r="BH201" i="95" a="1"/>
  <c r="BH201" i="95"/>
  <c r="BI201" i="95" a="1"/>
  <c r="BI201" i="95"/>
  <c r="BJ201" i="95" a="1"/>
  <c r="BJ201" i="95"/>
  <c r="BK201" i="95" a="1"/>
  <c r="BK201" i="95" s="1"/>
  <c r="BL201" i="95" a="1"/>
  <c r="BL201" i="95" s="1"/>
  <c r="BM201" i="95" a="1"/>
  <c r="BM201" i="95"/>
  <c r="BN201" i="95" a="1"/>
  <c r="BN201" i="95" s="1"/>
  <c r="BO201" i="95" a="1"/>
  <c r="BO201" i="95" s="1"/>
  <c r="BP201" i="95" a="1"/>
  <c r="BP201" i="95"/>
  <c r="BQ201" i="95" a="1"/>
  <c r="BQ201" i="95"/>
  <c r="BR201" i="95" a="1"/>
  <c r="BR201" i="95"/>
  <c r="BS201" i="95" a="1"/>
  <c r="BS201" i="95" s="1"/>
  <c r="BT201" i="95" a="1"/>
  <c r="BT201" i="95" s="1"/>
  <c r="BU201" i="95" a="1"/>
  <c r="BU201" i="95" s="1"/>
  <c r="BV201" i="95" a="1"/>
  <c r="BV201" i="95" s="1"/>
  <c r="BW201" i="95" a="1"/>
  <c r="BW201" i="95" s="1"/>
  <c r="BX201" i="95" a="1"/>
  <c r="BX201" i="95"/>
  <c r="BY201" i="95" a="1"/>
  <c r="BY201" i="95"/>
  <c r="BZ201" i="95" a="1"/>
  <c r="BZ201" i="95"/>
  <c r="CA201" i="95" a="1"/>
  <c r="CA201" i="95" s="1"/>
  <c r="CB201" i="95" a="1"/>
  <c r="CB201" i="95" s="1"/>
  <c r="CC201" i="95" a="1"/>
  <c r="CC201" i="95" s="1"/>
  <c r="CD201" i="95" a="1"/>
  <c r="CD201" i="95" s="1"/>
  <c r="CE201" i="95" a="1"/>
  <c r="CE201" i="95" s="1"/>
  <c r="CF201" i="95" a="1"/>
  <c r="CF201" i="95" s="1"/>
  <c r="CG201" i="95" a="1"/>
  <c r="CG201" i="95"/>
  <c r="CH201" i="95" a="1"/>
  <c r="CH201" i="95"/>
  <c r="CI201" i="95" a="1"/>
  <c r="CI201" i="95" s="1"/>
  <c r="CJ201" i="95" a="1"/>
  <c r="CJ201" i="95"/>
  <c r="CK201" i="95" a="1"/>
  <c r="CK201" i="95" s="1"/>
  <c r="CL201" i="95" a="1"/>
  <c r="CL201" i="95" s="1"/>
  <c r="CM201" i="95" a="1"/>
  <c r="CM201" i="95" s="1"/>
  <c r="CN201" i="95" a="1"/>
  <c r="CN201" i="95"/>
  <c r="CO201" i="95" a="1"/>
  <c r="CO201" i="95" s="1"/>
  <c r="CP201" i="95" a="1"/>
  <c r="CP201" i="95"/>
  <c r="CQ201" i="95" a="1"/>
  <c r="CQ201" i="95" s="1"/>
  <c r="CR201" i="95" a="1"/>
  <c r="CR201" i="95" s="1"/>
  <c r="CS201" i="95" a="1"/>
  <c r="CS201" i="95" s="1"/>
  <c r="CT201" i="95" a="1"/>
  <c r="CT201" i="95" s="1"/>
  <c r="CU201" i="95" a="1"/>
  <c r="CU201" i="95" s="1"/>
  <c r="CV201" i="95" a="1"/>
  <c r="CV201" i="95" s="1"/>
  <c r="CW201" i="95" a="1"/>
  <c r="CW201" i="95"/>
  <c r="CX201" i="95" a="1"/>
  <c r="CX201" i="95" s="1"/>
  <c r="CY201" i="95" a="1"/>
  <c r="CY201" i="95" s="1"/>
  <c r="E202" i="95" a="1"/>
  <c r="E202" i="95"/>
  <c r="F202" i="95" a="1"/>
  <c r="F202" i="95" s="1"/>
  <c r="G202" i="95" a="1"/>
  <c r="G202" i="95" s="1"/>
  <c r="H202" i="95" a="1"/>
  <c r="H202" i="95" s="1"/>
  <c r="I202" i="95" a="1"/>
  <c r="I202" i="95"/>
  <c r="J202" i="95" a="1"/>
  <c r="J202" i="95"/>
  <c r="K202" i="95" a="1"/>
  <c r="K202" i="95"/>
  <c r="L202" i="95" a="1"/>
  <c r="L202" i="95" s="1"/>
  <c r="M202" i="95" a="1"/>
  <c r="M202" i="95" s="1"/>
  <c r="N202" i="95" a="1"/>
  <c r="N202" i="95"/>
  <c r="O202" i="95" a="1"/>
  <c r="O202" i="95" s="1"/>
  <c r="P202" i="95" a="1"/>
  <c r="P202" i="95" s="1"/>
  <c r="Q202" i="95" a="1"/>
  <c r="Q202" i="95"/>
  <c r="R202" i="95" a="1"/>
  <c r="R202" i="95"/>
  <c r="S202" i="95" a="1"/>
  <c r="S202" i="95"/>
  <c r="T202" i="95" a="1"/>
  <c r="T202" i="95" s="1"/>
  <c r="U202" i="95" a="1"/>
  <c r="U202" i="95" s="1"/>
  <c r="V202" i="95" a="1"/>
  <c r="V202" i="95" s="1"/>
  <c r="W202" i="95" a="1"/>
  <c r="W202" i="95"/>
  <c r="X202" i="95" a="1"/>
  <c r="X202" i="95" s="1"/>
  <c r="Y202" i="95" a="1"/>
  <c r="Y202" i="95"/>
  <c r="Z202" i="95" a="1"/>
  <c r="Z202" i="95" s="1"/>
  <c r="AA202" i="95" a="1"/>
  <c r="AA202" i="95"/>
  <c r="AB202" i="95" a="1"/>
  <c r="AB202" i="95" s="1"/>
  <c r="AC202" i="95" a="1"/>
  <c r="AC202" i="95" s="1"/>
  <c r="AD202" i="95" a="1"/>
  <c r="AD202" i="95" s="1"/>
  <c r="AE202" i="95" a="1"/>
  <c r="AE202" i="95" s="1"/>
  <c r="AF202" i="95" a="1"/>
  <c r="AF202" i="95" s="1"/>
  <c r="AG202" i="95" a="1"/>
  <c r="AG202" i="95" s="1"/>
  <c r="AH202" i="95" a="1"/>
  <c r="AH202" i="95"/>
  <c r="AI202" i="95" a="1"/>
  <c r="AI202" i="95" s="1"/>
  <c r="AJ202" i="95" a="1"/>
  <c r="AJ202" i="95" s="1"/>
  <c r="AK202" i="95" a="1"/>
  <c r="AK202" i="95"/>
  <c r="AL202" i="95" a="1"/>
  <c r="AL202" i="95" s="1"/>
  <c r="AM202" i="95" a="1"/>
  <c r="AM202" i="95" s="1"/>
  <c r="AN202" i="95" a="1"/>
  <c r="AN202" i="95" s="1"/>
  <c r="AO202" i="95" a="1"/>
  <c r="AO202" i="95"/>
  <c r="AP202" i="95" a="1"/>
  <c r="AP202" i="95"/>
  <c r="AQ202" i="95" a="1"/>
  <c r="AQ202" i="95"/>
  <c r="AR202" i="95" a="1"/>
  <c r="AR202" i="95" s="1"/>
  <c r="AS202" i="95" a="1"/>
  <c r="AS202" i="95" s="1"/>
  <c r="AT202" i="95" a="1"/>
  <c r="AT202" i="95"/>
  <c r="AU202" i="95" a="1"/>
  <c r="AU202" i="95" s="1"/>
  <c r="AV202" i="95" a="1"/>
  <c r="AV202" i="95" s="1"/>
  <c r="AW202" i="95" a="1"/>
  <c r="AW202" i="95"/>
  <c r="AX202" i="95" a="1"/>
  <c r="AX202" i="95"/>
  <c r="AY202" i="95" a="1"/>
  <c r="AY202" i="95"/>
  <c r="AZ202" i="95" a="1"/>
  <c r="AZ202" i="95" s="1"/>
  <c r="BA202" i="95" a="1"/>
  <c r="BA202" i="95" s="1"/>
  <c r="BB202" i="95" a="1"/>
  <c r="BB202" i="95" s="1"/>
  <c r="BC202" i="95" a="1"/>
  <c r="BC202" i="95"/>
  <c r="BD202" i="95" a="1"/>
  <c r="BD202" i="95" s="1"/>
  <c r="BE202" i="95" a="1"/>
  <c r="BE202" i="95"/>
  <c r="BF202" i="95" a="1"/>
  <c r="BF202" i="95" s="1"/>
  <c r="BG202" i="95" a="1"/>
  <c r="BG202" i="95"/>
  <c r="BH202" i="95" a="1"/>
  <c r="BH202" i="95" s="1"/>
  <c r="BI202" i="95" a="1"/>
  <c r="BI202" i="95" s="1"/>
  <c r="BJ202" i="95" a="1"/>
  <c r="BJ202" i="95" s="1"/>
  <c r="BK202" i="95" a="1"/>
  <c r="BK202" i="95" s="1"/>
  <c r="BL202" i="95" a="1"/>
  <c r="BL202" i="95" s="1"/>
  <c r="BM202" i="95" a="1"/>
  <c r="BM202" i="95" s="1"/>
  <c r="BN202" i="95" a="1"/>
  <c r="BN202" i="95"/>
  <c r="BO202" i="95" a="1"/>
  <c r="BO202" i="95" s="1"/>
  <c r="BP202" i="95" a="1"/>
  <c r="BP202" i="95" s="1"/>
  <c r="BQ202" i="95" a="1"/>
  <c r="BQ202" i="95"/>
  <c r="BR202" i="95" a="1"/>
  <c r="BR202" i="95" s="1"/>
  <c r="BS202" i="95" a="1"/>
  <c r="BS202" i="95" s="1"/>
  <c r="BT202" i="95" a="1"/>
  <c r="BT202" i="95" s="1"/>
  <c r="BU202" i="95" a="1"/>
  <c r="BU202" i="95"/>
  <c r="BV202" i="95" a="1"/>
  <c r="BV202" i="95"/>
  <c r="BW202" i="95" a="1"/>
  <c r="BW202" i="95"/>
  <c r="BX202" i="95" a="1"/>
  <c r="BX202" i="95" s="1"/>
  <c r="BY202" i="95" a="1"/>
  <c r="BY202" i="95" s="1"/>
  <c r="BZ202" i="95" a="1"/>
  <c r="BZ202" i="95"/>
  <c r="CA202" i="95" a="1"/>
  <c r="CA202" i="95" s="1"/>
  <c r="CB202" i="95" a="1"/>
  <c r="CB202" i="95" s="1"/>
  <c r="CC202" i="95" a="1"/>
  <c r="CC202" i="95"/>
  <c r="CD202" i="95" a="1"/>
  <c r="CD202" i="95"/>
  <c r="CE202" i="95" a="1"/>
  <c r="CE202" i="95"/>
  <c r="CF202" i="95" a="1"/>
  <c r="CF202" i="95" s="1"/>
  <c r="CG202" i="95" a="1"/>
  <c r="CG202" i="95" s="1"/>
  <c r="CH202" i="95" a="1"/>
  <c r="CH202" i="95" s="1"/>
  <c r="CI202" i="95" a="1"/>
  <c r="CI202" i="95"/>
  <c r="CJ202" i="95" a="1"/>
  <c r="CJ202" i="95" s="1"/>
  <c r="CK202" i="95" a="1"/>
  <c r="CK202" i="95"/>
  <c r="CL202" i="95" a="1"/>
  <c r="CL202" i="95" s="1"/>
  <c r="CM202" i="95" a="1"/>
  <c r="CM202" i="95"/>
  <c r="CN202" i="95" a="1"/>
  <c r="CN202" i="95" s="1"/>
  <c r="CO202" i="95" a="1"/>
  <c r="CO202" i="95" s="1"/>
  <c r="CP202" i="95" a="1"/>
  <c r="CP202" i="95" s="1"/>
  <c r="CQ202" i="95" a="1"/>
  <c r="CQ202" i="95" s="1"/>
  <c r="CR202" i="95" a="1"/>
  <c r="CR202" i="95" s="1"/>
  <c r="CS202" i="95" a="1"/>
  <c r="CS202" i="95" s="1"/>
  <c r="CT202" i="95" a="1"/>
  <c r="CT202" i="95"/>
  <c r="CU202" i="95" a="1"/>
  <c r="CU202" i="95" s="1"/>
  <c r="CV202" i="95" a="1"/>
  <c r="CV202" i="95" s="1"/>
  <c r="CW202" i="95" a="1"/>
  <c r="CW202" i="95"/>
  <c r="CX202" i="95" a="1"/>
  <c r="CX202" i="95" s="1"/>
  <c r="CY202" i="95" a="1"/>
  <c r="CY202" i="95" s="1"/>
  <c r="E203" i="95" a="1"/>
  <c r="E203" i="95" s="1"/>
  <c r="F203" i="95" a="1"/>
  <c r="F203" i="95"/>
  <c r="G203" i="95" a="1"/>
  <c r="G203" i="95"/>
  <c r="H203" i="95" a="1"/>
  <c r="H203" i="95"/>
  <c r="I203" i="95" a="1"/>
  <c r="I203" i="95" s="1"/>
  <c r="J203" i="95" a="1"/>
  <c r="J203" i="95" s="1"/>
  <c r="K203" i="95" a="1"/>
  <c r="K203" i="95"/>
  <c r="L203" i="95" a="1"/>
  <c r="L203" i="95" s="1"/>
  <c r="M203" i="95" a="1"/>
  <c r="M203" i="95" s="1"/>
  <c r="N203" i="95" a="1"/>
  <c r="N203" i="95"/>
  <c r="O203" i="95" a="1"/>
  <c r="O203" i="95"/>
  <c r="P203" i="95" a="1"/>
  <c r="P203" i="95"/>
  <c r="Q203" i="95" a="1"/>
  <c r="Q203" i="95" s="1"/>
  <c r="R203" i="95" a="1"/>
  <c r="R203" i="95" s="1"/>
  <c r="S203" i="95" a="1"/>
  <c r="S203" i="95" s="1"/>
  <c r="T203" i="95" a="1"/>
  <c r="T203" i="95"/>
  <c r="U203" i="95" a="1"/>
  <c r="U203" i="95" s="1"/>
  <c r="V203" i="95" a="1"/>
  <c r="V203" i="95"/>
  <c r="W203" i="95" a="1"/>
  <c r="W203" i="95" s="1"/>
  <c r="X203" i="95" a="1"/>
  <c r="X203" i="95"/>
  <c r="Y203" i="95" a="1"/>
  <c r="Y203" i="95" s="1"/>
  <c r="Z203" i="95" a="1"/>
  <c r="Z203" i="95" s="1"/>
  <c r="AA203" i="95" a="1"/>
  <c r="AA203" i="95" s="1"/>
  <c r="AB203" i="95" a="1"/>
  <c r="AB203" i="95" s="1"/>
  <c r="AC203" i="95" a="1"/>
  <c r="AC203" i="95" s="1"/>
  <c r="AD203" i="95" a="1"/>
  <c r="AD203" i="95" s="1"/>
  <c r="AE203" i="95" a="1"/>
  <c r="AE203" i="95"/>
  <c r="AF203" i="95" a="1"/>
  <c r="AF203" i="95" s="1"/>
  <c r="AG203" i="95" a="1"/>
  <c r="AG203" i="95" s="1"/>
  <c r="AH203" i="95" a="1"/>
  <c r="AH203" i="95"/>
  <c r="AI203" i="95" a="1"/>
  <c r="AI203" i="95" s="1"/>
  <c r="AJ203" i="95" a="1"/>
  <c r="AJ203" i="95" s="1"/>
  <c r="AK203" i="95" a="1"/>
  <c r="AK203" i="95" s="1"/>
  <c r="AL203" i="95" a="1"/>
  <c r="AL203" i="95"/>
  <c r="AM203" i="95" a="1"/>
  <c r="AM203" i="95"/>
  <c r="AN203" i="95" a="1"/>
  <c r="AN203" i="95"/>
  <c r="AO203" i="95" a="1"/>
  <c r="AO203" i="95" s="1"/>
  <c r="AP203" i="95" a="1"/>
  <c r="AP203" i="95" s="1"/>
  <c r="AQ203" i="95" a="1"/>
  <c r="AQ203" i="95"/>
  <c r="AR203" i="95" a="1"/>
  <c r="AR203" i="95" s="1"/>
  <c r="AS203" i="95" a="1"/>
  <c r="AS203" i="95" s="1"/>
  <c r="AT203" i="95" a="1"/>
  <c r="AT203" i="95"/>
  <c r="AU203" i="95" a="1"/>
  <c r="AU203" i="95"/>
  <c r="AV203" i="95" a="1"/>
  <c r="AV203" i="95"/>
  <c r="AW203" i="95" a="1"/>
  <c r="AW203" i="95" s="1"/>
  <c r="AX203" i="95" a="1"/>
  <c r="AX203" i="95" s="1"/>
  <c r="AY203" i="95" a="1"/>
  <c r="AY203" i="95" s="1"/>
  <c r="AZ203" i="95" a="1"/>
  <c r="AZ203" i="95"/>
  <c r="BA203" i="95" a="1"/>
  <c r="BA203" i="95" s="1"/>
  <c r="BB203" i="95" a="1"/>
  <c r="BB203" i="95"/>
  <c r="BC203" i="95" a="1"/>
  <c r="BC203" i="95" s="1"/>
  <c r="BD203" i="95" a="1"/>
  <c r="BD203" i="95"/>
  <c r="BE203" i="95" a="1"/>
  <c r="BE203" i="95" s="1"/>
  <c r="BF203" i="95" a="1"/>
  <c r="BF203" i="95" s="1"/>
  <c r="BG203" i="95" a="1"/>
  <c r="BG203" i="95" s="1"/>
  <c r="BH203" i="95" a="1"/>
  <c r="BH203" i="95" s="1"/>
  <c r="BI203" i="95" a="1"/>
  <c r="BI203" i="95" s="1"/>
  <c r="BJ203" i="95" a="1"/>
  <c r="BJ203" i="95" s="1"/>
  <c r="BK203" i="95" a="1"/>
  <c r="BK203" i="95"/>
  <c r="BL203" i="95" a="1"/>
  <c r="BL203" i="95" s="1"/>
  <c r="BM203" i="95" a="1"/>
  <c r="BM203" i="95" s="1"/>
  <c r="BN203" i="95" a="1"/>
  <c r="BN203" i="95"/>
  <c r="BO203" i="95" a="1"/>
  <c r="BO203" i="95" s="1"/>
  <c r="BP203" i="95" a="1"/>
  <c r="BP203" i="95" s="1"/>
  <c r="BQ203" i="95" a="1"/>
  <c r="BQ203" i="95" s="1"/>
  <c r="BR203" i="95" a="1"/>
  <c r="BR203" i="95"/>
  <c r="BS203" i="95" a="1"/>
  <c r="BS203" i="95"/>
  <c r="BT203" i="95" a="1"/>
  <c r="BT203" i="95"/>
  <c r="BU203" i="95" a="1"/>
  <c r="BU203" i="95" s="1"/>
  <c r="BV203" i="95" a="1"/>
  <c r="BV203" i="95" s="1"/>
  <c r="BW203" i="95" a="1"/>
  <c r="BW203" i="95"/>
  <c r="BX203" i="95" a="1"/>
  <c r="BX203" i="95" s="1"/>
  <c r="BY203" i="95" a="1"/>
  <c r="BY203" i="95" s="1"/>
  <c r="BZ203" i="95" a="1"/>
  <c r="BZ203" i="95"/>
  <c r="CA203" i="95" a="1"/>
  <c r="CA203" i="95"/>
  <c r="CB203" i="95" a="1"/>
  <c r="CB203" i="95"/>
  <c r="CC203" i="95" a="1"/>
  <c r="CC203" i="95" s="1"/>
  <c r="CD203" i="95" a="1"/>
  <c r="CD203" i="95" s="1"/>
  <c r="CE203" i="95" a="1"/>
  <c r="CE203" i="95" s="1"/>
  <c r="CF203" i="95" a="1"/>
  <c r="CF203" i="95"/>
  <c r="CG203" i="95" a="1"/>
  <c r="CG203" i="95" s="1"/>
  <c r="CH203" i="95" a="1"/>
  <c r="CH203" i="95" s="1"/>
  <c r="CI203" i="95" a="1"/>
  <c r="CI203" i="95" s="1"/>
  <c r="CJ203" i="95" a="1"/>
  <c r="CJ203" i="95"/>
  <c r="CK203" i="95" a="1"/>
  <c r="CK203" i="95" s="1"/>
  <c r="CL203" i="95" a="1"/>
  <c r="CL203" i="95" s="1"/>
  <c r="CM203" i="95" a="1"/>
  <c r="CM203" i="95" s="1"/>
  <c r="CN203" i="95" a="1"/>
  <c r="CN203" i="95"/>
  <c r="CO203" i="95" a="1"/>
  <c r="CO203" i="95" s="1"/>
  <c r="CP203" i="95" a="1"/>
  <c r="CP203" i="95" s="1"/>
  <c r="CQ203" i="95" a="1"/>
  <c r="CQ203" i="95" s="1"/>
  <c r="CR203" i="95" a="1"/>
  <c r="CR203" i="95"/>
  <c r="CS203" i="95" a="1"/>
  <c r="CS203" i="95" s="1"/>
  <c r="CT203" i="95" a="1"/>
  <c r="CT203" i="95" s="1"/>
  <c r="CU203" i="95" a="1"/>
  <c r="CU203" i="95" s="1"/>
  <c r="CV203" i="95" a="1"/>
  <c r="CV203" i="95"/>
  <c r="CW203" i="95" a="1"/>
  <c r="CW203" i="95" s="1"/>
  <c r="CX203" i="95" a="1"/>
  <c r="CX203" i="95" s="1"/>
  <c r="CY203" i="95" a="1"/>
  <c r="CY203" i="95" s="1"/>
  <c r="E204" i="95" a="1"/>
  <c r="E204" i="95"/>
  <c r="F204" i="95" a="1"/>
  <c r="F204" i="95" s="1"/>
  <c r="G204" i="95" a="1"/>
  <c r="G204" i="95" s="1"/>
  <c r="H204" i="95" a="1"/>
  <c r="H204" i="95" s="1"/>
  <c r="I204" i="95" a="1"/>
  <c r="I204" i="95"/>
  <c r="J204" i="95" a="1"/>
  <c r="J204" i="95" s="1"/>
  <c r="K204" i="95" a="1"/>
  <c r="K204" i="95" s="1"/>
  <c r="L204" i="95" a="1"/>
  <c r="L204" i="95" s="1"/>
  <c r="M204" i="95" a="1"/>
  <c r="M204" i="95"/>
  <c r="N204" i="95" a="1"/>
  <c r="N204" i="95" s="1"/>
  <c r="O204" i="95" a="1"/>
  <c r="O204" i="95" s="1"/>
  <c r="P204" i="95" a="1"/>
  <c r="P204" i="95" s="1"/>
  <c r="Q204" i="95" a="1"/>
  <c r="Q204" i="95"/>
  <c r="R204" i="95" a="1"/>
  <c r="R204" i="95" s="1"/>
  <c r="S204" i="95" a="1"/>
  <c r="S204" i="95" s="1"/>
  <c r="T204" i="95" a="1"/>
  <c r="T204" i="95" s="1"/>
  <c r="U204" i="95" a="1"/>
  <c r="U204" i="95"/>
  <c r="V204" i="95" a="1"/>
  <c r="V204" i="95" s="1"/>
  <c r="W204" i="95" a="1"/>
  <c r="W204" i="95" s="1"/>
  <c r="X204" i="95" a="1"/>
  <c r="X204" i="95" s="1"/>
  <c r="Y204" i="95" a="1"/>
  <c r="Y204" i="95"/>
  <c r="Z204" i="95" a="1"/>
  <c r="Z204" i="95" s="1"/>
  <c r="AA204" i="95" a="1"/>
  <c r="AA204" i="95" s="1"/>
  <c r="AB204" i="95" a="1"/>
  <c r="AB204" i="95" s="1"/>
  <c r="AC204" i="95" a="1"/>
  <c r="AC204" i="95"/>
  <c r="AD204" i="95" a="1"/>
  <c r="AD204" i="95" s="1"/>
  <c r="AE204" i="95" a="1"/>
  <c r="AE204" i="95" s="1"/>
  <c r="AF204" i="95" a="1"/>
  <c r="AF204" i="95" s="1"/>
  <c r="AG204" i="95" a="1"/>
  <c r="AG204" i="95"/>
  <c r="AH204" i="95" a="1"/>
  <c r="AH204" i="95" s="1"/>
  <c r="AI204" i="95" a="1"/>
  <c r="AI204" i="95" s="1"/>
  <c r="AJ204" i="95" a="1"/>
  <c r="AJ204" i="95" s="1"/>
  <c r="AK204" i="95" a="1"/>
  <c r="AK204" i="95"/>
  <c r="AL204" i="95" a="1"/>
  <c r="AL204" i="95" s="1"/>
  <c r="AM204" i="95" a="1"/>
  <c r="AM204" i="95" s="1"/>
  <c r="AN204" i="95" a="1"/>
  <c r="AN204" i="95" s="1"/>
  <c r="AO204" i="95" a="1"/>
  <c r="AO204" i="95"/>
  <c r="AP204" i="95" a="1"/>
  <c r="AP204" i="95" s="1"/>
  <c r="AQ204" i="95" a="1"/>
  <c r="AQ204" i="95" s="1"/>
  <c r="AR204" i="95" a="1"/>
  <c r="AR204" i="95" s="1"/>
  <c r="AS204" i="95" a="1"/>
  <c r="AS204" i="95"/>
  <c r="AT204" i="95" a="1"/>
  <c r="AT204" i="95" s="1"/>
  <c r="AU204" i="95" a="1"/>
  <c r="AU204" i="95" s="1"/>
  <c r="AV204" i="95" a="1"/>
  <c r="AV204" i="95" s="1"/>
  <c r="AW204" i="95" a="1"/>
  <c r="AW204" i="95"/>
  <c r="AX204" i="95" a="1"/>
  <c r="AX204" i="95" s="1"/>
  <c r="AY204" i="95" a="1"/>
  <c r="AY204" i="95" s="1"/>
  <c r="AZ204" i="95" a="1"/>
  <c r="AZ204" i="95" s="1"/>
  <c r="BA204" i="95" a="1"/>
  <c r="BA204" i="95"/>
  <c r="BB204" i="95" a="1"/>
  <c r="BB204" i="95" s="1"/>
  <c r="BC204" i="95" a="1"/>
  <c r="BC204" i="95" s="1"/>
  <c r="BD204" i="95" a="1"/>
  <c r="BD204" i="95" s="1"/>
  <c r="BE204" i="95" a="1"/>
  <c r="BE204" i="95"/>
  <c r="BF204" i="95" a="1"/>
  <c r="BF204" i="95" s="1"/>
  <c r="BG204" i="95" a="1"/>
  <c r="BG204" i="95" s="1"/>
  <c r="BH204" i="95" a="1"/>
  <c r="BH204" i="95" s="1"/>
  <c r="BI204" i="95" a="1"/>
  <c r="BI204" i="95"/>
  <c r="BJ204" i="95" a="1"/>
  <c r="BJ204" i="95" s="1"/>
  <c r="BK204" i="95" a="1"/>
  <c r="BK204" i="95" s="1"/>
  <c r="BL204" i="95" a="1"/>
  <c r="BL204" i="95" s="1"/>
  <c r="BM204" i="95" a="1"/>
  <c r="BM204" i="95"/>
  <c r="BN204" i="95" a="1"/>
  <c r="BN204" i="95" s="1"/>
  <c r="BO204" i="95" a="1"/>
  <c r="BO204" i="95" s="1"/>
  <c r="BP204" i="95" a="1"/>
  <c r="BP204" i="95" s="1"/>
  <c r="BQ204" i="95" a="1"/>
  <c r="BQ204" i="95"/>
  <c r="BR204" i="95" a="1"/>
  <c r="BR204" i="95" s="1"/>
  <c r="BS204" i="95" a="1"/>
  <c r="BS204" i="95" s="1"/>
  <c r="BT204" i="95" a="1"/>
  <c r="BT204" i="95" s="1"/>
  <c r="BU204" i="95" a="1"/>
  <c r="BU204" i="95"/>
  <c r="BV204" i="95" a="1"/>
  <c r="BV204" i="95" s="1"/>
  <c r="BW204" i="95" a="1"/>
  <c r="BW204" i="95" s="1"/>
  <c r="BX204" i="95" a="1"/>
  <c r="BX204" i="95" s="1"/>
  <c r="BY204" i="95" a="1"/>
  <c r="BY204" i="95"/>
  <c r="BZ204" i="95" a="1"/>
  <c r="BZ204" i="95" s="1"/>
  <c r="CA204" i="95" a="1"/>
  <c r="CA204" i="95" s="1"/>
  <c r="CB204" i="95" a="1"/>
  <c r="CB204" i="95" s="1"/>
  <c r="CC204" i="95" a="1"/>
  <c r="CC204" i="95"/>
  <c r="CD204" i="95" a="1"/>
  <c r="CD204" i="95" s="1"/>
  <c r="CE204" i="95" a="1"/>
  <c r="CE204" i="95" s="1"/>
  <c r="CF204" i="95" a="1"/>
  <c r="CF204" i="95" s="1"/>
  <c r="CG204" i="95" a="1"/>
  <c r="CG204" i="95"/>
  <c r="CH204" i="95" a="1"/>
  <c r="CH204" i="95" s="1"/>
  <c r="CI204" i="95" a="1"/>
  <c r="CI204" i="95" s="1"/>
  <c r="CJ204" i="95" a="1"/>
  <c r="CJ204" i="95" s="1"/>
  <c r="CK204" i="95" a="1"/>
  <c r="CK204" i="95"/>
  <c r="CL204" i="95" a="1"/>
  <c r="CL204" i="95" s="1"/>
  <c r="CM204" i="95" a="1"/>
  <c r="CM204" i="95" s="1"/>
  <c r="CN204" i="95" a="1"/>
  <c r="CN204" i="95" s="1"/>
  <c r="CO204" i="95" a="1"/>
  <c r="CO204" i="95"/>
  <c r="CP204" i="95" a="1"/>
  <c r="CP204" i="95" s="1"/>
  <c r="CQ204" i="95" a="1"/>
  <c r="CQ204" i="95" s="1"/>
  <c r="CR204" i="95" a="1"/>
  <c r="CR204" i="95" s="1"/>
  <c r="CS204" i="95" a="1"/>
  <c r="CS204" i="95"/>
  <c r="CT204" i="95" a="1"/>
  <c r="CT204" i="95" s="1"/>
  <c r="CU204" i="95" a="1"/>
  <c r="CU204" i="95" s="1"/>
  <c r="CV204" i="95" a="1"/>
  <c r="CV204" i="95" s="1"/>
  <c r="CW204" i="95" a="1"/>
  <c r="CW204" i="95"/>
  <c r="CX204" i="95" a="1"/>
  <c r="CX204" i="95" s="1"/>
  <c r="CY204" i="95" a="1"/>
  <c r="CY204" i="95" s="1"/>
  <c r="E205" i="95" a="1"/>
  <c r="E205" i="95" s="1"/>
  <c r="F205" i="95" a="1"/>
  <c r="F205" i="95"/>
  <c r="G205" i="95" a="1"/>
  <c r="G205" i="95" s="1"/>
  <c r="H205" i="95" a="1"/>
  <c r="H205" i="95" s="1"/>
  <c r="I205" i="95" a="1"/>
  <c r="I205" i="95" s="1"/>
  <c r="J205" i="95" a="1"/>
  <c r="J205" i="95"/>
  <c r="K205" i="95" a="1"/>
  <c r="K205" i="95" s="1"/>
  <c r="L205" i="95" a="1"/>
  <c r="L205" i="95" s="1"/>
  <c r="M205" i="95" a="1"/>
  <c r="M205" i="95" s="1"/>
  <c r="N205" i="95" a="1"/>
  <c r="N205" i="95"/>
  <c r="O205" i="95" a="1"/>
  <c r="O205" i="95" s="1"/>
  <c r="P205" i="95" a="1"/>
  <c r="P205" i="95" s="1"/>
  <c r="Q205" i="95" a="1"/>
  <c r="Q205" i="95" s="1"/>
  <c r="R205" i="95" a="1"/>
  <c r="R205" i="95"/>
  <c r="S205" i="95" a="1"/>
  <c r="S205" i="95" s="1"/>
  <c r="T205" i="95" a="1"/>
  <c r="T205" i="95" s="1"/>
  <c r="U205" i="95" a="1"/>
  <c r="U205" i="95" s="1"/>
  <c r="V205" i="95" a="1"/>
  <c r="V205" i="95"/>
  <c r="W205" i="95" a="1"/>
  <c r="W205" i="95" s="1"/>
  <c r="X205" i="95" a="1"/>
  <c r="X205" i="95" s="1"/>
  <c r="Y205" i="95" a="1"/>
  <c r="Y205" i="95" s="1"/>
  <c r="Z205" i="95" a="1"/>
  <c r="Z205" i="95"/>
  <c r="AA205" i="95" a="1"/>
  <c r="AA205" i="95" s="1"/>
  <c r="AB205" i="95" a="1"/>
  <c r="AB205" i="95" s="1"/>
  <c r="AC205" i="95" a="1"/>
  <c r="AC205" i="95" s="1"/>
  <c r="AD205" i="95" a="1"/>
  <c r="AD205" i="95"/>
  <c r="AE205" i="95" a="1"/>
  <c r="AE205" i="95" s="1"/>
  <c r="AF205" i="95" a="1"/>
  <c r="AF205" i="95" s="1"/>
  <c r="AG205" i="95" a="1"/>
  <c r="AG205" i="95" s="1"/>
  <c r="AH205" i="95" a="1"/>
  <c r="AH205" i="95"/>
  <c r="AI205" i="95" a="1"/>
  <c r="AI205" i="95" s="1"/>
  <c r="AJ205" i="95" a="1"/>
  <c r="AJ205" i="95" s="1"/>
  <c r="AK205" i="95" a="1"/>
  <c r="AK205" i="95" s="1"/>
  <c r="AL205" i="95" a="1"/>
  <c r="AL205" i="95"/>
  <c r="AM205" i="95" a="1"/>
  <c r="AM205" i="95" s="1"/>
  <c r="AN205" i="95" a="1"/>
  <c r="AN205" i="95" s="1"/>
  <c r="AO205" i="95" a="1"/>
  <c r="AO205" i="95" s="1"/>
  <c r="AP205" i="95" a="1"/>
  <c r="AP205" i="95"/>
  <c r="AQ205" i="95" a="1"/>
  <c r="AQ205" i="95" s="1"/>
  <c r="AR205" i="95" a="1"/>
  <c r="AR205" i="95" s="1"/>
  <c r="AS205" i="95" a="1"/>
  <c r="AS205" i="95" s="1"/>
  <c r="AT205" i="95" a="1"/>
  <c r="AT205" i="95"/>
  <c r="AU205" i="95" a="1"/>
  <c r="AU205" i="95" s="1"/>
  <c r="AV205" i="95" a="1"/>
  <c r="AV205" i="95" s="1"/>
  <c r="AW205" i="95" a="1"/>
  <c r="AW205" i="95" s="1"/>
  <c r="AX205" i="95" a="1"/>
  <c r="AX205" i="95"/>
  <c r="AY205" i="95" a="1"/>
  <c r="AY205" i="95" s="1"/>
  <c r="AZ205" i="95" a="1"/>
  <c r="AZ205" i="95" s="1"/>
  <c r="BA205" i="95" a="1"/>
  <c r="BA205" i="95" s="1"/>
  <c r="BB205" i="95" a="1"/>
  <c r="BB205" i="95"/>
  <c r="BC205" i="95" a="1"/>
  <c r="BC205" i="95" s="1"/>
  <c r="BD205" i="95" a="1"/>
  <c r="BD205" i="95" s="1"/>
  <c r="BE205" i="95" a="1"/>
  <c r="BE205" i="95" s="1"/>
  <c r="BF205" i="95" a="1"/>
  <c r="BF205" i="95"/>
  <c r="BG205" i="95" a="1"/>
  <c r="BG205" i="95" s="1"/>
  <c r="BH205" i="95" a="1"/>
  <c r="BH205" i="95" s="1"/>
  <c r="BI205" i="95" a="1"/>
  <c r="BI205" i="95" s="1"/>
  <c r="BJ205" i="95" a="1"/>
  <c r="BJ205" i="95"/>
  <c r="BK205" i="95" a="1"/>
  <c r="BK205" i="95" s="1"/>
  <c r="BL205" i="95" a="1"/>
  <c r="BL205" i="95" s="1"/>
  <c r="BM205" i="95" a="1"/>
  <c r="BM205" i="95" s="1"/>
  <c r="BN205" i="95" a="1"/>
  <c r="BN205" i="95"/>
  <c r="BO205" i="95" a="1"/>
  <c r="BO205" i="95" s="1"/>
  <c r="BP205" i="95" a="1"/>
  <c r="BP205" i="95" s="1"/>
  <c r="BQ205" i="95" a="1"/>
  <c r="BQ205" i="95" s="1"/>
  <c r="BR205" i="95" a="1"/>
  <c r="BR205" i="95"/>
  <c r="BS205" i="95" a="1"/>
  <c r="BS205" i="95" s="1"/>
  <c r="BT205" i="95" a="1"/>
  <c r="BT205" i="95" s="1"/>
  <c r="BU205" i="95" a="1"/>
  <c r="BU205" i="95" s="1"/>
  <c r="BV205" i="95" a="1"/>
  <c r="BV205" i="95"/>
  <c r="BW205" i="95" a="1"/>
  <c r="BW205" i="95" s="1"/>
  <c r="BX205" i="95" a="1"/>
  <c r="BX205" i="95" s="1"/>
  <c r="BY205" i="95" a="1"/>
  <c r="BY205" i="95" s="1"/>
  <c r="BZ205" i="95" a="1"/>
  <c r="BZ205" i="95"/>
  <c r="CA205" i="95" a="1"/>
  <c r="CA205" i="95" s="1"/>
  <c r="CB205" i="95" a="1"/>
  <c r="CB205" i="95" s="1"/>
  <c r="CC205" i="95" a="1"/>
  <c r="CC205" i="95" s="1"/>
  <c r="CD205" i="95" a="1"/>
  <c r="CD205" i="95"/>
  <c r="CE205" i="95" a="1"/>
  <c r="CE205" i="95" s="1"/>
  <c r="CF205" i="95" a="1"/>
  <c r="CF205" i="95" s="1"/>
  <c r="CG205" i="95" a="1"/>
  <c r="CG205" i="95" s="1"/>
  <c r="CH205" i="95" a="1"/>
  <c r="CH205" i="95"/>
  <c r="CI205" i="95" a="1"/>
  <c r="CI205" i="95" s="1"/>
  <c r="CJ205" i="95" a="1"/>
  <c r="CJ205" i="95" s="1"/>
  <c r="CK205" i="95" a="1"/>
  <c r="CK205" i="95" s="1"/>
  <c r="CL205" i="95" a="1"/>
  <c r="CL205" i="95"/>
  <c r="CM205" i="95" a="1"/>
  <c r="CM205" i="95" s="1"/>
  <c r="CN205" i="95" a="1"/>
  <c r="CN205" i="95" s="1"/>
  <c r="CO205" i="95" a="1"/>
  <c r="CO205" i="95" s="1"/>
  <c r="CP205" i="95" a="1"/>
  <c r="CP205" i="95"/>
  <c r="CQ205" i="95" a="1"/>
  <c r="CQ205" i="95" s="1"/>
  <c r="CR205" i="95" a="1"/>
  <c r="CR205" i="95" s="1"/>
  <c r="CS205" i="95" a="1"/>
  <c r="CS205" i="95" s="1"/>
  <c r="CT205" i="95" a="1"/>
  <c r="CT205" i="95"/>
  <c r="CU205" i="95" a="1"/>
  <c r="CU205" i="95" s="1"/>
  <c r="CV205" i="95" a="1"/>
  <c r="CV205" i="95" s="1"/>
  <c r="CW205" i="95" a="1"/>
  <c r="CW205" i="95" s="1"/>
  <c r="CX205" i="95" a="1"/>
  <c r="CX205" i="95"/>
  <c r="CY205" i="95" a="1"/>
  <c r="CY205" i="95" s="1"/>
  <c r="E206" i="95" a="1"/>
  <c r="E206" i="95" s="1"/>
  <c r="F206" i="95" a="1"/>
  <c r="F206" i="95" s="1"/>
  <c r="G206" i="95" a="1"/>
  <c r="G206" i="95"/>
  <c r="H206" i="95" a="1"/>
  <c r="H206" i="95" s="1"/>
  <c r="I206" i="95" a="1"/>
  <c r="I206" i="95" s="1"/>
  <c r="J206" i="95" a="1"/>
  <c r="J206" i="95" s="1"/>
  <c r="K206" i="95" a="1"/>
  <c r="K206" i="95"/>
  <c r="L206" i="95" a="1"/>
  <c r="L206" i="95" s="1"/>
  <c r="M206" i="95" a="1"/>
  <c r="M206" i="95" s="1"/>
  <c r="N206" i="95" a="1"/>
  <c r="N206" i="95" s="1"/>
  <c r="O206" i="95" a="1"/>
  <c r="O206" i="95"/>
  <c r="P206" i="95" a="1"/>
  <c r="P206" i="95" s="1"/>
  <c r="Q206" i="95" a="1"/>
  <c r="Q206" i="95" s="1"/>
  <c r="R206" i="95" a="1"/>
  <c r="R206" i="95" s="1"/>
  <c r="S206" i="95" a="1"/>
  <c r="S206" i="95"/>
  <c r="T206" i="95" a="1"/>
  <c r="T206" i="95" s="1"/>
  <c r="U206" i="95" a="1"/>
  <c r="U206" i="95" s="1"/>
  <c r="V206" i="95" a="1"/>
  <c r="V206" i="95" s="1"/>
  <c r="W206" i="95" a="1"/>
  <c r="W206" i="95"/>
  <c r="X206" i="95" a="1"/>
  <c r="X206" i="95" s="1"/>
  <c r="Y206" i="95" a="1"/>
  <c r="Y206" i="95" s="1"/>
  <c r="Z206" i="95" a="1"/>
  <c r="Z206" i="95" s="1"/>
  <c r="AA206" i="95" a="1"/>
  <c r="AA206" i="95"/>
  <c r="AB206" i="95" a="1"/>
  <c r="AB206" i="95" s="1"/>
  <c r="AC206" i="95" a="1"/>
  <c r="AC206" i="95" s="1"/>
  <c r="AD206" i="95" a="1"/>
  <c r="AD206" i="95" s="1"/>
  <c r="AE206" i="95" a="1"/>
  <c r="AE206" i="95"/>
  <c r="AF206" i="95" a="1"/>
  <c r="AF206" i="95" s="1"/>
  <c r="AG206" i="95" a="1"/>
  <c r="AG206" i="95" s="1"/>
  <c r="AH206" i="95" a="1"/>
  <c r="AH206" i="95" s="1"/>
  <c r="AI206" i="95" a="1"/>
  <c r="AI206" i="95"/>
  <c r="AJ206" i="95" a="1"/>
  <c r="AJ206" i="95" s="1"/>
  <c r="AK206" i="95" a="1"/>
  <c r="AK206" i="95" s="1"/>
  <c r="AL206" i="95" a="1"/>
  <c r="AL206" i="95" s="1"/>
  <c r="AM206" i="95" a="1"/>
  <c r="AM206" i="95"/>
  <c r="AN206" i="95" a="1"/>
  <c r="AN206" i="95" s="1"/>
  <c r="AO206" i="95" a="1"/>
  <c r="AO206" i="95" s="1"/>
  <c r="AP206" i="95" a="1"/>
  <c r="AP206" i="95" s="1"/>
  <c r="AQ206" i="95" a="1"/>
  <c r="AQ206" i="95"/>
  <c r="AR206" i="95" a="1"/>
  <c r="AR206" i="95" s="1"/>
  <c r="AS206" i="95" a="1"/>
  <c r="AS206" i="95" s="1"/>
  <c r="AT206" i="95" a="1"/>
  <c r="AT206" i="95" s="1"/>
  <c r="AU206" i="95" a="1"/>
  <c r="AU206" i="95"/>
  <c r="AV206" i="95" a="1"/>
  <c r="AV206" i="95" s="1"/>
  <c r="AW206" i="95" a="1"/>
  <c r="AW206" i="95" s="1"/>
  <c r="AX206" i="95" a="1"/>
  <c r="AX206" i="95" s="1"/>
  <c r="AY206" i="95" a="1"/>
  <c r="AY206" i="95"/>
  <c r="AZ206" i="95" a="1"/>
  <c r="AZ206" i="95" s="1"/>
  <c r="BA206" i="95" a="1"/>
  <c r="BA206" i="95" s="1"/>
  <c r="BB206" i="95" a="1"/>
  <c r="BB206" i="95" s="1"/>
  <c r="BC206" i="95" a="1"/>
  <c r="BC206" i="95"/>
  <c r="BD206" i="95" a="1"/>
  <c r="BD206" i="95" s="1"/>
  <c r="BE206" i="95" a="1"/>
  <c r="BE206" i="95" s="1"/>
  <c r="BF206" i="95" a="1"/>
  <c r="BF206" i="95" s="1"/>
  <c r="BG206" i="95" a="1"/>
  <c r="BG206" i="95"/>
  <c r="BH206" i="95" a="1"/>
  <c r="BH206" i="95" s="1"/>
  <c r="BI206" i="95" a="1"/>
  <c r="BI206" i="95" s="1"/>
  <c r="BJ206" i="95" a="1"/>
  <c r="BJ206" i="95" s="1"/>
  <c r="BK206" i="95" a="1"/>
  <c r="BK206" i="95"/>
  <c r="BL206" i="95" a="1"/>
  <c r="BL206" i="95" s="1"/>
  <c r="BM206" i="95" a="1"/>
  <c r="BM206" i="95" s="1"/>
  <c r="BN206" i="95" a="1"/>
  <c r="BN206" i="95" s="1"/>
  <c r="BO206" i="95" a="1"/>
  <c r="BO206" i="95"/>
  <c r="BP206" i="95" a="1"/>
  <c r="BP206" i="95" s="1"/>
  <c r="BQ206" i="95" a="1"/>
  <c r="BQ206" i="95" s="1"/>
  <c r="BR206" i="95" a="1"/>
  <c r="BR206" i="95" s="1"/>
  <c r="BS206" i="95" a="1"/>
  <c r="BS206" i="95"/>
  <c r="BT206" i="95" a="1"/>
  <c r="BT206" i="95" s="1"/>
  <c r="BU206" i="95" a="1"/>
  <c r="BU206" i="95" s="1"/>
  <c r="BV206" i="95" a="1"/>
  <c r="BV206" i="95" s="1"/>
  <c r="BW206" i="95" a="1"/>
  <c r="BW206" i="95"/>
  <c r="BX206" i="95" a="1"/>
  <c r="BX206" i="95" s="1"/>
  <c r="BY206" i="95" a="1"/>
  <c r="BY206" i="95" s="1"/>
  <c r="BZ206" i="95" a="1"/>
  <c r="BZ206" i="95" s="1"/>
  <c r="CA206" i="95" a="1"/>
  <c r="CA206" i="95"/>
  <c r="CB206" i="95" a="1"/>
  <c r="CB206" i="95" s="1"/>
  <c r="CC206" i="95" a="1"/>
  <c r="CC206" i="95" s="1"/>
  <c r="CD206" i="95" a="1"/>
  <c r="CD206" i="95" s="1"/>
  <c r="CE206" i="95" a="1"/>
  <c r="CE206" i="95"/>
  <c r="CF206" i="95" a="1"/>
  <c r="CF206" i="95" s="1"/>
  <c r="CG206" i="95" a="1"/>
  <c r="CG206" i="95" s="1"/>
  <c r="CH206" i="95" a="1"/>
  <c r="CH206" i="95" s="1"/>
  <c r="CI206" i="95" a="1"/>
  <c r="CI206" i="95"/>
  <c r="CJ206" i="95" a="1"/>
  <c r="CJ206" i="95" s="1"/>
  <c r="CK206" i="95" a="1"/>
  <c r="CK206" i="95" s="1"/>
  <c r="CL206" i="95" a="1"/>
  <c r="CL206" i="95" s="1"/>
  <c r="CM206" i="95" a="1"/>
  <c r="CM206" i="95"/>
  <c r="CN206" i="95" a="1"/>
  <c r="CN206" i="95" s="1"/>
  <c r="CO206" i="95" a="1"/>
  <c r="CO206" i="95" s="1"/>
  <c r="CP206" i="95" a="1"/>
  <c r="CP206" i="95" s="1"/>
  <c r="CQ206" i="95" a="1"/>
  <c r="CQ206" i="95"/>
  <c r="CR206" i="95" a="1"/>
  <c r="CR206" i="95" s="1"/>
  <c r="CS206" i="95" a="1"/>
  <c r="CS206" i="95" s="1"/>
  <c r="CT206" i="95" a="1"/>
  <c r="CT206" i="95" s="1"/>
  <c r="CU206" i="95" a="1"/>
  <c r="CU206" i="95"/>
  <c r="CV206" i="95" a="1"/>
  <c r="CV206" i="95" s="1"/>
  <c r="CW206" i="95" a="1"/>
  <c r="CW206" i="95" s="1"/>
  <c r="CX206" i="95" a="1"/>
  <c r="CX206" i="95" s="1"/>
  <c r="CY206" i="95" a="1"/>
  <c r="CY206" i="95"/>
  <c r="E207" i="95" a="1"/>
  <c r="E207" i="95" s="1"/>
  <c r="F207" i="95" a="1"/>
  <c r="F207" i="95" s="1"/>
  <c r="G207" i="95" a="1"/>
  <c r="G207" i="95" s="1"/>
  <c r="H207" i="95" a="1"/>
  <c r="H207" i="95"/>
  <c r="I207" i="95" a="1"/>
  <c r="I207" i="95" s="1"/>
  <c r="J207" i="95" a="1"/>
  <c r="J207" i="95" s="1"/>
  <c r="K207" i="95" a="1"/>
  <c r="K207" i="95" s="1"/>
  <c r="L207" i="95" a="1"/>
  <c r="L207" i="95"/>
  <c r="M207" i="95" a="1"/>
  <c r="M207" i="95" s="1"/>
  <c r="N207" i="95" a="1"/>
  <c r="N207" i="95" s="1"/>
  <c r="O207" i="95" a="1"/>
  <c r="O207" i="95" s="1"/>
  <c r="P207" i="95" a="1"/>
  <c r="P207" i="95"/>
  <c r="Q207" i="95" a="1"/>
  <c r="Q207" i="95" s="1"/>
  <c r="R207" i="95" a="1"/>
  <c r="R207" i="95" s="1"/>
  <c r="S207" i="95" a="1"/>
  <c r="S207" i="95" s="1"/>
  <c r="T207" i="95" a="1"/>
  <c r="T207" i="95"/>
  <c r="U207" i="95" a="1"/>
  <c r="U207" i="95" s="1"/>
  <c r="V207" i="95" a="1"/>
  <c r="V207" i="95" s="1"/>
  <c r="W207" i="95" a="1"/>
  <c r="W207" i="95" s="1"/>
  <c r="X207" i="95" a="1"/>
  <c r="X207" i="95"/>
  <c r="Y207" i="95" a="1"/>
  <c r="Y207" i="95" s="1"/>
  <c r="Z207" i="95" a="1"/>
  <c r="Z207" i="95" s="1"/>
  <c r="AA207" i="95" a="1"/>
  <c r="AA207" i="95" s="1"/>
  <c r="AB207" i="95" a="1"/>
  <c r="AB207" i="95"/>
  <c r="AC207" i="95" a="1"/>
  <c r="AC207" i="95" s="1"/>
  <c r="AD207" i="95" a="1"/>
  <c r="AD207" i="95" s="1"/>
  <c r="AE207" i="95" a="1"/>
  <c r="AE207" i="95" s="1"/>
  <c r="AF207" i="95" a="1"/>
  <c r="AF207" i="95"/>
  <c r="AG207" i="95" a="1"/>
  <c r="AG207" i="95" s="1"/>
  <c r="AH207" i="95" a="1"/>
  <c r="AH207" i="95" s="1"/>
  <c r="AI207" i="95" a="1"/>
  <c r="AI207" i="95" s="1"/>
  <c r="AJ207" i="95" a="1"/>
  <c r="AJ207" i="95"/>
  <c r="AK207" i="95" a="1"/>
  <c r="AK207" i="95" s="1"/>
  <c r="AL207" i="95" a="1"/>
  <c r="AL207" i="95" s="1"/>
  <c r="AM207" i="95" a="1"/>
  <c r="AM207" i="95" s="1"/>
  <c r="AN207" i="95" a="1"/>
  <c r="AN207" i="95"/>
  <c r="AO207" i="95" a="1"/>
  <c r="AO207" i="95" s="1"/>
  <c r="AP207" i="95" a="1"/>
  <c r="AP207" i="95" s="1"/>
  <c r="AQ207" i="95" a="1"/>
  <c r="AQ207" i="95" s="1"/>
  <c r="AR207" i="95" a="1"/>
  <c r="AR207" i="95"/>
  <c r="AS207" i="95" a="1"/>
  <c r="AS207" i="95" s="1"/>
  <c r="AT207" i="95" a="1"/>
  <c r="AT207" i="95" s="1"/>
  <c r="AU207" i="95" a="1"/>
  <c r="AU207" i="95" s="1"/>
  <c r="AV207" i="95" a="1"/>
  <c r="AV207" i="95"/>
  <c r="AW207" i="95" a="1"/>
  <c r="AW207" i="95" s="1"/>
  <c r="AX207" i="95" a="1"/>
  <c r="AX207" i="95" s="1"/>
  <c r="AY207" i="95" a="1"/>
  <c r="AY207" i="95" s="1"/>
  <c r="AZ207" i="95" a="1"/>
  <c r="AZ207" i="95"/>
  <c r="BA207" i="95" a="1"/>
  <c r="BA207" i="95" s="1"/>
  <c r="BB207" i="95" a="1"/>
  <c r="BB207" i="95" s="1"/>
  <c r="BC207" i="95" a="1"/>
  <c r="BC207" i="95" s="1"/>
  <c r="BD207" i="95" a="1"/>
  <c r="BD207" i="95"/>
  <c r="BE207" i="95" a="1"/>
  <c r="BE207" i="95" s="1"/>
  <c r="BF207" i="95" a="1"/>
  <c r="BF207" i="95" s="1"/>
  <c r="BG207" i="95" a="1"/>
  <c r="BG207" i="95" s="1"/>
  <c r="BH207" i="95" a="1"/>
  <c r="BH207" i="95"/>
  <c r="BI207" i="95" a="1"/>
  <c r="BI207" i="95" s="1"/>
  <c r="BJ207" i="95" a="1"/>
  <c r="BJ207" i="95" s="1"/>
  <c r="BK207" i="95" a="1"/>
  <c r="BK207" i="95" s="1"/>
  <c r="BL207" i="95" a="1"/>
  <c r="BL207" i="95"/>
  <c r="BM207" i="95" a="1"/>
  <c r="BM207" i="95" s="1"/>
  <c r="BN207" i="95" a="1"/>
  <c r="BN207" i="95" s="1"/>
  <c r="BO207" i="95" a="1"/>
  <c r="BO207" i="95" s="1"/>
  <c r="BP207" i="95" a="1"/>
  <c r="BP207" i="95"/>
  <c r="BQ207" i="95" a="1"/>
  <c r="BQ207" i="95" s="1"/>
  <c r="BR207" i="95" a="1"/>
  <c r="BR207" i="95" s="1"/>
  <c r="BS207" i="95" a="1"/>
  <c r="BS207" i="95" s="1"/>
  <c r="BT207" i="95" a="1"/>
  <c r="BT207" i="95"/>
  <c r="BU207" i="95" a="1"/>
  <c r="BU207" i="95" s="1"/>
  <c r="BV207" i="95" a="1"/>
  <c r="BV207" i="95" s="1"/>
  <c r="BW207" i="95" a="1"/>
  <c r="BW207" i="95" s="1"/>
  <c r="BX207" i="95" a="1"/>
  <c r="BX207" i="95"/>
  <c r="BY207" i="95" a="1"/>
  <c r="BY207" i="95" s="1"/>
  <c r="BZ207" i="95" a="1"/>
  <c r="BZ207" i="95" s="1"/>
  <c r="CA207" i="95" a="1"/>
  <c r="CA207" i="95" s="1"/>
  <c r="CB207" i="95" a="1"/>
  <c r="CB207" i="95"/>
  <c r="CC207" i="95" a="1"/>
  <c r="CC207" i="95" s="1"/>
  <c r="CD207" i="95" a="1"/>
  <c r="CD207" i="95" s="1"/>
  <c r="CE207" i="95" a="1"/>
  <c r="CE207" i="95" s="1"/>
  <c r="CF207" i="95" a="1"/>
  <c r="CF207" i="95"/>
  <c r="CG207" i="95" a="1"/>
  <c r="CG207" i="95" s="1"/>
  <c r="CH207" i="95" a="1"/>
  <c r="CH207" i="95" s="1"/>
  <c r="CI207" i="95" a="1"/>
  <c r="CI207" i="95" s="1"/>
  <c r="CJ207" i="95" a="1"/>
  <c r="CJ207" i="95"/>
  <c r="CK207" i="95" a="1"/>
  <c r="CK207" i="95" s="1"/>
  <c r="CL207" i="95" a="1"/>
  <c r="CL207" i="95" s="1"/>
  <c r="CM207" i="95" a="1"/>
  <c r="CM207" i="95" s="1"/>
  <c r="CN207" i="95" a="1"/>
  <c r="CN207" i="95"/>
  <c r="CO207" i="95" a="1"/>
  <c r="CO207" i="95" s="1"/>
  <c r="CP207" i="95" a="1"/>
  <c r="CP207" i="95" s="1"/>
  <c r="CQ207" i="95" a="1"/>
  <c r="CQ207" i="95" s="1"/>
  <c r="CR207" i="95" a="1"/>
  <c r="CR207" i="95"/>
  <c r="CS207" i="95" a="1"/>
  <c r="CS207" i="95" s="1"/>
  <c r="CT207" i="95" a="1"/>
  <c r="CT207" i="95" s="1"/>
  <c r="CU207" i="95" a="1"/>
  <c r="CU207" i="95" s="1"/>
  <c r="CV207" i="95" a="1"/>
  <c r="CV207" i="95"/>
  <c r="CW207" i="95" a="1"/>
  <c r="CW207" i="95" s="1"/>
  <c r="CX207" i="95" a="1"/>
  <c r="CX207" i="95" s="1"/>
  <c r="CY207" i="95" a="1"/>
  <c r="CY207" i="95" s="1"/>
  <c r="E208" i="95" a="1"/>
  <c r="E208" i="95"/>
  <c r="F208" i="95" a="1"/>
  <c r="F208" i="95" s="1"/>
  <c r="G208" i="95" a="1"/>
  <c r="G208" i="95" s="1"/>
  <c r="H208" i="95" a="1"/>
  <c r="H208" i="95" s="1"/>
  <c r="I208" i="95" a="1"/>
  <c r="I208" i="95"/>
  <c r="J208" i="95" a="1"/>
  <c r="J208" i="95" s="1"/>
  <c r="K208" i="95" a="1"/>
  <c r="K208" i="95" s="1"/>
  <c r="L208" i="95" a="1"/>
  <c r="L208" i="95" s="1"/>
  <c r="M208" i="95" a="1"/>
  <c r="M208" i="95"/>
  <c r="N208" i="95" a="1"/>
  <c r="N208" i="95" s="1"/>
  <c r="O208" i="95" a="1"/>
  <c r="O208" i="95" s="1"/>
  <c r="P208" i="95" a="1"/>
  <c r="P208" i="95" s="1"/>
  <c r="Q208" i="95" a="1"/>
  <c r="Q208" i="95"/>
  <c r="R208" i="95" a="1"/>
  <c r="R208" i="95" s="1"/>
  <c r="S208" i="95" a="1"/>
  <c r="S208" i="95" s="1"/>
  <c r="T208" i="95" a="1"/>
  <c r="T208" i="95" s="1"/>
  <c r="U208" i="95" a="1"/>
  <c r="U208" i="95"/>
  <c r="V208" i="95" a="1"/>
  <c r="V208" i="95" s="1"/>
  <c r="W208" i="95" a="1"/>
  <c r="W208" i="95" s="1"/>
  <c r="X208" i="95" a="1"/>
  <c r="X208" i="95" s="1"/>
  <c r="Y208" i="95" a="1"/>
  <c r="Y208" i="95"/>
  <c r="Z208" i="95" a="1"/>
  <c r="Z208" i="95" s="1"/>
  <c r="AA208" i="95" a="1"/>
  <c r="AA208" i="95" s="1"/>
  <c r="AB208" i="95" a="1"/>
  <c r="AB208" i="95" s="1"/>
  <c r="AC208" i="95" a="1"/>
  <c r="AC208" i="95"/>
  <c r="AD208" i="95" a="1"/>
  <c r="AD208" i="95" s="1"/>
  <c r="AE208" i="95" a="1"/>
  <c r="AE208" i="95" s="1"/>
  <c r="AF208" i="95" a="1"/>
  <c r="AF208" i="95" s="1"/>
  <c r="AG208" i="95" a="1"/>
  <c r="AG208" i="95"/>
  <c r="AH208" i="95" a="1"/>
  <c r="AH208" i="95" s="1"/>
  <c r="AI208" i="95" a="1"/>
  <c r="AI208" i="95" s="1"/>
  <c r="AJ208" i="95" a="1"/>
  <c r="AJ208" i="95" s="1"/>
  <c r="AK208" i="95" a="1"/>
  <c r="AK208" i="95"/>
  <c r="AL208" i="95" a="1"/>
  <c r="AL208" i="95" s="1"/>
  <c r="AM208" i="95" a="1"/>
  <c r="AM208" i="95" s="1"/>
  <c r="AN208" i="95" a="1"/>
  <c r="AN208" i="95" s="1"/>
  <c r="AO208" i="95" a="1"/>
  <c r="AO208" i="95"/>
  <c r="AP208" i="95" a="1"/>
  <c r="AP208" i="95" s="1"/>
  <c r="AQ208" i="95" a="1"/>
  <c r="AQ208" i="95" s="1"/>
  <c r="AR208" i="95" a="1"/>
  <c r="AR208" i="95" s="1"/>
  <c r="AS208" i="95" a="1"/>
  <c r="AS208" i="95"/>
  <c r="AT208" i="95" a="1"/>
  <c r="AT208" i="95" s="1"/>
  <c r="AU208" i="95" a="1"/>
  <c r="AU208" i="95" s="1"/>
  <c r="AV208" i="95" a="1"/>
  <c r="AV208" i="95" s="1"/>
  <c r="AW208" i="95" a="1"/>
  <c r="AW208" i="95"/>
  <c r="AX208" i="95" a="1"/>
  <c r="AX208" i="95" s="1"/>
  <c r="AY208" i="95" a="1"/>
  <c r="AY208" i="95" s="1"/>
  <c r="AZ208" i="95" a="1"/>
  <c r="AZ208" i="95" s="1"/>
  <c r="BA208" i="95" a="1"/>
  <c r="BA208" i="95"/>
  <c r="BB208" i="95" a="1"/>
  <c r="BB208" i="95" s="1"/>
  <c r="BC208" i="95" a="1"/>
  <c r="BC208" i="95" s="1"/>
  <c r="BD208" i="95" a="1"/>
  <c r="BD208" i="95" s="1"/>
  <c r="BE208" i="95" a="1"/>
  <c r="BE208" i="95"/>
  <c r="BF208" i="95" a="1"/>
  <c r="BF208" i="95" s="1"/>
  <c r="BG208" i="95" a="1"/>
  <c r="BG208" i="95" s="1"/>
  <c r="BH208" i="95" a="1"/>
  <c r="BH208" i="95" s="1"/>
  <c r="BI208" i="95" a="1"/>
  <c r="BI208" i="95"/>
  <c r="BJ208" i="95" a="1"/>
  <c r="BJ208" i="95" s="1"/>
  <c r="BK208" i="95" a="1"/>
  <c r="BK208" i="95" s="1"/>
  <c r="BL208" i="95" a="1"/>
  <c r="BL208" i="95" s="1"/>
  <c r="BM208" i="95" a="1"/>
  <c r="BM208" i="95" s="1"/>
  <c r="BN208" i="95" a="1"/>
  <c r="BN208" i="95" s="1"/>
  <c r="BO208" i="95" a="1"/>
  <c r="BO208" i="95"/>
  <c r="BP208" i="95" a="1"/>
  <c r="BP208" i="95"/>
  <c r="BQ208" i="95" a="1"/>
  <c r="BQ208" i="95"/>
  <c r="BR208" i="95" a="1"/>
  <c r="BR208" i="95" s="1"/>
  <c r="BS208" i="95" a="1"/>
  <c r="BS208" i="95" s="1"/>
  <c r="BT208" i="95" a="1"/>
  <c r="BT208" i="95" s="1"/>
  <c r="BU208" i="95" a="1"/>
  <c r="BU208" i="95" s="1"/>
  <c r="BV208" i="95" a="1"/>
  <c r="BV208" i="95" s="1"/>
  <c r="BW208" i="95" a="1"/>
  <c r="BW208" i="95"/>
  <c r="BX208" i="95" a="1"/>
  <c r="BX208" i="95"/>
  <c r="BY208" i="95" a="1"/>
  <c r="BY208" i="95"/>
  <c r="BZ208" i="95" a="1"/>
  <c r="BZ208" i="95" s="1"/>
  <c r="CA208" i="95" a="1"/>
  <c r="CA208" i="95" s="1"/>
  <c r="CB208" i="95" a="1"/>
  <c r="CB208" i="95" s="1"/>
  <c r="CC208" i="95" a="1"/>
  <c r="CC208" i="95" s="1"/>
  <c r="CD208" i="95" a="1"/>
  <c r="CD208" i="95" s="1"/>
  <c r="CE208" i="95" a="1"/>
  <c r="CE208" i="95"/>
  <c r="CF208" i="95" a="1"/>
  <c r="CF208" i="95"/>
  <c r="CG208" i="95" a="1"/>
  <c r="CG208" i="95"/>
  <c r="CH208" i="95" a="1"/>
  <c r="CH208" i="95" s="1"/>
  <c r="CI208" i="95" a="1"/>
  <c r="CI208" i="95" s="1"/>
  <c r="CJ208" i="95" a="1"/>
  <c r="CJ208" i="95" s="1"/>
  <c r="CK208" i="95" a="1"/>
  <c r="CK208" i="95" s="1"/>
  <c r="CL208" i="95" a="1"/>
  <c r="CL208" i="95" s="1"/>
  <c r="CM208" i="95" a="1"/>
  <c r="CM208" i="95"/>
  <c r="CN208" i="95" a="1"/>
  <c r="CN208" i="95"/>
  <c r="CO208" i="95" a="1"/>
  <c r="CO208" i="95"/>
  <c r="CP208" i="95" a="1"/>
  <c r="CP208" i="95" s="1"/>
  <c r="CQ208" i="95" a="1"/>
  <c r="CQ208" i="95" s="1"/>
  <c r="CR208" i="95" a="1"/>
  <c r="CR208" i="95" s="1"/>
  <c r="CS208" i="95" a="1"/>
  <c r="CS208" i="95" s="1"/>
  <c r="CT208" i="95" a="1"/>
  <c r="CT208" i="95" s="1"/>
  <c r="CU208" i="95" a="1"/>
  <c r="CU208" i="95"/>
  <c r="CV208" i="95" a="1"/>
  <c r="CV208" i="95"/>
  <c r="CW208" i="95" a="1"/>
  <c r="CW208" i="95"/>
  <c r="CX208" i="95" a="1"/>
  <c r="CX208" i="95" s="1"/>
  <c r="CY208" i="95" a="1"/>
  <c r="CY208" i="95" s="1"/>
  <c r="E209" i="95" a="1"/>
  <c r="E209" i="95" s="1"/>
  <c r="F209" i="95" a="1"/>
  <c r="F209" i="95" s="1"/>
  <c r="G209" i="95" a="1"/>
  <c r="G209" i="95" s="1"/>
  <c r="H209" i="95" a="1"/>
  <c r="H209" i="95"/>
  <c r="I209" i="95" a="1"/>
  <c r="I209" i="95"/>
  <c r="J209" i="95" a="1"/>
  <c r="J209" i="95"/>
  <c r="K209" i="95" a="1"/>
  <c r="K209" i="95" s="1"/>
  <c r="L209" i="95" a="1"/>
  <c r="L209" i="95" s="1"/>
  <c r="M209" i="95" a="1"/>
  <c r="M209" i="95" s="1"/>
  <c r="N209" i="95" a="1"/>
  <c r="N209" i="95" s="1"/>
  <c r="O209" i="95" a="1"/>
  <c r="O209" i="95" s="1"/>
  <c r="P209" i="95" a="1"/>
  <c r="P209" i="95"/>
  <c r="Q209" i="95" a="1"/>
  <c r="Q209" i="95"/>
  <c r="R209" i="95" a="1"/>
  <c r="R209" i="95"/>
  <c r="S209" i="95" a="1"/>
  <c r="S209" i="95" s="1"/>
  <c r="T209" i="95" a="1"/>
  <c r="T209" i="95" s="1"/>
  <c r="U209" i="95" a="1"/>
  <c r="U209" i="95" s="1"/>
  <c r="V209" i="95" a="1"/>
  <c r="V209" i="95" s="1"/>
  <c r="W209" i="95" a="1"/>
  <c r="W209" i="95" s="1"/>
  <c r="X209" i="95" a="1"/>
  <c r="X209" i="95"/>
  <c r="Y209" i="95" a="1"/>
  <c r="Y209" i="95"/>
  <c r="Z209" i="95" a="1"/>
  <c r="Z209" i="95"/>
  <c r="AA209" i="95" a="1"/>
  <c r="AA209" i="95" s="1"/>
  <c r="AB209" i="95" a="1"/>
  <c r="AB209" i="95" s="1"/>
  <c r="AC209" i="95" a="1"/>
  <c r="AC209" i="95" s="1"/>
  <c r="AD209" i="95" a="1"/>
  <c r="AD209" i="95" s="1"/>
  <c r="AE209" i="95" a="1"/>
  <c r="AE209" i="95" s="1"/>
  <c r="AF209" i="95" a="1"/>
  <c r="AF209" i="95"/>
  <c r="AG209" i="95" a="1"/>
  <c r="AG209" i="95"/>
  <c r="AH209" i="95" a="1"/>
  <c r="AH209" i="95"/>
  <c r="AI209" i="95" a="1"/>
  <c r="AI209" i="95" s="1"/>
  <c r="AJ209" i="95" a="1"/>
  <c r="AJ209" i="95" s="1"/>
  <c r="AK209" i="95" a="1"/>
  <c r="AK209" i="95" s="1"/>
  <c r="AL209" i="95" a="1"/>
  <c r="AL209" i="95" s="1"/>
  <c r="AM209" i="95" a="1"/>
  <c r="AM209" i="95" s="1"/>
  <c r="AN209" i="95" a="1"/>
  <c r="AN209" i="95"/>
  <c r="AO209" i="95" a="1"/>
  <c r="AO209" i="95"/>
  <c r="AP209" i="95" a="1"/>
  <c r="AP209" i="95"/>
  <c r="AQ209" i="95" a="1"/>
  <c r="AQ209" i="95" s="1"/>
  <c r="AR209" i="95" a="1"/>
  <c r="AR209" i="95" s="1"/>
  <c r="AS209" i="95" a="1"/>
  <c r="AS209" i="95" s="1"/>
  <c r="AT209" i="95" a="1"/>
  <c r="AT209" i="95" s="1"/>
  <c r="AU209" i="95" a="1"/>
  <c r="AU209" i="95" s="1"/>
  <c r="AV209" i="95" a="1"/>
  <c r="AV209" i="95"/>
  <c r="AW209" i="95" a="1"/>
  <c r="AW209" i="95"/>
  <c r="AX209" i="95" a="1"/>
  <c r="AX209" i="95"/>
  <c r="AY209" i="95" a="1"/>
  <c r="AY209" i="95" s="1"/>
  <c r="AZ209" i="95" a="1"/>
  <c r="AZ209" i="95" s="1"/>
  <c r="BA209" i="95" a="1"/>
  <c r="BA209" i="95" s="1"/>
  <c r="BB209" i="95" a="1"/>
  <c r="BB209" i="95" s="1"/>
  <c r="BC209" i="95" a="1"/>
  <c r="BC209" i="95" s="1"/>
  <c r="BD209" i="95" a="1"/>
  <c r="BD209" i="95"/>
  <c r="BE209" i="95" a="1"/>
  <c r="BE209" i="95"/>
  <c r="BF209" i="95" a="1"/>
  <c r="BF209" i="95"/>
  <c r="BG209" i="95" a="1"/>
  <c r="BG209" i="95" s="1"/>
  <c r="BH209" i="95" a="1"/>
  <c r="BH209" i="95" s="1"/>
  <c r="BI209" i="95" a="1"/>
  <c r="BI209" i="95" s="1"/>
  <c r="BJ209" i="95" a="1"/>
  <c r="BJ209" i="95" s="1"/>
  <c r="BK209" i="95" a="1"/>
  <c r="BK209" i="95" s="1"/>
  <c r="BL209" i="95" a="1"/>
  <c r="BL209" i="95"/>
  <c r="BM209" i="95" a="1"/>
  <c r="BM209" i="95"/>
  <c r="BN209" i="95" a="1"/>
  <c r="BN209" i="95"/>
  <c r="BO209" i="95" a="1"/>
  <c r="BO209" i="95" s="1"/>
  <c r="BP209" i="95" a="1"/>
  <c r="BP209" i="95" s="1"/>
  <c r="BQ209" i="95" a="1"/>
  <c r="BQ209" i="95" s="1"/>
  <c r="BR209" i="95" a="1"/>
  <c r="BR209" i="95" s="1"/>
  <c r="BS209" i="95" a="1"/>
  <c r="BS209" i="95" s="1"/>
  <c r="BT209" i="95" a="1"/>
  <c r="BT209" i="95"/>
  <c r="BU209" i="95" a="1"/>
  <c r="BU209" i="95"/>
  <c r="BV209" i="95" a="1"/>
  <c r="BV209" i="95"/>
  <c r="BW209" i="95" a="1"/>
  <c r="BW209" i="95" s="1"/>
  <c r="BX209" i="95" a="1"/>
  <c r="BX209" i="95" s="1"/>
  <c r="BY209" i="95" a="1"/>
  <c r="BY209" i="95" s="1"/>
  <c r="BZ209" i="95" a="1"/>
  <c r="BZ209" i="95" s="1"/>
  <c r="CA209" i="95" a="1"/>
  <c r="CA209" i="95" s="1"/>
  <c r="CB209" i="95" a="1"/>
  <c r="CB209" i="95"/>
  <c r="CC209" i="95" a="1"/>
  <c r="CC209" i="95"/>
  <c r="CD209" i="95" a="1"/>
  <c r="CD209" i="95"/>
  <c r="CE209" i="95" a="1"/>
  <c r="CE209" i="95" s="1"/>
  <c r="CF209" i="95" a="1"/>
  <c r="CF209" i="95" s="1"/>
  <c r="CG209" i="95" a="1"/>
  <c r="CG209" i="95" s="1"/>
  <c r="CH209" i="95" a="1"/>
  <c r="CH209" i="95" s="1"/>
  <c r="CI209" i="95" a="1"/>
  <c r="CI209" i="95" s="1"/>
  <c r="CJ209" i="95" a="1"/>
  <c r="CJ209" i="95"/>
  <c r="CK209" i="95" a="1"/>
  <c r="CK209" i="95"/>
  <c r="CL209" i="95" a="1"/>
  <c r="CL209" i="95"/>
  <c r="CM209" i="95" a="1"/>
  <c r="CM209" i="95"/>
  <c r="CN209" i="95" a="1"/>
  <c r="CN209" i="95"/>
  <c r="CO209" i="95" a="1"/>
  <c r="CO209" i="95"/>
  <c r="CP209" i="95" a="1"/>
  <c r="CP209" i="95"/>
  <c r="CQ209" i="95" a="1"/>
  <c r="CQ209" i="95"/>
  <c r="CR209" i="95" a="1"/>
  <c r="CR209" i="95"/>
  <c r="CS209" i="95" a="1"/>
  <c r="CS209" i="95"/>
  <c r="CT209" i="95" a="1"/>
  <c r="CT209" i="95"/>
  <c r="CU209" i="95" a="1"/>
  <c r="CU209" i="95"/>
  <c r="CV209" i="95" a="1"/>
  <c r="CV209" i="95"/>
  <c r="CW209" i="95" a="1"/>
  <c r="CW209" i="95"/>
  <c r="CX209" i="95" a="1"/>
  <c r="CX209" i="95"/>
  <c r="CY209" i="95" a="1"/>
  <c r="CY209" i="95"/>
  <c r="E210" i="95" a="1"/>
  <c r="E210" i="95"/>
  <c r="F210" i="95" a="1"/>
  <c r="F210" i="95"/>
  <c r="G210" i="95" a="1"/>
  <c r="G210" i="95"/>
  <c r="H210" i="95" a="1"/>
  <c r="H210" i="95"/>
  <c r="I210" i="95" a="1"/>
  <c r="I210" i="95"/>
  <c r="J210" i="95" a="1"/>
  <c r="J210" i="95"/>
  <c r="K210" i="95" a="1"/>
  <c r="K210" i="95"/>
  <c r="L210" i="95" a="1"/>
  <c r="L210" i="95"/>
  <c r="M210" i="95" a="1"/>
  <c r="M210" i="95"/>
  <c r="N210" i="95" a="1"/>
  <c r="N210" i="95"/>
  <c r="O210" i="95" a="1"/>
  <c r="O210" i="95"/>
  <c r="P210" i="95" a="1"/>
  <c r="P210" i="95"/>
  <c r="Q210" i="95" a="1"/>
  <c r="Q210" i="95"/>
  <c r="R210" i="95" a="1"/>
  <c r="R210" i="95"/>
  <c r="S210" i="95" a="1"/>
  <c r="S210" i="95"/>
  <c r="T210" i="95" a="1"/>
  <c r="T210" i="95"/>
  <c r="U210" i="95" a="1"/>
  <c r="U210" i="95"/>
  <c r="V210" i="95" a="1"/>
  <c r="V210" i="95"/>
  <c r="W210" i="95" a="1"/>
  <c r="W210" i="95"/>
  <c r="X210" i="95" a="1"/>
  <c r="X210" i="95"/>
  <c r="Y210" i="95" a="1"/>
  <c r="Y210" i="95"/>
  <c r="Z210" i="95" a="1"/>
  <c r="Z210" i="95"/>
  <c r="AA210" i="95" a="1"/>
  <c r="AA210" i="95"/>
  <c r="AB210" i="95" a="1"/>
  <c r="AB210" i="95"/>
  <c r="AC210" i="95" a="1"/>
  <c r="AC210" i="95"/>
  <c r="AD210" i="95" a="1"/>
  <c r="AD210" i="95"/>
  <c r="AE210" i="95" a="1"/>
  <c r="AE210" i="95"/>
  <c r="AF210" i="95" a="1"/>
  <c r="AF210" i="95"/>
  <c r="AG210" i="95" a="1"/>
  <c r="AG210" i="95"/>
  <c r="AH210" i="95" a="1"/>
  <c r="AH210" i="95"/>
  <c r="AI210" i="95" a="1"/>
  <c r="AI210" i="95"/>
  <c r="AJ210" i="95" a="1"/>
  <c r="AJ210" i="95"/>
  <c r="AK210" i="95" a="1"/>
  <c r="AK210" i="95"/>
  <c r="AL210" i="95" a="1"/>
  <c r="AL210" i="95"/>
  <c r="AM210" i="95" a="1"/>
  <c r="AM210" i="95"/>
  <c r="AN210" i="95" a="1"/>
  <c r="AN210" i="95"/>
  <c r="AO210" i="95" a="1"/>
  <c r="AO210" i="95"/>
  <c r="AP210" i="95" a="1"/>
  <c r="AP210" i="95"/>
  <c r="AQ210" i="95" a="1"/>
  <c r="AQ210" i="95"/>
  <c r="AR210" i="95" a="1"/>
  <c r="AR210" i="95"/>
  <c r="AS210" i="95" a="1"/>
  <c r="AS210" i="95"/>
  <c r="AT210" i="95" a="1"/>
  <c r="AT210" i="95"/>
  <c r="AU210" i="95" a="1"/>
  <c r="AU210" i="95"/>
  <c r="AV210" i="95" a="1"/>
  <c r="AV210" i="95"/>
  <c r="AW210" i="95" a="1"/>
  <c r="AW210" i="95"/>
  <c r="AX210" i="95" a="1"/>
  <c r="AX210" i="95"/>
  <c r="AY210" i="95" a="1"/>
  <c r="AY210" i="95"/>
  <c r="AZ210" i="95" a="1"/>
  <c r="AZ210" i="95"/>
  <c r="BA210" i="95" a="1"/>
  <c r="BA210" i="95"/>
  <c r="BB210" i="95" a="1"/>
  <c r="BB210" i="95"/>
  <c r="BC210" i="95" a="1"/>
  <c r="BC210" i="95"/>
  <c r="BD210" i="95" a="1"/>
  <c r="BD210" i="95"/>
  <c r="BE210" i="95" a="1"/>
  <c r="BE210" i="95"/>
  <c r="BF210" i="95" a="1"/>
  <c r="BF210" i="95"/>
  <c r="BG210" i="95" a="1"/>
  <c r="BG210" i="95"/>
  <c r="BH210" i="95" a="1"/>
  <c r="BH210" i="95"/>
  <c r="BI210" i="95" a="1"/>
  <c r="BI210" i="95"/>
  <c r="BJ210" i="95" a="1"/>
  <c r="BJ210" i="95"/>
  <c r="BK210" i="95" a="1"/>
  <c r="BK210" i="95"/>
  <c r="BL210" i="95" a="1"/>
  <c r="BL210" i="95"/>
  <c r="BM210" i="95" a="1"/>
  <c r="BM210" i="95"/>
  <c r="BN210" i="95" a="1"/>
  <c r="BN210" i="95"/>
  <c r="BO210" i="95" a="1"/>
  <c r="BO210" i="95"/>
  <c r="BP210" i="95" a="1"/>
  <c r="BP210" i="95"/>
  <c r="BQ210" i="95" a="1"/>
  <c r="BQ210" i="95"/>
  <c r="BR210" i="95" a="1"/>
  <c r="BR210" i="95"/>
  <c r="BS210" i="95" a="1"/>
  <c r="BS210" i="95"/>
  <c r="BT210" i="95" a="1"/>
  <c r="BT210" i="95"/>
  <c r="BU210" i="95" a="1"/>
  <c r="BU210" i="95"/>
  <c r="BV210" i="95" a="1"/>
  <c r="BV210" i="95"/>
  <c r="BW210" i="95" a="1"/>
  <c r="BW210" i="95"/>
  <c r="BX210" i="95" a="1"/>
  <c r="BX210" i="95"/>
  <c r="BY210" i="95" a="1"/>
  <c r="BY210" i="95" s="1"/>
  <c r="BZ210" i="95" a="1"/>
  <c r="BZ210" i="95"/>
  <c r="CA210" i="95" a="1"/>
  <c r="CA210" i="95" s="1"/>
  <c r="CB210" i="95" a="1"/>
  <c r="CB210" i="95"/>
  <c r="CC210" i="95" a="1"/>
  <c r="CC210" i="95" s="1"/>
  <c r="CD210" i="95" a="1"/>
  <c r="CD210" i="95" s="1"/>
  <c r="CE210" i="95" a="1"/>
  <c r="CE210" i="95" s="1"/>
  <c r="CF210" i="95" a="1"/>
  <c r="CF210" i="95" s="1"/>
  <c r="CG210" i="95" a="1"/>
  <c r="CG210" i="95" s="1"/>
  <c r="CH210" i="95" a="1"/>
  <c r="CH210" i="95" s="1"/>
  <c r="CI210" i="95" a="1"/>
  <c r="CI210" i="95" s="1"/>
  <c r="CJ210" i="95" a="1"/>
  <c r="CJ210" i="95" s="1"/>
  <c r="CK210" i="95" a="1"/>
  <c r="CK210" i="95" s="1"/>
  <c r="CL210" i="95" a="1"/>
  <c r="CL210" i="95" s="1"/>
  <c r="CM210" i="95" a="1"/>
  <c r="CM210" i="95" s="1"/>
  <c r="CN210" i="95" a="1"/>
  <c r="CN210" i="95" s="1"/>
  <c r="CO210" i="95" a="1"/>
  <c r="CO210" i="95" s="1"/>
  <c r="CP210" i="95" a="1"/>
  <c r="CP210" i="95" s="1"/>
  <c r="CQ210" i="95" a="1"/>
  <c r="CQ210" i="95" s="1"/>
  <c r="CR210" i="95" a="1"/>
  <c r="CR210" i="95" s="1"/>
  <c r="CS210" i="95" a="1"/>
  <c r="CS210" i="95" s="1"/>
  <c r="CT210" i="95" a="1"/>
  <c r="CT210" i="95" s="1"/>
  <c r="CU210" i="95" a="1"/>
  <c r="CU210" i="95" s="1"/>
  <c r="CV210" i="95" a="1"/>
  <c r="CV210" i="95" s="1"/>
  <c r="CW210" i="95" a="1"/>
  <c r="CW210" i="95" s="1"/>
  <c r="CX210" i="95" a="1"/>
  <c r="CX210" i="95" s="1"/>
  <c r="CY210" i="95" a="1"/>
  <c r="CY210" i="95" s="1"/>
  <c r="E211" i="95" a="1"/>
  <c r="E211" i="95" s="1"/>
  <c r="F211" i="95" a="1"/>
  <c r="F211" i="95" s="1"/>
  <c r="G211" i="95" a="1"/>
  <c r="G211" i="95" s="1"/>
  <c r="H211" i="95" a="1"/>
  <c r="H211" i="95" s="1"/>
  <c r="I211" i="95" a="1"/>
  <c r="I211" i="95" s="1"/>
  <c r="J211" i="95" a="1"/>
  <c r="J211" i="95" s="1"/>
  <c r="K211" i="95" a="1"/>
  <c r="K211" i="95" s="1"/>
  <c r="L211" i="95" a="1"/>
  <c r="L211" i="95" s="1"/>
  <c r="M211" i="95" a="1"/>
  <c r="M211" i="95" s="1"/>
  <c r="N211" i="95" a="1"/>
  <c r="N211" i="95" s="1"/>
  <c r="O211" i="95" a="1"/>
  <c r="O211" i="95" s="1"/>
  <c r="P211" i="95" a="1"/>
  <c r="P211" i="95" s="1"/>
  <c r="Q211" i="95" a="1"/>
  <c r="Q211" i="95" s="1"/>
  <c r="R211" i="95" a="1"/>
  <c r="R211" i="95" s="1"/>
  <c r="S211" i="95" a="1"/>
  <c r="S211" i="95" s="1"/>
  <c r="T211" i="95" a="1"/>
  <c r="T211" i="95" s="1"/>
  <c r="U211" i="95" a="1"/>
  <c r="U211" i="95" s="1"/>
  <c r="V211" i="95" a="1"/>
  <c r="V211" i="95" s="1"/>
  <c r="W211" i="95" a="1"/>
  <c r="W211" i="95" s="1"/>
  <c r="X211" i="95" a="1"/>
  <c r="X211" i="95" s="1"/>
  <c r="Y211" i="95" a="1"/>
  <c r="Y211" i="95" s="1"/>
  <c r="Z211" i="95" a="1"/>
  <c r="Z211" i="95" s="1"/>
  <c r="AA211" i="95" a="1"/>
  <c r="AA211" i="95" s="1"/>
  <c r="AB211" i="95" a="1"/>
  <c r="AB211" i="95" s="1"/>
  <c r="AC211" i="95" a="1"/>
  <c r="AC211" i="95" s="1"/>
  <c r="AD211" i="95" a="1"/>
  <c r="AD211" i="95" s="1"/>
  <c r="AE211" i="95" a="1"/>
  <c r="AE211" i="95" s="1"/>
  <c r="AF211" i="95" a="1"/>
  <c r="AF211" i="95" s="1"/>
  <c r="AG211" i="95" a="1"/>
  <c r="AG211" i="95" s="1"/>
  <c r="AH211" i="95" a="1"/>
  <c r="AH211" i="95" s="1"/>
  <c r="AI211" i="95" a="1"/>
  <c r="AI211" i="95" s="1"/>
  <c r="AJ211" i="95" a="1"/>
  <c r="AJ211" i="95" s="1"/>
  <c r="AK211" i="95" a="1"/>
  <c r="AK211" i="95" s="1"/>
  <c r="AL211" i="95" a="1"/>
  <c r="AL211" i="95" s="1"/>
  <c r="AM211" i="95" a="1"/>
  <c r="AM211" i="95" s="1"/>
  <c r="AN211" i="95" a="1"/>
  <c r="AN211" i="95" s="1"/>
  <c r="AO211" i="95" a="1"/>
  <c r="AO211" i="95" s="1"/>
  <c r="AP211" i="95" a="1"/>
  <c r="AP211" i="95" s="1"/>
  <c r="AQ211" i="95" a="1"/>
  <c r="AQ211" i="95" s="1"/>
  <c r="AR211" i="95" a="1"/>
  <c r="AR211" i="95" s="1"/>
  <c r="AS211" i="95" a="1"/>
  <c r="AS211" i="95" s="1"/>
  <c r="AT211" i="95" a="1"/>
  <c r="AT211" i="95" s="1"/>
  <c r="AU211" i="95" a="1"/>
  <c r="AU211" i="95" s="1"/>
  <c r="AV211" i="95" a="1"/>
  <c r="AV211" i="95" s="1"/>
  <c r="AW211" i="95" a="1"/>
  <c r="AW211" i="95" s="1"/>
  <c r="AX211" i="95" a="1"/>
  <c r="AX211" i="95" s="1"/>
  <c r="AY211" i="95" a="1"/>
  <c r="AY211" i="95" s="1"/>
  <c r="AZ211" i="95" a="1"/>
  <c r="AZ211" i="95" s="1"/>
  <c r="BA211" i="95" a="1"/>
  <c r="BA211" i="95" s="1"/>
  <c r="BB211" i="95" a="1"/>
  <c r="BB211" i="95" s="1"/>
  <c r="BC211" i="95" a="1"/>
  <c r="BC211" i="95" s="1"/>
  <c r="BD211" i="95" a="1"/>
  <c r="BD211" i="95" s="1"/>
  <c r="BE211" i="95" a="1"/>
  <c r="BE211" i="95" s="1"/>
  <c r="BF211" i="95" a="1"/>
  <c r="BF211" i="95" s="1"/>
  <c r="BG211" i="95" a="1"/>
  <c r="BG211" i="95" s="1"/>
  <c r="BH211" i="95" a="1"/>
  <c r="BH211" i="95" s="1"/>
  <c r="BI211" i="95" a="1"/>
  <c r="BI211" i="95" s="1"/>
  <c r="BJ211" i="95" a="1"/>
  <c r="BJ211" i="95" s="1"/>
  <c r="BK211" i="95" a="1"/>
  <c r="BK211" i="95" s="1"/>
  <c r="BL211" i="95" a="1"/>
  <c r="BL211" i="95" s="1"/>
  <c r="BM211" i="95" a="1"/>
  <c r="BM211" i="95" s="1"/>
  <c r="BN211" i="95" a="1"/>
  <c r="BN211" i="95" s="1"/>
  <c r="BO211" i="95" a="1"/>
  <c r="BO211" i="95" s="1"/>
  <c r="BP211" i="95" a="1"/>
  <c r="BP211" i="95" s="1"/>
  <c r="BQ211" i="95" a="1"/>
  <c r="BQ211" i="95" s="1"/>
  <c r="BR211" i="95" a="1"/>
  <c r="BR211" i="95" s="1"/>
  <c r="BS211" i="95" a="1"/>
  <c r="BS211" i="95" s="1"/>
  <c r="BT211" i="95" a="1"/>
  <c r="BT211" i="95" s="1"/>
  <c r="BU211" i="95" a="1"/>
  <c r="BU211" i="95" s="1"/>
  <c r="BV211" i="95" a="1"/>
  <c r="BV211" i="95" s="1"/>
  <c r="BW211" i="95" a="1"/>
  <c r="BW211" i="95" s="1"/>
  <c r="BX211" i="95" a="1"/>
  <c r="BX211" i="95" s="1"/>
  <c r="BY211" i="95" a="1"/>
  <c r="BY211" i="95" s="1"/>
  <c r="BZ211" i="95" a="1"/>
  <c r="BZ211" i="95" s="1"/>
  <c r="CA211" i="95" a="1"/>
  <c r="CA211" i="95" s="1"/>
  <c r="CB211" i="95" a="1"/>
  <c r="CB211" i="95" s="1"/>
  <c r="CC211" i="95" a="1"/>
  <c r="CC211" i="95" s="1"/>
  <c r="CD211" i="95" a="1"/>
  <c r="CD211" i="95" s="1"/>
  <c r="CE211" i="95" a="1"/>
  <c r="CE211" i="95" s="1"/>
  <c r="CF211" i="95" a="1"/>
  <c r="CF211" i="95" s="1"/>
  <c r="CG211" i="95" a="1"/>
  <c r="CG211" i="95" s="1"/>
  <c r="CH211" i="95" a="1"/>
  <c r="CH211" i="95" s="1"/>
  <c r="CI211" i="95" a="1"/>
  <c r="CI211" i="95" s="1"/>
  <c r="CJ211" i="95" a="1"/>
  <c r="CJ211" i="95" s="1"/>
  <c r="CK211" i="95" a="1"/>
  <c r="CK211" i="95" s="1"/>
  <c r="CL211" i="95" a="1"/>
  <c r="CL211" i="95" s="1"/>
  <c r="CM211" i="95" a="1"/>
  <c r="CM211" i="95" s="1"/>
  <c r="CN211" i="95" a="1"/>
  <c r="CN211" i="95" s="1"/>
  <c r="CO211" i="95" a="1"/>
  <c r="CO211" i="95" s="1"/>
  <c r="CP211" i="95" a="1"/>
  <c r="CP211" i="95" s="1"/>
  <c r="CQ211" i="95" a="1"/>
  <c r="CQ211" i="95" s="1"/>
  <c r="CR211" i="95" a="1"/>
  <c r="CR211" i="95" s="1"/>
  <c r="CS211" i="95" a="1"/>
  <c r="CS211" i="95" s="1"/>
  <c r="CT211" i="95" a="1"/>
  <c r="CT211" i="95" s="1"/>
  <c r="CU211" i="95" a="1"/>
  <c r="CU211" i="95" s="1"/>
  <c r="CV211" i="95" a="1"/>
  <c r="CV211" i="95" s="1"/>
  <c r="CW211" i="95" a="1"/>
  <c r="CW211" i="95" s="1"/>
  <c r="CX211" i="95" a="1"/>
  <c r="CX211" i="95" s="1"/>
  <c r="CY211" i="95" a="1"/>
  <c r="CY211" i="95" s="1"/>
  <c r="E212" i="95" a="1"/>
  <c r="E212" i="95" s="1"/>
  <c r="F212" i="95" a="1"/>
  <c r="F212" i="95" s="1"/>
  <c r="G212" i="95" a="1"/>
  <c r="G212" i="95" s="1"/>
  <c r="H212" i="95" a="1"/>
  <c r="H212" i="95" s="1"/>
  <c r="I212" i="95" a="1"/>
  <c r="I212" i="95" s="1"/>
  <c r="J212" i="95" a="1"/>
  <c r="J212" i="95" s="1"/>
  <c r="K212" i="95" a="1"/>
  <c r="K212" i="95" s="1"/>
  <c r="L212" i="95" a="1"/>
  <c r="L212" i="95" s="1"/>
  <c r="M212" i="95" a="1"/>
  <c r="M212" i="95" s="1"/>
  <c r="N212" i="95" a="1"/>
  <c r="N212" i="95" s="1"/>
  <c r="O212" i="95" a="1"/>
  <c r="O212" i="95" s="1"/>
  <c r="P212" i="95" a="1"/>
  <c r="P212" i="95" s="1"/>
  <c r="Q212" i="95" a="1"/>
  <c r="Q212" i="95" s="1"/>
  <c r="R212" i="95" a="1"/>
  <c r="R212" i="95" s="1"/>
  <c r="S212" i="95" a="1"/>
  <c r="S212" i="95" s="1"/>
  <c r="T212" i="95" a="1"/>
  <c r="T212" i="95" s="1"/>
  <c r="U212" i="95" a="1"/>
  <c r="U212" i="95" s="1"/>
  <c r="V212" i="95" a="1"/>
  <c r="V212" i="95" s="1"/>
  <c r="W212" i="95" a="1"/>
  <c r="W212" i="95" s="1"/>
  <c r="X212" i="95" a="1"/>
  <c r="X212" i="95" s="1"/>
  <c r="Y212" i="95" a="1"/>
  <c r="Y212" i="95" s="1"/>
  <c r="Z212" i="95" a="1"/>
  <c r="Z212" i="95" s="1"/>
  <c r="AA212" i="95" a="1"/>
  <c r="AA212" i="95" s="1"/>
  <c r="AB212" i="95" a="1"/>
  <c r="AB212" i="95" s="1"/>
  <c r="AC212" i="95" a="1"/>
  <c r="AC212" i="95" s="1"/>
  <c r="AD212" i="95" a="1"/>
  <c r="AD212" i="95" s="1"/>
  <c r="AE212" i="95" a="1"/>
  <c r="AE212" i="95" s="1"/>
  <c r="AF212" i="95" a="1"/>
  <c r="AF212" i="95" s="1"/>
  <c r="AG212" i="95" a="1"/>
  <c r="AG212" i="95" s="1"/>
  <c r="AH212" i="95" a="1"/>
  <c r="AH212" i="95" s="1"/>
  <c r="AI212" i="95" a="1"/>
  <c r="AI212" i="95" s="1"/>
  <c r="AJ212" i="95" a="1"/>
  <c r="AJ212" i="95" s="1"/>
  <c r="AK212" i="95" a="1"/>
  <c r="AK212" i="95" s="1"/>
  <c r="AL212" i="95" a="1"/>
  <c r="AL212" i="95" s="1"/>
  <c r="AM212" i="95" a="1"/>
  <c r="AM212" i="95" s="1"/>
  <c r="AN212" i="95" a="1"/>
  <c r="AN212" i="95" s="1"/>
  <c r="AO212" i="95" a="1"/>
  <c r="AO212" i="95" s="1"/>
  <c r="AP212" i="95" a="1"/>
  <c r="AP212" i="95" s="1"/>
  <c r="AQ212" i="95" a="1"/>
  <c r="AQ212" i="95" s="1"/>
  <c r="AR212" i="95" a="1"/>
  <c r="AR212" i="95" s="1"/>
  <c r="AS212" i="95" a="1"/>
  <c r="AS212" i="95" s="1"/>
  <c r="AT212" i="95" a="1"/>
  <c r="AT212" i="95" s="1"/>
  <c r="AU212" i="95" a="1"/>
  <c r="AU212" i="95" s="1"/>
  <c r="AV212" i="95" a="1"/>
  <c r="AV212" i="95" s="1"/>
  <c r="AW212" i="95" a="1"/>
  <c r="AW212" i="95" s="1"/>
  <c r="AX212" i="95" a="1"/>
  <c r="AX212" i="95" s="1"/>
  <c r="AY212" i="95" a="1"/>
  <c r="AY212" i="95" s="1"/>
  <c r="AZ212" i="95" a="1"/>
  <c r="AZ212" i="95" s="1"/>
  <c r="BA212" i="95" a="1"/>
  <c r="BA212" i="95" s="1"/>
  <c r="BB212" i="95" a="1"/>
  <c r="BB212" i="95" s="1"/>
  <c r="BC212" i="95" a="1"/>
  <c r="BC212" i="95" s="1"/>
  <c r="BD212" i="95" a="1"/>
  <c r="BD212" i="95" s="1"/>
  <c r="BE212" i="95" a="1"/>
  <c r="BE212" i="95" s="1"/>
  <c r="BF212" i="95" a="1"/>
  <c r="BF212" i="95" s="1"/>
  <c r="BG212" i="95" a="1"/>
  <c r="BG212" i="95" s="1"/>
  <c r="BH212" i="95" a="1"/>
  <c r="BH212" i="95" s="1"/>
  <c r="BI212" i="95" a="1"/>
  <c r="BI212" i="95" s="1"/>
  <c r="BJ212" i="95" a="1"/>
  <c r="BJ212" i="95" s="1"/>
  <c r="BK212" i="95" a="1"/>
  <c r="BK212" i="95" s="1"/>
  <c r="BL212" i="95" a="1"/>
  <c r="BL212" i="95" s="1"/>
  <c r="BM212" i="95" a="1"/>
  <c r="BM212" i="95" s="1"/>
  <c r="BN212" i="95" a="1"/>
  <c r="BN212" i="95" s="1"/>
  <c r="BO212" i="95" a="1"/>
  <c r="BO212" i="95" s="1"/>
  <c r="BP212" i="95" a="1"/>
  <c r="BP212" i="95" s="1"/>
  <c r="BQ212" i="95" a="1"/>
  <c r="BQ212" i="95" s="1"/>
  <c r="BR212" i="95" a="1"/>
  <c r="BR212" i="95" s="1"/>
  <c r="BS212" i="95" a="1"/>
  <c r="BS212" i="95" s="1"/>
  <c r="BT212" i="95" a="1"/>
  <c r="BT212" i="95" s="1"/>
  <c r="BU212" i="95" a="1"/>
  <c r="BU212" i="95" s="1"/>
  <c r="BV212" i="95" a="1"/>
  <c r="BV212" i="95" s="1"/>
  <c r="BW212" i="95" a="1"/>
  <c r="BW212" i="95" s="1"/>
  <c r="BX212" i="95" a="1"/>
  <c r="BX212" i="95" s="1"/>
  <c r="BY212" i="95" a="1"/>
  <c r="BY212" i="95" s="1"/>
  <c r="BZ212" i="95" a="1"/>
  <c r="BZ212" i="95" s="1"/>
  <c r="CA212" i="95" a="1"/>
  <c r="CA212" i="95" s="1"/>
  <c r="CB212" i="95" a="1"/>
  <c r="CB212" i="95" s="1"/>
  <c r="CC212" i="95" a="1"/>
  <c r="CC212" i="95" s="1"/>
  <c r="CD212" i="95" a="1"/>
  <c r="CD212" i="95" s="1"/>
  <c r="CE212" i="95" a="1"/>
  <c r="CE212" i="95" s="1"/>
  <c r="CF212" i="95" a="1"/>
  <c r="CF212" i="95" s="1"/>
  <c r="CG212" i="95" a="1"/>
  <c r="CG212" i="95" s="1"/>
  <c r="CH212" i="95" a="1"/>
  <c r="CH212" i="95" s="1"/>
  <c r="CI212" i="95" a="1"/>
  <c r="CI212" i="95" s="1"/>
  <c r="CJ212" i="95" a="1"/>
  <c r="CJ212" i="95" s="1"/>
  <c r="CK212" i="95" a="1"/>
  <c r="CK212" i="95" s="1"/>
  <c r="CL212" i="95" a="1"/>
  <c r="CL212" i="95" s="1"/>
  <c r="CM212" i="95" a="1"/>
  <c r="CM212" i="95" s="1"/>
  <c r="CN212" i="95" a="1"/>
  <c r="CN212" i="95" s="1"/>
  <c r="CO212" i="95" a="1"/>
  <c r="CO212" i="95" s="1"/>
  <c r="CP212" i="95" a="1"/>
  <c r="CP212" i="95" s="1"/>
  <c r="CQ212" i="95" a="1"/>
  <c r="CQ212" i="95" s="1"/>
  <c r="CR212" i="95" a="1"/>
  <c r="CR212" i="95" s="1"/>
  <c r="CS212" i="95" a="1"/>
  <c r="CS212" i="95" s="1"/>
  <c r="CT212" i="95" a="1"/>
  <c r="CT212" i="95" s="1"/>
  <c r="CU212" i="95" a="1"/>
  <c r="CU212" i="95" s="1"/>
  <c r="CV212" i="95" a="1"/>
  <c r="CV212" i="95" s="1"/>
  <c r="CW212" i="95" a="1"/>
  <c r="CW212" i="95" s="1"/>
  <c r="CX212" i="95" a="1"/>
  <c r="CX212" i="95" s="1"/>
  <c r="CY212" i="95" a="1"/>
  <c r="CY212" i="95" s="1"/>
  <c r="D4" i="95" a="1"/>
  <c r="D4" i="95" s="1"/>
  <c r="D5" i="95" a="1"/>
  <c r="D5" i="95" s="1"/>
  <c r="D6" i="95" a="1"/>
  <c r="D6" i="95" s="1"/>
  <c r="D7" i="95" a="1"/>
  <c r="D7" i="95"/>
  <c r="D8" i="95" a="1"/>
  <c r="D8" i="95" s="1"/>
  <c r="D9" i="95" a="1"/>
  <c r="D9" i="95" s="1"/>
  <c r="D10" i="95" a="1"/>
  <c r="D10" i="95" s="1"/>
  <c r="D11" i="95" a="1"/>
  <c r="D11" i="95"/>
  <c r="D12" i="95" a="1"/>
  <c r="D12" i="95" s="1"/>
  <c r="D13" i="95" a="1"/>
  <c r="D13" i="95" s="1"/>
  <c r="D14" i="95" a="1"/>
  <c r="D14" i="95" s="1"/>
  <c r="D15" i="95" a="1"/>
  <c r="D15" i="95"/>
  <c r="D16" i="95" a="1"/>
  <c r="D16" i="95" s="1"/>
  <c r="D17" i="95" a="1"/>
  <c r="D17" i="95" s="1"/>
  <c r="D18" i="95" a="1"/>
  <c r="D18" i="95" s="1"/>
  <c r="D19" i="95" a="1"/>
  <c r="D19" i="95"/>
  <c r="D20" i="95" a="1"/>
  <c r="D20" i="95" s="1"/>
  <c r="D21" i="95" a="1"/>
  <c r="D21" i="95" s="1"/>
  <c r="D22" i="95" a="1"/>
  <c r="D22" i="95" s="1"/>
  <c r="D23" i="95" a="1"/>
  <c r="D23" i="95"/>
  <c r="D24" i="95" a="1"/>
  <c r="D24" i="95" s="1"/>
  <c r="D25" i="95" a="1"/>
  <c r="D25" i="95" s="1"/>
  <c r="D26" i="95" a="1"/>
  <c r="D26" i="95" s="1"/>
  <c r="D27" i="95" a="1"/>
  <c r="D27" i="95"/>
  <c r="D28" i="95" a="1"/>
  <c r="D28" i="95" s="1"/>
  <c r="D29" i="95" a="1"/>
  <c r="D29" i="95" s="1"/>
  <c r="D30" i="95" a="1"/>
  <c r="D30" i="95" s="1"/>
  <c r="D31" i="95" a="1"/>
  <c r="D31" i="95"/>
  <c r="D32" i="95" a="1"/>
  <c r="D32" i="95" s="1"/>
  <c r="D33" i="95" a="1"/>
  <c r="D33" i="95" s="1"/>
  <c r="D34" i="95" a="1"/>
  <c r="D34" i="95" s="1"/>
  <c r="D35" i="95" a="1"/>
  <c r="D35" i="95"/>
  <c r="D36" i="95" a="1"/>
  <c r="D36" i="95" s="1"/>
  <c r="D37" i="95" a="1"/>
  <c r="D37" i="95" s="1"/>
  <c r="D38" i="95" a="1"/>
  <c r="D38" i="95" s="1"/>
  <c r="D39" i="95" a="1"/>
  <c r="D39" i="95"/>
  <c r="D40" i="95" a="1"/>
  <c r="D40" i="95" s="1"/>
  <c r="D41" i="95" a="1"/>
  <c r="D41" i="95" s="1"/>
  <c r="D42" i="95" a="1"/>
  <c r="D42" i="95" s="1"/>
  <c r="D43" i="95" a="1"/>
  <c r="D43" i="95"/>
  <c r="D44" i="95" a="1"/>
  <c r="D44" i="95" s="1"/>
  <c r="D45" i="95" a="1"/>
  <c r="D45" i="95" s="1"/>
  <c r="D46" i="95" a="1"/>
  <c r="D46" i="95" s="1"/>
  <c r="D47" i="95" a="1"/>
  <c r="D47" i="95"/>
  <c r="D48" i="95" a="1"/>
  <c r="D48" i="95" s="1"/>
  <c r="D49" i="95" a="1"/>
  <c r="D49" i="95" s="1"/>
  <c r="D50" i="95" a="1"/>
  <c r="D50" i="95" s="1"/>
  <c r="D51" i="95" a="1"/>
  <c r="D51" i="95"/>
  <c r="D52" i="95" a="1"/>
  <c r="D52" i="95" s="1"/>
  <c r="D53" i="95" a="1"/>
  <c r="D53" i="95" s="1"/>
  <c r="D54" i="95" a="1"/>
  <c r="D54" i="95" s="1"/>
  <c r="D55" i="95" a="1"/>
  <c r="D55" i="95"/>
  <c r="D56" i="95" a="1"/>
  <c r="D56" i="95" s="1"/>
  <c r="D57" i="95" a="1"/>
  <c r="D57" i="95" s="1"/>
  <c r="D58" i="95" a="1"/>
  <c r="D58" i="95" s="1"/>
  <c r="D59" i="95" a="1"/>
  <c r="D59" i="95"/>
  <c r="D60" i="95" a="1"/>
  <c r="D60" i="95" s="1"/>
  <c r="D61" i="95" a="1"/>
  <c r="D61" i="95" s="1"/>
  <c r="D62" i="95" a="1"/>
  <c r="D62" i="95" s="1"/>
  <c r="D63" i="95" a="1"/>
  <c r="D63" i="95"/>
  <c r="D64" i="95" a="1"/>
  <c r="D64" i="95" s="1"/>
  <c r="D65" i="95" a="1"/>
  <c r="D65" i="95" s="1"/>
  <c r="D66" i="95" a="1"/>
  <c r="D66" i="95" s="1"/>
  <c r="D67" i="95" a="1"/>
  <c r="D67" i="95"/>
  <c r="D68" i="95" a="1"/>
  <c r="D68" i="95" s="1"/>
  <c r="D69" i="95" a="1"/>
  <c r="D69" i="95" s="1"/>
  <c r="D70" i="95" a="1"/>
  <c r="D70" i="95" s="1"/>
  <c r="D71" i="95" a="1"/>
  <c r="D71" i="95"/>
  <c r="D72" i="95" a="1"/>
  <c r="D72" i="95" s="1"/>
  <c r="D73" i="95" a="1"/>
  <c r="D73" i="95" s="1"/>
  <c r="D74" i="95" a="1"/>
  <c r="D74" i="95" s="1"/>
  <c r="D75" i="95" a="1"/>
  <c r="D75" i="95"/>
  <c r="D76" i="95" a="1"/>
  <c r="D76" i="95" s="1"/>
  <c r="D77" i="95" a="1"/>
  <c r="D77" i="95" s="1"/>
  <c r="D78" i="95" a="1"/>
  <c r="D78" i="95" s="1"/>
  <c r="D79" i="95" a="1"/>
  <c r="D79" i="95"/>
  <c r="D80" i="95" a="1"/>
  <c r="D80" i="95" s="1"/>
  <c r="D81" i="95" a="1"/>
  <c r="D81" i="95" s="1"/>
  <c r="D82" i="95" a="1"/>
  <c r="D82" i="95" s="1"/>
  <c r="D83" i="95" a="1"/>
  <c r="D83" i="95"/>
  <c r="D84" i="95" a="1"/>
  <c r="D84" i="95" s="1"/>
  <c r="D85" i="95" a="1"/>
  <c r="D85" i="95" s="1"/>
  <c r="D86" i="95" a="1"/>
  <c r="D86" i="95" s="1"/>
  <c r="D87" i="95" a="1"/>
  <c r="D87" i="95"/>
  <c r="D88" i="95" a="1"/>
  <c r="D88" i="95" s="1"/>
  <c r="D89" i="95" a="1"/>
  <c r="D89" i="95" s="1"/>
  <c r="D90" i="95" a="1"/>
  <c r="D90" i="95" s="1"/>
  <c r="D91" i="95" a="1"/>
  <c r="D91" i="95"/>
  <c r="D92" i="95" a="1"/>
  <c r="D92" i="95" s="1"/>
  <c r="D93" i="95" a="1"/>
  <c r="D93" i="95" s="1"/>
  <c r="D94" i="95" a="1"/>
  <c r="D94" i="95" s="1"/>
  <c r="D95" i="95" a="1"/>
  <c r="D95" i="95"/>
  <c r="D96" i="95" a="1"/>
  <c r="D96" i="95" s="1"/>
  <c r="D97" i="95" a="1"/>
  <c r="D97" i="95" s="1"/>
  <c r="D98" i="95" a="1"/>
  <c r="D98" i="95" s="1"/>
  <c r="D99" i="95" a="1"/>
  <c r="D99" i="95"/>
  <c r="D100" i="95" a="1"/>
  <c r="D100" i="95" s="1"/>
  <c r="D101" i="95" a="1"/>
  <c r="D101" i="95" s="1"/>
  <c r="D102" i="95" a="1"/>
  <c r="D102" i="95" s="1"/>
  <c r="D103" i="95" a="1"/>
  <c r="D103" i="95"/>
  <c r="D104" i="95" a="1"/>
  <c r="D104" i="95" s="1"/>
  <c r="D105" i="95" a="1"/>
  <c r="D105" i="95" s="1"/>
  <c r="D106" i="95" a="1"/>
  <c r="D106" i="95" s="1"/>
  <c r="D107" i="95" a="1"/>
  <c r="D107" i="95"/>
  <c r="D108" i="95" a="1"/>
  <c r="D108" i="95" s="1"/>
  <c r="D109" i="95" a="1"/>
  <c r="D109" i="95" s="1"/>
  <c r="D110" i="95" a="1"/>
  <c r="D110" i="95" s="1"/>
  <c r="D111" i="95" a="1"/>
  <c r="D111" i="95"/>
  <c r="D112" i="95" a="1"/>
  <c r="D112" i="95" s="1"/>
  <c r="D113" i="95" a="1"/>
  <c r="D113" i="95" s="1"/>
  <c r="D114" i="95" a="1"/>
  <c r="D114" i="95" s="1"/>
  <c r="D115" i="95" a="1"/>
  <c r="D115" i="95"/>
  <c r="D116" i="95" a="1"/>
  <c r="D116" i="95" s="1"/>
  <c r="D117" i="95" a="1"/>
  <c r="D117" i="95" s="1"/>
  <c r="D118" i="95" a="1"/>
  <c r="D118" i="95" s="1"/>
  <c r="D119" i="95" a="1"/>
  <c r="D119" i="95"/>
  <c r="D120" i="95" a="1"/>
  <c r="D120" i="95" s="1"/>
  <c r="D121" i="95" a="1"/>
  <c r="D121" i="95" s="1"/>
  <c r="D122" i="95" a="1"/>
  <c r="D122" i="95" s="1"/>
  <c r="D123" i="95" a="1"/>
  <c r="D123" i="95"/>
  <c r="D124" i="95" a="1"/>
  <c r="D124" i="95" s="1"/>
  <c r="D125" i="95" a="1"/>
  <c r="D125" i="95" s="1"/>
  <c r="D126" i="95" a="1"/>
  <c r="D126" i="95" s="1"/>
  <c r="D127" i="95" a="1"/>
  <c r="D127" i="95"/>
  <c r="D128" i="95" a="1"/>
  <c r="D128" i="95" s="1"/>
  <c r="D129" i="95" a="1"/>
  <c r="D129" i="95" s="1"/>
  <c r="D130" i="95" a="1"/>
  <c r="D130" i="95" s="1"/>
  <c r="D131" i="95" a="1"/>
  <c r="D131" i="95"/>
  <c r="D132" i="95" a="1"/>
  <c r="D132" i="95" s="1"/>
  <c r="D133" i="95" a="1"/>
  <c r="D133" i="95" s="1"/>
  <c r="D134" i="95" a="1"/>
  <c r="D134" i="95" s="1"/>
  <c r="D135" i="95" a="1"/>
  <c r="D135" i="95"/>
  <c r="D136" i="95" a="1"/>
  <c r="D136" i="95" s="1"/>
  <c r="D137" i="95" a="1"/>
  <c r="D137" i="95" s="1"/>
  <c r="D138" i="95" a="1"/>
  <c r="D138" i="95" s="1"/>
  <c r="D139" i="95" a="1"/>
  <c r="D139" i="95"/>
  <c r="D140" i="95" a="1"/>
  <c r="D140" i="95" s="1"/>
  <c r="D141" i="95" a="1"/>
  <c r="D141" i="95" s="1"/>
  <c r="D142" i="95" a="1"/>
  <c r="D142" i="95" s="1"/>
  <c r="D143" i="95" a="1"/>
  <c r="D143" i="95"/>
  <c r="D144" i="95" a="1"/>
  <c r="D144" i="95" s="1"/>
  <c r="D145" i="95" a="1"/>
  <c r="D145" i="95" s="1"/>
  <c r="D146" i="95" a="1"/>
  <c r="D146" i="95" s="1"/>
  <c r="D147" i="95" a="1"/>
  <c r="D147" i="95"/>
  <c r="D148" i="95" a="1"/>
  <c r="D148" i="95" s="1"/>
  <c r="D149" i="95" a="1"/>
  <c r="D149" i="95" s="1"/>
  <c r="D150" i="95" a="1"/>
  <c r="D150" i="95" s="1"/>
  <c r="D151" i="95" a="1"/>
  <c r="D151" i="95"/>
  <c r="D152" i="95" a="1"/>
  <c r="D152" i="95" s="1"/>
  <c r="D153" i="95" a="1"/>
  <c r="D153" i="95" s="1"/>
  <c r="D154" i="95" a="1"/>
  <c r="D154" i="95" s="1"/>
  <c r="D155" i="95" a="1"/>
  <c r="D155" i="95"/>
  <c r="D156" i="95" a="1"/>
  <c r="D156" i="95" s="1"/>
  <c r="D157" i="95" a="1"/>
  <c r="D157" i="95" s="1"/>
  <c r="D158" i="95" a="1"/>
  <c r="D158" i="95" s="1"/>
  <c r="D159" i="95" a="1"/>
  <c r="D159" i="95"/>
  <c r="D160" i="95" a="1"/>
  <c r="D160" i="95" s="1"/>
  <c r="D161" i="95" a="1"/>
  <c r="D161" i="95" s="1"/>
  <c r="D162" i="95" a="1"/>
  <c r="D162" i="95" s="1"/>
  <c r="D163" i="95" a="1"/>
  <c r="D163" i="95"/>
  <c r="D164" i="95" a="1"/>
  <c r="D164" i="95" s="1"/>
  <c r="D165" i="95" a="1"/>
  <c r="D165" i="95" s="1"/>
  <c r="D166" i="95" a="1"/>
  <c r="D166" i="95" s="1"/>
  <c r="D167" i="95" a="1"/>
  <c r="D167" i="95"/>
  <c r="D168" i="95" a="1"/>
  <c r="D168" i="95" s="1"/>
  <c r="D169" i="95" a="1"/>
  <c r="D169" i="95" s="1"/>
  <c r="D170" i="95" a="1"/>
  <c r="D170" i="95" s="1"/>
  <c r="D171" i="95" a="1"/>
  <c r="D171" i="95"/>
  <c r="D172" i="95" a="1"/>
  <c r="D172" i="95" s="1"/>
  <c r="D173" i="95" a="1"/>
  <c r="D173" i="95" s="1"/>
  <c r="D174" i="95" a="1"/>
  <c r="D174" i="95" s="1"/>
  <c r="D175" i="95" a="1"/>
  <c r="D175" i="95"/>
  <c r="D176" i="95" a="1"/>
  <c r="D176" i="95" s="1"/>
  <c r="D177" i="95" a="1"/>
  <c r="D177" i="95" s="1"/>
  <c r="D178" i="95" a="1"/>
  <c r="D178" i="95" s="1"/>
  <c r="D179" i="95" a="1"/>
  <c r="D179" i="95"/>
  <c r="D180" i="95" a="1"/>
  <c r="D180" i="95" s="1"/>
  <c r="D181" i="95" a="1"/>
  <c r="D181" i="95" s="1"/>
  <c r="D182" i="95" a="1"/>
  <c r="D182" i="95" s="1"/>
  <c r="D183" i="95" a="1"/>
  <c r="D183" i="95"/>
  <c r="D184" i="95" a="1"/>
  <c r="D184" i="95" s="1"/>
  <c r="D185" i="95" a="1"/>
  <c r="D185" i="95" s="1"/>
  <c r="D186" i="95" a="1"/>
  <c r="D186" i="95" s="1"/>
  <c r="D187" i="95" a="1"/>
  <c r="D187" i="95"/>
  <c r="D188" i="95" a="1"/>
  <c r="D188" i="95" s="1"/>
  <c r="D189" i="95" a="1"/>
  <c r="D189" i="95" s="1"/>
  <c r="D190" i="95" a="1"/>
  <c r="D190" i="95" s="1"/>
  <c r="D191" i="95" a="1"/>
  <c r="D191" i="95"/>
  <c r="D192" i="95" a="1"/>
  <c r="D192" i="95" s="1"/>
  <c r="D193" i="95" a="1"/>
  <c r="D193" i="95" s="1"/>
  <c r="D194" i="95" a="1"/>
  <c r="D194" i="95" s="1"/>
  <c r="D195" i="95" a="1"/>
  <c r="D195" i="95"/>
  <c r="D196" i="95" a="1"/>
  <c r="D196" i="95" s="1"/>
  <c r="D197" i="95" a="1"/>
  <c r="D197" i="95" s="1"/>
  <c r="D198" i="95" a="1"/>
  <c r="D198" i="95" s="1"/>
  <c r="D199" i="95" a="1"/>
  <c r="D199" i="95"/>
  <c r="D200" i="95" a="1"/>
  <c r="D200" i="95" s="1"/>
  <c r="D201" i="95" a="1"/>
  <c r="D201" i="95" s="1"/>
  <c r="D202" i="95" a="1"/>
  <c r="D202" i="95" s="1"/>
  <c r="D203" i="95" a="1"/>
  <c r="D203" i="95"/>
  <c r="D204" i="95" a="1"/>
  <c r="D204" i="95" s="1"/>
  <c r="D205" i="95" a="1"/>
  <c r="D205" i="95" s="1"/>
  <c r="D206" i="95" a="1"/>
  <c r="D206" i="95" s="1"/>
  <c r="D207" i="95" a="1"/>
  <c r="D207" i="95"/>
  <c r="D208" i="95" a="1"/>
  <c r="D208" i="95" s="1"/>
  <c r="D209" i="95" a="1"/>
  <c r="D209" i="95" s="1"/>
  <c r="D210" i="95" a="1"/>
  <c r="D210" i="95" s="1"/>
  <c r="D211" i="95" a="1"/>
  <c r="D211" i="95" s="1"/>
  <c r="D212" i="95" a="1"/>
  <c r="D212" i="95" s="1"/>
  <c r="D3" i="95" a="1"/>
  <c r="D3" i="95" s="1"/>
  <c r="L213" i="28"/>
  <c r="E213" i="28"/>
  <c r="C32" i="92" l="1"/>
  <c r="D1" i="28"/>
  <c r="B4" i="94"/>
  <c r="H7" i="92"/>
  <c r="B73" i="28"/>
  <c r="H30" i="92" l="1"/>
  <c r="H28" i="92"/>
  <c r="H26" i="92"/>
  <c r="H20" i="92"/>
  <c r="G20" i="92"/>
  <c r="H17" i="92"/>
  <c r="G17" i="92"/>
  <c r="H14" i="92"/>
  <c r="G14" i="92"/>
  <c r="H11" i="92"/>
  <c r="G11" i="92"/>
  <c r="H10" i="92"/>
  <c r="G10" i="92"/>
  <c r="H9" i="92"/>
  <c r="G9" i="92"/>
  <c r="H8" i="92"/>
  <c r="G8" i="92"/>
  <c r="G7" i="92"/>
  <c r="E4" i="92"/>
  <c r="C4" i="92"/>
  <c r="B4" i="92"/>
  <c r="A42" i="91" l="1"/>
  <c r="L12" i="88" l="1"/>
  <c r="G12" i="88"/>
  <c r="E115" i="28" l="1"/>
  <c r="E114" i="28"/>
  <c r="E147" i="28"/>
  <c r="E146" i="28"/>
  <c r="B34" i="91"/>
  <c r="B32" i="91"/>
  <c r="B30" i="91"/>
  <c r="L186" i="28" l="1"/>
  <c r="E178" i="28" l="1"/>
  <c r="L178" i="28" s="1"/>
  <c r="A178" i="28"/>
  <c r="C178" i="28"/>
  <c r="B72" i="28"/>
  <c r="B67" i="28"/>
  <c r="B68" i="28"/>
  <c r="B69" i="28"/>
  <c r="B70" i="28"/>
  <c r="C72" i="28"/>
  <c r="C70" i="28"/>
  <c r="C68" i="28"/>
  <c r="C69" i="28"/>
  <c r="C67" i="28"/>
  <c r="CY311" i="82"/>
  <c r="E72" i="28" l="1"/>
  <c r="A72" i="28"/>
  <c r="E70" i="28"/>
  <c r="E68" i="28"/>
  <c r="E69" i="28"/>
  <c r="A70" i="28"/>
  <c r="A68" i="28"/>
  <c r="A69" i="28"/>
  <c r="E67" i="28"/>
  <c r="A67" i="28"/>
  <c r="L70" i="28" l="1"/>
  <c r="L69" i="28"/>
  <c r="L68" i="28"/>
  <c r="L67" i="28"/>
  <c r="L72" i="28"/>
  <c r="D28" i="91" l="1"/>
  <c r="D25" i="91"/>
  <c r="D24" i="91"/>
  <c r="D26" i="91"/>
  <c r="D27" i="91"/>
  <c r="D23" i="91"/>
  <c r="D22" i="91"/>
  <c r="D20" i="91"/>
  <c r="D21" i="91"/>
  <c r="D19" i="91"/>
  <c r="D18" i="91"/>
  <c r="D17" i="91"/>
  <c r="D16" i="91"/>
  <c r="D15" i="91"/>
  <c r="D14" i="91"/>
  <c r="D13" i="91"/>
  <c r="D12" i="91"/>
  <c r="D11" i="91"/>
  <c r="D10" i="91"/>
  <c r="D9" i="91"/>
  <c r="C181" i="28" l="1"/>
  <c r="E177" i="28"/>
  <c r="E176" i="28"/>
  <c r="E142" i="28"/>
  <c r="E212" i="28"/>
  <c r="C212" i="28"/>
  <c r="E113" i="28"/>
  <c r="E112" i="28"/>
  <c r="E173" i="28"/>
  <c r="E172" i="28"/>
  <c r="E171" i="28"/>
  <c r="C171" i="28"/>
  <c r="C172" i="28"/>
  <c r="C173" i="28"/>
  <c r="A171" i="28"/>
  <c r="A172" i="28"/>
  <c r="A173" i="28"/>
  <c r="E182" i="28"/>
  <c r="E181" i="28"/>
  <c r="E180" i="28"/>
  <c r="E179" i="28"/>
  <c r="E175" i="28"/>
  <c r="E170" i="28"/>
  <c r="E169" i="28"/>
  <c r="L169" i="28" s="1"/>
  <c r="E174" i="28"/>
  <c r="E168" i="28"/>
  <c r="E167" i="28"/>
  <c r="C182" i="28"/>
  <c r="A182" i="28"/>
  <c r="A181" i="28"/>
  <c r="C180" i="28"/>
  <c r="A180" i="28"/>
  <c r="C175" i="28"/>
  <c r="C176" i="28"/>
  <c r="C177" i="28"/>
  <c r="C179" i="28"/>
  <c r="A176" i="28"/>
  <c r="A177" i="28"/>
  <c r="A179" i="28"/>
  <c r="A175" i="28"/>
  <c r="C169" i="28"/>
  <c r="C170" i="28"/>
  <c r="A169" i="28"/>
  <c r="A170" i="28"/>
  <c r="C174" i="28"/>
  <c r="A174" i="28"/>
  <c r="C168" i="28"/>
  <c r="A168" i="28"/>
  <c r="C167" i="28"/>
  <c r="A167" i="28"/>
  <c r="A115" i="28"/>
  <c r="C115" i="28"/>
  <c r="A112" i="28"/>
  <c r="C112" i="28"/>
  <c r="A113" i="28"/>
  <c r="C113" i="28"/>
  <c r="A114" i="28"/>
  <c r="C114" i="28"/>
  <c r="E101" i="28"/>
  <c r="A101" i="28"/>
  <c r="B101" i="28"/>
  <c r="C101" i="28"/>
  <c r="E52" i="28"/>
  <c r="B52" i="28"/>
  <c r="C52" i="28"/>
  <c r="A52" i="28"/>
  <c r="L36" i="88"/>
  <c r="L113" i="28" l="1"/>
  <c r="L114" i="28"/>
  <c r="L180" i="28"/>
  <c r="E34" i="88" s="1"/>
  <c r="L52" i="28"/>
  <c r="L172" i="28"/>
  <c r="L173" i="28"/>
  <c r="E32" i="88" s="1"/>
  <c r="G32" i="88" s="1"/>
  <c r="L101" i="28"/>
  <c r="L170" i="28"/>
  <c r="L112" i="28"/>
  <c r="L171" i="28"/>
  <c r="E27" i="88" s="1"/>
  <c r="L115" i="28"/>
  <c r="C4" i="88" l="1"/>
  <c r="G27" i="88"/>
  <c r="G34" i="88"/>
  <c r="E209" i="28" l="1"/>
  <c r="E210" i="28"/>
  <c r="N14" i="88" l="1"/>
  <c r="CT365" i="82"/>
  <c r="CT364" i="82" s="1"/>
  <c r="CU365" i="82"/>
  <c r="CU364" i="82" s="1"/>
  <c r="CV365" i="82"/>
  <c r="CV364" i="82" s="1"/>
  <c r="CW365" i="82"/>
  <c r="CW364" i="82" s="1"/>
  <c r="CX365" i="82"/>
  <c r="CX364" i="82" s="1"/>
  <c r="CY365" i="82"/>
  <c r="CY364" i="82" s="1"/>
  <c r="E365" i="82"/>
  <c r="E364" i="82" s="1"/>
  <c r="F365" i="82"/>
  <c r="F364" i="82" s="1"/>
  <c r="G365" i="82"/>
  <c r="G364" i="82" s="1"/>
  <c r="H365" i="82"/>
  <c r="H364" i="82" s="1"/>
  <c r="I365" i="82"/>
  <c r="I364" i="82" s="1"/>
  <c r="J365" i="82"/>
  <c r="J364" i="82" s="1"/>
  <c r="K365" i="82"/>
  <c r="K364" i="82" s="1"/>
  <c r="L365" i="82"/>
  <c r="L364" i="82" s="1"/>
  <c r="M365" i="82"/>
  <c r="M364" i="82" s="1"/>
  <c r="N365" i="82"/>
  <c r="N364" i="82" s="1"/>
  <c r="O365" i="82"/>
  <c r="O364" i="82" s="1"/>
  <c r="P365" i="82"/>
  <c r="P364" i="82" s="1"/>
  <c r="Q365" i="82"/>
  <c r="Q364" i="82" s="1"/>
  <c r="R365" i="82"/>
  <c r="R364" i="82" s="1"/>
  <c r="S365" i="82"/>
  <c r="S364" i="82" s="1"/>
  <c r="T365" i="82"/>
  <c r="T364" i="82" s="1"/>
  <c r="U365" i="82"/>
  <c r="U364" i="82" s="1"/>
  <c r="V365" i="82"/>
  <c r="V364" i="82" s="1"/>
  <c r="W365" i="82"/>
  <c r="W364" i="82" s="1"/>
  <c r="X365" i="82"/>
  <c r="X364" i="82" s="1"/>
  <c r="Y365" i="82"/>
  <c r="Y364" i="82" s="1"/>
  <c r="Z365" i="82"/>
  <c r="Z364" i="82" s="1"/>
  <c r="AA365" i="82"/>
  <c r="AA364" i="82" s="1"/>
  <c r="AB365" i="82"/>
  <c r="AB364" i="82" s="1"/>
  <c r="AC365" i="82"/>
  <c r="AC364" i="82" s="1"/>
  <c r="AD365" i="82"/>
  <c r="AD364" i="82" s="1"/>
  <c r="AE365" i="82"/>
  <c r="AE364" i="82" s="1"/>
  <c r="AF365" i="82"/>
  <c r="AF364" i="82" s="1"/>
  <c r="AG365" i="82"/>
  <c r="AG364" i="82" s="1"/>
  <c r="AH365" i="82"/>
  <c r="AH364" i="82" s="1"/>
  <c r="AI365" i="82"/>
  <c r="AI364" i="82" s="1"/>
  <c r="AJ365" i="82"/>
  <c r="AJ364" i="82" s="1"/>
  <c r="AK365" i="82"/>
  <c r="AK364" i="82" s="1"/>
  <c r="AL365" i="82"/>
  <c r="AL364" i="82" s="1"/>
  <c r="AM365" i="82"/>
  <c r="AM364" i="82" s="1"/>
  <c r="AN365" i="82"/>
  <c r="AN364" i="82" s="1"/>
  <c r="AO365" i="82"/>
  <c r="AO364" i="82" s="1"/>
  <c r="AP365" i="82"/>
  <c r="AP364" i="82" s="1"/>
  <c r="AQ365" i="82"/>
  <c r="AQ364" i="82" s="1"/>
  <c r="AR365" i="82"/>
  <c r="AR364" i="82" s="1"/>
  <c r="AS365" i="82"/>
  <c r="AS364" i="82" s="1"/>
  <c r="AT365" i="82"/>
  <c r="AT364" i="82" s="1"/>
  <c r="AU365" i="82"/>
  <c r="AU364" i="82" s="1"/>
  <c r="AV365" i="82"/>
  <c r="AV364" i="82" s="1"/>
  <c r="AW365" i="82"/>
  <c r="AW364" i="82" s="1"/>
  <c r="AX365" i="82"/>
  <c r="AX364" i="82" s="1"/>
  <c r="AY365" i="82"/>
  <c r="AY364" i="82" s="1"/>
  <c r="AZ365" i="82"/>
  <c r="AZ364" i="82" s="1"/>
  <c r="BA365" i="82"/>
  <c r="BA364" i="82" s="1"/>
  <c r="BB365" i="82"/>
  <c r="BB364" i="82" s="1"/>
  <c r="BC365" i="82"/>
  <c r="BC364" i="82" s="1"/>
  <c r="BD365" i="82"/>
  <c r="BD364" i="82" s="1"/>
  <c r="BE365" i="82"/>
  <c r="BE364" i="82" s="1"/>
  <c r="BF365" i="82"/>
  <c r="BF364" i="82" s="1"/>
  <c r="BG365" i="82"/>
  <c r="BG364" i="82" s="1"/>
  <c r="BH365" i="82"/>
  <c r="BH364" i="82" s="1"/>
  <c r="BI365" i="82"/>
  <c r="BI364" i="82" s="1"/>
  <c r="BJ365" i="82"/>
  <c r="BJ364" i="82" s="1"/>
  <c r="BK365" i="82"/>
  <c r="BK364" i="82" s="1"/>
  <c r="BL365" i="82"/>
  <c r="BL364" i="82" s="1"/>
  <c r="BM365" i="82"/>
  <c r="BM364" i="82" s="1"/>
  <c r="BN365" i="82"/>
  <c r="BN364" i="82" s="1"/>
  <c r="BO365" i="82"/>
  <c r="BO364" i="82" s="1"/>
  <c r="BP365" i="82"/>
  <c r="BP364" i="82" s="1"/>
  <c r="BQ365" i="82"/>
  <c r="BQ364" i="82" s="1"/>
  <c r="BR365" i="82"/>
  <c r="BR364" i="82" s="1"/>
  <c r="BS365" i="82"/>
  <c r="BS364" i="82" s="1"/>
  <c r="BT365" i="82"/>
  <c r="BT364" i="82" s="1"/>
  <c r="BU365" i="82"/>
  <c r="BU364" i="82" s="1"/>
  <c r="BV365" i="82"/>
  <c r="BV364" i="82" s="1"/>
  <c r="BW365" i="82"/>
  <c r="BW364" i="82" s="1"/>
  <c r="BX365" i="82"/>
  <c r="BX364" i="82" s="1"/>
  <c r="BY365" i="82"/>
  <c r="BY364" i="82" s="1"/>
  <c r="BZ365" i="82"/>
  <c r="BZ364" i="82" s="1"/>
  <c r="CA365" i="82"/>
  <c r="CA364" i="82" s="1"/>
  <c r="CB365" i="82"/>
  <c r="CB364" i="82" s="1"/>
  <c r="CC365" i="82"/>
  <c r="CC364" i="82" s="1"/>
  <c r="CD365" i="82"/>
  <c r="CD364" i="82" s="1"/>
  <c r="CE365" i="82"/>
  <c r="CE364" i="82" s="1"/>
  <c r="CF365" i="82"/>
  <c r="CF364" i="82" s="1"/>
  <c r="CG365" i="82"/>
  <c r="CG364" i="82" s="1"/>
  <c r="CH365" i="82"/>
  <c r="CH364" i="82" s="1"/>
  <c r="CI365" i="82"/>
  <c r="CI364" i="82" s="1"/>
  <c r="CJ365" i="82"/>
  <c r="CJ364" i="82" s="1"/>
  <c r="CK365" i="82"/>
  <c r="CK364" i="82" s="1"/>
  <c r="CL365" i="82"/>
  <c r="CL364" i="82" s="1"/>
  <c r="CM365" i="82"/>
  <c r="CM364" i="82" s="1"/>
  <c r="CN365" i="82"/>
  <c r="CN364" i="82" s="1"/>
  <c r="CO365" i="82"/>
  <c r="CO364" i="82" s="1"/>
  <c r="CP365" i="82"/>
  <c r="CP364" i="82" s="1"/>
  <c r="CQ365" i="82"/>
  <c r="CQ364" i="82" s="1"/>
  <c r="CR365" i="82"/>
  <c r="CR364" i="82" s="1"/>
  <c r="CS365" i="82"/>
  <c r="CS364" i="82" s="1"/>
  <c r="D365" i="82"/>
  <c r="D364" i="82" s="1"/>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CE311" i="82"/>
  <c r="CF311" i="82"/>
  <c r="CG311" i="82"/>
  <c r="CH311" i="82"/>
  <c r="CI311" i="82"/>
  <c r="CJ311" i="82"/>
  <c r="CK311" i="82"/>
  <c r="CL311" i="82"/>
  <c r="CM311" i="82"/>
  <c r="CN311" i="82"/>
  <c r="CO311" i="82"/>
  <c r="CP311" i="82"/>
  <c r="CQ311" i="82"/>
  <c r="CR311" i="82"/>
  <c r="CS311" i="82"/>
  <c r="CT311" i="82"/>
  <c r="CU311" i="82"/>
  <c r="CV311" i="82"/>
  <c r="CW311" i="82"/>
  <c r="CX311"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AQ313" i="82"/>
  <c r="AR313" i="82"/>
  <c r="AS313" i="82"/>
  <c r="AT313" i="82"/>
  <c r="AU313" i="82"/>
  <c r="AV313" i="82"/>
  <c r="AW313" i="82"/>
  <c r="AX313" i="82"/>
  <c r="AY313" i="82"/>
  <c r="AZ313" i="82"/>
  <c r="BA313" i="82"/>
  <c r="BB313" i="82"/>
  <c r="BC313" i="82"/>
  <c r="BD313" i="82"/>
  <c r="BE313" i="82"/>
  <c r="BF313" i="82"/>
  <c r="BG313" i="82"/>
  <c r="BH313" i="82"/>
  <c r="BI313" i="82"/>
  <c r="BJ313" i="82"/>
  <c r="BK313" i="82"/>
  <c r="BL313" i="82"/>
  <c r="BM313" i="82"/>
  <c r="BN313" i="82"/>
  <c r="BO313" i="82"/>
  <c r="BP313" i="82"/>
  <c r="BQ313" i="82"/>
  <c r="BR313" i="82"/>
  <c r="BS313" i="82"/>
  <c r="BT313" i="82"/>
  <c r="BU313" i="82"/>
  <c r="BV313" i="82"/>
  <c r="BW313" i="82"/>
  <c r="BX313" i="82"/>
  <c r="BY313" i="82"/>
  <c r="BZ313" i="82"/>
  <c r="CA313" i="82"/>
  <c r="CB313" i="82"/>
  <c r="CC313" i="82"/>
  <c r="CD313" i="82"/>
  <c r="CE313" i="82"/>
  <c r="CF313" i="82"/>
  <c r="CG313" i="82"/>
  <c r="CH313" i="82"/>
  <c r="CI313" i="82"/>
  <c r="CJ313" i="82"/>
  <c r="CK313" i="82"/>
  <c r="CL313" i="82"/>
  <c r="CM313" i="82"/>
  <c r="CN313" i="82"/>
  <c r="CO313" i="82"/>
  <c r="CP313" i="82"/>
  <c r="CQ313" i="82"/>
  <c r="CR313" i="82"/>
  <c r="CS313" i="82"/>
  <c r="CT313" i="82"/>
  <c r="CU313" i="82"/>
  <c r="CV313" i="82"/>
  <c r="CW313" i="82"/>
  <c r="CX313" i="82"/>
  <c r="CY313" i="82"/>
  <c r="E314" i="82"/>
  <c r="F314" i="82"/>
  <c r="G314" i="82"/>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CE314" i="82"/>
  <c r="CF314" i="82"/>
  <c r="CG314" i="82"/>
  <c r="CH314" i="82"/>
  <c r="CI314" i="82"/>
  <c r="CJ314" i="82"/>
  <c r="CK314" i="82"/>
  <c r="CL314" i="82"/>
  <c r="CM314" i="82"/>
  <c r="CN314" i="82"/>
  <c r="CO314" i="82"/>
  <c r="CP314" i="82"/>
  <c r="CQ314" i="82"/>
  <c r="CR314" i="82"/>
  <c r="CS314" i="82"/>
  <c r="CT314" i="82"/>
  <c r="CU314" i="82"/>
  <c r="CV314" i="82"/>
  <c r="CW314" i="82"/>
  <c r="CX314" i="82"/>
  <c r="CY314"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CE315" i="82"/>
  <c r="CF315" i="82"/>
  <c r="CG315" i="82"/>
  <c r="CH315" i="82"/>
  <c r="CI315" i="82"/>
  <c r="CJ315" i="82"/>
  <c r="CK315" i="82"/>
  <c r="CL315" i="82"/>
  <c r="CM315" i="82"/>
  <c r="CN315" i="82"/>
  <c r="CO315" i="82"/>
  <c r="CP315" i="82"/>
  <c r="CQ315" i="82"/>
  <c r="CR315" i="82"/>
  <c r="CS315" i="82"/>
  <c r="CT315" i="82"/>
  <c r="CU315" i="82"/>
  <c r="CV315" i="82"/>
  <c r="CW315" i="82"/>
  <c r="CX315" i="82"/>
  <c r="CY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CE316" i="82"/>
  <c r="CF316" i="82"/>
  <c r="CG316" i="82"/>
  <c r="CH316" i="82"/>
  <c r="CI316" i="82"/>
  <c r="CJ316" i="82"/>
  <c r="CK316" i="82"/>
  <c r="CL316" i="82"/>
  <c r="CM316" i="82"/>
  <c r="CN316" i="82"/>
  <c r="CO316" i="82"/>
  <c r="CP316" i="82"/>
  <c r="CQ316" i="82"/>
  <c r="CR316" i="82"/>
  <c r="CS316" i="82"/>
  <c r="CT316" i="82"/>
  <c r="CU316" i="82"/>
  <c r="CV316" i="82"/>
  <c r="CW316" i="82"/>
  <c r="CX316" i="82"/>
  <c r="CY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C351" i="82" s="1"/>
  <c r="CC353" i="82" s="1"/>
  <c r="CD317" i="82"/>
  <c r="CE317" i="82"/>
  <c r="CF317" i="82"/>
  <c r="CG317" i="82"/>
  <c r="CH317" i="82"/>
  <c r="CI317" i="82"/>
  <c r="CJ317" i="82"/>
  <c r="CK317" i="82"/>
  <c r="CL317" i="82"/>
  <c r="CM317" i="82"/>
  <c r="CN317" i="82"/>
  <c r="CO317" i="82"/>
  <c r="CP317" i="82"/>
  <c r="CQ317" i="82"/>
  <c r="CR317" i="82"/>
  <c r="CS317" i="82"/>
  <c r="CT317" i="82"/>
  <c r="CU317" i="82"/>
  <c r="CV317" i="82"/>
  <c r="CW317" i="82"/>
  <c r="CX317" i="82"/>
  <c r="CY317"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CE318" i="82"/>
  <c r="CF318" i="82"/>
  <c r="CG318" i="82"/>
  <c r="CH318" i="82"/>
  <c r="CI318" i="82"/>
  <c r="CJ318" i="82"/>
  <c r="CK318" i="82"/>
  <c r="CL318" i="82"/>
  <c r="CM318" i="82"/>
  <c r="CN318" i="82"/>
  <c r="CO318" i="82"/>
  <c r="CP318" i="82"/>
  <c r="CQ318" i="82"/>
  <c r="CR318" i="82"/>
  <c r="CS318" i="82"/>
  <c r="CT318" i="82"/>
  <c r="CU318" i="82"/>
  <c r="CV318" i="82"/>
  <c r="CW318" i="82"/>
  <c r="CX318" i="82"/>
  <c r="CY318"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CE319" i="82"/>
  <c r="CF319" i="82"/>
  <c r="CG319" i="82"/>
  <c r="CH319" i="82"/>
  <c r="CI319" i="82"/>
  <c r="CJ319" i="82"/>
  <c r="CK319" i="82"/>
  <c r="CL319" i="82"/>
  <c r="CM319" i="82"/>
  <c r="CN319" i="82"/>
  <c r="CO319" i="82"/>
  <c r="CP319" i="82"/>
  <c r="CQ319" i="82"/>
  <c r="CR319" i="82"/>
  <c r="CS319" i="82"/>
  <c r="CT319" i="82"/>
  <c r="CU319" i="82"/>
  <c r="CV319" i="82"/>
  <c r="CW319" i="82"/>
  <c r="CX319" i="82"/>
  <c r="CY319"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CE320" i="82"/>
  <c r="CF320" i="82"/>
  <c r="CG320" i="82"/>
  <c r="CH320" i="82"/>
  <c r="CI320" i="82"/>
  <c r="CJ320" i="82"/>
  <c r="CK320" i="82"/>
  <c r="CL320" i="82"/>
  <c r="CM320" i="82"/>
  <c r="CN320" i="82"/>
  <c r="CO320" i="82"/>
  <c r="CP320" i="82"/>
  <c r="CQ320" i="82"/>
  <c r="CR320" i="82"/>
  <c r="CS320" i="82"/>
  <c r="CT320" i="82"/>
  <c r="CU320" i="82"/>
  <c r="CV320" i="82"/>
  <c r="CW320" i="82"/>
  <c r="CX320" i="82"/>
  <c r="CY320"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CE321" i="82"/>
  <c r="CF321" i="82"/>
  <c r="CG321" i="82"/>
  <c r="CH321" i="82"/>
  <c r="CI321" i="82"/>
  <c r="CJ321" i="82"/>
  <c r="CK321" i="82"/>
  <c r="CL321" i="82"/>
  <c r="CM321" i="82"/>
  <c r="CN321" i="82"/>
  <c r="CO321" i="82"/>
  <c r="CP321" i="82"/>
  <c r="CQ321" i="82"/>
  <c r="CR321" i="82"/>
  <c r="CS321" i="82"/>
  <c r="CT321" i="82"/>
  <c r="CU321" i="82"/>
  <c r="CV321" i="82"/>
  <c r="CW321" i="82"/>
  <c r="CX321" i="82"/>
  <c r="CY321" i="82"/>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CE322" i="82"/>
  <c r="CF322" i="82"/>
  <c r="CG322" i="82"/>
  <c r="CH322" i="82"/>
  <c r="CI322" i="82"/>
  <c r="CJ322" i="82"/>
  <c r="CK322" i="82"/>
  <c r="CL322" i="82"/>
  <c r="CM322" i="82"/>
  <c r="CN322" i="82"/>
  <c r="CO322" i="82"/>
  <c r="CP322" i="82"/>
  <c r="CQ322" i="82"/>
  <c r="CR322" i="82"/>
  <c r="CS322" i="82"/>
  <c r="CT322" i="82"/>
  <c r="CU322" i="82"/>
  <c r="CV322" i="82"/>
  <c r="CW322" i="82"/>
  <c r="CX322" i="82"/>
  <c r="CY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CE323" i="82"/>
  <c r="CF323" i="82"/>
  <c r="CG323" i="82"/>
  <c r="CH323" i="82"/>
  <c r="CI323" i="82"/>
  <c r="CJ323" i="82"/>
  <c r="CK323" i="82"/>
  <c r="CL323" i="82"/>
  <c r="CM323" i="82"/>
  <c r="CN323" i="82"/>
  <c r="CO323" i="82"/>
  <c r="CP323" i="82"/>
  <c r="CQ323" i="82"/>
  <c r="CR323" i="82"/>
  <c r="CS323" i="82"/>
  <c r="CT323" i="82"/>
  <c r="CU323" i="82"/>
  <c r="CV323" i="82"/>
  <c r="CW323" i="82"/>
  <c r="CX323" i="82"/>
  <c r="CY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CE324" i="82"/>
  <c r="CF324" i="82"/>
  <c r="CG324" i="82"/>
  <c r="CH324" i="82"/>
  <c r="CI324" i="82"/>
  <c r="CJ324" i="82"/>
  <c r="CK324" i="82"/>
  <c r="CL324" i="82"/>
  <c r="CM324" i="82"/>
  <c r="CN324" i="82"/>
  <c r="CO324" i="82"/>
  <c r="CP324" i="82"/>
  <c r="CQ324" i="82"/>
  <c r="CR324" i="82"/>
  <c r="CS324" i="82"/>
  <c r="CT324" i="82"/>
  <c r="CU324" i="82"/>
  <c r="CV324" i="82"/>
  <c r="CW324" i="82"/>
  <c r="CX324" i="82"/>
  <c r="CY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CE325" i="82"/>
  <c r="CF325" i="82"/>
  <c r="CG325" i="82"/>
  <c r="CH325" i="82"/>
  <c r="CI325" i="82"/>
  <c r="CJ325" i="82"/>
  <c r="CK325" i="82"/>
  <c r="CL325" i="82"/>
  <c r="CM325" i="82"/>
  <c r="CN325" i="82"/>
  <c r="CO325" i="82"/>
  <c r="CP325" i="82"/>
  <c r="CQ325" i="82"/>
  <c r="CR325" i="82"/>
  <c r="CS325" i="82"/>
  <c r="CT325" i="82"/>
  <c r="CU325" i="82"/>
  <c r="CV325" i="82"/>
  <c r="CW325" i="82"/>
  <c r="CX325" i="82"/>
  <c r="CY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CE326" i="82"/>
  <c r="CF326" i="82"/>
  <c r="CG326" i="82"/>
  <c r="CH326" i="82"/>
  <c r="CI326" i="82"/>
  <c r="CJ326" i="82"/>
  <c r="CK326" i="82"/>
  <c r="CL326" i="82"/>
  <c r="CM326" i="82"/>
  <c r="CN326" i="82"/>
  <c r="CO326" i="82"/>
  <c r="CP326" i="82"/>
  <c r="CQ326" i="82"/>
  <c r="CR326" i="82"/>
  <c r="CS326" i="82"/>
  <c r="CT326" i="82"/>
  <c r="CU326" i="82"/>
  <c r="CV326" i="82"/>
  <c r="CW326" i="82"/>
  <c r="CX326" i="82"/>
  <c r="CY326" i="82"/>
  <c r="E327" i="82"/>
  <c r="F327" i="82"/>
  <c r="G327" i="82"/>
  <c r="H327" i="82"/>
  <c r="I327" i="82"/>
  <c r="J327" i="82"/>
  <c r="K327" i="82"/>
  <c r="L327" i="82"/>
  <c r="M327" i="82"/>
  <c r="N327" i="82"/>
  <c r="O327" i="82"/>
  <c r="P327" i="82"/>
  <c r="Q327" i="82"/>
  <c r="R327" i="82"/>
  <c r="S327" i="82"/>
  <c r="T327" i="82"/>
  <c r="U327" i="82"/>
  <c r="V327" i="82"/>
  <c r="W327" i="82"/>
  <c r="X327" i="82"/>
  <c r="Y327" i="82"/>
  <c r="Z327" i="82"/>
  <c r="AA327" i="82"/>
  <c r="AB327" i="82"/>
  <c r="AC327" i="82"/>
  <c r="AD327" i="82"/>
  <c r="AE327" i="82"/>
  <c r="AF327" i="82"/>
  <c r="AG327" i="82"/>
  <c r="AH327" i="82"/>
  <c r="AI327" i="82"/>
  <c r="AJ327" i="82"/>
  <c r="AK327" i="82"/>
  <c r="AL327" i="82"/>
  <c r="AM327" i="82"/>
  <c r="AN327" i="82"/>
  <c r="AO327" i="82"/>
  <c r="AP327" i="82"/>
  <c r="AQ327" i="82"/>
  <c r="AR327" i="82"/>
  <c r="AS327" i="82"/>
  <c r="AT327" i="82"/>
  <c r="AU327" i="82"/>
  <c r="AV327" i="82"/>
  <c r="AW327" i="82"/>
  <c r="AX327" i="82"/>
  <c r="AY327" i="82"/>
  <c r="AZ327" i="82"/>
  <c r="BA327" i="82"/>
  <c r="BB327" i="82"/>
  <c r="BC327" i="82"/>
  <c r="BD327" i="82"/>
  <c r="BE327" i="82"/>
  <c r="BF327" i="82"/>
  <c r="BG327" i="82"/>
  <c r="BH327" i="82"/>
  <c r="BI327" i="82"/>
  <c r="BJ327" i="82"/>
  <c r="BK327" i="82"/>
  <c r="BL327" i="82"/>
  <c r="BM327" i="82"/>
  <c r="BN327" i="82"/>
  <c r="BO327" i="82"/>
  <c r="BP327" i="82"/>
  <c r="BQ327" i="82"/>
  <c r="BR327" i="82"/>
  <c r="BS327" i="82"/>
  <c r="BT327" i="82"/>
  <c r="BU327" i="82"/>
  <c r="BV327" i="82"/>
  <c r="BW327" i="82"/>
  <c r="BX327" i="82"/>
  <c r="BY327" i="82"/>
  <c r="BZ327" i="82"/>
  <c r="CA327" i="82"/>
  <c r="CB327" i="82"/>
  <c r="CC327" i="82"/>
  <c r="CD327" i="82"/>
  <c r="CE327" i="82"/>
  <c r="CF327" i="82"/>
  <c r="CG327" i="82"/>
  <c r="CH327" i="82"/>
  <c r="CI327" i="82"/>
  <c r="CJ327" i="82"/>
  <c r="CK327" i="82"/>
  <c r="CL327" i="82"/>
  <c r="CM327" i="82"/>
  <c r="CN327" i="82"/>
  <c r="CO327" i="82"/>
  <c r="CP327" i="82"/>
  <c r="CQ327" i="82"/>
  <c r="CR327" i="82"/>
  <c r="CS327" i="82"/>
  <c r="CT327" i="82"/>
  <c r="CU327" i="82"/>
  <c r="CV327" i="82"/>
  <c r="CW327" i="82"/>
  <c r="CX327" i="82"/>
  <c r="CY327" i="82"/>
  <c r="E328" i="82"/>
  <c r="F328" i="82"/>
  <c r="G328" i="82"/>
  <c r="H328" i="82"/>
  <c r="I328" i="82"/>
  <c r="J328" i="82"/>
  <c r="K328" i="82"/>
  <c r="L328" i="82"/>
  <c r="M328" i="82"/>
  <c r="N328" i="82"/>
  <c r="O328" i="82"/>
  <c r="P328" i="82"/>
  <c r="Q328" i="82"/>
  <c r="R328" i="82"/>
  <c r="S328" i="82"/>
  <c r="T328" i="82"/>
  <c r="U328" i="82"/>
  <c r="V328" i="82"/>
  <c r="W328" i="82"/>
  <c r="X328" i="82"/>
  <c r="Y328" i="82"/>
  <c r="Z328" i="82"/>
  <c r="AA328" i="82"/>
  <c r="AB328" i="82"/>
  <c r="AC328" i="82"/>
  <c r="AD328" i="82"/>
  <c r="AE328" i="82"/>
  <c r="AF328" i="82"/>
  <c r="AG328" i="82"/>
  <c r="AH328" i="82"/>
  <c r="AI328" i="82"/>
  <c r="AJ328" i="82"/>
  <c r="AK328" i="82"/>
  <c r="AL328" i="82"/>
  <c r="AM328" i="82"/>
  <c r="AN328" i="82"/>
  <c r="AO328" i="82"/>
  <c r="AP328" i="82"/>
  <c r="AQ328" i="82"/>
  <c r="AR328" i="82"/>
  <c r="AS328" i="82"/>
  <c r="AT328" i="82"/>
  <c r="AU328" i="82"/>
  <c r="AV328" i="82"/>
  <c r="AW328" i="82"/>
  <c r="AX328" i="82"/>
  <c r="AY328" i="82"/>
  <c r="AZ328" i="82"/>
  <c r="BA328" i="82"/>
  <c r="BB328" i="82"/>
  <c r="BC328" i="82"/>
  <c r="BD328" i="82"/>
  <c r="BE328" i="82"/>
  <c r="BF328" i="82"/>
  <c r="BG328" i="82"/>
  <c r="BH328" i="82"/>
  <c r="BI328" i="82"/>
  <c r="BJ328" i="82"/>
  <c r="BK328" i="82"/>
  <c r="BL328" i="82"/>
  <c r="BM328" i="82"/>
  <c r="BN328" i="82"/>
  <c r="BO328" i="82"/>
  <c r="BP328" i="82"/>
  <c r="BQ328" i="82"/>
  <c r="BR328" i="82"/>
  <c r="BS328" i="82"/>
  <c r="BT328" i="82"/>
  <c r="BU328" i="82"/>
  <c r="BV328" i="82"/>
  <c r="BW328" i="82"/>
  <c r="BX328" i="82"/>
  <c r="BY328" i="82"/>
  <c r="BZ328" i="82"/>
  <c r="CA328" i="82"/>
  <c r="CB328" i="82"/>
  <c r="CC328" i="82"/>
  <c r="CD328" i="82"/>
  <c r="CE328" i="82"/>
  <c r="CF328" i="82"/>
  <c r="CG328" i="82"/>
  <c r="CH328" i="82"/>
  <c r="CI328" i="82"/>
  <c r="CJ328" i="82"/>
  <c r="CK328" i="82"/>
  <c r="CL328" i="82"/>
  <c r="CM328" i="82"/>
  <c r="CN328" i="82"/>
  <c r="CO328" i="82"/>
  <c r="CP328" i="82"/>
  <c r="CQ328" i="82"/>
  <c r="CR328" i="82"/>
  <c r="CS328" i="82"/>
  <c r="CT328" i="82"/>
  <c r="CU328" i="82"/>
  <c r="CV328" i="82"/>
  <c r="CW328" i="82"/>
  <c r="CX328" i="82"/>
  <c r="CY328" i="82"/>
  <c r="E329" i="82"/>
  <c r="F329" i="82"/>
  <c r="G329" i="82"/>
  <c r="H329" i="82"/>
  <c r="I329" i="82"/>
  <c r="J329" i="82"/>
  <c r="K329" i="82"/>
  <c r="L329" i="82"/>
  <c r="M329" i="82"/>
  <c r="N329" i="82"/>
  <c r="O329" i="82"/>
  <c r="P329" i="82"/>
  <c r="Q329" i="82"/>
  <c r="R329" i="82"/>
  <c r="S329" i="82"/>
  <c r="T329" i="82"/>
  <c r="U329" i="82"/>
  <c r="V329" i="82"/>
  <c r="W329" i="82"/>
  <c r="X329" i="82"/>
  <c r="Y329" i="82"/>
  <c r="Z329" i="82"/>
  <c r="AA329" i="82"/>
  <c r="AB329" i="82"/>
  <c r="AC329" i="82"/>
  <c r="AD329" i="82"/>
  <c r="AE329" i="82"/>
  <c r="AF329" i="82"/>
  <c r="AG329" i="82"/>
  <c r="AH329" i="82"/>
  <c r="AI329" i="82"/>
  <c r="AJ329" i="82"/>
  <c r="AK329" i="82"/>
  <c r="AL329" i="82"/>
  <c r="AM329" i="82"/>
  <c r="AN329" i="82"/>
  <c r="AO329" i="82"/>
  <c r="AP329" i="82"/>
  <c r="AQ329" i="82"/>
  <c r="AR329" i="82"/>
  <c r="AS329" i="82"/>
  <c r="AT329" i="82"/>
  <c r="AU329" i="82"/>
  <c r="AV329" i="82"/>
  <c r="AW329" i="82"/>
  <c r="AX329" i="82"/>
  <c r="AY329" i="82"/>
  <c r="AZ329" i="82"/>
  <c r="BA329" i="82"/>
  <c r="BB329" i="82"/>
  <c r="BC329" i="82"/>
  <c r="BD329" i="82"/>
  <c r="BE329" i="82"/>
  <c r="BF329" i="82"/>
  <c r="BG329" i="82"/>
  <c r="BH329" i="82"/>
  <c r="BI329" i="82"/>
  <c r="BJ329" i="82"/>
  <c r="BK329" i="82"/>
  <c r="BL329" i="82"/>
  <c r="BM329" i="82"/>
  <c r="BN329" i="82"/>
  <c r="BO329" i="82"/>
  <c r="BP329" i="82"/>
  <c r="BQ329" i="82"/>
  <c r="BR329" i="82"/>
  <c r="BS329" i="82"/>
  <c r="BT329" i="82"/>
  <c r="BU329" i="82"/>
  <c r="BV329" i="82"/>
  <c r="BW329" i="82"/>
  <c r="BX329" i="82"/>
  <c r="BY329" i="82"/>
  <c r="BZ329" i="82"/>
  <c r="CA329" i="82"/>
  <c r="CB329" i="82"/>
  <c r="CC329" i="82"/>
  <c r="CD329" i="82"/>
  <c r="CE329" i="82"/>
  <c r="CF329" i="82"/>
  <c r="CG329" i="82"/>
  <c r="CH329" i="82"/>
  <c r="CI329" i="82"/>
  <c r="CJ329" i="82"/>
  <c r="CK329" i="82"/>
  <c r="CL329" i="82"/>
  <c r="CM329" i="82"/>
  <c r="CN329" i="82"/>
  <c r="CO329" i="82"/>
  <c r="CP329" i="82"/>
  <c r="CQ329" i="82"/>
  <c r="CR329" i="82"/>
  <c r="CS329" i="82"/>
  <c r="CT329" i="82"/>
  <c r="CU329" i="82"/>
  <c r="CV329" i="82"/>
  <c r="CW329" i="82"/>
  <c r="CX329" i="82"/>
  <c r="CY329" i="82"/>
  <c r="E330" i="82"/>
  <c r="F330" i="82"/>
  <c r="G330" i="82"/>
  <c r="H330" i="82"/>
  <c r="I330" i="82"/>
  <c r="J330" i="82"/>
  <c r="K330" i="82"/>
  <c r="L330" i="82"/>
  <c r="M330" i="82"/>
  <c r="N330" i="82"/>
  <c r="O330" i="82"/>
  <c r="P330" i="82"/>
  <c r="Q330" i="82"/>
  <c r="R330" i="82"/>
  <c r="S330" i="82"/>
  <c r="T330" i="82"/>
  <c r="U330" i="82"/>
  <c r="V330" i="82"/>
  <c r="W330" i="82"/>
  <c r="X330" i="82"/>
  <c r="Y330" i="82"/>
  <c r="Z330" i="82"/>
  <c r="AA330" i="82"/>
  <c r="AB330" i="82"/>
  <c r="AC330" i="82"/>
  <c r="AD330" i="82"/>
  <c r="AE330" i="82"/>
  <c r="AF330" i="82"/>
  <c r="AG330" i="82"/>
  <c r="AH330" i="82"/>
  <c r="AI330" i="82"/>
  <c r="AJ330" i="82"/>
  <c r="AK330" i="82"/>
  <c r="AL330" i="82"/>
  <c r="AM330" i="82"/>
  <c r="AN330" i="82"/>
  <c r="AO330" i="82"/>
  <c r="AP330" i="82"/>
  <c r="AQ330" i="82"/>
  <c r="AR330" i="82"/>
  <c r="AS330" i="82"/>
  <c r="AT330" i="82"/>
  <c r="AU330" i="82"/>
  <c r="AV330" i="82"/>
  <c r="AW330" i="82"/>
  <c r="AX330" i="82"/>
  <c r="AY330" i="82"/>
  <c r="AZ330" i="82"/>
  <c r="BA330" i="82"/>
  <c r="BB330" i="82"/>
  <c r="BC330" i="82"/>
  <c r="BD330" i="82"/>
  <c r="BE330" i="82"/>
  <c r="BF330" i="82"/>
  <c r="BG330" i="82"/>
  <c r="BH330" i="82"/>
  <c r="BI330" i="82"/>
  <c r="BJ330" i="82"/>
  <c r="BK330" i="82"/>
  <c r="BL330" i="82"/>
  <c r="BM330" i="82"/>
  <c r="BN330" i="82"/>
  <c r="BO330" i="82"/>
  <c r="BP330" i="82"/>
  <c r="BQ330" i="82"/>
  <c r="BR330" i="82"/>
  <c r="BS330" i="82"/>
  <c r="BT330" i="82"/>
  <c r="BU330" i="82"/>
  <c r="BV330" i="82"/>
  <c r="BW330" i="82"/>
  <c r="BX330" i="82"/>
  <c r="BY330" i="82"/>
  <c r="BZ330" i="82"/>
  <c r="CA330" i="82"/>
  <c r="CB330" i="82"/>
  <c r="CC330" i="82"/>
  <c r="CD330" i="82"/>
  <c r="CE330" i="82"/>
  <c r="CF330" i="82"/>
  <c r="CG330" i="82"/>
  <c r="CH330" i="82"/>
  <c r="CI330" i="82"/>
  <c r="CJ330" i="82"/>
  <c r="CK330" i="82"/>
  <c r="CL330" i="82"/>
  <c r="CM330" i="82"/>
  <c r="CN330" i="82"/>
  <c r="CO330" i="82"/>
  <c r="CP330" i="82"/>
  <c r="CQ330" i="82"/>
  <c r="CR330" i="82"/>
  <c r="CS330" i="82"/>
  <c r="CT330" i="82"/>
  <c r="CU330" i="82"/>
  <c r="CV330" i="82"/>
  <c r="CW330" i="82"/>
  <c r="CX330" i="82"/>
  <c r="CY330" i="82"/>
  <c r="E331" i="82"/>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CE331" i="82"/>
  <c r="CF331" i="82"/>
  <c r="CG331" i="82"/>
  <c r="CH331" i="82"/>
  <c r="CI331" i="82"/>
  <c r="CJ331" i="82"/>
  <c r="CK331" i="82"/>
  <c r="CL331" i="82"/>
  <c r="CM331" i="82"/>
  <c r="CN331" i="82"/>
  <c r="CO331" i="82"/>
  <c r="CP331" i="82"/>
  <c r="CQ331" i="82"/>
  <c r="CR331" i="82"/>
  <c r="CS331" i="82"/>
  <c r="CT331" i="82"/>
  <c r="CU331" i="82"/>
  <c r="CV331" i="82"/>
  <c r="CW331" i="82"/>
  <c r="CX331" i="82"/>
  <c r="CY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CE332" i="82"/>
  <c r="CF332" i="82"/>
  <c r="CG332" i="82"/>
  <c r="CH332" i="82"/>
  <c r="CI332" i="82"/>
  <c r="CJ332" i="82"/>
  <c r="CK332" i="82"/>
  <c r="CL332" i="82"/>
  <c r="CM332" i="82"/>
  <c r="CN332" i="82"/>
  <c r="CO332" i="82"/>
  <c r="CP332" i="82"/>
  <c r="CQ332" i="82"/>
  <c r="CR332" i="82"/>
  <c r="CS332" i="82"/>
  <c r="CT332" i="82"/>
  <c r="CU332" i="82"/>
  <c r="CV332" i="82"/>
  <c r="CW332" i="82"/>
  <c r="CX332" i="82"/>
  <c r="CY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CE333" i="82"/>
  <c r="CF333" i="82"/>
  <c r="CG333" i="82"/>
  <c r="CH333" i="82"/>
  <c r="CI333" i="82"/>
  <c r="CJ333" i="82"/>
  <c r="CK333" i="82"/>
  <c r="CL333" i="82"/>
  <c r="CM333" i="82"/>
  <c r="CN333" i="82"/>
  <c r="CO333" i="82"/>
  <c r="CP333" i="82"/>
  <c r="CQ333" i="82"/>
  <c r="CR333" i="82"/>
  <c r="CS333" i="82"/>
  <c r="CT333" i="82"/>
  <c r="CU333" i="82"/>
  <c r="CV333" i="82"/>
  <c r="CW333" i="82"/>
  <c r="CX333" i="82"/>
  <c r="CY333" i="82"/>
  <c r="E334" i="82"/>
  <c r="F334" i="82"/>
  <c r="G334" i="82"/>
  <c r="H334" i="82"/>
  <c r="I334" i="82"/>
  <c r="J334" i="82"/>
  <c r="K334" i="82"/>
  <c r="L334" i="82"/>
  <c r="M334" i="82"/>
  <c r="N334" i="82"/>
  <c r="O334" i="82"/>
  <c r="P334" i="82"/>
  <c r="Q334" i="82"/>
  <c r="R334" i="82"/>
  <c r="S334" i="82"/>
  <c r="T334" i="82"/>
  <c r="U334" i="82"/>
  <c r="V334" i="82"/>
  <c r="W334" i="82"/>
  <c r="X334" i="82"/>
  <c r="Y334" i="82"/>
  <c r="Z334" i="82"/>
  <c r="AA334" i="82"/>
  <c r="AB334" i="82"/>
  <c r="AC334" i="82"/>
  <c r="AD334" i="82"/>
  <c r="AE334" i="82"/>
  <c r="AF334" i="82"/>
  <c r="AG334" i="82"/>
  <c r="AH334" i="82"/>
  <c r="AI334" i="82"/>
  <c r="AJ334" i="82"/>
  <c r="AK334" i="82"/>
  <c r="AL334" i="82"/>
  <c r="AM334" i="82"/>
  <c r="AN334" i="82"/>
  <c r="AO334" i="82"/>
  <c r="AP334" i="82"/>
  <c r="AQ334" i="82"/>
  <c r="AR334" i="82"/>
  <c r="AS334" i="82"/>
  <c r="AT334" i="82"/>
  <c r="AU334" i="82"/>
  <c r="AV334" i="82"/>
  <c r="AW334" i="82"/>
  <c r="AX334" i="82"/>
  <c r="AY334" i="82"/>
  <c r="AZ334" i="82"/>
  <c r="BA334" i="82"/>
  <c r="BB334" i="82"/>
  <c r="BC334" i="82"/>
  <c r="BD334" i="82"/>
  <c r="BE334" i="82"/>
  <c r="BF334" i="82"/>
  <c r="BG334" i="82"/>
  <c r="BH334" i="82"/>
  <c r="BI334" i="82"/>
  <c r="BJ334" i="82"/>
  <c r="BK334" i="82"/>
  <c r="BL334" i="82"/>
  <c r="BM334" i="82"/>
  <c r="BN334" i="82"/>
  <c r="BO334" i="82"/>
  <c r="BP334" i="82"/>
  <c r="BQ334" i="82"/>
  <c r="BR334" i="82"/>
  <c r="BS334" i="82"/>
  <c r="BT334" i="82"/>
  <c r="BU334" i="82"/>
  <c r="BV334" i="82"/>
  <c r="BW334" i="82"/>
  <c r="BX334" i="82"/>
  <c r="BY334" i="82"/>
  <c r="BZ334" i="82"/>
  <c r="CA334" i="82"/>
  <c r="CB334" i="82"/>
  <c r="CC334" i="82"/>
  <c r="CD334" i="82"/>
  <c r="CE334" i="82"/>
  <c r="CF334" i="82"/>
  <c r="CG334" i="82"/>
  <c r="CH334" i="82"/>
  <c r="CI334" i="82"/>
  <c r="CJ334" i="82"/>
  <c r="CK334" i="82"/>
  <c r="CL334" i="82"/>
  <c r="CM334" i="82"/>
  <c r="CN334" i="82"/>
  <c r="CO334" i="82"/>
  <c r="CP334" i="82"/>
  <c r="CQ334" i="82"/>
  <c r="CR334" i="82"/>
  <c r="CS334" i="82"/>
  <c r="CT334" i="82"/>
  <c r="CU334" i="82"/>
  <c r="CV334" i="82"/>
  <c r="CW334" i="82"/>
  <c r="CX334" i="82"/>
  <c r="CY334" i="82"/>
  <c r="E335" i="82"/>
  <c r="F335" i="82"/>
  <c r="G335" i="82"/>
  <c r="H335" i="82"/>
  <c r="I335" i="82"/>
  <c r="J335" i="82"/>
  <c r="K335" i="82"/>
  <c r="L335" i="82"/>
  <c r="M335" i="82"/>
  <c r="N335" i="82"/>
  <c r="O335" i="82"/>
  <c r="P335" i="82"/>
  <c r="Q335" i="82"/>
  <c r="R335" i="82"/>
  <c r="S335" i="82"/>
  <c r="T335" i="82"/>
  <c r="U335" i="82"/>
  <c r="V335" i="82"/>
  <c r="W335" i="82"/>
  <c r="X335" i="82"/>
  <c r="Y335" i="82"/>
  <c r="Z335" i="82"/>
  <c r="AA335" i="82"/>
  <c r="AB335" i="82"/>
  <c r="AC335" i="82"/>
  <c r="AD335" i="82"/>
  <c r="AE335" i="82"/>
  <c r="AF335" i="82"/>
  <c r="AG335" i="82"/>
  <c r="AH335" i="82"/>
  <c r="AI335" i="82"/>
  <c r="AJ335" i="82"/>
  <c r="AK335" i="82"/>
  <c r="AL335" i="82"/>
  <c r="AM335" i="82"/>
  <c r="AN335" i="82"/>
  <c r="AO335" i="82"/>
  <c r="AP335" i="82"/>
  <c r="AQ335" i="82"/>
  <c r="AR335" i="82"/>
  <c r="AS335" i="82"/>
  <c r="AT335" i="82"/>
  <c r="AU335" i="82"/>
  <c r="AV335" i="82"/>
  <c r="AW335" i="82"/>
  <c r="AX335" i="82"/>
  <c r="AY335" i="82"/>
  <c r="AZ335" i="82"/>
  <c r="BA335" i="82"/>
  <c r="BB335" i="82"/>
  <c r="BC335" i="82"/>
  <c r="BD335" i="82"/>
  <c r="BE335" i="82"/>
  <c r="BF335" i="82"/>
  <c r="BG335" i="82"/>
  <c r="BH335" i="82"/>
  <c r="BI335" i="82"/>
  <c r="BJ335" i="82"/>
  <c r="BK335" i="82"/>
  <c r="BL335" i="82"/>
  <c r="BM335" i="82"/>
  <c r="BN335" i="82"/>
  <c r="BO335" i="82"/>
  <c r="BP335" i="82"/>
  <c r="BQ335" i="82"/>
  <c r="BR335" i="82"/>
  <c r="BS335" i="82"/>
  <c r="BT335" i="82"/>
  <c r="BU335" i="82"/>
  <c r="BV335" i="82"/>
  <c r="BW335" i="82"/>
  <c r="BX335" i="82"/>
  <c r="BY335" i="82"/>
  <c r="BZ335" i="82"/>
  <c r="CA335" i="82"/>
  <c r="CB335" i="82"/>
  <c r="CC335" i="82"/>
  <c r="CD335" i="82"/>
  <c r="CE335" i="82"/>
  <c r="CF335" i="82"/>
  <c r="CG335" i="82"/>
  <c r="CH335" i="82"/>
  <c r="CI335" i="82"/>
  <c r="CJ335" i="82"/>
  <c r="CK335" i="82"/>
  <c r="CL335" i="82"/>
  <c r="CM335" i="82"/>
  <c r="CN335" i="82"/>
  <c r="CO335" i="82"/>
  <c r="CP335" i="82"/>
  <c r="CQ335" i="82"/>
  <c r="CR335" i="82"/>
  <c r="CS335" i="82"/>
  <c r="CT335" i="82"/>
  <c r="CU335" i="82"/>
  <c r="CV335" i="82"/>
  <c r="CW335" i="82"/>
  <c r="CX335" i="82"/>
  <c r="CY335" i="82"/>
  <c r="E336" i="82"/>
  <c r="F336" i="82"/>
  <c r="G336" i="82"/>
  <c r="H336" i="82"/>
  <c r="I336" i="82"/>
  <c r="J336" i="82"/>
  <c r="K336" i="82"/>
  <c r="L336" i="82"/>
  <c r="M336" i="82"/>
  <c r="N336" i="82"/>
  <c r="O336" i="82"/>
  <c r="P336" i="82"/>
  <c r="Q336" i="82"/>
  <c r="R336" i="82"/>
  <c r="S336" i="82"/>
  <c r="T336" i="82"/>
  <c r="U336" i="82"/>
  <c r="V336" i="82"/>
  <c r="W336" i="82"/>
  <c r="X336" i="82"/>
  <c r="Y336" i="82"/>
  <c r="Z336" i="82"/>
  <c r="AA336" i="82"/>
  <c r="AB336" i="82"/>
  <c r="AC336" i="82"/>
  <c r="AD336" i="82"/>
  <c r="AE336" i="82"/>
  <c r="AF336" i="82"/>
  <c r="AG336" i="82"/>
  <c r="AH336" i="82"/>
  <c r="AI336" i="82"/>
  <c r="AJ336" i="82"/>
  <c r="AK336" i="82"/>
  <c r="AL336" i="82"/>
  <c r="AM336" i="82"/>
  <c r="AN336" i="82"/>
  <c r="AO336" i="82"/>
  <c r="AP336" i="82"/>
  <c r="AQ336" i="82"/>
  <c r="AR336" i="82"/>
  <c r="AS336" i="82"/>
  <c r="AT336" i="82"/>
  <c r="AU336" i="82"/>
  <c r="AV336" i="82"/>
  <c r="AW336" i="82"/>
  <c r="AX336" i="82"/>
  <c r="AY336" i="82"/>
  <c r="AZ336" i="82"/>
  <c r="BA336" i="82"/>
  <c r="BB336" i="82"/>
  <c r="BC336" i="82"/>
  <c r="BD336" i="82"/>
  <c r="BE336" i="82"/>
  <c r="BF336" i="82"/>
  <c r="BG336" i="82"/>
  <c r="BH336" i="82"/>
  <c r="BI336" i="82"/>
  <c r="BJ336" i="82"/>
  <c r="BK336" i="82"/>
  <c r="BL336" i="82"/>
  <c r="BM336" i="82"/>
  <c r="BN336" i="82"/>
  <c r="BO336" i="82"/>
  <c r="BP336" i="82"/>
  <c r="BQ336" i="82"/>
  <c r="BR336" i="82"/>
  <c r="BS336" i="82"/>
  <c r="BT336" i="82"/>
  <c r="BU336" i="82"/>
  <c r="BV336" i="82"/>
  <c r="BW336" i="82"/>
  <c r="BX336" i="82"/>
  <c r="BY336" i="82"/>
  <c r="BZ336" i="82"/>
  <c r="CA336" i="82"/>
  <c r="CB336" i="82"/>
  <c r="CC336" i="82"/>
  <c r="CD336" i="82"/>
  <c r="CE336" i="82"/>
  <c r="CF336" i="82"/>
  <c r="CG336" i="82"/>
  <c r="CH336" i="82"/>
  <c r="CI336" i="82"/>
  <c r="CJ336" i="82"/>
  <c r="CK336" i="82"/>
  <c r="CL336" i="82"/>
  <c r="CM336" i="82"/>
  <c r="CN336" i="82"/>
  <c r="CO336" i="82"/>
  <c r="CP336" i="82"/>
  <c r="CQ336" i="82"/>
  <c r="CR336" i="82"/>
  <c r="CS336" i="82"/>
  <c r="CT336" i="82"/>
  <c r="CU336" i="82"/>
  <c r="CV336" i="82"/>
  <c r="CW336" i="82"/>
  <c r="CX336" i="82"/>
  <c r="CY336" i="82"/>
  <c r="E337" i="82"/>
  <c r="F337" i="82"/>
  <c r="G337" i="82"/>
  <c r="H337" i="82"/>
  <c r="I337" i="82"/>
  <c r="J337" i="82"/>
  <c r="K337" i="82"/>
  <c r="L337" i="82"/>
  <c r="M337" i="82"/>
  <c r="N337" i="82"/>
  <c r="O337" i="82"/>
  <c r="P337" i="82"/>
  <c r="Q337" i="82"/>
  <c r="R337" i="82"/>
  <c r="S337" i="82"/>
  <c r="T337" i="82"/>
  <c r="U337" i="82"/>
  <c r="V337" i="82"/>
  <c r="W337" i="82"/>
  <c r="X337" i="82"/>
  <c r="Y337" i="82"/>
  <c r="Z337" i="82"/>
  <c r="AA337" i="82"/>
  <c r="AB337" i="82"/>
  <c r="AC337" i="82"/>
  <c r="AD337" i="82"/>
  <c r="AE337" i="82"/>
  <c r="AF337" i="82"/>
  <c r="AG337" i="82"/>
  <c r="AH337" i="82"/>
  <c r="AI337" i="82"/>
  <c r="AJ337" i="82"/>
  <c r="AK337" i="82"/>
  <c r="AL337" i="82"/>
  <c r="AM337" i="82"/>
  <c r="AN337" i="82"/>
  <c r="AO337" i="82"/>
  <c r="AP337" i="82"/>
  <c r="AQ337" i="82"/>
  <c r="AR337" i="82"/>
  <c r="AS337" i="82"/>
  <c r="AT337" i="82"/>
  <c r="AU337" i="82"/>
  <c r="AV337" i="82"/>
  <c r="AW337" i="82"/>
  <c r="AX337" i="82"/>
  <c r="AY337" i="82"/>
  <c r="AZ337" i="82"/>
  <c r="BA337" i="82"/>
  <c r="BB337" i="82"/>
  <c r="BC337" i="82"/>
  <c r="BD337" i="82"/>
  <c r="BE337" i="82"/>
  <c r="BF337" i="82"/>
  <c r="BG337" i="82"/>
  <c r="BH337" i="82"/>
  <c r="BI337" i="82"/>
  <c r="BJ337" i="82"/>
  <c r="BK337" i="82"/>
  <c r="BL337" i="82"/>
  <c r="BM337" i="82"/>
  <c r="BN337" i="82"/>
  <c r="BO337" i="82"/>
  <c r="BP337" i="82"/>
  <c r="BQ337" i="82"/>
  <c r="BR337" i="82"/>
  <c r="BS337" i="82"/>
  <c r="BT337" i="82"/>
  <c r="BU337" i="82"/>
  <c r="BV337" i="82"/>
  <c r="BW337" i="82"/>
  <c r="BX337" i="82"/>
  <c r="BY337" i="82"/>
  <c r="BZ337" i="82"/>
  <c r="CA337" i="82"/>
  <c r="CB337" i="82"/>
  <c r="CC337" i="82"/>
  <c r="CD337" i="82"/>
  <c r="CE337" i="82"/>
  <c r="CF337" i="82"/>
  <c r="CG337" i="82"/>
  <c r="CH337" i="82"/>
  <c r="CI337" i="82"/>
  <c r="CJ337" i="82"/>
  <c r="CK337" i="82"/>
  <c r="CL337" i="82"/>
  <c r="CM337" i="82"/>
  <c r="CN337" i="82"/>
  <c r="CO337" i="82"/>
  <c r="CP337" i="82"/>
  <c r="CQ337" i="82"/>
  <c r="CR337" i="82"/>
  <c r="CS337" i="82"/>
  <c r="CT337" i="82"/>
  <c r="CU337" i="82"/>
  <c r="CV337" i="82"/>
  <c r="CW337" i="82"/>
  <c r="CX337" i="82"/>
  <c r="CY337" i="82"/>
  <c r="E338" i="82"/>
  <c r="F338" i="82"/>
  <c r="G338" i="82"/>
  <c r="H338" i="82"/>
  <c r="I338" i="82"/>
  <c r="J338" i="82"/>
  <c r="K338" i="82"/>
  <c r="L338" i="82"/>
  <c r="M338" i="82"/>
  <c r="N338" i="82"/>
  <c r="O338" i="82"/>
  <c r="P338" i="82"/>
  <c r="Q338" i="82"/>
  <c r="R338" i="82"/>
  <c r="S338" i="82"/>
  <c r="T338" i="82"/>
  <c r="U338" i="82"/>
  <c r="V338" i="82"/>
  <c r="W338" i="82"/>
  <c r="X338" i="82"/>
  <c r="Y338" i="82"/>
  <c r="Z338" i="82"/>
  <c r="AA338" i="82"/>
  <c r="AB338" i="82"/>
  <c r="AC338" i="82"/>
  <c r="AD338" i="82"/>
  <c r="AE338" i="82"/>
  <c r="AF338" i="82"/>
  <c r="AG338" i="82"/>
  <c r="AH338" i="82"/>
  <c r="AI338" i="82"/>
  <c r="AJ338" i="82"/>
  <c r="AK338" i="82"/>
  <c r="AL338" i="82"/>
  <c r="AM338" i="82"/>
  <c r="AN338" i="82"/>
  <c r="AO338" i="82"/>
  <c r="AP338" i="82"/>
  <c r="AQ338" i="82"/>
  <c r="AR338" i="82"/>
  <c r="AS338" i="82"/>
  <c r="AT338" i="82"/>
  <c r="AU338" i="82"/>
  <c r="AV338" i="82"/>
  <c r="AW338" i="82"/>
  <c r="AX338" i="82"/>
  <c r="AY338" i="82"/>
  <c r="AZ338" i="82"/>
  <c r="BA338" i="82"/>
  <c r="BB338" i="82"/>
  <c r="BC338" i="82"/>
  <c r="BD338" i="82"/>
  <c r="BE338" i="82"/>
  <c r="BF338" i="82"/>
  <c r="BG338" i="82"/>
  <c r="BH338" i="82"/>
  <c r="BI338" i="82"/>
  <c r="BJ338" i="82"/>
  <c r="BK338" i="82"/>
  <c r="BL338" i="82"/>
  <c r="BM338" i="82"/>
  <c r="BN338" i="82"/>
  <c r="BO338" i="82"/>
  <c r="BP338" i="82"/>
  <c r="BQ338" i="82"/>
  <c r="BR338" i="82"/>
  <c r="BS338" i="82"/>
  <c r="BT338" i="82"/>
  <c r="BU338" i="82"/>
  <c r="BV338" i="82"/>
  <c r="BW338" i="82"/>
  <c r="BX338" i="82"/>
  <c r="BY338" i="82"/>
  <c r="BZ338" i="82"/>
  <c r="CA338" i="82"/>
  <c r="CB338" i="82"/>
  <c r="CC338" i="82"/>
  <c r="CD338" i="82"/>
  <c r="CE338" i="82"/>
  <c r="CF338" i="82"/>
  <c r="CG338" i="82"/>
  <c r="CH338" i="82"/>
  <c r="CI338" i="82"/>
  <c r="CJ338" i="82"/>
  <c r="CK338" i="82"/>
  <c r="CL338" i="82"/>
  <c r="CM338" i="82"/>
  <c r="CN338" i="82"/>
  <c r="CO338" i="82"/>
  <c r="CP338" i="82"/>
  <c r="CQ338" i="82"/>
  <c r="CR338" i="82"/>
  <c r="CS338" i="82"/>
  <c r="CT338" i="82"/>
  <c r="CU338" i="82"/>
  <c r="CV338" i="82"/>
  <c r="CW338" i="82"/>
  <c r="CX338" i="82"/>
  <c r="CY338" i="82"/>
  <c r="E339" i="82"/>
  <c r="F339" i="82"/>
  <c r="G339" i="82"/>
  <c r="H339" i="82"/>
  <c r="I339" i="82"/>
  <c r="J339" i="82"/>
  <c r="K339" i="82"/>
  <c r="L339" i="82"/>
  <c r="M339" i="82"/>
  <c r="N339" i="82"/>
  <c r="O339" i="82"/>
  <c r="P339" i="82"/>
  <c r="Q339" i="82"/>
  <c r="R339" i="82"/>
  <c r="S339" i="82"/>
  <c r="T339" i="82"/>
  <c r="U339" i="82"/>
  <c r="V339" i="82"/>
  <c r="W339" i="82"/>
  <c r="X339" i="82"/>
  <c r="Y339" i="82"/>
  <c r="Z339" i="82"/>
  <c r="AA339" i="82"/>
  <c r="AB339" i="82"/>
  <c r="AC339" i="82"/>
  <c r="AD339" i="82"/>
  <c r="AE339" i="82"/>
  <c r="AF339" i="82"/>
  <c r="AG339" i="82"/>
  <c r="AH339" i="82"/>
  <c r="AI339" i="82"/>
  <c r="AJ339" i="82"/>
  <c r="AK339" i="82"/>
  <c r="AL339" i="82"/>
  <c r="AM339" i="82"/>
  <c r="AN339" i="82"/>
  <c r="AO339" i="82"/>
  <c r="AP339" i="82"/>
  <c r="AQ339" i="82"/>
  <c r="AR339" i="82"/>
  <c r="AS339" i="82"/>
  <c r="AT339" i="82"/>
  <c r="AU339" i="82"/>
  <c r="AV339" i="82"/>
  <c r="AW339" i="82"/>
  <c r="AX339" i="82"/>
  <c r="AY339" i="82"/>
  <c r="AZ339" i="82"/>
  <c r="BA339" i="82"/>
  <c r="BB339" i="82"/>
  <c r="BC339" i="82"/>
  <c r="BD339" i="82"/>
  <c r="BE339" i="82"/>
  <c r="BF339" i="82"/>
  <c r="BG339" i="82"/>
  <c r="BH339" i="82"/>
  <c r="BI339" i="82"/>
  <c r="BJ339" i="82"/>
  <c r="BK339" i="82"/>
  <c r="BL339" i="82"/>
  <c r="BM339" i="82"/>
  <c r="BN339" i="82"/>
  <c r="BO339" i="82"/>
  <c r="BP339" i="82"/>
  <c r="BQ339" i="82"/>
  <c r="BR339" i="82"/>
  <c r="BS339" i="82"/>
  <c r="BT339" i="82"/>
  <c r="BU339" i="82"/>
  <c r="BV339" i="82"/>
  <c r="BW339" i="82"/>
  <c r="BX339" i="82"/>
  <c r="BY339" i="82"/>
  <c r="BZ339" i="82"/>
  <c r="CA339" i="82"/>
  <c r="CB339" i="82"/>
  <c r="CC339" i="82"/>
  <c r="CD339" i="82"/>
  <c r="CE339" i="82"/>
  <c r="CF339" i="82"/>
  <c r="CG339" i="82"/>
  <c r="CH339" i="82"/>
  <c r="CI339" i="82"/>
  <c r="CJ339" i="82"/>
  <c r="CK339" i="82"/>
  <c r="CL339" i="82"/>
  <c r="CM339" i="82"/>
  <c r="CN339" i="82"/>
  <c r="CO339" i="82"/>
  <c r="CP339" i="82"/>
  <c r="CQ339" i="82"/>
  <c r="CR339" i="82"/>
  <c r="CS339" i="82"/>
  <c r="CT339" i="82"/>
  <c r="CU339" i="82"/>
  <c r="CV339" i="82"/>
  <c r="CW339" i="82"/>
  <c r="CX339" i="82"/>
  <c r="CY339" i="82"/>
  <c r="E340" i="82"/>
  <c r="F340" i="82"/>
  <c r="G340" i="82"/>
  <c r="H340" i="82"/>
  <c r="I340" i="82"/>
  <c r="J340" i="82"/>
  <c r="K340" i="82"/>
  <c r="L340" i="82"/>
  <c r="M340" i="82"/>
  <c r="N340" i="82"/>
  <c r="O340" i="82"/>
  <c r="P340" i="82"/>
  <c r="Q340" i="82"/>
  <c r="R340" i="82"/>
  <c r="S340" i="82"/>
  <c r="T340" i="82"/>
  <c r="U340" i="82"/>
  <c r="V340" i="82"/>
  <c r="W340" i="82"/>
  <c r="X340" i="82"/>
  <c r="Y340" i="82"/>
  <c r="Z340" i="82"/>
  <c r="AA340" i="82"/>
  <c r="AB340" i="82"/>
  <c r="AC340" i="82"/>
  <c r="AD340" i="82"/>
  <c r="AE340" i="82"/>
  <c r="AF340" i="82"/>
  <c r="AG340" i="82"/>
  <c r="AH340" i="82"/>
  <c r="AI340" i="82"/>
  <c r="AJ340" i="82"/>
  <c r="AK340" i="82"/>
  <c r="AL340" i="82"/>
  <c r="AM340" i="82"/>
  <c r="AN340" i="82"/>
  <c r="AO340" i="82"/>
  <c r="AP340" i="82"/>
  <c r="AQ340" i="82"/>
  <c r="AR340" i="82"/>
  <c r="AS340" i="82"/>
  <c r="AT340" i="82"/>
  <c r="AU340" i="82"/>
  <c r="AV340" i="82"/>
  <c r="AW340" i="82"/>
  <c r="AX340" i="82"/>
  <c r="AY340" i="82"/>
  <c r="AZ340" i="82"/>
  <c r="BA340" i="82"/>
  <c r="BB340" i="82"/>
  <c r="BC340" i="82"/>
  <c r="BD340" i="82"/>
  <c r="BE340" i="82"/>
  <c r="BF340" i="82"/>
  <c r="BG340" i="82"/>
  <c r="BH340" i="82"/>
  <c r="BI340" i="82"/>
  <c r="BJ340" i="82"/>
  <c r="BK340" i="82"/>
  <c r="BL340" i="82"/>
  <c r="BM340" i="82"/>
  <c r="BN340" i="82"/>
  <c r="BO340" i="82"/>
  <c r="BP340" i="82"/>
  <c r="BQ340" i="82"/>
  <c r="BR340" i="82"/>
  <c r="BS340" i="82"/>
  <c r="BT340" i="82"/>
  <c r="BU340" i="82"/>
  <c r="BV340" i="82"/>
  <c r="BW340" i="82"/>
  <c r="BX340" i="82"/>
  <c r="BY340" i="82"/>
  <c r="BZ340" i="82"/>
  <c r="CA340" i="82"/>
  <c r="CB340" i="82"/>
  <c r="CC340" i="82"/>
  <c r="CD340" i="82"/>
  <c r="CE340" i="82"/>
  <c r="CF340" i="82"/>
  <c r="CG340" i="82"/>
  <c r="CH340" i="82"/>
  <c r="CI340" i="82"/>
  <c r="CJ340" i="82"/>
  <c r="CK340" i="82"/>
  <c r="CL340" i="82"/>
  <c r="CM340" i="82"/>
  <c r="CN340" i="82"/>
  <c r="CO340" i="82"/>
  <c r="CP340" i="82"/>
  <c r="CQ340" i="82"/>
  <c r="CR340" i="82"/>
  <c r="CS340" i="82"/>
  <c r="CT340" i="82"/>
  <c r="CU340" i="82"/>
  <c r="CV340" i="82"/>
  <c r="CW340" i="82"/>
  <c r="CX340" i="82"/>
  <c r="CY340"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CE341" i="82"/>
  <c r="CF341" i="82"/>
  <c r="CG341" i="82"/>
  <c r="CH341" i="82"/>
  <c r="CI341" i="82"/>
  <c r="CJ341" i="82"/>
  <c r="CK341" i="82"/>
  <c r="CL341" i="82"/>
  <c r="CM341" i="82"/>
  <c r="CN341" i="82"/>
  <c r="CO341" i="82"/>
  <c r="CP341" i="82"/>
  <c r="CQ341" i="82"/>
  <c r="CR341" i="82"/>
  <c r="CS341" i="82"/>
  <c r="CT341" i="82"/>
  <c r="CU341" i="82"/>
  <c r="CV341" i="82"/>
  <c r="CW341" i="82"/>
  <c r="CX341" i="82"/>
  <c r="CY341" i="82"/>
  <c r="E342" i="82"/>
  <c r="F342" i="82"/>
  <c r="G342" i="82"/>
  <c r="H342" i="82"/>
  <c r="I342" i="82"/>
  <c r="J342" i="82"/>
  <c r="K342" i="82"/>
  <c r="L342" i="82"/>
  <c r="M342" i="82"/>
  <c r="N342" i="82"/>
  <c r="O342" i="82"/>
  <c r="P342" i="82"/>
  <c r="Q342" i="82"/>
  <c r="R342" i="82"/>
  <c r="S342" i="82"/>
  <c r="T342" i="82"/>
  <c r="U342" i="82"/>
  <c r="V342" i="82"/>
  <c r="W342" i="82"/>
  <c r="X342" i="82"/>
  <c r="Y342" i="82"/>
  <c r="Z342" i="82"/>
  <c r="AA342" i="82"/>
  <c r="AB342" i="82"/>
  <c r="AC342" i="82"/>
  <c r="AD342" i="82"/>
  <c r="AE342" i="82"/>
  <c r="AF342" i="82"/>
  <c r="AG342" i="82"/>
  <c r="AH342" i="82"/>
  <c r="AI342" i="82"/>
  <c r="AJ342" i="82"/>
  <c r="AK342" i="82"/>
  <c r="AL342" i="82"/>
  <c r="AM342" i="82"/>
  <c r="AN342" i="82"/>
  <c r="AO342" i="82"/>
  <c r="AP342" i="82"/>
  <c r="AQ342" i="82"/>
  <c r="AR342" i="82"/>
  <c r="AS342" i="82"/>
  <c r="AT342" i="82"/>
  <c r="AU342" i="82"/>
  <c r="AV342" i="82"/>
  <c r="AW342" i="82"/>
  <c r="AX342" i="82"/>
  <c r="AY342" i="82"/>
  <c r="AZ342" i="82"/>
  <c r="BA342" i="82"/>
  <c r="BB342" i="82"/>
  <c r="BC342" i="82"/>
  <c r="BD342" i="82"/>
  <c r="BE342" i="82"/>
  <c r="BF342" i="82"/>
  <c r="BG342" i="82"/>
  <c r="BH342" i="82"/>
  <c r="BI342" i="82"/>
  <c r="BJ342" i="82"/>
  <c r="BK342" i="82"/>
  <c r="BL342" i="82"/>
  <c r="BM342" i="82"/>
  <c r="BN342" i="82"/>
  <c r="BO342" i="82"/>
  <c r="BP342" i="82"/>
  <c r="BQ342" i="82"/>
  <c r="BR342" i="82"/>
  <c r="BS342" i="82"/>
  <c r="BT342" i="82"/>
  <c r="BU342" i="82"/>
  <c r="BV342" i="82"/>
  <c r="BW342" i="82"/>
  <c r="BX342" i="82"/>
  <c r="BY342" i="82"/>
  <c r="BZ342" i="82"/>
  <c r="CA342" i="82"/>
  <c r="CB342" i="82"/>
  <c r="CC342" i="82"/>
  <c r="CD342" i="82"/>
  <c r="CE342" i="82"/>
  <c r="CF342" i="82"/>
  <c r="CG342" i="82"/>
  <c r="CH342" i="82"/>
  <c r="CI342" i="82"/>
  <c r="CJ342" i="82"/>
  <c r="CK342" i="82"/>
  <c r="CL342" i="82"/>
  <c r="CM342" i="82"/>
  <c r="CN342" i="82"/>
  <c r="CO342" i="82"/>
  <c r="CP342" i="82"/>
  <c r="CQ342" i="82"/>
  <c r="CR342" i="82"/>
  <c r="CS342" i="82"/>
  <c r="CT342" i="82"/>
  <c r="CU342" i="82"/>
  <c r="CV342" i="82"/>
  <c r="CW342" i="82"/>
  <c r="CX342" i="82"/>
  <c r="CY342" i="82"/>
  <c r="E343" i="82"/>
  <c r="F343" i="82"/>
  <c r="G343" i="82"/>
  <c r="H343" i="82"/>
  <c r="I343" i="82"/>
  <c r="J343" i="82"/>
  <c r="K343" i="82"/>
  <c r="L343" i="82"/>
  <c r="M343" i="82"/>
  <c r="N343" i="82"/>
  <c r="O343" i="82"/>
  <c r="P343" i="82"/>
  <c r="Q343" i="82"/>
  <c r="R343" i="82"/>
  <c r="S343" i="82"/>
  <c r="T343" i="82"/>
  <c r="U343" i="82"/>
  <c r="V343" i="82"/>
  <c r="W343" i="82"/>
  <c r="X343" i="82"/>
  <c r="Y343" i="82"/>
  <c r="Z343" i="82"/>
  <c r="AA343" i="82"/>
  <c r="AB343" i="82"/>
  <c r="AC343" i="82"/>
  <c r="AD343" i="82"/>
  <c r="AE343" i="82"/>
  <c r="AF343" i="82"/>
  <c r="AG343" i="82"/>
  <c r="AH343" i="82"/>
  <c r="AI343" i="82"/>
  <c r="AJ343" i="82"/>
  <c r="AK343" i="82"/>
  <c r="AL343" i="82"/>
  <c r="AM343" i="82"/>
  <c r="AN343" i="82"/>
  <c r="AO343" i="82"/>
  <c r="AP343" i="82"/>
  <c r="AQ343" i="82"/>
  <c r="AR343" i="82"/>
  <c r="AS343" i="82"/>
  <c r="AT343" i="82"/>
  <c r="AU343" i="82"/>
  <c r="AV343" i="82"/>
  <c r="AW343" i="82"/>
  <c r="AX343" i="82"/>
  <c r="AY343" i="82"/>
  <c r="AZ343" i="82"/>
  <c r="BA343" i="82"/>
  <c r="BB343" i="82"/>
  <c r="BC343" i="82"/>
  <c r="BD343" i="82"/>
  <c r="BE343" i="82"/>
  <c r="BF343" i="82"/>
  <c r="BG343" i="82"/>
  <c r="BH343" i="82"/>
  <c r="BI343" i="82"/>
  <c r="BJ343" i="82"/>
  <c r="BK343" i="82"/>
  <c r="BL343" i="82"/>
  <c r="BM343" i="82"/>
  <c r="BN343" i="82"/>
  <c r="BO343" i="82"/>
  <c r="BP343" i="82"/>
  <c r="BQ343" i="82"/>
  <c r="BR343" i="82"/>
  <c r="BS343" i="82"/>
  <c r="BT343" i="82"/>
  <c r="BU343" i="82"/>
  <c r="BV343" i="82"/>
  <c r="BW343" i="82"/>
  <c r="BX343" i="82"/>
  <c r="BY343" i="82"/>
  <c r="BZ343" i="82"/>
  <c r="CA343" i="82"/>
  <c r="CB343" i="82"/>
  <c r="CC343" i="82"/>
  <c r="CD343" i="82"/>
  <c r="CE343" i="82"/>
  <c r="CF343" i="82"/>
  <c r="CG343" i="82"/>
  <c r="CH343" i="82"/>
  <c r="CI343" i="82"/>
  <c r="CJ343" i="82"/>
  <c r="CK343" i="82"/>
  <c r="CL343" i="82"/>
  <c r="CM343" i="82"/>
  <c r="CN343" i="82"/>
  <c r="CO343" i="82"/>
  <c r="CP343" i="82"/>
  <c r="CQ343" i="82"/>
  <c r="CR343" i="82"/>
  <c r="CS343" i="82"/>
  <c r="CT343" i="82"/>
  <c r="CU343" i="82"/>
  <c r="CV343" i="82"/>
  <c r="CW343" i="82"/>
  <c r="CX343" i="82"/>
  <c r="CY343" i="82"/>
  <c r="E344" i="82"/>
  <c r="F344" i="82"/>
  <c r="G344" i="82"/>
  <c r="H344" i="82"/>
  <c r="I344" i="82"/>
  <c r="J344" i="82"/>
  <c r="K344" i="82"/>
  <c r="L344" i="82"/>
  <c r="M344" i="82"/>
  <c r="N344" i="82"/>
  <c r="O344" i="82"/>
  <c r="P344" i="82"/>
  <c r="Q344" i="82"/>
  <c r="R344" i="82"/>
  <c r="S344" i="82"/>
  <c r="T344" i="82"/>
  <c r="U344" i="82"/>
  <c r="V344" i="82"/>
  <c r="W344" i="82"/>
  <c r="X344" i="82"/>
  <c r="Y344" i="82"/>
  <c r="Z344" i="82"/>
  <c r="AA344" i="82"/>
  <c r="AB344" i="82"/>
  <c r="AC344" i="82"/>
  <c r="AD344" i="82"/>
  <c r="AE344" i="82"/>
  <c r="AF344" i="82"/>
  <c r="AG344" i="82"/>
  <c r="AH344" i="82"/>
  <c r="AI344" i="82"/>
  <c r="AJ344" i="82"/>
  <c r="AK344" i="82"/>
  <c r="AL344" i="82"/>
  <c r="AM344" i="82"/>
  <c r="AN344" i="82"/>
  <c r="AO344" i="82"/>
  <c r="AP344" i="82"/>
  <c r="AQ344" i="82"/>
  <c r="AR344" i="82"/>
  <c r="AS344" i="82"/>
  <c r="AT344" i="82"/>
  <c r="AU344" i="82"/>
  <c r="AV344" i="82"/>
  <c r="AW344" i="82"/>
  <c r="AX344" i="82"/>
  <c r="AY344" i="82"/>
  <c r="AZ344" i="82"/>
  <c r="BA344" i="82"/>
  <c r="BB344" i="82"/>
  <c r="BC344" i="82"/>
  <c r="BD344" i="82"/>
  <c r="BE344" i="82"/>
  <c r="BF344" i="82"/>
  <c r="BG344" i="82"/>
  <c r="BH344" i="82"/>
  <c r="BI344" i="82"/>
  <c r="BJ344" i="82"/>
  <c r="BK344" i="82"/>
  <c r="BL344" i="82"/>
  <c r="BM344" i="82"/>
  <c r="BN344" i="82"/>
  <c r="BO344" i="82"/>
  <c r="BP344" i="82"/>
  <c r="BQ344" i="82"/>
  <c r="BR344" i="82"/>
  <c r="BS344" i="82"/>
  <c r="BT344" i="82"/>
  <c r="BU344" i="82"/>
  <c r="BV344" i="82"/>
  <c r="BW344" i="82"/>
  <c r="BX344" i="82"/>
  <c r="BY344" i="82"/>
  <c r="BZ344" i="82"/>
  <c r="CA344" i="82"/>
  <c r="CB344" i="82"/>
  <c r="CC344" i="82"/>
  <c r="CD344" i="82"/>
  <c r="CE344" i="82"/>
  <c r="CF344" i="82"/>
  <c r="CG344" i="82"/>
  <c r="CH344" i="82"/>
  <c r="CI344" i="82"/>
  <c r="CJ344" i="82"/>
  <c r="CK344" i="82"/>
  <c r="CL344" i="82"/>
  <c r="CM344" i="82"/>
  <c r="CN344" i="82"/>
  <c r="CO344" i="82"/>
  <c r="CP344" i="82"/>
  <c r="CQ344" i="82"/>
  <c r="CR344" i="82"/>
  <c r="CS344" i="82"/>
  <c r="CT344" i="82"/>
  <c r="CU344" i="82"/>
  <c r="CV344" i="82"/>
  <c r="CW344" i="82"/>
  <c r="CX344" i="82"/>
  <c r="CY344" i="82"/>
  <c r="E345" i="82"/>
  <c r="F345" i="82"/>
  <c r="G345" i="82"/>
  <c r="H345" i="82"/>
  <c r="I345" i="82"/>
  <c r="J345" i="82"/>
  <c r="K345" i="82"/>
  <c r="L345" i="82"/>
  <c r="M345" i="82"/>
  <c r="N345" i="82"/>
  <c r="O345" i="82"/>
  <c r="P345" i="82"/>
  <c r="Q345" i="82"/>
  <c r="R345" i="82"/>
  <c r="S345" i="82"/>
  <c r="T345" i="82"/>
  <c r="U345" i="82"/>
  <c r="V345" i="82"/>
  <c r="W345" i="82"/>
  <c r="X345" i="82"/>
  <c r="Y345" i="82"/>
  <c r="Z345" i="82"/>
  <c r="AA345" i="82"/>
  <c r="AB345" i="82"/>
  <c r="AC345" i="82"/>
  <c r="AD345" i="82"/>
  <c r="AE345" i="82"/>
  <c r="AF345" i="82"/>
  <c r="AG345" i="82"/>
  <c r="AH345" i="82"/>
  <c r="AI345" i="82"/>
  <c r="AJ345" i="82"/>
  <c r="AK345" i="82"/>
  <c r="AL345" i="82"/>
  <c r="AM345" i="82"/>
  <c r="AN345" i="82"/>
  <c r="AO345" i="82"/>
  <c r="AP345" i="82"/>
  <c r="AQ345" i="82"/>
  <c r="AR345" i="82"/>
  <c r="AS345" i="82"/>
  <c r="AT345" i="82"/>
  <c r="AU345" i="82"/>
  <c r="AV345" i="82"/>
  <c r="AW345" i="82"/>
  <c r="AX345" i="82"/>
  <c r="AY345" i="82"/>
  <c r="AZ345" i="82"/>
  <c r="BA345" i="82"/>
  <c r="BB345" i="82"/>
  <c r="BC345" i="82"/>
  <c r="BD345" i="82"/>
  <c r="BE345" i="82"/>
  <c r="BF345" i="82"/>
  <c r="BG345" i="82"/>
  <c r="BH345" i="82"/>
  <c r="BI345" i="82"/>
  <c r="BJ345" i="82"/>
  <c r="BK345" i="82"/>
  <c r="BL345" i="82"/>
  <c r="BM345" i="82"/>
  <c r="BN345" i="82"/>
  <c r="BO345" i="82"/>
  <c r="BP345" i="82"/>
  <c r="BQ345" i="82"/>
  <c r="BR345" i="82"/>
  <c r="BS345" i="82"/>
  <c r="BT345" i="82"/>
  <c r="BU345" i="82"/>
  <c r="BV345" i="82"/>
  <c r="BW345" i="82"/>
  <c r="BX345" i="82"/>
  <c r="BY345" i="82"/>
  <c r="BZ345" i="82"/>
  <c r="CA345" i="82"/>
  <c r="CB345" i="82"/>
  <c r="CC345" i="82"/>
  <c r="CD345" i="82"/>
  <c r="CE345" i="82"/>
  <c r="CF345" i="82"/>
  <c r="CG345" i="82"/>
  <c r="CH345" i="82"/>
  <c r="CI345" i="82"/>
  <c r="CJ345" i="82"/>
  <c r="CK345" i="82"/>
  <c r="CL345" i="82"/>
  <c r="CM345" i="82"/>
  <c r="CN345" i="82"/>
  <c r="CO345" i="82"/>
  <c r="CP345" i="82"/>
  <c r="CQ345" i="82"/>
  <c r="CR345" i="82"/>
  <c r="CS345" i="82"/>
  <c r="CT345" i="82"/>
  <c r="CU345" i="82"/>
  <c r="CV345" i="82"/>
  <c r="CW345" i="82"/>
  <c r="CX345" i="82"/>
  <c r="CY345" i="82"/>
  <c r="E346" i="82"/>
  <c r="F346" i="82"/>
  <c r="G346" i="82"/>
  <c r="H346" i="82"/>
  <c r="I346" i="82"/>
  <c r="J346" i="82"/>
  <c r="K346" i="82"/>
  <c r="L346" i="82"/>
  <c r="M346" i="82"/>
  <c r="N346" i="82"/>
  <c r="O346" i="82"/>
  <c r="P346" i="82"/>
  <c r="Q346" i="82"/>
  <c r="R346" i="82"/>
  <c r="S346" i="82"/>
  <c r="T346" i="82"/>
  <c r="U346" i="82"/>
  <c r="V346" i="82"/>
  <c r="W346" i="82"/>
  <c r="X346" i="82"/>
  <c r="Y346" i="82"/>
  <c r="Z346" i="82"/>
  <c r="AA346" i="82"/>
  <c r="AB346" i="82"/>
  <c r="AC346" i="82"/>
  <c r="AD346" i="82"/>
  <c r="AE346" i="82"/>
  <c r="AF346" i="82"/>
  <c r="AG346" i="82"/>
  <c r="AH346" i="82"/>
  <c r="AI346" i="82"/>
  <c r="AJ346" i="82"/>
  <c r="AK346" i="82"/>
  <c r="AL346" i="82"/>
  <c r="AM346" i="82"/>
  <c r="AN346" i="82"/>
  <c r="AO346" i="82"/>
  <c r="AP346" i="82"/>
  <c r="AQ346" i="82"/>
  <c r="AR346" i="82"/>
  <c r="AS346" i="82"/>
  <c r="AT346" i="82"/>
  <c r="AU346" i="82"/>
  <c r="AV346" i="82"/>
  <c r="AW346" i="82"/>
  <c r="AX346" i="82"/>
  <c r="AY346" i="82"/>
  <c r="AZ346" i="82"/>
  <c r="BA346" i="82"/>
  <c r="BB346" i="82"/>
  <c r="BC346" i="82"/>
  <c r="BD346" i="82"/>
  <c r="BE346" i="82"/>
  <c r="BF346" i="82"/>
  <c r="BG346" i="82"/>
  <c r="BH346" i="82"/>
  <c r="BI346" i="82"/>
  <c r="BJ346" i="82"/>
  <c r="BK346" i="82"/>
  <c r="BL346" i="82"/>
  <c r="BM346" i="82"/>
  <c r="BN346" i="82"/>
  <c r="BO346" i="82"/>
  <c r="BP346" i="82"/>
  <c r="BQ346" i="82"/>
  <c r="BR346" i="82"/>
  <c r="BS346" i="82"/>
  <c r="BT346" i="82"/>
  <c r="BU346" i="82"/>
  <c r="BV346" i="82"/>
  <c r="BW346" i="82"/>
  <c r="BX346" i="82"/>
  <c r="BY346" i="82"/>
  <c r="BZ346" i="82"/>
  <c r="CA346" i="82"/>
  <c r="CB346" i="82"/>
  <c r="CC346" i="82"/>
  <c r="CD346" i="82"/>
  <c r="CE346" i="82"/>
  <c r="CF346" i="82"/>
  <c r="CG346" i="82"/>
  <c r="CH346" i="82"/>
  <c r="CI346" i="82"/>
  <c r="CJ346" i="82"/>
  <c r="CK346" i="82"/>
  <c r="CL346" i="82"/>
  <c r="CM346" i="82"/>
  <c r="CN346" i="82"/>
  <c r="CO346" i="82"/>
  <c r="CP346" i="82"/>
  <c r="CQ346" i="82"/>
  <c r="CR346" i="82"/>
  <c r="CS346" i="82"/>
  <c r="CT346" i="82"/>
  <c r="CU346" i="82"/>
  <c r="CV346" i="82"/>
  <c r="CW346" i="82"/>
  <c r="CX346" i="82"/>
  <c r="CY346" i="82"/>
  <c r="E347" i="82"/>
  <c r="F347" i="82"/>
  <c r="G347" i="82"/>
  <c r="H347" i="82"/>
  <c r="I347" i="82"/>
  <c r="J347" i="82"/>
  <c r="K347" i="82"/>
  <c r="L347" i="82"/>
  <c r="M347" i="82"/>
  <c r="N347" i="82"/>
  <c r="O347" i="82"/>
  <c r="P347" i="82"/>
  <c r="Q347" i="82"/>
  <c r="R347" i="82"/>
  <c r="S347" i="82"/>
  <c r="T347" i="82"/>
  <c r="U347" i="82"/>
  <c r="V347" i="82"/>
  <c r="W347" i="82"/>
  <c r="X347" i="82"/>
  <c r="Y347" i="82"/>
  <c r="Z347" i="82"/>
  <c r="AA347" i="82"/>
  <c r="AB347" i="82"/>
  <c r="AC347" i="82"/>
  <c r="AD347" i="82"/>
  <c r="AE347" i="82"/>
  <c r="AF347" i="82"/>
  <c r="AG347" i="82"/>
  <c r="AH347" i="82"/>
  <c r="AI347" i="82"/>
  <c r="AJ347" i="82"/>
  <c r="AK347" i="82"/>
  <c r="AL347" i="82"/>
  <c r="AM347" i="82"/>
  <c r="AN347" i="82"/>
  <c r="AO347" i="82"/>
  <c r="AP347" i="82"/>
  <c r="AQ347" i="82"/>
  <c r="AR347" i="82"/>
  <c r="AS347" i="82"/>
  <c r="AT347" i="82"/>
  <c r="AU347" i="82"/>
  <c r="AV347" i="82"/>
  <c r="AW347" i="82"/>
  <c r="AX347" i="82"/>
  <c r="AY347" i="82"/>
  <c r="AZ347" i="82"/>
  <c r="BA347" i="82"/>
  <c r="BB347" i="82"/>
  <c r="BC347" i="82"/>
  <c r="BD347" i="82"/>
  <c r="BE347" i="82"/>
  <c r="BF347" i="82"/>
  <c r="BG347" i="82"/>
  <c r="BH347" i="82"/>
  <c r="BI347" i="82"/>
  <c r="BJ347" i="82"/>
  <c r="BK347" i="82"/>
  <c r="BL347" i="82"/>
  <c r="BM347" i="82"/>
  <c r="BN347" i="82"/>
  <c r="BO347" i="82"/>
  <c r="BP347" i="82"/>
  <c r="BQ347" i="82"/>
  <c r="BR347" i="82"/>
  <c r="BS347" i="82"/>
  <c r="BT347" i="82"/>
  <c r="BU347" i="82"/>
  <c r="BV347" i="82"/>
  <c r="BW347" i="82"/>
  <c r="BX347" i="82"/>
  <c r="BY347" i="82"/>
  <c r="BZ347" i="82"/>
  <c r="CA347" i="82"/>
  <c r="CB347" i="82"/>
  <c r="CC347" i="82"/>
  <c r="CD347" i="82"/>
  <c r="CE347" i="82"/>
  <c r="CF347" i="82"/>
  <c r="CG347" i="82"/>
  <c r="CH347" i="82"/>
  <c r="CI347" i="82"/>
  <c r="CJ347" i="82"/>
  <c r="CK347" i="82"/>
  <c r="CL347" i="82"/>
  <c r="CM347" i="82"/>
  <c r="CN347" i="82"/>
  <c r="CO347" i="82"/>
  <c r="CP347" i="82"/>
  <c r="CQ347" i="82"/>
  <c r="CR347" i="82"/>
  <c r="CS347" i="82"/>
  <c r="CT347" i="82"/>
  <c r="CU347" i="82"/>
  <c r="CV347" i="82"/>
  <c r="CW347" i="82"/>
  <c r="CX347" i="82"/>
  <c r="CY347" i="82"/>
  <c r="E348" i="82"/>
  <c r="F348" i="82"/>
  <c r="G348" i="82"/>
  <c r="H348" i="82"/>
  <c r="I348" i="82"/>
  <c r="J348" i="82"/>
  <c r="K348" i="82"/>
  <c r="L348" i="82"/>
  <c r="M348" i="82"/>
  <c r="N348" i="82"/>
  <c r="O348" i="82"/>
  <c r="P348" i="82"/>
  <c r="Q348" i="82"/>
  <c r="R348" i="82"/>
  <c r="S348" i="82"/>
  <c r="T348" i="82"/>
  <c r="U348" i="82"/>
  <c r="V348" i="82"/>
  <c r="W348" i="82"/>
  <c r="X348" i="82"/>
  <c r="Y348" i="82"/>
  <c r="Z348" i="82"/>
  <c r="AA348" i="82"/>
  <c r="AB348" i="82"/>
  <c r="AC348" i="82"/>
  <c r="AD348" i="82"/>
  <c r="AE348" i="82"/>
  <c r="AF348" i="82"/>
  <c r="AG348" i="82"/>
  <c r="AH348" i="82"/>
  <c r="AI348" i="82"/>
  <c r="AJ348" i="82"/>
  <c r="AK348" i="82"/>
  <c r="AL348" i="82"/>
  <c r="AM348" i="82"/>
  <c r="AN348" i="82"/>
  <c r="AO348" i="82"/>
  <c r="AP348" i="82"/>
  <c r="AQ348" i="82"/>
  <c r="AR348" i="82"/>
  <c r="AS348" i="82"/>
  <c r="AT348" i="82"/>
  <c r="AU348" i="82"/>
  <c r="AV348" i="82"/>
  <c r="AW348" i="82"/>
  <c r="AX348" i="82"/>
  <c r="AY348" i="82"/>
  <c r="AZ348" i="82"/>
  <c r="BA348" i="82"/>
  <c r="BB348" i="82"/>
  <c r="BC348" i="82"/>
  <c r="BD348" i="82"/>
  <c r="BE348" i="82"/>
  <c r="BF348" i="82"/>
  <c r="BG348" i="82"/>
  <c r="BH348" i="82"/>
  <c r="BI348" i="82"/>
  <c r="BJ348" i="82"/>
  <c r="BK348" i="82"/>
  <c r="BL348" i="82"/>
  <c r="BM348" i="82"/>
  <c r="BN348" i="82"/>
  <c r="BO348" i="82"/>
  <c r="BP348" i="82"/>
  <c r="BQ348" i="82"/>
  <c r="BR348" i="82"/>
  <c r="BS348" i="82"/>
  <c r="BT348" i="82"/>
  <c r="BU348" i="82"/>
  <c r="BV348" i="82"/>
  <c r="BW348" i="82"/>
  <c r="BX348" i="82"/>
  <c r="BY348" i="82"/>
  <c r="BZ348" i="82"/>
  <c r="CA348" i="82"/>
  <c r="CB348" i="82"/>
  <c r="CC348" i="82"/>
  <c r="CD348" i="82"/>
  <c r="CE348" i="82"/>
  <c r="CF348" i="82"/>
  <c r="CG348" i="82"/>
  <c r="CH348" i="82"/>
  <c r="CI348" i="82"/>
  <c r="CJ348" i="82"/>
  <c r="CK348" i="82"/>
  <c r="CL348" i="82"/>
  <c r="CM348" i="82"/>
  <c r="CN348" i="82"/>
  <c r="CO348" i="82"/>
  <c r="CP348" i="82"/>
  <c r="CQ348" i="82"/>
  <c r="CR348" i="82"/>
  <c r="CS348" i="82"/>
  <c r="CT348" i="82"/>
  <c r="CU348" i="82"/>
  <c r="CV348" i="82"/>
  <c r="CW348" i="82"/>
  <c r="CX348" i="82"/>
  <c r="CY348" i="82"/>
  <c r="E349" i="82"/>
  <c r="F349" i="82"/>
  <c r="G349" i="82"/>
  <c r="H349" i="82"/>
  <c r="I349" i="82"/>
  <c r="J349" i="82"/>
  <c r="K349" i="82"/>
  <c r="L349" i="82"/>
  <c r="M349" i="82"/>
  <c r="N349" i="82"/>
  <c r="O349" i="82"/>
  <c r="P349" i="82"/>
  <c r="Q349" i="82"/>
  <c r="R349" i="82"/>
  <c r="S349" i="82"/>
  <c r="T349" i="82"/>
  <c r="U349" i="82"/>
  <c r="V349" i="82"/>
  <c r="W349" i="82"/>
  <c r="X349" i="82"/>
  <c r="Y349" i="82"/>
  <c r="Z349" i="82"/>
  <c r="AA349" i="82"/>
  <c r="AB349" i="82"/>
  <c r="AC349" i="82"/>
  <c r="AD349" i="82"/>
  <c r="AE349" i="82"/>
  <c r="AF349" i="82"/>
  <c r="AG349" i="82"/>
  <c r="AH349" i="82"/>
  <c r="AI349" i="82"/>
  <c r="AJ349" i="82"/>
  <c r="AK349" i="82"/>
  <c r="AL349" i="82"/>
  <c r="AM349" i="82"/>
  <c r="AN349" i="82"/>
  <c r="AO349" i="82"/>
  <c r="AP349" i="82"/>
  <c r="AQ349" i="82"/>
  <c r="AR349" i="82"/>
  <c r="AS349" i="82"/>
  <c r="AT349" i="82"/>
  <c r="AU349" i="82"/>
  <c r="AV349" i="82"/>
  <c r="AW349" i="82"/>
  <c r="AX349" i="82"/>
  <c r="AY349" i="82"/>
  <c r="AZ349" i="82"/>
  <c r="BA349" i="82"/>
  <c r="BB349" i="82"/>
  <c r="BC349" i="82"/>
  <c r="BD349" i="82"/>
  <c r="BE349" i="82"/>
  <c r="BF349" i="82"/>
  <c r="BG349" i="82"/>
  <c r="BH349" i="82"/>
  <c r="BI349" i="82"/>
  <c r="BJ349" i="82"/>
  <c r="BK349" i="82"/>
  <c r="BL349" i="82"/>
  <c r="BM349" i="82"/>
  <c r="BN349" i="82"/>
  <c r="BO349" i="82"/>
  <c r="BP349" i="82"/>
  <c r="BQ349" i="82"/>
  <c r="BR349" i="82"/>
  <c r="BS349" i="82"/>
  <c r="BT349" i="82"/>
  <c r="BU349" i="82"/>
  <c r="BV349" i="82"/>
  <c r="BW349" i="82"/>
  <c r="BX349" i="82"/>
  <c r="BY349" i="82"/>
  <c r="BZ349" i="82"/>
  <c r="CA349" i="82"/>
  <c r="CB349" i="82"/>
  <c r="CC349" i="82"/>
  <c r="CD349" i="82"/>
  <c r="CE349" i="82"/>
  <c r="CF349" i="82"/>
  <c r="CG349" i="82"/>
  <c r="CH349" i="82"/>
  <c r="CI349" i="82"/>
  <c r="CJ349" i="82"/>
  <c r="CK349" i="82"/>
  <c r="CL349" i="82"/>
  <c r="CM349" i="82"/>
  <c r="CN349" i="82"/>
  <c r="CO349" i="82"/>
  <c r="CP349" i="82"/>
  <c r="CQ349" i="82"/>
  <c r="CR349" i="82"/>
  <c r="CS349" i="82"/>
  <c r="CT349" i="82"/>
  <c r="CU349" i="82"/>
  <c r="CV349" i="82"/>
  <c r="CW349" i="82"/>
  <c r="CX349" i="82"/>
  <c r="CY349" i="82"/>
  <c r="E350" i="82"/>
  <c r="F350" i="82"/>
  <c r="G350" i="82"/>
  <c r="H350" i="82"/>
  <c r="I350" i="82"/>
  <c r="J350" i="82"/>
  <c r="K350" i="82"/>
  <c r="L350" i="82"/>
  <c r="M350" i="82"/>
  <c r="N350" i="82"/>
  <c r="O350" i="82"/>
  <c r="P350" i="82"/>
  <c r="Q350" i="82"/>
  <c r="R350" i="82"/>
  <c r="S350" i="82"/>
  <c r="T350" i="82"/>
  <c r="U350" i="82"/>
  <c r="V350" i="82"/>
  <c r="W350" i="82"/>
  <c r="X350" i="82"/>
  <c r="Y350" i="82"/>
  <c r="Z350" i="82"/>
  <c r="AA350" i="82"/>
  <c r="AB350" i="82"/>
  <c r="AC350" i="82"/>
  <c r="AD350" i="82"/>
  <c r="AE350" i="82"/>
  <c r="AF350" i="82"/>
  <c r="AG350" i="82"/>
  <c r="AH350" i="82"/>
  <c r="AI350" i="82"/>
  <c r="AJ350" i="82"/>
  <c r="AK350" i="82"/>
  <c r="AL350" i="82"/>
  <c r="AM350" i="82"/>
  <c r="AN350" i="82"/>
  <c r="AO350" i="82"/>
  <c r="AP350" i="82"/>
  <c r="AQ350" i="82"/>
  <c r="AR350" i="82"/>
  <c r="AS350" i="82"/>
  <c r="AT350" i="82"/>
  <c r="AU350" i="82"/>
  <c r="AV350" i="82"/>
  <c r="AW350" i="82"/>
  <c r="AX350" i="82"/>
  <c r="AY350" i="82"/>
  <c r="AZ350" i="82"/>
  <c r="BA350" i="82"/>
  <c r="BB350" i="82"/>
  <c r="BC350" i="82"/>
  <c r="BD350" i="82"/>
  <c r="BE350" i="82"/>
  <c r="BF350" i="82"/>
  <c r="BG350" i="82"/>
  <c r="BH350" i="82"/>
  <c r="BI350" i="82"/>
  <c r="BJ350" i="82"/>
  <c r="BK350" i="82"/>
  <c r="BL350" i="82"/>
  <c r="BM350" i="82"/>
  <c r="BN350" i="82"/>
  <c r="BO350" i="82"/>
  <c r="BP350" i="82"/>
  <c r="BQ350" i="82"/>
  <c r="BR350" i="82"/>
  <c r="BS350" i="82"/>
  <c r="BT350" i="82"/>
  <c r="BU350" i="82"/>
  <c r="BV350" i="82"/>
  <c r="BW350" i="82"/>
  <c r="BX350" i="82"/>
  <c r="BY350" i="82"/>
  <c r="BZ350" i="82"/>
  <c r="CA350" i="82"/>
  <c r="CB350" i="82"/>
  <c r="CC350" i="82"/>
  <c r="CD350" i="82"/>
  <c r="CE350" i="82"/>
  <c r="CF350" i="82"/>
  <c r="CG350" i="82"/>
  <c r="CH350" i="82"/>
  <c r="CI350" i="82"/>
  <c r="CJ350" i="82"/>
  <c r="CK350" i="82"/>
  <c r="CL350" i="82"/>
  <c r="CM350" i="82"/>
  <c r="CN350" i="82"/>
  <c r="CO350" i="82"/>
  <c r="CP350" i="82"/>
  <c r="CQ350" i="82"/>
  <c r="CR350" i="82"/>
  <c r="CS350" i="82"/>
  <c r="CT350" i="82"/>
  <c r="CU350" i="82"/>
  <c r="CV350" i="82"/>
  <c r="CW350" i="82"/>
  <c r="CX350" i="82"/>
  <c r="CY350" i="82"/>
  <c r="E355" i="82"/>
  <c r="F355" i="82"/>
  <c r="G355" i="82"/>
  <c r="H355" i="82"/>
  <c r="I355" i="82"/>
  <c r="J355" i="82"/>
  <c r="K355" i="82"/>
  <c r="L355" i="82"/>
  <c r="M355" i="82"/>
  <c r="N355" i="82"/>
  <c r="O355" i="82"/>
  <c r="P355" i="82"/>
  <c r="Q355" i="82"/>
  <c r="R355" i="82"/>
  <c r="S355" i="82"/>
  <c r="T355" i="82"/>
  <c r="U355" i="82"/>
  <c r="V355" i="82"/>
  <c r="W355" i="82"/>
  <c r="X355" i="82"/>
  <c r="Y355" i="82"/>
  <c r="Z355" i="82"/>
  <c r="AA355" i="82"/>
  <c r="AB355" i="82"/>
  <c r="AC355" i="82"/>
  <c r="AD355" i="82"/>
  <c r="AE355" i="82"/>
  <c r="AF355" i="82"/>
  <c r="AG355" i="82"/>
  <c r="AH355" i="82"/>
  <c r="AI355" i="82"/>
  <c r="AJ355" i="82"/>
  <c r="AK355" i="82"/>
  <c r="AL355" i="82"/>
  <c r="AM355" i="82"/>
  <c r="AN355" i="82"/>
  <c r="AO355" i="82"/>
  <c r="AP355" i="82"/>
  <c r="AQ355" i="82"/>
  <c r="AR355" i="82"/>
  <c r="AS355" i="82"/>
  <c r="AT355" i="82"/>
  <c r="AU355" i="82"/>
  <c r="AV355" i="82"/>
  <c r="AW355" i="82"/>
  <c r="AX355" i="82"/>
  <c r="AY355" i="82"/>
  <c r="AZ355" i="82"/>
  <c r="BA355" i="82"/>
  <c r="BB355" i="82"/>
  <c r="BC355" i="82"/>
  <c r="BD355" i="82"/>
  <c r="BE355" i="82"/>
  <c r="BF355" i="82"/>
  <c r="BG355" i="82"/>
  <c r="BH355" i="82"/>
  <c r="BI355" i="82"/>
  <c r="BJ355" i="82"/>
  <c r="BK355" i="82"/>
  <c r="BL355" i="82"/>
  <c r="BM355" i="82"/>
  <c r="BN355" i="82"/>
  <c r="BO355" i="82"/>
  <c r="BP355" i="82"/>
  <c r="BQ355" i="82"/>
  <c r="BR355" i="82"/>
  <c r="BS355" i="82"/>
  <c r="BT355" i="82"/>
  <c r="BU355" i="82"/>
  <c r="BV355" i="82"/>
  <c r="BW355" i="82"/>
  <c r="BX355" i="82"/>
  <c r="BY355" i="82"/>
  <c r="BZ355" i="82"/>
  <c r="CA355" i="82"/>
  <c r="CB355" i="82"/>
  <c r="CC355" i="82"/>
  <c r="CD355" i="82"/>
  <c r="CE355" i="82"/>
  <c r="CF355" i="82"/>
  <c r="CG355" i="82"/>
  <c r="CH355" i="82"/>
  <c r="CI355" i="82"/>
  <c r="CJ355" i="82"/>
  <c r="CK355" i="82"/>
  <c r="CL355" i="82"/>
  <c r="CM355" i="82"/>
  <c r="CN355" i="82"/>
  <c r="CO355" i="82"/>
  <c r="CP355" i="82"/>
  <c r="CQ355" i="82"/>
  <c r="CR355" i="82"/>
  <c r="CS355" i="82"/>
  <c r="CT355" i="82"/>
  <c r="CU355" i="82"/>
  <c r="CV355" i="82"/>
  <c r="CW355" i="82"/>
  <c r="CX355" i="82"/>
  <c r="CY355" i="82"/>
  <c r="E356" i="82"/>
  <c r="F356" i="82"/>
  <c r="G356" i="82"/>
  <c r="H356" i="82"/>
  <c r="I356" i="82"/>
  <c r="J356" i="82"/>
  <c r="K356" i="82"/>
  <c r="L356" i="82"/>
  <c r="M356" i="82"/>
  <c r="N356" i="82"/>
  <c r="O356" i="82"/>
  <c r="P356" i="82"/>
  <c r="Q356" i="82"/>
  <c r="R356" i="82"/>
  <c r="S356" i="82"/>
  <c r="T356" i="82"/>
  <c r="U356" i="82"/>
  <c r="V356" i="82"/>
  <c r="W356" i="82"/>
  <c r="X356" i="82"/>
  <c r="Y356" i="82"/>
  <c r="Z356" i="82"/>
  <c r="AA356" i="82"/>
  <c r="AB356" i="82"/>
  <c r="AC356" i="82"/>
  <c r="AD356" i="82"/>
  <c r="AE356" i="82"/>
  <c r="AF356" i="82"/>
  <c r="AG356" i="82"/>
  <c r="AH356" i="82"/>
  <c r="AI356" i="82"/>
  <c r="AJ356" i="82"/>
  <c r="AK356" i="82"/>
  <c r="AL356" i="82"/>
  <c r="AM356" i="82"/>
  <c r="AN356" i="82"/>
  <c r="AO356" i="82"/>
  <c r="AP356" i="82"/>
  <c r="AQ356" i="82"/>
  <c r="AR356" i="82"/>
  <c r="AS356" i="82"/>
  <c r="AT356" i="82"/>
  <c r="AU356" i="82"/>
  <c r="AV356" i="82"/>
  <c r="AW356" i="82"/>
  <c r="AX356" i="82"/>
  <c r="AY356" i="82"/>
  <c r="AZ356" i="82"/>
  <c r="BA356" i="82"/>
  <c r="BB356" i="82"/>
  <c r="BC356" i="82"/>
  <c r="BD356" i="82"/>
  <c r="BE356" i="82"/>
  <c r="BF356" i="82"/>
  <c r="BG356" i="82"/>
  <c r="BH356" i="82"/>
  <c r="BI356" i="82"/>
  <c r="BJ356" i="82"/>
  <c r="BK356" i="82"/>
  <c r="BL356" i="82"/>
  <c r="BM356" i="82"/>
  <c r="BN356" i="82"/>
  <c r="BO356" i="82"/>
  <c r="BP356" i="82"/>
  <c r="BQ356" i="82"/>
  <c r="BR356" i="82"/>
  <c r="BS356" i="82"/>
  <c r="BT356" i="82"/>
  <c r="BU356" i="82"/>
  <c r="BV356" i="82"/>
  <c r="BW356" i="82"/>
  <c r="BX356" i="82"/>
  <c r="BY356" i="82"/>
  <c r="BZ356" i="82"/>
  <c r="CA356" i="82"/>
  <c r="CB356" i="82"/>
  <c r="CC356" i="82"/>
  <c r="CD356" i="82"/>
  <c r="CE356" i="82"/>
  <c r="CF356" i="82"/>
  <c r="CG356" i="82"/>
  <c r="CH356" i="82"/>
  <c r="CI356" i="82"/>
  <c r="CJ356" i="82"/>
  <c r="CK356" i="82"/>
  <c r="CL356" i="82"/>
  <c r="CM356" i="82"/>
  <c r="CN356" i="82"/>
  <c r="CO356" i="82"/>
  <c r="CP356" i="82"/>
  <c r="CQ356" i="82"/>
  <c r="CR356" i="82"/>
  <c r="CS356" i="82"/>
  <c r="CT356" i="82"/>
  <c r="CU356" i="82"/>
  <c r="CV356" i="82"/>
  <c r="CW356" i="82"/>
  <c r="CX356" i="82"/>
  <c r="CY356" i="82"/>
  <c r="E357" i="82"/>
  <c r="F357" i="82"/>
  <c r="G357" i="82"/>
  <c r="H357" i="82"/>
  <c r="I357" i="82"/>
  <c r="J357" i="82"/>
  <c r="K357" i="82"/>
  <c r="L357" i="82"/>
  <c r="M357" i="82"/>
  <c r="N357" i="82"/>
  <c r="O357" i="82"/>
  <c r="P357" i="82"/>
  <c r="Q357" i="82"/>
  <c r="R357" i="82"/>
  <c r="S357" i="82"/>
  <c r="T357" i="82"/>
  <c r="U357" i="82"/>
  <c r="V357" i="82"/>
  <c r="W357" i="82"/>
  <c r="X357" i="82"/>
  <c r="Y357" i="82"/>
  <c r="Z357" i="82"/>
  <c r="AA357" i="82"/>
  <c r="AB357" i="82"/>
  <c r="AC357" i="82"/>
  <c r="AD357" i="82"/>
  <c r="AE357" i="82"/>
  <c r="AF357" i="82"/>
  <c r="AG357" i="82"/>
  <c r="AH357" i="82"/>
  <c r="AI357" i="82"/>
  <c r="AJ357" i="82"/>
  <c r="AK357" i="82"/>
  <c r="AL357" i="82"/>
  <c r="AM357" i="82"/>
  <c r="AN357" i="82"/>
  <c r="AO357" i="82"/>
  <c r="AP357" i="82"/>
  <c r="AQ357" i="82"/>
  <c r="AR357" i="82"/>
  <c r="AS357" i="82"/>
  <c r="AT357" i="82"/>
  <c r="AU357" i="82"/>
  <c r="AV357" i="82"/>
  <c r="AW357" i="82"/>
  <c r="AX357" i="82"/>
  <c r="AY357" i="82"/>
  <c r="AZ357" i="82"/>
  <c r="BA357" i="82"/>
  <c r="BB357" i="82"/>
  <c r="BC357" i="82"/>
  <c r="BD357" i="82"/>
  <c r="BE357" i="82"/>
  <c r="BF357" i="82"/>
  <c r="BG357" i="82"/>
  <c r="BH357" i="82"/>
  <c r="BI357" i="82"/>
  <c r="BJ357" i="82"/>
  <c r="BK357" i="82"/>
  <c r="BL357" i="82"/>
  <c r="BM357" i="82"/>
  <c r="BN357" i="82"/>
  <c r="BO357" i="82"/>
  <c r="BP357" i="82"/>
  <c r="BQ357" i="82"/>
  <c r="BR357" i="82"/>
  <c r="BS357" i="82"/>
  <c r="BT357" i="82"/>
  <c r="BU357" i="82"/>
  <c r="BV357" i="82"/>
  <c r="BW357" i="82"/>
  <c r="BX357" i="82"/>
  <c r="BY357" i="82"/>
  <c r="BZ357" i="82"/>
  <c r="CA357" i="82"/>
  <c r="CB357" i="82"/>
  <c r="CC357" i="82"/>
  <c r="CD357" i="82"/>
  <c r="CE357" i="82"/>
  <c r="CF357" i="82"/>
  <c r="CG357" i="82"/>
  <c r="CH357" i="82"/>
  <c r="CI357" i="82"/>
  <c r="CJ357" i="82"/>
  <c r="CK357" i="82"/>
  <c r="CL357" i="82"/>
  <c r="CM357" i="82"/>
  <c r="CN357" i="82"/>
  <c r="CO357" i="82"/>
  <c r="CP357" i="82"/>
  <c r="CQ357" i="82"/>
  <c r="CR357" i="82"/>
  <c r="CS357" i="82"/>
  <c r="CT357" i="82"/>
  <c r="CU357" i="82"/>
  <c r="CV357" i="82"/>
  <c r="CW357" i="82"/>
  <c r="CX357" i="82"/>
  <c r="CY357" i="82"/>
  <c r="D357" i="82"/>
  <c r="D356" i="82"/>
  <c r="D355" i="82"/>
  <c r="AF351" i="82" l="1"/>
  <c r="AF353" i="82" s="1"/>
  <c r="CP351" i="82"/>
  <c r="CP353" i="82" s="1"/>
  <c r="CP359" i="82" s="1"/>
  <c r="AW351" i="82"/>
  <c r="AW353" i="82" s="1"/>
  <c r="BP351" i="82"/>
  <c r="BP353" i="82" s="1"/>
  <c r="BP359" i="82" s="1"/>
  <c r="P351" i="82"/>
  <c r="P353" i="82" s="1"/>
  <c r="P359" i="82" s="1"/>
  <c r="AT351" i="82"/>
  <c r="AT353" i="82" s="1"/>
  <c r="AG351" i="82"/>
  <c r="AG353" i="82" s="1"/>
  <c r="CF351" i="82"/>
  <c r="CF353" i="82" s="1"/>
  <c r="CF359" i="82" s="1"/>
  <c r="AZ351" i="82"/>
  <c r="AZ353" i="82" s="1"/>
  <c r="CW351" i="82"/>
  <c r="CW353" i="82" s="1"/>
  <c r="CW359" i="82" s="1"/>
  <c r="CG351" i="82"/>
  <c r="AS351" i="82"/>
  <c r="AS353" i="82" s="1"/>
  <c r="AS359" i="82" s="1"/>
  <c r="CR351" i="82"/>
  <c r="CR353" i="82" s="1"/>
  <c r="CR359" i="82" s="1"/>
  <c r="CB351" i="82"/>
  <c r="CB353" i="82" s="1"/>
  <c r="BT351" i="82"/>
  <c r="BT353" i="82" s="1"/>
  <c r="BT359" i="82" s="1"/>
  <c r="CX351" i="82"/>
  <c r="CX353" i="82" s="1"/>
  <c r="CH351" i="82"/>
  <c r="CH353" i="82" s="1"/>
  <c r="BZ351" i="82"/>
  <c r="BZ353" i="82" s="1"/>
  <c r="BZ359" i="82" s="1"/>
  <c r="BR351" i="82"/>
  <c r="BR353" i="82" s="1"/>
  <c r="BJ351" i="82"/>
  <c r="BJ353" i="82" s="1"/>
  <c r="BJ359" i="82" s="1"/>
  <c r="BB351" i="82"/>
  <c r="BB353" i="82" s="1"/>
  <c r="BB359" i="82" s="1"/>
  <c r="AL351" i="82"/>
  <c r="AL353" i="82" s="1"/>
  <c r="V351" i="82"/>
  <c r="V353" i="82" s="1"/>
  <c r="F351" i="82"/>
  <c r="F353" i="82" s="1"/>
  <c r="CS351" i="82"/>
  <c r="CS353" i="82" s="1"/>
  <c r="CK351" i="82"/>
  <c r="CK353" i="82" s="1"/>
  <c r="CK359" i="82" s="1"/>
  <c r="BU351" i="82"/>
  <c r="BU353" i="82" s="1"/>
  <c r="BE351" i="82"/>
  <c r="BE353" i="82" s="1"/>
  <c r="BE359" i="82" s="1"/>
  <c r="AO351" i="82"/>
  <c r="AO353" i="82" s="1"/>
  <c r="AO359" i="82" s="1"/>
  <c r="Y351" i="82"/>
  <c r="Y353" i="82" s="1"/>
  <c r="I351" i="82"/>
  <c r="I353" i="82" s="1"/>
  <c r="CV351" i="82"/>
  <c r="CN351" i="82"/>
  <c r="CN353" i="82" s="1"/>
  <c r="CN359" i="82" s="1"/>
  <c r="BX351" i="82"/>
  <c r="BX353" i="82" s="1"/>
  <c r="BX359" i="82" s="1"/>
  <c r="BH351" i="82"/>
  <c r="AR351" i="82"/>
  <c r="AR353" i="82" s="1"/>
  <c r="AJ351" i="82"/>
  <c r="AJ353" i="82" s="1"/>
  <c r="AJ359" i="82" s="1"/>
  <c r="AB351" i="82"/>
  <c r="T351" i="82"/>
  <c r="T353" i="82" s="1"/>
  <c r="T359" i="82" s="1"/>
  <c r="G351" i="82"/>
  <c r="G353" i="82" s="1"/>
  <c r="AD351" i="82"/>
  <c r="AD353" i="82" s="1"/>
  <c r="AD359" i="82" s="1"/>
  <c r="BM351" i="82"/>
  <c r="BM353" i="82" s="1"/>
  <c r="Q351" i="82"/>
  <c r="Q353" i="82" s="1"/>
  <c r="Q359" i="82" s="1"/>
  <c r="L351" i="82"/>
  <c r="L353" i="82" s="1"/>
  <c r="L359" i="82" s="1"/>
  <c r="CO351" i="82"/>
  <c r="CO353" i="82" s="1"/>
  <c r="BQ351" i="82"/>
  <c r="AC351" i="82"/>
  <c r="AC353" i="82" s="1"/>
  <c r="AC359" i="82" s="1"/>
  <c r="CJ351" i="82"/>
  <c r="CJ353" i="82" s="1"/>
  <c r="CJ359" i="82" s="1"/>
  <c r="BD351" i="82"/>
  <c r="BD353" i="82" s="1"/>
  <c r="BD359" i="82" s="1"/>
  <c r="CG353" i="82"/>
  <c r="CG359" i="82" s="1"/>
  <c r="BQ353" i="82"/>
  <c r="BQ359" i="82" s="1"/>
  <c r="CV353" i="82"/>
  <c r="CV359" i="82" s="1"/>
  <c r="BH353" i="82"/>
  <c r="BH359" i="82" s="1"/>
  <c r="AB353" i="82"/>
  <c r="AB359" i="82" s="1"/>
  <c r="BY351" i="82"/>
  <c r="BY353" i="82" s="1"/>
  <c r="BY359" i="82" s="1"/>
  <c r="BI351" i="82"/>
  <c r="BI353" i="82" s="1"/>
  <c r="BI359" i="82" s="1"/>
  <c r="BA351" i="82"/>
  <c r="BA353" i="82" s="1"/>
  <c r="BA359" i="82" s="1"/>
  <c r="AK351" i="82"/>
  <c r="AK353" i="82" s="1"/>
  <c r="AK359" i="82" s="1"/>
  <c r="U351" i="82"/>
  <c r="U353" i="82" s="1"/>
  <c r="U359" i="82" s="1"/>
  <c r="M351" i="82"/>
  <c r="M353" i="82" s="1"/>
  <c r="M359" i="82" s="1"/>
  <c r="E351" i="82"/>
  <c r="E353" i="82" s="1"/>
  <c r="E359" i="82" s="1"/>
  <c r="BL351" i="82"/>
  <c r="BL353" i="82" s="1"/>
  <c r="BL359" i="82" s="1"/>
  <c r="AV351" i="82"/>
  <c r="AV353" i="82" s="1"/>
  <c r="AV359" i="82" s="1"/>
  <c r="AN351" i="82"/>
  <c r="AN353" i="82" s="1"/>
  <c r="AN359" i="82" s="1"/>
  <c r="X351" i="82"/>
  <c r="X353" i="82" s="1"/>
  <c r="X359" i="82" s="1"/>
  <c r="H351" i="82"/>
  <c r="H353" i="82" s="1"/>
  <c r="H359" i="82" s="1"/>
  <c r="N351" i="82"/>
  <c r="N353" i="82" s="1"/>
  <c r="N359" i="82" s="1"/>
  <c r="CL361" i="82"/>
  <c r="CL363" i="82"/>
  <c r="CD363" i="82"/>
  <c r="CD361" i="82"/>
  <c r="BV363" i="82"/>
  <c r="BV361" i="82"/>
  <c r="BN361" i="82"/>
  <c r="BN363" i="82"/>
  <c r="BF363" i="82"/>
  <c r="BF361" i="82"/>
  <c r="AX361" i="82"/>
  <c r="AX363" i="82"/>
  <c r="AP363" i="82"/>
  <c r="AP361" i="82"/>
  <c r="AH363" i="82"/>
  <c r="AH361" i="82"/>
  <c r="Z361" i="82"/>
  <c r="Z363" i="82"/>
  <c r="R363" i="82"/>
  <c r="R361" i="82"/>
  <c r="J363" i="82"/>
  <c r="J361" i="82"/>
  <c r="CW361" i="82"/>
  <c r="CW363" i="82"/>
  <c r="CS361" i="82"/>
  <c r="CS363" i="82"/>
  <c r="CK361" i="82"/>
  <c r="CK363" i="82"/>
  <c r="CC361" i="82"/>
  <c r="CC363" i="82"/>
  <c r="BU361" i="82"/>
  <c r="BU363" i="82"/>
  <c r="BM361" i="82"/>
  <c r="BM363" i="82"/>
  <c r="BE361" i="82"/>
  <c r="BE363" i="82"/>
  <c r="AW361" i="82"/>
  <c r="AW363" i="82"/>
  <c r="AO361" i="82"/>
  <c r="AO363" i="82"/>
  <c r="AG361" i="82"/>
  <c r="AG363" i="82"/>
  <c r="Y361" i="82"/>
  <c r="Y363" i="82"/>
  <c r="Q361" i="82"/>
  <c r="Q363" i="82"/>
  <c r="I361" i="82"/>
  <c r="I363" i="82"/>
  <c r="CV363" i="82"/>
  <c r="CV361" i="82"/>
  <c r="CR363" i="82"/>
  <c r="CR361" i="82"/>
  <c r="CJ363" i="82"/>
  <c r="CJ361" i="82"/>
  <c r="CB363" i="82"/>
  <c r="CB361" i="82"/>
  <c r="BT361" i="82"/>
  <c r="BT363" i="82"/>
  <c r="BL361" i="82"/>
  <c r="BL363" i="82"/>
  <c r="BD361" i="82"/>
  <c r="BD363" i="82"/>
  <c r="AV361" i="82"/>
  <c r="AV363" i="82"/>
  <c r="AN361" i="82"/>
  <c r="AN363" i="82"/>
  <c r="AF361" i="82"/>
  <c r="AF363" i="82"/>
  <c r="X361" i="82"/>
  <c r="X363" i="82"/>
  <c r="P361" i="82"/>
  <c r="P363" i="82"/>
  <c r="CU363" i="82"/>
  <c r="CU361" i="82"/>
  <c r="CI361" i="82"/>
  <c r="CI363" i="82"/>
  <c r="CA361" i="82"/>
  <c r="CA363" i="82"/>
  <c r="BS361" i="82"/>
  <c r="BS363" i="82"/>
  <c r="BK361" i="82"/>
  <c r="BK363" i="82"/>
  <c r="BC361" i="82"/>
  <c r="BC363" i="82"/>
  <c r="AU361" i="82"/>
  <c r="AU363" i="82"/>
  <c r="AM361" i="82"/>
  <c r="AM363" i="82"/>
  <c r="AE361" i="82"/>
  <c r="AE363" i="82"/>
  <c r="W361" i="82"/>
  <c r="W363" i="82"/>
  <c r="O361" i="82"/>
  <c r="O363" i="82"/>
  <c r="G361" i="82"/>
  <c r="G363" i="82"/>
  <c r="CT363" i="82"/>
  <c r="CT361" i="82"/>
  <c r="CP361" i="82"/>
  <c r="CP363" i="82"/>
  <c r="CH361" i="82"/>
  <c r="CH363" i="82"/>
  <c r="BZ361" i="82"/>
  <c r="BZ363" i="82"/>
  <c r="BJ361" i="82"/>
  <c r="BJ363" i="82"/>
  <c r="BB361" i="82"/>
  <c r="BB363" i="82"/>
  <c r="AT361" i="82"/>
  <c r="AT363" i="82"/>
  <c r="AL361" i="82"/>
  <c r="AL363" i="82"/>
  <c r="AD361" i="82"/>
  <c r="AD363" i="82"/>
  <c r="V361" i="82"/>
  <c r="V363" i="82"/>
  <c r="N361" i="82"/>
  <c r="N363" i="82"/>
  <c r="CO361" i="82"/>
  <c r="CO363" i="82"/>
  <c r="CG361" i="82"/>
  <c r="CG363" i="82"/>
  <c r="BY361" i="82"/>
  <c r="BY363" i="82"/>
  <c r="BQ361" i="82"/>
  <c r="BQ363" i="82"/>
  <c r="BI361" i="82"/>
  <c r="BI363" i="82"/>
  <c r="BA361" i="82"/>
  <c r="BA363" i="82"/>
  <c r="AS361" i="82"/>
  <c r="AS363" i="82"/>
  <c r="AK361" i="82"/>
  <c r="AK363" i="82"/>
  <c r="U361" i="82"/>
  <c r="U363" i="82"/>
  <c r="CN363" i="82"/>
  <c r="CN361" i="82"/>
  <c r="CF363" i="82"/>
  <c r="CF361" i="82"/>
  <c r="BX363" i="82"/>
  <c r="BX361" i="82"/>
  <c r="BP363" i="82"/>
  <c r="BP361" i="82"/>
  <c r="BH363" i="82"/>
  <c r="BH361" i="82"/>
  <c r="AZ363" i="82"/>
  <c r="AZ361" i="82"/>
  <c r="AR363" i="82"/>
  <c r="AR361" i="82"/>
  <c r="AJ363" i="82"/>
  <c r="AJ361" i="82"/>
  <c r="T363" i="82"/>
  <c r="T361" i="82"/>
  <c r="L363" i="82"/>
  <c r="L361" i="82"/>
  <c r="CM363" i="82"/>
  <c r="CM361" i="82"/>
  <c r="CE363" i="82"/>
  <c r="CE361" i="82"/>
  <c r="BW363" i="82"/>
  <c r="BW361" i="82"/>
  <c r="BO363" i="82"/>
  <c r="BO361" i="82"/>
  <c r="BG363" i="82"/>
  <c r="BG361" i="82"/>
  <c r="AY361" i="82"/>
  <c r="AY363" i="82"/>
  <c r="AQ363" i="82"/>
  <c r="AQ361" i="82"/>
  <c r="AI363" i="82"/>
  <c r="AI361" i="82"/>
  <c r="S363" i="82"/>
  <c r="S361" i="82"/>
  <c r="CX361" i="82"/>
  <c r="CX363" i="82"/>
  <c r="AF359" i="82"/>
  <c r="AR359" i="82"/>
  <c r="CO359" i="82"/>
  <c r="CB359" i="82"/>
  <c r="CY351" i="82"/>
  <c r="CY353" i="82" s="1"/>
  <c r="CY359" i="82" s="1"/>
  <c r="BS351" i="82"/>
  <c r="BS353" i="82" s="1"/>
  <c r="BS359" i="82" s="1"/>
  <c r="AM351" i="82"/>
  <c r="AM353" i="82" s="1"/>
  <c r="AM359" i="82" s="1"/>
  <c r="AZ359" i="82"/>
  <c r="CQ351" i="82"/>
  <c r="CQ353" i="82" s="1"/>
  <c r="CQ359" i="82" s="1"/>
  <c r="CA351" i="82"/>
  <c r="CA353" i="82" s="1"/>
  <c r="CA359" i="82" s="1"/>
  <c r="BC351" i="82"/>
  <c r="BC353" i="82" s="1"/>
  <c r="BC359" i="82" s="1"/>
  <c r="AE351" i="82"/>
  <c r="AE353" i="82" s="1"/>
  <c r="AE359" i="82" s="1"/>
  <c r="F359" i="82"/>
  <c r="CT351" i="82"/>
  <c r="CT353" i="82" s="1"/>
  <c r="CT359" i="82" s="1"/>
  <c r="CD351" i="82"/>
  <c r="CD353" i="82" s="1"/>
  <c r="CD359" i="82" s="1"/>
  <c r="BV351" i="82"/>
  <c r="BV353" i="82" s="1"/>
  <c r="BV359" i="82" s="1"/>
  <c r="BN351" i="82"/>
  <c r="BN353" i="82" s="1"/>
  <c r="BN359" i="82" s="1"/>
  <c r="BF351" i="82"/>
  <c r="BF353" i="82" s="1"/>
  <c r="BF359" i="82" s="1"/>
  <c r="AX351" i="82"/>
  <c r="AX353" i="82" s="1"/>
  <c r="AX359" i="82" s="1"/>
  <c r="AP351" i="82"/>
  <c r="AP353" i="82" s="1"/>
  <c r="AP359" i="82" s="1"/>
  <c r="AH351" i="82"/>
  <c r="AH353" i="82" s="1"/>
  <c r="AH359" i="82" s="1"/>
  <c r="Z351" i="82"/>
  <c r="Z353" i="82" s="1"/>
  <c r="Z359" i="82" s="1"/>
  <c r="R351" i="82"/>
  <c r="R353" i="82" s="1"/>
  <c r="R359" i="82" s="1"/>
  <c r="J351" i="82"/>
  <c r="J353" i="82" s="1"/>
  <c r="J359" i="82" s="1"/>
  <c r="CX359" i="82"/>
  <c r="BM359" i="82"/>
  <c r="G359" i="82"/>
  <c r="CH359" i="82"/>
  <c r="BU359" i="82"/>
  <c r="AL359" i="82"/>
  <c r="CI351" i="82"/>
  <c r="CI353" i="82" s="1"/>
  <c r="CI359" i="82" s="1"/>
  <c r="BK351" i="82"/>
  <c r="BK353" i="82" s="1"/>
  <c r="BK359" i="82" s="1"/>
  <c r="AU351" i="82"/>
  <c r="AU353" i="82" s="1"/>
  <c r="AU359" i="82" s="1"/>
  <c r="W351" i="82"/>
  <c r="W353" i="82" s="1"/>
  <c r="W359" i="82" s="1"/>
  <c r="O351" i="82"/>
  <c r="O353" i="82" s="1"/>
  <c r="O359" i="82" s="1"/>
  <c r="CS359" i="82"/>
  <c r="AW359" i="82"/>
  <c r="AG359" i="82"/>
  <c r="Y359" i="82"/>
  <c r="I359" i="82"/>
  <c r="AT359" i="82"/>
  <c r="V359" i="82"/>
  <c r="CC359" i="82"/>
  <c r="BR359" i="82"/>
  <c r="CM351" i="82"/>
  <c r="CM353" i="82" s="1"/>
  <c r="CM359" i="82" s="1"/>
  <c r="BG351" i="82"/>
  <c r="BG353" i="82" s="1"/>
  <c r="BG359" i="82" s="1"/>
  <c r="AA351" i="82"/>
  <c r="AA353" i="82" s="1"/>
  <c r="AA359" i="82" s="1"/>
  <c r="CU351" i="82"/>
  <c r="CU353" i="82" s="1"/>
  <c r="CU359" i="82" s="1"/>
  <c r="BO351" i="82"/>
  <c r="BO353" i="82" s="1"/>
  <c r="BO359" i="82" s="1"/>
  <c r="AI351" i="82"/>
  <c r="AI353" i="82" s="1"/>
  <c r="AI359" i="82" s="1"/>
  <c r="CL351" i="82"/>
  <c r="CL353" i="82" s="1"/>
  <c r="CL359" i="82" s="1"/>
  <c r="CE351" i="82"/>
  <c r="CE353" i="82" s="1"/>
  <c r="CE359" i="82" s="1"/>
  <c r="AY351" i="82"/>
  <c r="AY353" i="82" s="1"/>
  <c r="AY359" i="82" s="1"/>
  <c r="S351" i="82"/>
  <c r="S353" i="82" s="1"/>
  <c r="S359" i="82" s="1"/>
  <c r="BW351" i="82"/>
  <c r="BW353" i="82" s="1"/>
  <c r="BW359" i="82" s="1"/>
  <c r="AQ351" i="82"/>
  <c r="AQ353" i="82" s="1"/>
  <c r="AQ359" i="82" s="1"/>
  <c r="K351" i="82"/>
  <c r="K353" i="82" s="1"/>
  <c r="K359" i="82" s="1"/>
  <c r="D311" i="82" l="1"/>
  <c r="D350" i="82"/>
  <c r="D349" i="82"/>
  <c r="D348" i="82"/>
  <c r="D347" i="82"/>
  <c r="D346" i="82"/>
  <c r="D345" i="82"/>
  <c r="D344" i="82"/>
  <c r="D343" i="82"/>
  <c r="D342" i="82"/>
  <c r="D341" i="82"/>
  <c r="D340" i="82"/>
  <c r="D339" i="82"/>
  <c r="D338" i="82"/>
  <c r="D337" i="82"/>
  <c r="D336" i="82"/>
  <c r="D335" i="82"/>
  <c r="D334" i="82"/>
  <c r="D333" i="82"/>
  <c r="D332" i="82"/>
  <c r="D331" i="82"/>
  <c r="D330" i="82"/>
  <c r="D329" i="82"/>
  <c r="D328" i="82"/>
  <c r="D327" i="82"/>
  <c r="D326" i="82"/>
  <c r="D325" i="82"/>
  <c r="D324" i="82"/>
  <c r="D323" i="82"/>
  <c r="D322" i="82"/>
  <c r="D321" i="82"/>
  <c r="D320" i="82"/>
  <c r="D319" i="82"/>
  <c r="D318" i="82"/>
  <c r="D317" i="82"/>
  <c r="D316" i="82"/>
  <c r="D315" i="82"/>
  <c r="D314" i="82"/>
  <c r="D313" i="82"/>
  <c r="D351" i="82" l="1"/>
  <c r="D353" i="82" s="1"/>
  <c r="D359" i="82" s="1"/>
  <c r="E167" i="1" l="1"/>
  <c r="E246" i="1" s="1"/>
  <c r="E154" i="1"/>
  <c r="E161" i="1"/>
  <c r="E245" i="1" s="1"/>
  <c r="E173" i="1"/>
  <c r="E247" i="1" s="1"/>
  <c r="E244" i="1" l="1"/>
  <c r="E243" i="1"/>
  <c r="E174" i="1"/>
  <c r="E248" i="1" s="1"/>
  <c r="E249" i="1" l="1"/>
  <c r="D361" i="82"/>
  <c r="D363" i="82" s="1"/>
  <c r="AC361" i="82"/>
  <c r="AC363" i="82" s="1"/>
  <c r="K361" i="82"/>
  <c r="K363" i="82" s="1"/>
  <c r="AB361" i="82" l="1"/>
  <c r="AB363" i="82" s="1"/>
  <c r="H361" i="82"/>
  <c r="H363" i="82" s="1"/>
  <c r="E361" i="82"/>
  <c r="E363" i="82" s="1"/>
  <c r="M361" i="82"/>
  <c r="M363" i="82" s="1"/>
  <c r="BR361" i="82"/>
  <c r="BR363" i="82" s="1"/>
  <c r="AA361" i="82"/>
  <c r="AA363" i="82" s="1"/>
  <c r="CY361" i="82"/>
  <c r="CY363" i="82" s="1"/>
  <c r="CQ361" i="82"/>
  <c r="CQ363" i="82" s="1"/>
  <c r="F361" i="82"/>
  <c r="F363" i="82" s="1"/>
  <c r="A242" i="1"/>
  <c r="G95" i="1" l="1"/>
  <c r="F238" i="1"/>
  <c r="E238" i="1"/>
  <c r="F236" i="1"/>
  <c r="E236" i="1"/>
  <c r="F235" i="1"/>
  <c r="E235" i="1"/>
  <c r="F234" i="1"/>
  <c r="E234" i="1"/>
  <c r="F233" i="1"/>
  <c r="E233" i="1"/>
  <c r="G108" i="1"/>
  <c r="I95" i="1"/>
  <c r="H95" i="1"/>
  <c r="G9" i="1"/>
  <c r="G74" i="1" l="1"/>
  <c r="H38" i="1" l="1"/>
  <c r="G38" i="1" s="1"/>
  <c r="C203" i="28" l="1"/>
  <c r="E165" i="28" l="1"/>
  <c r="L179" i="28"/>
  <c r="G192" i="1" l="1"/>
  <c r="E200" i="28" l="1"/>
  <c r="E203" i="28" l="1"/>
  <c r="L212" i="28" l="1"/>
  <c r="G120" i="1" l="1"/>
  <c r="G117" i="1" l="1"/>
  <c r="G146" i="1" l="1"/>
  <c r="L165" i="28" l="1"/>
  <c r="E25" i="88" s="1"/>
  <c r="H165" i="28"/>
  <c r="A165" i="28"/>
  <c r="C165" i="28"/>
  <c r="E121" i="28"/>
  <c r="E122" i="28"/>
  <c r="E123" i="28"/>
  <c r="C121" i="28"/>
  <c r="C122" i="28"/>
  <c r="C123" i="28"/>
  <c r="A121" i="28"/>
  <c r="A122" i="28"/>
  <c r="A123" i="28"/>
  <c r="E103" i="28"/>
  <c r="A103" i="28"/>
  <c r="B103" i="28"/>
  <c r="C103" i="28"/>
  <c r="E54" i="28"/>
  <c r="E53" i="28"/>
  <c r="C54" i="28"/>
  <c r="C53" i="28"/>
  <c r="B54" i="28"/>
  <c r="B53" i="28"/>
  <c r="A54" i="28"/>
  <c r="A53" i="28"/>
  <c r="L168" i="28"/>
  <c r="L167" i="28"/>
  <c r="G25" i="88" l="1"/>
  <c r="L123" i="28"/>
  <c r="L122" i="28"/>
  <c r="L121" i="28"/>
  <c r="L103" i="28"/>
  <c r="L53" i="28"/>
  <c r="L54" i="28"/>
  <c r="E36" i="88"/>
  <c r="G36" i="88" s="1"/>
  <c r="L182" i="28"/>
  <c r="L181" i="28"/>
  <c r="E21" i="88" s="1"/>
  <c r="G21" i="88" s="1"/>
  <c r="L174" i="28"/>
  <c r="L175" i="28"/>
  <c r="L176" i="28"/>
  <c r="L177" i="28"/>
  <c r="E31" i="88" l="1"/>
  <c r="G31" i="88" s="1"/>
  <c r="E208" i="28" l="1"/>
  <c r="L209" i="28"/>
  <c r="L210" i="28"/>
  <c r="E211" i="28"/>
  <c r="E207" i="28"/>
  <c r="A208" i="28"/>
  <c r="A209" i="28"/>
  <c r="A210" i="28"/>
  <c r="A211" i="28"/>
  <c r="A207" i="28"/>
  <c r="G224" i="1"/>
  <c r="F205" i="28" s="1"/>
  <c r="G225" i="1"/>
  <c r="F206" i="28" s="1"/>
  <c r="F203" i="28"/>
  <c r="G223" i="1"/>
  <c r="F204" i="28" s="1"/>
  <c r="G219" i="1"/>
  <c r="F200" i="28" s="1"/>
  <c r="G220" i="1"/>
  <c r="F201" i="28" s="1"/>
  <c r="G221" i="1"/>
  <c r="F202" i="28" s="1"/>
  <c r="G218" i="1"/>
  <c r="F199" i="28" s="1"/>
  <c r="L211" i="28" l="1"/>
  <c r="L208" i="28"/>
  <c r="L207" i="28"/>
  <c r="C208" i="28"/>
  <c r="C209" i="28"/>
  <c r="C211" i="28"/>
  <c r="C207" i="28"/>
  <c r="G182" i="1" l="1"/>
  <c r="G19" i="1"/>
  <c r="F211" i="28"/>
  <c r="F210" i="28"/>
  <c r="F209" i="28"/>
  <c r="F208" i="28"/>
  <c r="F207" i="28"/>
  <c r="G102" i="1" l="1"/>
  <c r="G101" i="1" l="1"/>
  <c r="G100" i="1"/>
  <c r="G99" i="1"/>
  <c r="G98" i="1"/>
  <c r="G97" i="1"/>
  <c r="G96" i="1"/>
  <c r="D3" i="1" l="1"/>
  <c r="C5" i="88" l="1"/>
  <c r="L4" i="28"/>
  <c r="L217" i="28" s="1"/>
  <c r="L219" i="28" s="1"/>
  <c r="E29" i="88" l="1"/>
  <c r="L11" i="88"/>
  <c r="L18" i="88"/>
  <c r="M17" i="88"/>
  <c r="M15" i="88"/>
  <c r="M14" i="88"/>
  <c r="M11" i="88"/>
  <c r="L15" i="88"/>
  <c r="L17" i="88"/>
  <c r="L14" i="88"/>
  <c r="M18" i="88"/>
  <c r="D17" i="88" l="1"/>
  <c r="D18" i="88"/>
  <c r="C18" i="88"/>
  <c r="C17" i="88"/>
  <c r="G29" i="88"/>
  <c r="H29" i="88"/>
  <c r="N159" i="28" l="1"/>
  <c r="E155" i="28"/>
  <c r="L155" i="28" l="1"/>
  <c r="C213" i="28"/>
  <c r="B213" i="28"/>
  <c r="A213" i="28"/>
  <c r="E206" i="28"/>
  <c r="C206" i="28"/>
  <c r="A206" i="28"/>
  <c r="E205" i="28"/>
  <c r="C205" i="28"/>
  <c r="A205" i="28"/>
  <c r="E204" i="28"/>
  <c r="C204" i="28"/>
  <c r="A204" i="28"/>
  <c r="A203" i="28"/>
  <c r="E202" i="28"/>
  <c r="C202" i="28"/>
  <c r="A202" i="28"/>
  <c r="E201" i="28"/>
  <c r="C201" i="28"/>
  <c r="A201" i="28"/>
  <c r="C200" i="28"/>
  <c r="A200" i="28"/>
  <c r="E199" i="28"/>
  <c r="C199" i="28"/>
  <c r="A199" i="28"/>
  <c r="H166" i="28"/>
  <c r="E166" i="28"/>
  <c r="C166" i="28"/>
  <c r="A166" i="28"/>
  <c r="E164" i="28"/>
  <c r="C164" i="28"/>
  <c r="B164" i="28"/>
  <c r="A164" i="28"/>
  <c r="E163" i="28"/>
  <c r="C163" i="28"/>
  <c r="B163" i="28"/>
  <c r="A163" i="28"/>
  <c r="E162" i="28"/>
  <c r="C162" i="28"/>
  <c r="B162" i="28"/>
  <c r="A162" i="28"/>
  <c r="E161" i="28"/>
  <c r="C161" i="28"/>
  <c r="B161" i="28"/>
  <c r="A161" i="28"/>
  <c r="E160" i="28"/>
  <c r="C160" i="28"/>
  <c r="B160" i="28"/>
  <c r="A160" i="28"/>
  <c r="E159" i="28"/>
  <c r="C159" i="28"/>
  <c r="B159" i="28"/>
  <c r="A159" i="28"/>
  <c r="E158" i="28"/>
  <c r="C158" i="28"/>
  <c r="B158" i="28"/>
  <c r="A158" i="28"/>
  <c r="E157" i="28"/>
  <c r="C157" i="28"/>
  <c r="B157" i="28"/>
  <c r="A157" i="28"/>
  <c r="E156" i="28"/>
  <c r="C156" i="28"/>
  <c r="B156" i="28"/>
  <c r="A156" i="28"/>
  <c r="C155" i="28"/>
  <c r="B155" i="28"/>
  <c r="A155" i="28"/>
  <c r="E154" i="28"/>
  <c r="C154" i="28"/>
  <c r="B154" i="28"/>
  <c r="A154" i="28"/>
  <c r="E153" i="28"/>
  <c r="C153" i="28"/>
  <c r="B153" i="28"/>
  <c r="A153" i="28"/>
  <c r="E152" i="28"/>
  <c r="C152" i="28"/>
  <c r="B152" i="28"/>
  <c r="A152" i="28"/>
  <c r="E151" i="28"/>
  <c r="C151" i="28"/>
  <c r="B151" i="28"/>
  <c r="A151" i="28"/>
  <c r="E150" i="28"/>
  <c r="C150" i="28"/>
  <c r="B150" i="28"/>
  <c r="A150" i="28"/>
  <c r="E149" i="28"/>
  <c r="C149" i="28"/>
  <c r="B149" i="28"/>
  <c r="A149" i="28"/>
  <c r="H148" i="28"/>
  <c r="E148" i="28"/>
  <c r="C148" i="28"/>
  <c r="B148" i="28"/>
  <c r="A148" i="28"/>
  <c r="C147" i="28"/>
  <c r="C146" i="28"/>
  <c r="B146" i="28"/>
  <c r="A146" i="28"/>
  <c r="E145" i="28"/>
  <c r="C145" i="28"/>
  <c r="B145" i="28"/>
  <c r="A145" i="28"/>
  <c r="E144" i="28"/>
  <c r="C144" i="28"/>
  <c r="B144" i="28"/>
  <c r="A144" i="28"/>
  <c r="H143" i="28"/>
  <c r="E143" i="28"/>
  <c r="C143" i="28"/>
  <c r="B143" i="28"/>
  <c r="A143" i="28"/>
  <c r="C142" i="28"/>
  <c r="B142" i="28"/>
  <c r="A142" i="28"/>
  <c r="E141" i="28"/>
  <c r="C141" i="28"/>
  <c r="B141" i="28"/>
  <c r="A141" i="28"/>
  <c r="E140" i="28"/>
  <c r="C140" i="28"/>
  <c r="B140" i="28"/>
  <c r="A140" i="28"/>
  <c r="E139" i="28"/>
  <c r="C139" i="28"/>
  <c r="B139" i="28"/>
  <c r="A139" i="28"/>
  <c r="E138" i="28"/>
  <c r="C138" i="28"/>
  <c r="B138" i="28"/>
  <c r="A138" i="28"/>
  <c r="E137" i="28"/>
  <c r="C137" i="28"/>
  <c r="B137" i="28"/>
  <c r="A137" i="28"/>
  <c r="E136" i="28"/>
  <c r="C136" i="28"/>
  <c r="B136" i="28"/>
  <c r="A136" i="28"/>
  <c r="E135" i="28"/>
  <c r="C135" i="28"/>
  <c r="B135" i="28"/>
  <c r="A135" i="28"/>
  <c r="E134" i="28"/>
  <c r="C134" i="28"/>
  <c r="B134" i="28"/>
  <c r="A134" i="28"/>
  <c r="E133" i="28"/>
  <c r="C133" i="28"/>
  <c r="B133" i="28"/>
  <c r="A133" i="28"/>
  <c r="E132" i="28"/>
  <c r="C132" i="28"/>
  <c r="B132" i="28"/>
  <c r="A132" i="28"/>
  <c r="E131" i="28"/>
  <c r="C131" i="28"/>
  <c r="B131" i="28"/>
  <c r="A131" i="28"/>
  <c r="E130" i="28"/>
  <c r="C130" i="28"/>
  <c r="B130" i="28"/>
  <c r="A130" i="28"/>
  <c r="E129" i="28"/>
  <c r="C129" i="28"/>
  <c r="B129" i="28"/>
  <c r="A129" i="28"/>
  <c r="E128" i="28"/>
  <c r="C128" i="28"/>
  <c r="B128" i="28"/>
  <c r="A128" i="28"/>
  <c r="E127" i="28"/>
  <c r="C127" i="28"/>
  <c r="B127" i="28"/>
  <c r="A127" i="28"/>
  <c r="E126" i="28"/>
  <c r="C126" i="28"/>
  <c r="B126" i="28"/>
  <c r="A126" i="28"/>
  <c r="C125" i="28"/>
  <c r="B125" i="28"/>
  <c r="A125" i="28"/>
  <c r="C124" i="28"/>
  <c r="B124" i="28"/>
  <c r="A124" i="28"/>
  <c r="E120" i="28"/>
  <c r="C120" i="28"/>
  <c r="B120" i="28"/>
  <c r="A120" i="28"/>
  <c r="E119" i="28"/>
  <c r="C119" i="28"/>
  <c r="B119" i="28"/>
  <c r="A119" i="28"/>
  <c r="E118" i="28"/>
  <c r="C118" i="28"/>
  <c r="B118" i="28"/>
  <c r="A118" i="28"/>
  <c r="E117" i="28"/>
  <c r="C117" i="28"/>
  <c r="A117" i="28"/>
  <c r="E116" i="28"/>
  <c r="C116" i="28"/>
  <c r="B116" i="28"/>
  <c r="A116" i="28"/>
  <c r="E111" i="28"/>
  <c r="C111" i="28"/>
  <c r="B111" i="28"/>
  <c r="A111" i="28"/>
  <c r="E110" i="28"/>
  <c r="C110" i="28"/>
  <c r="B110" i="28"/>
  <c r="A110" i="28"/>
  <c r="E109" i="28"/>
  <c r="C109" i="28"/>
  <c r="B109" i="28"/>
  <c r="A109" i="28"/>
  <c r="E108" i="28"/>
  <c r="C108" i="28"/>
  <c r="B108" i="28"/>
  <c r="A108" i="28"/>
  <c r="E107" i="28"/>
  <c r="C107" i="28"/>
  <c r="B107" i="28"/>
  <c r="A107" i="28"/>
  <c r="H106" i="28"/>
  <c r="E106" i="28"/>
  <c r="C106" i="28"/>
  <c r="B106" i="28"/>
  <c r="A106" i="28"/>
  <c r="E105" i="28"/>
  <c r="C105" i="28"/>
  <c r="B105" i="28"/>
  <c r="A105" i="28"/>
  <c r="E104" i="28"/>
  <c r="C104" i="28"/>
  <c r="B104" i="28"/>
  <c r="A104" i="28"/>
  <c r="E102" i="28"/>
  <c r="C102" i="28"/>
  <c r="B102" i="28"/>
  <c r="A102" i="28"/>
  <c r="E100" i="28"/>
  <c r="C100" i="28"/>
  <c r="B100" i="28"/>
  <c r="A100" i="28"/>
  <c r="E99" i="28"/>
  <c r="C99" i="28"/>
  <c r="B99" i="28"/>
  <c r="A99" i="28"/>
  <c r="E98" i="28"/>
  <c r="C98" i="28"/>
  <c r="B98" i="28"/>
  <c r="A98" i="28"/>
  <c r="E97" i="28"/>
  <c r="C97" i="28"/>
  <c r="B97" i="28"/>
  <c r="A97" i="28"/>
  <c r="E96" i="28"/>
  <c r="C96" i="28"/>
  <c r="B96" i="28"/>
  <c r="A96" i="28"/>
  <c r="E95" i="28"/>
  <c r="C95" i="28"/>
  <c r="B95" i="28"/>
  <c r="A95" i="28"/>
  <c r="E94" i="28"/>
  <c r="C94" i="28"/>
  <c r="B94" i="28"/>
  <c r="A94" i="28"/>
  <c r="E93" i="28"/>
  <c r="C93" i="28"/>
  <c r="B93" i="28"/>
  <c r="A93" i="28"/>
  <c r="E92" i="28"/>
  <c r="C92" i="28"/>
  <c r="B92" i="28"/>
  <c r="A92" i="28"/>
  <c r="E91" i="28"/>
  <c r="C91" i="28"/>
  <c r="B91" i="28"/>
  <c r="A91" i="28"/>
  <c r="E90" i="28"/>
  <c r="C90" i="28"/>
  <c r="B90" i="28"/>
  <c r="A90" i="28"/>
  <c r="E89" i="28"/>
  <c r="C89" i="28"/>
  <c r="B89" i="28"/>
  <c r="A89" i="28"/>
  <c r="E88" i="28"/>
  <c r="C88" i="28"/>
  <c r="B88" i="28"/>
  <c r="E87" i="28"/>
  <c r="C87" i="28"/>
  <c r="B87" i="28"/>
  <c r="E86" i="28"/>
  <c r="C86" i="28"/>
  <c r="B86" i="28"/>
  <c r="E85" i="28"/>
  <c r="C85" i="28"/>
  <c r="B85" i="28"/>
  <c r="E84" i="28"/>
  <c r="C84" i="28"/>
  <c r="B84" i="28"/>
  <c r="C83" i="28"/>
  <c r="B83" i="28"/>
  <c r="E82" i="28"/>
  <c r="C82" i="28"/>
  <c r="B82" i="28"/>
  <c r="A82" i="28"/>
  <c r="E81" i="28"/>
  <c r="C81" i="28"/>
  <c r="B81" i="28"/>
  <c r="A81" i="28"/>
  <c r="E80" i="28"/>
  <c r="C80" i="28"/>
  <c r="B80" i="28"/>
  <c r="A80" i="28"/>
  <c r="E79" i="28"/>
  <c r="C79" i="28"/>
  <c r="B79" i="28"/>
  <c r="A79" i="28"/>
  <c r="E78" i="28"/>
  <c r="C78" i="28"/>
  <c r="B78" i="28"/>
  <c r="A78" i="28"/>
  <c r="E77" i="28"/>
  <c r="C77" i="28"/>
  <c r="B77" i="28"/>
  <c r="A77" i="28"/>
  <c r="E76" i="28"/>
  <c r="C76" i="28"/>
  <c r="B76" i="28"/>
  <c r="A76" i="28"/>
  <c r="E75" i="28"/>
  <c r="C75" i="28"/>
  <c r="B75" i="28"/>
  <c r="A75" i="28"/>
  <c r="E74" i="28"/>
  <c r="C74" i="28"/>
  <c r="A74" i="28"/>
  <c r="C73" i="28"/>
  <c r="A73" i="28"/>
  <c r="E71" i="28"/>
  <c r="C71" i="28"/>
  <c r="B71" i="28"/>
  <c r="A71" i="28"/>
  <c r="H66" i="28"/>
  <c r="E66" i="28"/>
  <c r="C66" i="28"/>
  <c r="B66" i="28"/>
  <c r="A66" i="28"/>
  <c r="E65" i="28"/>
  <c r="C65" i="28"/>
  <c r="B65" i="28"/>
  <c r="A65" i="28"/>
  <c r="E64" i="28"/>
  <c r="C64" i="28"/>
  <c r="B64" i="28"/>
  <c r="A64" i="28"/>
  <c r="E63" i="28"/>
  <c r="C63" i="28"/>
  <c r="B63" i="28"/>
  <c r="A63" i="28"/>
  <c r="E62" i="28"/>
  <c r="C62" i="28"/>
  <c r="B62" i="28"/>
  <c r="A62" i="28"/>
  <c r="E61" i="28"/>
  <c r="C61" i="28"/>
  <c r="B61" i="28"/>
  <c r="A61" i="28"/>
  <c r="E60" i="28"/>
  <c r="C60" i="28"/>
  <c r="B60" i="28"/>
  <c r="A60" i="28"/>
  <c r="E59" i="28"/>
  <c r="C59" i="28"/>
  <c r="B59" i="28"/>
  <c r="A59" i="28"/>
  <c r="E58" i="28"/>
  <c r="C58" i="28"/>
  <c r="B58" i="28"/>
  <c r="A58" i="28"/>
  <c r="E57" i="28"/>
  <c r="C57" i="28"/>
  <c r="B57" i="28"/>
  <c r="A57" i="28"/>
  <c r="E56" i="28"/>
  <c r="C56" i="28"/>
  <c r="B56" i="28"/>
  <c r="A56" i="28"/>
  <c r="E55" i="28"/>
  <c r="C55" i="28"/>
  <c r="B55" i="28"/>
  <c r="A55" i="28"/>
  <c r="E51" i="28"/>
  <c r="C51" i="28"/>
  <c r="B51" i="28"/>
  <c r="A51" i="28"/>
  <c r="E50" i="28"/>
  <c r="C50" i="28"/>
  <c r="B50" i="28"/>
  <c r="A50" i="28"/>
  <c r="E49" i="28"/>
  <c r="C49" i="28"/>
  <c r="B49" i="28"/>
  <c r="A49" i="28"/>
  <c r="E48" i="28"/>
  <c r="C48" i="28"/>
  <c r="B48" i="28"/>
  <c r="A48" i="28"/>
  <c r="E47" i="28"/>
  <c r="C47" i="28"/>
  <c r="B47" i="28"/>
  <c r="A47" i="28"/>
  <c r="E46" i="28"/>
  <c r="C46" i="28"/>
  <c r="B46" i="28"/>
  <c r="A46" i="28"/>
  <c r="E45" i="28"/>
  <c r="C45" i="28"/>
  <c r="B45" i="28"/>
  <c r="A45" i="28"/>
  <c r="E44" i="28"/>
  <c r="C44" i="28"/>
  <c r="B44" i="28"/>
  <c r="A44" i="28"/>
  <c r="E43" i="28"/>
  <c r="C43" i="28"/>
  <c r="B43" i="28"/>
  <c r="A43" i="28"/>
  <c r="E42" i="28"/>
  <c r="C42" i="28"/>
  <c r="B42" i="28"/>
  <c r="A42" i="28"/>
  <c r="E41" i="28"/>
  <c r="C41" i="28"/>
  <c r="B41" i="28"/>
  <c r="A41" i="28"/>
  <c r="E40" i="28"/>
  <c r="C40" i="28"/>
  <c r="B40" i="28"/>
  <c r="A40" i="28"/>
  <c r="E39" i="28"/>
  <c r="C39" i="28"/>
  <c r="B39" i="28"/>
  <c r="A39" i="28"/>
  <c r="E38" i="28"/>
  <c r="C38" i="28"/>
  <c r="B38" i="28"/>
  <c r="A38" i="28"/>
  <c r="E37" i="28"/>
  <c r="C37" i="28"/>
  <c r="B37" i="28"/>
  <c r="A37" i="28"/>
  <c r="E36" i="28"/>
  <c r="C36" i="28"/>
  <c r="B36" i="28"/>
  <c r="A36" i="28"/>
  <c r="E35" i="28"/>
  <c r="C35" i="28"/>
  <c r="B35" i="28"/>
  <c r="A35" i="28"/>
  <c r="H34" i="28"/>
  <c r="E34" i="28"/>
  <c r="C34" i="28"/>
  <c r="B34" i="28"/>
  <c r="A34" i="28"/>
  <c r="E33" i="28"/>
  <c r="C33" i="28"/>
  <c r="B33" i="28"/>
  <c r="A33"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E18"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C10" i="28"/>
  <c r="B10" i="28"/>
  <c r="A10" i="28"/>
  <c r="E9" i="28"/>
  <c r="C9" i="28"/>
  <c r="B9" i="28"/>
  <c r="A9" i="28"/>
  <c r="E8" i="28"/>
  <c r="C8" i="28"/>
  <c r="B8" i="28"/>
  <c r="A8" i="28"/>
  <c r="G7" i="28"/>
  <c r="E7" i="28"/>
  <c r="C7" i="28"/>
  <c r="B7" i="28"/>
  <c r="A7" i="28"/>
  <c r="E6" i="28"/>
  <c r="C6" i="28"/>
  <c r="B6" i="28"/>
  <c r="A6" i="28"/>
  <c r="E5" i="28"/>
  <c r="C5" i="28"/>
  <c r="B5" i="28"/>
  <c r="A5" i="28"/>
  <c r="C2" i="28"/>
  <c r="G216" i="1"/>
  <c r="H211" i="1"/>
  <c r="G211" i="1" s="1"/>
  <c r="H210" i="1"/>
  <c r="G210" i="1" s="1"/>
  <c r="H209" i="1"/>
  <c r="G209" i="1" s="1"/>
  <c r="G208" i="1"/>
  <c r="G207" i="1"/>
  <c r="G206" i="1"/>
  <c r="G205" i="1"/>
  <c r="G198" i="1"/>
  <c r="G196" i="1"/>
  <c r="H193" i="1"/>
  <c r="G193" i="1" s="1"/>
  <c r="H192" i="1"/>
  <c r="H191" i="1"/>
  <c r="G190" i="1"/>
  <c r="H187" i="1"/>
  <c r="G187" i="1" s="1"/>
  <c r="H186" i="1"/>
  <c r="G186" i="1"/>
  <c r="H185" i="1"/>
  <c r="G185" i="1"/>
  <c r="G184" i="1"/>
  <c r="G179" i="1"/>
  <c r="G178" i="1"/>
  <c r="G177" i="1"/>
  <c r="F173" i="1"/>
  <c r="G172" i="1"/>
  <c r="G171" i="1"/>
  <c r="G170" i="1"/>
  <c r="G169" i="1"/>
  <c r="F167" i="1"/>
  <c r="G166" i="1"/>
  <c r="G165" i="1"/>
  <c r="G164" i="1"/>
  <c r="G163" i="1"/>
  <c r="F161" i="1"/>
  <c r="E125" i="28"/>
  <c r="E124" i="28"/>
  <c r="G145" i="1"/>
  <c r="G140" i="1"/>
  <c r="G136" i="1"/>
  <c r="G129" i="1"/>
  <c r="G128" i="1"/>
  <c r="H119" i="1"/>
  <c r="G119" i="1" s="1"/>
  <c r="G118" i="1"/>
  <c r="G116" i="1"/>
  <c r="G113" i="1"/>
  <c r="G111" i="1"/>
  <c r="G110" i="1"/>
  <c r="G109" i="1"/>
  <c r="H104" i="1"/>
  <c r="G104" i="1"/>
  <c r="H120" i="1"/>
  <c r="E83" i="28"/>
  <c r="G93" i="1"/>
  <c r="G91" i="1"/>
  <c r="G75" i="28"/>
  <c r="G82" i="1"/>
  <c r="G79" i="1"/>
  <c r="H72" i="1"/>
  <c r="G72" i="1" s="1"/>
  <c r="G70" i="1"/>
  <c r="G67" i="1"/>
  <c r="G65" i="1"/>
  <c r="G64" i="1"/>
  <c r="H56" i="1"/>
  <c r="G56" i="1"/>
  <c r="H7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8" i="1"/>
  <c r="G7" i="1"/>
  <c r="L214" i="28"/>
  <c r="L107" i="28" l="1"/>
  <c r="L108" i="28"/>
  <c r="L199" i="28"/>
  <c r="L166" i="28"/>
  <c r="L164" i="28"/>
  <c r="L160" i="28"/>
  <c r="L162" i="28"/>
  <c r="L159" i="28"/>
  <c r="L161" i="28"/>
  <c r="L163" i="28"/>
  <c r="L156" i="28"/>
  <c r="L158" i="28"/>
  <c r="L157" i="28"/>
  <c r="L153" i="28"/>
  <c r="L152" i="28"/>
  <c r="L151" i="28"/>
  <c r="L150" i="28"/>
  <c r="L149" i="28"/>
  <c r="L148" i="28"/>
  <c r="L147" i="28"/>
  <c r="L146" i="28"/>
  <c r="L144" i="28"/>
  <c r="L143" i="28"/>
  <c r="L145" i="28"/>
  <c r="L142" i="28"/>
  <c r="L141" i="28"/>
  <c r="L138" i="28"/>
  <c r="L140" i="28"/>
  <c r="L139" i="28"/>
  <c r="L135" i="28"/>
  <c r="L137" i="28"/>
  <c r="L134" i="28"/>
  <c r="L136" i="28"/>
  <c r="L130" i="28"/>
  <c r="L132" i="28"/>
  <c r="L131" i="28"/>
  <c r="L133" i="28"/>
  <c r="L127" i="28"/>
  <c r="L128" i="28"/>
  <c r="L126" i="28"/>
  <c r="L129" i="28"/>
  <c r="L125" i="28"/>
  <c r="L124" i="28"/>
  <c r="L120" i="28"/>
  <c r="L119" i="28"/>
  <c r="L118" i="28"/>
  <c r="L117" i="28"/>
  <c r="L116" i="28"/>
  <c r="L110" i="28"/>
  <c r="L111" i="28"/>
  <c r="L109" i="28"/>
  <c r="L106" i="28"/>
  <c r="L105" i="28"/>
  <c r="L104" i="28"/>
  <c r="L102" i="28"/>
  <c r="L98" i="28"/>
  <c r="L100" i="28"/>
  <c r="L97" i="28"/>
  <c r="L99" i="28"/>
  <c r="L96" i="28"/>
  <c r="L93" i="28"/>
  <c r="L95" i="28"/>
  <c r="L94" i="28"/>
  <c r="L91" i="28"/>
  <c r="L90" i="28"/>
  <c r="L92" i="28"/>
  <c r="L89" i="28"/>
  <c r="L87" i="28"/>
  <c r="L88" i="28"/>
  <c r="L86" i="28"/>
  <c r="L85" i="28"/>
  <c r="L84" i="28"/>
  <c r="L82" i="28"/>
  <c r="L81" i="28"/>
  <c r="L83" i="28"/>
  <c r="L80" i="28"/>
  <c r="L79" i="28"/>
  <c r="L78" i="28"/>
  <c r="L75" i="28"/>
  <c r="L77" i="28"/>
  <c r="L74" i="28"/>
  <c r="L76" i="28"/>
  <c r="L71" i="28"/>
  <c r="C9" i="94" s="1"/>
  <c r="L66" i="28"/>
  <c r="L65" i="28"/>
  <c r="L64" i="28"/>
  <c r="L60" i="28"/>
  <c r="C20" i="94" s="1"/>
  <c r="L62" i="28"/>
  <c r="L59" i="28"/>
  <c r="L61" i="28"/>
  <c r="L63" i="28"/>
  <c r="L57" i="28"/>
  <c r="L56" i="28"/>
  <c r="L58" i="28"/>
  <c r="L55" i="28"/>
  <c r="L49" i="28"/>
  <c r="L51" i="28"/>
  <c r="L50" i="28"/>
  <c r="L47" i="28"/>
  <c r="L48" i="28"/>
  <c r="L46" i="28"/>
  <c r="L44" i="28"/>
  <c r="L43" i="28"/>
  <c r="L45" i="28"/>
  <c r="L42" i="28"/>
  <c r="L39" i="28"/>
  <c r="C8" i="94" s="1"/>
  <c r="L41" i="28"/>
  <c r="L38" i="28"/>
  <c r="L40" i="28"/>
  <c r="L37" i="28"/>
  <c r="L36" i="28"/>
  <c r="L29" i="28"/>
  <c r="L26" i="28"/>
  <c r="L34" i="28"/>
  <c r="L31" i="28"/>
  <c r="L28" i="28"/>
  <c r="L25" i="28"/>
  <c r="L33" i="28"/>
  <c r="L30" i="28"/>
  <c r="L27" i="28"/>
  <c r="L35" i="28"/>
  <c r="L24" i="28"/>
  <c r="L32" i="28"/>
  <c r="L23" i="28"/>
  <c r="L22" i="28"/>
  <c r="L21" i="28"/>
  <c r="L20" i="28"/>
  <c r="L19" i="28"/>
  <c r="L18" i="28"/>
  <c r="L16" i="28"/>
  <c r="L15" i="28"/>
  <c r="L14" i="28"/>
  <c r="L13" i="28"/>
  <c r="L12" i="28"/>
  <c r="L11" i="28"/>
  <c r="L9" i="28"/>
  <c r="L8" i="28"/>
  <c r="L6" i="28"/>
  <c r="L5" i="28"/>
  <c r="L154" i="28"/>
  <c r="L7" i="28"/>
  <c r="L17" i="28"/>
  <c r="L201" i="28"/>
  <c r="L204" i="28"/>
  <c r="L202" i="28"/>
  <c r="L205" i="28"/>
  <c r="L200" i="28"/>
  <c r="L203" i="28"/>
  <c r="L206" i="28"/>
  <c r="E10" i="28"/>
  <c r="G12" i="1"/>
  <c r="G13" i="1"/>
  <c r="G14" i="1"/>
  <c r="G15" i="1"/>
  <c r="G16" i="1"/>
  <c r="G17" i="1"/>
  <c r="E73" i="28"/>
  <c r="O92" i="28"/>
  <c r="O50" i="28"/>
  <c r="O19" i="28"/>
  <c r="F9" i="28"/>
  <c r="F154" i="1"/>
  <c r="F174" i="1" s="1"/>
  <c r="C26" i="92" l="1"/>
  <c r="E26" i="92" s="1"/>
  <c r="C18" i="94"/>
  <c r="C7" i="92"/>
  <c r="C7" i="94"/>
  <c r="C11" i="92"/>
  <c r="E11" i="92" s="1"/>
  <c r="C13" i="94"/>
  <c r="C10" i="92"/>
  <c r="E10" i="92" s="1"/>
  <c r="C12" i="94"/>
  <c r="C21" i="94"/>
  <c r="E31" i="92"/>
  <c r="E29" i="92"/>
  <c r="C30" i="92"/>
  <c r="C23" i="94"/>
  <c r="C9" i="92"/>
  <c r="E9" i="92" s="1"/>
  <c r="C11" i="94"/>
  <c r="N15" i="88"/>
  <c r="G15" i="88" s="1"/>
  <c r="E18" i="88"/>
  <c r="G18" i="88" s="1"/>
  <c r="C20" i="92"/>
  <c r="E7" i="92"/>
  <c r="C17" i="92"/>
  <c r="C8" i="92"/>
  <c r="G13" i="88"/>
  <c r="C14" i="92"/>
  <c r="E30" i="92"/>
  <c r="C28" i="92"/>
  <c r="E28" i="92" s="1"/>
  <c r="L8" i="88"/>
  <c r="N11" i="88"/>
  <c r="L10" i="28"/>
  <c r="N17" i="88"/>
  <c r="E17" i="88" s="1"/>
  <c r="G17" i="88" s="1"/>
  <c r="M19" i="88"/>
  <c r="N19" i="88" s="1"/>
  <c r="E19" i="88" s="1"/>
  <c r="G19" i="88" s="1"/>
  <c r="L73" i="28"/>
  <c r="F156" i="28"/>
  <c r="F83" i="28"/>
  <c r="L185" i="28"/>
  <c r="L184" i="28"/>
  <c r="F34" i="28"/>
  <c r="F66" i="28"/>
  <c r="F106" i="28"/>
  <c r="F90" i="28"/>
  <c r="F104" i="28"/>
  <c r="F18" i="28"/>
  <c r="F140" i="28"/>
  <c r="F62" i="28"/>
  <c r="F25" i="28"/>
  <c r="F48" i="28"/>
  <c r="F158" i="28"/>
  <c r="F89" i="28"/>
  <c r="F150" i="28"/>
  <c r="F149" i="28"/>
  <c r="F144" i="28"/>
  <c r="F139" i="28"/>
  <c r="F63" i="28"/>
  <c r="F152" i="28"/>
  <c r="F75" i="28"/>
  <c r="F138" i="28"/>
  <c r="F8" i="28"/>
  <c r="F49" i="28"/>
  <c r="F35" i="28"/>
  <c r="F147" i="28"/>
  <c r="F111" i="28"/>
  <c r="F31" i="28"/>
  <c r="F57" i="28"/>
  <c r="F6" i="28"/>
  <c r="F116" i="28"/>
  <c r="F45" i="28"/>
  <c r="F110" i="28"/>
  <c r="F27" i="28"/>
  <c r="F30" i="28"/>
  <c r="F159" i="28"/>
  <c r="F42" i="28"/>
  <c r="F29" i="28"/>
  <c r="F143" i="28"/>
  <c r="F28" i="28"/>
  <c r="F23" i="28"/>
  <c r="F100" i="28"/>
  <c r="F22" i="28"/>
  <c r="F95" i="28"/>
  <c r="F37" i="28"/>
  <c r="F81" i="28"/>
  <c r="F47" i="28"/>
  <c r="F46" i="28"/>
  <c r="F26" i="28"/>
  <c r="F24" i="28"/>
  <c r="F38" i="28"/>
  <c r="F59" i="28"/>
  <c r="F79" i="28"/>
  <c r="F39" i="28"/>
  <c r="F43" i="28"/>
  <c r="H162" i="28"/>
  <c r="G106" i="28"/>
  <c r="F157" i="28"/>
  <c r="H151" i="28"/>
  <c r="F44" i="28"/>
  <c r="F5" i="28"/>
  <c r="F41" i="28"/>
  <c r="G34" i="28"/>
  <c r="G50" i="28"/>
  <c r="F51" i="28"/>
  <c r="F50" i="28"/>
  <c r="F21" i="28"/>
  <c r="H161" i="28"/>
  <c r="G21" i="28"/>
  <c r="F118" i="28"/>
  <c r="F92" i="28"/>
  <c r="G92" i="28"/>
  <c r="F94" i="28"/>
  <c r="F76" i="28"/>
  <c r="F61" i="28"/>
  <c r="F60" i="28"/>
  <c r="F33" i="28"/>
  <c r="F7" i="28"/>
  <c r="G105" i="28"/>
  <c r="F105" i="28"/>
  <c r="F65" i="28"/>
  <c r="G65" i="28"/>
  <c r="G66" i="28"/>
  <c r="G33" i="28"/>
  <c r="F58" i="28"/>
  <c r="F145" i="28"/>
  <c r="H160" i="28"/>
  <c r="F153" i="28"/>
  <c r="F148" i="28"/>
  <c r="C24" i="94" l="1"/>
  <c r="E12" i="92"/>
  <c r="E32" i="92"/>
  <c r="C14" i="94"/>
  <c r="C26" i="94" s="1"/>
  <c r="C12" i="92"/>
  <c r="C15" i="92" s="1"/>
  <c r="C18" i="92" s="1"/>
  <c r="G11" i="88"/>
  <c r="O11" i="88"/>
  <c r="F11" i="88"/>
  <c r="L183" i="28"/>
  <c r="F17" i="28"/>
  <c r="G23" i="88"/>
  <c r="F73" i="28"/>
  <c r="F162" i="28"/>
  <c r="F10" i="28"/>
  <c r="F151" i="28"/>
  <c r="F161" i="28"/>
  <c r="F160" i="28"/>
  <c r="C34" i="92" l="1"/>
  <c r="E34" i="92"/>
  <c r="B22" i="92"/>
  <c r="C21" i="92"/>
  <c r="B21" i="92"/>
  <c r="L31" i="8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<sst xmlns="http://schemas.openxmlformats.org/spreadsheetml/2006/main" count="8006" uniqueCount="2637">
  <si>
    <t xml:space="preserve">Unit Number:      </t>
  </si>
  <si>
    <t>Description of Requested Amount from Audited Financial Statements</t>
  </si>
  <si>
    <t>Capital Assets for Governmental Activities</t>
  </si>
  <si>
    <t>Buildings</t>
  </si>
  <si>
    <t>Plant / distributions systems / water lines</t>
  </si>
  <si>
    <t>Infrastructure(other infrastructure)</t>
  </si>
  <si>
    <t>Construction in progress</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</si>
  <si>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</si>
  <si>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</si>
  <si>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</si>
  <si>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</si>
  <si>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</si>
  <si>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</si>
  <si>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</si>
  <si>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</si>
  <si>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</si>
  <si>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</si>
  <si>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</si>
  <si>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</si>
  <si>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</si>
  <si>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</si>
  <si>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</si>
  <si>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</si>
  <si>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</si>
  <si>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</si>
  <si>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</si>
  <si>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</si>
  <si>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</si>
  <si>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</si>
  <si>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</si>
  <si>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</si>
  <si>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</si>
  <si>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</si>
  <si>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</si>
  <si>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</si>
  <si>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</si>
  <si>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</si>
  <si>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</si>
  <si>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</si>
  <si>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</si>
  <si>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</si>
  <si>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</si>
  <si>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</si>
  <si>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</si>
  <si>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</si>
  <si>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</si>
  <si>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</si>
  <si>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</si>
  <si>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</si>
  <si>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</si>
  <si>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</si>
  <si>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</si>
  <si>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</si>
  <si>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Review Summary</t>
  </si>
  <si>
    <t>Error Detection</t>
  </si>
  <si>
    <t>Water Sewer Memo,
Dashboard,
Water Sewer Dashboard</t>
  </si>
  <si>
    <t>Water Sewer Memo, Water Sewer Dashboard</t>
  </si>
  <si>
    <t>Water Sewer Memo, Water Sewer Dashboard, Dashboard</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</si>
  <si>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</si>
  <si>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</si>
  <si>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</si>
  <si>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</si>
  <si>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</si>
  <si>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</si>
  <si>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</si>
  <si>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</si>
  <si>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</si>
  <si>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</si>
  <si>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</si>
  <si>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</si>
  <si>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</si>
  <si>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</si>
  <si>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</si>
  <si>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</si>
  <si>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</si>
  <si>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</si>
  <si>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</si>
  <si>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</si>
  <si>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</si>
  <si>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</si>
  <si>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</si>
  <si>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</si>
  <si>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</si>
  <si>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</si>
  <si>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</si>
  <si>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</si>
  <si>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</si>
  <si>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</si>
  <si>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</si>
  <si>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</si>
  <si>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</si>
  <si>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</si>
  <si>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</si>
  <si>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</si>
  <si>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</si>
  <si>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</si>
  <si>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</si>
  <si>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</si>
  <si>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</si>
  <si>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</si>
  <si>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</si>
  <si>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</si>
  <si>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</si>
  <si>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</si>
  <si>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</si>
  <si>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</si>
  <si>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</si>
  <si>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</si>
  <si>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</si>
  <si>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</si>
  <si>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</si>
  <si>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</si>
  <si>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</si>
  <si>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</si>
  <si>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</si>
  <si>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</si>
  <si>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</si>
  <si>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</si>
  <si>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</si>
  <si>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</si>
  <si>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</si>
  <si>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</si>
  <si>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</si>
  <si>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</si>
  <si>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</si>
  <si>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</si>
  <si>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</si>
  <si>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</si>
  <si>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</si>
  <si>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</si>
  <si>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</si>
  <si>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</si>
  <si>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</si>
  <si>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</si>
  <si>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</si>
  <si>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</si>
  <si>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</si>
  <si>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</si>
  <si>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</si>
  <si>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</si>
  <si>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Total Operating revenues</t>
  </si>
  <si>
    <t>Depreciation and amortization expense</t>
  </si>
  <si>
    <t>Total Operating expenses</t>
  </si>
  <si>
    <t>Interest expense</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</si>
  <si>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</si>
  <si>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</si>
  <si>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</si>
  <si>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</si>
  <si>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</si>
  <si>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</si>
  <si>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</si>
  <si>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</si>
  <si>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</si>
  <si>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</si>
  <si>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</si>
  <si>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</si>
  <si>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</si>
  <si>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</si>
  <si>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</si>
  <si>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</si>
  <si>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</si>
  <si>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</si>
  <si>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</si>
  <si>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</si>
  <si>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</si>
  <si>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</si>
  <si>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</si>
  <si>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</si>
  <si>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</si>
  <si>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</si>
  <si>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</si>
  <si>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</si>
  <si>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</si>
  <si>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</si>
  <si>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</si>
  <si>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</si>
  <si>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</si>
  <si>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</si>
  <si>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</si>
  <si>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</si>
  <si>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</si>
  <si>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</si>
  <si>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</si>
  <si>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</si>
  <si>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</si>
  <si>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</si>
  <si>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</si>
  <si>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</si>
  <si>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</si>
  <si>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</si>
  <si>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</si>
  <si>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</si>
  <si>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</si>
  <si>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</si>
  <si>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</si>
  <si>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</si>
  <si>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</si>
  <si>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</si>
  <si>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</si>
  <si>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</si>
  <si>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</si>
  <si>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</si>
  <si>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</si>
  <si>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</si>
  <si>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</si>
  <si>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</si>
  <si>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</si>
  <si>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</si>
  <si>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</si>
  <si>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</si>
  <si>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</si>
  <si>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</si>
  <si>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</si>
  <si>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</si>
  <si>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</si>
  <si>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</si>
  <si>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</si>
  <si>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</si>
  <si>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</si>
  <si>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</si>
  <si>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</si>
  <si>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</si>
  <si>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</si>
  <si>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</si>
  <si>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</si>
  <si>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</si>
  <si>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</si>
  <si>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</si>
  <si>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</si>
  <si>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</si>
  <si>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</si>
  <si>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</si>
  <si>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</si>
  <si>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</si>
  <si>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</si>
  <si>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</si>
  <si>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</si>
  <si>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</si>
  <si>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</si>
  <si>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</si>
  <si>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</si>
  <si>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</si>
  <si>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</si>
  <si>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</si>
  <si>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</si>
  <si>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</si>
  <si>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</si>
  <si>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</si>
  <si>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</si>
  <si>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</si>
  <si>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</si>
  <si>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</si>
  <si>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</si>
  <si>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</si>
  <si>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</si>
  <si>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</si>
  <si>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</si>
  <si>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</si>
  <si>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</si>
  <si>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</si>
  <si>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</si>
  <si>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</si>
  <si>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</si>
  <si>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</si>
  <si>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</si>
  <si>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</si>
  <si>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</si>
  <si>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</si>
  <si>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</si>
  <si>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</si>
  <si>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</si>
  <si>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</si>
  <si>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</si>
  <si>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</si>
  <si>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</si>
  <si>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</si>
  <si>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</si>
  <si>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</si>
  <si>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</si>
  <si>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</si>
  <si>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</si>
  <si>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</si>
  <si>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</si>
  <si>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</si>
  <si>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</si>
  <si>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</si>
  <si>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</si>
  <si>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</si>
  <si>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</si>
  <si>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</si>
  <si>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</si>
  <si>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</si>
  <si>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</si>
  <si>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</si>
  <si>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</si>
  <si>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</si>
  <si>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</si>
  <si>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</si>
  <si>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</si>
  <si>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</si>
  <si>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Advance To: Interfund loan receivable-portion of repayment plan longer than 12 months</t>
  </si>
  <si>
    <t>GF-Advance To - Asset</t>
  </si>
  <si>
    <t>WS -  Advance To - Asset</t>
  </si>
  <si>
    <t>WS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</si>
  <si>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</si>
  <si>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</si>
  <si>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</si>
  <si>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</si>
  <si>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</si>
  <si>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</si>
  <si>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</si>
  <si>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</si>
  <si>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</si>
  <si>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</si>
  <si>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</si>
  <si>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</si>
  <si>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</si>
  <si>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</si>
  <si>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</si>
  <si>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</si>
  <si>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</si>
  <si>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</si>
  <si>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</si>
  <si>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</si>
  <si>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</si>
  <si>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</si>
  <si>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</si>
  <si>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</si>
  <si>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</si>
  <si>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</si>
  <si>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</si>
  <si>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</si>
  <si>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</si>
  <si>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</si>
  <si>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</si>
  <si>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</si>
  <si>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</si>
  <si>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</si>
  <si>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</si>
  <si>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</si>
  <si>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</si>
  <si>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</si>
  <si>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</si>
  <si>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Net Pension Liability</t>
  </si>
  <si>
    <t>Determination of Fiscal Health</t>
  </si>
  <si>
    <t>Fund Balance, Unassigned</t>
  </si>
  <si>
    <t>Debt Service Fund</t>
  </si>
  <si>
    <t>Please enter the Total Fund Balance for any Debt Service Funds</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</si>
  <si>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</si>
  <si>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</si>
  <si>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</si>
  <si>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</si>
  <si>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</si>
  <si>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</si>
  <si>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</si>
  <si>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</si>
  <si>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</si>
  <si>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</si>
  <si>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</si>
  <si>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</si>
  <si>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</si>
  <si>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</si>
  <si>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</si>
  <si>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</si>
  <si>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</si>
  <si>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</si>
  <si>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</si>
  <si>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</si>
  <si>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Gaston</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</si>
  <si>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</si>
  <si>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</si>
  <si>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</si>
  <si>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</si>
  <si>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</si>
  <si>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</si>
  <si>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</si>
  <si>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</si>
  <si>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</si>
  <si>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</si>
  <si>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</si>
  <si>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</si>
  <si>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</si>
  <si>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</si>
  <si>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</si>
  <si>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</si>
  <si>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</si>
  <si>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</si>
  <si>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</si>
  <si>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</si>
  <si>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</si>
  <si>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</si>
  <si>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</si>
  <si>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</si>
  <si>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</si>
  <si>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</si>
  <si>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</si>
  <si>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</si>
  <si>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</si>
  <si>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</si>
  <si>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</si>
  <si>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</si>
  <si>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</si>
  <si>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</si>
  <si>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</si>
  <si>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</si>
  <si>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</si>
  <si>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</si>
  <si>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</si>
  <si>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</si>
  <si>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</si>
  <si>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</si>
  <si>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</si>
  <si>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</si>
  <si>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</si>
  <si>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</si>
  <si>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</si>
  <si>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</si>
  <si>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</si>
  <si>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</si>
  <si>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</si>
  <si>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</si>
  <si>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</si>
  <si>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</si>
  <si>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</si>
  <si>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</si>
  <si>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</si>
  <si>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</si>
  <si>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</si>
  <si>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</si>
  <si>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</si>
  <si>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</si>
  <si>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</si>
  <si>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</si>
  <si>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</si>
  <si>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</si>
  <si>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Unit Type</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</si>
  <si>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</si>
  <si>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</si>
  <si>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</si>
  <si>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</si>
  <si>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</si>
  <si>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</si>
  <si>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</si>
  <si>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</si>
  <si>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</si>
  <si>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</si>
  <si>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</si>
  <si>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</si>
  <si>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Andrews</t>
  </si>
  <si>
    <t>Anson County</t>
  </si>
  <si>
    <t>Askewville</t>
  </si>
  <si>
    <t>Badin</t>
  </si>
  <si>
    <t>Bath</t>
  </si>
  <si>
    <t>Belhaven</t>
  </si>
  <si>
    <t>Bertie County</t>
  </si>
  <si>
    <t>Black Creek</t>
  </si>
  <si>
    <t>Boardman</t>
  </si>
  <si>
    <t>Bolton</t>
  </si>
  <si>
    <t>Cerro Gordo</t>
  </si>
  <si>
    <t>Chimney Rock</t>
  </si>
  <si>
    <t>Cliffside Sanitary District</t>
  </si>
  <si>
    <t>Colerain</t>
  </si>
  <si>
    <t>Columbia</t>
  </si>
  <si>
    <t>Dover</t>
  </si>
  <si>
    <t>Edgecombe County</t>
  </si>
  <si>
    <t>Ellerbe</t>
  </si>
  <si>
    <t>Elm City</t>
  </si>
  <si>
    <t>Enfield</t>
  </si>
  <si>
    <t>Engelhard Sanitary District</t>
  </si>
  <si>
    <t>Everetts</t>
  </si>
  <si>
    <t>Fair Bluff</t>
  </si>
  <si>
    <t>Fairmont</t>
  </si>
  <si>
    <t>Fontana Dam</t>
  </si>
  <si>
    <t>Franklinville</t>
  </si>
  <si>
    <t>Fremont</t>
  </si>
  <si>
    <t>Glen Alpine</t>
  </si>
  <si>
    <t>Goldsboro</t>
  </si>
  <si>
    <t>Greenevers</t>
  </si>
  <si>
    <t>Grover</t>
  </si>
  <si>
    <t>Hamilton</t>
  </si>
  <si>
    <t>Hoffman</t>
  </si>
  <si>
    <t>Hyde County</t>
  </si>
  <si>
    <t>Madison County</t>
  </si>
  <si>
    <t>Milton</t>
  </si>
  <si>
    <t>Montreat</t>
  </si>
  <si>
    <t>Mount Olive</t>
  </si>
  <si>
    <t>Navassa</t>
  </si>
  <si>
    <t>Newport</t>
  </si>
  <si>
    <t>Newton Grove</t>
  </si>
  <si>
    <t>Norlina</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</si>
  <si>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</si>
  <si>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</si>
  <si>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</si>
  <si>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</si>
  <si>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</si>
  <si>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</si>
  <si>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</si>
  <si>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</si>
  <si>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</si>
  <si>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</si>
  <si>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</si>
  <si>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</si>
  <si>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</si>
  <si>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</si>
  <si>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</si>
  <si>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</si>
  <si>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</si>
  <si>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</si>
  <si>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</si>
  <si>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</si>
  <si>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Sharpsburg</t>
  </si>
  <si>
    <t>Spring Lake</t>
  </si>
  <si>
    <t>Taylorsville</t>
  </si>
  <si>
    <t>Taylortown</t>
  </si>
  <si>
    <t>Tryon</t>
  </si>
  <si>
    <t>Tyrrell County</t>
  </si>
  <si>
    <t>Vanceboro</t>
  </si>
  <si>
    <t>Whitakers</t>
  </si>
  <si>
    <t>Wilkesboro</t>
  </si>
  <si>
    <t>Amount of transfer out to the General Fund that is for Payment in Lieu of Taxes (PILOT)</t>
  </si>
  <si>
    <t>2020-2021</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</si>
  <si>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</si>
  <si>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</si>
  <si>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</si>
  <si>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</si>
  <si>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</si>
  <si>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</si>
  <si>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</si>
  <si>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</si>
  <si>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</si>
  <si>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</si>
  <si>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</si>
  <si>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</si>
  <si>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</si>
  <si>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</si>
  <si>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</si>
  <si>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</si>
  <si>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</si>
  <si>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</si>
  <si>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</si>
  <si>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</si>
  <si>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</si>
  <si>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</si>
  <si>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</si>
  <si>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</si>
  <si>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</si>
  <si>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</si>
  <si>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</si>
  <si>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</si>
  <si>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</si>
  <si>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</si>
  <si>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</si>
  <si>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</si>
  <si>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</si>
  <si>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</si>
  <si>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</si>
  <si>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</si>
  <si>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</si>
  <si>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</si>
  <si>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</si>
  <si>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</si>
  <si>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</si>
  <si>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</si>
  <si>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</si>
  <si>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</si>
  <si>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</si>
  <si>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</si>
  <si>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</si>
  <si>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</si>
  <si>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</si>
  <si>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</si>
  <si>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</si>
  <si>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</si>
  <si>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</si>
  <si>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</si>
  <si>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</si>
  <si>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</si>
  <si>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</si>
  <si>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</si>
  <si>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</si>
  <si>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</si>
  <si>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</si>
  <si>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</si>
  <si>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</si>
  <si>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</si>
  <si>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</si>
  <si>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</si>
  <si>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</si>
  <si>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</si>
  <si>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</si>
  <si>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</si>
  <si>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</si>
  <si>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</si>
  <si>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</si>
  <si>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</si>
  <si>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</si>
  <si>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</si>
  <si>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</si>
  <si>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</si>
  <si>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</si>
  <si>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</si>
  <si>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</si>
  <si>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</si>
  <si>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</si>
  <si>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</si>
  <si>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</si>
  <si>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</si>
  <si>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</si>
  <si>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</si>
  <si>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</si>
  <si>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</si>
  <si>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</si>
  <si>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</si>
  <si>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</si>
  <si>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</si>
  <si>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</si>
  <si>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</si>
  <si>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</si>
  <si>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</si>
  <si>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</si>
  <si>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</si>
  <si>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</si>
  <si>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</si>
  <si>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</si>
  <si>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</si>
  <si>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</si>
  <si>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</si>
  <si>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</si>
  <si>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</si>
  <si>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</si>
  <si>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</si>
  <si>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</si>
  <si>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</si>
  <si>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</si>
  <si>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</si>
  <si>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</si>
  <si>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</si>
  <si>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</si>
  <si>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</si>
  <si>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</si>
  <si>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</si>
  <si>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</si>
  <si>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</si>
  <si>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</si>
  <si>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</si>
  <si>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</si>
  <si>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</si>
  <si>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</si>
  <si>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</si>
  <si>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</si>
  <si>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</si>
  <si>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</si>
  <si>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</si>
  <si>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</si>
  <si>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</si>
  <si>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</si>
  <si>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</si>
  <si>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</si>
  <si>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</si>
  <si>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</si>
  <si>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</si>
  <si>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</si>
  <si>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</si>
  <si>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</si>
  <si>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</si>
  <si>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</si>
  <si>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</si>
  <si>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</si>
  <si>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</si>
  <si>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</si>
  <si>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</si>
  <si>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</si>
  <si>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</si>
  <si>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</si>
  <si>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</si>
  <si>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</si>
  <si>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</si>
  <si>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</si>
  <si>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</si>
  <si>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</si>
  <si>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</si>
  <si>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</si>
  <si>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</si>
  <si>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</si>
  <si>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</si>
  <si>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</si>
  <si>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</si>
  <si>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</si>
  <si>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</si>
  <si>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</si>
  <si>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</si>
  <si>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</si>
  <si>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</si>
  <si>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</si>
  <si>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</si>
  <si>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</si>
  <si>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</si>
  <si>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</si>
  <si>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</si>
  <si>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</si>
  <si>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</si>
  <si>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</si>
  <si>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</si>
  <si>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</si>
  <si>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</si>
  <si>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</si>
  <si>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</si>
  <si>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</si>
  <si>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</si>
  <si>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</si>
  <si>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</si>
  <si>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</si>
  <si>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</si>
  <si>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</si>
  <si>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</si>
  <si>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</si>
  <si>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</si>
  <si>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</si>
  <si>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</si>
  <si>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</si>
  <si>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</si>
  <si>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</si>
  <si>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</si>
  <si>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</si>
  <si>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</si>
  <si>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</si>
  <si>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</si>
  <si>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</si>
  <si>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</si>
  <si>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</si>
  <si>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</si>
  <si>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</si>
  <si>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</si>
  <si>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</si>
  <si>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</si>
  <si>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</si>
  <si>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</si>
  <si>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</si>
  <si>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</si>
  <si>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</si>
  <si>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</si>
  <si>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</si>
  <si>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</si>
  <si>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</si>
  <si>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</si>
  <si>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</si>
  <si>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</si>
  <si>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</si>
  <si>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</si>
  <si>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</si>
  <si>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</si>
  <si>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</si>
  <si>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</si>
  <si>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</si>
  <si>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</si>
  <si>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</si>
  <si>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</si>
  <si>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</si>
  <si>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</si>
  <si>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</si>
  <si>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</si>
  <si>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</si>
  <si>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</si>
  <si>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</si>
  <si>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</si>
  <si>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</si>
  <si>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</si>
  <si>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</si>
  <si>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</si>
  <si>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</si>
  <si>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</si>
  <si>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</si>
  <si>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</si>
  <si>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</si>
  <si>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</si>
  <si>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</si>
  <si>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</si>
  <si>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</si>
  <si>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</si>
  <si>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</si>
  <si>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</si>
  <si>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</si>
  <si>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</si>
  <si>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</si>
  <si>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</si>
  <si>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</si>
  <si>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</si>
  <si>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</si>
  <si>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</si>
  <si>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</si>
  <si>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</si>
  <si>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</si>
  <si>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</si>
  <si>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</si>
  <si>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</si>
  <si>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</si>
  <si>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</si>
  <si>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</si>
  <si>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</si>
  <si>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</si>
  <si>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</si>
  <si>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</si>
  <si>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</si>
  <si>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</si>
  <si>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</si>
  <si>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</si>
  <si>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</si>
  <si>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</si>
  <si>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</si>
  <si>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</si>
  <si>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</si>
  <si>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</si>
  <si>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</si>
  <si>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</si>
  <si>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</si>
  <si>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</si>
  <si>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</si>
  <si>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</si>
  <si>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</si>
  <si>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</si>
  <si>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</si>
  <si>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</si>
  <si>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</si>
  <si>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</si>
  <si>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Chocowinity</t>
  </si>
  <si>
    <t>Cofield</t>
  </si>
  <si>
    <t>Conetoe</t>
  </si>
  <si>
    <t>Creswell</t>
  </si>
  <si>
    <t>Elizabeth City</t>
  </si>
  <si>
    <t>Eureka</t>
  </si>
  <si>
    <t>Gibson</t>
  </si>
  <si>
    <t>Green Level</t>
  </si>
  <si>
    <t>Hassell</t>
  </si>
  <si>
    <t>Hertford</t>
  </si>
  <si>
    <t>Micro</t>
  </si>
  <si>
    <t>Plymouth</t>
  </si>
  <si>
    <t>Richfield</t>
  </si>
  <si>
    <t>Rowland</t>
  </si>
  <si>
    <t>Roxboro</t>
  </si>
  <si>
    <t>Siler City</t>
  </si>
  <si>
    <t>Walnut Creek</t>
  </si>
  <si>
    <t>Warrenton</t>
  </si>
  <si>
    <t>White Lake</t>
  </si>
  <si>
    <t>Yanceyville</t>
  </si>
  <si>
    <t>Caswell County</t>
  </si>
  <si>
    <t>Cherokee County</t>
  </si>
  <si>
    <t>Columbus County</t>
  </si>
  <si>
    <t>Davie County</t>
  </si>
  <si>
    <t>Graham County</t>
  </si>
  <si>
    <t>Martin County</t>
  </si>
  <si>
    <t>Person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</si>
  <si>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</si>
  <si>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</si>
  <si>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</si>
  <si>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</si>
  <si>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</si>
  <si>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</si>
  <si>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</si>
  <si>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</si>
  <si>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</si>
  <si>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</si>
  <si>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</si>
  <si>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This indicator lists whether or not the unit has issues with debt service payments or bond covenants.</t>
  </si>
  <si>
    <t>This indicator lists any other issues that the unit should address.</t>
  </si>
  <si>
    <t>The Auditor will submit the Audit Report to the LGC within five months plus one day after the fiscal year end.  (for units with a June 30th fiscal year-end this would be December 1)   Select Yes or No</t>
  </si>
  <si>
    <t>5 months plus one day after the fiscal year end</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</si>
  <si>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</si>
  <si>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</si>
  <si>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</si>
  <si>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</si>
  <si>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</si>
  <si>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</si>
  <si>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</si>
  <si>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</si>
  <si>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</si>
  <si>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</si>
  <si>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</si>
  <si>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</si>
  <si>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</si>
  <si>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</si>
  <si>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</si>
  <si>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</si>
  <si>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</si>
  <si>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</si>
  <si>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</si>
  <si>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</si>
  <si>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</si>
  <si>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</si>
  <si>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</si>
  <si>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</si>
  <si>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</si>
  <si>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</si>
  <si>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</si>
  <si>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</si>
  <si>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</si>
  <si>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</si>
  <si>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</si>
  <si>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</si>
  <si>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</si>
  <si>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</si>
  <si>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</si>
  <si>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</si>
  <si>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</si>
  <si>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</si>
  <si>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</si>
  <si>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</si>
  <si>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</si>
  <si>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</si>
  <si>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</si>
  <si>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</si>
  <si>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</si>
  <si>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</si>
  <si>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</si>
  <si>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</si>
  <si>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</si>
  <si>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</si>
  <si>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</si>
  <si>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</si>
  <si>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</si>
  <si>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</si>
  <si>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</si>
  <si>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</si>
  <si>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</si>
  <si>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</si>
  <si>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</si>
  <si>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</si>
  <si>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</si>
  <si>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</si>
  <si>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</si>
  <si>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</si>
  <si>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</si>
  <si>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</si>
  <si>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</si>
  <si>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</si>
  <si>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</si>
  <si>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</si>
  <si>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</si>
  <si>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</si>
  <si>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</si>
  <si>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</si>
  <si>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</si>
  <si>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</si>
  <si>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</si>
  <si>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</si>
  <si>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</si>
  <si>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</si>
  <si>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</si>
  <si>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</si>
  <si>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</si>
  <si>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</si>
  <si>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</si>
  <si>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</si>
  <si>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</si>
  <si>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</si>
  <si>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</si>
  <si>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</si>
  <si>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</si>
  <si>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</si>
  <si>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</si>
  <si>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</si>
  <si>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</si>
  <si>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</si>
  <si>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</si>
  <si>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</si>
  <si>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</si>
  <si>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</si>
  <si>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</si>
  <si>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</si>
  <si>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</si>
  <si>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</si>
  <si>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</si>
  <si>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</si>
  <si>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</si>
  <si>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</si>
  <si>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</si>
  <si>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</si>
  <si>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</si>
  <si>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</si>
  <si>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Amy</t>
  </si>
  <si>
    <t>Cindy</t>
  </si>
  <si>
    <t>Susan</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</si>
  <si>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</si>
  <si>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</si>
  <si>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</si>
  <si>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</si>
  <si>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</si>
  <si>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</si>
  <si>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10/11/2021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</si>
  <si>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</si>
  <si>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</si>
  <si>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</si>
  <si>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</si>
  <si>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</si>
  <si>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</si>
  <si>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</si>
  <si>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</si>
  <si>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</si>
  <si>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</si>
  <si>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</si>
  <si>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Date the FO signed the Data Input worksheet</t>
  </si>
  <si>
    <t>11/15/2021</t>
  </si>
  <si>
    <t>12/1/2021</t>
  </si>
  <si>
    <t>10/29/2021</t>
  </si>
  <si>
    <t>11/16/2021</t>
  </si>
  <si>
    <t>11/22/2021</t>
  </si>
  <si>
    <t>2/25/2022</t>
  </si>
  <si>
    <t>1/31/2022</t>
  </si>
  <si>
    <t>11/19/2021</t>
  </si>
  <si>
    <t>11/29/2021</t>
  </si>
  <si>
    <t>11/10/2021</t>
  </si>
  <si>
    <t>11/30/2021</t>
  </si>
  <si>
    <t>1/5/2022</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</si>
  <si>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</si>
  <si>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</si>
  <si>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</si>
  <si>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</si>
  <si>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</si>
  <si>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</si>
  <si>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</si>
  <si>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</si>
  <si>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1/3/2022</t>
  </si>
  <si>
    <t>12/6/2021</t>
  </si>
  <si>
    <t>12/14/2021</t>
  </si>
  <si>
    <t>3/8/2022</t>
  </si>
  <si>
    <t>1/11/2022</t>
  </si>
  <si>
    <t>1/24/2022</t>
  </si>
  <si>
    <t>12/13/2021</t>
  </si>
  <si>
    <t>1/13/2022</t>
  </si>
  <si>
    <t>12/7/2021</t>
  </si>
  <si>
    <t>1/4/2022</t>
  </si>
  <si>
    <t>1/17/2022</t>
  </si>
  <si>
    <t>1/10/2022</t>
  </si>
  <si>
    <t>1/6/2022</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</si>
  <si>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</si>
  <si>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</si>
  <si>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</si>
  <si>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</si>
  <si>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</si>
  <si>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</si>
  <si>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</si>
  <si>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</si>
  <si>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</si>
  <si>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</si>
  <si>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</si>
  <si>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</si>
  <si>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</si>
  <si>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</si>
  <si>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</si>
  <si>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</si>
  <si>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</si>
  <si>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</si>
  <si>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</si>
  <si>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</si>
  <si>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</si>
  <si>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</si>
  <si>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</si>
  <si>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</si>
  <si>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</si>
  <si>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</si>
  <si>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</si>
  <si>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</si>
  <si>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</si>
  <si>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</si>
  <si>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</si>
  <si>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</si>
  <si>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</si>
  <si>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</si>
  <si>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</si>
  <si>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</si>
  <si>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</si>
  <si>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</si>
  <si>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</si>
  <si>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</si>
  <si>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</si>
  <si>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</si>
  <si>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</si>
  <si>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Mary</t>
  </si>
  <si>
    <t>Robin</t>
  </si>
  <si>
    <t>Brian</t>
  </si>
  <si>
    <t>Vicki</t>
  </si>
  <si>
    <t>Kimberly</t>
  </si>
  <si>
    <t>Dee</t>
  </si>
  <si>
    <t>David</t>
  </si>
  <si>
    <t>Misty</t>
  </si>
  <si>
    <t>Jennifer</t>
  </si>
  <si>
    <t>Karen</t>
  </si>
  <si>
    <t>Lisa</t>
  </si>
  <si>
    <t>Anthony</t>
  </si>
  <si>
    <t>Sheri</t>
  </si>
  <si>
    <t>Hinson</t>
  </si>
  <si>
    <t>Edwards</t>
  </si>
  <si>
    <t>Patton</t>
  </si>
  <si>
    <t>Bennett</t>
  </si>
  <si>
    <t>Barnett</t>
  </si>
  <si>
    <t>yes</t>
  </si>
  <si>
    <t>6/1/2020</t>
  </si>
  <si>
    <t>8/9/2021</t>
  </si>
  <si>
    <t>1/1/2018</t>
  </si>
  <si>
    <t>1/1/2014</t>
  </si>
  <si>
    <t>1/1/2011</t>
  </si>
  <si>
    <t>12/21/2020</t>
  </si>
  <si>
    <t>1/1/2012</t>
  </si>
  <si>
    <t>1/1/2019</t>
  </si>
  <si>
    <t>3/11/2021</t>
  </si>
  <si>
    <t>4/1/2009</t>
  </si>
  <si>
    <t>9/16/2004</t>
  </si>
  <si>
    <t>7/1/2021</t>
  </si>
  <si>
    <t>2/1/2021</t>
  </si>
  <si>
    <t>David McCole</t>
  </si>
  <si>
    <t>FINANCE DIRECTOR</t>
  </si>
  <si>
    <t>Chief Financial Officer</t>
  </si>
  <si>
    <t>11/8/2021</t>
  </si>
  <si>
    <t>10/28/2021</t>
  </si>
  <si>
    <t>10/31/2021</t>
  </si>
  <si>
    <t>2/14/2022</t>
  </si>
  <si>
    <t>1/18/2022</t>
  </si>
  <si>
    <t>1/27/2022</t>
  </si>
  <si>
    <t>10/20/2021</t>
  </si>
  <si>
    <t>11/23/2021</t>
  </si>
  <si>
    <t>10/27/2021</t>
  </si>
  <si>
    <t>12/22/2021</t>
  </si>
  <si>
    <t>11/1/2021</t>
  </si>
  <si>
    <t>1/26/2022</t>
  </si>
  <si>
    <t>9/30/2021</t>
  </si>
  <si>
    <t>1/25/2022</t>
  </si>
  <si>
    <t>12/9/2021</t>
  </si>
  <si>
    <t>2/15/2022</t>
  </si>
  <si>
    <t>12/2/2021</t>
  </si>
  <si>
    <t>3/3/2022</t>
  </si>
  <si>
    <t>2/1/2022</t>
  </si>
  <si>
    <t>10/7/2021</t>
  </si>
  <si>
    <t>3/7/2022</t>
  </si>
  <si>
    <t>3/21/2022</t>
  </si>
  <si>
    <t>10/21/2021</t>
  </si>
  <si>
    <t>2/7/2022</t>
  </si>
  <si>
    <t>10/19/2021</t>
  </si>
  <si>
    <t>12/8/2021</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</si>
  <si>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</si>
  <si>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</si>
  <si>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</si>
  <si>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</si>
  <si>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</si>
  <si>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</si>
  <si>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</si>
  <si>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</si>
  <si>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Thompson, Price, Scott, Adams &amp; Co., P.A.</t>
  </si>
  <si>
    <t>Cherry Bekaert</t>
  </si>
  <si>
    <t>Carr, Riggs &amp; Ingram, LLC</t>
  </si>
  <si>
    <t>Martin Starnes &amp; Associates, CPAs, P.A.</t>
  </si>
  <si>
    <t>W GREENE PLLC</t>
  </si>
  <si>
    <t>Thompson, Price, Scott, Adams &amp; Co., PA</t>
  </si>
  <si>
    <t>Lowdermilk Church &amp; Co., LLP</t>
  </si>
  <si>
    <t>Cherry Bekaert LLP</t>
  </si>
  <si>
    <t>Gould Killian CPA Group</t>
  </si>
  <si>
    <t>Priscilla L. Norris, CPA</t>
  </si>
  <si>
    <t>RSM US LLP</t>
  </si>
  <si>
    <t>TD-Name of Auditor</t>
  </si>
  <si>
    <t>Gregory S. Adams, CPA</t>
  </si>
  <si>
    <t>Amber McGhinnis (audit firm contact)</t>
  </si>
  <si>
    <t>Misty Watson</t>
  </si>
  <si>
    <t>M. Wade Greene, CPA</t>
  </si>
  <si>
    <t>Bryon Scott</t>
  </si>
  <si>
    <t>Rick Hammer</t>
  </si>
  <si>
    <t>M. WADE GREENE, CPA</t>
  </si>
  <si>
    <t>April Adams</t>
  </si>
  <si>
    <t>Travis Keever</t>
  </si>
  <si>
    <t>Priscilla L. Norris</t>
  </si>
  <si>
    <t>Alan Thompson</t>
  </si>
  <si>
    <t>TD-E-mail address to notify the Auditor that the report has been reviewed-TD</t>
  </si>
  <si>
    <t>gadams@tpsacpas.com</t>
  </si>
  <si>
    <t>dgougherty@cbh.com</t>
  </si>
  <si>
    <t>amcghinnis@martinstarnes.com</t>
  </si>
  <si>
    <t>wgreene@greenecocpa.com</t>
  </si>
  <si>
    <t>bscott@tpsacpas.com</t>
  </si>
  <si>
    <t>rick.hammer@lowdermilkchurchcpa.com</t>
  </si>
  <si>
    <t>aadams@cbh.com</t>
  </si>
  <si>
    <t>tkeever@gk-cpa.com</t>
  </si>
  <si>
    <t>norriscpa@skybest.com</t>
  </si>
  <si>
    <t>alanthompson@tpsacpas.com AND bturbeville@tpsacpas.com</t>
  </si>
  <si>
    <t>rebittner@pbmares.com</t>
  </si>
  <si>
    <t>TD-E-mail address to send approved invoices (should be at the audit firm)</t>
  </si>
  <si>
    <t>eclayton@tpsacpas.com</t>
  </si>
  <si>
    <t>tdagenhart@martinstarnes.com; dwike@martinstarnes.com</t>
  </si>
  <si>
    <t>mcruz@cbh.com</t>
  </si>
  <si>
    <t>Mcruz@cbh.com</t>
  </si>
  <si>
    <t>alanthompson@tpsacpas.com</t>
  </si>
  <si>
    <t>TD-Date Auditor signed the TD</t>
  </si>
  <si>
    <t>1/28/2021</t>
  </si>
  <si>
    <t>12/14/2020</t>
  </si>
  <si>
    <t>11/19/2020</t>
  </si>
  <si>
    <t>11/18/2020</t>
  </si>
  <si>
    <t>10/30/2020</t>
  </si>
  <si>
    <t>10/31/2020</t>
  </si>
  <si>
    <t>1/25/2021</t>
  </si>
  <si>
    <t>12/17/2020</t>
  </si>
  <si>
    <t>1/19/2021</t>
  </si>
  <si>
    <t>1/31/2021</t>
  </si>
  <si>
    <t>11/5/2020</t>
  </si>
  <si>
    <t>1/26/2021</t>
  </si>
  <si>
    <t>12/7/2020</t>
  </si>
  <si>
    <t>3/1/2021</t>
  </si>
  <si>
    <t>1/22/2021</t>
  </si>
  <si>
    <t>10/27/2020</t>
  </si>
  <si>
    <t>1/21/2021</t>
  </si>
  <si>
    <t>10/9/2020</t>
  </si>
  <si>
    <t>1/29/2021</t>
  </si>
  <si>
    <t>12/30/2020</t>
  </si>
  <si>
    <t>2/2/2021</t>
  </si>
  <si>
    <t>1/4/2021</t>
  </si>
  <si>
    <t>2/23/2021</t>
  </si>
  <si>
    <t>1/8/2021</t>
  </si>
  <si>
    <t>11/30/2020</t>
  </si>
  <si>
    <t>12/5/2020</t>
  </si>
  <si>
    <t>12/31/2020</t>
  </si>
  <si>
    <t>12/18/2020</t>
  </si>
  <si>
    <t>11/16/2020</t>
  </si>
  <si>
    <t>10/28/2020</t>
  </si>
  <si>
    <t>1/20/2021</t>
  </si>
  <si>
    <t>12/2/2020</t>
  </si>
  <si>
    <t>1/27/2021</t>
  </si>
  <si>
    <t>11/20/2020</t>
  </si>
  <si>
    <t>12/11/2020</t>
  </si>
  <si>
    <t>10/22/2020</t>
  </si>
  <si>
    <t>12/10/2020</t>
  </si>
  <si>
    <t>11/5/2021</t>
  </si>
  <si>
    <t>1/11/2021</t>
  </si>
  <si>
    <t>12/22/2020</t>
  </si>
  <si>
    <t>TD-Audit  Review Process Route?</t>
  </si>
  <si>
    <t>System</t>
  </si>
  <si>
    <t>Staff</t>
  </si>
  <si>
    <t>RUSH</t>
  </si>
  <si>
    <t>TD-Date Data Received in Portal: (MM/DD/YYY)</t>
  </si>
  <si>
    <t>11/2/2020</t>
  </si>
  <si>
    <t>1/30/2021</t>
  </si>
  <si>
    <t>11/6/2020</t>
  </si>
  <si>
    <t>3/24/2021</t>
  </si>
  <si>
    <t>2/5/2021</t>
  </si>
  <si>
    <t>1/5/2021</t>
  </si>
  <si>
    <t>12/4/2020</t>
  </si>
  <si>
    <t>12/9/2020</t>
  </si>
  <si>
    <t>11/17/2020</t>
  </si>
  <si>
    <t>7/27/2021</t>
  </si>
  <si>
    <t>12/28/2020</t>
  </si>
  <si>
    <t>12/8/2020</t>
  </si>
  <si>
    <t>1/6/2021</t>
  </si>
  <si>
    <t>12/16/2020</t>
  </si>
  <si>
    <t>12/3/2020</t>
  </si>
  <si>
    <t>3/12/2021</t>
  </si>
  <si>
    <t>10/29/2020</t>
  </si>
  <si>
    <t>12/15/2020</t>
  </si>
  <si>
    <t>TD-Date TD Placed Review Process</t>
  </si>
  <si>
    <t>11/3/2020</t>
  </si>
  <si>
    <t>11/23/2020</t>
  </si>
  <si>
    <t>2/9/2021</t>
  </si>
  <si>
    <t>11/9/2020</t>
  </si>
  <si>
    <t>3/25/2021</t>
  </si>
  <si>
    <t>2/24/2021</t>
  </si>
  <si>
    <t>9/22/2020</t>
  </si>
  <si>
    <t>7/28/2021</t>
  </si>
  <si>
    <t>2/3/2021</t>
  </si>
  <si>
    <t>4/13/2021</t>
  </si>
  <si>
    <t>1/12/2021</t>
  </si>
  <si>
    <t>12/23/2020</t>
  </si>
  <si>
    <t>TD-Financial Reviewer Name or Initials</t>
  </si>
  <si>
    <t>Joe Hyde</t>
  </si>
  <si>
    <t>MJ Vieweg</t>
  </si>
  <si>
    <t>DN</t>
  </si>
  <si>
    <t>JLB</t>
  </si>
  <si>
    <t>Eric Faust</t>
  </si>
  <si>
    <t>klh</t>
  </si>
  <si>
    <t>Melinda</t>
  </si>
  <si>
    <t>MJ  Vieweg</t>
  </si>
  <si>
    <t>MM</t>
  </si>
  <si>
    <t>Manasa</t>
  </si>
  <si>
    <t>T. Anderson</t>
  </si>
  <si>
    <t>TD-Date Financial Review started: (MM/DD/YYYY)</t>
  </si>
  <si>
    <t>2/4/2021</t>
  </si>
  <si>
    <t>11/10/2020</t>
  </si>
  <si>
    <t>2/22/2021</t>
  </si>
  <si>
    <t>2/10/2021</t>
  </si>
  <si>
    <t>4/12/2021</t>
  </si>
  <si>
    <t>10/13/2020</t>
  </si>
  <si>
    <t>2/18/2021</t>
  </si>
  <si>
    <t>2/26/2021</t>
  </si>
  <si>
    <t>11/13/2020</t>
  </si>
  <si>
    <t>6/4/2021</t>
  </si>
  <si>
    <t>6/18/2021</t>
  </si>
  <si>
    <t>11/12/2020</t>
  </si>
  <si>
    <t>2/16/2021</t>
  </si>
  <si>
    <t>1/15/2021</t>
  </si>
  <si>
    <t>11/4/2020</t>
  </si>
  <si>
    <t>12/29/2020</t>
  </si>
  <si>
    <t>1/7/2021</t>
  </si>
  <si>
    <t>1/13/2021</t>
  </si>
  <si>
    <t>TD-Type of Review:</t>
  </si>
  <si>
    <t>TD-Compliance Review was needed (Y/N)</t>
  </si>
  <si>
    <t>N</t>
  </si>
  <si>
    <t>Y</t>
  </si>
  <si>
    <t>n</t>
  </si>
  <si>
    <t>y</t>
  </si>
  <si>
    <t>TD-Final Date Review was completed: (MM/DD/YYYY)</t>
  </si>
  <si>
    <t>2/11/2021</t>
  </si>
  <si>
    <t>6/8/2021</t>
  </si>
  <si>
    <t>4/15/2021</t>
  </si>
  <si>
    <t>11/7/2020</t>
  </si>
  <si>
    <t>1/14/2021</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</si>
  <si>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</si>
  <si>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</si>
  <si>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</si>
  <si>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</si>
  <si>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</si>
  <si>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</si>
  <si>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</si>
  <si>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</si>
  <si>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10/20/2020</t>
  </si>
  <si>
    <t>TD-Date WL corrections received: (MM/DD/YYYY or N/A)</t>
  </si>
  <si>
    <t>TD- Date UL or SUL sent: (MM/DD/YYYY or N/A)</t>
  </si>
  <si>
    <t>TD-Compliance Reviewer Name or Initials</t>
  </si>
  <si>
    <t>Not Completed</t>
  </si>
  <si>
    <t>DCC</t>
  </si>
  <si>
    <t>TD-Date Compliance Review Started: (MM/DD/YYYY)</t>
  </si>
  <si>
    <t>6/3/2021</t>
  </si>
  <si>
    <t>2/8/2021</t>
  </si>
  <si>
    <t>TD-Date Compliance review completed (MM/DD/YYYY)</t>
  </si>
  <si>
    <t>3/3/2021</t>
  </si>
  <si>
    <t>2/12/2021</t>
  </si>
  <si>
    <t>TD-Number of major programs</t>
  </si>
  <si>
    <t>TD-Compliance reviewer concludes this audit is :</t>
  </si>
  <si>
    <t>Yellow Book</t>
  </si>
  <si>
    <t>Single Audit</t>
  </si>
  <si>
    <t>TD-Manager Reviewer Name or Initials</t>
  </si>
  <si>
    <t>hjn</t>
  </si>
  <si>
    <t>SM</t>
  </si>
  <si>
    <t>TD-Date of Manager Review (MM/DD/YYYY)</t>
  </si>
  <si>
    <t>5/17/2021</t>
  </si>
  <si>
    <t>6/24/2021</t>
  </si>
  <si>
    <t>4/21/2021</t>
  </si>
  <si>
    <t>TD-Manager signed off in CCH  (Y/N)</t>
  </si>
  <si>
    <t>First name of finance officer or interim finance officer (please enter ôvacantö for first or last name if the position is currently vacant)</t>
  </si>
  <si>
    <t>Chris</t>
  </si>
  <si>
    <t>Donna</t>
  </si>
  <si>
    <t>Beverly</t>
  </si>
  <si>
    <t>Brenda</t>
  </si>
  <si>
    <t>Kim</t>
  </si>
  <si>
    <t>Last name of finance officer or interim finance officer (please enter ôvacantö for first or last name if the position is currently vacant)</t>
  </si>
  <si>
    <t>Jarrett</t>
  </si>
  <si>
    <t>PERMANENT</t>
  </si>
  <si>
    <t>permanent</t>
  </si>
  <si>
    <t>YES</t>
  </si>
  <si>
    <t>1/1/2015</t>
  </si>
  <si>
    <t>1/1/2013</t>
  </si>
  <si>
    <t>7/1/2019</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</si>
  <si>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</si>
  <si>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</si>
  <si>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</si>
  <si>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10/26/2020</t>
  </si>
  <si>
    <t>9/2/2020</t>
  </si>
  <si>
    <t>TD-Type of Audit (Financial Only, Yellow Book, Single Audit)</t>
  </si>
  <si>
    <t>Financial Only</t>
  </si>
  <si>
    <t>TD-Did your CPA firm prepare the Unit's financial statements?</t>
  </si>
  <si>
    <t>TD-Who is the designated person with skills, knowledge and experience (SKE) for the unit?</t>
  </si>
  <si>
    <t>TD-What is the designated SKE's title?</t>
  </si>
  <si>
    <t>CPA</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</si>
  <si>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</si>
  <si>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</si>
  <si>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</si>
  <si>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</si>
  <si>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</si>
  <si>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</si>
  <si>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</si>
  <si>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</si>
  <si>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</si>
  <si>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</si>
  <si>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WATER SEWER FUND:</t>
  </si>
  <si>
    <t>Note: If more than one performance indicator is identified,  one proposed solution may solve all water and sewer performance indicators.</t>
  </si>
  <si>
    <t>5.</t>
  </si>
  <si>
    <t>Cash Flow Indicators:</t>
  </si>
  <si>
    <t>6.</t>
  </si>
  <si>
    <t>Operating Net Income (loss) excluding depreciation, including debt service principal and interest</t>
  </si>
  <si>
    <t>7.</t>
  </si>
  <si>
    <t>Unrestricted cash /total expenses excluding depreciation, including debt service principal and interest</t>
  </si>
  <si>
    <r>
      <t xml:space="preserve">This indicator calculates how many month's worth of expenses (including debt principal and interest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</si>
  <si>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8.</t>
  </si>
  <si>
    <t>It appears your Water Sewer Fund has  transfers-in for the support of operations that are greater than 3% of the total of operating and non-operating expenses.  Please discuss the purpose of such transfers-in and if you plan to continue these transfers-in.</t>
  </si>
  <si>
    <t>The rate structure of the Water and Sewer Fund should support the operating expenses of the fund without operating subsidies or transfers from other funds.</t>
  </si>
  <si>
    <t>9.</t>
  </si>
  <si>
    <t>10.</t>
  </si>
  <si>
    <t>11.</t>
  </si>
  <si>
    <t>12.</t>
  </si>
  <si>
    <t>The 2022 Audit Report is expected to be submitted within five months plus one day from the fiscal year end per the auditor.  (December 1st for most units)</t>
  </si>
  <si>
    <t>TD Info Completed by Auditor tab: CCH acct # 979</t>
  </si>
  <si>
    <t>13.</t>
  </si>
  <si>
    <t>14.</t>
  </si>
  <si>
    <t>16.</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</si>
  <si>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</si>
  <si>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</si>
  <si>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</si>
  <si>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</si>
  <si>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</si>
  <si>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Cary</t>
  </si>
  <si>
    <t>Garland</t>
  </si>
  <si>
    <t>Garner</t>
  </si>
  <si>
    <t>The budgeted ad valorem tax (including motor vehicles) for the General fund had more than 3% uncollected for the fiscal year audited. Decreases are shown by a negative percentage.</t>
  </si>
  <si>
    <t>Less:</t>
  </si>
  <si>
    <t>Encumbrances at June 30 - General Fund (listed in the notes)</t>
  </si>
  <si>
    <t>Fund Balance Available for Appropriation Percentage</t>
  </si>
  <si>
    <t xml:space="preserve">Expenditures: </t>
  </si>
  <si>
    <t>Adjustments:</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</si>
  <si>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</si>
  <si>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</si>
  <si>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Not collected in prior year</t>
  </si>
  <si>
    <t>Water &amp; Sewer Revenue, Expenses &amp; Changes in Fund Net Position</t>
  </si>
  <si>
    <t>Mark to Market unrealized losses in the Water and Sewer Fund.</t>
  </si>
  <si>
    <t>American Rescue Plan Ace (ARPA)</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</si>
  <si>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</si>
  <si>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</si>
  <si>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</si>
  <si>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</si>
  <si>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</si>
  <si>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</si>
  <si>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</si>
  <si>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Number of significant deficiency findings (financial statement findings only)</t>
  </si>
  <si>
    <t>Number of material weaknesses findings (financial statements findings only)</t>
  </si>
  <si>
    <t>Date (MM/DD/YYYY)</t>
  </si>
  <si>
    <t>Data Collection</t>
  </si>
  <si>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</si>
  <si>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</si>
  <si>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</si>
  <si>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</si>
  <si>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Use of General Fund Balance (account #9)</t>
  </si>
  <si>
    <t xml:space="preserve">If a unit has no performance indicators of concern that would require them to submit a Response to Audit Findings, Recommendations and Fiscal Matters, but they are currently on the  Unit Assistance List, they must still submit an FPIC Response Letter.  Their response should discuss the financial plan they have developed to address the issues that placed them on the Unit Assistance List and the progress they have made to date.  </t>
  </si>
  <si>
    <t xml:space="preserve">Please note that the Unit Assistance List represents one point in time.  If the unit received communication stating it as been removed from the Unit Assistance List, please indicate this in the column to the right. </t>
  </si>
  <si>
    <t>Unit Data from Audit Worksheet tab : 590</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</si>
  <si>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</si>
  <si>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</si>
  <si>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r>
      <t xml:space="preserve">There was appropriated fund balance for the General Fund in the 2022 budget </t>
    </r>
    <r>
      <rPr>
        <b/>
        <u/>
        <sz val="11"/>
        <color theme="1"/>
        <rFont val="Calibri"/>
        <family val="2"/>
        <scheme val="minor"/>
      </rPr>
      <t>AND</t>
    </r>
    <r>
      <rPr>
        <b/>
        <sz val="11"/>
        <color theme="1"/>
        <rFont val="Calibri"/>
        <family val="2"/>
        <scheme val="minor"/>
      </rPr>
      <t xml:space="preserve"> your change in fund balance was negative.</t>
    </r>
  </si>
  <si>
    <t>Positive Change in Fund Balance</t>
  </si>
  <si>
    <t>The General Fund had total fund balance less than zero - Fund Deficit</t>
  </si>
  <si>
    <t>The unit had a board-appointed finance officer the entire fiscal year.</t>
  </si>
  <si>
    <t>TD Info Completed by Auditor : CCH acct # 1059</t>
  </si>
  <si>
    <t>This indicator is to determine if during the fiscal year, the unit was without a board-appointed finance officer.</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</si>
  <si>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</si>
  <si>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</si>
  <si>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</si>
  <si>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</si>
  <si>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</si>
  <si>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</si>
  <si>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</si>
  <si>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</si>
  <si>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</si>
  <si>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</si>
  <si>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</si>
  <si>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</si>
  <si>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School Capital Outlay Report to the Legislature</t>
  </si>
  <si>
    <t>All Gov. Funds Rev, Exp. Change in Fund Balance</t>
  </si>
  <si>
    <t>Capital Outlay contributions to the BOEs (include amounts from general fund, capital project funds and any other fund sent to the BOE as part of capital outlay)</t>
  </si>
  <si>
    <t>Audit Year: 2021</t>
  </si>
  <si>
    <t>Alamance County</t>
  </si>
  <si>
    <t>Alexander County</t>
  </si>
  <si>
    <t>Alleghany County</t>
  </si>
  <si>
    <t>Ashe County</t>
  </si>
  <si>
    <t>Avery County</t>
  </si>
  <si>
    <t>Beaufort County</t>
  </si>
  <si>
    <t>Bladen County</t>
  </si>
  <si>
    <t>Brunswick County</t>
  </si>
  <si>
    <t>Buncombe County</t>
  </si>
  <si>
    <t>Burke County</t>
  </si>
  <si>
    <t>Cabarrus County</t>
  </si>
  <si>
    <t>Caldwell County</t>
  </si>
  <si>
    <t>Camden County</t>
  </si>
  <si>
    <t>Carteret County</t>
  </si>
  <si>
    <t>Catawba County</t>
  </si>
  <si>
    <t>Chatham County</t>
  </si>
  <si>
    <t>Chowan County</t>
  </si>
  <si>
    <t>Clay County</t>
  </si>
  <si>
    <t>Cleveland County</t>
  </si>
  <si>
    <t>Craven County</t>
  </si>
  <si>
    <t>Cumberland County</t>
  </si>
  <si>
    <t>Currituck County</t>
  </si>
  <si>
    <t>Dare County</t>
  </si>
  <si>
    <t>Davidson County</t>
  </si>
  <si>
    <t>Duplin County</t>
  </si>
  <si>
    <t>Durham County</t>
  </si>
  <si>
    <t>Forsyth County</t>
  </si>
  <si>
    <t>Franklin County</t>
  </si>
  <si>
    <t>Gaston County</t>
  </si>
  <si>
    <t>Gates County</t>
  </si>
  <si>
    <t>Granville County</t>
  </si>
  <si>
    <t>Greene County</t>
  </si>
  <si>
    <t>Guilford County</t>
  </si>
  <si>
    <t>Halifax County</t>
  </si>
  <si>
    <t>Harnett County</t>
  </si>
  <si>
    <t>Haywood County</t>
  </si>
  <si>
    <t>Henderson County</t>
  </si>
  <si>
    <t>Hertford County</t>
  </si>
  <si>
    <t>Hoke County</t>
  </si>
  <si>
    <t>Iredell County</t>
  </si>
  <si>
    <t>Jackson County</t>
  </si>
  <si>
    <t>Johnston County</t>
  </si>
  <si>
    <t>Jones County</t>
  </si>
  <si>
    <t>Lee County</t>
  </si>
  <si>
    <t>Lenoir County</t>
  </si>
  <si>
    <t>Lincoln County</t>
  </si>
  <si>
    <t>Macon County</t>
  </si>
  <si>
    <t>McDowell County</t>
  </si>
  <si>
    <t>Mecklenburg County</t>
  </si>
  <si>
    <t>Mitchell County</t>
  </si>
  <si>
    <t>Montgomery County</t>
  </si>
  <si>
    <t>Moore County</t>
  </si>
  <si>
    <t>Nash County</t>
  </si>
  <si>
    <t>New Hanover County</t>
  </si>
  <si>
    <t>Onslow County</t>
  </si>
  <si>
    <t>Pamlico County</t>
  </si>
  <si>
    <t>Pasquotank County</t>
  </si>
  <si>
    <t>Perquimans County</t>
  </si>
  <si>
    <t>Pitt County</t>
  </si>
  <si>
    <t>Polk County</t>
  </si>
  <si>
    <t>Randolph County</t>
  </si>
  <si>
    <t>Richmond County</t>
  </si>
  <si>
    <t>Robeson County</t>
  </si>
  <si>
    <t>Rockingham County</t>
  </si>
  <si>
    <t>Rowan County</t>
  </si>
  <si>
    <t>Rutherford County</t>
  </si>
  <si>
    <t>Sampson County</t>
  </si>
  <si>
    <t>Stanly County</t>
  </si>
  <si>
    <t>Stokes County</t>
  </si>
  <si>
    <t>Surry County</t>
  </si>
  <si>
    <t>Swain County</t>
  </si>
  <si>
    <t>Transylvania County</t>
  </si>
  <si>
    <t>Union County</t>
  </si>
  <si>
    <t>Vance County</t>
  </si>
  <si>
    <t>Wake County</t>
  </si>
  <si>
    <t>Warren County</t>
  </si>
  <si>
    <t>Washington County</t>
  </si>
  <si>
    <t>Watauga County</t>
  </si>
  <si>
    <t>Wayne County</t>
  </si>
  <si>
    <t>Wilkes County</t>
  </si>
  <si>
    <t>Wilson County</t>
  </si>
  <si>
    <t>Yadkin County</t>
  </si>
  <si>
    <t>Yancey County</t>
  </si>
  <si>
    <t>April</t>
  </si>
  <si>
    <t>SANDRA</t>
  </si>
  <si>
    <t>Caleb</t>
  </si>
  <si>
    <t>Anita</t>
  </si>
  <si>
    <t>William</t>
  </si>
  <si>
    <t>LISA</t>
  </si>
  <si>
    <t>Julie</t>
  </si>
  <si>
    <t>Donald</t>
  </si>
  <si>
    <t>Margaret</t>
  </si>
  <si>
    <t>Wendi</t>
  </si>
  <si>
    <t>Stephanie</t>
  </si>
  <si>
    <t>Jeanne</t>
  </si>
  <si>
    <t>Hope</t>
  </si>
  <si>
    <t>Cathy</t>
  </si>
  <si>
    <t>Betty</t>
  </si>
  <si>
    <t>Lucas</t>
  </si>
  <si>
    <t>JAY</t>
  </si>
  <si>
    <t>Craig</t>
  </si>
  <si>
    <t>Sandra</t>
  </si>
  <si>
    <t>Jane</t>
  </si>
  <si>
    <t>Tracy</t>
  </si>
  <si>
    <t>Katherine</t>
  </si>
  <si>
    <t>Terri</t>
  </si>
  <si>
    <t>Jamie</t>
  </si>
  <si>
    <t>TIFFANY</t>
  </si>
  <si>
    <t>Rebecca</t>
  </si>
  <si>
    <t>Stephen</t>
  </si>
  <si>
    <t>Derrick</t>
  </si>
  <si>
    <t>Kristian</t>
  </si>
  <si>
    <t>Samantha</t>
  </si>
  <si>
    <t>EJ</t>
  </si>
  <si>
    <t>Debra</t>
  </si>
  <si>
    <t>Darlene</t>
  </si>
  <si>
    <t>Chad</t>
  </si>
  <si>
    <t>Kyle</t>
  </si>
  <si>
    <t>Deanna</t>
  </si>
  <si>
    <t>Lori</t>
  </si>
  <si>
    <t>Kary</t>
  </si>
  <si>
    <t>Alison</t>
  </si>
  <si>
    <t>Mavis</t>
  </si>
  <si>
    <t>Amber</t>
  </si>
  <si>
    <t>Caroline</t>
  </si>
  <si>
    <t>Gary</t>
  </si>
  <si>
    <t>Bill</t>
  </si>
  <si>
    <t>Will</t>
  </si>
  <si>
    <t>Carla</t>
  </si>
  <si>
    <t>Pat</t>
  </si>
  <si>
    <t>James</t>
  </si>
  <si>
    <t>Paula</t>
  </si>
  <si>
    <t>Beth</t>
  </si>
  <si>
    <t>Toby</t>
  </si>
  <si>
    <t>Julia</t>
  </si>
  <si>
    <t>Rhonda</t>
  </si>
  <si>
    <t>Cally</t>
  </si>
  <si>
    <t>Jonathan</t>
  </si>
  <si>
    <t>W. Patrick</t>
  </si>
  <si>
    <t>Lee</t>
  </si>
  <si>
    <t>Missy</t>
  </si>
  <si>
    <t>Allison</t>
  </si>
  <si>
    <t>Angel</t>
  </si>
  <si>
    <t>Lindsey</t>
  </si>
  <si>
    <t>Brandi</t>
  </si>
  <si>
    <t>Evans</t>
  </si>
  <si>
    <t>Herman</t>
  </si>
  <si>
    <t>Hamm</t>
  </si>
  <si>
    <t>LONG</t>
  </si>
  <si>
    <t>Hogan</t>
  </si>
  <si>
    <t>Radcliffe</t>
  </si>
  <si>
    <t>Roberson</t>
  </si>
  <si>
    <t>COLEMAN</t>
  </si>
  <si>
    <t>Miller</t>
  </si>
  <si>
    <t>Warn</t>
  </si>
  <si>
    <t>Pierce</t>
  </si>
  <si>
    <t>Heglar</t>
  </si>
  <si>
    <t>Helton</t>
  </si>
  <si>
    <t>Meshaw</t>
  </si>
  <si>
    <t>Tally</t>
  </si>
  <si>
    <t>Smith</t>
  </si>
  <si>
    <t>LEATHERMAN</t>
  </si>
  <si>
    <t>Warren</t>
  </si>
  <si>
    <t>Hill</t>
  </si>
  <si>
    <t>Clawson</t>
  </si>
  <si>
    <t>Kiker</t>
  </si>
  <si>
    <t>West</t>
  </si>
  <si>
    <t>Chestnutt</t>
  </si>
  <si>
    <t>Tezai</t>
  </si>
  <si>
    <t>Walters</t>
  </si>
  <si>
    <t>Goodman</t>
  </si>
  <si>
    <t>Holtzman</t>
  </si>
  <si>
    <t>MURRAY</t>
  </si>
  <si>
    <t>Outland</t>
  </si>
  <si>
    <t>McNally</t>
  </si>
  <si>
    <t>Stroud</t>
  </si>
  <si>
    <t>Duncan</t>
  </si>
  <si>
    <t>Honeycutt</t>
  </si>
  <si>
    <t>Owen</t>
  </si>
  <si>
    <t>Reynolds</t>
  </si>
  <si>
    <t>Cotton</t>
  </si>
  <si>
    <t>Prevatte</t>
  </si>
  <si>
    <t>Cheek</t>
  </si>
  <si>
    <t>Fox</t>
  </si>
  <si>
    <t>McLamb</t>
  </si>
  <si>
    <t>Minter</t>
  </si>
  <si>
    <t>BARSS</t>
  </si>
  <si>
    <t>Rios</t>
  </si>
  <si>
    <t>Carpenter</t>
  </si>
  <si>
    <t>Ledford</t>
  </si>
  <si>
    <t>Ange</t>
  </si>
  <si>
    <t>Bell</t>
  </si>
  <si>
    <t>Boyd</t>
  </si>
  <si>
    <t>Parsley</t>
  </si>
  <si>
    <t>Daniels</t>
  </si>
  <si>
    <t>Xiong</t>
  </si>
  <si>
    <t>Wood</t>
  </si>
  <si>
    <t>Wurtzbacher</t>
  </si>
  <si>
    <t>Reece</t>
  </si>
  <si>
    <t>Donaldson</t>
  </si>
  <si>
    <t>Fentress</t>
  </si>
  <si>
    <t>Small</t>
  </si>
  <si>
    <t>Blue</t>
  </si>
  <si>
    <t>Mathews</t>
  </si>
  <si>
    <t>Wehrenberg</t>
  </si>
  <si>
    <t>Hughes</t>
  </si>
  <si>
    <t>Massie</t>
  </si>
  <si>
    <t>Kinlaw</t>
  </si>
  <si>
    <t>Galloway</t>
  </si>
  <si>
    <t>Howden</t>
  </si>
  <si>
    <t>Roach</t>
  </si>
  <si>
    <t>Clack</t>
  </si>
  <si>
    <t>Hobbs</t>
  </si>
  <si>
    <t>Nixon</t>
  </si>
  <si>
    <t>Elliott</t>
  </si>
  <si>
    <t>Griffin</t>
  </si>
  <si>
    <t>Gerhart</t>
  </si>
  <si>
    <t>Liles</t>
  </si>
  <si>
    <t>Bigelow</t>
  </si>
  <si>
    <t>Flanary</t>
  </si>
  <si>
    <t>Faines</t>
  </si>
  <si>
    <t>Dixon</t>
  </si>
  <si>
    <t>Watson</t>
  </si>
  <si>
    <t>Speight</t>
  </si>
  <si>
    <t>Huffman</t>
  </si>
  <si>
    <t>Landrau</t>
  </si>
  <si>
    <t>Cearlock</t>
  </si>
  <si>
    <t>Burleson</t>
  </si>
  <si>
    <t>11/6/2014</t>
  </si>
  <si>
    <t>11/30/2001</t>
  </si>
  <si>
    <t>4/1/2001</t>
  </si>
  <si>
    <t>1/1/2016</t>
  </si>
  <si>
    <t>10/31/2011</t>
  </si>
  <si>
    <t>2/1/2002</t>
  </si>
  <si>
    <t>5/1/2013</t>
  </si>
  <si>
    <t>11/13/2018</t>
  </si>
  <si>
    <t>8/1/2018</t>
  </si>
  <si>
    <t>8/1/2009</t>
  </si>
  <si>
    <t>11/4/2019</t>
  </si>
  <si>
    <t>7/13/1998</t>
  </si>
  <si>
    <t>8/25/2020</t>
  </si>
  <si>
    <t>2/20/2021</t>
  </si>
  <si>
    <t>2/27/2017</t>
  </si>
  <si>
    <t>8/13/2015</t>
  </si>
  <si>
    <t>3/15/2021</t>
  </si>
  <si>
    <t>12/30/2015</t>
  </si>
  <si>
    <t>12/14/2014</t>
  </si>
  <si>
    <t>9/1/2001</t>
  </si>
  <si>
    <t>3/1/1991</t>
  </si>
  <si>
    <t>2/14/1995</t>
  </si>
  <si>
    <t>11/3/2008</t>
  </si>
  <si>
    <t>9/19/2018</t>
  </si>
  <si>
    <t>6/1/2017</t>
  </si>
  <si>
    <t>2/11/2019</t>
  </si>
  <si>
    <t>9/15/2013</t>
  </si>
  <si>
    <t>1/17/2021</t>
  </si>
  <si>
    <t>4/30/2018</t>
  </si>
  <si>
    <t>7/10/2017</t>
  </si>
  <si>
    <t>6/30/2017</t>
  </si>
  <si>
    <t>1/1/2009</t>
  </si>
  <si>
    <t>1/1/1993</t>
  </si>
  <si>
    <t>3/2/2018</t>
  </si>
  <si>
    <t>3/1/2012</t>
  </si>
  <si>
    <t>4/1/2003</t>
  </si>
  <si>
    <t>3/11/2015</t>
  </si>
  <si>
    <t>10/14/2015</t>
  </si>
  <si>
    <t>2/28/2014</t>
  </si>
  <si>
    <t>12/1/1996</t>
  </si>
  <si>
    <t>3/4/2019</t>
  </si>
  <si>
    <t>2/1/2015</t>
  </si>
  <si>
    <t>8/1/2008</t>
  </si>
  <si>
    <t>3/5/2018</t>
  </si>
  <si>
    <t>12/6/1999</t>
  </si>
  <si>
    <t>1/1/2006</t>
  </si>
  <si>
    <t>7/1/2017</t>
  </si>
  <si>
    <t>11/28/2011</t>
  </si>
  <si>
    <t>10/1/2020</t>
  </si>
  <si>
    <t>7/28/2008</t>
  </si>
  <si>
    <t>1/1/1992</t>
  </si>
  <si>
    <t>4/1/2021</t>
  </si>
  <si>
    <t>10/1/2018</t>
  </si>
  <si>
    <t>9/22/2014</t>
  </si>
  <si>
    <t>7/6/2020</t>
  </si>
  <si>
    <t>8/28/2019</t>
  </si>
  <si>
    <t>12/7/2019</t>
  </si>
  <si>
    <t>7/1/2016</t>
  </si>
  <si>
    <t>7/2/2018</t>
  </si>
  <si>
    <t>2/15/2019</t>
  </si>
  <si>
    <t>9/1/2017</t>
  </si>
  <si>
    <t>Susan Evans</t>
  </si>
  <si>
    <t>Jennifer Herman</t>
  </si>
  <si>
    <t>April Hamm</t>
  </si>
  <si>
    <t>SANDRA LONG</t>
  </si>
  <si>
    <t>Caleb Hogan</t>
  </si>
  <si>
    <t>Anita C. Radcliffe</t>
  </si>
  <si>
    <t>William Roberson</t>
  </si>
  <si>
    <t>LISA COLEMAN</t>
  </si>
  <si>
    <t>Julie A. Miller</t>
  </si>
  <si>
    <t>Donald P Warn</t>
  </si>
  <si>
    <t>Margaret Pierce</t>
  </si>
  <si>
    <t>Wendi Heglar</t>
  </si>
  <si>
    <t>Anthony Helton</t>
  </si>
  <si>
    <t>Stephanie B Jackson</t>
  </si>
  <si>
    <t>Dee Meshaw</t>
  </si>
  <si>
    <t>Jeanne C. Jarrett</t>
  </si>
  <si>
    <t>Hope Tally</t>
  </si>
  <si>
    <t>Cathy Smith</t>
  </si>
  <si>
    <t>Betty Patton</t>
  </si>
  <si>
    <t>R. Lucas Jackson</t>
  </si>
  <si>
    <t>Jay Leatherman</t>
  </si>
  <si>
    <t>Craig Warren</t>
  </si>
  <si>
    <t>Vicki Evans</t>
  </si>
  <si>
    <t>Sandra Hill</t>
  </si>
  <si>
    <t>David Clawson</t>
  </si>
  <si>
    <t>Jane S. Kiker</t>
  </si>
  <si>
    <t>Robin West</t>
  </si>
  <si>
    <t>Tracy Chestnutt</t>
  </si>
  <si>
    <t>Susan F. Tezai</t>
  </si>
  <si>
    <t>Katherine Walters</t>
  </si>
  <si>
    <t>Terri L. Goodman</t>
  </si>
  <si>
    <t>Jamie Holtzman</t>
  </si>
  <si>
    <t>TIFFANY MURRAY</t>
  </si>
  <si>
    <t>Kim Outland</t>
  </si>
  <si>
    <t>Rebecca Garland, MPA, CPA</t>
  </si>
  <si>
    <t>Steve McNally</t>
  </si>
  <si>
    <t>Beverly Stroud</t>
  </si>
  <si>
    <t>Derrick Bennett</t>
  </si>
  <si>
    <t>Mary Duncan</t>
  </si>
  <si>
    <t>Kimberly Honeycutt</t>
  </si>
  <si>
    <t>Kristian Owen</t>
  </si>
  <si>
    <t>Samantha Reynolds</t>
  </si>
  <si>
    <t>David Cotton</t>
  </si>
  <si>
    <t>Ellis Prevatte</t>
  </si>
  <si>
    <t>Debra L. Cheek</t>
  </si>
  <si>
    <t>Darlene Fox</t>
  </si>
  <si>
    <t>J. Chad McLamb, CPA</t>
  </si>
  <si>
    <t>Kyle Smith</t>
  </si>
  <si>
    <t>Lisa G. Minter</t>
  </si>
  <si>
    <t>SANDRA BARSS</t>
  </si>
  <si>
    <t>Deanna Rios</t>
  </si>
  <si>
    <t>Lori Carpenter</t>
  </si>
  <si>
    <t>Kary Ledford</t>
  </si>
  <si>
    <t>Cindy Ange</t>
  </si>
  <si>
    <t>Alison Bell</t>
  </si>
  <si>
    <t>David Boyd</t>
  </si>
  <si>
    <t>Mavis Parsley</t>
  </si>
  <si>
    <t>Amber Daniels</t>
  </si>
  <si>
    <t>Caroline Ly Xiong</t>
  </si>
  <si>
    <t>Donna Wood</t>
  </si>
  <si>
    <t>Lisa Wurtzbacher</t>
  </si>
  <si>
    <t>Brenda Reece</t>
  </si>
  <si>
    <t>Gary Donaldson, MBA, MPP, CTP</t>
  </si>
  <si>
    <t>Bill Fentress</t>
  </si>
  <si>
    <t>Sheri Small</t>
  </si>
  <si>
    <t>Margaret C. Blue</t>
  </si>
  <si>
    <t>Tracy Mathews</t>
  </si>
  <si>
    <t>Amy Wehrenberg</t>
  </si>
  <si>
    <t>Brian Barnett</t>
  </si>
  <si>
    <t>Sandra Hughes</t>
  </si>
  <si>
    <t>Will Massie</t>
  </si>
  <si>
    <t>Cary Garner</t>
  </si>
  <si>
    <t>Carla Kinlaw</t>
  </si>
  <si>
    <t>Pat Gallloway</t>
  </si>
  <si>
    <t>James Howden</t>
  </si>
  <si>
    <t>Paula Roach</t>
  </si>
  <si>
    <t>David Clack</t>
  </si>
  <si>
    <t>Beth Hobbs</t>
  </si>
  <si>
    <t>Toby R. Hinson</t>
  </si>
  <si>
    <t>Julia Edwards</t>
  </si>
  <si>
    <t>Rhonda Nixon</t>
  </si>
  <si>
    <t>Cally Elliott</t>
  </si>
  <si>
    <t>Jonathan Griffin</t>
  </si>
  <si>
    <t>Karen Gerhart</t>
  </si>
  <si>
    <t>Beverly L. Liles</t>
  </si>
  <si>
    <t>Katherine Biegelow</t>
  </si>
  <si>
    <t>W. Patrick Flanary</t>
  </si>
  <si>
    <t>Lee Faines</t>
  </si>
  <si>
    <t>Missy Dixon</t>
  </si>
  <si>
    <t>Allison Speight, CPA</t>
  </si>
  <si>
    <t>Chris Huffman</t>
  </si>
  <si>
    <t>Angel Landrau</t>
  </si>
  <si>
    <t>Lindsey Cearlock</t>
  </si>
  <si>
    <t>Brandi Burleson</t>
  </si>
  <si>
    <t>Director of Fiscal Operations</t>
  </si>
  <si>
    <t>Finance Director/CFO</t>
  </si>
  <si>
    <t>Deputy County Manager/Finance Director</t>
  </si>
  <si>
    <t>Assistant County Manager</t>
  </si>
  <si>
    <t>Interim Chief Financial Officer</t>
  </si>
  <si>
    <t>Finance Director &amp; General Manager of Financial Services</t>
  </si>
  <si>
    <t>Assistant County Manager/CFO</t>
  </si>
  <si>
    <t>County Manager/Interim Finance Director</t>
  </si>
  <si>
    <t>Director of Finance</t>
  </si>
  <si>
    <t>Deputy County Manager/Director of Finance</t>
  </si>
  <si>
    <t>Assistant County Manager/Finance Director</t>
  </si>
  <si>
    <t>Interim Finance Officer</t>
  </si>
  <si>
    <t>Finance officer</t>
  </si>
  <si>
    <t>Chief Financial Oficcer</t>
  </si>
  <si>
    <t>Assistant County Manager / Finance Officer</t>
  </si>
  <si>
    <t>Financial Services Director</t>
  </si>
  <si>
    <t>Finanace Director</t>
  </si>
  <si>
    <t>3/18/2022</t>
  </si>
  <si>
    <t>2/11/2022</t>
  </si>
  <si>
    <t>11/3/2021</t>
  </si>
  <si>
    <t>2/28/2022</t>
  </si>
  <si>
    <t>10/5/2021</t>
  </si>
  <si>
    <t>1/14/2022</t>
  </si>
  <si>
    <t>12/30/2021</t>
  </si>
  <si>
    <t>6/10/2022</t>
  </si>
  <si>
    <t>12/17/2021</t>
  </si>
  <si>
    <t>3/1/2022</t>
  </si>
  <si>
    <t>10/12/2021</t>
  </si>
  <si>
    <t>11/24/2021</t>
  </si>
  <si>
    <t>1/21/2022</t>
  </si>
  <si>
    <t>6/6/2022</t>
  </si>
  <si>
    <t>11/11/2021</t>
  </si>
  <si>
    <t>3/24/2022</t>
  </si>
  <si>
    <t>2/3/2022</t>
  </si>
  <si>
    <t>336-570-4026</t>
  </si>
  <si>
    <t>828-352-7587</t>
  </si>
  <si>
    <t>336-372-2826</t>
  </si>
  <si>
    <t>336-846-5501</t>
  </si>
  <si>
    <t>828-733-8200</t>
  </si>
  <si>
    <t>252-940-6158</t>
  </si>
  <si>
    <t>252-794-5360</t>
  </si>
  <si>
    <t>910-862-6723</t>
  </si>
  <si>
    <t>910-253-2067</t>
  </si>
  <si>
    <t>828-250-4137</t>
  </si>
  <si>
    <t>828-764-9050</t>
  </si>
  <si>
    <t>704-920-2894</t>
  </si>
  <si>
    <t>828-757-1302</t>
  </si>
  <si>
    <t>252-338-6363 ext.314</t>
  </si>
  <si>
    <t>252-728-8410</t>
  </si>
  <si>
    <t>828-465-8219</t>
  </si>
  <si>
    <t>919-545-8471</t>
  </si>
  <si>
    <t>252-482-8334</t>
  </si>
  <si>
    <t>828-389-0089</t>
  </si>
  <si>
    <t>704-484-4838</t>
  </si>
  <si>
    <t>910-640-6611</t>
  </si>
  <si>
    <t>252-636-6603</t>
  </si>
  <si>
    <t>910-678-7750</t>
  </si>
  <si>
    <t>252-232-2381</t>
  </si>
  <si>
    <t>252-475-5731</t>
  </si>
  <si>
    <t>336-242-2029</t>
  </si>
  <si>
    <t>336-753-6020</t>
  </si>
  <si>
    <t>910-372-9254</t>
  </si>
  <si>
    <t>919-560-0039</t>
  </si>
  <si>
    <t>252-641-7840</t>
  </si>
  <si>
    <t>336-703-2059</t>
  </si>
  <si>
    <t>919-496-3182</t>
  </si>
  <si>
    <t>704-866-3032</t>
  </si>
  <si>
    <t>252-357-1251</t>
  </si>
  <si>
    <t>828-479-7960</t>
  </si>
  <si>
    <t>919-603-1301</t>
  </si>
  <si>
    <t>252-747-3446</t>
  </si>
  <si>
    <t>336-641-3300</t>
  </si>
  <si>
    <t>252-593-2111</t>
  </si>
  <si>
    <t>910-814-6093</t>
  </si>
  <si>
    <t>828-356-2615</t>
  </si>
  <si>
    <t>828-697-4821</t>
  </si>
  <si>
    <t>252-358-7805</t>
  </si>
  <si>
    <t>910-875-8751</t>
  </si>
  <si>
    <t>704-878-3040</t>
  </si>
  <si>
    <t>828-631-2249</t>
  </si>
  <si>
    <t>919-889-5112</t>
  </si>
  <si>
    <t>252-617-8497</t>
  </si>
  <si>
    <t>919-718-4600</t>
  </si>
  <si>
    <t>252-559-6454</t>
  </si>
  <si>
    <t>704-736-8488</t>
  </si>
  <si>
    <t>828-349-2027</t>
  </si>
  <si>
    <t>828-649-2854</t>
  </si>
  <si>
    <t>252-789-4330</t>
  </si>
  <si>
    <t>828-652-7121 ext.1318</t>
  </si>
  <si>
    <t>980-314-2688</t>
  </si>
  <si>
    <t>828-688-2139</t>
  </si>
  <si>
    <t>910-576-4221 ext.1303</t>
  </si>
  <si>
    <t>910-947-7119</t>
  </si>
  <si>
    <t>252-459-9802</t>
  </si>
  <si>
    <t>910-798-761</t>
  </si>
  <si>
    <t>910-455-3404</t>
  </si>
  <si>
    <t>919-245-2453 ext.4044354416</t>
  </si>
  <si>
    <t>252-745-5195</t>
  </si>
  <si>
    <t>252-335-4580</t>
  </si>
  <si>
    <t>910-259-1407</t>
  </si>
  <si>
    <t>252-426-8484</t>
  </si>
  <si>
    <t>336-597-1726</t>
  </si>
  <si>
    <t>252-902-3000</t>
  </si>
  <si>
    <t>828-894-3302</t>
  </si>
  <si>
    <t>336-318-6310</t>
  </si>
  <si>
    <t>910-997-8220</t>
  </si>
  <si>
    <t>910-671-3030</t>
  </si>
  <si>
    <t>336-347-2023</t>
  </si>
  <si>
    <t>704-216-8170</t>
  </si>
  <si>
    <t>828-287-6348</t>
  </si>
  <si>
    <t>910-592-7181</t>
  </si>
  <si>
    <t>910-277-2405</t>
  </si>
  <si>
    <t>704-986-3613</t>
  </si>
  <si>
    <t>336-593-2811</t>
  </si>
  <si>
    <t>336-401-8251</t>
  </si>
  <si>
    <t>828-488-9273</t>
  </si>
  <si>
    <t>828-884-1981</t>
  </si>
  <si>
    <t>252-796-2678</t>
  </si>
  <si>
    <t>704-283-3675</t>
  </si>
  <si>
    <t>252-738-2006</t>
  </si>
  <si>
    <t>919-856-6106</t>
  </si>
  <si>
    <t>252-257-1778</t>
  </si>
  <si>
    <t>252-793-3523</t>
  </si>
  <si>
    <t>828-265-8007</t>
  </si>
  <si>
    <t>919-731-1437</t>
  </si>
  <si>
    <t>336-651-7378</t>
  </si>
  <si>
    <t>252-399-2953</t>
  </si>
  <si>
    <t>336-849-7569</t>
  </si>
  <si>
    <t>828-682-3971</t>
  </si>
  <si>
    <t>susan.evans@alamance-nc.com</t>
  </si>
  <si>
    <t>jherman@alexandercountync.gov</t>
  </si>
  <si>
    <t>April.Hamm@alleghanycounty-nc.gov</t>
  </si>
  <si>
    <t>FINANCE@ASHECOUNTYGOV.COM</t>
  </si>
  <si>
    <t>caleb.hogan@averycountync.gov</t>
  </si>
  <si>
    <t>anita.radcliffe@co.beaufort.nc.us</t>
  </si>
  <si>
    <t>william.roberson@bertie.nc.gov</t>
  </si>
  <si>
    <t>finance@bladenco.org</t>
  </si>
  <si>
    <t>julie.miller@brunswickcountync.gov</t>
  </si>
  <si>
    <t>don.warn@buncombecounty.org</t>
  </si>
  <si>
    <t>margaret.pierce@burkenc.org</t>
  </si>
  <si>
    <t>wmheglar@cabarruscounty.us</t>
  </si>
  <si>
    <t>thelton@caldwellcountync.org</t>
  </si>
  <si>
    <t>sjackson@camdencountync.gov</t>
  </si>
  <si>
    <t>deem@carteretcountync.gov</t>
  </si>
  <si>
    <t>jjarrett@catawbacountync.gov</t>
  </si>
  <si>
    <t>Hope.Tally@chathamcountync.gov</t>
  </si>
  <si>
    <t>cathy.smith@chowan.nc.gov</t>
  </si>
  <si>
    <t>bpatton@claync.us</t>
  </si>
  <si>
    <t>Lucas.jackson@clevelandcountync.gov</t>
  </si>
  <si>
    <t>jleatherman@columbusco.org</t>
  </si>
  <si>
    <t>cwarren@cravencountync.gov</t>
  </si>
  <si>
    <t>vevans@co.cumberland.nc.us</t>
  </si>
  <si>
    <t>sandra.hill@currituckcountync.gov</t>
  </si>
  <si>
    <t>davec@darenc.com</t>
  </si>
  <si>
    <t>jane.kiker@davidsoncountync.gov</t>
  </si>
  <si>
    <t>rwest@daviecountync.gov</t>
  </si>
  <si>
    <t>tracy.chestnutt@duplincountync.com</t>
  </si>
  <si>
    <t>stezai@dconc.gov</t>
  </si>
  <si>
    <t>katherinewalters@edgecombeco.com</t>
  </si>
  <si>
    <t>goodmatg@forsyth.cc</t>
  </si>
  <si>
    <t>jholtzman@franklincountync.us</t>
  </si>
  <si>
    <t>TIFFANY.MURRAY@GASTONGOV.COM</t>
  </si>
  <si>
    <t>koutland@gatescountync.gov</t>
  </si>
  <si>
    <t>becky.garland@grahamcounty.org</t>
  </si>
  <si>
    <t>steve.mcnally@granvillecounty.org</t>
  </si>
  <si>
    <t>beverly.stroud@greenecountync.gov</t>
  </si>
  <si>
    <t>dbennett@guilfordcountync.gov</t>
  </si>
  <si>
    <t>duncanm@halifaxnc.com</t>
  </si>
  <si>
    <t>khoneycutt@harnett.org</t>
  </si>
  <si>
    <t>Kristian.Owen@haywoodcountync.gov</t>
  </si>
  <si>
    <t>sreynolds@hendersoncountync.gov</t>
  </si>
  <si>
    <t>david.cotton@hertfordcountync.gov</t>
  </si>
  <si>
    <t>eprevatte@hokecounty.org</t>
  </si>
  <si>
    <t>debra.cheek@co.iredell.nc.us</t>
  </si>
  <si>
    <t>darlenefox@jacksonnc.org</t>
  </si>
  <si>
    <t>chad.mclamb@johnstonnc.com</t>
  </si>
  <si>
    <t>ksmith@jonescountync.gov</t>
  </si>
  <si>
    <t>lminter@leecountync.gov</t>
  </si>
  <si>
    <t>SBARSS@CO.LENOIR.NC.US</t>
  </si>
  <si>
    <t>drios@lincolncounty.org</t>
  </si>
  <si>
    <t>lhall@maconnc.org</t>
  </si>
  <si>
    <t>kledford@madisoncountync.gov</t>
  </si>
  <si>
    <t>cange@martincountyncgov.com</t>
  </si>
  <si>
    <t>amorgan@mcdowellgov.com</t>
  </si>
  <si>
    <t>David.Boyd@mecklenburgcountync.gov</t>
  </si>
  <si>
    <t>mavis.parsley@mitchellcounty.org</t>
  </si>
  <si>
    <t>amber.daniels@montgomerycountync.com</t>
  </si>
  <si>
    <t>cxiong@moorecountync.gov</t>
  </si>
  <si>
    <t>donna.wood@nashcountync.gov</t>
  </si>
  <si>
    <t>lwurtzbacher@nhcgov.com</t>
  </si>
  <si>
    <t>Brenda_Reece@onslowcountync.gov</t>
  </si>
  <si>
    <t>gdonaldson@orangecountyncgov</t>
  </si>
  <si>
    <t>bill.fentress@pamlicocounty.org</t>
  </si>
  <si>
    <t>smalls@co.pasquotank.nc.us</t>
  </si>
  <si>
    <t>mblue@pendercountync.gov</t>
  </si>
  <si>
    <t>tracymathews@perquimanscountync.gov</t>
  </si>
  <si>
    <t>amyw@personcountync.gov</t>
  </si>
  <si>
    <t>brian.barnett@pittcountync.gov</t>
  </si>
  <si>
    <t>shughes@polknc.org</t>
  </si>
  <si>
    <t>william.massie@randolphcountync.gov</t>
  </si>
  <si>
    <t>cary.garner@richmondnc.com</t>
  </si>
  <si>
    <t>carla.kinlaw@co.robeson.nc.us</t>
  </si>
  <si>
    <t>pgalloway@co.rockingham.nc.us</t>
  </si>
  <si>
    <t>james.howden@rowancountync.gov</t>
  </si>
  <si>
    <t>paula.roach@rutherfordcountync.gov</t>
  </si>
  <si>
    <t>davec@sampsonnc.com</t>
  </si>
  <si>
    <t>bhobbs@scotlandcounty.org</t>
  </si>
  <si>
    <t>thinson@stanlycountync.gov</t>
  </si>
  <si>
    <t>jedwards@co.stokes.nc.us</t>
  </si>
  <si>
    <t>nixonr@co.surry.nc.us</t>
  </si>
  <si>
    <t>cally.elliott@swaincountync.gov</t>
  </si>
  <si>
    <t>jonathan.griffin@transylvaniacounty.org</t>
  </si>
  <si>
    <t>kgerhart@tyrrellcounty.net</t>
  </si>
  <si>
    <t>beverly.liles@unioncountync.gov</t>
  </si>
  <si>
    <t>kbigelow@vancecounty.org</t>
  </si>
  <si>
    <t>patrick.flanary@wakegov.com</t>
  </si>
  <si>
    <t>leefaines@warrencountync.gov</t>
  </si>
  <si>
    <t>mdixon@washconc.org</t>
  </si>
  <si>
    <t>misty.watson@watgov.org</t>
  </si>
  <si>
    <t>Allison.Speight@waynegov.com</t>
  </si>
  <si>
    <t>chuffman@wilkescounty.net</t>
  </si>
  <si>
    <t>alandrau@wilson-co.com</t>
  </si>
  <si>
    <t>lcearlock@yadkincountync.gov</t>
  </si>
  <si>
    <t>Brandi.Burleson@yanceycountync.gov</t>
  </si>
  <si>
    <t>4/18/2022</t>
  </si>
  <si>
    <t>3/15/2022</t>
  </si>
  <si>
    <t>1/20/2022</t>
  </si>
  <si>
    <t>1/28/2022</t>
  </si>
  <si>
    <t>7/5/2022</t>
  </si>
  <si>
    <t>4/11/2022</t>
  </si>
  <si>
    <t>2/24/2022</t>
  </si>
  <si>
    <t>2/21/2022</t>
  </si>
  <si>
    <t>4/19/2022</t>
  </si>
  <si>
    <t>4/4/2022</t>
  </si>
  <si>
    <t>3/28/2022</t>
  </si>
  <si>
    <t>4/25/2022</t>
  </si>
  <si>
    <t>2/17/2022</t>
  </si>
  <si>
    <t>GF FBA% of Exp w/o Powell Bill Formula: (506+536-4-5-6-11+647)/(532+20+509-533-508)</t>
  </si>
  <si>
    <t>Audit Year: 2020</t>
  </si>
  <si>
    <t>dgcannon@ansoncountync.gov</t>
  </si>
  <si>
    <t>Julie.Miller@brunswickcountync.gov</t>
  </si>
  <si>
    <t>Don.Warn@buncombecounty.org</t>
  </si>
  <si>
    <t>srburgess@cabarruscounty.us</t>
  </si>
  <si>
    <t>jhammock@caswellcountync.gov</t>
  </si>
  <si>
    <t>vicki.mcconnell@chathamcountync.gov</t>
  </si>
  <si>
    <t>candy.anderson@cherokeecounty-nc.gov</t>
  </si>
  <si>
    <t>lucas.jackson@clevelandcountync.gov</t>
  </si>
  <si>
    <t>bfaircloth@columbusco.org</t>
  </si>
  <si>
    <t>fultonpl@forsyth.cc</t>
  </si>
  <si>
    <t>tiffany.murray@gastongov.com</t>
  </si>
  <si>
    <t>Becky.Garland@grahamcounty.org</t>
  </si>
  <si>
    <t>julie.davis@haywoodcountync.gov</t>
  </si>
  <si>
    <t>renee.draper@hertfordcountync.gov</t>
  </si>
  <si>
    <t>cgibbs@hydecountync.gov</t>
  </si>
  <si>
    <t>breece@jonescountync.gov</t>
  </si>
  <si>
    <t>sbarss@co.lenoir.nc.us</t>
  </si>
  <si>
    <t>Patricia.Gibson@mecklenburgcountync.gov</t>
  </si>
  <si>
    <t>chris.crepps@montgomerycountync.com</t>
  </si>
  <si>
    <t>tameka.green@nhcnc.net</t>
  </si>
  <si>
    <t>gdonaldson@orangecountync.gov</t>
  </si>
  <si>
    <t>tracymathew@perquimanscountync.gov</t>
  </si>
  <si>
    <t>Sandra Hughes &lt;shughes@polknc.org&gt;</t>
  </si>
  <si>
    <t>William.Massie@randolphcountync.gov</t>
  </si>
  <si>
    <t>MAC.STEAGALL@RICHMONDNC.COM</t>
  </si>
  <si>
    <t>James.Howden@rowancountync.gov</t>
  </si>
  <si>
    <t>THINSON@STANLYCOUNTYNC.GOV</t>
  </si>
  <si>
    <t>k_king@swaincountync.gov</t>
  </si>
  <si>
    <t>Jonathan.Griffin@transylvaniacounty.org</t>
  </si>
  <si>
    <t>seth.larson@wakegov.com</t>
  </si>
  <si>
    <t>LeeFaines@warrencountync.gov</t>
  </si>
  <si>
    <t>brandi.burleson@yanceycountync.gov</t>
  </si>
  <si>
    <t>Gould Killian CPA Group, PA</t>
  </si>
  <si>
    <t>THOMPSON, PRICE, SCOTT, ADAMS &amp; CO., P.A.</t>
  </si>
  <si>
    <t>S. Gillespie P.A.</t>
  </si>
  <si>
    <t>THOMPSON, PRICE, SCOTT, ADAMS &amp; CO, P.A.</t>
  </si>
  <si>
    <t>CliftonLarsonAllen LLP</t>
  </si>
  <si>
    <t>Turner &amp; Company CPAs P.A.</t>
  </si>
  <si>
    <t>SHAWN LONG, CPA</t>
  </si>
  <si>
    <t>Elliott Davis, PLLC</t>
  </si>
  <si>
    <t>POTTER &amp; COMPANY, PA</t>
  </si>
  <si>
    <t>Winston, Williams, Creech, Evans &amp; Company, LLP</t>
  </si>
  <si>
    <t>Mauldin &amp; Jenkins, PLLC</t>
  </si>
  <si>
    <t>THOMPSON, PRICE, SCOTT, ADAMS &amp; CO, CPAS</t>
  </si>
  <si>
    <t>Thompson, Price, Scott, Adams &amp; Co., CPAs</t>
  </si>
  <si>
    <t>Lowdermilk Church &amp; Co., LLP CPA's</t>
  </si>
  <si>
    <t>Cherry Bekaert, LLP</t>
  </si>
  <si>
    <t>Carr, Riggs &amp; Ingram LLC</t>
  </si>
  <si>
    <t>PBMares LLP</t>
  </si>
  <si>
    <t>Donna H. Winborne, CPA, P.C.</t>
  </si>
  <si>
    <t>Roche, Head &amp; Associates, PLLC</t>
  </si>
  <si>
    <t>C. Randolph CPA, PLLC</t>
  </si>
  <si>
    <t>Nunn, Brashear, &amp; Uzzell, P.A.</t>
  </si>
  <si>
    <t>Thompson, Price, Scott, Adams &amp; Co, P.A.</t>
  </si>
  <si>
    <t>Dan Mullinx</t>
  </si>
  <si>
    <t>ALAN THOMPSON</t>
  </si>
  <si>
    <t>Sharon Gillespie</t>
  </si>
  <si>
    <t>Christopher Kessler</t>
  </si>
  <si>
    <t>Sarah Kate Willis</t>
  </si>
  <si>
    <t>Holly M. Turner CPA</t>
  </si>
  <si>
    <t>SHAWN LONG</t>
  </si>
  <si>
    <t>Tom McNeish</t>
  </si>
  <si>
    <t>Madonna Stafford</t>
  </si>
  <si>
    <t>ROBERT W. TAYLOR</t>
  </si>
  <si>
    <t>J. Scott Duda</t>
  </si>
  <si>
    <t>Thomas J. McNeish, CPA</t>
  </si>
  <si>
    <t>Tara Roberson</t>
  </si>
  <si>
    <t>Timothy M. Lyons</t>
  </si>
  <si>
    <t>James Bence</t>
  </si>
  <si>
    <t>Madonna Stafford, CPA</t>
  </si>
  <si>
    <t>Serina Hinson</t>
  </si>
  <si>
    <t>Daniel Gougherty</t>
  </si>
  <si>
    <t>Robert E. Bittner III</t>
  </si>
  <si>
    <t>Donna H. Winborne</t>
  </si>
  <si>
    <t>Dan Mullinix</t>
  </si>
  <si>
    <t>Carl Head</t>
  </si>
  <si>
    <t>Tom McNeisch</t>
  </si>
  <si>
    <t>Cindy Randolph</t>
  </si>
  <si>
    <t>Danna Layne, CPA, CFE</t>
  </si>
  <si>
    <t>dmullinix@gk-cpa.com</t>
  </si>
  <si>
    <t>sharon_gillespie@bellsouth.net</t>
  </si>
  <si>
    <t>alanthompson@tpsacpas.com  AND bturbeville@tpsacpas.com</t>
  </si>
  <si>
    <t>chris.kessler@claconnect.com</t>
  </si>
  <si>
    <t>skwillis@pbmares.com</t>
  </si>
  <si>
    <t>holly@myturnercpa.com</t>
  </si>
  <si>
    <t>shawnplong66@gmail.com</t>
  </si>
  <si>
    <t>jami,crampton@elliottdavis.com</t>
  </si>
  <si>
    <t>mstafford@cricpa.com</t>
  </si>
  <si>
    <t>BTAYLOR@GOTOPOTTER.COM</t>
  </si>
  <si>
    <t>amcghinnis@msa.cpa</t>
  </si>
  <si>
    <t>sduda@cbh.com</t>
  </si>
  <si>
    <t>Mindy.Ferguson@elliottdavis.com</t>
  </si>
  <si>
    <t>roberson@wwcecpa.com</t>
  </si>
  <si>
    <t>tlyons@mjcpa.com</t>
  </si>
  <si>
    <t>jbence@mjcpa.com</t>
  </si>
  <si>
    <t>serina.hinson@lowdermilkchurchcpa.com</t>
  </si>
  <si>
    <t>tmcneish@elliottdavis.com</t>
  </si>
  <si>
    <t>tmcneish@elliottdavis.com; LeAnn.Bagasala@elliottdavis.com</t>
  </si>
  <si>
    <t>donna@winbornecpa.com</t>
  </si>
  <si>
    <t>chead@rha-cpas.com</t>
  </si>
  <si>
    <t>tom.mcneish@elliottdavis.com</t>
  </si>
  <si>
    <t>kelly.cantwell@elliottdavis.com</t>
  </si>
  <si>
    <t>alanthompson@tpsacpas.com   AND  bturbeville@tpsacpas.com</t>
  </si>
  <si>
    <t>cindy@crandolphcpa.com</t>
  </si>
  <si>
    <t>Dlayne@nbco.com</t>
  </si>
  <si>
    <t>gracegrif@hotmail.com</t>
  </si>
  <si>
    <t>ruthann.lail@lowdermilkchurchcpa.com</t>
  </si>
  <si>
    <t>rdhowell@pbmares.com</t>
  </si>
  <si>
    <t>mindy.ferguson@elliottdavis.com</t>
  </si>
  <si>
    <t>tdagenhart@msa.cpa; dwike@msa.cpa</t>
  </si>
  <si>
    <t>mkanemotocruz@cbh.com</t>
  </si>
  <si>
    <t>katrel.clack@elliottdavis.com</t>
  </si>
  <si>
    <t>Katrel.Clack@elliottdavis.com</t>
  </si>
  <si>
    <t>Mindy.Ferguson@elliottdavis.com]</t>
  </si>
  <si>
    <t>10/21/2020</t>
  </si>
  <si>
    <t>4/14/2021</t>
  </si>
  <si>
    <t>7/15/2021</t>
  </si>
  <si>
    <t>8/6/2021</t>
  </si>
  <si>
    <t>5/26/2021</t>
  </si>
  <si>
    <t>6/30/2021</t>
  </si>
  <si>
    <t>8/12/2021</t>
  </si>
  <si>
    <t>11/24/2020</t>
  </si>
  <si>
    <t>5/7/2021</t>
  </si>
  <si>
    <t>4/9/2021</t>
  </si>
  <si>
    <t>4/27/2021</t>
  </si>
  <si>
    <t>1/22/2020</t>
  </si>
  <si>
    <t>1/28/2020</t>
  </si>
  <si>
    <t>6/30/2020</t>
  </si>
  <si>
    <t>12/19/2020</t>
  </si>
  <si>
    <t>3/29/2021</t>
  </si>
  <si>
    <t>3/9/2021</t>
  </si>
  <si>
    <t>8/16/2021</t>
  </si>
  <si>
    <t>6/24/2020</t>
  </si>
  <si>
    <t>3/22/2021</t>
  </si>
  <si>
    <t>2/25/2021</t>
  </si>
  <si>
    <t>4/11/2021</t>
  </si>
  <si>
    <t>3/30/2021</t>
  </si>
  <si>
    <t>2/28/2021</t>
  </si>
  <si>
    <t>4/20/2021</t>
  </si>
  <si>
    <t>10/3/2020</t>
  </si>
  <si>
    <t>2/27/2021</t>
  </si>
  <si>
    <t>1/18/2001</t>
  </si>
  <si>
    <t>5/24/2021</t>
  </si>
  <si>
    <t>11/11/2020</t>
  </si>
  <si>
    <t>8/17/2021</t>
  </si>
  <si>
    <t>12/1/2020</t>
  </si>
  <si>
    <t>3/16/2021</t>
  </si>
  <si>
    <t>3/8/2021</t>
  </si>
  <si>
    <t>11/25/2020</t>
  </si>
  <si>
    <t>1/10/2021</t>
  </si>
  <si>
    <t>7/16/2021</t>
  </si>
  <si>
    <t>8/13/2021</t>
  </si>
  <si>
    <t>3/10/2021</t>
  </si>
  <si>
    <t>1/21/2001</t>
  </si>
  <si>
    <t>5/25/2021</t>
  </si>
  <si>
    <t>3/2/2021</t>
  </si>
  <si>
    <t>3/31/2021</t>
  </si>
  <si>
    <t>12/1/2002</t>
  </si>
  <si>
    <t>2/15/2021</t>
  </si>
  <si>
    <t>6/25/2021</t>
  </si>
  <si>
    <t>3/17/2021</t>
  </si>
  <si>
    <t>TA</t>
  </si>
  <si>
    <t>Tiffany Anderson</t>
  </si>
  <si>
    <t>Michael</t>
  </si>
  <si>
    <t>Susan McCullen</t>
  </si>
  <si>
    <t>DRN</t>
  </si>
  <si>
    <t>4/22/2021</t>
  </si>
  <si>
    <t>7/22/2021</t>
  </si>
  <si>
    <t>8/10/2021</t>
  </si>
  <si>
    <t>5/27/2021</t>
  </si>
  <si>
    <t>4/28/2021</t>
  </si>
  <si>
    <t>8/2/2021</t>
  </si>
  <si>
    <t>2/19/2021</t>
  </si>
  <si>
    <t>3/19/2021</t>
  </si>
  <si>
    <t>8/20/2021</t>
  </si>
  <si>
    <t>6/28/2021</t>
  </si>
  <si>
    <t>3/26/2021</t>
  </si>
  <si>
    <t>4/5/2021</t>
  </si>
  <si>
    <t>4/26/2021</t>
  </si>
  <si>
    <t>7/2/2021</t>
  </si>
  <si>
    <t>6/9/2021</t>
  </si>
  <si>
    <t>3/4/2021</t>
  </si>
  <si>
    <t>8/19/2021</t>
  </si>
  <si>
    <t>4/23/2021</t>
  </si>
  <si>
    <t>7/20/2021</t>
  </si>
  <si>
    <t>2/17/2021</t>
  </si>
  <si>
    <t>1/16/2021</t>
  </si>
  <si>
    <t>5/3/2021</t>
  </si>
  <si>
    <t>1/2/2021</t>
  </si>
  <si>
    <t>8/23/2021</t>
  </si>
  <si>
    <t>8/3/2021</t>
  </si>
  <si>
    <t>JN</t>
  </si>
  <si>
    <t>6/11/2011</t>
  </si>
  <si>
    <t>5/10/2021</t>
  </si>
  <si>
    <t>9/1/2021</t>
  </si>
  <si>
    <t>caleb</t>
  </si>
  <si>
    <t>ANITA</t>
  </si>
  <si>
    <t>Magaret</t>
  </si>
  <si>
    <t>Candy</t>
  </si>
  <si>
    <t>BETTY</t>
  </si>
  <si>
    <t>Bobbie</t>
  </si>
  <si>
    <t>Paul</t>
  </si>
  <si>
    <t>STEVE</t>
  </si>
  <si>
    <t>Harley</t>
  </si>
  <si>
    <t>SAMANTHA</t>
  </si>
  <si>
    <t>Renee'</t>
  </si>
  <si>
    <t>CORRINNE</t>
  </si>
  <si>
    <t>AMANDA</t>
  </si>
  <si>
    <t>Patricia</t>
  </si>
  <si>
    <t>TAMEKA</t>
  </si>
  <si>
    <t>Mac</t>
  </si>
  <si>
    <t>DAVID</t>
  </si>
  <si>
    <t>TOBY</t>
  </si>
  <si>
    <t>Emily</t>
  </si>
  <si>
    <t>Catherine</t>
  </si>
  <si>
    <t>Cannon</t>
  </si>
  <si>
    <t>hogan</t>
  </si>
  <si>
    <t>RADCLIFFE</t>
  </si>
  <si>
    <t>Fearrington</t>
  </si>
  <si>
    <t>Hammock</t>
  </si>
  <si>
    <t>McConnell</t>
  </si>
  <si>
    <t>Anderson</t>
  </si>
  <si>
    <t>PATTON</t>
  </si>
  <si>
    <t>Faircloth</t>
  </si>
  <si>
    <t>Fulton</t>
  </si>
  <si>
    <t>MCNALLY</t>
  </si>
  <si>
    <t>Davis</t>
  </si>
  <si>
    <t>REYNOLDS</t>
  </si>
  <si>
    <t>Draper</t>
  </si>
  <si>
    <t>GIBBS</t>
  </si>
  <si>
    <t>MEADOWS</t>
  </si>
  <si>
    <t>Crepps</t>
  </si>
  <si>
    <t>GREEN</t>
  </si>
  <si>
    <t>Steagall</t>
  </si>
  <si>
    <t>CLACK</t>
  </si>
  <si>
    <t>HINSON</t>
  </si>
  <si>
    <t>9/14/2014</t>
  </si>
  <si>
    <t>9/23/2002</t>
  </si>
  <si>
    <t>1/1/1982</t>
  </si>
  <si>
    <t>2/1/2009</t>
  </si>
  <si>
    <t>12/15/2014</t>
  </si>
  <si>
    <t>2/15/1991</t>
  </si>
  <si>
    <t>3/1/2018</t>
  </si>
  <si>
    <t>1/1/1988</t>
  </si>
  <si>
    <t>9/16/2013</t>
  </si>
  <si>
    <t>7/1/1999</t>
  </si>
  <si>
    <t>1/1/2001</t>
  </si>
  <si>
    <t>7/5/2011</t>
  </si>
  <si>
    <t>1/1/1980</t>
  </si>
  <si>
    <t>4/1/2015</t>
  </si>
  <si>
    <t>11/22/1993</t>
  </si>
  <si>
    <t>5/1/2014</t>
  </si>
  <si>
    <t>9/1/2014</t>
  </si>
  <si>
    <t>1/14/2020</t>
  </si>
  <si>
    <t>7/1/2008</t>
  </si>
  <si>
    <t>1/21/2020</t>
  </si>
  <si>
    <t>Susan R. Evans</t>
  </si>
  <si>
    <t>David Cannon</t>
  </si>
  <si>
    <t>ANITA RADCLIFFE</t>
  </si>
  <si>
    <t>Donald P. Warn</t>
  </si>
  <si>
    <t>Susan Fearrington</t>
  </si>
  <si>
    <t>Jennifer Hammock</t>
  </si>
  <si>
    <t>Vicki McConnell</t>
  </si>
  <si>
    <t>Candy Anderson</t>
  </si>
  <si>
    <t>BETTY PATTON</t>
  </si>
  <si>
    <t>Lucas Jackson</t>
  </si>
  <si>
    <t>Bobbie Faircloth</t>
  </si>
  <si>
    <t>Craig A. Warren</t>
  </si>
  <si>
    <t>Robin M. West</t>
  </si>
  <si>
    <t>Susan F. Tezai, CPA</t>
  </si>
  <si>
    <t>Paul L. Fulton, Jr.</t>
  </si>
  <si>
    <t>Julie Davis</t>
  </si>
  <si>
    <t>Renee' B. Draper</t>
  </si>
  <si>
    <t>EJ Prevatte</t>
  </si>
  <si>
    <t>Corrinne Gibbs</t>
  </si>
  <si>
    <t>AMANDA MEADOWS</t>
  </si>
  <si>
    <t>Patricia Gibson</t>
  </si>
  <si>
    <t>MAVIS PARSLEY</t>
  </si>
  <si>
    <t>Chris "CD" Crepps</t>
  </si>
  <si>
    <t>TAMEKA GREEN</t>
  </si>
  <si>
    <t>Gary Donaldson</t>
  </si>
  <si>
    <t>Margaret Blue</t>
  </si>
  <si>
    <t>R.M. Steagall, Jr.</t>
  </si>
  <si>
    <t>DAVID CLACK</t>
  </si>
  <si>
    <t>TOBY HINSON</t>
  </si>
  <si>
    <t>Julia E. Edwards</t>
  </si>
  <si>
    <t>Katherine Bigelow</t>
  </si>
  <si>
    <t>Emily Lucas</t>
  </si>
  <si>
    <t>Lee Faines, Jr.</t>
  </si>
  <si>
    <t>Catherine Dixon</t>
  </si>
  <si>
    <t>Allison Speight, CPA, CLGFO</t>
  </si>
  <si>
    <t>Deputy County Manager/Finance Officer</t>
  </si>
  <si>
    <t>INTERIM FINANCE OFFICER</t>
  </si>
  <si>
    <t>Interim Director of Finance</t>
  </si>
  <si>
    <t>Nash County Finance Officer</t>
  </si>
  <si>
    <t>FINANCIAL DIRECTOR</t>
  </si>
  <si>
    <t>Deputy County Manager- CFO</t>
  </si>
  <si>
    <t>7/12/2021</t>
  </si>
  <si>
    <t>8/4/2021</t>
  </si>
  <si>
    <t>1/29/2020</t>
  </si>
  <si>
    <t>10/15/2020</t>
  </si>
  <si>
    <t>7/26/2021</t>
  </si>
  <si>
    <t>336-372-2946</t>
  </si>
  <si>
    <t>704-994-3203</t>
  </si>
  <si>
    <t>252-946-0079</t>
  </si>
  <si>
    <t>704-920-2104</t>
  </si>
  <si>
    <t>336-694-4193 ext.1205</t>
  </si>
  <si>
    <t>919-542-8213</t>
  </si>
  <si>
    <t>828-837-2130</t>
  </si>
  <si>
    <t>910-642-6825</t>
  </si>
  <si>
    <t>910-296-2104</t>
  </si>
  <si>
    <t>336-703-2051</t>
  </si>
  <si>
    <t>252-357-2411</t>
  </si>
  <si>
    <t>336-641-3949</t>
  </si>
  <si>
    <t>252-583-3771</t>
  </si>
  <si>
    <t>828-452-6724</t>
  </si>
  <si>
    <t>252-358-7804</t>
  </si>
  <si>
    <t>252-926-4192</t>
  </si>
  <si>
    <t>919-989-5112</t>
  </si>
  <si>
    <t>242-448-5111</t>
  </si>
  <si>
    <t>252-559-6464</t>
  </si>
  <si>
    <t>828-649-2521</t>
  </si>
  <si>
    <t>980-314-2964</t>
  </si>
  <si>
    <t>910-576-4221</t>
  </si>
  <si>
    <t>910-798-7161</t>
  </si>
  <si>
    <t>252-534-1536 ext.106</t>
  </si>
  <si>
    <t>919-245-2453</t>
  </si>
  <si>
    <t>336-330-2210</t>
  </si>
  <si>
    <t>252-902-3012</t>
  </si>
  <si>
    <t>336-593-2405</t>
  </si>
  <si>
    <t>828-884-1931</t>
  </si>
  <si>
    <t>919-856-5447</t>
  </si>
  <si>
    <t>april.hamm@alleghanycounty-nc.gov</t>
  </si>
  <si>
    <t>magaret.pierce@burkenc.org</t>
  </si>
  <si>
    <t>sbfearrington@cabarruscounty.us</t>
  </si>
  <si>
    <t>candy.anderson@cherokeecounty-nc.com</t>
  </si>
  <si>
    <t>katherinewalkers@edgecombeco.com</t>
  </si>
  <si>
    <t>Tiffany.Murray@gastongov.com</t>
  </si>
  <si>
    <t>AMEADOWS@JONESCOUNTYNC.GOV</t>
  </si>
  <si>
    <t>mac.steagall@richmondnc.com</t>
  </si>
  <si>
    <t>emily.lucas@wakegov.com</t>
  </si>
  <si>
    <t>Jennifer M. Herman</t>
  </si>
  <si>
    <t>Dave Cannon</t>
  </si>
  <si>
    <t>Christen Robertson</t>
  </si>
  <si>
    <t>Lisa Coleman</t>
  </si>
  <si>
    <t>Stephanie Jackson</t>
  </si>
  <si>
    <t>Candy R. Anderson, CPA, CGMA</t>
  </si>
  <si>
    <t>LUCAS JACKSON</t>
  </si>
  <si>
    <t>CRAIG WARREN</t>
  </si>
  <si>
    <t>Tiffany Murray</t>
  </si>
  <si>
    <t>STEVE MCNALLY</t>
  </si>
  <si>
    <t>RENEE DRAPER</t>
  </si>
  <si>
    <t>CORRINNE GIBBS</t>
  </si>
  <si>
    <t>Debra Cheek</t>
  </si>
  <si>
    <t>J CHAD MCLAMB</t>
  </si>
  <si>
    <t>Sandra Barss</t>
  </si>
  <si>
    <t>Tim Greene</t>
  </si>
  <si>
    <t>Chris ("CD") Crepps</t>
  </si>
  <si>
    <t>DONNA WOOD</t>
  </si>
  <si>
    <t>Wurtzbacher, Lisa</t>
  </si>
  <si>
    <t>MAC STEAGALL</t>
  </si>
  <si>
    <t>Pat Galloway</t>
  </si>
  <si>
    <t>KATHERINE BIGELOW</t>
  </si>
  <si>
    <t>Seth Larson</t>
  </si>
  <si>
    <t>Katherine Brafford</t>
  </si>
  <si>
    <t>Jeff Best</t>
  </si>
  <si>
    <t>Accountant</t>
  </si>
  <si>
    <t>FINANCE OFFICE</t>
  </si>
  <si>
    <t>County Manager</t>
  </si>
  <si>
    <t>Deputy County Manager-CFO</t>
  </si>
  <si>
    <t>Financial Services Manager</t>
  </si>
  <si>
    <t>Retired Finance Officer</t>
  </si>
  <si>
    <t>COUNTY OF ASHE</t>
  </si>
  <si>
    <t>Self Employed</t>
  </si>
  <si>
    <t>BEAUFORT COUNTY</t>
  </si>
  <si>
    <t>CLEVELAND COUNTY</t>
  </si>
  <si>
    <t>Gates County, North Carolina</t>
  </si>
  <si>
    <t>GRANVILLE COUNTY</t>
  </si>
  <si>
    <t>HERTFORD COUNTY</t>
  </si>
  <si>
    <t>HYDE COUNTY</t>
  </si>
  <si>
    <t>JOHNSTON COUNTY</t>
  </si>
  <si>
    <t>NASH COUNTY</t>
  </si>
  <si>
    <t>NORTHAMPTON COUNTY</t>
  </si>
  <si>
    <t>Orange County, North Carolina</t>
  </si>
  <si>
    <t>RICHMOND COUNTY</t>
  </si>
  <si>
    <t>STANLY COUNTY</t>
  </si>
  <si>
    <t>VANCE COUNTY</t>
  </si>
  <si>
    <t>Retired from Franklin County</t>
  </si>
  <si>
    <t>Jeff Best, CPA</t>
  </si>
  <si>
    <t>County of Wayne, North Carolina</t>
  </si>
  <si>
    <t>YADKIN COUNTY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</si>
  <si>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t>
    </r>
    <r>
      <rPr>
        <b/>
        <sz val="11"/>
        <color rgb="FF993300"/>
        <rFont val="Calibri"/>
        <family val="2"/>
        <scheme val="minor"/>
      </rPr>
      <t>answer Yes =1 or No= 2</t>
    </r>
  </si>
  <si>
    <r>
      <t xml:space="preserve">Do you expect to issue debt requiring LGC approval within 12 months from the date that the audit is submitted - </t>
    </r>
    <r>
      <rPr>
        <b/>
        <sz val="11"/>
        <color theme="1"/>
        <rFont val="Calibri"/>
        <family val="2"/>
        <scheme val="minor"/>
      </rPr>
      <t>select "1" for yes and "2" for no</t>
    </r>
  </si>
  <si>
    <t xml:space="preserve">Counties Only- Local Current Expense to BOEs </t>
  </si>
  <si>
    <t xml:space="preserve">Amount of Supplemental School Tax revenue recorded in agency funds.
</t>
  </si>
  <si>
    <t xml:space="preserve">Counties Only- Capital Outlay Contribution to BOEs </t>
  </si>
  <si>
    <r>
      <t xml:space="preserve">Mark to Market unrealized losses in the General Fund.  </t>
    </r>
    <r>
      <rPr>
        <sz val="11"/>
        <color theme="5" tint="-0.249977111117893"/>
        <rFont val="Calibri"/>
        <family val="2"/>
        <scheme val="minor"/>
      </rPr>
      <t>(enter as a negative number)</t>
    </r>
  </si>
  <si>
    <r>
      <t xml:space="preserve">Mark to Market unrealized losses in the Water and Sewer Fund. </t>
    </r>
    <r>
      <rPr>
        <sz val="11"/>
        <color theme="5" tint="-0.249977111117893"/>
        <rFont val="Calibri"/>
        <family val="2"/>
        <scheme val="minor"/>
      </rPr>
      <t>(enter as a negative number)</t>
    </r>
  </si>
  <si>
    <t>15.</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</si>
  <si>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t>
    </r>
    <r>
      <rPr>
        <b/>
        <sz val="12"/>
        <color theme="1"/>
        <rFont val="Calibri"/>
        <family val="2"/>
        <scheme val="minor"/>
      </rPr>
      <t xml:space="preserve"> Note that 8.33% represents enough fund balance to cover only one month of expenditures.</t>
    </r>
    <r>
      <rPr>
        <sz val="12"/>
        <color theme="1"/>
        <rFont val="Calibri"/>
        <family val="2"/>
        <scheme val="minor"/>
      </rPr>
      <t xml:space="preserve">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
</t>
    </r>
  </si>
  <si>
    <t>Unit Data from Audit Worksheet tab : 9</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</si>
  <si>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J36 to the right and in your FPIC Response.</t>
    </r>
  </si>
  <si>
    <t>Alamance, Alexander, Ashe,Brunswick, Burke, Camden, Caswell, Catawba, Craven, Gaston, Graham, Henderson, Hyde, Iredell, Lee, Lincoln, Macon, McDowell, Mecklenburg, Moore, Northampton, Randolph, Rowan, Rutherford, Wilkes, Yadkin</t>
  </si>
  <si>
    <r>
      <t xml:space="preserve">If you appropriated General Fund Balance in your 2022 budget and your "change in fund balance": (account # 23 above) is </t>
    </r>
    <r>
      <rPr>
        <sz val="11"/>
        <color rgb="FFFF0000"/>
        <rFont val="Calibri"/>
        <family val="2"/>
        <scheme val="minor"/>
      </rPr>
      <t>negative</t>
    </r>
    <r>
      <rPr>
        <sz val="11"/>
        <color theme="1"/>
        <rFont val="Calibri"/>
        <family val="2"/>
        <scheme val="minor"/>
      </rPr>
      <t>, please select from the drop down box in column F either "operations" or "capital", whichever best describes what the fund balance was used for.  Briefly describe in column G to the right what the fund balance was used for.</t>
    </r>
  </si>
  <si>
    <t>TD Info Completed by Auditor : CCH acct # 973</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</si>
  <si>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</si>
  <si>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</si>
  <si>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</si>
  <si>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</si>
  <si>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</si>
  <si>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</si>
  <si>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t xml:space="preserve">We have added questions to the  2022 TD Info Completed by Auditor tab to assist our team in routing the audit report through our review process.  Please answer all questions before submitting the Data Input Workbook to the portal.  Incomplete TD Info Completed by Auditor tabs will be returned and may delay invoice processing.  </t>
  </si>
  <si>
    <t>Location of Documents for the 2022 Audit Submission Process</t>
  </si>
  <si>
    <t>Instructions for Audits with a Fiscal Year Ending Earlier than June 30, 2022</t>
  </si>
  <si>
    <t>If you are performing an audit for a year earlier than June 30, 2022, please email LGCAudit@nctreasurer.com, as you will need to use the appropriate transmittal and data input document for that time period.</t>
  </si>
  <si>
    <r>
      <t xml:space="preserve">If the </t>
    </r>
    <r>
      <rPr>
        <b/>
        <i/>
        <u/>
        <sz val="12"/>
        <color rgb="FFFF0000"/>
        <rFont val="Cambria"/>
        <family val="1"/>
      </rPr>
      <t>2022 Unit Data from Audit Worksheet</t>
    </r>
    <r>
      <rPr>
        <b/>
        <i/>
        <sz val="12"/>
        <color rgb="FFFF0000"/>
        <rFont val="Cambria"/>
        <family val="1"/>
      </rPr>
      <t xml:space="preserve"> or the </t>
    </r>
    <r>
      <rPr>
        <b/>
        <i/>
        <u/>
        <sz val="12"/>
        <color rgb="FFFF0000"/>
        <rFont val="Cambria"/>
        <family val="1"/>
      </rPr>
      <t>Performance Indicators Print</t>
    </r>
    <r>
      <rPr>
        <b/>
        <i/>
        <sz val="12"/>
        <color rgb="FFFF0000"/>
        <rFont val="Cambria"/>
        <family val="1"/>
      </rPr>
      <t xml:space="preserve"> spreadsheet is not populated with prior year's financial data for the unit of government, please email the data input workbook at LGCAudit@nctreasurer.com.  We will email you  the updated Data Input Workbook with the prior years' financial data.</t>
    </r>
  </si>
  <si>
    <t>Please do not enter prior years ending balance as an adjustment in column F to balance.  Column F is only for year 2021-2022 adjustments.</t>
  </si>
  <si>
    <t>If unit is an employer participant in one of the State Cost Sharing Plans rows 149-151 should be blank.  Unless they have an additional single employer plan.</t>
  </si>
  <si>
    <t>DIW Batch Total</t>
  </si>
  <si>
    <t>Mark to Market unrealized losses in the General Fund</t>
  </si>
  <si>
    <t>Estimated cost not yet budgeted of any mandate placed on unit by DEQ, a court order or some similar requirement (that has no realistic appeal path)</t>
  </si>
  <si>
    <t>WS-revenues and other financing sources over expenditures and other uses-excl. transfers, capital Cont</t>
  </si>
  <si>
    <t>Number of other matters that auditor asked the unit to respond to</t>
  </si>
  <si>
    <t>JUDITH</t>
  </si>
  <si>
    <t>MODESTE</t>
  </si>
  <si>
    <t>JUDITH MODESTE</t>
  </si>
  <si>
    <t>6/30/2022</t>
  </si>
  <si>
    <t>252-534-1536</t>
  </si>
  <si>
    <t>Judith.Modeste@nhcnc.net</t>
  </si>
  <si>
    <t>7/18/2022</t>
  </si>
  <si>
    <t>Ansonville</t>
  </si>
  <si>
    <t>Aurora</t>
  </si>
  <si>
    <t>Bladenboro</t>
  </si>
  <si>
    <t>Bridgeton</t>
  </si>
  <si>
    <t>Candor</t>
  </si>
  <si>
    <t>Canton</t>
  </si>
  <si>
    <t>Connelly Springs</t>
  </si>
  <si>
    <t>Cove City</t>
  </si>
  <si>
    <t>East Arcadia</t>
  </si>
  <si>
    <t>Elizabethtown</t>
  </si>
  <si>
    <t>Forest City</t>
  </si>
  <si>
    <t>Forest Hills</t>
  </si>
  <si>
    <t>Franklinton</t>
  </si>
  <si>
    <t>Gamewell</t>
  </si>
  <si>
    <t>Grimesland</t>
  </si>
  <si>
    <t>Hillsborough</t>
  </si>
  <si>
    <t>Hot Springs</t>
  </si>
  <si>
    <t>Jamesville</t>
  </si>
  <si>
    <t>Kelford</t>
  </si>
  <si>
    <t>Kenly</t>
  </si>
  <si>
    <t>Lake Waccamaw</t>
  </si>
  <si>
    <t>Lewiston-Woodville</t>
  </si>
  <si>
    <t>Liberty</t>
  </si>
  <si>
    <t>Lillington</t>
  </si>
  <si>
    <t>Littleton</t>
  </si>
  <si>
    <t>Madison</t>
  </si>
  <si>
    <t>Marshville</t>
  </si>
  <si>
    <t>Mesic</t>
  </si>
  <si>
    <t>Middlesex</t>
  </si>
  <si>
    <t>Morven</t>
  </si>
  <si>
    <t>Newland</t>
  </si>
  <si>
    <t>Oriental</t>
  </si>
  <si>
    <t>Pantego</t>
  </si>
  <si>
    <t>Parmele</t>
  </si>
  <si>
    <t>Pinetops</t>
  </si>
  <si>
    <t>Powellsville</t>
  </si>
  <si>
    <t>Rose Hill</t>
  </si>
  <si>
    <t>Roxobel</t>
  </si>
  <si>
    <t>Speed</t>
  </si>
  <si>
    <t>Spencer</t>
  </si>
  <si>
    <t>Spring Hope</t>
  </si>
  <si>
    <t>Spruce Pine</t>
  </si>
  <si>
    <t>St. Pauls</t>
  </si>
  <si>
    <t>Staley</t>
  </si>
  <si>
    <t>Stallings</t>
  </si>
  <si>
    <t>Stantonsburg</t>
  </si>
  <si>
    <t>Star</t>
  </si>
  <si>
    <t>Stoneville</t>
  </si>
  <si>
    <t>Trinity</t>
  </si>
  <si>
    <t>Turkey</t>
  </si>
  <si>
    <t>Wadesboro</t>
  </si>
  <si>
    <t>Walstonburg</t>
  </si>
  <si>
    <t>Winfall</t>
  </si>
  <si>
    <t>Whitley Heights Sanitary District</t>
  </si>
  <si>
    <t>Woodfin Sanitary District</t>
  </si>
  <si>
    <t>Copy of AUL as of 5/9/2022 based on June 30 2021 final as of 7/25/2022.xlsx</t>
  </si>
  <si>
    <t>Fund Balance Available for Performance Indicator</t>
  </si>
  <si>
    <t>Unit Data from Audit Worksheet tab: (506+536-4-5-6+647)/(532+509+20-533-508)</t>
  </si>
  <si>
    <t>=506+536-4-6-5+647</t>
  </si>
  <si>
    <t>Formula</t>
  </si>
  <si>
    <t xml:space="preserve">Restricted cash and investments </t>
  </si>
  <si>
    <t>Gen Fund -deferred inflows derived from Cash Receipts</t>
  </si>
  <si>
    <t>=532+20+509-533-508</t>
  </si>
  <si>
    <t>Debt Service Fund Fund Balance…..................................................................................................................................</t>
  </si>
  <si>
    <t>General Fund Cash and investments - restricted…........................................................................................................</t>
  </si>
  <si>
    <t>Liabilities- General Fund…...................................................................................................................................................</t>
  </si>
  <si>
    <t>Unavailable or unearned revenues arising from cash receipts - General Fund…............................................................</t>
  </si>
  <si>
    <t>Gen Fund - Transfer Out</t>
  </si>
  <si>
    <t>Total expenditures - General Fund…................................................................................................................................</t>
  </si>
  <si>
    <t>Negative Debt Refunding….................................................................................................................................................</t>
  </si>
  <si>
    <t>Transfers out-General Fund…......................................................................................................................................................</t>
  </si>
  <si>
    <t>Positive Debt Refunding…...................................................................................................................................................</t>
  </si>
  <si>
    <t>Gen Fund - Current Liabilities</t>
  </si>
  <si>
    <t>Fund Balance Available for Appropriation …..................................</t>
  </si>
  <si>
    <t>Fund Balance Available  as % of Expenditures….........</t>
  </si>
  <si>
    <t>Issuance of capital leases &amp; installment purchases - General Fund….............................</t>
  </si>
  <si>
    <t>Total expenditures (As Adjusted)….................................................</t>
  </si>
  <si>
    <t xml:space="preserve">Unrestricted Cash and Investments </t>
  </si>
  <si>
    <t>Non Spendable -  Inventory, Prepaids, or Other …………………</t>
  </si>
  <si>
    <t>Restricted - Stabilization by State Statute (From Audited Financial Statements) ……………</t>
  </si>
  <si>
    <t>Total Fund Balance (From Audited Financial Statements) …………………</t>
  </si>
  <si>
    <t xml:space="preserve">    Negative Debt Refunding</t>
  </si>
  <si>
    <t xml:space="preserve">    Positive Debt Refunding</t>
  </si>
  <si>
    <t xml:space="preserve">          Total Expenditures (As Adjusted) ………………………………...…………………….</t>
  </si>
  <si>
    <t>Ahoskie</t>
  </si>
  <si>
    <t>Total ARPA funds actually expended since inception as of June 30th.  Do not include encumbered funds in this number</t>
  </si>
  <si>
    <t>Total ARPA funds committed and not yet expended since inception as of June 30th</t>
  </si>
  <si>
    <t>Date the Auditor presented or plans to present the Audit to the Governing Board (date 7/1/2022 indicates N/R)</t>
  </si>
  <si>
    <t>General Fund Cash and investments - unrestricted…........................................................................................................</t>
  </si>
  <si>
    <t>Account Number</t>
  </si>
  <si>
    <t>Account Description</t>
  </si>
  <si>
    <t xml:space="preserve">Calculation of Fund Balance Available for Performance Indicator
</t>
  </si>
  <si>
    <t>Fund Balance Available/Total Expenditure (As Adjusted)</t>
  </si>
  <si>
    <t>Did your audit disclose as a finding any statutory violations (not including budget violations) (Yes or No)</t>
  </si>
  <si>
    <t xml:space="preserve"> Did the unit have a board-appointed finance officer the entire fiscal year (Yes or No)</t>
  </si>
  <si>
    <t>Did your audit disclose as a finding that the unit’s records were not completed by the agreed upon time (Yes or No)</t>
  </si>
  <si>
    <t>Did your audit disclose as a finding any budget violations  (Yes or No)</t>
  </si>
  <si>
    <t xml:space="preserve"> Did your audit disclose as a finding bank reconciliations or subsidiary ledger reconciliations not performed timely (Yes or No)</t>
  </si>
  <si>
    <t>Single Audit Only - Coronavirus State and Local Recovery Funds expenditures (21.027)</t>
  </si>
  <si>
    <t>Single Audit Only - Opioid Settlement Funds</t>
  </si>
  <si>
    <t>Elec - total operating revenues less total operating expenditures plus depreciation less debt service principal payments and less debt service interest expense payments Formula: 93-94+52-100-98</t>
  </si>
  <si>
    <t xml:space="preserve"> Are the  ARPA-related funds on target to be committed by December 31, 2024 (Yes or No)</t>
  </si>
  <si>
    <t>Are the  ARPA-related funds on target to be completely expended by December 31, 2026 (Yes or No)</t>
  </si>
  <si>
    <t xml:space="preserve"> Did the unit have a board-appointed finance officer the entire fiscal year? (Yes or No)</t>
  </si>
  <si>
    <t>Are the American Rescue Plan Act (ARPA) of 2021-Coronavrius State &amp; Local Fiscal Recovery Funds on target to be committed by December 31, 2024? (Yes or No or N/A if unit did not receive any funds from drop down list.</t>
  </si>
  <si>
    <t>Are the American Rescue Plan Act (ARPA) of 2021-Coronavrius State &amp; Local Fiscal Recovery Funds on target to be completely expended by December 31, 2026? (Yes or No or N/A if unit did not receive funds from drop down list.</t>
  </si>
  <si>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</si>
  <si>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</si>
  <si>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</si>
  <si>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Indicate if your water/sewer system:
50 - Became Operational
51 - Ceased Operations
52 - No Change
</t>
    </r>
    <r>
      <rPr>
        <b/>
        <sz val="11"/>
        <color theme="1"/>
        <rFont val="Calibri"/>
        <family val="2"/>
        <scheme val="minor"/>
      </rPr>
      <t>Select from drop down.</t>
    </r>
  </si>
  <si>
    <r>
      <t xml:space="preserve">The Counties listed in cell H260 and municipalities within these counties are scheduled to revalue property listing by 1/1/2023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</si>
  <si>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</si>
  <si>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</si>
  <si>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</si>
  <si>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"7/1/2022" to indicate that an FPIC response is not required.</t>
    </r>
  </si>
  <si>
    <t>=506+536-4-6-5</t>
  </si>
  <si>
    <t>=9-(506+536-4-6-5)</t>
  </si>
  <si>
    <t>=(9-(506+536-4-6-5))-7</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</si>
  <si>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</si>
  <si>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b/>
        <sz val="11"/>
        <color rgb="FF993300"/>
        <rFont val="Calibri"/>
        <family val="2"/>
        <scheme val="minor"/>
      </rPr>
      <t>answer Yes=1 or No=2</t>
    </r>
  </si>
  <si>
    <t>Column C Formula</t>
  </si>
  <si>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</si>
  <si>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Unit Data from Audit Worksheet tab : 84-85+49-331-89</t>
  </si>
  <si>
    <r>
      <t xml:space="preserve">Number of significant deficiency findings (financial statement findings only)
</t>
    </r>
    <r>
      <rPr>
        <sz val="11"/>
        <color rgb="FFFF0000"/>
        <rFont val="Calibri"/>
        <family val="2"/>
        <scheme val="minor"/>
      </rPr>
      <t>Exclude finding reported in questions 906, 907, 951, 953</t>
    </r>
  </si>
  <si>
    <r>
      <t xml:space="preserve">Number of material weaknesses findings (financial statements findings only)
</t>
    </r>
    <r>
      <rPr>
        <sz val="11"/>
        <color rgb="FFFF0000"/>
        <rFont val="Calibri"/>
        <family val="2"/>
        <scheme val="minor"/>
      </rPr>
      <t>Exclude findings reported in questions 906, 907, 951, 953</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</si>
  <si>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</si>
  <si>
    <t>Unit Data from Audit worksheet tab : 80/(85+351-49+331)</t>
  </si>
  <si>
    <t>Version Date 6/28/2023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</si>
</sst>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0">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_(* #,##0.000_);_(* \(#,##0.000\);_(* &quot;-&quot;??_);_(@_)"/>
    <numFmt numFmtId="184" formatCode="[&lt;=9999999]###\-####;\(###\)\ ###\-####"/>
    <numFmt numFmtId="185" formatCode="###\-###\-####"/>
    <numFmt numFmtId="186" formatCode="@*."/>
    <numFmt numFmtId="187" formatCode="#,##0.0_);[Red]\(#,##0.0\)"/>
  </numFmts>
  <fonts count="184"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b/>
      <sz val="11"/>
      <color rgb="FF993300"/>
      <name val="Calibri"/>
      <family val="2"/>
      <scheme val="minor"/>
    </font>
    <font>
      <b/>
      <i/>
      <sz val="12"/>
      <color rgb="FFFF0000"/>
      <name val="Cambria"/>
      <family val="1"/>
    </font>
    <font>
      <sz val="11"/>
      <color theme="1"/>
      <name val="Arial"/>
      <family val="2"/>
    </font>
    <font>
      <sz val="11"/>
      <color theme="9" tint="-0.499984740745262"/>
      <name val="Calibri"/>
      <family val="2"/>
      <scheme val="minor"/>
    </font>
  </fonts>
  <fills count="8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66"/>
        <bgColor indexed="64"/>
      </patternFill>
    </fill>
    <fill>
      <patternFill patternType="solid">
        <fgColor rgb="FFCCFFCC"/>
        <bgColor indexed="64"/>
      </patternFill>
    </fill>
    <fill>
      <patternFill patternType="solid">
        <fgColor rgb="FFDCFDD3"/>
        <bgColor indexed="64"/>
      </patternFill>
    </fill>
    <fill>
      <patternFill patternType="solid">
        <fgColor theme="9" tint="0.39997558519241921"/>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rgb="FFFFFF99"/>
        <bgColor indexed="64"/>
      </patternFill>
    </fill>
  </fills>
  <borders count="9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2" fillId="0" borderId="0"/>
    <xf numFmtId="43" fontId="112" fillId="0" borderId="0" applyFont="0" applyFill="0" applyBorder="0" applyAlignment="0" applyProtection="0"/>
    <xf numFmtId="0" fontId="112" fillId="0" borderId="0"/>
    <xf numFmtId="0" fontId="123" fillId="0" borderId="0"/>
    <xf numFmtId="0" fontId="33" fillId="0" borderId="0"/>
    <xf numFmtId="0" fontId="123" fillId="0" borderId="0"/>
    <xf numFmtId="43" fontId="112" fillId="0" borderId="0" applyFont="0" applyFill="0" applyBorder="0" applyAlignment="0" applyProtection="0"/>
    <xf numFmtId="0" fontId="112" fillId="0" borderId="0"/>
    <xf numFmtId="0" fontId="112" fillId="0" borderId="0"/>
    <xf numFmtId="0" fontId="112" fillId="0" borderId="0"/>
    <xf numFmtId="0" fontId="124" fillId="0" borderId="0"/>
    <xf numFmtId="0" fontId="124" fillId="0" borderId="0"/>
    <xf numFmtId="0" fontId="125" fillId="0" borderId="0"/>
    <xf numFmtId="0" fontId="124" fillId="0" borderId="0"/>
    <xf numFmtId="0" fontId="123" fillId="0" borderId="0"/>
    <xf numFmtId="0" fontId="124"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3" fillId="0" borderId="0"/>
    <xf numFmtId="0" fontId="123" fillId="0" borderId="0"/>
    <xf numFmtId="0" fontId="124" fillId="0" borderId="0"/>
    <xf numFmtId="0" fontId="123" fillId="0" borderId="0"/>
    <xf numFmtId="0" fontId="123"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3" fillId="0" borderId="0"/>
    <xf numFmtId="0" fontId="125" fillId="0" borderId="0"/>
    <xf numFmtId="0" fontId="123"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6"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3" fillId="0" borderId="0"/>
    <xf numFmtId="0" fontId="176" fillId="0" borderId="0"/>
    <xf numFmtId="43" fontId="176" fillId="0" borderId="0" applyFont="0" applyFill="0" applyBorder="0" applyAlignment="0" applyProtection="0"/>
    <xf numFmtId="44" fontId="176"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986">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0" fontId="39" fillId="78" borderId="72" xfId="0" applyFont="1" applyFill="1" applyBorder="1" applyAlignment="1">
      <alignment horizontal="center" wrapText="1"/>
    </xf>
    <xf numFmtId="0" fontId="0" fillId="0" borderId="0" xfId="0" applyFont="1"/>
    <xf numFmtId="0" fontId="0" fillId="0" borderId="0" xfId="0" applyFont="1" applyFill="1"/>
    <xf numFmtId="0" fontId="127" fillId="0" borderId="0" xfId="30099" applyFont="1" applyAlignment="1">
      <alignment horizontal="left" vertical="top"/>
    </xf>
    <xf numFmtId="0" fontId="128"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0" fontId="39" fillId="34" borderId="25" xfId="0" applyNumberFormat="1" applyFont="1" applyFill="1" applyBorder="1" applyAlignment="1" applyProtection="1">
      <alignment horizontal="center" vertical="center"/>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0" fontId="0" fillId="0" borderId="0" xfId="682" applyFont="1"/>
    <xf numFmtId="0" fontId="130" fillId="26" borderId="0" xfId="682" applyFont="1" applyFill="1"/>
    <xf numFmtId="0" fontId="49" fillId="0" borderId="17" xfId="682" applyFont="1" applyBorder="1" applyAlignment="1">
      <alignment horizontal="center"/>
    </xf>
    <xf numFmtId="0" fontId="131" fillId="0" borderId="0" xfId="682" applyFont="1"/>
    <xf numFmtId="0" fontId="131" fillId="0" borderId="0" xfId="682" applyFont="1" applyAlignment="1">
      <alignment vertical="center"/>
    </xf>
    <xf numFmtId="0" fontId="49" fillId="0" borderId="14" xfId="682" applyFont="1" applyBorder="1" applyAlignment="1">
      <alignment horizontal="center" vertical="center" wrapText="1"/>
    </xf>
    <xf numFmtId="0" fontId="132"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2" fillId="0" borderId="0" xfId="682" applyFont="1" applyAlignment="1">
      <alignment vertical="center"/>
    </xf>
    <xf numFmtId="0" fontId="134"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6"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78" borderId="25" xfId="0" applyNumberFormat="1" applyFont="1" applyFill="1" applyBorder="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quotePrefix="1" applyFont="1" applyFill="1" applyAlignment="1" applyProtection="1">
      <alignment horizontal="center"/>
    </xf>
    <xf numFmtId="0" fontId="54"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81" fontId="127" fillId="79" borderId="0" xfId="30099" applyNumberFormat="1" applyFont="1" applyFill="1" applyAlignment="1">
      <alignment horizontal="right" vertical="top" indent="1" shrinkToFit="1"/>
    </xf>
    <xf numFmtId="0" fontId="44" fillId="0" borderId="0" xfId="30099" applyFont="1" applyAlignment="1">
      <alignment horizontal="left" vertical="top" wrapText="1" indent="1"/>
    </xf>
    <xf numFmtId="1" fontId="127" fillId="0" borderId="0" xfId="30099" applyNumberFormat="1" applyFont="1" applyAlignment="1">
      <alignment horizontal="center" vertical="top" shrinkToFit="1"/>
    </xf>
    <xf numFmtId="0" fontId="44" fillId="0" borderId="0" xfId="0" applyNumberFormat="1" applyFont="1" applyFill="1" applyAlignment="1" applyProtection="1">
      <alignment horizontal="left" vertical="center" wrapText="1"/>
    </xf>
    <xf numFmtId="181" fontId="127" fillId="0" borderId="0" xfId="30099" applyNumberFormat="1" applyFont="1" applyFill="1" applyAlignment="1">
      <alignment horizontal="right" vertical="top" indent="1" shrinkToFit="1"/>
    </xf>
    <xf numFmtId="1" fontId="127" fillId="79" borderId="0" xfId="30099" applyNumberFormat="1" applyFont="1" applyFill="1" applyAlignment="1">
      <alignment horizontal="left" vertical="top" indent="3" shrinkToFit="1"/>
    </xf>
    <xf numFmtId="181" fontId="127" fillId="0" borderId="0" xfId="30099" applyNumberFormat="1" applyFont="1" applyAlignment="1">
      <alignment horizontal="right" vertical="top" indent="1" shrinkToFit="1"/>
    </xf>
    <xf numFmtId="1" fontId="127" fillId="0" borderId="0" xfId="30099" applyNumberFormat="1" applyFont="1" applyFill="1" applyAlignment="1">
      <alignment horizontal="left" vertical="top" indent="3" shrinkToFit="1"/>
    </xf>
    <xf numFmtId="0" fontId="44" fillId="0" borderId="0" xfId="30099" applyFont="1" applyFill="1" applyAlignment="1">
      <alignment horizontal="left" vertical="top" wrapText="1"/>
    </xf>
    <xf numFmtId="0" fontId="44" fillId="0" borderId="0" xfId="30099" applyFont="1" applyAlignment="1">
      <alignment horizontal="left" vertical="top" wrapText="1" indent="2"/>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1" fontId="127" fillId="0" borderId="0" xfId="30099" applyNumberFormat="1" applyFont="1" applyFill="1" applyAlignment="1">
      <alignment horizontal="center" vertical="top" shrinkToFit="1"/>
    </xf>
    <xf numFmtId="0" fontId="44" fillId="0" borderId="0" xfId="0" applyFont="1" applyFill="1" applyAlignment="1" applyProtection="1">
      <alignment horizontal="left" vertical="center" wrapText="1"/>
      <protection hidden="1"/>
    </xf>
    <xf numFmtId="0" fontId="44" fillId="0" borderId="0" xfId="30099" applyFont="1" applyAlignment="1">
      <alignment horizontal="left" vertical="top" wrapText="1"/>
    </xf>
    <xf numFmtId="0" fontId="44" fillId="0" borderId="62" xfId="0" applyFont="1" applyFill="1" applyBorder="1" applyAlignment="1">
      <alignment vertical="center" wrapText="1"/>
    </xf>
    <xf numFmtId="1" fontId="127" fillId="79" borderId="0" xfId="30099" applyNumberFormat="1" applyFont="1" applyFill="1" applyAlignment="1">
      <alignment horizontal="center" vertical="top" shrinkToFit="1"/>
    </xf>
    <xf numFmtId="1" fontId="127" fillId="0" borderId="0" xfId="30099" applyNumberFormat="1" applyFont="1" applyAlignment="1">
      <alignment horizontal="left" vertical="top" indent="3" shrinkToFit="1"/>
    </xf>
    <xf numFmtId="0" fontId="44" fillId="0" borderId="0" xfId="30099" applyFont="1" applyAlignment="1">
      <alignment horizontal="center" vertical="top" wrapText="1"/>
    </xf>
    <xf numFmtId="0" fontId="127" fillId="0" borderId="0" xfId="30099" applyFont="1" applyAlignment="1">
      <alignment horizontal="left" wrapText="1"/>
    </xf>
    <xf numFmtId="0" fontId="44" fillId="79" borderId="0" xfId="30099" applyFont="1" applyFill="1" applyAlignment="1">
      <alignment horizontal="left" vertical="top" wrapText="1" indent="1"/>
    </xf>
    <xf numFmtId="0" fontId="44" fillId="79" borderId="0" xfId="30099" applyFont="1" applyFill="1" applyAlignment="1">
      <alignment horizontal="left" vertical="top" wrapText="1" indent="2"/>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9"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68" fillId="0" borderId="0" xfId="439" applyNumberFormat="1" applyFont="1" applyFill="1" applyAlignment="1" applyProtection="1">
      <alignment wrapText="1"/>
    </xf>
    <xf numFmtId="41" fontId="68" fillId="0" borderId="0" xfId="0" applyNumberFormat="1" applyFont="1" applyFill="1" applyAlignment="1" applyProtection="1">
      <alignment wrapText="1"/>
    </xf>
    <xf numFmtId="0" fontId="68" fillId="0" borderId="0" xfId="0" applyFont="1" applyFill="1" applyProtection="1"/>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41" fontId="69" fillId="0" borderId="45" xfId="0" applyNumberFormat="1" applyFont="1" applyFill="1" applyBorder="1" applyAlignment="1" applyProtection="1">
      <alignment wrapText="1"/>
    </xf>
    <xf numFmtId="41" fontId="69" fillId="0" borderId="45" xfId="0" applyNumberFormat="1" applyFont="1" applyBorder="1" applyAlignment="1">
      <alignment wrapText="1"/>
    </xf>
    <xf numFmtId="41" fontId="69" fillId="0" borderId="0" xfId="0" applyNumberFormat="1" applyFont="1" applyFill="1" applyAlignment="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3" fillId="0" borderId="0" xfId="0" applyNumberFormat="1" applyFont="1" applyFill="1" applyAlignment="1" applyProtection="1">
      <alignment horizontal="left" vertical="center" wrapText="1"/>
    </xf>
    <xf numFmtId="0" fontId="143" fillId="0" borderId="0" xfId="0" applyFont="1" applyFill="1" applyAlignment="1" applyProtection="1">
      <alignment horizontal="left"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3" fontId="150" fillId="0" borderId="0" xfId="1540" applyFont="1" applyFill="1" applyAlignment="1" applyProtection="1">
      <alignment vertical="center" wrapText="1"/>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0" fillId="74" borderId="0" xfId="0" applyFont="1" applyFill="1" applyAlignment="1" applyProtection="1"/>
    <xf numFmtId="0" fontId="39" fillId="74" borderId="0" xfId="0" applyFont="1" applyFill="1" applyAlignment="1" applyProtection="1">
      <alignment wrapText="1"/>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41" fontId="69" fillId="74" borderId="0" xfId="0" applyNumberFormat="1" applyFont="1" applyFill="1" applyAlignment="1" applyProtection="1">
      <alignment wrapText="1"/>
    </xf>
    <xf numFmtId="0" fontId="69" fillId="74" borderId="0" xfId="0" applyFont="1" applyFill="1" applyAlignment="1" applyProtection="1"/>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0" fontId="61" fillId="74" borderId="0" xfId="0" applyFont="1" applyFill="1" applyAlignment="1" applyProtection="1">
      <alignment horizontal="left" vertical="center"/>
    </xf>
    <xf numFmtId="38" fontId="44" fillId="74" borderId="0" xfId="439" applyNumberFormat="1" applyFont="1" applyFill="1" applyAlignment="1" applyProtection="1">
      <alignment horizontal="center" vertical="center" wrapText="1"/>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41" fontId="68" fillId="74" borderId="0" xfId="0" applyNumberFormat="1" applyFont="1" applyFill="1" applyAlignment="1" applyProtection="1">
      <alignment wrapText="1"/>
    </xf>
    <xf numFmtId="164" fontId="0" fillId="74" borderId="0" xfId="439" applyNumberFormat="1" applyFont="1" applyFill="1" applyProtection="1"/>
    <xf numFmtId="38" fontId="44" fillId="74" borderId="0" xfId="439" applyNumberFormat="1" applyFont="1" applyFill="1" applyProtection="1"/>
    <xf numFmtId="0" fontId="152" fillId="74" borderId="0" xfId="0" applyFont="1" applyFill="1" applyAlignment="1" applyProtection="1">
      <alignment horizontal="left"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3" fillId="74" borderId="0" xfId="0" applyFont="1" applyFill="1" applyAlignment="1" applyProtection="1">
      <alignment horizontal="left" vertical="center"/>
    </xf>
    <xf numFmtId="0" fontId="80" fillId="74" borderId="0" xfId="0" applyFont="1" applyFill="1" applyAlignment="1" applyProtection="1">
      <alignment vertical="center"/>
    </xf>
    <xf numFmtId="0" fontId="154" fillId="74" borderId="0" xfId="0" applyFont="1" applyFill="1" applyAlignment="1" applyProtection="1">
      <alignment vertical="center"/>
      <protection locked="0"/>
    </xf>
    <xf numFmtId="0" fontId="57" fillId="74" borderId="0" xfId="0" applyFont="1" applyFill="1" applyAlignment="1">
      <alignment vertical="center" wrapText="1"/>
    </xf>
    <xf numFmtId="41" fontId="155"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0" fontId="0" fillId="0" borderId="70" xfId="0" applyBorder="1"/>
    <xf numFmtId="0" fontId="0" fillId="0" borderId="80" xfId="0" applyBorder="1"/>
    <xf numFmtId="0" fontId="49" fillId="78" borderId="57" xfId="0" applyFont="1" applyFill="1" applyBorder="1" applyAlignment="1">
      <alignment horizontal="center" wrapText="1"/>
    </xf>
    <xf numFmtId="0" fontId="0" fillId="78" borderId="68" xfId="0" applyFill="1" applyBorder="1" applyAlignment="1">
      <alignment horizontal="left" vertical="center" wrapText="1"/>
    </xf>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57" fillId="78" borderId="11" xfId="0" applyFont="1" applyFill="1" applyBorder="1" applyAlignment="1">
      <alignment horizontal="center" vertical="center" wrapText="1"/>
    </xf>
    <xf numFmtId="168" fontId="0" fillId="0" borderId="70" xfId="0" applyNumberFormat="1" applyBorder="1"/>
    <xf numFmtId="2" fontId="0" fillId="0" borderId="41" xfId="0" applyNumberFormat="1" applyBorder="1" applyAlignment="1">
      <alignment horizontal="center"/>
    </xf>
    <xf numFmtId="2" fontId="0" fillId="0" borderId="42" xfId="0" applyNumberFormat="1" applyBorder="1" applyAlignment="1">
      <alignment horizontal="center"/>
    </xf>
    <xf numFmtId="2" fontId="0" fillId="0" borderId="68" xfId="0" applyNumberFormat="1" applyBorder="1" applyAlignment="1">
      <alignment horizontal="center" vertical="center"/>
    </xf>
    <xf numFmtId="0" fontId="39" fillId="0" borderId="67" xfId="0" applyFont="1" applyBorder="1" applyAlignment="1">
      <alignment horizontal="center"/>
    </xf>
    <xf numFmtId="0" fontId="39" fillId="0" borderId="57" xfId="0" applyFont="1" applyBorder="1" applyAlignment="1">
      <alignment horizontal="center"/>
    </xf>
    <xf numFmtId="0" fontId="39" fillId="78" borderId="67" xfId="0" applyFont="1" applyFill="1" applyBorder="1" applyAlignment="1">
      <alignment horizontal="center"/>
    </xf>
    <xf numFmtId="0" fontId="39" fillId="78" borderId="57" xfId="0" applyFont="1" applyFill="1" applyBorder="1" applyAlignment="1">
      <alignment horizontal="center"/>
    </xf>
    <xf numFmtId="0" fontId="0" fillId="78" borderId="57" xfId="0" applyFill="1" applyBorder="1"/>
    <xf numFmtId="0" fontId="0" fillId="78" borderId="57" xfId="0" applyFill="1" applyBorder="1" applyAlignment="1">
      <alignment horizontal="center"/>
    </xf>
    <xf numFmtId="0" fontId="0" fillId="0" borderId="73" xfId="0" applyBorder="1"/>
    <xf numFmtId="0" fontId="0" fillId="0" borderId="78" xfId="0" applyBorder="1"/>
    <xf numFmtId="0" fontId="0" fillId="78" borderId="67" xfId="0" applyFill="1" applyBorder="1" applyAlignment="1">
      <alignment horizontal="center" vertical="center" wrapText="1"/>
    </xf>
    <xf numFmtId="0" fontId="57" fillId="78" borderId="57" xfId="0" applyFont="1" applyFill="1" applyBorder="1" applyAlignment="1">
      <alignment horizontal="center" vertical="center" wrapText="1"/>
    </xf>
    <xf numFmtId="0" fontId="37" fillId="78" borderId="57" xfId="0" applyFont="1" applyFill="1" applyBorder="1" applyAlignment="1">
      <alignment vertical="center" wrapText="1"/>
    </xf>
    <xf numFmtId="0" fontId="0" fillId="78" borderId="57" xfId="0" applyFill="1" applyBorder="1" applyAlignment="1">
      <alignment vertical="center"/>
    </xf>
    <xf numFmtId="0" fontId="37" fillId="78" borderId="57" xfId="0" applyFont="1" applyFill="1" applyBorder="1" applyAlignment="1">
      <alignment horizontal="left" vertical="center" wrapText="1"/>
    </xf>
    <xf numFmtId="0" fontId="37" fillId="78" borderId="57" xfId="0" applyFont="1" applyFill="1" applyBorder="1" applyAlignment="1">
      <alignment horizontal="justify" vertical="center"/>
    </xf>
    <xf numFmtId="0" fontId="45" fillId="78" borderId="57" xfId="0" quotePrefix="1" applyFont="1" applyFill="1" applyBorder="1" applyAlignment="1">
      <alignment horizontal="center" vertical="center" wrapText="1"/>
    </xf>
    <xf numFmtId="0" fontId="45" fillId="78" borderId="57" xfId="0" applyFont="1" applyFill="1" applyBorder="1" applyAlignment="1">
      <alignment horizontal="center" vertical="center" wrapText="1"/>
    </xf>
    <xf numFmtId="0" fontId="45" fillId="78" borderId="13" xfId="0" applyFont="1" applyFill="1" applyBorder="1" applyAlignment="1">
      <alignment vertical="center" wrapText="1"/>
    </xf>
    <xf numFmtId="0" fontId="40" fillId="78" borderId="13" xfId="0" applyFont="1" applyFill="1" applyBorder="1" applyAlignment="1">
      <alignment horizontal="center" vertical="center"/>
    </xf>
    <xf numFmtId="0" fontId="45" fillId="78" borderId="13" xfId="0" applyFont="1" applyFill="1" applyBorder="1" applyAlignment="1">
      <alignment vertical="center"/>
    </xf>
    <xf numFmtId="0" fontId="0" fillId="78" borderId="81" xfId="0" applyFill="1" applyBorder="1"/>
    <xf numFmtId="0" fontId="0" fillId="0" borderId="57"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0" fillId="77" borderId="57" xfId="0" applyFont="1" applyFill="1" applyBorder="1" applyAlignment="1">
      <alignment horizontal="center" vertical="center" wrapText="1"/>
    </xf>
    <xf numFmtId="0" fontId="157" fillId="0" borderId="0" xfId="0" applyFont="1"/>
    <xf numFmtId="0" fontId="161" fillId="73" borderId="0" xfId="0" applyFont="1" applyFill="1" applyAlignment="1">
      <alignment horizontal="justify" vertical="center"/>
    </xf>
    <xf numFmtId="0" fontId="161" fillId="73" borderId="0" xfId="0" applyFont="1" applyFill="1" applyAlignment="1">
      <alignment vertical="center"/>
    </xf>
    <xf numFmtId="0" fontId="0" fillId="0" borderId="0" xfId="0" applyAlignment="1">
      <alignment vertical="center"/>
    </xf>
    <xf numFmtId="0" fontId="161" fillId="73" borderId="0" xfId="0" applyFont="1" applyFill="1" applyAlignment="1">
      <alignment vertical="center" wrapText="1"/>
    </xf>
    <xf numFmtId="0" fontId="165" fillId="73" borderId="0" xfId="611" applyFont="1" applyFill="1" applyAlignment="1">
      <alignment vertical="center"/>
    </xf>
    <xf numFmtId="0" fontId="166" fillId="73" borderId="0" xfId="0" applyFont="1" applyFill="1" applyAlignment="1">
      <alignment vertical="center"/>
    </xf>
    <xf numFmtId="0" fontId="167" fillId="73" borderId="0" xfId="611" applyFont="1" applyFill="1" applyAlignment="1" applyProtection="1">
      <alignment vertical="center"/>
      <protection locked="0"/>
    </xf>
    <xf numFmtId="0" fontId="166" fillId="73" borderId="0" xfId="0" applyFont="1" applyFill="1"/>
    <xf numFmtId="0" fontId="167" fillId="73" borderId="0" xfId="611" applyFont="1" applyFill="1" applyProtection="1">
      <protection locked="0"/>
    </xf>
    <xf numFmtId="0" fontId="116" fillId="73" borderId="0" xfId="30098" applyFont="1" applyFill="1" applyAlignment="1">
      <alignment horizontal="left" vertical="center" wrapText="1" indent="1"/>
    </xf>
    <xf numFmtId="0" fontId="116" fillId="73" borderId="0" xfId="30098" quotePrefix="1" applyFont="1" applyFill="1" applyAlignment="1">
      <alignment horizontal="left" vertical="center" wrapText="1" indent="1"/>
    </xf>
    <xf numFmtId="0" fontId="170" fillId="73" borderId="0" xfId="30098" applyFont="1" applyFill="1" applyAlignment="1">
      <alignment vertical="center" wrapText="1"/>
    </xf>
    <xf numFmtId="0" fontId="35" fillId="0" borderId="0" xfId="611"/>
    <xf numFmtId="0" fontId="161" fillId="73" borderId="0" xfId="30098" applyFont="1" applyFill="1" applyAlignment="1">
      <alignment vertical="center" wrapText="1"/>
    </xf>
    <xf numFmtId="0" fontId="167" fillId="73"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80" borderId="25" xfId="0" applyNumberFormat="1" applyFont="1" applyFill="1" applyBorder="1" applyAlignment="1" applyProtection="1">
      <alignment horizontal="left" vertical="center" wrapText="1"/>
    </xf>
    <xf numFmtId="164" fontId="49" fillId="34"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1" borderId="0" xfId="0" applyFill="1" applyAlignment="1">
      <alignment horizontal="center"/>
    </xf>
    <xf numFmtId="0" fontId="0" fillId="81" borderId="0" xfId="0" applyFill="1"/>
    <xf numFmtId="0" fontId="0" fillId="81" borderId="0" xfId="0" applyNumberFormat="1" applyFont="1" applyFill="1" applyAlignment="1" applyProtection="1">
      <alignment horizontal="center" vertical="center"/>
    </xf>
    <xf numFmtId="0" fontId="0" fillId="81"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1" borderId="0" xfId="0" applyFill="1" applyBorder="1"/>
    <xf numFmtId="0" fontId="0" fillId="36" borderId="0" xfId="0" applyFill="1" applyAlignment="1">
      <alignment horizontal="center"/>
    </xf>
    <xf numFmtId="0" fontId="0" fillId="36" borderId="0" xfId="0" applyFill="1"/>
    <xf numFmtId="0" fontId="0" fillId="83"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41" fontId="69" fillId="82" borderId="0" xfId="0" applyNumberFormat="1" applyFont="1" applyFill="1" applyAlignment="1" applyProtection="1">
      <alignment vertical="center" wrapText="1"/>
    </xf>
    <xf numFmtId="49" fontId="35" fillId="31" borderId="13" xfId="611" applyNumberFormat="1" applyFill="1" applyBorder="1" applyAlignment="1" applyProtection="1">
      <alignment horizontal="center"/>
      <protection locked="0"/>
    </xf>
    <xf numFmtId="183" fontId="0" fillId="0" borderId="0" xfId="439" applyNumberFormat="1" applyFont="1" applyProtection="1"/>
    <xf numFmtId="43" fontId="0" fillId="0" borderId="0" xfId="0" applyNumberFormat="1" applyFont="1" applyProtection="1"/>
    <xf numFmtId="0" fontId="0" fillId="29" borderId="0" xfId="0" applyFill="1" applyAlignment="1">
      <alignment wrapText="1"/>
    </xf>
    <xf numFmtId="184" fontId="41" fillId="31" borderId="66" xfId="0" applyNumberFormat="1" applyFont="1" applyFill="1" applyBorder="1" applyAlignment="1">
      <alignment wrapText="1"/>
    </xf>
    <xf numFmtId="184" fontId="56" fillId="0" borderId="28" xfId="439" applyNumberFormat="1" applyFont="1" applyFill="1" applyBorder="1" applyAlignment="1" applyProtection="1">
      <alignment horizontal="center" vertical="center" wrapText="1"/>
    </xf>
    <xf numFmtId="185" fontId="0" fillId="31" borderId="13" xfId="0" applyNumberFormat="1" applyFont="1" applyFill="1" applyBorder="1" applyAlignment="1" applyProtection="1">
      <alignment horizontal="center"/>
      <protection locked="0"/>
    </xf>
    <xf numFmtId="0" fontId="0" fillId="0" borderId="13" xfId="0" applyBorder="1"/>
    <xf numFmtId="0" fontId="0" fillId="0" borderId="40" xfId="0" applyBorder="1"/>
    <xf numFmtId="0" fontId="0" fillId="0" borderId="67" xfId="0" applyBorder="1"/>
    <xf numFmtId="0" fontId="39" fillId="78" borderId="82" xfId="0" applyFont="1" applyFill="1" applyBorder="1" applyAlignment="1">
      <alignment horizontal="left"/>
    </xf>
    <xf numFmtId="0" fontId="0" fillId="78" borderId="83" xfId="0" applyFill="1" applyBorder="1"/>
    <xf numFmtId="0" fontId="0" fillId="78" borderId="88" xfId="0" applyFill="1" applyBorder="1"/>
    <xf numFmtId="0" fontId="0" fillId="0" borderId="81" xfId="0" applyBorder="1"/>
    <xf numFmtId="0" fontId="159" fillId="0" borderId="68" xfId="0" applyFont="1" applyBorder="1" applyAlignment="1">
      <alignment horizontal="center" vertical="center" wrapText="1"/>
    </xf>
    <xf numFmtId="0" fontId="0" fillId="0" borderId="68" xfId="0" applyBorder="1"/>
    <xf numFmtId="0" fontId="159" fillId="0" borderId="13" xfId="0" applyFont="1" applyBorder="1" applyAlignment="1">
      <alignment horizontal="center" vertical="center" wrapText="1"/>
    </xf>
    <xf numFmtId="0" fontId="39" fillId="0" borderId="68" xfId="0" quotePrefix="1" applyFont="1" applyBorder="1" applyAlignment="1">
      <alignment horizontal="center" vertical="center"/>
    </xf>
    <xf numFmtId="0" fontId="39" fillId="0" borderId="57" xfId="0" quotePrefix="1" applyFont="1" applyBorder="1" applyAlignment="1">
      <alignment horizontal="center" vertical="center"/>
    </xf>
    <xf numFmtId="0" fontId="0" fillId="0" borderId="68" xfId="0" applyBorder="1" applyAlignment="1">
      <alignment horizontal="center" vertical="center" wrapText="1"/>
    </xf>
    <xf numFmtId="0" fontId="37" fillId="78" borderId="68" xfId="0" applyFont="1" applyFill="1" applyBorder="1" applyAlignment="1">
      <alignment vertical="center" wrapText="1"/>
    </xf>
    <xf numFmtId="0" fontId="0" fillId="78" borderId="68" xfId="0" applyFill="1" applyBorder="1" applyAlignment="1">
      <alignment vertical="center" wrapText="1"/>
    </xf>
    <xf numFmtId="0" fontId="37" fillId="78" borderId="57" xfId="0" applyFont="1" applyFill="1" applyBorder="1" applyAlignment="1">
      <alignment horizontal="justify" vertical="center" wrapText="1"/>
    </xf>
    <xf numFmtId="0" fontId="0" fillId="0" borderId="57" xfId="0" applyBorder="1" applyAlignment="1">
      <alignment vertical="center" wrapText="1"/>
    </xf>
    <xf numFmtId="0" fontId="39" fillId="0" borderId="57" xfId="0" quotePrefix="1" applyFont="1" applyBorder="1" applyAlignment="1">
      <alignment horizontal="center"/>
    </xf>
    <xf numFmtId="0" fontId="172" fillId="78" borderId="11" xfId="0" applyFont="1" applyFill="1" applyBorder="1" applyAlignment="1">
      <alignment horizontal="justify" vertical="center" wrapText="1"/>
    </xf>
    <xf numFmtId="0" fontId="39" fillId="0" borderId="41" xfId="0" applyFont="1" applyBorder="1" applyAlignment="1">
      <alignment vertical="center" wrapText="1"/>
    </xf>
    <xf numFmtId="0" fontId="39" fillId="0" borderId="38" xfId="0" applyFont="1" applyBorder="1" applyAlignment="1">
      <alignment vertical="center" wrapText="1"/>
    </xf>
    <xf numFmtId="5" fontId="0" fillId="0" borderId="57" xfId="0" applyNumberFormat="1" applyBorder="1" applyAlignment="1">
      <alignment horizontal="center" vertical="center"/>
    </xf>
    <xf numFmtId="0" fontId="0" fillId="0" borderId="57" xfId="0" applyBorder="1" applyAlignment="1">
      <alignment wrapText="1"/>
    </xf>
    <xf numFmtId="10" fontId="0" fillId="0" borderId="57" xfId="4688" applyNumberFormat="1" applyFont="1" applyFill="1" applyBorder="1" applyAlignment="1">
      <alignment horizontal="center" vertical="center"/>
    </xf>
    <xf numFmtId="10" fontId="0" fillId="0" borderId="57" xfId="0" applyNumberFormat="1" applyBorder="1" applyAlignment="1">
      <alignment horizontal="center" vertical="center"/>
    </xf>
    <xf numFmtId="0" fontId="39" fillId="78" borderId="11" xfId="0" applyFont="1" applyFill="1" applyBorder="1" applyAlignment="1">
      <alignment horizontal="justify" vertical="center" wrapText="1"/>
    </xf>
    <xf numFmtId="37" fontId="0" fillId="0" borderId="57" xfId="0" applyNumberFormat="1" applyBorder="1" applyAlignment="1">
      <alignment horizontal="center" vertical="center" wrapText="1"/>
    </xf>
    <xf numFmtId="37" fontId="68" fillId="84" borderId="57" xfId="0" applyNumberFormat="1" applyFont="1" applyFill="1" applyBorder="1" applyAlignment="1">
      <alignment horizontal="center" wrapText="1"/>
    </xf>
    <xf numFmtId="0" fontId="45" fillId="78" borderId="13" xfId="0" applyFont="1" applyFill="1" applyBorder="1" applyAlignment="1">
      <alignment horizontal="center" vertical="center" wrapText="1"/>
    </xf>
    <xf numFmtId="0" fontId="39" fillId="78" borderId="57" xfId="0" applyFont="1" applyFill="1" applyBorder="1" applyAlignment="1">
      <alignment horizontal="center" wrapText="1"/>
    </xf>
    <xf numFmtId="0" fontId="0" fillId="78" borderId="82" xfId="0" applyFill="1" applyBorder="1"/>
    <xf numFmtId="49" fontId="39" fillId="0" borderId="57" xfId="0" quotePrefix="1" applyNumberFormat="1" applyFont="1" applyBorder="1" applyAlignment="1">
      <alignment horizontal="center" vertical="center"/>
    </xf>
    <xf numFmtId="0" fontId="0" fillId="0" borderId="57" xfId="0" applyBorder="1" applyAlignment="1">
      <alignment horizontal="justify" vertical="center"/>
    </xf>
    <xf numFmtId="0" fontId="0" fillId="0" borderId="57" xfId="0" quotePrefix="1" applyBorder="1"/>
    <xf numFmtId="0" fontId="39" fillId="0" borderId="57" xfId="0" applyFont="1" applyBorder="1" applyAlignment="1">
      <alignment horizontal="center" vertical="center"/>
    </xf>
    <xf numFmtId="0" fontId="39" fillId="78" borderId="11" xfId="0" applyFont="1" applyFill="1" applyBorder="1" applyAlignment="1">
      <alignment horizontal="left" vertical="center" wrapText="1"/>
    </xf>
    <xf numFmtId="0" fontId="0" fillId="1" borderId="57" xfId="0" applyFill="1" applyBorder="1" applyAlignment="1">
      <alignment horizontal="center" vertical="center" wrapText="1"/>
    </xf>
    <xf numFmtId="37" fontId="0" fillId="0" borderId="57" xfId="0" applyNumberFormat="1" applyBorder="1" applyAlignment="1">
      <alignment horizontal="center" vertical="center"/>
    </xf>
    <xf numFmtId="0" fontId="39" fillId="0" borderId="78" xfId="0" applyFont="1" applyBorder="1" applyAlignment="1">
      <alignment horizontal="center" vertical="center"/>
    </xf>
    <xf numFmtId="181" fontId="0" fillId="0" borderId="0" xfId="0" applyNumberFormat="1"/>
    <xf numFmtId="10" fontId="44" fillId="0" borderId="0" xfId="4688" applyNumberFormat="1" applyFont="1"/>
    <xf numFmtId="0" fontId="33" fillId="0" borderId="0" xfId="0" applyFont="1"/>
    <xf numFmtId="0" fontId="39" fillId="0" borderId="0" xfId="682" applyFont="1" applyAlignment="1">
      <alignment wrapText="1"/>
    </xf>
    <xf numFmtId="0" fontId="130" fillId="0" borderId="0" xfId="682" applyFont="1"/>
    <xf numFmtId="0" fontId="39" fillId="0" borderId="0" xfId="682" applyFont="1" applyAlignment="1">
      <alignment horizontal="left"/>
    </xf>
    <xf numFmtId="41" fontId="133" fillId="0" borderId="0" xfId="682" applyNumberFormat="1" applyFont="1"/>
    <xf numFmtId="41" fontId="52" fillId="0" borderId="0" xfId="682" applyNumberFormat="1" applyFont="1"/>
    <xf numFmtId="0" fontId="33" fillId="0" borderId="0" xfId="682" applyFont="1"/>
    <xf numFmtId="42" fontId="39" fillId="0" borderId="0" xfId="546" applyNumberFormat="1" applyFont="1" applyFill="1" applyBorder="1"/>
    <xf numFmtId="0" fontId="135" fillId="0" borderId="0" xfId="682" applyFont="1" applyAlignment="1">
      <alignment horizontal="left" vertical="center" wrapText="1"/>
    </xf>
    <xf numFmtId="10" fontId="39" fillId="0" borderId="19" xfId="682" applyNumberFormat="1" applyFont="1" applyBorder="1" applyAlignment="1">
      <alignment horizontal="right" vertical="center"/>
    </xf>
    <xf numFmtId="0" fontId="0" fillId="78" borderId="11" xfId="0" applyFill="1" applyBorder="1" applyAlignment="1">
      <alignment horizontal="center"/>
    </xf>
    <xf numFmtId="0" fontId="44" fillId="0" borderId="85" xfId="0" applyFont="1" applyBorder="1"/>
    <xf numFmtId="0" fontId="44" fillId="0" borderId="0" xfId="0" applyFont="1"/>
    <xf numFmtId="0" fontId="44" fillId="0" borderId="69" xfId="0" applyFont="1" applyBorder="1"/>
    <xf numFmtId="0" fontId="44" fillId="0" borderId="70" xfId="0" applyFont="1" applyBorder="1"/>
    <xf numFmtId="0" fontId="174" fillId="0" borderId="0" xfId="0" applyFont="1" applyAlignment="1">
      <alignment vertical="center" wrapText="1"/>
    </xf>
    <xf numFmtId="0" fontId="44" fillId="0" borderId="79" xfId="0" applyFont="1" applyBorder="1" applyAlignment="1">
      <alignment wrapText="1"/>
    </xf>
    <xf numFmtId="1" fontId="44" fillId="0" borderId="0" xfId="0" applyNumberFormat="1" applyFont="1"/>
    <xf numFmtId="0" fontId="44" fillId="0" borderId="77"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8" applyFont="1" applyFill="1" applyBorder="1"/>
    <xf numFmtId="10" fontId="44" fillId="0" borderId="69" xfId="0" applyNumberFormat="1" applyFont="1" applyBorder="1"/>
    <xf numFmtId="2" fontId="44" fillId="0" borderId="0" xfId="4688" applyNumberFormat="1" applyFont="1"/>
    <xf numFmtId="2" fontId="44" fillId="0" borderId="0" xfId="0" applyNumberFormat="1" applyFont="1"/>
    <xf numFmtId="168" fontId="44" fillId="0" borderId="0" xfId="0" applyNumberFormat="1" applyFont="1"/>
    <xf numFmtId="168" fontId="44" fillId="0" borderId="69" xfId="0" applyNumberFormat="1" applyFont="1" applyBorder="1"/>
    <xf numFmtId="168" fontId="44" fillId="0" borderId="70" xfId="0" applyNumberFormat="1" applyFont="1" applyBorder="1"/>
    <xf numFmtId="164" fontId="44" fillId="0" borderId="0" xfId="439" applyNumberFormat="1" applyFont="1"/>
    <xf numFmtId="10" fontId="44" fillId="0" borderId="0" xfId="4688" applyNumberFormat="1" applyFont="1" applyFill="1" applyBorder="1"/>
    <xf numFmtId="0" fontId="44" fillId="0" borderId="0" xfId="0" applyFont="1" applyAlignment="1">
      <alignment wrapText="1"/>
    </xf>
    <xf numFmtId="43" fontId="44" fillId="0" borderId="0" xfId="439" applyFont="1" applyFill="1" applyBorder="1"/>
    <xf numFmtId="43" fontId="44" fillId="0" borderId="0" xfId="0" applyNumberFormat="1" applyFont="1"/>
    <xf numFmtId="0" fontId="57" fillId="0" borderId="0" xfId="0" applyFont="1" applyAlignment="1">
      <alignment wrapText="1"/>
    </xf>
    <xf numFmtId="0" fontId="44" fillId="0" borderId="79" xfId="0" applyFont="1" applyBorder="1"/>
    <xf numFmtId="37" fontId="44" fillId="0" borderId="0" xfId="0" applyNumberFormat="1" applyFont="1" applyAlignment="1">
      <alignment horizontal="center"/>
    </xf>
    <xf numFmtId="0" fontId="44" fillId="0" borderId="80" xfId="0" applyFont="1" applyBorder="1"/>
    <xf numFmtId="0" fontId="0" fillId="0" borderId="0" xfId="0" applyFill="1" applyAlignment="1">
      <alignment horizontal="left" vertical="center"/>
    </xf>
    <xf numFmtId="0" fontId="0" fillId="0" borderId="0" xfId="0" applyFill="1" applyAlignment="1">
      <alignment wrapText="1"/>
    </xf>
    <xf numFmtId="0" fontId="175"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80" fillId="0" borderId="41" xfId="0" applyFont="1" applyFill="1" applyBorder="1"/>
    <xf numFmtId="0" fontId="0" fillId="34" borderId="10" xfId="0" applyFill="1" applyBorder="1" applyAlignment="1">
      <alignment horizontal="center" vertical="center"/>
    </xf>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34" borderId="0" xfId="0" applyFill="1" applyAlignment="1">
      <alignment horizontal="center" vertical="center"/>
    </xf>
    <xf numFmtId="0" fontId="80" fillId="0" borderId="41"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75"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87" xfId="439" applyNumberFormat="1" applyFont="1" applyFill="1" applyBorder="1" applyAlignment="1">
      <alignment vertical="center" wrapText="1"/>
    </xf>
    <xf numFmtId="41" fontId="69" fillId="31" borderId="76" xfId="439" applyNumberFormat="1" applyFont="1" applyFill="1" applyBorder="1" applyAlignment="1">
      <alignment vertical="center" wrapText="1"/>
    </xf>
    <xf numFmtId="0" fontId="0" fillId="0" borderId="0" xfId="0" quotePrefix="1" applyFont="1"/>
    <xf numFmtId="14" fontId="56" fillId="36" borderId="23" xfId="439" applyNumberFormat="1" applyFont="1" applyFill="1" applyBorder="1" applyAlignment="1" applyProtection="1">
      <alignment horizontal="center" vertical="center" wrapText="1"/>
    </xf>
    <xf numFmtId="0" fontId="0" fillId="34" borderId="0" xfId="0" applyFill="1" applyAlignment="1">
      <alignment horizontal="left" vertical="center" wrapText="1"/>
    </xf>
    <xf numFmtId="10" fontId="178" fillId="0" borderId="57" xfId="4688" applyNumberFormat="1" applyFont="1" applyFill="1" applyBorder="1" applyAlignment="1">
      <alignment horizontal="center" vertical="center" wrapText="1"/>
    </xf>
    <xf numFmtId="10" fontId="178" fillId="0" borderId="57" xfId="0" applyNumberFormat="1" applyFont="1" applyBorder="1" applyAlignment="1">
      <alignment horizontal="center" vertical="center" wrapText="1"/>
    </xf>
    <xf numFmtId="37" fontId="178" fillId="0" borderId="57" xfId="0" applyNumberFormat="1" applyFont="1" applyBorder="1" applyAlignment="1">
      <alignment horizontal="center" vertical="center" wrapText="1"/>
    </xf>
    <xf numFmtId="40" fontId="44" fillId="0" borderId="0" xfId="439" applyNumberFormat="1" applyFont="1" applyFill="1" applyAlignment="1" applyProtection="1">
      <alignment horizontal="center" vertical="center" wrapText="1"/>
    </xf>
    <xf numFmtId="0" fontId="39" fillId="85" borderId="0" xfId="0" applyFont="1" applyFill="1" applyAlignment="1" applyProtection="1">
      <alignment horizontal="center" wrapText="1"/>
      <protection locked="0"/>
    </xf>
    <xf numFmtId="0" fontId="37" fillId="78" borderId="11" xfId="0" applyFont="1" applyFill="1" applyBorder="1" applyAlignment="1">
      <alignment horizontal="justify" vertical="center" wrapText="1"/>
    </xf>
    <xf numFmtId="6" fontId="0" fillId="0" borderId="57" xfId="0" applyNumberFormat="1" applyBorder="1" applyAlignment="1">
      <alignment horizontal="center" vertical="center" wrapText="1"/>
    </xf>
    <xf numFmtId="0" fontId="0" fillId="0" borderId="57" xfId="0" applyNumberFormat="1" applyBorder="1" applyAlignment="1">
      <alignment horizontal="center" vertical="center" wrapText="1"/>
    </xf>
    <xf numFmtId="0" fontId="0" fillId="0" borderId="81" xfId="0" applyBorder="1" applyAlignment="1">
      <alignment horizontal="justify" vertical="center"/>
    </xf>
    <xf numFmtId="0" fontId="44" fillId="0" borderId="57" xfId="0" applyFont="1" applyBorder="1" applyAlignment="1">
      <alignment horizontal="center" vertical="center" wrapText="1"/>
    </xf>
    <xf numFmtId="0" fontId="171" fillId="78" borderId="13" xfId="0" applyFont="1" applyFill="1" applyBorder="1" applyAlignment="1">
      <alignment horizontal="center" vertical="center" wrapText="1"/>
    </xf>
    <xf numFmtId="6" fontId="0" fillId="0" borderId="57" xfId="0" applyNumberFormat="1" applyBorder="1" applyAlignment="1">
      <alignment horizontal="center" vertical="center"/>
    </xf>
    <xf numFmtId="38" fontId="0" fillId="0" borderId="0" xfId="0" applyNumberFormat="1" applyFill="1" applyAlignment="1" applyProtection="1">
      <alignment vertical="center" wrapText="1"/>
      <protection locked="0"/>
    </xf>
    <xf numFmtId="164" fontId="56" fillId="29" borderId="0" xfId="439" applyNumberFormat="1" applyFont="1" applyFill="1" applyBorder="1" applyAlignment="1" applyProtection="1">
      <alignment horizontal="center" vertical="center" wrapText="1"/>
      <protection locked="0"/>
    </xf>
    <xf numFmtId="37" fontId="39" fillId="0" borderId="0" xfId="439" applyNumberFormat="1" applyFont="1" applyFill="1" applyBorder="1" applyAlignment="1" applyProtection="1">
      <alignment horizontal="center" vertical="center" wrapText="1"/>
    </xf>
    <xf numFmtId="0" fontId="39" fillId="85" borderId="0" xfId="0" applyNumberFormat="1" applyFont="1" applyFill="1" applyBorder="1" applyAlignment="1" applyProtection="1">
      <alignment horizontal="center" vertical="center"/>
    </xf>
    <xf numFmtId="38" fontId="0" fillId="0" borderId="0" xfId="0" applyNumberFormat="1" applyFont="1" applyFill="1" applyBorder="1" applyProtection="1"/>
    <xf numFmtId="0" fontId="69" fillId="0" borderId="0" xfId="0" applyFont="1" applyFill="1" applyAlignment="1" applyProtection="1">
      <alignment wrapText="1"/>
    </xf>
    <xf numFmtId="0" fontId="0" fillId="0" borderId="0" xfId="0" applyAlignment="1">
      <alignment vertical="center" wrapText="1"/>
    </xf>
    <xf numFmtId="0" fontId="0" fillId="0" borderId="36" xfId="0" applyBorder="1" applyAlignment="1">
      <alignment vertical="center" wrapText="1"/>
    </xf>
    <xf numFmtId="0" fontId="0" fillId="0" borderId="36" xfId="0" applyBorder="1" applyAlignment="1">
      <alignment horizontal="left" vertical="center" wrapText="1"/>
    </xf>
    <xf numFmtId="14" fontId="0" fillId="78" borderId="0" xfId="0" applyNumberFormat="1" applyFont="1" applyFill="1" applyAlignment="1" applyProtection="1">
      <alignment horizontal="center"/>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xf numFmtId="49" fontId="39" fillId="29" borderId="0" xfId="439" applyNumberFormat="1" applyFont="1" applyFill="1" applyAlignment="1" applyProtection="1">
      <alignment horizontal="center" vertical="center" wrapText="1"/>
      <protection locked="0"/>
    </xf>
    <xf numFmtId="0" fontId="68" fillId="0" borderId="71" xfId="0" applyFont="1" applyFill="1" applyBorder="1" applyAlignment="1">
      <alignment vertical="center" wrapText="1"/>
    </xf>
    <xf numFmtId="0" fontId="68" fillId="0" borderId="10" xfId="0" applyFont="1" applyFill="1" applyBorder="1" applyAlignment="1">
      <alignment vertical="center" wrapText="1"/>
    </xf>
    <xf numFmtId="0" fontId="0" fillId="86" borderId="0" xfId="0" applyNumberFormat="1" applyFont="1" applyFill="1" applyAlignment="1" applyProtection="1">
      <alignment horizontal="center" vertical="center"/>
    </xf>
    <xf numFmtId="0" fontId="0" fillId="86" borderId="0" xfId="0" applyFill="1" applyAlignment="1">
      <alignment vertical="center" wrapText="1"/>
    </xf>
    <xf numFmtId="38" fontId="44" fillId="86" borderId="0" xfId="439" applyNumberFormat="1" applyFont="1" applyFill="1" applyAlignment="1" applyProtection="1">
      <alignment horizontal="center" vertical="center" wrapText="1"/>
    </xf>
    <xf numFmtId="49" fontId="44" fillId="0" borderId="0" xfId="4688" applyNumberFormat="1" applyFont="1"/>
    <xf numFmtId="0" fontId="181" fillId="73" borderId="0" xfId="30098" applyFont="1" applyFill="1" applyAlignment="1">
      <alignment vertical="center" wrapText="1"/>
    </xf>
    <xf numFmtId="0" fontId="0" fillId="0" borderId="0" xfId="0" applyFont="1" applyFill="1" applyAlignment="1" applyProtection="1">
      <alignment horizontal="left" vertical="center"/>
    </xf>
    <xf numFmtId="0" fontId="0" fillId="0" borderId="45" xfId="0" applyNumberFormat="1" applyFont="1" applyFill="1" applyBorder="1" applyAlignment="1" applyProtection="1">
      <alignment horizontal="left" vertical="center"/>
    </xf>
    <xf numFmtId="0" fontId="0" fillId="0" borderId="14" xfId="0" applyFont="1" applyFill="1" applyBorder="1" applyAlignment="1" applyProtection="1">
      <alignment horizontal="left" vertical="center"/>
    </xf>
    <xf numFmtId="41" fontId="69" fillId="0" borderId="0" xfId="0" applyNumberFormat="1" applyFont="1" applyFill="1" applyAlignment="1" applyProtection="1">
      <alignment vertical="center" wrapText="1"/>
    </xf>
    <xf numFmtId="38" fontId="68" fillId="36" borderId="0" xfId="0" applyNumberFormat="1" applyFont="1" applyFill="1" applyAlignment="1" applyProtection="1">
      <alignment vertical="center" wrapText="1"/>
      <protection locked="0"/>
    </xf>
    <xf numFmtId="39" fontId="56" fillId="75" borderId="28" xfId="439" applyNumberFormat="1" applyFont="1" applyFill="1" applyBorder="1" applyAlignment="1" applyProtection="1">
      <alignment horizontal="center" vertical="center" wrapText="1"/>
    </xf>
    <xf numFmtId="169" fontId="0" fillId="74" borderId="65" xfId="439" applyNumberFormat="1" applyFont="1" applyFill="1" applyBorder="1" applyAlignment="1" applyProtection="1">
      <alignment horizontal="center" vertical="center"/>
    </xf>
    <xf numFmtId="0" fontId="41" fillId="0" borderId="10" xfId="0" applyFont="1" applyBorder="1" applyAlignment="1" applyProtection="1">
      <alignment horizontal="right" wrapText="1"/>
    </xf>
    <xf numFmtId="164" fontId="0" fillId="0" borderId="10" xfId="439" applyNumberFormat="1" applyFont="1" applyFill="1" applyBorder="1" applyAlignment="1" applyProtection="1">
      <alignment vertical="center"/>
    </xf>
    <xf numFmtId="0" fontId="41" fillId="0" borderId="10" xfId="0" applyFont="1" applyBorder="1" applyAlignment="1" applyProtection="1">
      <alignment horizontal="right" vertical="center" wrapText="1"/>
    </xf>
    <xf numFmtId="39"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39" fontId="56" fillId="75" borderId="23" xfId="439" applyNumberFormat="1" applyFont="1" applyFill="1" applyBorder="1" applyAlignment="1" applyProtection="1">
      <alignment horizontal="center" vertical="center" wrapText="1"/>
    </xf>
    <xf numFmtId="39" fontId="0" fillId="75" borderId="28" xfId="439" applyNumberFormat="1" applyFont="1" applyFill="1" applyBorder="1" applyAlignment="1" applyProtection="1">
      <alignment vertical="center"/>
    </xf>
    <xf numFmtId="10" fontId="39" fillId="0" borderId="0" xfId="682" applyNumberFormat="1" applyFont="1" applyBorder="1" applyAlignment="1">
      <alignment horizontal="right" vertical="center"/>
    </xf>
    <xf numFmtId="0" fontId="0" fillId="0" borderId="0" xfId="0" applyNumberFormat="1"/>
    <xf numFmtId="37" fontId="44" fillId="36" borderId="0" xfId="0" applyNumberFormat="1" applyFont="1" applyFill="1"/>
    <xf numFmtId="3" fontId="44" fillId="36" borderId="0" xfId="4688" applyNumberFormat="1" applyFont="1" applyFill="1" applyBorder="1"/>
    <xf numFmtId="0" fontId="182" fillId="0" borderId="0" xfId="0" applyFont="1"/>
    <xf numFmtId="0" fontId="182" fillId="0" borderId="0" xfId="0" applyFont="1" applyAlignment="1">
      <alignment wrapText="1"/>
    </xf>
    <xf numFmtId="0" fontId="0" fillId="0" borderId="0" xfId="0" applyFont="1" applyFill="1" applyAlignment="1">
      <alignment wrapText="1"/>
    </xf>
    <xf numFmtId="42" fontId="0" fillId="0" borderId="0" xfId="0" applyNumberFormat="1"/>
    <xf numFmtId="0" fontId="52" fillId="0" borderId="0" xfId="0" applyFont="1"/>
    <xf numFmtId="0" fontId="52" fillId="0" borderId="0" xfId="0" applyFont="1" applyAlignment="1">
      <alignment horizontal="center"/>
    </xf>
    <xf numFmtId="0" fontId="52" fillId="0" borderId="0" xfId="0" quotePrefix="1" applyFont="1"/>
    <xf numFmtId="0" fontId="52" fillId="0" borderId="0" xfId="682" applyFont="1" applyFill="1" applyAlignment="1">
      <alignment horizontal="left"/>
    </xf>
    <xf numFmtId="0" fontId="0" fillId="0" borderId="0" xfId="0" quotePrefix="1" applyFill="1" applyAlignment="1">
      <alignment horizontal="center"/>
    </xf>
    <xf numFmtId="0" fontId="0" fillId="0" borderId="0" xfId="0" applyFill="1" applyAlignment="1"/>
    <xf numFmtId="186" fontId="52" fillId="0" borderId="0" xfId="682" applyNumberFormat="1" applyFont="1" applyFill="1" applyAlignment="1">
      <alignment horizontal="left"/>
    </xf>
    <xf numFmtId="186" fontId="52" fillId="0" borderId="0" xfId="682" applyNumberFormat="1" applyFont="1"/>
    <xf numFmtId="0" fontId="135" fillId="27" borderId="0" xfId="682" applyFont="1" applyFill="1" applyAlignment="1">
      <alignment vertical="center" wrapText="1"/>
    </xf>
    <xf numFmtId="0" fontId="39" fillId="26" borderId="0" xfId="0" applyFont="1" applyFill="1" applyAlignment="1">
      <alignment horizontal="center" vertical="center"/>
    </xf>
    <xf numFmtId="186" fontId="39" fillId="0" borderId="0" xfId="682" applyNumberFormat="1" applyFont="1" applyFill="1" applyAlignment="1">
      <alignment horizontal="left"/>
    </xf>
    <xf numFmtId="0" fontId="39" fillId="0" borderId="0" xfId="0" applyFont="1" applyAlignment="1">
      <alignment horizontal="center" vertical="center"/>
    </xf>
    <xf numFmtId="0" fontId="0" fillId="0" borderId="0" xfId="0" applyAlignment="1">
      <alignment horizontal="center" vertical="center"/>
    </xf>
    <xf numFmtId="0" fontId="0" fillId="0" borderId="17" xfId="0" applyFont="1" applyBorder="1" applyAlignment="1">
      <alignment horizontal="center" wrapText="1"/>
    </xf>
    <xf numFmtId="0" fontId="0" fillId="0" borderId="17" xfId="0" applyFont="1" applyBorder="1"/>
    <xf numFmtId="42" fontId="133" fillId="26" borderId="0" xfId="546" applyNumberFormat="1" applyFont="1" applyFill="1"/>
    <xf numFmtId="41" fontId="133" fillId="26" borderId="0" xfId="546"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3" fillId="26" borderId="0" xfId="0" applyNumberFormat="1" applyFont="1" applyFill="1"/>
    <xf numFmtId="41" fontId="133" fillId="26" borderId="0" xfId="0" applyNumberFormat="1" applyFont="1" applyFill="1" applyBorder="1"/>
    <xf numFmtId="42" fontId="39" fillId="34" borderId="18" xfId="546" applyNumberFormat="1" applyFont="1" applyFill="1" applyBorder="1"/>
    <xf numFmtId="42" fontId="49" fillId="34" borderId="19" xfId="546" applyNumberFormat="1" applyFont="1" applyFill="1" applyBorder="1"/>
    <xf numFmtId="0" fontId="40" fillId="0" borderId="0" xfId="682" applyFont="1" applyFill="1" applyAlignment="1">
      <alignment horizontal="center" vertical="top" wrapText="1"/>
    </xf>
    <xf numFmtId="0" fontId="130" fillId="26" borderId="0" xfId="682" applyFont="1" applyFill="1" applyAlignment="1">
      <alignment vertical="center"/>
    </xf>
    <xf numFmtId="0" fontId="49" fillId="0" borderId="0" xfId="682" applyFont="1" applyBorder="1" applyAlignment="1">
      <alignment horizontal="center"/>
    </xf>
    <xf numFmtId="0" fontId="0" fillId="0" borderId="0" xfId="0" applyFont="1" applyBorder="1" applyAlignment="1">
      <alignment horizontal="center" wrapText="1"/>
    </xf>
    <xf numFmtId="0" fontId="49" fillId="26" borderId="17" xfId="682" applyFont="1" applyFill="1" applyBorder="1" applyAlignment="1">
      <alignment horizontal="center"/>
    </xf>
    <xf numFmtId="1" fontId="40" fillId="24" borderId="0" xfId="439" applyNumberFormat="1" applyFont="1" applyFill="1" applyBorder="1" applyAlignment="1" applyProtection="1">
      <alignment horizontal="center" wrapText="1"/>
    </xf>
    <xf numFmtId="43" fontId="0" fillId="0" borderId="10" xfId="439" applyNumberFormat="1" applyFont="1" applyFill="1" applyBorder="1" applyAlignment="1" applyProtection="1">
      <alignment vertical="center"/>
    </xf>
    <xf numFmtId="0" fontId="44" fillId="0" borderId="45" xfId="0" applyFont="1" applyFill="1" applyBorder="1" applyAlignment="1" applyProtection="1">
      <alignment horizontal="center" vertical="center" wrapText="1"/>
    </xf>
    <xf numFmtId="0" fontId="44" fillId="0" borderId="0" xfId="0" applyFont="1" applyFill="1" applyAlignment="1" applyProtection="1">
      <alignment horizontal="center" vertical="center" wrapText="1"/>
    </xf>
    <xf numFmtId="0" fontId="0" fillId="86" borderId="0" xfId="0" applyFill="1" applyAlignment="1">
      <alignment horizontal="center" vertical="center" wrapText="1"/>
    </xf>
    <xf numFmtId="0" fontId="0" fillId="34" borderId="0" xfId="0" applyFill="1" applyAlignment="1">
      <alignment horizontal="center" vertical="center" wrapText="1"/>
    </xf>
    <xf numFmtId="0" fontId="39" fillId="0" borderId="0" xfId="0" applyFont="1" applyAlignment="1" applyProtection="1">
      <alignment horizontal="center" vertical="center" wrapText="1"/>
    </xf>
    <xf numFmtId="0" fontId="0" fillId="34" borderId="0" xfId="0" applyFont="1" applyFill="1" applyAlignment="1" applyProtection="1">
      <alignment horizontal="center" vertical="center" wrapText="1"/>
    </xf>
    <xf numFmtId="0" fontId="39" fillId="34" borderId="0" xfId="0" applyFont="1" applyFill="1" applyAlignment="1" applyProtection="1">
      <alignment horizontal="center" vertical="center" wrapText="1"/>
    </xf>
    <xf numFmtId="0" fontId="39" fillId="28" borderId="0" xfId="0" applyFont="1" applyFill="1" applyAlignment="1" applyProtection="1">
      <alignment horizontal="center" vertical="center"/>
    </xf>
    <xf numFmtId="0" fontId="0" fillId="28" borderId="0" xfId="0" applyFont="1" applyFill="1" applyAlignment="1" applyProtection="1">
      <alignment horizontal="center" vertical="center"/>
    </xf>
    <xf numFmtId="164" fontId="0" fillId="0" borderId="23" xfId="439" applyNumberFormat="1" applyFont="1" applyFill="1" applyBorder="1" applyAlignment="1" applyProtection="1">
      <alignment horizontal="center" vertical="center" wrapText="1"/>
      <protection locked="0"/>
    </xf>
    <xf numFmtId="0" fontId="61" fillId="0" borderId="0" xfId="0" applyFont="1" applyFill="1" applyAlignment="1" applyProtection="1">
      <alignment horizontal="center" vertical="center" wrapText="1"/>
    </xf>
    <xf numFmtId="187" fontId="44" fillId="0" borderId="0" xfId="439" applyNumberFormat="1" applyFont="1" applyFill="1" applyAlignment="1" applyProtection="1">
      <alignment horizontal="center" vertical="center" wrapText="1"/>
    </xf>
    <xf numFmtId="173" fontId="44" fillId="0" borderId="0" xfId="439" applyNumberFormat="1" applyFont="1" applyFill="1" applyAlignment="1" applyProtection="1">
      <alignment horizontal="center" vertical="center" wrapText="1"/>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29" borderId="71" xfId="0" applyFill="1" applyBorder="1" applyAlignment="1" applyProtection="1">
      <alignment wrapText="1"/>
      <protection locked="0"/>
    </xf>
    <xf numFmtId="0" fontId="0" fillId="0" borderId="94" xfId="0" applyBorder="1" applyAlignment="1">
      <alignment horizontal="center"/>
    </xf>
    <xf numFmtId="0" fontId="0" fillId="0" borderId="95" xfId="0" applyFill="1" applyBorder="1"/>
    <xf numFmtId="168" fontId="0" fillId="0" borderId="95" xfId="0" applyNumberFormat="1" applyFill="1" applyBorder="1" applyAlignment="1">
      <alignment wrapText="1"/>
    </xf>
    <xf numFmtId="0" fontId="0" fillId="0" borderId="96" xfId="0" applyBorder="1" applyAlignment="1">
      <alignment wrapText="1"/>
    </xf>
    <xf numFmtId="0" fontId="0" fillId="0" borderId="97"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98" xfId="0" applyBorder="1" applyAlignment="1">
      <alignment wrapText="1"/>
    </xf>
    <xf numFmtId="180" fontId="56" fillId="75" borderId="23" xfId="439" applyNumberFormat="1" applyFont="1" applyFill="1" applyBorder="1" applyAlignment="1" applyProtection="1">
      <alignment horizontal="center" vertical="center" wrapText="1"/>
    </xf>
    <xf numFmtId="38" fontId="0" fillId="0" borderId="0" xfId="0" applyNumberFormat="1" applyFont="1" applyFill="1" applyAlignment="1" applyProtection="1">
      <alignment horizontal="center" vertical="center" wrapText="1"/>
      <protection locked="0"/>
    </xf>
    <xf numFmtId="0" fontId="39" fillId="26" borderId="17" xfId="0" applyFont="1" applyFill="1" applyBorder="1" applyAlignment="1">
      <alignment horizontal="center" vertical="center"/>
    </xf>
    <xf numFmtId="41" fontId="133" fillId="26" borderId="0" xfId="682" applyNumberFormat="1" applyFont="1" applyFill="1"/>
    <xf numFmtId="41" fontId="0" fillId="26" borderId="0" xfId="682" applyNumberFormat="1" applyFont="1" applyFill="1"/>
    <xf numFmtId="42" fontId="49" fillId="27" borderId="0" xfId="546" applyNumberFormat="1" applyFont="1" applyFill="1"/>
    <xf numFmtId="0" fontId="0" fillId="0" borderId="0" xfId="0" quotePrefix="1"/>
    <xf numFmtId="41" fontId="52" fillId="26" borderId="0" xfId="449" applyNumberFormat="1" applyFont="1" applyFill="1" applyBorder="1"/>
    <xf numFmtId="41" fontId="52" fillId="0" borderId="0" xfId="449" applyNumberFormat="1" applyFont="1"/>
    <xf numFmtId="164" fontId="0" fillId="0" borderId="0" xfId="0" applyNumberForma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0" fontId="0" fillId="0" borderId="0" xfId="0" quotePrefix="1" applyAlignment="1">
      <alignment horizontal="center"/>
    </xf>
    <xf numFmtId="3" fontId="52" fillId="0" borderId="0" xfId="0" applyNumberFormat="1" applyFont="1"/>
    <xf numFmtId="0" fontId="134" fillId="0" borderId="0" xfId="0" applyFont="1" applyAlignment="1">
      <alignment horizontal="left" vertical="center" wrapText="1"/>
    </xf>
    <xf numFmtId="186" fontId="49" fillId="0" borderId="0" xfId="682" applyNumberFormat="1" applyFont="1"/>
    <xf numFmtId="42" fontId="52" fillId="0" borderId="19" xfId="546" applyNumberFormat="1" applyFont="1" applyBorder="1"/>
    <xf numFmtId="2" fontId="0" fillId="0" borderId="0" xfId="0" applyNumberFormat="1"/>
    <xf numFmtId="14" fontId="0" fillId="29" borderId="0" xfId="0" applyNumberFormat="1" applyFill="1" applyAlignment="1" applyProtection="1">
      <alignment horizontal="left"/>
      <protection locked="0"/>
    </xf>
    <xf numFmtId="38" fontId="44" fillId="29" borderId="0" xfId="439" applyNumberFormat="1" applyFont="1" applyFill="1" applyAlignment="1" applyProtection="1">
      <alignment horizontal="center" vertical="center" wrapText="1"/>
      <protection locked="0"/>
    </xf>
    <xf numFmtId="164" fontId="39" fillId="74" borderId="0" xfId="439" applyNumberFormat="1" applyFont="1" applyFill="1" applyAlignment="1" applyProtection="1">
      <alignment horizontal="center" vertical="center"/>
      <protection locked="0"/>
    </xf>
    <xf numFmtId="37" fontId="0" fillId="74" borderId="0" xfId="439" applyNumberFormat="1" applyFont="1" applyFill="1" applyAlignment="1" applyProtection="1">
      <alignment horizontal="center" vertical="center"/>
      <protection locked="0"/>
    </xf>
    <xf numFmtId="164" fontId="0" fillId="74"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2" fontId="39" fillId="74" borderId="0" xfId="0" applyNumberFormat="1" applyFont="1" applyFill="1" applyAlignment="1" applyProtection="1">
      <alignment horizontal="center" vertical="center" wrapText="1"/>
      <protection locked="0"/>
    </xf>
    <xf numFmtId="37" fontId="44" fillId="29" borderId="0" xfId="439" applyNumberFormat="1" applyFont="1" applyFill="1" applyAlignment="1" applyProtection="1">
      <alignment horizontal="center" vertical="center" wrapText="1"/>
      <protection locked="0"/>
    </xf>
    <xf numFmtId="0" fontId="39" fillId="74" borderId="0" xfId="0" applyFont="1" applyFill="1" applyAlignment="1" applyProtection="1">
      <alignment horizontal="center" vertical="center"/>
      <protection locked="0"/>
    </xf>
    <xf numFmtId="0" fontId="39" fillId="74" borderId="0" xfId="0" applyFont="1" applyFill="1" applyAlignment="1" applyProtection="1">
      <alignment horizontal="center" vertical="center" wrapText="1"/>
      <protection locked="0"/>
    </xf>
    <xf numFmtId="41" fontId="69" fillId="74" borderId="0" xfId="439" applyNumberFormat="1" applyFont="1" applyFill="1" applyAlignment="1" applyProtection="1">
      <alignment wrapText="1"/>
      <protection locked="0"/>
    </xf>
    <xf numFmtId="0" fontId="69" fillId="74" borderId="0" xfId="0" applyFont="1" applyFill="1" applyAlignment="1" applyProtection="1">
      <protection locked="0"/>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39" fillId="74" borderId="0" xfId="0" applyFont="1" applyFill="1" applyAlignment="1" applyProtection="1">
      <alignment horizontal="left" vertical="center"/>
      <protection locked="0"/>
    </xf>
    <xf numFmtId="3" fontId="39" fillId="29" borderId="0" xfId="439" applyNumberFormat="1" applyFont="1" applyFill="1" applyAlignment="1" applyProtection="1">
      <alignment horizontal="center" vertical="center"/>
      <protection locked="0"/>
    </xf>
    <xf numFmtId="3" fontId="39" fillId="74" borderId="0" xfId="439" applyNumberFormat="1" applyFont="1" applyFill="1" applyAlignment="1" applyProtection="1">
      <alignment horizontal="center" vertical="center"/>
      <protection locked="0"/>
    </xf>
    <xf numFmtId="3" fontId="39" fillId="0" borderId="0" xfId="439" applyNumberFormat="1" applyFont="1" applyFill="1" applyAlignment="1" applyProtection="1">
      <alignment horizontal="center" vertical="center" wrapText="1"/>
      <protection locked="0"/>
    </xf>
    <xf numFmtId="3" fontId="39" fillId="74" borderId="0" xfId="439" applyNumberFormat="1" applyFont="1" applyFill="1" applyAlignment="1" applyProtection="1">
      <alignment horizontal="center" vertical="center" wrapText="1"/>
      <protection locked="0"/>
    </xf>
    <xf numFmtId="38" fontId="44" fillId="0" borderId="14" xfId="439" applyNumberFormat="1" applyFont="1" applyFill="1" applyBorder="1" applyAlignment="1" applyProtection="1">
      <alignment horizontal="center" vertical="center" wrapText="1"/>
      <protection locked="0"/>
    </xf>
    <xf numFmtId="3" fontId="0" fillId="0" borderId="0" xfId="0" applyNumberFormat="1" applyFont="1" applyAlignment="1" applyProtection="1">
      <alignment horizontal="center" vertical="center"/>
      <protection locked="0"/>
    </xf>
    <xf numFmtId="3" fontId="0" fillId="0" borderId="0" xfId="0" applyNumberFormat="1" applyFont="1" applyFill="1" applyAlignment="1" applyProtection="1">
      <alignment horizontal="center" vertical="center" wrapText="1"/>
      <protection locked="0"/>
    </xf>
    <xf numFmtId="164" fontId="0" fillId="28" borderId="0" xfId="439" applyNumberFormat="1" applyFont="1" applyFill="1" applyProtection="1">
      <protection locked="0"/>
    </xf>
    <xf numFmtId="3" fontId="0" fillId="28" borderId="0" xfId="439" applyNumberFormat="1" applyFont="1" applyFill="1" applyAlignment="1" applyProtection="1">
      <alignment horizontal="center" vertical="center"/>
      <protection locked="0"/>
    </xf>
    <xf numFmtId="174" fontId="39" fillId="29" borderId="0" xfId="439" applyNumberFormat="1" applyFont="1" applyFill="1" applyAlignment="1" applyProtection="1">
      <alignment horizontal="center" vertical="center"/>
      <protection locked="0"/>
    </xf>
    <xf numFmtId="174" fontId="39" fillId="28" borderId="0" xfId="439" applyNumberFormat="1" applyFont="1" applyFill="1" applyAlignment="1" applyProtection="1">
      <alignment horizontal="center" vertical="center"/>
      <protection locked="0"/>
    </xf>
    <xf numFmtId="164" fontId="0" fillId="74" borderId="0" xfId="439" applyNumberFormat="1" applyFont="1" applyFill="1" applyProtection="1">
      <protection locked="0"/>
    </xf>
    <xf numFmtId="41" fontId="68" fillId="74" borderId="0" xfId="439" applyNumberFormat="1" applyFont="1" applyFill="1" applyAlignment="1" applyProtection="1">
      <alignment wrapText="1"/>
      <protection locked="0"/>
    </xf>
    <xf numFmtId="41" fontId="69" fillId="74" borderId="0" xfId="0" applyNumberFormat="1" applyFont="1" applyFill="1" applyAlignment="1" applyProtection="1">
      <alignment wrapText="1"/>
      <protection locked="0"/>
    </xf>
    <xf numFmtId="41" fontId="68" fillId="74" borderId="0" xfId="0" applyNumberFormat="1" applyFont="1" applyFill="1" applyAlignment="1" applyProtection="1">
      <alignment wrapText="1"/>
      <protection locked="0"/>
    </xf>
    <xf numFmtId="40" fontId="44" fillId="29" borderId="0" xfId="439" applyNumberFormat="1" applyFont="1" applyFill="1" applyAlignment="1" applyProtection="1">
      <alignment horizontal="center" vertical="center" wrapText="1"/>
      <protection locked="0"/>
    </xf>
    <xf numFmtId="182" fontId="39" fillId="29" borderId="0" xfId="439" applyNumberFormat="1" applyFont="1" applyFill="1" applyAlignment="1" applyProtection="1">
      <alignment horizontal="center" vertical="center"/>
      <protection locked="0"/>
    </xf>
    <xf numFmtId="38" fontId="39" fillId="74" borderId="0" xfId="0" applyNumberFormat="1" applyFont="1" applyFill="1" applyAlignment="1" applyProtection="1">
      <alignment horizontal="left" vertical="center"/>
      <protection locked="0"/>
    </xf>
    <xf numFmtId="169" fontId="39" fillId="29" borderId="0" xfId="439" applyNumberFormat="1" applyFont="1" applyFill="1" applyAlignment="1" applyProtection="1">
      <alignment horizontal="center" vertical="center"/>
      <protection locked="0"/>
    </xf>
    <xf numFmtId="0" fontId="57" fillId="74" borderId="0" xfId="0" applyFont="1" applyFill="1" applyAlignment="1" applyProtection="1">
      <alignment vertical="center" wrapText="1"/>
      <protection locked="0"/>
    </xf>
    <xf numFmtId="49" fontId="0" fillId="29" borderId="0" xfId="0" applyNumberFormat="1" applyFont="1" applyFill="1" applyProtection="1">
      <protection locked="0"/>
    </xf>
    <xf numFmtId="14" fontId="0" fillId="29" borderId="0" xfId="439" applyNumberFormat="1" applyFont="1" applyFill="1" applyAlignment="1" applyProtection="1">
      <alignment horizontal="left" vertical="center" wrapText="1"/>
      <protection locked="0"/>
    </xf>
    <xf numFmtId="0" fontId="0" fillId="0" borderId="10" xfId="0" applyBorder="1" applyAlignment="1">
      <alignment vertical="center" wrapText="1"/>
    </xf>
    <xf numFmtId="0" fontId="0" fillId="0" borderId="38" xfId="0" applyFont="1" applyBorder="1" applyAlignment="1">
      <alignment horizontal="left" wrapText="1"/>
    </xf>
    <xf numFmtId="0" fontId="0" fillId="36" borderId="13" xfId="0" applyFont="1" applyFill="1" applyBorder="1" applyAlignment="1">
      <alignment horizontal="left" wrapText="1"/>
    </xf>
    <xf numFmtId="0" fontId="0" fillId="36" borderId="16" xfId="0" applyFont="1"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74" xfId="0" applyFont="1" applyFill="1" applyBorder="1" applyAlignment="1">
      <alignment horizontal="center"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77" fillId="85" borderId="13" xfId="0" applyFont="1" applyFill="1" applyBorder="1" applyAlignment="1">
      <alignment horizontal="center" vertical="center"/>
    </xf>
    <xf numFmtId="0" fontId="177" fillId="85"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158" fillId="0" borderId="40" xfId="0" applyFont="1" applyBorder="1" applyAlignment="1">
      <alignment horizontal="center" vertical="center"/>
    </xf>
    <xf numFmtId="0" fontId="158" fillId="0" borderId="41" xfId="0" applyFont="1" applyBorder="1" applyAlignment="1">
      <alignment horizontal="center" vertical="center"/>
    </xf>
    <xf numFmtId="0" fontId="158" fillId="0" borderId="16" xfId="0" applyFont="1" applyBorder="1" applyAlignment="1">
      <alignment horizontal="center" vertical="center"/>
    </xf>
    <xf numFmtId="0" fontId="158" fillId="0" borderId="11" xfId="0" applyFont="1" applyBorder="1" applyAlignment="1">
      <alignment horizontal="center" vertical="center"/>
    </xf>
    <xf numFmtId="0" fontId="57" fillId="34" borderId="13" xfId="0" applyFont="1" applyFill="1" applyBorder="1" applyAlignment="1">
      <alignment horizontal="justify" vertical="center" wrapText="1"/>
    </xf>
    <xf numFmtId="0" fontId="57" fillId="34" borderId="16" xfId="0" applyFont="1" applyFill="1" applyBorder="1" applyAlignment="1">
      <alignment horizontal="justify" vertical="center" wrapText="1"/>
    </xf>
    <xf numFmtId="0" fontId="57" fillId="34" borderId="11" xfId="0" applyFont="1" applyFill="1" applyBorder="1" applyAlignment="1">
      <alignment horizontal="justify" vertical="center" wrapText="1"/>
    </xf>
    <xf numFmtId="0" fontId="48" fillId="0" borderId="89" xfId="0" applyFont="1" applyBorder="1" applyAlignment="1">
      <alignment horizontal="center" vertical="center" wrapText="1"/>
    </xf>
    <xf numFmtId="0" fontId="48" fillId="0" borderId="90" xfId="0" applyFont="1" applyBorder="1" applyAlignment="1">
      <alignment horizontal="center" vertical="center" wrapText="1"/>
    </xf>
    <xf numFmtId="0" fontId="48" fillId="0" borderId="86" xfId="0" applyFont="1" applyBorder="1" applyAlignment="1">
      <alignment horizontal="center" vertical="center" wrapText="1"/>
    </xf>
    <xf numFmtId="0" fontId="39" fillId="0" borderId="15" xfId="0" applyFont="1" applyBorder="1" applyAlignment="1">
      <alignment horizontal="center" vertical="center"/>
    </xf>
    <xf numFmtId="0" fontId="39" fillId="0" borderId="60" xfId="0" applyFont="1" applyBorder="1" applyAlignment="1">
      <alignment horizontal="center" vertical="center"/>
    </xf>
    <xf numFmtId="0" fontId="39" fillId="0" borderId="40" xfId="0" applyFont="1" applyBorder="1" applyAlignment="1">
      <alignment horizontal="center" vertical="center"/>
    </xf>
    <xf numFmtId="0" fontId="39" fillId="0" borderId="42" xfId="0" applyFont="1" applyBorder="1" applyAlignment="1">
      <alignment horizontal="center" vertical="center"/>
    </xf>
    <xf numFmtId="0" fontId="39" fillId="0" borderId="81" xfId="0" applyFont="1" applyBorder="1" applyAlignment="1">
      <alignment horizontal="center" wrapText="1"/>
    </xf>
    <xf numFmtId="0" fontId="39" fillId="0" borderId="68" xfId="0" applyFont="1" applyBorder="1" applyAlignment="1">
      <alignment horizont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48" fillId="0" borderId="93" xfId="0" applyFont="1" applyBorder="1" applyAlignment="1">
      <alignment horizontal="center" vertical="center"/>
    </xf>
    <xf numFmtId="0" fontId="129" fillId="73" borderId="67" xfId="0" applyFont="1" applyFill="1" applyBorder="1" applyAlignment="1">
      <alignment horizontal="center" vertical="center" wrapText="1"/>
    </xf>
    <xf numFmtId="0" fontId="129" fillId="73" borderId="81" xfId="0" applyFont="1" applyFill="1" applyBorder="1" applyAlignment="1">
      <alignment horizontal="center" vertical="center" wrapText="1"/>
    </xf>
    <xf numFmtId="0" fontId="129" fillId="73" borderId="68" xfId="0" applyFont="1" applyFill="1" applyBorder="1" applyAlignment="1">
      <alignment horizontal="center" vertical="center" wrapText="1"/>
    </xf>
    <xf numFmtId="0" fontId="57" fillId="78" borderId="67" xfId="0" applyFont="1" applyFill="1" applyBorder="1" applyAlignment="1">
      <alignment horizontal="center" vertical="center" wrapText="1"/>
    </xf>
    <xf numFmtId="0" fontId="57" fillId="78" borderId="81" xfId="0" applyFont="1" applyFill="1" applyBorder="1" applyAlignment="1">
      <alignment horizontal="center" vertical="center" wrapText="1"/>
    </xf>
    <xf numFmtId="0" fontId="57" fillId="78" borderId="68" xfId="0" applyFont="1" applyFill="1"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57" fillId="78" borderId="16" xfId="0" applyFont="1" applyFill="1" applyBorder="1" applyAlignment="1">
      <alignment horizontal="left" wrapText="1"/>
    </xf>
    <xf numFmtId="0" fontId="57" fillId="78" borderId="11" xfId="0" applyFont="1" applyFill="1" applyBorder="1" applyAlignment="1">
      <alignment horizontal="left" wrapText="1"/>
    </xf>
    <xf numFmtId="0" fontId="40" fillId="0" borderId="38" xfId="682" applyFont="1" applyBorder="1" applyAlignment="1">
      <alignment horizontal="justify" vertical="justify" wrapText="1"/>
    </xf>
    <xf numFmtId="0" fontId="40" fillId="0" borderId="39" xfId="682" applyFont="1" applyBorder="1" applyAlignment="1">
      <alignment horizontal="justify" vertical="justify" wrapText="1"/>
    </xf>
    <xf numFmtId="0" fontId="40" fillId="0" borderId="41" xfId="682" applyFont="1" applyBorder="1" applyAlignment="1">
      <alignment horizontal="justify" vertical="justify" wrapText="1"/>
    </xf>
    <xf numFmtId="0" fontId="40" fillId="0" borderId="42" xfId="682" applyFont="1" applyBorder="1" applyAlignment="1">
      <alignment horizontal="justify" vertical="justify" wrapText="1"/>
    </xf>
    <xf numFmtId="0" fontId="37" fillId="78" borderId="67" xfId="0" applyFont="1" applyFill="1" applyBorder="1" applyAlignment="1">
      <alignment horizontal="justify" vertical="center" wrapText="1"/>
    </xf>
    <xf numFmtId="0" fontId="37" fillId="78" borderId="68" xfId="0" applyFont="1" applyFill="1" applyBorder="1" applyAlignment="1">
      <alignment horizontal="justify" vertical="center" wrapText="1"/>
    </xf>
    <xf numFmtId="0" fontId="39" fillId="78" borderId="11" xfId="0" applyFont="1" applyFill="1" applyBorder="1" applyAlignment="1">
      <alignment horizontal="justify" vertical="center" wrapText="1"/>
    </xf>
    <xf numFmtId="0" fontId="39" fillId="78" borderId="57" xfId="0" applyFont="1" applyFill="1" applyBorder="1" applyAlignment="1">
      <alignment horizontal="justify" vertical="center" wrapText="1"/>
    </xf>
    <xf numFmtId="0" fontId="57" fillId="78" borderId="13" xfId="0" applyFont="1" applyFill="1" applyBorder="1" applyAlignment="1">
      <alignment horizontal="justify" vertical="center" wrapText="1"/>
    </xf>
    <xf numFmtId="0" fontId="57" fillId="78" borderId="16" xfId="0" applyFont="1" applyFill="1" applyBorder="1" applyAlignment="1">
      <alignment horizontal="justify" vertical="center" wrapText="1"/>
    </xf>
    <xf numFmtId="0" fontId="57" fillId="78" borderId="11" xfId="0" applyFont="1" applyFill="1" applyBorder="1" applyAlignment="1">
      <alignment horizontal="justify" vertic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57" fillId="78" borderId="57" xfId="0" applyFont="1" applyFill="1" applyBorder="1" applyAlignment="1">
      <alignment horizontal="justify" vertical="center" wrapText="1"/>
    </xf>
    <xf numFmtId="0" fontId="57" fillId="78" borderId="13" xfId="0" applyFont="1" applyFill="1" applyBorder="1" applyAlignment="1">
      <alignment horizontal="left" vertical="center" wrapText="1"/>
    </xf>
    <xf numFmtId="0" fontId="57" fillId="78" borderId="16" xfId="0" applyFont="1" applyFill="1" applyBorder="1" applyAlignment="1">
      <alignment horizontal="left" vertical="center" wrapText="1"/>
    </xf>
    <xf numFmtId="0" fontId="57" fillId="78" borderId="11" xfId="0" applyFont="1" applyFill="1" applyBorder="1" applyAlignment="1">
      <alignment horizontal="left" vertical="center" wrapText="1"/>
    </xf>
    <xf numFmtId="0" fontId="57" fillId="0" borderId="38" xfId="0" applyFont="1" applyBorder="1" applyAlignment="1">
      <alignment horizontal="center" wrapText="1"/>
    </xf>
    <xf numFmtId="0" fontId="57" fillId="0" borderId="39" xfId="0" applyFont="1" applyBorder="1" applyAlignment="1">
      <alignment horizontal="center" wrapText="1"/>
    </xf>
    <xf numFmtId="0" fontId="57" fillId="0" borderId="0" xfId="0" applyFont="1" applyAlignment="1">
      <alignment horizontal="center" wrapText="1"/>
    </xf>
    <xf numFmtId="0" fontId="57" fillId="0" borderId="60" xfId="0" applyFont="1" applyBorder="1" applyAlignment="1">
      <alignment horizontal="center" wrapText="1"/>
    </xf>
    <xf numFmtId="0" fontId="57" fillId="78" borderId="57"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39" fillId="0" borderId="13" xfId="0" applyFont="1" applyBorder="1" applyAlignment="1">
      <alignment horizontal="left" vertical="center" wrapText="1"/>
    </xf>
    <xf numFmtId="0" fontId="39" fillId="0" borderId="16" xfId="0" applyFont="1" applyBorder="1" applyAlignment="1">
      <alignment horizontal="left" vertical="center" wrapText="1"/>
    </xf>
    <xf numFmtId="0" fontId="39" fillId="0" borderId="11" xfId="0" applyFont="1" applyBorder="1" applyAlignment="1">
      <alignment horizontal="left" vertical="center" wrapText="1"/>
    </xf>
    <xf numFmtId="0" fontId="57" fillId="78" borderId="84" xfId="0" applyFont="1" applyFill="1" applyBorder="1" applyAlignment="1">
      <alignment horizontal="left" wrapText="1"/>
    </xf>
    <xf numFmtId="0" fontId="39" fillId="78" borderId="16" xfId="0" applyFont="1" applyFill="1" applyBorder="1" applyAlignment="1">
      <alignment horizontal="justify" vertical="center" wrapText="1"/>
    </xf>
    <xf numFmtId="0" fontId="57" fillId="78" borderId="57" xfId="0" applyFont="1" applyFill="1" applyBorder="1" applyAlignment="1">
      <alignment horizontal="left" vertical="center" wrapText="1"/>
    </xf>
    <xf numFmtId="0" fontId="44" fillId="0" borderId="0" xfId="30099" applyFont="1" applyAlignment="1">
      <alignment horizontal="left" vertical="top" wrapText="1" indent="4"/>
    </xf>
    <xf numFmtId="0" fontId="44" fillId="0" borderId="0" xfId="30099" applyFont="1" applyAlignment="1">
      <alignment horizontal="center" vertical="top" wrapText="1"/>
    </xf>
    <xf numFmtId="0" fontId="44" fillId="0" borderId="0" xfId="30099" applyFont="1" applyAlignment="1">
      <alignment horizontal="left" vertical="top" wrapText="1" indent="8"/>
    </xf>
    <xf numFmtId="0" fontId="44" fillId="0" borderId="0" xfId="30099" applyFont="1" applyAlignment="1">
      <alignment horizontal="left" vertical="center" wrapText="1" indent="1"/>
    </xf>
    <xf numFmtId="0" fontId="44" fillId="0" borderId="0" xfId="30099" applyFont="1" applyAlignment="1">
      <alignment horizontal="left" vertical="top" wrapText="1" indent="1"/>
    </xf>
    <xf numFmtId="0" fontId="44" fillId="0" borderId="0" xfId="30099" applyFont="1" applyAlignment="1">
      <alignment horizontal="left" vertical="top" wrapText="1" indent="5"/>
    </xf>
    <xf numFmtId="0" fontId="40" fillId="34" borderId="0" xfId="682" applyFont="1" applyFill="1" applyAlignment="1">
      <alignment horizontal="center" vertical="center"/>
    </xf>
    <xf numFmtId="0" fontId="57" fillId="27" borderId="0" xfId="682" applyFont="1" applyFill="1" applyAlignment="1">
      <alignment horizontal="center" vertical="center" wrapText="1"/>
    </xf>
    <xf numFmtId="0" fontId="0" fillId="0" borderId="57" xfId="0" applyFill="1" applyBorder="1" applyAlignment="1">
      <alignment vertical="center" wrapText="1"/>
    </xf>
  </cellXfs>
  <cellStyles count="3173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23061F0C-4409-4E5F-A960-26EABC21E703}"/>
    <cellStyle name="Normal 24" xfId="31724" xr:uid="{4AD80940-F9FE-4312-92C2-BB9034C34D3B}"/>
    <cellStyle name="Normal 25" xfId="30098" xr:uid="{07506169-A6FD-44A0-8C52-1A1EF451F172}"/>
    <cellStyle name="Normal 26" xfId="30103" xr:uid="{7027CCDA-B9FD-43DE-A40A-182DF76F28F4}"/>
    <cellStyle name="Normal 27" xfId="31723"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80">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numFmt numFmtId="188" formatCode=";;;"/>
    </dxf>
    <dxf>
      <numFmt numFmtId="188" formatCode=";;;"/>
    </dxf>
    <dxf>
      <numFmt numFmtId="188" formatCode=";;;"/>
    </dxf>
    <dxf>
      <numFmt numFmtId="188" formatCode=";;;"/>
    </dxf>
    <dxf>
      <numFmt numFmtId="188"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8" formatCode=";;;"/>
    </dxf>
    <dxf>
      <numFmt numFmtId="188" formatCode=";;;"/>
    </dxf>
    <dxf>
      <numFmt numFmtId="188" formatCode=";;;"/>
    </dxf>
    <dxf>
      <numFmt numFmtId="188" formatCode=";;;"/>
    </dxf>
    <dxf>
      <numFmt numFmtId="188"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8" formatCode=";;;"/>
    </dxf>
    <dxf>
      <numFmt numFmtId="188" formatCode=";;;"/>
    </dxf>
    <dxf>
      <numFmt numFmtId="188" formatCode=";;;"/>
    </dxf>
    <dxf>
      <numFmt numFmtId="188" formatCode=";;;"/>
    </dxf>
    <dxf>
      <numFmt numFmtId="188" formatCode=";;;"/>
    </dxf>
    <dxf>
      <numFmt numFmtId="188" formatCode=";;;"/>
    </dxf>
    <dxf>
      <numFmt numFmtId="188" formatCode=";;;"/>
    </dxf>
    <dxf>
      <numFmt numFmtId="188" formatCode=";;;"/>
    </dxf>
    <dxf>
      <numFmt numFmtId="188" formatCode=";;;"/>
    </dxf>
    <dxf>
      <numFmt numFmtId="188" formatCode=";;;"/>
    </dxf>
    <dxf>
      <numFmt numFmtId="188" formatCode=";;;"/>
    </dxf>
    <dxf>
      <numFmt numFmtId="188" formatCode=";;;"/>
    </dxf>
    <dxf>
      <numFmt numFmtId="188" formatCode=";;;"/>
    </dxf>
    <dxf>
      <numFmt numFmtId="188" formatCode=";;;"/>
    </dxf>
    <dxf>
      <numFmt numFmtId="188"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79"/>
      <tableStyleElement type="headerRow" dxfId="78"/>
      <tableStyleElement type="firstRowStripe" dxfId="77"/>
    </tableStyle>
  </tableStyles>
  <colors>
    <mruColors>
      <color rgb="FFFFFFCC"/>
      <color rgb="FFFFC7CE"/>
      <color rgb="FFCCFFCC"/>
      <color rgb="FFE14343"/>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10112123730869721"/>
          <c:y val="0.27053247865581087"/>
          <c:w val="0.88088479213921111"/>
          <c:h val="0.54705190395745684"/>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Print'!$L$11</c:f>
              <c:numCache>
                <c:formatCode>0.00%</c:formatCode>
                <c:ptCount val="1"/>
                <c:pt idx="0">
                  <c:v>#N/A</c:v>
                </c:pt>
              </c:numCache>
            </c:numRef>
          </c:val>
          <c:extLst>
            <c:ext xmlns:c16="http://schemas.microsoft.com/office/drawing/2014/chart" uri="{C3380CC4-5D6E-409C-BE32-E72D297353CC}">
              <c16:uniqueId val="{00000000-A409-43D6-8C66-73522177D1BF}"/>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Print'!$M$11</c:f>
              <c:numCache>
                <c:formatCode>0.00%</c:formatCode>
                <c:ptCount val="1"/>
                <c:pt idx="0">
                  <c:v>#N/A</c:v>
                </c:pt>
              </c:numCache>
            </c:numRef>
          </c:val>
          <c:extLst>
            <c:ext xmlns:c16="http://schemas.microsoft.com/office/drawing/2014/chart" uri="{C3380CC4-5D6E-409C-BE32-E72D297353CC}">
              <c16:uniqueId val="{00000001-A409-43D6-8C66-73522177D1BF}"/>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Print'!$N$11</c:f>
              <c:numCache>
                <c:formatCode>0.00%</c:formatCode>
                <c:ptCount val="1"/>
                <c:pt idx="0">
                  <c:v>0</c:v>
                </c:pt>
              </c:numCache>
            </c:numRef>
          </c:val>
          <c:extLst>
            <c:ext xmlns:c16="http://schemas.microsoft.com/office/drawing/2014/chart" uri="{C3380CC4-5D6E-409C-BE32-E72D297353CC}">
              <c16:uniqueId val="{00000002-A409-43D6-8C66-73522177D1B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2066920149216826E-2"/>
          <c:y val="0.2687673598716262"/>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Print'!$L$15</c:f>
              <c:numCache>
                <c:formatCode>0.00</c:formatCode>
                <c:ptCount val="1"/>
                <c:pt idx="0">
                  <c:v>#N/A</c:v>
                </c:pt>
              </c:numCache>
            </c:numRef>
          </c:val>
          <c:extLst>
            <c:ext xmlns:c16="http://schemas.microsoft.com/office/drawing/2014/chart" uri="{C3380CC4-5D6E-409C-BE32-E72D297353CC}">
              <c16:uniqueId val="{00000000-1CDB-4C76-BFFC-D1B465011A83}"/>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Print'!$M$15</c:f>
              <c:numCache>
                <c:formatCode>0.00</c:formatCode>
                <c:ptCount val="1"/>
                <c:pt idx="0">
                  <c:v>#N/A</c:v>
                </c:pt>
              </c:numCache>
            </c:numRef>
          </c:val>
          <c:extLst>
            <c:ext xmlns:c16="http://schemas.microsoft.com/office/drawing/2014/chart" uri="{C3380CC4-5D6E-409C-BE32-E72D297353CC}">
              <c16:uniqueId val="{00000001-1CDB-4C76-BFFC-D1B465011A83}"/>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Print'!$N$15</c:f>
              <c:numCache>
                <c:formatCode>0.00</c:formatCode>
                <c:ptCount val="1"/>
                <c:pt idx="0">
                  <c:v>0</c:v>
                </c:pt>
              </c:numCache>
            </c:numRef>
          </c:val>
          <c:extLst>
            <c:ext xmlns:c16="http://schemas.microsoft.com/office/drawing/2014/chart" uri="{C3380CC4-5D6E-409C-BE32-E72D297353CC}">
              <c16:uniqueId val="{00000002-1CDB-4C76-BFFC-D1B465011A83}"/>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4695825</xdr:colOff>
      <xdr:row>17</xdr:row>
      <xdr:rowOff>11430</xdr:rowOff>
    </xdr:from>
    <xdr:to>
      <xdr:col>1</xdr:col>
      <xdr:colOff>7019925</xdr:colOff>
      <xdr:row>17</xdr:row>
      <xdr:rowOff>476250</xdr:rowOff>
    </xdr:to>
    <xdr:sp macro="" textlink="">
      <xdr:nvSpPr>
        <xdr:cNvPr id="2" name="Hexagon 1">
          <a:extLst>
            <a:ext uri="{FF2B5EF4-FFF2-40B4-BE49-F238E27FC236}">
              <a16:creationId xmlns:a16="http://schemas.microsoft.com/office/drawing/2014/main" id="{00000000-0008-0000-0300-000002000000}"/>
            </a:ext>
          </a:extLst>
        </xdr:cNvPr>
        <xdr:cNvSpPr/>
      </xdr:nvSpPr>
      <xdr:spPr>
        <a:xfrm>
          <a:off x="5219700" y="7345680"/>
          <a:ext cx="2324100" cy="46482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 955 - Exclude Federal and State compliance from this number</a:t>
          </a:r>
        </a:p>
      </xdr:txBody>
    </xdr:sp>
    <xdr:clientData/>
  </xdr:twoCellAnchor>
  <xdr:twoCellAnchor>
    <xdr:from>
      <xdr:col>1</xdr:col>
      <xdr:colOff>4688205</xdr:colOff>
      <xdr:row>18</xdr:row>
      <xdr:rowOff>15240</xdr:rowOff>
    </xdr:from>
    <xdr:to>
      <xdr:col>1</xdr:col>
      <xdr:colOff>7012305</xdr:colOff>
      <xdr:row>18</xdr:row>
      <xdr:rowOff>472440</xdr:rowOff>
    </xdr:to>
    <xdr:sp macro="" textlink="">
      <xdr:nvSpPr>
        <xdr:cNvPr id="3" name="Hexagon 2">
          <a:extLst>
            <a:ext uri="{FF2B5EF4-FFF2-40B4-BE49-F238E27FC236}">
              <a16:creationId xmlns:a16="http://schemas.microsoft.com/office/drawing/2014/main" id="{00000000-0008-0000-0300-000003000000}"/>
            </a:ext>
          </a:extLst>
        </xdr:cNvPr>
        <xdr:cNvSpPr/>
      </xdr:nvSpPr>
      <xdr:spPr>
        <a:xfrm>
          <a:off x="5212080" y="7863840"/>
          <a:ext cx="2324100" cy="45720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 957 - Exclude Federal and State compliance from this number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347383</xdr:colOff>
      <xdr:row>10</xdr:row>
      <xdr:rowOff>392206</xdr:rowOff>
    </xdr:from>
    <xdr:to>
      <xdr:col>4</xdr:col>
      <xdr:colOff>1053353</xdr:colOff>
      <xdr:row>10</xdr:row>
      <xdr:rowOff>2736638</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340178</xdr:colOff>
      <xdr:row>14</xdr:row>
      <xdr:rowOff>105682</xdr:rowOff>
    </xdr:from>
    <xdr:to>
      <xdr:col>4</xdr:col>
      <xdr:colOff>1153433</xdr:colOff>
      <xdr:row>14</xdr:row>
      <xdr:rowOff>2458810</xdr:rowOff>
    </xdr:to>
    <xdr:graphicFrame macro="">
      <xdr:nvGraphicFramePr>
        <xdr:cNvPr id="3" name="Chart 1">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289560</xdr:colOff>
          <xdr:row>7</xdr:row>
          <xdr:rowOff>99060</xdr:rowOff>
        </xdr:from>
        <xdr:to>
          <xdr:col>6</xdr:col>
          <xdr:colOff>464820</xdr:colOff>
          <xdr:row>8</xdr:row>
          <xdr:rowOff>1531620</xdr:rowOff>
        </xdr:to>
        <xdr:sp macro="" textlink="">
          <xdr:nvSpPr>
            <xdr:cNvPr id="48131" name="Object 3" hidden="1">
              <a:extLst>
                <a:ext uri="{63B3BB69-23CF-44E3-9099-C40C66FF867C}">
                  <a14:compatExt spid="_x0000_s48131"/>
                </a:ext>
                <a:ext uri="{FF2B5EF4-FFF2-40B4-BE49-F238E27FC236}">
                  <a16:creationId xmlns:a16="http://schemas.microsoft.com/office/drawing/2014/main" id="{00000000-0008-0000-0500-000003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dimension ref="B1:N60"/>
  <sheetViews>
    <sheetView tabSelected="1" zoomScaleNormal="100" workbookViewId="0">
      <selection activeCell="B2" sqref="B2"/>
    </sheetView>
  </sheetViews>
  <sheetFormatPr defaultColWidth="9.109375" defaultRowHeight="14.4" x14ac:dyDescent="0.3"/>
  <cols>
    <col min="1" max="1" width="1.6640625" style="176" customWidth="1"/>
    <col min="2" max="2" width="187.109375" style="176" customWidth="1"/>
    <col min="3" max="4" width="9.109375" style="176" hidden="1" customWidth="1"/>
    <col min="5" max="5" width="2.33203125" style="176" customWidth="1"/>
    <col min="6" max="6" width="8.109375" style="176" customWidth="1"/>
    <col min="7" max="16384" width="9.109375" style="176"/>
  </cols>
  <sheetData>
    <row r="1" spans="2:14" ht="9.6" customHeight="1" thickBot="1" x14ac:dyDescent="0.35">
      <c r="B1" s="158"/>
    </row>
    <row r="2" spans="2:14" ht="91.95" customHeight="1" thickBot="1" x14ac:dyDescent="0.35">
      <c r="B2" s="560" t="s">
        <v>2484</v>
      </c>
    </row>
    <row r="3" spans="2:14" ht="61.2" customHeight="1" x14ac:dyDescent="0.3">
      <c r="B3" s="169" t="s">
        <v>870</v>
      </c>
    </row>
    <row r="4" spans="2:14" ht="83.4" customHeight="1" x14ac:dyDescent="0.4">
      <c r="B4" s="169" t="s">
        <v>871</v>
      </c>
      <c r="F4" s="561"/>
      <c r="G4" s="561"/>
      <c r="H4" s="561"/>
      <c r="I4" s="561"/>
      <c r="J4" s="561"/>
      <c r="K4" s="561"/>
      <c r="L4" s="561"/>
      <c r="M4" s="561"/>
      <c r="N4" s="561"/>
    </row>
    <row r="5" spans="2:14" ht="58.2" customHeight="1" x14ac:dyDescent="0.3">
      <c r="B5" s="169" t="s">
        <v>872</v>
      </c>
    </row>
    <row r="6" spans="2:14" ht="117.6" customHeight="1" x14ac:dyDescent="0.3">
      <c r="B6" s="159" t="s">
        <v>873</v>
      </c>
    </row>
    <row r="7" spans="2:14" ht="25.95" customHeight="1" x14ac:dyDescent="0.3">
      <c r="B7" s="171" t="s">
        <v>425</v>
      </c>
    </row>
    <row r="8" spans="2:14" ht="49.2" customHeight="1" x14ac:dyDescent="0.3">
      <c r="B8" s="562" t="s">
        <v>874</v>
      </c>
    </row>
    <row r="9" spans="2:14" ht="42.6" customHeight="1" x14ac:dyDescent="0.3">
      <c r="B9" s="562" t="s">
        <v>426</v>
      </c>
    </row>
    <row r="10" spans="2:14" s="564" customFormat="1" ht="34.200000000000003" customHeight="1" x14ac:dyDescent="0.3">
      <c r="B10" s="563" t="s">
        <v>427</v>
      </c>
    </row>
    <row r="11" spans="2:14" s="564" customFormat="1" ht="55.95" customHeight="1" x14ac:dyDescent="0.3">
      <c r="B11" s="565" t="s">
        <v>875</v>
      </c>
    </row>
    <row r="12" spans="2:14" ht="36" customHeight="1" x14ac:dyDescent="0.3">
      <c r="B12" s="565" t="s">
        <v>876</v>
      </c>
    </row>
    <row r="13" spans="2:14" ht="39" customHeight="1" x14ac:dyDescent="0.3">
      <c r="B13" s="566" t="s">
        <v>877</v>
      </c>
    </row>
    <row r="14" spans="2:14" ht="25.95" customHeight="1" x14ac:dyDescent="0.3">
      <c r="B14" s="171" t="s">
        <v>428</v>
      </c>
    </row>
    <row r="15" spans="2:14" x14ac:dyDescent="0.3">
      <c r="B15" s="158"/>
    </row>
    <row r="16" spans="2:14" x14ac:dyDescent="0.3">
      <c r="B16" s="567" t="s">
        <v>32</v>
      </c>
    </row>
    <row r="17" spans="2:2" ht="15.6" customHeight="1" x14ac:dyDescent="0.3">
      <c r="B17" s="568" t="s">
        <v>878</v>
      </c>
    </row>
    <row r="18" spans="2:2" x14ac:dyDescent="0.3">
      <c r="B18" s="569"/>
    </row>
    <row r="19" spans="2:2" x14ac:dyDescent="0.3">
      <c r="B19" s="567" t="s">
        <v>33</v>
      </c>
    </row>
    <row r="20" spans="2:2" ht="15.6" customHeight="1" x14ac:dyDescent="0.3">
      <c r="B20" s="570" t="s">
        <v>322</v>
      </c>
    </row>
    <row r="21" spans="2:2" ht="13.2" customHeight="1" x14ac:dyDescent="0.3">
      <c r="B21" s="158"/>
    </row>
    <row r="22" spans="2:2" ht="25.95" customHeight="1" x14ac:dyDescent="0.3">
      <c r="B22" s="171" t="s">
        <v>429</v>
      </c>
    </row>
    <row r="23" spans="2:2" s="564" customFormat="1" ht="72.599999999999994" customHeight="1" x14ac:dyDescent="0.3">
      <c r="B23" s="562" t="s">
        <v>879</v>
      </c>
    </row>
    <row r="24" spans="2:2" s="564" customFormat="1" ht="84.6" customHeight="1" x14ac:dyDescent="0.3">
      <c r="B24" s="562" t="s">
        <v>880</v>
      </c>
    </row>
    <row r="25" spans="2:2" s="564" customFormat="1" ht="78.599999999999994" customHeight="1" x14ac:dyDescent="0.3">
      <c r="B25" s="562" t="s">
        <v>430</v>
      </c>
    </row>
    <row r="26" spans="2:2" ht="15" x14ac:dyDescent="0.3">
      <c r="B26" s="161" t="s">
        <v>881</v>
      </c>
    </row>
    <row r="27" spans="2:2" ht="8.4" customHeight="1" x14ac:dyDescent="0.3">
      <c r="B27" s="160"/>
    </row>
    <row r="28" spans="2:2" ht="25.95" customHeight="1" x14ac:dyDescent="0.3">
      <c r="B28" s="171" t="s">
        <v>882</v>
      </c>
    </row>
    <row r="29" spans="2:2" ht="28.95" customHeight="1" x14ac:dyDescent="0.3">
      <c r="B29" s="172" t="s">
        <v>2485</v>
      </c>
    </row>
    <row r="30" spans="2:2" ht="31.95" customHeight="1" x14ac:dyDescent="0.3">
      <c r="B30" s="172" t="s">
        <v>2486</v>
      </c>
    </row>
    <row r="31" spans="2:2" ht="30.6" customHeight="1" x14ac:dyDescent="0.3">
      <c r="B31" s="571" t="s">
        <v>2487</v>
      </c>
    </row>
    <row r="32" spans="2:2" ht="25.2" customHeight="1" x14ac:dyDescent="0.3">
      <c r="B32" s="571" t="s">
        <v>2488</v>
      </c>
    </row>
    <row r="33" spans="2:7" ht="27.6" customHeight="1" x14ac:dyDescent="0.3">
      <c r="B33" s="572" t="s">
        <v>2489</v>
      </c>
    </row>
    <row r="34" spans="2:7" ht="31.95" customHeight="1" x14ac:dyDescent="0.3">
      <c r="B34" s="573" t="s">
        <v>883</v>
      </c>
    </row>
    <row r="35" spans="2:7" ht="60" customHeight="1" x14ac:dyDescent="0.3">
      <c r="B35" s="172" t="s">
        <v>2490</v>
      </c>
    </row>
    <row r="36" spans="2:7" ht="60" customHeight="1" x14ac:dyDescent="0.3">
      <c r="B36" s="752" t="s">
        <v>2494</v>
      </c>
    </row>
    <row r="37" spans="2:7" ht="15" customHeight="1" x14ac:dyDescent="0.3">
      <c r="B37" s="172"/>
    </row>
    <row r="38" spans="2:7" ht="25.95" customHeight="1" x14ac:dyDescent="0.3">
      <c r="B38" s="172" t="s">
        <v>884</v>
      </c>
    </row>
    <row r="39" spans="2:7" ht="12" customHeight="1" x14ac:dyDescent="0.3">
      <c r="B39" s="172"/>
    </row>
    <row r="40" spans="2:7" ht="25.95" customHeight="1" x14ac:dyDescent="0.3">
      <c r="B40" s="171" t="s">
        <v>2491</v>
      </c>
    </row>
    <row r="41" spans="2:7" x14ac:dyDescent="0.3">
      <c r="B41" s="170"/>
      <c r="G41" s="574"/>
    </row>
    <row r="42" spans="2:7" ht="43.2" customHeight="1" x14ac:dyDescent="0.3">
      <c r="B42" s="575" t="s">
        <v>885</v>
      </c>
    </row>
    <row r="43" spans="2:7" ht="19.95" customHeight="1" x14ac:dyDescent="0.3">
      <c r="B43" s="576" t="s">
        <v>877</v>
      </c>
    </row>
    <row r="44" spans="2:7" ht="11.4" customHeight="1" x14ac:dyDescent="0.3">
      <c r="B44" s="173"/>
    </row>
    <row r="45" spans="2:7" ht="15" x14ac:dyDescent="0.3">
      <c r="B45" s="174"/>
    </row>
    <row r="46" spans="2:7" ht="7.2" customHeight="1" x14ac:dyDescent="0.3">
      <c r="B46" s="172"/>
    </row>
    <row r="47" spans="2:7" ht="25.95" customHeight="1" x14ac:dyDescent="0.3">
      <c r="B47" s="171" t="s">
        <v>2492</v>
      </c>
    </row>
    <row r="48" spans="2:7" ht="35.4" customHeight="1" x14ac:dyDescent="0.3">
      <c r="B48" s="575" t="s">
        <v>2493</v>
      </c>
    </row>
    <row r="49" spans="2:2" ht="15" x14ac:dyDescent="0.3">
      <c r="B49" s="174"/>
    </row>
    <row r="60" spans="2:2" ht="44.25" customHeight="1" x14ac:dyDescent="0.3"/>
  </sheetData>
  <sheetProtection algorithmName="SHA-512" hashValue="bvEgcoUqsnPBScOx/mN5iOgnUCgj2ODsvYUgc10psN0pRURj1p3FxQINbt+nwxNxbdqxThX6a7BS1B+mrP72rQ==" saltValue="gelIoOr2L68Nvm/xs2UWAw==" spinCount="100000" sheet="1" formatCells="0" formatColumns="0" formatRows="0"/>
  <hyperlinks>
    <hyperlink ref="B17" r:id="rId1" xr:uid="{C1F6514A-E8A6-43E5-A86A-05C7A391046B}"/>
    <hyperlink ref="B20" r:id="rId2" xr:uid="{B1541227-3D45-4870-904D-604AA0D245A4}"/>
    <hyperlink ref="B43"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0363B-2A82-4917-8DFC-321AFD5EAE13}">
  <dimension ref="A2:K43"/>
  <sheetViews>
    <sheetView showGridLines="0" zoomScaleNormal="100" workbookViewId="0">
      <selection activeCell="C3" sqref="C3"/>
    </sheetView>
  </sheetViews>
  <sheetFormatPr defaultColWidth="9.109375" defaultRowHeight="14.4" x14ac:dyDescent="0.3"/>
  <cols>
    <col min="1" max="1" width="4.77734375" style="176" customWidth="1"/>
    <col min="2" max="2" width="77.21875" style="176" customWidth="1"/>
    <col min="3" max="3" width="20.21875" style="176" customWidth="1"/>
    <col min="4" max="4" width="3.6640625" style="176" customWidth="1"/>
    <col min="5" max="5" width="20.21875" style="176" customWidth="1"/>
    <col min="6" max="6" width="6.21875" style="176" customWidth="1"/>
    <col min="7" max="7" width="17.33203125" style="176" customWidth="1"/>
    <col min="8" max="8" width="34.77734375" style="176" customWidth="1"/>
    <col min="9" max="9" width="17.109375" style="151" customWidth="1"/>
    <col min="10" max="10" width="21.109375" style="176" customWidth="1"/>
    <col min="11" max="11" width="18.33203125" style="176" customWidth="1"/>
    <col min="12" max="12" width="19.88671875" style="176" customWidth="1"/>
    <col min="13" max="13" width="17.77734375" style="176" customWidth="1"/>
    <col min="14" max="16384" width="9.109375" style="176"/>
  </cols>
  <sheetData>
    <row r="2" spans="1:11" ht="14.4" customHeight="1" x14ac:dyDescent="0.3">
      <c r="B2" s="984" t="s">
        <v>97</v>
      </c>
      <c r="C2" s="984"/>
      <c r="D2" s="984"/>
      <c r="E2" s="984"/>
      <c r="F2" s="653"/>
      <c r="G2" s="247"/>
    </row>
    <row r="4" spans="1:11" ht="15.6" x14ac:dyDescent="0.3">
      <c r="A4" s="247"/>
      <c r="B4" s="248" t="str">
        <f>'Unit Data from Audit Worksheet'!D2</f>
        <v>Select Unit Name from Drop Down List</v>
      </c>
      <c r="C4" s="837">
        <f>'Unit Data from Audit Worksheet'!F5</f>
        <v>2022</v>
      </c>
      <c r="E4" s="786">
        <f>'Unit Data from Audit Worksheet'!F5</f>
        <v>2022</v>
      </c>
    </row>
    <row r="5" spans="1:11" ht="27.6" x14ac:dyDescent="0.4">
      <c r="A5" s="250"/>
      <c r="B5" s="251" t="s">
        <v>64</v>
      </c>
      <c r="C5" s="249" t="s">
        <v>65</v>
      </c>
      <c r="D5" s="250"/>
      <c r="E5" s="252" t="s">
        <v>66</v>
      </c>
      <c r="G5" s="151" t="s">
        <v>2598</v>
      </c>
      <c r="H5" s="176" t="s">
        <v>37</v>
      </c>
      <c r="I5" s="176"/>
    </row>
    <row r="6" spans="1:11" x14ac:dyDescent="0.3">
      <c r="A6" s="247"/>
      <c r="B6" s="253" t="s">
        <v>67</v>
      </c>
      <c r="C6" s="254"/>
      <c r="D6" s="254"/>
      <c r="E6" s="254"/>
      <c r="G6" s="151"/>
      <c r="I6" s="176"/>
    </row>
    <row r="7" spans="1:11" x14ac:dyDescent="0.3">
      <c r="A7" s="247"/>
      <c r="B7" s="784" t="s">
        <v>2586</v>
      </c>
      <c r="C7" s="792">
        <f>Import!L38</f>
        <v>0</v>
      </c>
      <c r="D7" s="255"/>
      <c r="E7" s="792">
        <f>C7</f>
        <v>0</v>
      </c>
      <c r="G7" s="778">
        <f>Import!J38</f>
        <v>506</v>
      </c>
      <c r="H7" s="777" t="str">
        <f>Import!K38</f>
        <v>Gen Fund - Unrestricted Cash &amp; Investments</v>
      </c>
      <c r="I7" s="176"/>
    </row>
    <row r="8" spans="1:11" x14ac:dyDescent="0.3">
      <c r="A8" s="247"/>
      <c r="B8" s="784" t="s">
        <v>2569</v>
      </c>
      <c r="C8" s="838">
        <f>Import!L39</f>
        <v>0</v>
      </c>
      <c r="D8" s="256"/>
      <c r="E8" s="256"/>
      <c r="G8" s="778">
        <f>Import!J39</f>
        <v>536</v>
      </c>
      <c r="H8" s="777" t="str">
        <f>Import!K39</f>
        <v>Gen Fund - Restricted Cash &amp; Investments</v>
      </c>
      <c r="I8" s="176"/>
    </row>
    <row r="9" spans="1:11" x14ac:dyDescent="0.3">
      <c r="A9" s="247"/>
      <c r="B9" s="784" t="s">
        <v>158</v>
      </c>
      <c r="C9" s="839">
        <f>Import!L43</f>
        <v>0</v>
      </c>
      <c r="D9" s="256"/>
      <c r="E9" s="839">
        <f>C9</f>
        <v>0</v>
      </c>
      <c r="G9" s="778">
        <f>Import!J43</f>
        <v>4</v>
      </c>
      <c r="H9" s="777" t="str">
        <f>Import!K43</f>
        <v>Gen  Fund - Current  Liabilities</v>
      </c>
      <c r="I9" s="176"/>
    </row>
    <row r="10" spans="1:11" x14ac:dyDescent="0.3">
      <c r="A10" s="247"/>
      <c r="B10" s="784" t="s">
        <v>68</v>
      </c>
      <c r="C10" s="794">
        <f>Import!L153</f>
        <v>0</v>
      </c>
      <c r="D10" s="256"/>
      <c r="E10" s="839">
        <f>C10</f>
        <v>0</v>
      </c>
      <c r="G10" s="778">
        <f>Import!J153</f>
        <v>6</v>
      </c>
      <c r="H10" s="777" t="str">
        <f>Import!K153</f>
        <v>Gen Fund - Encumbrances</v>
      </c>
      <c r="I10" s="176"/>
    </row>
    <row r="11" spans="1:11" x14ac:dyDescent="0.3">
      <c r="A11" s="247"/>
      <c r="B11" s="784" t="s">
        <v>69</v>
      </c>
      <c r="C11" s="795">
        <f>Import!L44</f>
        <v>0</v>
      </c>
      <c r="D11" s="257"/>
      <c r="E11" s="839">
        <f>C11</f>
        <v>0</v>
      </c>
      <c r="G11" s="778">
        <f>Import!J44</f>
        <v>5</v>
      </c>
      <c r="H11" s="777" t="str">
        <f>Import!K44</f>
        <v>Gen Fund - deferred inflows derived from Cash Receipts</v>
      </c>
      <c r="I11" s="176"/>
    </row>
    <row r="12" spans="1:11" x14ac:dyDescent="0.3">
      <c r="A12" s="19"/>
      <c r="B12" s="784" t="s">
        <v>70</v>
      </c>
      <c r="C12" s="840">
        <f>C7+C8-SUM(C9:C11)</f>
        <v>0</v>
      </c>
      <c r="E12" s="840">
        <f>E7-SUM(E9:E11)</f>
        <v>0</v>
      </c>
      <c r="G12" s="778" t="s">
        <v>2629</v>
      </c>
      <c r="H12" s="779" t="s">
        <v>2624</v>
      </c>
      <c r="I12" s="777"/>
      <c r="J12" s="779"/>
      <c r="K12" s="841"/>
    </row>
    <row r="13" spans="1:11" x14ac:dyDescent="0.3">
      <c r="A13" s="247"/>
      <c r="B13" s="247"/>
      <c r="C13" s="254"/>
      <c r="D13" s="254"/>
      <c r="E13" s="254"/>
      <c r="G13" s="778"/>
      <c r="H13" s="777"/>
      <c r="I13" s="176"/>
    </row>
    <row r="14" spans="1:11" x14ac:dyDescent="0.3">
      <c r="A14" s="247"/>
      <c r="B14" s="784" t="s">
        <v>2589</v>
      </c>
      <c r="C14" s="842">
        <f>Import!L50</f>
        <v>0</v>
      </c>
      <c r="D14" s="254"/>
      <c r="E14" s="254"/>
      <c r="G14" s="778">
        <f>Import!J50</f>
        <v>9</v>
      </c>
      <c r="H14" s="777" t="str">
        <f>Import!K50</f>
        <v>Gen Fund - Total Fund Balance per report</v>
      </c>
      <c r="I14" s="176"/>
    </row>
    <row r="15" spans="1:11" x14ac:dyDescent="0.3">
      <c r="A15" s="247"/>
      <c r="B15" s="784" t="s">
        <v>71</v>
      </c>
      <c r="C15" s="843">
        <f>C14-C12</f>
        <v>0</v>
      </c>
      <c r="D15" s="254"/>
      <c r="E15" s="254"/>
      <c r="G15" s="778" t="s">
        <v>2629</v>
      </c>
      <c r="H15" s="779" t="s">
        <v>2625</v>
      </c>
      <c r="I15" s="844"/>
    </row>
    <row r="16" spans="1:11" x14ac:dyDescent="0.3">
      <c r="A16" s="247"/>
      <c r="B16" s="258" t="s">
        <v>72</v>
      </c>
      <c r="C16" s="254"/>
      <c r="D16" s="254"/>
      <c r="E16" s="254"/>
      <c r="G16" s="778"/>
      <c r="H16" s="777"/>
      <c r="I16" s="176"/>
    </row>
    <row r="17" spans="1:9" x14ac:dyDescent="0.3">
      <c r="A17" s="259" t="s">
        <v>73</v>
      </c>
      <c r="B17" s="784" t="s">
        <v>2587</v>
      </c>
      <c r="C17" s="843">
        <f>Import!L47</f>
        <v>0</v>
      </c>
      <c r="D17" s="254"/>
      <c r="E17" s="254"/>
      <c r="G17" s="778">
        <f>Import!J47</f>
        <v>7</v>
      </c>
      <c r="H17" s="777" t="str">
        <f>Import!K47</f>
        <v>Gen Fund - Nonspendable</v>
      </c>
      <c r="I17" s="176"/>
    </row>
    <row r="18" spans="1:9" ht="15" thickBot="1" x14ac:dyDescent="0.35">
      <c r="B18" s="784" t="s">
        <v>74</v>
      </c>
      <c r="C18" s="845">
        <f>(C15-SUM(C17:C17))</f>
        <v>0</v>
      </c>
      <c r="D18" s="254"/>
      <c r="E18" s="254"/>
      <c r="G18" s="778" t="s">
        <v>2629</v>
      </c>
      <c r="H18" s="779" t="s">
        <v>2626</v>
      </c>
      <c r="I18" s="176"/>
    </row>
    <row r="19" spans="1:9" ht="15" thickTop="1" x14ac:dyDescent="0.3">
      <c r="B19" s="247"/>
      <c r="C19" s="254"/>
      <c r="D19" s="254"/>
      <c r="E19" s="254"/>
      <c r="G19" s="778"/>
      <c r="H19" s="777"/>
      <c r="I19" s="176"/>
    </row>
    <row r="20" spans="1:9" ht="15" thickBot="1" x14ac:dyDescent="0.35">
      <c r="B20" s="784" t="s">
        <v>2588</v>
      </c>
      <c r="C20" s="846">
        <f>Import!L46</f>
        <v>0</v>
      </c>
      <c r="D20" s="254"/>
      <c r="E20" s="254"/>
      <c r="G20" s="778">
        <f>Import!J46</f>
        <v>391</v>
      </c>
      <c r="H20" s="777" t="str">
        <f>Import!K46</f>
        <v>Gen Fund - RSS</v>
      </c>
      <c r="I20" s="176"/>
    </row>
    <row r="21" spans="1:9" ht="15.6" thickTop="1" thickBot="1" x14ac:dyDescent="0.35">
      <c r="B21" s="260"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847">
        <f>ABS(C18-C20)</f>
        <v>0</v>
      </c>
      <c r="D21" s="254"/>
      <c r="E21" s="254"/>
      <c r="G21" s="151"/>
      <c r="I21" s="176"/>
    </row>
    <row r="22" spans="1:9" ht="15" thickTop="1" x14ac:dyDescent="0.3">
      <c r="B22" s="785" t="str">
        <f>IF(C18&gt;C20,"Since Restricted-Stabilization by State Statute was understated, verfiy that the unit did not appropriate fund balance in excess of legal amount available in row 12 above.","")</f>
        <v/>
      </c>
      <c r="C22" s="785"/>
      <c r="D22" s="785"/>
      <c r="E22" s="785"/>
      <c r="F22" s="254"/>
      <c r="G22" s="254"/>
    </row>
    <row r="23" spans="1:9" x14ac:dyDescent="0.3">
      <c r="B23" s="258" t="s">
        <v>75</v>
      </c>
      <c r="C23" s="254"/>
      <c r="D23" s="254"/>
      <c r="E23" s="261" t="s">
        <v>76</v>
      </c>
      <c r="G23" s="151"/>
      <c r="I23" s="176"/>
    </row>
    <row r="24" spans="1:9" x14ac:dyDescent="0.3">
      <c r="B24" s="258"/>
      <c r="C24" s="249" t="s">
        <v>77</v>
      </c>
      <c r="D24" s="254"/>
      <c r="E24" s="249" t="s">
        <v>84</v>
      </c>
      <c r="G24" s="151"/>
      <c r="I24" s="176"/>
    </row>
    <row r="25" spans="1:9" x14ac:dyDescent="0.3">
      <c r="B25" s="253" t="s">
        <v>78</v>
      </c>
      <c r="C25" s="254"/>
      <c r="D25" s="254"/>
      <c r="E25" s="254"/>
      <c r="G25" s="151"/>
      <c r="I25" s="176"/>
    </row>
    <row r="26" spans="1:9" x14ac:dyDescent="0.3">
      <c r="B26" s="784" t="s">
        <v>79</v>
      </c>
      <c r="C26" s="792">
        <f>Import!L58</f>
        <v>0</v>
      </c>
      <c r="D26" s="255"/>
      <c r="E26" s="792">
        <f>C26</f>
        <v>0</v>
      </c>
      <c r="G26" s="848">
        <v>532</v>
      </c>
      <c r="H26" s="849" t="str">
        <f>Import!K58</f>
        <v xml:space="preserve">Gen Fund - Total Expenditures </v>
      </c>
      <c r="I26" s="176"/>
    </row>
    <row r="27" spans="1:9" x14ac:dyDescent="0.3">
      <c r="B27" s="253" t="s">
        <v>80</v>
      </c>
      <c r="C27" s="254"/>
      <c r="D27" s="254"/>
      <c r="E27" s="254"/>
      <c r="G27" s="151"/>
      <c r="H27" s="777"/>
      <c r="I27" s="176"/>
    </row>
    <row r="28" spans="1:9" x14ac:dyDescent="0.3">
      <c r="B28" s="784" t="s">
        <v>81</v>
      </c>
      <c r="C28" s="838">
        <f>Import!L60</f>
        <v>0</v>
      </c>
      <c r="D28" s="256"/>
      <c r="E28" s="838">
        <f>C28</f>
        <v>0</v>
      </c>
      <c r="G28" s="848">
        <v>20</v>
      </c>
      <c r="H28" s="777" t="str">
        <f>Import!K60</f>
        <v>Gen Fund - Transfers Out</v>
      </c>
      <c r="I28" s="176"/>
    </row>
    <row r="29" spans="1:9" ht="41.4" x14ac:dyDescent="0.3">
      <c r="B29" s="784" t="s">
        <v>2590</v>
      </c>
      <c r="C29" s="838">
        <f>Import!L63</f>
        <v>0</v>
      </c>
      <c r="D29" s="256"/>
      <c r="E29" s="838">
        <f>C29</f>
        <v>0</v>
      </c>
      <c r="G29" s="848">
        <v>509</v>
      </c>
      <c r="H29" s="850" t="s">
        <v>276</v>
      </c>
      <c r="I29" s="176"/>
    </row>
    <row r="30" spans="1:9" x14ac:dyDescent="0.3">
      <c r="B30" s="784" t="s">
        <v>82</v>
      </c>
      <c r="C30" s="838">
        <f>Import!L61</f>
        <v>0</v>
      </c>
      <c r="D30" s="256"/>
      <c r="E30" s="838">
        <f>C30</f>
        <v>0</v>
      </c>
      <c r="G30" s="848">
        <v>533</v>
      </c>
      <c r="H30" s="777" t="str">
        <f>Import!K61</f>
        <v xml:space="preserve">Gen Fund - Proceeds from LTD </v>
      </c>
      <c r="I30" s="176"/>
    </row>
    <row r="31" spans="1:9" ht="41.4" x14ac:dyDescent="0.3">
      <c r="B31" s="784" t="s">
        <v>2591</v>
      </c>
      <c r="C31" s="838">
        <f>Import!L62</f>
        <v>0</v>
      </c>
      <c r="D31" s="256"/>
      <c r="E31" s="838">
        <f>C31</f>
        <v>0</v>
      </c>
      <c r="G31" s="848">
        <v>508</v>
      </c>
      <c r="H31" s="850" t="s">
        <v>278</v>
      </c>
      <c r="I31" s="176"/>
    </row>
    <row r="32" spans="1:9" ht="15" thickBot="1" x14ac:dyDescent="0.35">
      <c r="B32" s="851" t="s">
        <v>2592</v>
      </c>
      <c r="C32" s="852">
        <f>C26+C28+C29-C30-C31</f>
        <v>0</v>
      </c>
      <c r="D32" s="255"/>
      <c r="E32" s="852">
        <f>E26+E28+E29-E30-E31</f>
        <v>0</v>
      </c>
      <c r="G32" s="778" t="s">
        <v>2629</v>
      </c>
      <c r="H32" s="841" t="s">
        <v>2571</v>
      </c>
      <c r="I32" s="176"/>
    </row>
    <row r="33" spans="1:9" ht="15" thickTop="1" x14ac:dyDescent="0.3">
      <c r="B33" s="254"/>
      <c r="C33" s="254"/>
      <c r="D33" s="254"/>
      <c r="E33" s="254"/>
      <c r="G33" s="151"/>
      <c r="I33" s="176"/>
    </row>
    <row r="34" spans="1:9" ht="15" thickBot="1" x14ac:dyDescent="0.35">
      <c r="B34" s="851" t="s">
        <v>83</v>
      </c>
      <c r="C34" s="262" t="e">
        <f>C12/C32</f>
        <v>#DIV/0!</v>
      </c>
      <c r="D34" s="254"/>
      <c r="E34" s="262" t="e">
        <f>E12/E32</f>
        <v>#DIV/0!</v>
      </c>
      <c r="G34" s="151"/>
      <c r="I34" s="176"/>
    </row>
    <row r="35" spans="1:9" ht="15" thickTop="1" x14ac:dyDescent="0.3">
      <c r="C35" s="254"/>
      <c r="D35" s="254"/>
      <c r="E35" s="254"/>
      <c r="G35" s="151"/>
      <c r="I35" s="176"/>
    </row>
    <row r="36" spans="1:9" ht="15.6" x14ac:dyDescent="0.3">
      <c r="A36" s="20"/>
    </row>
    <row r="38" spans="1:9" x14ac:dyDescent="0.3">
      <c r="E38" s="853"/>
    </row>
    <row r="39" spans="1:9" x14ac:dyDescent="0.3">
      <c r="E39" s="121"/>
    </row>
    <row r="40" spans="1:9" x14ac:dyDescent="0.3">
      <c r="E40" s="121"/>
    </row>
    <row r="41" spans="1:9" x14ac:dyDescent="0.3">
      <c r="E41" s="121"/>
    </row>
    <row r="42" spans="1:9" x14ac:dyDescent="0.3">
      <c r="E42" s="121"/>
    </row>
    <row r="43" spans="1:9" x14ac:dyDescent="0.3">
      <c r="E43" s="121"/>
    </row>
  </sheetData>
  <sheetProtection algorithmName="SHA-512" hashValue="pXwKYhBDN8EQ6N5ZWWUpdckbAwPhUvH/r/vB3f5Y0ZeX6jHNsEIlmL/5pQahJtxFqVJiuOXoPjz1gXuTkcCYuA==" saltValue="UVv5NHjoP5I6wgOY3EO2Nw==" spinCount="100000" sheet="1" formatCells="0" formatColumns="0" formatRows="0"/>
  <mergeCells count="1">
    <mergeCell ref="B2:E2"/>
  </mergeCells>
  <pageMargins left="0.7" right="0.7" top="0.75" bottom="0.75" header="0.3" footer="0.3"/>
  <pageSetup scale="44" orientation="portrait" r:id="rId1"/>
  <ignoredErrors>
    <ignoredError sqref="C30" formula="1"/>
    <ignoredError sqref="G2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6F96-FD71-4ADD-8FBF-52BD7E67C17A}">
  <dimension ref="A1:CY212"/>
  <sheetViews>
    <sheetView workbookViewId="0">
      <selection activeCell="B1" sqref="B1"/>
    </sheetView>
  </sheetViews>
  <sheetFormatPr defaultRowHeight="14.4" x14ac:dyDescent="0.3"/>
  <cols>
    <col min="4" max="103" width="20.77734375" customWidth="1"/>
  </cols>
  <sheetData>
    <row r="1" spans="1:103" x14ac:dyDescent="0.3">
      <c r="D1" t="s">
        <v>1457</v>
      </c>
      <c r="E1" t="s">
        <v>1458</v>
      </c>
      <c r="F1" t="s">
        <v>1459</v>
      </c>
      <c r="G1" t="s">
        <v>449</v>
      </c>
      <c r="H1" t="s">
        <v>1460</v>
      </c>
      <c r="I1" t="s">
        <v>1461</v>
      </c>
      <c r="J1" t="s">
        <v>1462</v>
      </c>
      <c r="K1" t="s">
        <v>454</v>
      </c>
      <c r="L1" t="s">
        <v>1463</v>
      </c>
      <c r="M1" t="s">
        <v>1464</v>
      </c>
      <c r="N1" t="s">
        <v>1465</v>
      </c>
      <c r="O1" t="s">
        <v>1466</v>
      </c>
      <c r="P1" t="s">
        <v>1467</v>
      </c>
      <c r="Q1" t="s">
        <v>1468</v>
      </c>
      <c r="R1" t="s">
        <v>1469</v>
      </c>
      <c r="S1" t="s">
        <v>1470</v>
      </c>
      <c r="T1" t="s">
        <v>844</v>
      </c>
      <c r="U1" t="s">
        <v>1471</v>
      </c>
      <c r="V1" t="s">
        <v>1472</v>
      </c>
      <c r="W1" t="s">
        <v>845</v>
      </c>
      <c r="X1" t="s">
        <v>1473</v>
      </c>
      <c r="Y1" t="s">
        <v>1474</v>
      </c>
      <c r="Z1" t="s">
        <v>1475</v>
      </c>
      <c r="AA1" t="s">
        <v>846</v>
      </c>
      <c r="AB1" t="s">
        <v>1476</v>
      </c>
      <c r="AC1" t="s">
        <v>1477</v>
      </c>
      <c r="AD1" t="s">
        <v>1478</v>
      </c>
      <c r="AE1" t="s">
        <v>1479</v>
      </c>
      <c r="AF1" t="s">
        <v>1480</v>
      </c>
      <c r="AG1" t="s">
        <v>847</v>
      </c>
      <c r="AH1" t="s">
        <v>1481</v>
      </c>
      <c r="AI1" t="s">
        <v>1482</v>
      </c>
      <c r="AJ1" t="s">
        <v>464</v>
      </c>
      <c r="AK1" t="s">
        <v>1483</v>
      </c>
      <c r="AL1" t="s">
        <v>1484</v>
      </c>
      <c r="AM1" t="s">
        <v>1485</v>
      </c>
      <c r="AN1" t="s">
        <v>1486</v>
      </c>
      <c r="AO1" t="s">
        <v>848</v>
      </c>
      <c r="AP1" t="s">
        <v>1487</v>
      </c>
      <c r="AQ1" t="s">
        <v>1488</v>
      </c>
      <c r="AR1" t="s">
        <v>1489</v>
      </c>
      <c r="AS1" t="s">
        <v>1490</v>
      </c>
      <c r="AT1" t="s">
        <v>1491</v>
      </c>
      <c r="AU1" t="s">
        <v>1492</v>
      </c>
      <c r="AV1" t="s">
        <v>1493</v>
      </c>
      <c r="AW1" t="s">
        <v>1494</v>
      </c>
      <c r="AX1" t="s">
        <v>1495</v>
      </c>
      <c r="AY1" t="s">
        <v>481</v>
      </c>
      <c r="AZ1" t="s">
        <v>1496</v>
      </c>
      <c r="BA1" t="s">
        <v>1497</v>
      </c>
      <c r="BB1" t="s">
        <v>1498</v>
      </c>
      <c r="BC1" t="s">
        <v>1499</v>
      </c>
      <c r="BD1" t="s">
        <v>1500</v>
      </c>
      <c r="BE1" t="s">
        <v>1501</v>
      </c>
      <c r="BF1" t="s">
        <v>1502</v>
      </c>
      <c r="BG1" t="s">
        <v>1503</v>
      </c>
      <c r="BH1" t="s">
        <v>482</v>
      </c>
      <c r="BI1" t="s">
        <v>849</v>
      </c>
      <c r="BJ1" t="s">
        <v>1504</v>
      </c>
      <c r="BK1" t="s">
        <v>1505</v>
      </c>
      <c r="BL1" t="s">
        <v>1506</v>
      </c>
      <c r="BM1" t="s">
        <v>1507</v>
      </c>
      <c r="BN1" t="s">
        <v>1508</v>
      </c>
      <c r="BO1" t="s">
        <v>1509</v>
      </c>
      <c r="BP1" t="s">
        <v>1510</v>
      </c>
      <c r="BQ1" t="s">
        <v>490</v>
      </c>
      <c r="BR1" t="s">
        <v>1511</v>
      </c>
      <c r="BS1" t="s">
        <v>493</v>
      </c>
      <c r="BT1" t="s">
        <v>1512</v>
      </c>
      <c r="BU1" t="s">
        <v>1513</v>
      </c>
      <c r="BV1" t="s">
        <v>494</v>
      </c>
      <c r="BW1" t="s">
        <v>1514</v>
      </c>
      <c r="BX1" t="s">
        <v>850</v>
      </c>
      <c r="BY1" t="s">
        <v>1515</v>
      </c>
      <c r="BZ1" t="s">
        <v>1516</v>
      </c>
      <c r="CA1" t="s">
        <v>1517</v>
      </c>
      <c r="CB1" t="s">
        <v>1518</v>
      </c>
      <c r="CC1" t="s">
        <v>1519</v>
      </c>
      <c r="CD1" t="s">
        <v>1520</v>
      </c>
      <c r="CE1" t="s">
        <v>1521</v>
      </c>
      <c r="CF1" t="s">
        <v>1522</v>
      </c>
      <c r="CG1" t="s">
        <v>1523</v>
      </c>
      <c r="CH1" t="s">
        <v>508</v>
      </c>
      <c r="CI1" t="s">
        <v>1524</v>
      </c>
      <c r="CJ1" t="s">
        <v>1525</v>
      </c>
      <c r="CK1" t="s">
        <v>1526</v>
      </c>
      <c r="CL1" t="s">
        <v>1527</v>
      </c>
      <c r="CM1" t="s">
        <v>1528</v>
      </c>
      <c r="CN1" t="s">
        <v>515</v>
      </c>
      <c r="CO1" t="s">
        <v>1529</v>
      </c>
      <c r="CP1" t="s">
        <v>1530</v>
      </c>
      <c r="CQ1" t="s">
        <v>1531</v>
      </c>
      <c r="CR1" t="s">
        <v>1532</v>
      </c>
      <c r="CS1" t="s">
        <v>1533</v>
      </c>
      <c r="CT1" t="s">
        <v>1534</v>
      </c>
      <c r="CU1" t="s">
        <v>1535</v>
      </c>
      <c r="CV1" t="s">
        <v>1536</v>
      </c>
      <c r="CW1" t="s">
        <v>1537</v>
      </c>
      <c r="CX1" t="s">
        <v>1538</v>
      </c>
      <c r="CY1" t="s">
        <v>1539</v>
      </c>
    </row>
    <row r="2" spans="1:103" x14ac:dyDescent="0.3">
      <c r="D2">
        <v>5100</v>
      </c>
      <c r="E2">
        <v>5101</v>
      </c>
      <c r="F2">
        <v>5102</v>
      </c>
      <c r="G2">
        <v>5103</v>
      </c>
      <c r="H2">
        <v>5104</v>
      </c>
      <c r="I2">
        <v>5105</v>
      </c>
      <c r="J2">
        <v>5106</v>
      </c>
      <c r="K2">
        <v>5107</v>
      </c>
      <c r="L2">
        <v>5108</v>
      </c>
      <c r="M2">
        <v>5109</v>
      </c>
      <c r="N2">
        <v>5110</v>
      </c>
      <c r="O2">
        <v>5111</v>
      </c>
      <c r="P2">
        <v>5112</v>
      </c>
      <c r="Q2">
        <v>5113</v>
      </c>
      <c r="R2">
        <v>5114</v>
      </c>
      <c r="S2">
        <v>5115</v>
      </c>
      <c r="T2">
        <v>5116</v>
      </c>
      <c r="U2">
        <v>5117</v>
      </c>
      <c r="V2">
        <v>5118</v>
      </c>
      <c r="W2">
        <v>5119</v>
      </c>
      <c r="X2">
        <v>5120</v>
      </c>
      <c r="Y2">
        <v>5121</v>
      </c>
      <c r="Z2">
        <v>5122</v>
      </c>
      <c r="AA2">
        <v>5123</v>
      </c>
      <c r="AB2">
        <v>5124</v>
      </c>
      <c r="AC2">
        <v>5125</v>
      </c>
      <c r="AD2">
        <v>5126</v>
      </c>
      <c r="AE2">
        <v>5127</v>
      </c>
      <c r="AF2">
        <v>5128</v>
      </c>
      <c r="AG2">
        <v>5129</v>
      </c>
      <c r="AH2">
        <v>5130</v>
      </c>
      <c r="AI2">
        <v>5131</v>
      </c>
      <c r="AJ2">
        <v>5132</v>
      </c>
      <c r="AK2">
        <v>5133</v>
      </c>
      <c r="AL2">
        <v>5134</v>
      </c>
      <c r="AM2">
        <v>5135</v>
      </c>
      <c r="AN2">
        <v>5136</v>
      </c>
      <c r="AO2">
        <v>5137</v>
      </c>
      <c r="AP2">
        <v>5138</v>
      </c>
      <c r="AQ2">
        <v>5139</v>
      </c>
      <c r="AR2">
        <v>5140</v>
      </c>
      <c r="AS2">
        <v>5141</v>
      </c>
      <c r="AT2">
        <v>5142</v>
      </c>
      <c r="AU2">
        <v>5143</v>
      </c>
      <c r="AV2">
        <v>5144</v>
      </c>
      <c r="AW2">
        <v>5145</v>
      </c>
      <c r="AX2">
        <v>5146</v>
      </c>
      <c r="AY2">
        <v>5147</v>
      </c>
      <c r="AZ2">
        <v>5148</v>
      </c>
      <c r="BA2">
        <v>5149</v>
      </c>
      <c r="BB2">
        <v>5150</v>
      </c>
      <c r="BC2">
        <v>5151</v>
      </c>
      <c r="BD2">
        <v>5152</v>
      </c>
      <c r="BE2">
        <v>5153</v>
      </c>
      <c r="BF2">
        <v>5154</v>
      </c>
      <c r="BG2">
        <v>5155</v>
      </c>
      <c r="BH2">
        <v>5156</v>
      </c>
      <c r="BI2">
        <v>5157</v>
      </c>
      <c r="BJ2">
        <v>5158</v>
      </c>
      <c r="BK2">
        <v>5159</v>
      </c>
      <c r="BL2">
        <v>5160</v>
      </c>
      <c r="BM2">
        <v>5161</v>
      </c>
      <c r="BN2">
        <v>5162</v>
      </c>
      <c r="BO2">
        <v>5163</v>
      </c>
      <c r="BP2">
        <v>5164</v>
      </c>
      <c r="BQ2">
        <v>5165</v>
      </c>
      <c r="BR2">
        <v>5166</v>
      </c>
      <c r="BS2">
        <v>5167</v>
      </c>
      <c r="BT2">
        <v>5168</v>
      </c>
      <c r="BU2">
        <v>5169</v>
      </c>
      <c r="BV2">
        <v>5170</v>
      </c>
      <c r="BW2">
        <v>5171</v>
      </c>
      <c r="BX2">
        <v>5172</v>
      </c>
      <c r="BY2">
        <v>5173</v>
      </c>
      <c r="BZ2">
        <v>5174</v>
      </c>
      <c r="CA2">
        <v>5175</v>
      </c>
      <c r="CB2">
        <v>5176</v>
      </c>
      <c r="CC2">
        <v>5177</v>
      </c>
      <c r="CD2">
        <v>5178</v>
      </c>
      <c r="CE2">
        <v>5179</v>
      </c>
      <c r="CF2">
        <v>5180</v>
      </c>
      <c r="CG2">
        <v>5181</v>
      </c>
      <c r="CH2">
        <v>5182</v>
      </c>
      <c r="CI2">
        <v>5183</v>
      </c>
      <c r="CJ2">
        <v>5184</v>
      </c>
      <c r="CK2">
        <v>5185</v>
      </c>
      <c r="CL2">
        <v>5186</v>
      </c>
      <c r="CM2">
        <v>5187</v>
      </c>
      <c r="CN2">
        <v>5188</v>
      </c>
      <c r="CO2">
        <v>5189</v>
      </c>
      <c r="CP2">
        <v>5190</v>
      </c>
      <c r="CQ2">
        <v>5191</v>
      </c>
      <c r="CR2">
        <v>5192</v>
      </c>
      <c r="CS2">
        <v>5193</v>
      </c>
      <c r="CT2">
        <v>5194</v>
      </c>
      <c r="CU2">
        <v>5195</v>
      </c>
      <c r="CV2">
        <v>5196</v>
      </c>
      <c r="CW2">
        <v>5197</v>
      </c>
      <c r="CX2">
        <v>5198</v>
      </c>
      <c r="CY2">
        <v>5199</v>
      </c>
    </row>
    <row r="3" spans="1:103" x14ac:dyDescent="0.3">
      <c r="A3">
        <v>333</v>
      </c>
      <c r="D3" cm="1">
        <f t="array" ref="D3">_xlfn.XLOOKUP(D$1,'PY1 Data(H)'!$A$1:$CZ$1,_xlfn.XLOOKUP($A3,'PY1 Data(H)'!$A$1:$A$288,'PY1 Data(H)'!$A$1:$CZ$288))</f>
        <v>133162771</v>
      </c>
      <c r="E3" s="176" cm="1">
        <f t="array" ref="E3">_xlfn.XLOOKUP(E$1,'PY1 Data(H)'!$A$1:$CZ$1,_xlfn.XLOOKUP($A3,'PY1 Data(H)'!$A$1:$A$288,'PY1 Data(H)'!$A$1:$CZ$288))</f>
        <v>24785058</v>
      </c>
      <c r="F3" s="176" cm="1">
        <f t="array" ref="F3">_xlfn.XLOOKUP(F$1,'PY1 Data(H)'!$A$1:$CZ$1,_xlfn.XLOOKUP($A3,'PY1 Data(H)'!$A$1:$A$288,'PY1 Data(H)'!$A$1:$CZ$288))</f>
        <v>6408750</v>
      </c>
      <c r="G3" s="176" cm="1">
        <f t="array" ref="G3">_xlfn.XLOOKUP(G$1,'PY1 Data(H)'!$A$1:$CZ$1,_xlfn.XLOOKUP($A3,'PY1 Data(H)'!$A$1:$A$288,'PY1 Data(H)'!$A$1:$CZ$288))</f>
        <v>0</v>
      </c>
      <c r="H3" s="176" cm="1">
        <f t="array" ref="H3">_xlfn.XLOOKUP(H$1,'PY1 Data(H)'!$A$1:$CZ$1,_xlfn.XLOOKUP($A3,'PY1 Data(H)'!$A$1:$A$288,'PY1 Data(H)'!$A$1:$CZ$288))</f>
        <v>15818821</v>
      </c>
      <c r="I3" s="176" cm="1">
        <f t="array" ref="I3">_xlfn.XLOOKUP(I$1,'PY1 Data(H)'!$A$1:$CZ$1,_xlfn.XLOOKUP($A3,'PY1 Data(H)'!$A$1:$A$288,'PY1 Data(H)'!$A$1:$CZ$288))</f>
        <v>30881725</v>
      </c>
      <c r="J3" s="176" cm="1">
        <f t="array" ref="J3">_xlfn.XLOOKUP(J$1,'PY1 Data(H)'!$A$1:$CZ$1,_xlfn.XLOOKUP($A3,'PY1 Data(H)'!$A$1:$A$288,'PY1 Data(H)'!$A$1:$CZ$288))</f>
        <v>35923319</v>
      </c>
      <c r="K3" s="176" cm="1">
        <f t="array" ref="K3">_xlfn.XLOOKUP(K$1,'PY1 Data(H)'!$A$1:$CZ$1,_xlfn.XLOOKUP($A3,'PY1 Data(H)'!$A$1:$A$288,'PY1 Data(H)'!$A$1:$CZ$288))</f>
        <v>2860574</v>
      </c>
      <c r="L3" s="176" cm="1">
        <f t="array" ref="L3">_xlfn.XLOOKUP(L$1,'PY1 Data(H)'!$A$1:$CZ$1,_xlfn.XLOOKUP($A3,'PY1 Data(H)'!$A$1:$A$288,'PY1 Data(H)'!$A$1:$CZ$288))</f>
        <v>34363188</v>
      </c>
      <c r="M3" s="176" cm="1">
        <f t="array" ref="M3">_xlfn.XLOOKUP(M$1,'PY1 Data(H)'!$A$1:$CZ$1,_xlfn.XLOOKUP($A3,'PY1 Data(H)'!$A$1:$A$288,'PY1 Data(H)'!$A$1:$CZ$288))</f>
        <v>168751174</v>
      </c>
      <c r="N3" s="176" cm="1">
        <f t="array" ref="N3">_xlfn.XLOOKUP(N$1,'PY1 Data(H)'!$A$1:$CZ$1,_xlfn.XLOOKUP($A3,'PY1 Data(H)'!$A$1:$A$288,'PY1 Data(H)'!$A$1:$CZ$288))</f>
        <v>173532481</v>
      </c>
      <c r="O3" s="176" cm="1">
        <f t="array" ref="O3">_xlfn.XLOOKUP(O$1,'PY1 Data(H)'!$A$1:$CZ$1,_xlfn.XLOOKUP($A3,'PY1 Data(H)'!$A$1:$A$288,'PY1 Data(H)'!$A$1:$CZ$288))</f>
        <v>67669889</v>
      </c>
      <c r="P3" s="176" cm="1">
        <f t="array" ref="P3">_xlfn.XLOOKUP(P$1,'PY1 Data(H)'!$A$1:$CZ$1,_xlfn.XLOOKUP($A3,'PY1 Data(H)'!$A$1:$A$288,'PY1 Data(H)'!$A$1:$CZ$288))</f>
        <v>165801844</v>
      </c>
      <c r="Q3" s="176" cm="1">
        <f t="array" ref="Q3">_xlfn.XLOOKUP(Q$1,'PY1 Data(H)'!$A$1:$CZ$1,_xlfn.XLOOKUP($A3,'PY1 Data(H)'!$A$1:$A$288,'PY1 Data(H)'!$A$1:$CZ$288))</f>
        <v>25173884</v>
      </c>
      <c r="R3" s="176" cm="1">
        <f t="array" ref="R3">_xlfn.XLOOKUP(R$1,'PY1 Data(H)'!$A$1:$CZ$1,_xlfn.XLOOKUP($A3,'PY1 Data(H)'!$A$1:$A$288,'PY1 Data(H)'!$A$1:$CZ$288))</f>
        <v>13898845</v>
      </c>
      <c r="S3" s="176" cm="1">
        <f t="array" ref="S3">_xlfn.XLOOKUP(S$1,'PY1 Data(H)'!$A$1:$CZ$1,_xlfn.XLOOKUP($A3,'PY1 Data(H)'!$A$1:$A$288,'PY1 Data(H)'!$A$1:$CZ$288))</f>
        <v>78531766</v>
      </c>
      <c r="T3" s="176" cm="1">
        <f t="array" ref="T3">_xlfn.XLOOKUP(T$1,'PY1 Data(H)'!$A$1:$CZ$1,_xlfn.XLOOKUP($A3,'PY1 Data(H)'!$A$1:$A$288,'PY1 Data(H)'!$A$1:$CZ$288))</f>
        <v>0</v>
      </c>
      <c r="U3" s="176" cm="1">
        <f t="array" ref="U3">_xlfn.XLOOKUP(U$1,'PY1 Data(H)'!$A$1:$CZ$1,_xlfn.XLOOKUP($A3,'PY1 Data(H)'!$A$1:$A$288,'PY1 Data(H)'!$A$1:$CZ$288))</f>
        <v>129488356</v>
      </c>
      <c r="V3" s="176" cm="1">
        <f t="array" ref="V3">_xlfn.XLOOKUP(V$1,'PY1 Data(H)'!$A$1:$CZ$1,_xlfn.XLOOKUP($A3,'PY1 Data(H)'!$A$1:$A$288,'PY1 Data(H)'!$A$1:$CZ$288))</f>
        <v>120715250</v>
      </c>
      <c r="W3" s="176" cm="1">
        <f t="array" ref="W3">_xlfn.XLOOKUP(W$1,'PY1 Data(H)'!$A$1:$CZ$1,_xlfn.XLOOKUP($A3,'PY1 Data(H)'!$A$1:$A$288,'PY1 Data(H)'!$A$1:$CZ$288))</f>
        <v>0</v>
      </c>
      <c r="X3" s="176" cm="1">
        <f t="array" ref="X3">_xlfn.XLOOKUP(X$1,'PY1 Data(H)'!$A$1:$CZ$1,_xlfn.XLOOKUP($A3,'PY1 Data(H)'!$A$1:$A$288,'PY1 Data(H)'!$A$1:$CZ$288))</f>
        <v>10181928</v>
      </c>
      <c r="Y3" s="176" cm="1">
        <f t="array" ref="Y3">_xlfn.XLOOKUP(Y$1,'PY1 Data(H)'!$A$1:$CZ$1,_xlfn.XLOOKUP($A3,'PY1 Data(H)'!$A$1:$A$288,'PY1 Data(H)'!$A$1:$CZ$288))</f>
        <v>6968433</v>
      </c>
      <c r="Z3" s="176" cm="1">
        <f t="array" ref="Z3">_xlfn.XLOOKUP(Z$1,'PY1 Data(H)'!$A$1:$CZ$1,_xlfn.XLOOKUP($A3,'PY1 Data(H)'!$A$1:$A$288,'PY1 Data(H)'!$A$1:$CZ$288))</f>
        <v>58402292</v>
      </c>
      <c r="AA3" s="176" cm="1">
        <f t="array" ref="AA3">_xlfn.XLOOKUP(AA$1,'PY1 Data(H)'!$A$1:$CZ$1,_xlfn.XLOOKUP($A3,'PY1 Data(H)'!$A$1:$A$288,'PY1 Data(H)'!$A$1:$CZ$288))</f>
        <v>31562796</v>
      </c>
      <c r="AB3" s="176" cm="1">
        <f t="array" ref="AB3">_xlfn.XLOOKUP(AB$1,'PY1 Data(H)'!$A$1:$CZ$1,_xlfn.XLOOKUP($A3,'PY1 Data(H)'!$A$1:$A$288,'PY1 Data(H)'!$A$1:$CZ$288))</f>
        <v>60280511</v>
      </c>
      <c r="AC3" s="176" cm="1">
        <f t="array" ref="AC3">_xlfn.XLOOKUP(AC$1,'PY1 Data(H)'!$A$1:$CZ$1,_xlfn.XLOOKUP($A3,'PY1 Data(H)'!$A$1:$A$288,'PY1 Data(H)'!$A$1:$CZ$288))</f>
        <v>263532807</v>
      </c>
      <c r="AD3" s="176" cm="1">
        <f t="array" ref="AD3">_xlfn.XLOOKUP(AD$1,'PY1 Data(H)'!$A$1:$CZ$1,_xlfn.XLOOKUP($A3,'PY1 Data(H)'!$A$1:$A$288,'PY1 Data(H)'!$A$1:$CZ$288))</f>
        <v>112800200</v>
      </c>
      <c r="AE3" s="176" cm="1">
        <f t="array" ref="AE3">_xlfn.XLOOKUP(AE$1,'PY1 Data(H)'!$A$1:$CZ$1,_xlfn.XLOOKUP($A3,'PY1 Data(H)'!$A$1:$A$288,'PY1 Data(H)'!$A$1:$CZ$288))</f>
        <v>104724010</v>
      </c>
      <c r="AF3" s="176" cm="1">
        <f t="array" ref="AF3">_xlfn.XLOOKUP(AF$1,'PY1 Data(H)'!$A$1:$CZ$1,_xlfn.XLOOKUP($A3,'PY1 Data(H)'!$A$1:$A$288,'PY1 Data(H)'!$A$1:$CZ$288))</f>
        <v>127576092</v>
      </c>
      <c r="AG3" s="176" cm="1">
        <f t="array" ref="AG3">_xlfn.XLOOKUP(AG$1,'PY1 Data(H)'!$A$1:$CZ$1,_xlfn.XLOOKUP($A3,'PY1 Data(H)'!$A$1:$A$288,'PY1 Data(H)'!$A$1:$CZ$288))</f>
        <v>16239238</v>
      </c>
      <c r="AH3" s="176" cm="1">
        <f t="array" ref="AH3">_xlfn.XLOOKUP(AH$1,'PY1 Data(H)'!$A$1:$CZ$1,_xlfn.XLOOKUP($A3,'PY1 Data(H)'!$A$1:$A$288,'PY1 Data(H)'!$A$1:$CZ$288))</f>
        <v>33987590</v>
      </c>
      <c r="AI3" s="176" cm="1">
        <f t="array" ref="AI3">_xlfn.XLOOKUP(AI$1,'PY1 Data(H)'!$A$1:$CZ$1,_xlfn.XLOOKUP($A3,'PY1 Data(H)'!$A$1:$A$288,'PY1 Data(H)'!$A$1:$CZ$288))</f>
        <v>292360304</v>
      </c>
      <c r="AJ3" s="176" cm="1">
        <f t="array" ref="AJ3">_xlfn.XLOOKUP(AJ$1,'PY1 Data(H)'!$A$1:$CZ$1,_xlfn.XLOOKUP($A3,'PY1 Data(H)'!$A$1:$A$288,'PY1 Data(H)'!$A$1:$CZ$288))</f>
        <v>20833674</v>
      </c>
      <c r="AK3" s="176" cm="1">
        <f t="array" ref="AK3">_xlfn.XLOOKUP(AK$1,'PY1 Data(H)'!$A$1:$CZ$1,_xlfn.XLOOKUP($A3,'PY1 Data(H)'!$A$1:$A$288,'PY1 Data(H)'!$A$1:$CZ$288))</f>
        <v>237455583</v>
      </c>
      <c r="AL3" s="176" cm="1">
        <f t="array" ref="AL3">_xlfn.XLOOKUP(AL$1,'PY1 Data(H)'!$A$1:$CZ$1,_xlfn.XLOOKUP($A3,'PY1 Data(H)'!$A$1:$A$288,'PY1 Data(H)'!$A$1:$CZ$288))</f>
        <v>51602466</v>
      </c>
      <c r="AM3" s="176" cm="1">
        <f t="array" ref="AM3">_xlfn.XLOOKUP(AM$1,'PY1 Data(H)'!$A$1:$CZ$1,_xlfn.XLOOKUP($A3,'PY1 Data(H)'!$A$1:$A$288,'PY1 Data(H)'!$A$1:$CZ$288))</f>
        <v>181858706</v>
      </c>
      <c r="AN3" s="176" cm="1">
        <f t="array" ref="AN3">_xlfn.XLOOKUP(AN$1,'PY1 Data(H)'!$A$1:$CZ$1,_xlfn.XLOOKUP($A3,'PY1 Data(H)'!$A$1:$A$288,'PY1 Data(H)'!$A$1:$CZ$288))</f>
        <v>8185422</v>
      </c>
      <c r="AO3" s="176" cm="1">
        <f t="array" ref="AO3">_xlfn.XLOOKUP(AO$1,'PY1 Data(H)'!$A$1:$CZ$1,_xlfn.XLOOKUP($A3,'PY1 Data(H)'!$A$1:$A$288,'PY1 Data(H)'!$A$1:$CZ$288))</f>
        <v>9134588</v>
      </c>
      <c r="AP3" s="176" cm="1">
        <f t="array" ref="AP3">_xlfn.XLOOKUP(AP$1,'PY1 Data(H)'!$A$1:$CZ$1,_xlfn.XLOOKUP($A3,'PY1 Data(H)'!$A$1:$A$288,'PY1 Data(H)'!$A$1:$CZ$288))</f>
        <v>43272953</v>
      </c>
      <c r="AQ3" s="176" cm="1">
        <f t="array" ref="AQ3">_xlfn.XLOOKUP(AQ$1,'PY1 Data(H)'!$A$1:$CZ$1,_xlfn.XLOOKUP($A3,'PY1 Data(H)'!$A$1:$A$288,'PY1 Data(H)'!$A$1:$CZ$288))</f>
        <v>9459587</v>
      </c>
      <c r="AR3" s="176" cm="1">
        <f t="array" ref="AR3">_xlfn.XLOOKUP(AR$1,'PY1 Data(H)'!$A$1:$CZ$1,_xlfn.XLOOKUP($A3,'PY1 Data(H)'!$A$1:$A$288,'PY1 Data(H)'!$A$1:$CZ$288))</f>
        <v>333454046</v>
      </c>
      <c r="AS3" s="176" cm="1">
        <f t="array" ref="AS3">_xlfn.XLOOKUP(AS$1,'PY1 Data(H)'!$A$1:$CZ$1,_xlfn.XLOOKUP($A3,'PY1 Data(H)'!$A$1:$A$288,'PY1 Data(H)'!$A$1:$CZ$288))</f>
        <v>51680058</v>
      </c>
      <c r="AT3" s="176" cm="1">
        <f t="array" ref="AT3">_xlfn.XLOOKUP(AT$1,'PY1 Data(H)'!$A$1:$CZ$1,_xlfn.XLOOKUP($A3,'PY1 Data(H)'!$A$1:$A$288,'PY1 Data(H)'!$A$1:$CZ$288))</f>
        <v>99012926</v>
      </c>
      <c r="AU3" s="176" cm="1">
        <f t="array" ref="AU3">_xlfn.XLOOKUP(AU$1,'PY1 Data(H)'!$A$1:$CZ$1,_xlfn.XLOOKUP($A3,'PY1 Data(H)'!$A$1:$A$288,'PY1 Data(H)'!$A$1:$CZ$288))</f>
        <v>59249889</v>
      </c>
      <c r="AV3" s="176" cm="1">
        <f t="array" ref="AV3">_xlfn.XLOOKUP(AV$1,'PY1 Data(H)'!$A$1:$CZ$1,_xlfn.XLOOKUP($A3,'PY1 Data(H)'!$A$1:$A$288,'PY1 Data(H)'!$A$1:$CZ$288))</f>
        <v>90113570</v>
      </c>
      <c r="AW3" s="176" cm="1">
        <f t="array" ref="AW3">_xlfn.XLOOKUP(AW$1,'PY1 Data(H)'!$A$1:$CZ$1,_xlfn.XLOOKUP($A3,'PY1 Data(H)'!$A$1:$A$288,'PY1 Data(H)'!$A$1:$CZ$288))</f>
        <v>10047042</v>
      </c>
      <c r="AX3" s="176" cm="1">
        <f t="array" ref="AX3">_xlfn.XLOOKUP(AX$1,'PY1 Data(H)'!$A$1:$CZ$1,_xlfn.XLOOKUP($A3,'PY1 Data(H)'!$A$1:$A$288,'PY1 Data(H)'!$A$1:$CZ$288))</f>
        <v>36702334</v>
      </c>
      <c r="AY3" s="176" cm="1">
        <f t="array" ref="AY3">_xlfn.XLOOKUP(AY$1,'PY1 Data(H)'!$A$1:$CZ$1,_xlfn.XLOOKUP($A3,'PY1 Data(H)'!$A$1:$A$288,'PY1 Data(H)'!$A$1:$CZ$288))</f>
        <v>0</v>
      </c>
      <c r="AZ3" s="176" cm="1">
        <f t="array" ref="AZ3">_xlfn.XLOOKUP(AZ$1,'PY1 Data(H)'!$A$1:$CZ$1,_xlfn.XLOOKUP($A3,'PY1 Data(H)'!$A$1:$A$288,'PY1 Data(H)'!$A$1:$CZ$288))</f>
        <v>146349804</v>
      </c>
      <c r="BA3" s="176" cm="1">
        <f t="array" ref="BA3">_xlfn.XLOOKUP(BA$1,'PY1 Data(H)'!$A$1:$CZ$1,_xlfn.XLOOKUP($A3,'PY1 Data(H)'!$A$1:$A$288,'PY1 Data(H)'!$A$1:$CZ$288))</f>
        <v>40873548</v>
      </c>
      <c r="BB3" s="176" cm="1">
        <f t="array" ref="BB3">_xlfn.XLOOKUP(BB$1,'PY1 Data(H)'!$A$1:$CZ$1,_xlfn.XLOOKUP($A3,'PY1 Data(H)'!$A$1:$A$288,'PY1 Data(H)'!$A$1:$CZ$288))</f>
        <v>154281062</v>
      </c>
      <c r="BC3" s="176" cm="1">
        <f t="array" ref="BC3">_xlfn.XLOOKUP(BC$1,'PY1 Data(H)'!$A$1:$CZ$1,_xlfn.XLOOKUP($A3,'PY1 Data(H)'!$A$1:$A$288,'PY1 Data(H)'!$A$1:$CZ$288))</f>
        <v>6589901</v>
      </c>
      <c r="BD3" s="176" cm="1">
        <f t="array" ref="BD3">_xlfn.XLOOKUP(BD$1,'PY1 Data(H)'!$A$1:$CZ$1,_xlfn.XLOOKUP($A3,'PY1 Data(H)'!$A$1:$A$288,'PY1 Data(H)'!$A$1:$CZ$288))</f>
        <v>33316630</v>
      </c>
      <c r="BE3" s="176" cm="1">
        <f t="array" ref="BE3">_xlfn.XLOOKUP(BE$1,'PY1 Data(H)'!$A$1:$CZ$1,_xlfn.XLOOKUP($A3,'PY1 Data(H)'!$A$1:$A$288,'PY1 Data(H)'!$A$1:$CZ$288))</f>
        <v>35995999</v>
      </c>
      <c r="BF3" s="176" cm="1">
        <f t="array" ref="BF3">_xlfn.XLOOKUP(BF$1,'PY1 Data(H)'!$A$1:$CZ$1,_xlfn.XLOOKUP($A3,'PY1 Data(H)'!$A$1:$A$288,'PY1 Data(H)'!$A$1:$CZ$288))</f>
        <v>65243121</v>
      </c>
      <c r="BG3" s="176" cm="1">
        <f t="array" ref="BG3">_xlfn.XLOOKUP(BG$1,'PY1 Data(H)'!$A$1:$CZ$1,_xlfn.XLOOKUP($A3,'PY1 Data(H)'!$A$1:$A$288,'PY1 Data(H)'!$A$1:$CZ$288))</f>
        <v>40404891</v>
      </c>
      <c r="BH3" s="176" cm="1">
        <f t="array" ref="BH3">_xlfn.XLOOKUP(BH$1,'PY1 Data(H)'!$A$1:$CZ$1,_xlfn.XLOOKUP($A3,'PY1 Data(H)'!$A$1:$A$288,'PY1 Data(H)'!$A$1:$CZ$288))</f>
        <v>10832629</v>
      </c>
      <c r="BI3" s="176" cm="1">
        <f t="array" ref="BI3">_xlfn.XLOOKUP(BI$1,'PY1 Data(H)'!$A$1:$CZ$1,_xlfn.XLOOKUP($A3,'PY1 Data(H)'!$A$1:$A$288,'PY1 Data(H)'!$A$1:$CZ$288))</f>
        <v>26639413</v>
      </c>
      <c r="BJ3" s="176" cm="1">
        <f t="array" ref="BJ3">_xlfn.XLOOKUP(BJ$1,'PY1 Data(H)'!$A$1:$CZ$1,_xlfn.XLOOKUP($A3,'PY1 Data(H)'!$A$1:$A$288,'PY1 Data(H)'!$A$1:$CZ$288))</f>
        <v>25797404</v>
      </c>
      <c r="BK3" s="176" cm="1">
        <f t="array" ref="BK3">_xlfn.XLOOKUP(BK$1,'PY1 Data(H)'!$A$1:$CZ$1,_xlfn.XLOOKUP($A3,'PY1 Data(H)'!$A$1:$A$288,'PY1 Data(H)'!$A$1:$CZ$288))</f>
        <v>1273938820</v>
      </c>
      <c r="BL3" s="176" cm="1">
        <f t="array" ref="BL3">_xlfn.XLOOKUP(BL$1,'PY1 Data(H)'!$A$1:$CZ$1,_xlfn.XLOOKUP($A3,'PY1 Data(H)'!$A$1:$A$288,'PY1 Data(H)'!$A$1:$CZ$288))</f>
        <v>8955995</v>
      </c>
      <c r="BM3" s="176" cm="1">
        <f t="array" ref="BM3">_xlfn.XLOOKUP(BM$1,'PY1 Data(H)'!$A$1:$CZ$1,_xlfn.XLOOKUP($A3,'PY1 Data(H)'!$A$1:$A$288,'PY1 Data(H)'!$A$1:$CZ$288))</f>
        <v>47141840</v>
      </c>
      <c r="BN3" s="176" cm="1">
        <f t="array" ref="BN3">_xlfn.XLOOKUP(BN$1,'PY1 Data(H)'!$A$1:$CZ$1,_xlfn.XLOOKUP($A3,'PY1 Data(H)'!$A$1:$A$288,'PY1 Data(H)'!$A$1:$CZ$288))</f>
        <v>86446693</v>
      </c>
      <c r="BO3" s="176" cm="1">
        <f t="array" ref="BO3">_xlfn.XLOOKUP(BO$1,'PY1 Data(H)'!$A$1:$CZ$1,_xlfn.XLOOKUP($A3,'PY1 Data(H)'!$A$1:$A$288,'PY1 Data(H)'!$A$1:$CZ$288))</f>
        <v>46829627</v>
      </c>
      <c r="BP3" s="176" cm="1">
        <f t="array" ref="BP3">_xlfn.XLOOKUP(BP$1,'PY1 Data(H)'!$A$1:$CZ$1,_xlfn.XLOOKUP($A3,'PY1 Data(H)'!$A$1:$A$288,'PY1 Data(H)'!$A$1:$CZ$288))</f>
        <v>202294809</v>
      </c>
      <c r="BQ3" s="176" cm="1">
        <f t="array" ref="BQ3">_xlfn.XLOOKUP(BQ$1,'PY1 Data(H)'!$A$1:$CZ$1,_xlfn.XLOOKUP($A3,'PY1 Data(H)'!$A$1:$A$288,'PY1 Data(H)'!$A$1:$CZ$288))</f>
        <v>22002030</v>
      </c>
      <c r="BR3" s="176" cm="1">
        <f t="array" ref="BR3">_xlfn.XLOOKUP(BR$1,'PY1 Data(H)'!$A$1:$CZ$1,_xlfn.XLOOKUP($A3,'PY1 Data(H)'!$A$1:$A$288,'PY1 Data(H)'!$A$1:$CZ$288))</f>
        <v>121133374</v>
      </c>
      <c r="BS3" s="176" cm="1">
        <f t="array" ref="BS3">_xlfn.XLOOKUP(BS$1,'PY1 Data(H)'!$A$1:$CZ$1,_xlfn.XLOOKUP($A3,'PY1 Data(H)'!$A$1:$A$288,'PY1 Data(H)'!$A$1:$CZ$288))</f>
        <v>90695798</v>
      </c>
      <c r="BT3" s="176" cm="1">
        <f t="array" ref="BT3">_xlfn.XLOOKUP(BT$1,'PY1 Data(H)'!$A$1:$CZ$1,_xlfn.XLOOKUP($A3,'PY1 Data(H)'!$A$1:$A$288,'PY1 Data(H)'!$A$1:$CZ$288))</f>
        <v>10134698</v>
      </c>
      <c r="BU3" s="176" cm="1">
        <f t="array" ref="BU3">_xlfn.XLOOKUP(BU$1,'PY1 Data(H)'!$A$1:$CZ$1,_xlfn.XLOOKUP($A3,'PY1 Data(H)'!$A$1:$A$288,'PY1 Data(H)'!$A$1:$CZ$288))</f>
        <v>25549728</v>
      </c>
      <c r="BV3" s="176" cm="1">
        <f t="array" ref="BV3">_xlfn.XLOOKUP(BV$1,'PY1 Data(H)'!$A$1:$CZ$1,_xlfn.XLOOKUP($A3,'PY1 Data(H)'!$A$1:$A$288,'PY1 Data(H)'!$A$1:$CZ$288))</f>
        <v>55805546</v>
      </c>
      <c r="BW3" s="176" cm="1">
        <f t="array" ref="BW3">_xlfn.XLOOKUP(BW$1,'PY1 Data(H)'!$A$1:$CZ$1,_xlfn.XLOOKUP($A3,'PY1 Data(H)'!$A$1:$A$288,'PY1 Data(H)'!$A$1:$CZ$288))</f>
        <v>7624723</v>
      </c>
      <c r="BX3" s="176" cm="1">
        <f t="array" ref="BX3">_xlfn.XLOOKUP(BX$1,'PY1 Data(H)'!$A$1:$CZ$1,_xlfn.XLOOKUP($A3,'PY1 Data(H)'!$A$1:$A$288,'PY1 Data(H)'!$A$1:$CZ$288))</f>
        <v>31640263</v>
      </c>
      <c r="BY3" s="176" cm="1">
        <f t="array" ref="BY3">_xlfn.XLOOKUP(BY$1,'PY1 Data(H)'!$A$1:$CZ$1,_xlfn.XLOOKUP($A3,'PY1 Data(H)'!$A$1:$A$288,'PY1 Data(H)'!$A$1:$CZ$288))</f>
        <v>92856992</v>
      </c>
      <c r="BZ3" s="176" cm="1">
        <f t="array" ref="BZ3">_xlfn.XLOOKUP(BZ$1,'PY1 Data(H)'!$A$1:$CZ$1,_xlfn.XLOOKUP($A3,'PY1 Data(H)'!$A$1:$A$288,'PY1 Data(H)'!$A$1:$CZ$288))</f>
        <v>17437638</v>
      </c>
      <c r="CA3" s="176" cm="1">
        <f t="array" ref="CA3">_xlfn.XLOOKUP(CA$1,'PY1 Data(H)'!$A$1:$CZ$1,_xlfn.XLOOKUP($A3,'PY1 Data(H)'!$A$1:$A$288,'PY1 Data(H)'!$A$1:$CZ$288))</f>
        <v>100302792</v>
      </c>
      <c r="CB3" s="176" cm="1">
        <f t="array" ref="CB3">_xlfn.XLOOKUP(CB$1,'PY1 Data(H)'!$A$1:$CZ$1,_xlfn.XLOOKUP($A3,'PY1 Data(H)'!$A$1:$A$288,'PY1 Data(H)'!$A$1:$CZ$288))</f>
        <v>20486185</v>
      </c>
      <c r="CC3" s="176" cm="1">
        <f t="array" ref="CC3">_xlfn.XLOOKUP(CC$1,'PY1 Data(H)'!$A$1:$CZ$1,_xlfn.XLOOKUP($A3,'PY1 Data(H)'!$A$1:$A$288,'PY1 Data(H)'!$A$1:$CZ$288))</f>
        <v>46628424</v>
      </c>
      <c r="CD3" s="176" cm="1">
        <f t="array" ref="CD3">_xlfn.XLOOKUP(CD$1,'PY1 Data(H)'!$A$1:$CZ$1,_xlfn.XLOOKUP($A3,'PY1 Data(H)'!$A$1:$A$288,'PY1 Data(H)'!$A$1:$CZ$288))</f>
        <v>50857836</v>
      </c>
      <c r="CE3" s="176" cm="1">
        <f t="array" ref="CE3">_xlfn.XLOOKUP(CE$1,'PY1 Data(H)'!$A$1:$CZ$1,_xlfn.XLOOKUP($A3,'PY1 Data(H)'!$A$1:$A$288,'PY1 Data(H)'!$A$1:$CZ$288))</f>
        <v>76982076</v>
      </c>
      <c r="CF3" s="176" cm="1">
        <f t="array" ref="CF3">_xlfn.XLOOKUP(CF$1,'PY1 Data(H)'!$A$1:$CZ$1,_xlfn.XLOOKUP($A3,'PY1 Data(H)'!$A$1:$A$288,'PY1 Data(H)'!$A$1:$CZ$288))</f>
        <v>48521767</v>
      </c>
      <c r="CG3" s="176" cm="1">
        <f t="array" ref="CG3">_xlfn.XLOOKUP(CG$1,'PY1 Data(H)'!$A$1:$CZ$1,_xlfn.XLOOKUP($A3,'PY1 Data(H)'!$A$1:$A$288,'PY1 Data(H)'!$A$1:$CZ$288))</f>
        <v>31317009</v>
      </c>
      <c r="CH3" s="176" cm="1">
        <f t="array" ref="CH3">_xlfn.XLOOKUP(CH$1,'PY1 Data(H)'!$A$1:$CZ$1,_xlfn.XLOOKUP($A3,'PY1 Data(H)'!$A$1:$A$288,'PY1 Data(H)'!$A$1:$CZ$288))</f>
        <v>13799157</v>
      </c>
      <c r="CI3" s="176" cm="1">
        <f t="array" ref="CI3">_xlfn.XLOOKUP(CI$1,'PY1 Data(H)'!$A$1:$CZ$1,_xlfn.XLOOKUP($A3,'PY1 Data(H)'!$A$1:$A$288,'PY1 Data(H)'!$A$1:$CZ$288))</f>
        <v>38299493</v>
      </c>
      <c r="CJ3" s="176" cm="1">
        <f t="array" ref="CJ3">_xlfn.XLOOKUP(CJ$1,'PY1 Data(H)'!$A$1:$CZ$1,_xlfn.XLOOKUP($A3,'PY1 Data(H)'!$A$1:$A$288,'PY1 Data(H)'!$A$1:$CZ$288))</f>
        <v>17502201</v>
      </c>
      <c r="CK3" s="176" cm="1">
        <f t="array" ref="CK3">_xlfn.XLOOKUP(CK$1,'PY1 Data(H)'!$A$1:$CZ$1,_xlfn.XLOOKUP($A3,'PY1 Data(H)'!$A$1:$A$288,'PY1 Data(H)'!$A$1:$CZ$288))</f>
        <v>41034016</v>
      </c>
      <c r="CL3" s="176" cm="1">
        <f t="array" ref="CL3">_xlfn.XLOOKUP(CL$1,'PY1 Data(H)'!$A$1:$CZ$1,_xlfn.XLOOKUP($A3,'PY1 Data(H)'!$A$1:$A$288,'PY1 Data(H)'!$A$1:$CZ$288))</f>
        <v>9682229</v>
      </c>
      <c r="CM3" s="176" cm="1">
        <f t="array" ref="CM3">_xlfn.XLOOKUP(CM$1,'PY1 Data(H)'!$A$1:$CZ$1,_xlfn.XLOOKUP($A3,'PY1 Data(H)'!$A$1:$A$288,'PY1 Data(H)'!$A$1:$CZ$288))</f>
        <v>39101816</v>
      </c>
      <c r="CN3" s="176" cm="1">
        <f t="array" ref="CN3">_xlfn.XLOOKUP(CN$1,'PY1 Data(H)'!$A$1:$CZ$1,_xlfn.XLOOKUP($A3,'PY1 Data(H)'!$A$1:$A$288,'PY1 Data(H)'!$A$1:$CZ$288))</f>
        <v>1038848</v>
      </c>
      <c r="CO3" s="176" cm="1">
        <f t="array" ref="CO3">_xlfn.XLOOKUP(CO$1,'PY1 Data(H)'!$A$1:$CZ$1,_xlfn.XLOOKUP($A3,'PY1 Data(H)'!$A$1:$A$288,'PY1 Data(H)'!$A$1:$CZ$288))</f>
        <v>132513339</v>
      </c>
      <c r="CP3" s="176" cm="1">
        <f t="array" ref="CP3">_xlfn.XLOOKUP(CP$1,'PY1 Data(H)'!$A$1:$CZ$1,_xlfn.XLOOKUP($A3,'PY1 Data(H)'!$A$1:$A$288,'PY1 Data(H)'!$A$1:$CZ$288))</f>
        <v>35105953</v>
      </c>
      <c r="CQ3" s="176" cm="1">
        <f t="array" ref="CQ3">_xlfn.XLOOKUP(CQ$1,'PY1 Data(H)'!$A$1:$CZ$1,_xlfn.XLOOKUP($A3,'PY1 Data(H)'!$A$1:$A$288,'PY1 Data(H)'!$A$1:$CZ$288))</f>
        <v>940942897</v>
      </c>
      <c r="CR3" s="176" cm="1">
        <f t="array" ref="CR3">_xlfn.XLOOKUP(CR$1,'PY1 Data(H)'!$A$1:$CZ$1,_xlfn.XLOOKUP($A3,'PY1 Data(H)'!$A$1:$A$288,'PY1 Data(H)'!$A$1:$CZ$288))</f>
        <v>18029163</v>
      </c>
      <c r="CS3" s="176" cm="1">
        <f t="array" ref="CS3">_xlfn.XLOOKUP(CS$1,'PY1 Data(H)'!$A$1:$CZ$1,_xlfn.XLOOKUP($A3,'PY1 Data(H)'!$A$1:$A$288,'PY1 Data(H)'!$A$1:$CZ$288))</f>
        <v>12606195</v>
      </c>
      <c r="CT3" s="176" cm="1">
        <f t="array" ref="CT3">_xlfn.XLOOKUP(CT$1,'PY1 Data(H)'!$A$1:$CZ$1,_xlfn.XLOOKUP($A3,'PY1 Data(H)'!$A$1:$A$288,'PY1 Data(H)'!$A$1:$CZ$288))</f>
        <v>67085595</v>
      </c>
      <c r="CU3" s="176" cm="1">
        <f t="array" ref="CU3">_xlfn.XLOOKUP(CU$1,'PY1 Data(H)'!$A$1:$CZ$1,_xlfn.XLOOKUP($A3,'PY1 Data(H)'!$A$1:$A$288,'PY1 Data(H)'!$A$1:$CZ$288))</f>
        <v>44768785</v>
      </c>
      <c r="CV3" s="176" cm="1">
        <f t="array" ref="CV3">_xlfn.XLOOKUP(CV$1,'PY1 Data(H)'!$A$1:$CZ$1,_xlfn.XLOOKUP($A3,'PY1 Data(H)'!$A$1:$A$288,'PY1 Data(H)'!$A$1:$CZ$288))</f>
        <v>40836525</v>
      </c>
      <c r="CW3" s="176" cm="1">
        <f t="array" ref="CW3">_xlfn.XLOOKUP(CW$1,'PY1 Data(H)'!$A$1:$CZ$1,_xlfn.XLOOKUP($A3,'PY1 Data(H)'!$A$1:$A$288,'PY1 Data(H)'!$A$1:$CZ$288))</f>
        <v>48013957</v>
      </c>
      <c r="CX3" s="176" cm="1">
        <f t="array" ref="CX3">_xlfn.XLOOKUP(CX$1,'PY1 Data(H)'!$A$1:$CZ$1,_xlfn.XLOOKUP($A3,'PY1 Data(H)'!$A$1:$A$288,'PY1 Data(H)'!$A$1:$CZ$288))</f>
        <v>20930956</v>
      </c>
      <c r="CY3" s="176" cm="1">
        <f t="array" ref="CY3">_xlfn.XLOOKUP(CY$1,'PY1 Data(H)'!$A$1:$CZ$1,_xlfn.XLOOKUP($A3,'PY1 Data(H)'!$A$1:$A$288,'PY1 Data(H)'!$A$1:$CZ$288))</f>
        <v>5689039</v>
      </c>
    </row>
    <row r="4" spans="1:103" x14ac:dyDescent="0.3">
      <c r="A4">
        <v>500</v>
      </c>
      <c r="D4" s="176" cm="1">
        <f t="array" ref="D4">_xlfn.XLOOKUP(D$1,'PY1 Data(H)'!$A$1:$CZ$1,_xlfn.XLOOKUP($A4,'PY1 Data(H)'!$A$1:$A$288,'PY1 Data(H)'!$A$1:$CZ$288))</f>
        <v>145981449</v>
      </c>
      <c r="E4" s="176" cm="1">
        <f t="array" ref="E4">_xlfn.XLOOKUP(E$1,'PY1 Data(H)'!$A$1:$CZ$1,_xlfn.XLOOKUP($A4,'PY1 Data(H)'!$A$1:$A$288,'PY1 Data(H)'!$A$1:$CZ$288))</f>
        <v>4548882</v>
      </c>
      <c r="F4" s="176" cm="1">
        <f t="array" ref="F4">_xlfn.XLOOKUP(F$1,'PY1 Data(H)'!$A$1:$CZ$1,_xlfn.XLOOKUP($A4,'PY1 Data(H)'!$A$1:$A$288,'PY1 Data(H)'!$A$1:$CZ$288))</f>
        <v>310890</v>
      </c>
      <c r="G4" s="176" cm="1">
        <f t="array" ref="G4">_xlfn.XLOOKUP(G$1,'PY1 Data(H)'!$A$1:$CZ$1,_xlfn.XLOOKUP($A4,'PY1 Data(H)'!$A$1:$A$288,'PY1 Data(H)'!$A$1:$CZ$288))</f>
        <v>0</v>
      </c>
      <c r="H4" s="176" cm="1">
        <f t="array" ref="H4">_xlfn.XLOOKUP(H$1,'PY1 Data(H)'!$A$1:$CZ$1,_xlfn.XLOOKUP($A4,'PY1 Data(H)'!$A$1:$A$288,'PY1 Data(H)'!$A$1:$CZ$288))</f>
        <v>9604867</v>
      </c>
      <c r="I4" s="176" cm="1">
        <f t="array" ref="I4">_xlfn.XLOOKUP(I$1,'PY1 Data(H)'!$A$1:$CZ$1,_xlfn.XLOOKUP($A4,'PY1 Data(H)'!$A$1:$A$288,'PY1 Data(H)'!$A$1:$CZ$288))</f>
        <v>4073</v>
      </c>
      <c r="J4" s="176" cm="1">
        <f t="array" ref="J4">_xlfn.XLOOKUP(J$1,'PY1 Data(H)'!$A$1:$CZ$1,_xlfn.XLOOKUP($A4,'PY1 Data(H)'!$A$1:$A$288,'PY1 Data(H)'!$A$1:$CZ$288))</f>
        <v>5226088</v>
      </c>
      <c r="K4" s="176" cm="1">
        <f t="array" ref="K4">_xlfn.XLOOKUP(K$1,'PY1 Data(H)'!$A$1:$CZ$1,_xlfn.XLOOKUP($A4,'PY1 Data(H)'!$A$1:$A$288,'PY1 Data(H)'!$A$1:$CZ$288))</f>
        <v>1415291</v>
      </c>
      <c r="L4" s="176" cm="1">
        <f t="array" ref="L4">_xlfn.XLOOKUP(L$1,'PY1 Data(H)'!$A$1:$CZ$1,_xlfn.XLOOKUP($A4,'PY1 Data(H)'!$A$1:$A$288,'PY1 Data(H)'!$A$1:$CZ$288))</f>
        <v>5380509</v>
      </c>
      <c r="M4" s="176" cm="1">
        <f t="array" ref="M4">_xlfn.XLOOKUP(M$1,'PY1 Data(H)'!$A$1:$CZ$1,_xlfn.XLOOKUP($A4,'PY1 Data(H)'!$A$1:$A$288,'PY1 Data(H)'!$A$1:$CZ$288))</f>
        <v>45950422</v>
      </c>
      <c r="N4" s="176" cm="1">
        <f t="array" ref="N4">_xlfn.XLOOKUP(N$1,'PY1 Data(H)'!$A$1:$CZ$1,_xlfn.XLOOKUP($A4,'PY1 Data(H)'!$A$1:$A$288,'PY1 Data(H)'!$A$1:$CZ$288))</f>
        <v>50296440</v>
      </c>
      <c r="O4" s="176" cm="1">
        <f t="array" ref="O4">_xlfn.XLOOKUP(O$1,'PY1 Data(H)'!$A$1:$CZ$1,_xlfn.XLOOKUP($A4,'PY1 Data(H)'!$A$1:$A$288,'PY1 Data(H)'!$A$1:$CZ$288))</f>
        <v>370402</v>
      </c>
      <c r="P4" s="176" cm="1">
        <f t="array" ref="P4">_xlfn.XLOOKUP(P$1,'PY1 Data(H)'!$A$1:$CZ$1,_xlfn.XLOOKUP($A4,'PY1 Data(H)'!$A$1:$A$288,'PY1 Data(H)'!$A$1:$CZ$288))</f>
        <v>38788329</v>
      </c>
      <c r="Q4" s="176" cm="1">
        <f t="array" ref="Q4">_xlfn.XLOOKUP(Q$1,'PY1 Data(H)'!$A$1:$CZ$1,_xlfn.XLOOKUP($A4,'PY1 Data(H)'!$A$1:$A$288,'PY1 Data(H)'!$A$1:$CZ$288))</f>
        <v>8371704</v>
      </c>
      <c r="R4" s="176" cm="1">
        <f t="array" ref="R4">_xlfn.XLOOKUP(R$1,'PY1 Data(H)'!$A$1:$CZ$1,_xlfn.XLOOKUP($A4,'PY1 Data(H)'!$A$1:$A$288,'PY1 Data(H)'!$A$1:$CZ$288))</f>
        <v>2652320</v>
      </c>
      <c r="S4" s="176" cm="1">
        <f t="array" ref="S4">_xlfn.XLOOKUP(S$1,'PY1 Data(H)'!$A$1:$CZ$1,_xlfn.XLOOKUP($A4,'PY1 Data(H)'!$A$1:$A$288,'PY1 Data(H)'!$A$1:$CZ$288))</f>
        <v>6562331</v>
      </c>
      <c r="T4" s="176" cm="1">
        <f t="array" ref="T4">_xlfn.XLOOKUP(T$1,'PY1 Data(H)'!$A$1:$CZ$1,_xlfn.XLOOKUP($A4,'PY1 Data(H)'!$A$1:$A$288,'PY1 Data(H)'!$A$1:$CZ$288))</f>
        <v>0</v>
      </c>
      <c r="U4" s="176" cm="1">
        <f t="array" ref="U4">_xlfn.XLOOKUP(U$1,'PY1 Data(H)'!$A$1:$CZ$1,_xlfn.XLOOKUP($A4,'PY1 Data(H)'!$A$1:$A$288,'PY1 Data(H)'!$A$1:$CZ$288))</f>
        <v>45944686</v>
      </c>
      <c r="V4" s="176" cm="1">
        <f t="array" ref="V4">_xlfn.XLOOKUP(V$1,'PY1 Data(H)'!$A$1:$CZ$1,_xlfn.XLOOKUP($A4,'PY1 Data(H)'!$A$1:$A$288,'PY1 Data(H)'!$A$1:$CZ$288))</f>
        <v>24468671</v>
      </c>
      <c r="W4" s="176" cm="1">
        <f t="array" ref="W4">_xlfn.XLOOKUP(W$1,'PY1 Data(H)'!$A$1:$CZ$1,_xlfn.XLOOKUP($A4,'PY1 Data(H)'!$A$1:$A$288,'PY1 Data(H)'!$A$1:$CZ$288))</f>
        <v>0</v>
      </c>
      <c r="X4" s="176" cm="1">
        <f t="array" ref="X4">_xlfn.XLOOKUP(X$1,'PY1 Data(H)'!$A$1:$CZ$1,_xlfn.XLOOKUP($A4,'PY1 Data(H)'!$A$1:$A$288,'PY1 Data(H)'!$A$1:$CZ$288))</f>
        <v>1635973</v>
      </c>
      <c r="Y4" s="176" cm="1">
        <f t="array" ref="Y4">_xlfn.XLOOKUP(Y$1,'PY1 Data(H)'!$A$1:$CZ$1,_xlfn.XLOOKUP($A4,'PY1 Data(H)'!$A$1:$A$288,'PY1 Data(H)'!$A$1:$CZ$288))</f>
        <v>1503788</v>
      </c>
      <c r="Z4" s="176" cm="1">
        <f t="array" ref="Z4">_xlfn.XLOOKUP(Z$1,'PY1 Data(H)'!$A$1:$CZ$1,_xlfn.XLOOKUP($A4,'PY1 Data(H)'!$A$1:$A$288,'PY1 Data(H)'!$A$1:$CZ$288))</f>
        <v>16719692</v>
      </c>
      <c r="AA4" s="176" cm="1">
        <f t="array" ref="AA4">_xlfn.XLOOKUP(AA$1,'PY1 Data(H)'!$A$1:$CZ$1,_xlfn.XLOOKUP($A4,'PY1 Data(H)'!$A$1:$A$288,'PY1 Data(H)'!$A$1:$CZ$288))</f>
        <v>26948417</v>
      </c>
      <c r="AB4" s="176" cm="1">
        <f t="array" ref="AB4">_xlfn.XLOOKUP(AB$1,'PY1 Data(H)'!$A$1:$CZ$1,_xlfn.XLOOKUP($A4,'PY1 Data(H)'!$A$1:$A$288,'PY1 Data(H)'!$A$1:$CZ$288))</f>
        <v>10285062</v>
      </c>
      <c r="AC4" s="176" cm="1">
        <f t="array" ref="AC4">_xlfn.XLOOKUP(AC$1,'PY1 Data(H)'!$A$1:$CZ$1,_xlfn.XLOOKUP($A4,'PY1 Data(H)'!$A$1:$A$288,'PY1 Data(H)'!$A$1:$CZ$288))</f>
        <v>26927536</v>
      </c>
      <c r="AD4" s="176" cm="1">
        <f t="array" ref="AD4">_xlfn.XLOOKUP(AD$1,'PY1 Data(H)'!$A$1:$CZ$1,_xlfn.XLOOKUP($A4,'PY1 Data(H)'!$A$1:$A$288,'PY1 Data(H)'!$A$1:$CZ$288))</f>
        <v>4821270</v>
      </c>
      <c r="AE4" s="176" cm="1">
        <f t="array" ref="AE4">_xlfn.XLOOKUP(AE$1,'PY1 Data(H)'!$A$1:$CZ$1,_xlfn.XLOOKUP($A4,'PY1 Data(H)'!$A$1:$A$288,'PY1 Data(H)'!$A$1:$CZ$288))</f>
        <v>27858604</v>
      </c>
      <c r="AF4" s="176" cm="1">
        <f t="array" ref="AF4">_xlfn.XLOOKUP(AF$1,'PY1 Data(H)'!$A$1:$CZ$1,_xlfn.XLOOKUP($A4,'PY1 Data(H)'!$A$1:$A$288,'PY1 Data(H)'!$A$1:$CZ$288))</f>
        <v>28886499</v>
      </c>
      <c r="AG4" s="176" cm="1">
        <f t="array" ref="AG4">_xlfn.XLOOKUP(AG$1,'PY1 Data(H)'!$A$1:$CZ$1,_xlfn.XLOOKUP($A4,'PY1 Data(H)'!$A$1:$A$288,'PY1 Data(H)'!$A$1:$CZ$288))</f>
        <v>6611113</v>
      </c>
      <c r="AH4" s="176" cm="1">
        <f t="array" ref="AH4">_xlfn.XLOOKUP(AH$1,'PY1 Data(H)'!$A$1:$CZ$1,_xlfn.XLOOKUP($A4,'PY1 Data(H)'!$A$1:$A$288,'PY1 Data(H)'!$A$1:$CZ$288))</f>
        <v>10126029</v>
      </c>
      <c r="AI4" s="176" cm="1">
        <f t="array" ref="AI4">_xlfn.XLOOKUP(AI$1,'PY1 Data(H)'!$A$1:$CZ$1,_xlfn.XLOOKUP($A4,'PY1 Data(H)'!$A$1:$A$288,'PY1 Data(H)'!$A$1:$CZ$288))</f>
        <v>45925702</v>
      </c>
      <c r="AJ4" s="176" cm="1">
        <f t="array" ref="AJ4">_xlfn.XLOOKUP(AJ$1,'PY1 Data(H)'!$A$1:$CZ$1,_xlfn.XLOOKUP($A4,'PY1 Data(H)'!$A$1:$A$288,'PY1 Data(H)'!$A$1:$CZ$288))</f>
        <v>1505350</v>
      </c>
      <c r="AK4" s="176" cm="1">
        <f t="array" ref="AK4">_xlfn.XLOOKUP(AK$1,'PY1 Data(H)'!$A$1:$CZ$1,_xlfn.XLOOKUP($A4,'PY1 Data(H)'!$A$1:$A$288,'PY1 Data(H)'!$A$1:$CZ$288))</f>
        <v>344907982</v>
      </c>
      <c r="AL4" s="176" cm="1">
        <f t="array" ref="AL4">_xlfn.XLOOKUP(AL$1,'PY1 Data(H)'!$A$1:$CZ$1,_xlfn.XLOOKUP($A4,'PY1 Data(H)'!$A$1:$A$288,'PY1 Data(H)'!$A$1:$CZ$288))</f>
        <v>6257631</v>
      </c>
      <c r="AM4" s="176" cm="1">
        <f t="array" ref="AM4">_xlfn.XLOOKUP(AM$1,'PY1 Data(H)'!$A$1:$CZ$1,_xlfn.XLOOKUP($A4,'PY1 Data(H)'!$A$1:$A$288,'PY1 Data(H)'!$A$1:$CZ$288))</f>
        <v>45203784</v>
      </c>
      <c r="AN4" s="176" cm="1">
        <f t="array" ref="AN4">_xlfn.XLOOKUP(AN$1,'PY1 Data(H)'!$A$1:$CZ$1,_xlfn.XLOOKUP($A4,'PY1 Data(H)'!$A$1:$A$288,'PY1 Data(H)'!$A$1:$CZ$288))</f>
        <v>293599</v>
      </c>
      <c r="AO4" s="176" cm="1">
        <f t="array" ref="AO4">_xlfn.XLOOKUP(AO$1,'PY1 Data(H)'!$A$1:$CZ$1,_xlfn.XLOOKUP($A4,'PY1 Data(H)'!$A$1:$A$288,'PY1 Data(H)'!$A$1:$CZ$288))</f>
        <v>4506549</v>
      </c>
      <c r="AP4" s="176" cm="1">
        <f t="array" ref="AP4">_xlfn.XLOOKUP(AP$1,'PY1 Data(H)'!$A$1:$CZ$1,_xlfn.XLOOKUP($A4,'PY1 Data(H)'!$A$1:$A$288,'PY1 Data(H)'!$A$1:$CZ$288))</f>
        <v>5947825</v>
      </c>
      <c r="AQ4" s="176" cm="1">
        <f t="array" ref="AQ4">_xlfn.XLOOKUP(AQ$1,'PY1 Data(H)'!$A$1:$CZ$1,_xlfn.XLOOKUP($A4,'PY1 Data(H)'!$A$1:$A$288,'PY1 Data(H)'!$A$1:$CZ$288))</f>
        <v>3350298</v>
      </c>
      <c r="AR4" s="176" cm="1">
        <f t="array" ref="AR4">_xlfn.XLOOKUP(AR$1,'PY1 Data(H)'!$A$1:$CZ$1,_xlfn.XLOOKUP($A4,'PY1 Data(H)'!$A$1:$A$288,'PY1 Data(H)'!$A$1:$CZ$288))</f>
        <v>0</v>
      </c>
      <c r="AS4" s="176" cm="1">
        <f t="array" ref="AS4">_xlfn.XLOOKUP(AS$1,'PY1 Data(H)'!$A$1:$CZ$1,_xlfn.XLOOKUP($A4,'PY1 Data(H)'!$A$1:$A$288,'PY1 Data(H)'!$A$1:$CZ$288))</f>
        <v>1340946</v>
      </c>
      <c r="AT4" s="176" cm="1">
        <f t="array" ref="AT4">_xlfn.XLOOKUP(AT$1,'PY1 Data(H)'!$A$1:$CZ$1,_xlfn.XLOOKUP($A4,'PY1 Data(H)'!$A$1:$A$288,'PY1 Data(H)'!$A$1:$CZ$288))</f>
        <v>18547498</v>
      </c>
      <c r="AU4" s="176" cm="1">
        <f t="array" ref="AU4">_xlfn.XLOOKUP(AU$1,'PY1 Data(H)'!$A$1:$CZ$1,_xlfn.XLOOKUP($A4,'PY1 Data(H)'!$A$1:$A$288,'PY1 Data(H)'!$A$1:$CZ$288))</f>
        <v>11849829</v>
      </c>
      <c r="AV4" s="176" cm="1">
        <f t="array" ref="AV4">_xlfn.XLOOKUP(AV$1,'PY1 Data(H)'!$A$1:$CZ$1,_xlfn.XLOOKUP($A4,'PY1 Data(H)'!$A$1:$A$288,'PY1 Data(H)'!$A$1:$CZ$288))</f>
        <v>60031873</v>
      </c>
      <c r="AW4" s="176" cm="1">
        <f t="array" ref="AW4">_xlfn.XLOOKUP(AW$1,'PY1 Data(H)'!$A$1:$CZ$1,_xlfn.XLOOKUP($A4,'PY1 Data(H)'!$A$1:$A$288,'PY1 Data(H)'!$A$1:$CZ$288))</f>
        <v>7824350</v>
      </c>
      <c r="AX4" s="176" cm="1">
        <f t="array" ref="AX4">_xlfn.XLOOKUP(AX$1,'PY1 Data(H)'!$A$1:$CZ$1,_xlfn.XLOOKUP($A4,'PY1 Data(H)'!$A$1:$A$288,'PY1 Data(H)'!$A$1:$CZ$288))</f>
        <v>22503379</v>
      </c>
      <c r="AY4" s="176" cm="1">
        <f t="array" ref="AY4">_xlfn.XLOOKUP(AY$1,'PY1 Data(H)'!$A$1:$CZ$1,_xlfn.XLOOKUP($A4,'PY1 Data(H)'!$A$1:$A$288,'PY1 Data(H)'!$A$1:$CZ$288))</f>
        <v>0</v>
      </c>
      <c r="AZ4" s="176" cm="1">
        <f t="array" ref="AZ4">_xlfn.XLOOKUP(AZ$1,'PY1 Data(H)'!$A$1:$CZ$1,_xlfn.XLOOKUP($A4,'PY1 Data(H)'!$A$1:$A$288,'PY1 Data(H)'!$A$1:$CZ$288))</f>
        <v>33888896</v>
      </c>
      <c r="BA4" s="176" cm="1">
        <f t="array" ref="BA4">_xlfn.XLOOKUP(BA$1,'PY1 Data(H)'!$A$1:$CZ$1,_xlfn.XLOOKUP($A4,'PY1 Data(H)'!$A$1:$A$288,'PY1 Data(H)'!$A$1:$CZ$288))</f>
        <v>4563186</v>
      </c>
      <c r="BB4" s="176" cm="1">
        <f t="array" ref="BB4">_xlfn.XLOOKUP(BB$1,'PY1 Data(H)'!$A$1:$CZ$1,_xlfn.XLOOKUP($A4,'PY1 Data(H)'!$A$1:$A$288,'PY1 Data(H)'!$A$1:$CZ$288))</f>
        <v>88985590</v>
      </c>
      <c r="BC4" s="176" cm="1">
        <f t="array" ref="BC4">_xlfn.XLOOKUP(BC$1,'PY1 Data(H)'!$A$1:$CZ$1,_xlfn.XLOOKUP($A4,'PY1 Data(H)'!$A$1:$A$288,'PY1 Data(H)'!$A$1:$CZ$288))</f>
        <v>4527607</v>
      </c>
      <c r="BD4" s="176" cm="1">
        <f t="array" ref="BD4">_xlfn.XLOOKUP(BD$1,'PY1 Data(H)'!$A$1:$CZ$1,_xlfn.XLOOKUP($A4,'PY1 Data(H)'!$A$1:$A$288,'PY1 Data(H)'!$A$1:$CZ$288))</f>
        <v>7446111</v>
      </c>
      <c r="BE4" s="176" cm="1">
        <f t="array" ref="BE4">_xlfn.XLOOKUP(BE$1,'PY1 Data(H)'!$A$1:$CZ$1,_xlfn.XLOOKUP($A4,'PY1 Data(H)'!$A$1:$A$288,'PY1 Data(H)'!$A$1:$CZ$288))</f>
        <v>433702</v>
      </c>
      <c r="BF4" s="176" cm="1">
        <f t="array" ref="BF4">_xlfn.XLOOKUP(BF$1,'PY1 Data(H)'!$A$1:$CZ$1,_xlfn.XLOOKUP($A4,'PY1 Data(H)'!$A$1:$A$288,'PY1 Data(H)'!$A$1:$CZ$288))</f>
        <v>22144553</v>
      </c>
      <c r="BG4" s="176" cm="1">
        <f t="array" ref="BG4">_xlfn.XLOOKUP(BG$1,'PY1 Data(H)'!$A$1:$CZ$1,_xlfn.XLOOKUP($A4,'PY1 Data(H)'!$A$1:$A$288,'PY1 Data(H)'!$A$1:$CZ$288))</f>
        <v>9636345</v>
      </c>
      <c r="BH4" s="176" cm="1">
        <f t="array" ref="BH4">_xlfn.XLOOKUP(BH$1,'PY1 Data(H)'!$A$1:$CZ$1,_xlfn.XLOOKUP($A4,'PY1 Data(H)'!$A$1:$A$288,'PY1 Data(H)'!$A$1:$CZ$288))</f>
        <v>1636831</v>
      </c>
      <c r="BI4" s="176" cm="1">
        <f t="array" ref="BI4">_xlfn.XLOOKUP(BI$1,'PY1 Data(H)'!$A$1:$CZ$1,_xlfn.XLOOKUP($A4,'PY1 Data(H)'!$A$1:$A$288,'PY1 Data(H)'!$A$1:$CZ$288))</f>
        <v>9575176</v>
      </c>
      <c r="BJ4" s="176" cm="1">
        <f t="array" ref="BJ4">_xlfn.XLOOKUP(BJ$1,'PY1 Data(H)'!$A$1:$CZ$1,_xlfn.XLOOKUP($A4,'PY1 Data(H)'!$A$1:$A$288,'PY1 Data(H)'!$A$1:$CZ$288))</f>
        <v>4154562</v>
      </c>
      <c r="BK4" s="176" cm="1">
        <f t="array" ref="BK4">_xlfn.XLOOKUP(BK$1,'PY1 Data(H)'!$A$1:$CZ$1,_xlfn.XLOOKUP($A4,'PY1 Data(H)'!$A$1:$A$288,'PY1 Data(H)'!$A$1:$CZ$288))</f>
        <v>206721911</v>
      </c>
      <c r="BL4" s="176" cm="1">
        <f t="array" ref="BL4">_xlfn.XLOOKUP(BL$1,'PY1 Data(H)'!$A$1:$CZ$1,_xlfn.XLOOKUP($A4,'PY1 Data(H)'!$A$1:$A$288,'PY1 Data(H)'!$A$1:$CZ$288))</f>
        <v>117911</v>
      </c>
      <c r="BM4" s="176" cm="1">
        <f t="array" ref="BM4">_xlfn.XLOOKUP(BM$1,'PY1 Data(H)'!$A$1:$CZ$1,_xlfn.XLOOKUP($A4,'PY1 Data(H)'!$A$1:$A$288,'PY1 Data(H)'!$A$1:$CZ$288))</f>
        <v>2751941</v>
      </c>
      <c r="BN4" s="176" cm="1">
        <f t="array" ref="BN4">_xlfn.XLOOKUP(BN$1,'PY1 Data(H)'!$A$1:$CZ$1,_xlfn.XLOOKUP($A4,'PY1 Data(H)'!$A$1:$A$288,'PY1 Data(H)'!$A$1:$CZ$288))</f>
        <v>105092833</v>
      </c>
      <c r="BO4" s="176" cm="1">
        <f t="array" ref="BO4">_xlfn.XLOOKUP(BO$1,'PY1 Data(H)'!$A$1:$CZ$1,_xlfn.XLOOKUP($A4,'PY1 Data(H)'!$A$1:$A$288,'PY1 Data(H)'!$A$1:$CZ$288))</f>
        <v>19690473</v>
      </c>
      <c r="BP4" s="176" cm="1">
        <f t="array" ref="BP4">_xlfn.XLOOKUP(BP$1,'PY1 Data(H)'!$A$1:$CZ$1,_xlfn.XLOOKUP($A4,'PY1 Data(H)'!$A$1:$A$288,'PY1 Data(H)'!$A$1:$CZ$288))</f>
        <v>446562354</v>
      </c>
      <c r="BQ4" s="176" cm="1">
        <f t="array" ref="BQ4">_xlfn.XLOOKUP(BQ$1,'PY1 Data(H)'!$A$1:$CZ$1,_xlfn.XLOOKUP($A4,'PY1 Data(H)'!$A$1:$A$288,'PY1 Data(H)'!$A$1:$CZ$288))</f>
        <v>2722929</v>
      </c>
      <c r="BR4" s="176" cm="1">
        <f t="array" ref="BR4">_xlfn.XLOOKUP(BR$1,'PY1 Data(H)'!$A$1:$CZ$1,_xlfn.XLOOKUP($A4,'PY1 Data(H)'!$A$1:$A$288,'PY1 Data(H)'!$A$1:$CZ$288))</f>
        <v>19020597</v>
      </c>
      <c r="BS4" s="176" cm="1">
        <f t="array" ref="BS4">_xlfn.XLOOKUP(BS$1,'PY1 Data(H)'!$A$1:$CZ$1,_xlfn.XLOOKUP($A4,'PY1 Data(H)'!$A$1:$A$288,'PY1 Data(H)'!$A$1:$CZ$288))</f>
        <v>46216133</v>
      </c>
      <c r="BT4" s="176" cm="1">
        <f t="array" ref="BT4">_xlfn.XLOOKUP(BT$1,'PY1 Data(H)'!$A$1:$CZ$1,_xlfn.XLOOKUP($A4,'PY1 Data(H)'!$A$1:$A$288,'PY1 Data(H)'!$A$1:$CZ$288))</f>
        <v>14226</v>
      </c>
      <c r="BU4" s="176" cm="1">
        <f t="array" ref="BU4">_xlfn.XLOOKUP(BU$1,'PY1 Data(H)'!$A$1:$CZ$1,_xlfn.XLOOKUP($A4,'PY1 Data(H)'!$A$1:$A$288,'PY1 Data(H)'!$A$1:$CZ$288))</f>
        <v>6046639</v>
      </c>
      <c r="BV4" s="176" cm="1">
        <f t="array" ref="BV4">_xlfn.XLOOKUP(BV$1,'PY1 Data(H)'!$A$1:$CZ$1,_xlfn.XLOOKUP($A4,'PY1 Data(H)'!$A$1:$A$288,'PY1 Data(H)'!$A$1:$CZ$288))</f>
        <v>1703148</v>
      </c>
      <c r="BW4" s="176" cm="1">
        <f t="array" ref="BW4">_xlfn.XLOOKUP(BW$1,'PY1 Data(H)'!$A$1:$CZ$1,_xlfn.XLOOKUP($A4,'PY1 Data(H)'!$A$1:$A$288,'PY1 Data(H)'!$A$1:$CZ$288))</f>
        <v>4382597</v>
      </c>
      <c r="BX4" s="176" cm="1">
        <f t="array" ref="BX4">_xlfn.XLOOKUP(BX$1,'PY1 Data(H)'!$A$1:$CZ$1,_xlfn.XLOOKUP($A4,'PY1 Data(H)'!$A$1:$A$288,'PY1 Data(H)'!$A$1:$CZ$288))</f>
        <v>11836899</v>
      </c>
      <c r="BY4" s="176" cm="1">
        <f t="array" ref="BY4">_xlfn.XLOOKUP(BY$1,'PY1 Data(H)'!$A$1:$CZ$1,_xlfn.XLOOKUP($A4,'PY1 Data(H)'!$A$1:$A$288,'PY1 Data(H)'!$A$1:$CZ$288))</f>
        <v>30509863</v>
      </c>
      <c r="BZ4" s="176" cm="1">
        <f t="array" ref="BZ4">_xlfn.XLOOKUP(BZ$1,'PY1 Data(H)'!$A$1:$CZ$1,_xlfn.XLOOKUP($A4,'PY1 Data(H)'!$A$1:$A$288,'PY1 Data(H)'!$A$1:$CZ$288))</f>
        <v>8381044</v>
      </c>
      <c r="CA4" s="176" cm="1">
        <f t="array" ref="CA4">_xlfn.XLOOKUP(CA$1,'PY1 Data(H)'!$A$1:$CZ$1,_xlfn.XLOOKUP($A4,'PY1 Data(H)'!$A$1:$A$288,'PY1 Data(H)'!$A$1:$CZ$288))</f>
        <v>52656313</v>
      </c>
      <c r="CB4" s="176" cm="1">
        <f t="array" ref="CB4">_xlfn.XLOOKUP(CB$1,'PY1 Data(H)'!$A$1:$CZ$1,_xlfn.XLOOKUP($A4,'PY1 Data(H)'!$A$1:$A$288,'PY1 Data(H)'!$A$1:$CZ$288))</f>
        <v>4353754</v>
      </c>
      <c r="CC4" s="176" cm="1">
        <f t="array" ref="CC4">_xlfn.XLOOKUP(CC$1,'PY1 Data(H)'!$A$1:$CZ$1,_xlfn.XLOOKUP($A4,'PY1 Data(H)'!$A$1:$A$288,'PY1 Data(H)'!$A$1:$CZ$288))</f>
        <v>16097096</v>
      </c>
      <c r="CD4" s="176" cm="1">
        <f t="array" ref="CD4">_xlfn.XLOOKUP(CD$1,'PY1 Data(H)'!$A$1:$CZ$1,_xlfn.XLOOKUP($A4,'PY1 Data(H)'!$A$1:$A$288,'PY1 Data(H)'!$A$1:$CZ$288))</f>
        <v>840250</v>
      </c>
      <c r="CE4" s="176" cm="1">
        <f t="array" ref="CE4">_xlfn.XLOOKUP(CE$1,'PY1 Data(H)'!$A$1:$CZ$1,_xlfn.XLOOKUP($A4,'PY1 Data(H)'!$A$1:$A$288,'PY1 Data(H)'!$A$1:$CZ$288))</f>
        <v>15773080</v>
      </c>
      <c r="CF4" s="176" cm="1">
        <f t="array" ref="CF4">_xlfn.XLOOKUP(CF$1,'PY1 Data(H)'!$A$1:$CZ$1,_xlfn.XLOOKUP($A4,'PY1 Data(H)'!$A$1:$A$288,'PY1 Data(H)'!$A$1:$CZ$288))</f>
        <v>17557451</v>
      </c>
      <c r="CG4" s="176" cm="1">
        <f t="array" ref="CG4">_xlfn.XLOOKUP(CG$1,'PY1 Data(H)'!$A$1:$CZ$1,_xlfn.XLOOKUP($A4,'PY1 Data(H)'!$A$1:$A$288,'PY1 Data(H)'!$A$1:$CZ$288))</f>
        <v>11822814</v>
      </c>
      <c r="CH4" s="176" cm="1">
        <f t="array" ref="CH4">_xlfn.XLOOKUP(CH$1,'PY1 Data(H)'!$A$1:$CZ$1,_xlfn.XLOOKUP($A4,'PY1 Data(H)'!$A$1:$A$288,'PY1 Data(H)'!$A$1:$CZ$288))</f>
        <v>7051864</v>
      </c>
      <c r="CI4" s="176" cm="1">
        <f t="array" ref="CI4">_xlfn.XLOOKUP(CI$1,'PY1 Data(H)'!$A$1:$CZ$1,_xlfn.XLOOKUP($A4,'PY1 Data(H)'!$A$1:$A$288,'PY1 Data(H)'!$A$1:$CZ$288))</f>
        <v>6102456</v>
      </c>
      <c r="CJ4" s="176" cm="1">
        <f t="array" ref="CJ4">_xlfn.XLOOKUP(CJ$1,'PY1 Data(H)'!$A$1:$CZ$1,_xlfn.XLOOKUP($A4,'PY1 Data(H)'!$A$1:$A$288,'PY1 Data(H)'!$A$1:$CZ$288))</f>
        <v>8686375</v>
      </c>
      <c r="CK4" s="176" cm="1">
        <f t="array" ref="CK4">_xlfn.XLOOKUP(CK$1,'PY1 Data(H)'!$A$1:$CZ$1,_xlfn.XLOOKUP($A4,'PY1 Data(H)'!$A$1:$A$288,'PY1 Data(H)'!$A$1:$CZ$288))</f>
        <v>14014625</v>
      </c>
      <c r="CL4" s="176" cm="1">
        <f t="array" ref="CL4">_xlfn.XLOOKUP(CL$1,'PY1 Data(H)'!$A$1:$CZ$1,_xlfn.XLOOKUP($A4,'PY1 Data(H)'!$A$1:$A$288,'PY1 Data(H)'!$A$1:$CZ$288))</f>
        <v>54354760</v>
      </c>
      <c r="CM4" s="176" cm="1">
        <f t="array" ref="CM4">_xlfn.XLOOKUP(CM$1,'PY1 Data(H)'!$A$1:$CZ$1,_xlfn.XLOOKUP($A4,'PY1 Data(H)'!$A$1:$A$288,'PY1 Data(H)'!$A$1:$CZ$288))</f>
        <v>3604874</v>
      </c>
      <c r="CN4" s="176" cm="1">
        <f t="array" ref="CN4">_xlfn.XLOOKUP(CN$1,'PY1 Data(H)'!$A$1:$CZ$1,_xlfn.XLOOKUP($A4,'PY1 Data(H)'!$A$1:$A$288,'PY1 Data(H)'!$A$1:$CZ$288))</f>
        <v>1010704</v>
      </c>
      <c r="CO4" s="176" cm="1">
        <f t="array" ref="CO4">_xlfn.XLOOKUP(CO$1,'PY1 Data(H)'!$A$1:$CZ$1,_xlfn.XLOOKUP($A4,'PY1 Data(H)'!$A$1:$A$288,'PY1 Data(H)'!$A$1:$CZ$288))</f>
        <v>79207196</v>
      </c>
      <c r="CP4" s="176" cm="1">
        <f t="array" ref="CP4">_xlfn.XLOOKUP(CP$1,'PY1 Data(H)'!$A$1:$CZ$1,_xlfn.XLOOKUP($A4,'PY1 Data(H)'!$A$1:$A$288,'PY1 Data(H)'!$A$1:$CZ$288))</f>
        <v>3342911</v>
      </c>
      <c r="CQ4" s="176" cm="1">
        <f t="array" ref="CQ4">_xlfn.XLOOKUP(CQ$1,'PY1 Data(H)'!$A$1:$CZ$1,_xlfn.XLOOKUP($A4,'PY1 Data(H)'!$A$1:$A$288,'PY1 Data(H)'!$A$1:$CZ$288))</f>
        <v>184823728</v>
      </c>
      <c r="CR4" s="176" cm="1">
        <f t="array" ref="CR4">_xlfn.XLOOKUP(CR$1,'PY1 Data(H)'!$A$1:$CZ$1,_xlfn.XLOOKUP($A4,'PY1 Data(H)'!$A$1:$A$288,'PY1 Data(H)'!$A$1:$CZ$288))</f>
        <v>3645651</v>
      </c>
      <c r="CS4" s="176" cm="1">
        <f t="array" ref="CS4">_xlfn.XLOOKUP(CS$1,'PY1 Data(H)'!$A$1:$CZ$1,_xlfn.XLOOKUP($A4,'PY1 Data(H)'!$A$1:$A$288,'PY1 Data(H)'!$A$1:$CZ$288))</f>
        <v>45703</v>
      </c>
      <c r="CT4" s="176" cm="1">
        <f t="array" ref="CT4">_xlfn.XLOOKUP(CT$1,'PY1 Data(H)'!$A$1:$CZ$1,_xlfn.XLOOKUP($A4,'PY1 Data(H)'!$A$1:$A$288,'PY1 Data(H)'!$A$1:$CZ$288))</f>
        <v>1146434</v>
      </c>
      <c r="CU4" s="176" cm="1">
        <f t="array" ref="CU4">_xlfn.XLOOKUP(CU$1,'PY1 Data(H)'!$A$1:$CZ$1,_xlfn.XLOOKUP($A4,'PY1 Data(H)'!$A$1:$A$288,'PY1 Data(H)'!$A$1:$CZ$288))</f>
        <v>35173031</v>
      </c>
      <c r="CV4" s="176" cm="1">
        <f t="array" ref="CV4">_xlfn.XLOOKUP(CV$1,'PY1 Data(H)'!$A$1:$CZ$1,_xlfn.XLOOKUP($A4,'PY1 Data(H)'!$A$1:$A$288,'PY1 Data(H)'!$A$1:$CZ$288))</f>
        <v>6653215</v>
      </c>
      <c r="CW4" s="176" cm="1">
        <f t="array" ref="CW4">_xlfn.XLOOKUP(CW$1,'PY1 Data(H)'!$A$1:$CZ$1,_xlfn.XLOOKUP($A4,'PY1 Data(H)'!$A$1:$A$288,'PY1 Data(H)'!$A$1:$CZ$288))</f>
        <v>6151554</v>
      </c>
      <c r="CX4" s="176" cm="1">
        <f t="array" ref="CX4">_xlfn.XLOOKUP(CX$1,'PY1 Data(H)'!$A$1:$CZ$1,_xlfn.XLOOKUP($A4,'PY1 Data(H)'!$A$1:$A$288,'PY1 Data(H)'!$A$1:$CZ$288))</f>
        <v>3767887</v>
      </c>
      <c r="CY4" s="176" cm="1">
        <f t="array" ref="CY4">_xlfn.XLOOKUP(CY$1,'PY1 Data(H)'!$A$1:$CZ$1,_xlfn.XLOOKUP($A4,'PY1 Data(H)'!$A$1:$A$288,'PY1 Data(H)'!$A$1:$CZ$288))</f>
        <v>2814838</v>
      </c>
    </row>
    <row r="5" spans="1:103" x14ac:dyDescent="0.3">
      <c r="A5">
        <v>385</v>
      </c>
      <c r="D5" s="176" cm="1">
        <f t="array" ref="D5">_xlfn.XLOOKUP(D$1,'PY1 Data(H)'!$A$1:$CZ$1,_xlfn.XLOOKUP($A5,'PY1 Data(H)'!$A$1:$A$288,'PY1 Data(H)'!$A$1:$CZ$288))</f>
        <v>379690421</v>
      </c>
      <c r="E5" s="176" cm="1">
        <f t="array" ref="E5">_xlfn.XLOOKUP(E$1,'PY1 Data(H)'!$A$1:$CZ$1,_xlfn.XLOOKUP($A5,'PY1 Data(H)'!$A$1:$A$288,'PY1 Data(H)'!$A$1:$CZ$288))</f>
        <v>63619689</v>
      </c>
      <c r="F5" s="176" cm="1">
        <f t="array" ref="F5">_xlfn.XLOOKUP(F$1,'PY1 Data(H)'!$A$1:$CZ$1,_xlfn.XLOOKUP($A5,'PY1 Data(H)'!$A$1:$A$288,'PY1 Data(H)'!$A$1:$CZ$288))</f>
        <v>32561775</v>
      </c>
      <c r="G5" s="176" cm="1">
        <f t="array" ref="G5">_xlfn.XLOOKUP(G$1,'PY1 Data(H)'!$A$1:$CZ$1,_xlfn.XLOOKUP($A5,'PY1 Data(H)'!$A$1:$A$288,'PY1 Data(H)'!$A$1:$CZ$288))</f>
        <v>0</v>
      </c>
      <c r="H5" s="176" cm="1">
        <f t="array" ref="H5">_xlfn.XLOOKUP(H$1,'PY1 Data(H)'!$A$1:$CZ$1,_xlfn.XLOOKUP($A5,'PY1 Data(H)'!$A$1:$A$288,'PY1 Data(H)'!$A$1:$CZ$288))</f>
        <v>75295285</v>
      </c>
      <c r="I5" s="176" cm="1">
        <f t="array" ref="I5">_xlfn.XLOOKUP(I$1,'PY1 Data(H)'!$A$1:$CZ$1,_xlfn.XLOOKUP($A5,'PY1 Data(H)'!$A$1:$A$288,'PY1 Data(H)'!$A$1:$CZ$288))</f>
        <v>81925860</v>
      </c>
      <c r="J5" s="176" cm="1">
        <f t="array" ref="J5">_xlfn.XLOOKUP(J$1,'PY1 Data(H)'!$A$1:$CZ$1,_xlfn.XLOOKUP($A5,'PY1 Data(H)'!$A$1:$A$288,'PY1 Data(H)'!$A$1:$CZ$288))</f>
        <v>80624450</v>
      </c>
      <c r="K5" s="176" cm="1">
        <f t="array" ref="K5">_xlfn.XLOOKUP(K$1,'PY1 Data(H)'!$A$1:$CZ$1,_xlfn.XLOOKUP($A5,'PY1 Data(H)'!$A$1:$A$288,'PY1 Data(H)'!$A$1:$CZ$288))</f>
        <v>48535070</v>
      </c>
      <c r="L5" s="176" cm="1">
        <f t="array" ref="L5">_xlfn.XLOOKUP(L$1,'PY1 Data(H)'!$A$1:$CZ$1,_xlfn.XLOOKUP($A5,'PY1 Data(H)'!$A$1:$A$288,'PY1 Data(H)'!$A$1:$CZ$288))</f>
        <v>87226008</v>
      </c>
      <c r="M5" s="176" cm="1">
        <f t="array" ref="M5">_xlfn.XLOOKUP(M$1,'PY1 Data(H)'!$A$1:$CZ$1,_xlfn.XLOOKUP($A5,'PY1 Data(H)'!$A$1:$A$288,'PY1 Data(H)'!$A$1:$CZ$288))</f>
        <v>431010797</v>
      </c>
      <c r="N5" s="176" cm="1">
        <f t="array" ref="N5">_xlfn.XLOOKUP(N$1,'PY1 Data(H)'!$A$1:$CZ$1,_xlfn.XLOOKUP($A5,'PY1 Data(H)'!$A$1:$A$288,'PY1 Data(H)'!$A$1:$CZ$288))</f>
        <v>593927815</v>
      </c>
      <c r="O5" s="176" cm="1">
        <f t="array" ref="O5">_xlfn.XLOOKUP(O$1,'PY1 Data(H)'!$A$1:$CZ$1,_xlfn.XLOOKUP($A5,'PY1 Data(H)'!$A$1:$A$288,'PY1 Data(H)'!$A$1:$CZ$288))</f>
        <v>148787650</v>
      </c>
      <c r="P5" s="176" cm="1">
        <f t="array" ref="P5">_xlfn.XLOOKUP(P$1,'PY1 Data(H)'!$A$1:$CZ$1,_xlfn.XLOOKUP($A5,'PY1 Data(H)'!$A$1:$A$288,'PY1 Data(H)'!$A$1:$CZ$288))</f>
        <v>507610303</v>
      </c>
      <c r="Q5" s="176" cm="1">
        <f t="array" ref="Q5">_xlfn.XLOOKUP(Q$1,'PY1 Data(H)'!$A$1:$CZ$1,_xlfn.XLOOKUP($A5,'PY1 Data(H)'!$A$1:$A$288,'PY1 Data(H)'!$A$1:$CZ$288))</f>
        <v>85041800</v>
      </c>
      <c r="R5" s="176" cm="1">
        <f t="array" ref="R5">_xlfn.XLOOKUP(R$1,'PY1 Data(H)'!$A$1:$CZ$1,_xlfn.XLOOKUP($A5,'PY1 Data(H)'!$A$1:$A$288,'PY1 Data(H)'!$A$1:$CZ$288))</f>
        <v>32782500</v>
      </c>
      <c r="S5" s="176" cm="1">
        <f t="array" ref="S5">_xlfn.XLOOKUP(S$1,'PY1 Data(H)'!$A$1:$CZ$1,_xlfn.XLOOKUP($A5,'PY1 Data(H)'!$A$1:$A$288,'PY1 Data(H)'!$A$1:$CZ$288))</f>
        <v>138599955</v>
      </c>
      <c r="T5" s="176" cm="1">
        <f t="array" ref="T5">_xlfn.XLOOKUP(T$1,'PY1 Data(H)'!$A$1:$CZ$1,_xlfn.XLOOKUP($A5,'PY1 Data(H)'!$A$1:$A$288,'PY1 Data(H)'!$A$1:$CZ$288))</f>
        <v>0</v>
      </c>
      <c r="U5" s="176" cm="1">
        <f t="array" ref="U5">_xlfn.XLOOKUP(U$1,'PY1 Data(H)'!$A$1:$CZ$1,_xlfn.XLOOKUP($A5,'PY1 Data(H)'!$A$1:$A$288,'PY1 Data(H)'!$A$1:$CZ$288))</f>
        <v>393436523</v>
      </c>
      <c r="V5" s="176" cm="1">
        <f t="array" ref="V5">_xlfn.XLOOKUP(V$1,'PY1 Data(H)'!$A$1:$CZ$1,_xlfn.XLOOKUP($A5,'PY1 Data(H)'!$A$1:$A$288,'PY1 Data(H)'!$A$1:$CZ$288))</f>
        <v>289923187</v>
      </c>
      <c r="W5" s="176" cm="1">
        <f t="array" ref="W5">_xlfn.XLOOKUP(W$1,'PY1 Data(H)'!$A$1:$CZ$1,_xlfn.XLOOKUP($A5,'PY1 Data(H)'!$A$1:$A$288,'PY1 Data(H)'!$A$1:$CZ$288))</f>
        <v>0</v>
      </c>
      <c r="X5" s="176" cm="1">
        <f t="array" ref="X5">_xlfn.XLOOKUP(X$1,'PY1 Data(H)'!$A$1:$CZ$1,_xlfn.XLOOKUP($A5,'PY1 Data(H)'!$A$1:$A$288,'PY1 Data(H)'!$A$1:$CZ$288))</f>
        <v>46068028</v>
      </c>
      <c r="Y5" s="176" cm="1">
        <f t="array" ref="Y5">_xlfn.XLOOKUP(Y$1,'PY1 Data(H)'!$A$1:$CZ$1,_xlfn.XLOOKUP($A5,'PY1 Data(H)'!$A$1:$A$288,'PY1 Data(H)'!$A$1:$CZ$288))</f>
        <v>36519613</v>
      </c>
      <c r="Z5" s="176" cm="1">
        <f t="array" ref="Z5">_xlfn.XLOOKUP(Z$1,'PY1 Data(H)'!$A$1:$CZ$1,_xlfn.XLOOKUP($A5,'PY1 Data(H)'!$A$1:$A$288,'PY1 Data(H)'!$A$1:$CZ$288))</f>
        <v>232168114</v>
      </c>
      <c r="AA5" s="176" cm="1">
        <f t="array" ref="AA5">_xlfn.XLOOKUP(AA$1,'PY1 Data(H)'!$A$1:$CZ$1,_xlfn.XLOOKUP($A5,'PY1 Data(H)'!$A$1:$A$288,'PY1 Data(H)'!$A$1:$CZ$288))</f>
        <v>137658222</v>
      </c>
      <c r="AB5" s="176" cm="1">
        <f t="array" ref="AB5">_xlfn.XLOOKUP(AB$1,'PY1 Data(H)'!$A$1:$CZ$1,_xlfn.XLOOKUP($A5,'PY1 Data(H)'!$A$1:$A$288,'PY1 Data(H)'!$A$1:$CZ$288))</f>
        <v>178965832</v>
      </c>
      <c r="AC5" s="176" cm="1">
        <f t="array" ref="AC5">_xlfn.XLOOKUP(AC$1,'PY1 Data(H)'!$A$1:$CZ$1,_xlfn.XLOOKUP($A5,'PY1 Data(H)'!$A$1:$A$288,'PY1 Data(H)'!$A$1:$CZ$288))</f>
        <v>574476768</v>
      </c>
      <c r="AD5" s="176" cm="1">
        <f t="array" ref="AD5">_xlfn.XLOOKUP(AD$1,'PY1 Data(H)'!$A$1:$CZ$1,_xlfn.XLOOKUP($A5,'PY1 Data(H)'!$A$1:$A$288,'PY1 Data(H)'!$A$1:$CZ$288))</f>
        <v>255192574</v>
      </c>
      <c r="AE5" s="176" cm="1">
        <f t="array" ref="AE5">_xlfn.XLOOKUP(AE$1,'PY1 Data(H)'!$A$1:$CZ$1,_xlfn.XLOOKUP($A5,'PY1 Data(H)'!$A$1:$A$288,'PY1 Data(H)'!$A$1:$CZ$288))</f>
        <v>365987431</v>
      </c>
      <c r="AF5" s="176" cm="1">
        <f t="array" ref="AF5">_xlfn.XLOOKUP(AF$1,'PY1 Data(H)'!$A$1:$CZ$1,_xlfn.XLOOKUP($A5,'PY1 Data(H)'!$A$1:$A$288,'PY1 Data(H)'!$A$1:$CZ$288))</f>
        <v>290477450</v>
      </c>
      <c r="AG5" s="176" cm="1">
        <f t="array" ref="AG5">_xlfn.XLOOKUP(AG$1,'PY1 Data(H)'!$A$1:$CZ$1,_xlfn.XLOOKUP($A5,'PY1 Data(H)'!$A$1:$A$288,'PY1 Data(H)'!$A$1:$CZ$288))</f>
        <v>69359912</v>
      </c>
      <c r="AH5" s="176" cm="1">
        <f t="array" ref="AH5">_xlfn.XLOOKUP(AH$1,'PY1 Data(H)'!$A$1:$CZ$1,_xlfn.XLOOKUP($A5,'PY1 Data(H)'!$A$1:$A$288,'PY1 Data(H)'!$A$1:$CZ$288))</f>
        <v>91764914</v>
      </c>
      <c r="AI5" s="176" cm="1">
        <f t="array" ref="AI5">_xlfn.XLOOKUP(AI$1,'PY1 Data(H)'!$A$1:$CZ$1,_xlfn.XLOOKUP($A5,'PY1 Data(H)'!$A$1:$A$288,'PY1 Data(H)'!$A$1:$CZ$288))</f>
        <v>981498808</v>
      </c>
      <c r="AJ5" s="176" cm="1">
        <f t="array" ref="AJ5">_xlfn.XLOOKUP(AJ$1,'PY1 Data(H)'!$A$1:$CZ$1,_xlfn.XLOOKUP($A5,'PY1 Data(H)'!$A$1:$A$288,'PY1 Data(H)'!$A$1:$CZ$288))</f>
        <v>88647369</v>
      </c>
      <c r="AK5" s="176" cm="1">
        <f t="array" ref="AK5">_xlfn.XLOOKUP(AK$1,'PY1 Data(H)'!$A$1:$CZ$1,_xlfn.XLOOKUP($A5,'PY1 Data(H)'!$A$1:$A$288,'PY1 Data(H)'!$A$1:$CZ$288))</f>
        <v>929064688</v>
      </c>
      <c r="AL5" s="176" cm="1">
        <f t="array" ref="AL5">_xlfn.XLOOKUP(AL$1,'PY1 Data(H)'!$A$1:$CZ$1,_xlfn.XLOOKUP($A5,'PY1 Data(H)'!$A$1:$A$288,'PY1 Data(H)'!$A$1:$CZ$288))</f>
        <v>132144033</v>
      </c>
      <c r="AM5" s="176" cm="1">
        <f t="array" ref="AM5">_xlfn.XLOOKUP(AM$1,'PY1 Data(H)'!$A$1:$CZ$1,_xlfn.XLOOKUP($A5,'PY1 Data(H)'!$A$1:$A$288,'PY1 Data(H)'!$A$1:$CZ$288))</f>
        <v>441774752</v>
      </c>
      <c r="AN5" s="176" cm="1">
        <f t="array" ref="AN5">_xlfn.XLOOKUP(AN$1,'PY1 Data(H)'!$A$1:$CZ$1,_xlfn.XLOOKUP($A5,'PY1 Data(H)'!$A$1:$A$288,'PY1 Data(H)'!$A$1:$CZ$288))</f>
        <v>18912252</v>
      </c>
      <c r="AO5" s="176" cm="1">
        <f t="array" ref="AO5">_xlfn.XLOOKUP(AO$1,'PY1 Data(H)'!$A$1:$CZ$1,_xlfn.XLOOKUP($A5,'PY1 Data(H)'!$A$1:$A$288,'PY1 Data(H)'!$A$1:$CZ$288))</f>
        <v>32241377</v>
      </c>
      <c r="AP5" s="176" cm="1">
        <f t="array" ref="AP5">_xlfn.XLOOKUP(AP$1,'PY1 Data(H)'!$A$1:$CZ$1,_xlfn.XLOOKUP($A5,'PY1 Data(H)'!$A$1:$A$288,'PY1 Data(H)'!$A$1:$CZ$288))</f>
        <v>142776007</v>
      </c>
      <c r="AQ5" s="176" cm="1">
        <f t="array" ref="AQ5">_xlfn.XLOOKUP(AQ$1,'PY1 Data(H)'!$A$1:$CZ$1,_xlfn.XLOOKUP($A5,'PY1 Data(H)'!$A$1:$A$288,'PY1 Data(H)'!$A$1:$CZ$288))</f>
        <v>41090097</v>
      </c>
      <c r="AR5" s="176" cm="1">
        <f t="array" ref="AR5">_xlfn.XLOOKUP(AR$1,'PY1 Data(H)'!$A$1:$CZ$1,_xlfn.XLOOKUP($A5,'PY1 Data(H)'!$A$1:$A$288,'PY1 Data(H)'!$A$1:$CZ$288))</f>
        <v>740987045</v>
      </c>
      <c r="AS5" s="176" cm="1">
        <f t="array" ref="AS5">_xlfn.XLOOKUP(AS$1,'PY1 Data(H)'!$A$1:$CZ$1,_xlfn.XLOOKUP($A5,'PY1 Data(H)'!$A$1:$A$288,'PY1 Data(H)'!$A$1:$CZ$288))</f>
        <v>89763116</v>
      </c>
      <c r="AT5" s="176" cm="1">
        <f t="array" ref="AT5">_xlfn.XLOOKUP(AT$1,'PY1 Data(H)'!$A$1:$CZ$1,_xlfn.XLOOKUP($A5,'PY1 Data(H)'!$A$1:$A$288,'PY1 Data(H)'!$A$1:$CZ$288))</f>
        <v>270382084</v>
      </c>
      <c r="AU5" s="176" cm="1">
        <f t="array" ref="AU5">_xlfn.XLOOKUP(AU$1,'PY1 Data(H)'!$A$1:$CZ$1,_xlfn.XLOOKUP($A5,'PY1 Data(H)'!$A$1:$A$288,'PY1 Data(H)'!$A$1:$CZ$288))</f>
        <v>180917208</v>
      </c>
      <c r="AV5" s="176" cm="1">
        <f t="array" ref="AV5">_xlfn.XLOOKUP(AV$1,'PY1 Data(H)'!$A$1:$CZ$1,_xlfn.XLOOKUP($A5,'PY1 Data(H)'!$A$1:$A$288,'PY1 Data(H)'!$A$1:$CZ$288))</f>
        <v>307256613</v>
      </c>
      <c r="AW5" s="176" cm="1">
        <f t="array" ref="AW5">_xlfn.XLOOKUP(AW$1,'PY1 Data(H)'!$A$1:$CZ$1,_xlfn.XLOOKUP($A5,'PY1 Data(H)'!$A$1:$A$288,'PY1 Data(H)'!$A$1:$CZ$288))</f>
        <v>62803327</v>
      </c>
      <c r="AX5" s="176" cm="1">
        <f t="array" ref="AX5">_xlfn.XLOOKUP(AX$1,'PY1 Data(H)'!$A$1:$CZ$1,_xlfn.XLOOKUP($A5,'PY1 Data(H)'!$A$1:$A$288,'PY1 Data(H)'!$A$1:$CZ$288))</f>
        <v>108966096</v>
      </c>
      <c r="AY5" s="176" cm="1">
        <f t="array" ref="AY5">_xlfn.XLOOKUP(AY$1,'PY1 Data(H)'!$A$1:$CZ$1,_xlfn.XLOOKUP($A5,'PY1 Data(H)'!$A$1:$A$288,'PY1 Data(H)'!$A$1:$CZ$288))</f>
        <v>0</v>
      </c>
      <c r="AZ5" s="176" cm="1">
        <f t="array" ref="AZ5">_xlfn.XLOOKUP(AZ$1,'PY1 Data(H)'!$A$1:$CZ$1,_xlfn.XLOOKUP($A5,'PY1 Data(H)'!$A$1:$A$288,'PY1 Data(H)'!$A$1:$CZ$288))</f>
        <v>660970763</v>
      </c>
      <c r="BA5" s="176" cm="1">
        <f t="array" ref="BA5">_xlfn.XLOOKUP(BA$1,'PY1 Data(H)'!$A$1:$CZ$1,_xlfn.XLOOKUP($A5,'PY1 Data(H)'!$A$1:$A$288,'PY1 Data(H)'!$A$1:$CZ$288))</f>
        <v>163253891</v>
      </c>
      <c r="BB5" s="176" cm="1">
        <f t="array" ref="BB5">_xlfn.XLOOKUP(BB$1,'PY1 Data(H)'!$A$1:$CZ$1,_xlfn.XLOOKUP($A5,'PY1 Data(H)'!$A$1:$A$288,'PY1 Data(H)'!$A$1:$CZ$288))</f>
        <v>421677489</v>
      </c>
      <c r="BC5" s="176" cm="1">
        <f t="array" ref="BC5">_xlfn.XLOOKUP(BC$1,'PY1 Data(H)'!$A$1:$CZ$1,_xlfn.XLOOKUP($A5,'PY1 Data(H)'!$A$1:$A$288,'PY1 Data(H)'!$A$1:$CZ$288))</f>
        <v>65758764</v>
      </c>
      <c r="BD5" s="176" cm="1">
        <f t="array" ref="BD5">_xlfn.XLOOKUP(BD$1,'PY1 Data(H)'!$A$1:$CZ$1,_xlfn.XLOOKUP($A5,'PY1 Data(H)'!$A$1:$A$288,'PY1 Data(H)'!$A$1:$CZ$288))</f>
        <v>97880245</v>
      </c>
      <c r="BE5" s="176" cm="1">
        <f t="array" ref="BE5">_xlfn.XLOOKUP(BE$1,'PY1 Data(H)'!$A$1:$CZ$1,_xlfn.XLOOKUP($A5,'PY1 Data(H)'!$A$1:$A$288,'PY1 Data(H)'!$A$1:$CZ$288))</f>
        <v>81811175</v>
      </c>
      <c r="BF5" s="176" cm="1">
        <f t="array" ref="BF5">_xlfn.XLOOKUP(BF$1,'PY1 Data(H)'!$A$1:$CZ$1,_xlfn.XLOOKUP($A5,'PY1 Data(H)'!$A$1:$A$288,'PY1 Data(H)'!$A$1:$CZ$288))</f>
        <v>234516122</v>
      </c>
      <c r="BG5" s="176" cm="1">
        <f t="array" ref="BG5">_xlfn.XLOOKUP(BG$1,'PY1 Data(H)'!$A$1:$CZ$1,_xlfn.XLOOKUP($A5,'PY1 Data(H)'!$A$1:$A$288,'PY1 Data(H)'!$A$1:$CZ$288))</f>
        <v>115950091</v>
      </c>
      <c r="BH5" s="176" cm="1">
        <f t="array" ref="BH5">_xlfn.XLOOKUP(BH$1,'PY1 Data(H)'!$A$1:$CZ$1,_xlfn.XLOOKUP($A5,'PY1 Data(H)'!$A$1:$A$288,'PY1 Data(H)'!$A$1:$CZ$288))</f>
        <v>29240869</v>
      </c>
      <c r="BI5" s="176" cm="1">
        <f t="array" ref="BI5">_xlfn.XLOOKUP(BI$1,'PY1 Data(H)'!$A$1:$CZ$1,_xlfn.XLOOKUP($A5,'PY1 Data(H)'!$A$1:$A$288,'PY1 Data(H)'!$A$1:$CZ$288))</f>
        <v>73201034</v>
      </c>
      <c r="BJ5" s="176" cm="1">
        <f t="array" ref="BJ5">_xlfn.XLOOKUP(BJ$1,'PY1 Data(H)'!$A$1:$CZ$1,_xlfn.XLOOKUP($A5,'PY1 Data(H)'!$A$1:$A$288,'PY1 Data(H)'!$A$1:$CZ$288))</f>
        <v>82977400</v>
      </c>
      <c r="BK5" s="176" cm="1">
        <f t="array" ref="BK5">_xlfn.XLOOKUP(BK$1,'PY1 Data(H)'!$A$1:$CZ$1,_xlfn.XLOOKUP($A5,'PY1 Data(H)'!$A$1:$A$288,'PY1 Data(H)'!$A$1:$CZ$288))</f>
        <v>3156555550</v>
      </c>
      <c r="BL5" s="176" cm="1">
        <f t="array" ref="BL5">_xlfn.XLOOKUP(BL$1,'PY1 Data(H)'!$A$1:$CZ$1,_xlfn.XLOOKUP($A5,'PY1 Data(H)'!$A$1:$A$288,'PY1 Data(H)'!$A$1:$CZ$288))</f>
        <v>29786327</v>
      </c>
      <c r="BM5" s="176" cm="1">
        <f t="array" ref="BM5">_xlfn.XLOOKUP(BM$1,'PY1 Data(H)'!$A$1:$CZ$1,_xlfn.XLOOKUP($A5,'PY1 Data(H)'!$A$1:$A$288,'PY1 Data(H)'!$A$1:$CZ$288))</f>
        <v>158599180</v>
      </c>
      <c r="BN5" s="176" cm="1">
        <f t="array" ref="BN5">_xlfn.XLOOKUP(BN$1,'PY1 Data(H)'!$A$1:$CZ$1,_xlfn.XLOOKUP($A5,'PY1 Data(H)'!$A$1:$A$288,'PY1 Data(H)'!$A$1:$CZ$288))</f>
        <v>306418376</v>
      </c>
      <c r="BO5" s="176" cm="1">
        <f t="array" ref="BO5">_xlfn.XLOOKUP(BO$1,'PY1 Data(H)'!$A$1:$CZ$1,_xlfn.XLOOKUP($A5,'PY1 Data(H)'!$A$1:$A$288,'PY1 Data(H)'!$A$1:$CZ$288))</f>
        <v>173610626</v>
      </c>
      <c r="BP5" s="176" cm="1">
        <f t="array" ref="BP5">_xlfn.XLOOKUP(BP$1,'PY1 Data(H)'!$A$1:$CZ$1,_xlfn.XLOOKUP($A5,'PY1 Data(H)'!$A$1:$A$288,'PY1 Data(H)'!$A$1:$CZ$288))</f>
        <v>1086103894</v>
      </c>
      <c r="BQ5" s="176" cm="1">
        <f t="array" ref="BQ5">_xlfn.XLOOKUP(BQ$1,'PY1 Data(H)'!$A$1:$CZ$1,_xlfn.XLOOKUP($A5,'PY1 Data(H)'!$A$1:$A$288,'PY1 Data(H)'!$A$1:$CZ$288))</f>
        <v>55279423</v>
      </c>
      <c r="BR5" s="176" cm="1">
        <f t="array" ref="BR5">_xlfn.XLOOKUP(BR$1,'PY1 Data(H)'!$A$1:$CZ$1,_xlfn.XLOOKUP($A5,'PY1 Data(H)'!$A$1:$A$288,'PY1 Data(H)'!$A$1:$CZ$288))</f>
        <v>336451618</v>
      </c>
      <c r="BS5" s="176" cm="1">
        <f t="array" ref="BS5">_xlfn.XLOOKUP(BS$1,'PY1 Data(H)'!$A$1:$CZ$1,_xlfn.XLOOKUP($A5,'PY1 Data(H)'!$A$1:$A$288,'PY1 Data(H)'!$A$1:$CZ$288))</f>
        <v>364717193</v>
      </c>
      <c r="BT5" s="176" cm="1">
        <f t="array" ref="BT5">_xlfn.XLOOKUP(BT$1,'PY1 Data(H)'!$A$1:$CZ$1,_xlfn.XLOOKUP($A5,'PY1 Data(H)'!$A$1:$A$288,'PY1 Data(H)'!$A$1:$CZ$288))</f>
        <v>26122098</v>
      </c>
      <c r="BU5" s="176" cm="1">
        <f t="array" ref="BU5">_xlfn.XLOOKUP(BU$1,'PY1 Data(H)'!$A$1:$CZ$1,_xlfn.XLOOKUP($A5,'PY1 Data(H)'!$A$1:$A$288,'PY1 Data(H)'!$A$1:$CZ$288))</f>
        <v>84657554</v>
      </c>
      <c r="BV5" s="176" cm="1">
        <f t="array" ref="BV5">_xlfn.XLOOKUP(BV$1,'PY1 Data(H)'!$A$1:$CZ$1,_xlfn.XLOOKUP($A5,'PY1 Data(H)'!$A$1:$A$288,'PY1 Data(H)'!$A$1:$CZ$288))</f>
        <v>119147041</v>
      </c>
      <c r="BW5" s="176" cm="1">
        <f t="array" ref="BW5">_xlfn.XLOOKUP(BW$1,'PY1 Data(H)'!$A$1:$CZ$1,_xlfn.XLOOKUP($A5,'PY1 Data(H)'!$A$1:$A$288,'PY1 Data(H)'!$A$1:$CZ$288))</f>
        <v>25234256</v>
      </c>
      <c r="BX5" s="176" cm="1">
        <f t="array" ref="BX5">_xlfn.XLOOKUP(BX$1,'PY1 Data(H)'!$A$1:$CZ$1,_xlfn.XLOOKUP($A5,'PY1 Data(H)'!$A$1:$A$288,'PY1 Data(H)'!$A$1:$CZ$288))</f>
        <v>108163356</v>
      </c>
      <c r="BY5" s="176" cm="1">
        <f t="array" ref="BY5">_xlfn.XLOOKUP(BY$1,'PY1 Data(H)'!$A$1:$CZ$1,_xlfn.XLOOKUP($A5,'PY1 Data(H)'!$A$1:$A$288,'PY1 Data(H)'!$A$1:$CZ$288))</f>
        <v>358318101</v>
      </c>
      <c r="BZ5" s="176" cm="1">
        <f t="array" ref="BZ5">_xlfn.XLOOKUP(BZ$1,'PY1 Data(H)'!$A$1:$CZ$1,_xlfn.XLOOKUP($A5,'PY1 Data(H)'!$A$1:$A$288,'PY1 Data(H)'!$A$1:$CZ$288))</f>
        <v>65319853</v>
      </c>
      <c r="CA5" s="176" cm="1">
        <f t="array" ref="CA5">_xlfn.XLOOKUP(CA$1,'PY1 Data(H)'!$A$1:$CZ$1,_xlfn.XLOOKUP($A5,'PY1 Data(H)'!$A$1:$A$288,'PY1 Data(H)'!$A$1:$CZ$288))</f>
        <v>293444228</v>
      </c>
      <c r="CB5" s="176" cm="1">
        <f t="array" ref="CB5">_xlfn.XLOOKUP(CB$1,'PY1 Data(H)'!$A$1:$CZ$1,_xlfn.XLOOKUP($A5,'PY1 Data(H)'!$A$1:$A$288,'PY1 Data(H)'!$A$1:$CZ$288))</f>
        <v>72819095</v>
      </c>
      <c r="CC5" s="176" cm="1">
        <f t="array" ref="CC5">_xlfn.XLOOKUP(CC$1,'PY1 Data(H)'!$A$1:$CZ$1,_xlfn.XLOOKUP($A5,'PY1 Data(H)'!$A$1:$A$288,'PY1 Data(H)'!$A$1:$CZ$288))</f>
        <v>167399053</v>
      </c>
      <c r="CD5" s="176" cm="1">
        <f t="array" ref="CD5">_xlfn.XLOOKUP(CD$1,'PY1 Data(H)'!$A$1:$CZ$1,_xlfn.XLOOKUP($A5,'PY1 Data(H)'!$A$1:$A$288,'PY1 Data(H)'!$A$1:$CZ$288))</f>
        <v>146937141</v>
      </c>
      <c r="CE5" s="176" cm="1">
        <f t="array" ref="CE5">_xlfn.XLOOKUP(CE$1,'PY1 Data(H)'!$A$1:$CZ$1,_xlfn.XLOOKUP($A5,'PY1 Data(H)'!$A$1:$A$288,'PY1 Data(H)'!$A$1:$CZ$288))</f>
        <v>198150235</v>
      </c>
      <c r="CF5" s="176" cm="1">
        <f t="array" ref="CF5">_xlfn.XLOOKUP(CF$1,'PY1 Data(H)'!$A$1:$CZ$1,_xlfn.XLOOKUP($A5,'PY1 Data(H)'!$A$1:$A$288,'PY1 Data(H)'!$A$1:$CZ$288))</f>
        <v>159785717</v>
      </c>
      <c r="CG5" s="176" cm="1">
        <f t="array" ref="CG5">_xlfn.XLOOKUP(CG$1,'PY1 Data(H)'!$A$1:$CZ$1,_xlfn.XLOOKUP($A5,'PY1 Data(H)'!$A$1:$A$288,'PY1 Data(H)'!$A$1:$CZ$288))</f>
        <v>194561657</v>
      </c>
      <c r="CH5" s="176" cm="1">
        <f t="array" ref="CH5">_xlfn.XLOOKUP(CH$1,'PY1 Data(H)'!$A$1:$CZ$1,_xlfn.XLOOKUP($A5,'PY1 Data(H)'!$A$1:$A$288,'PY1 Data(H)'!$A$1:$CZ$288))</f>
        <v>73584556</v>
      </c>
      <c r="CI5" s="176" cm="1">
        <f t="array" ref="CI5">_xlfn.XLOOKUP(CI$1,'PY1 Data(H)'!$A$1:$CZ$1,_xlfn.XLOOKUP($A5,'PY1 Data(H)'!$A$1:$A$288,'PY1 Data(H)'!$A$1:$CZ$288))</f>
        <v>94993768</v>
      </c>
      <c r="CJ5" s="176" cm="1">
        <f t="array" ref="CJ5">_xlfn.XLOOKUP(CJ$1,'PY1 Data(H)'!$A$1:$CZ$1,_xlfn.XLOOKUP($A5,'PY1 Data(H)'!$A$1:$A$288,'PY1 Data(H)'!$A$1:$CZ$288))</f>
        <v>92161484</v>
      </c>
      <c r="CK5" s="176" cm="1">
        <f t="array" ref="CK5">_xlfn.XLOOKUP(CK$1,'PY1 Data(H)'!$A$1:$CZ$1,_xlfn.XLOOKUP($A5,'PY1 Data(H)'!$A$1:$A$288,'PY1 Data(H)'!$A$1:$CZ$288))</f>
        <v>138788174</v>
      </c>
      <c r="CL5" s="176" cm="1">
        <f t="array" ref="CL5">_xlfn.XLOOKUP(CL$1,'PY1 Data(H)'!$A$1:$CZ$1,_xlfn.XLOOKUP($A5,'PY1 Data(H)'!$A$1:$A$288,'PY1 Data(H)'!$A$1:$CZ$288))</f>
        <v>91167252</v>
      </c>
      <c r="CM5" s="176" cm="1">
        <f t="array" ref="CM5">_xlfn.XLOOKUP(CM$1,'PY1 Data(H)'!$A$1:$CZ$1,_xlfn.XLOOKUP($A5,'PY1 Data(H)'!$A$1:$A$288,'PY1 Data(H)'!$A$1:$CZ$288))</f>
        <v>99081666</v>
      </c>
      <c r="CN5" s="176" cm="1">
        <f t="array" ref="CN5">_xlfn.XLOOKUP(CN$1,'PY1 Data(H)'!$A$1:$CZ$1,_xlfn.XLOOKUP($A5,'PY1 Data(H)'!$A$1:$A$288,'PY1 Data(H)'!$A$1:$CZ$288))</f>
        <v>7752087</v>
      </c>
      <c r="CO5" s="176" cm="1">
        <f t="array" ref="CO5">_xlfn.XLOOKUP(CO$1,'PY1 Data(H)'!$A$1:$CZ$1,_xlfn.XLOOKUP($A5,'PY1 Data(H)'!$A$1:$A$288,'PY1 Data(H)'!$A$1:$CZ$288))</f>
        <v>454579579</v>
      </c>
      <c r="CP5" s="176" cm="1">
        <f t="array" ref="CP5">_xlfn.XLOOKUP(CP$1,'PY1 Data(H)'!$A$1:$CZ$1,_xlfn.XLOOKUP($A5,'PY1 Data(H)'!$A$1:$A$288,'PY1 Data(H)'!$A$1:$CZ$288))</f>
        <v>73905217</v>
      </c>
      <c r="CQ5" s="176" cm="1">
        <f t="array" ref="CQ5">_xlfn.XLOOKUP(CQ$1,'PY1 Data(H)'!$A$1:$CZ$1,_xlfn.XLOOKUP($A5,'PY1 Data(H)'!$A$1:$A$288,'PY1 Data(H)'!$A$1:$CZ$288))</f>
        <v>2444834863</v>
      </c>
      <c r="CR5" s="176" cm="1">
        <f t="array" ref="CR5">_xlfn.XLOOKUP(CR$1,'PY1 Data(H)'!$A$1:$CZ$1,_xlfn.XLOOKUP($A5,'PY1 Data(H)'!$A$1:$A$288,'PY1 Data(H)'!$A$1:$CZ$288))</f>
        <v>48847662</v>
      </c>
      <c r="CS5" s="176" cm="1">
        <f t="array" ref="CS5">_xlfn.XLOOKUP(CS$1,'PY1 Data(H)'!$A$1:$CZ$1,_xlfn.XLOOKUP($A5,'PY1 Data(H)'!$A$1:$A$288,'PY1 Data(H)'!$A$1:$CZ$288))</f>
        <v>38546615</v>
      </c>
      <c r="CT5" s="176" cm="1">
        <f t="array" ref="CT5">_xlfn.XLOOKUP(CT$1,'PY1 Data(H)'!$A$1:$CZ$1,_xlfn.XLOOKUP($A5,'PY1 Data(H)'!$A$1:$A$288,'PY1 Data(H)'!$A$1:$CZ$288))</f>
        <v>241262382</v>
      </c>
      <c r="CU5" s="176" cm="1">
        <f t="array" ref="CU5">_xlfn.XLOOKUP(CU$1,'PY1 Data(H)'!$A$1:$CZ$1,_xlfn.XLOOKUP($A5,'PY1 Data(H)'!$A$1:$A$288,'PY1 Data(H)'!$A$1:$CZ$288))</f>
        <v>274146720</v>
      </c>
      <c r="CV5" s="176" cm="1">
        <f t="array" ref="CV5">_xlfn.XLOOKUP(CV$1,'PY1 Data(H)'!$A$1:$CZ$1,_xlfn.XLOOKUP($A5,'PY1 Data(H)'!$A$1:$A$288,'PY1 Data(H)'!$A$1:$CZ$288))</f>
        <v>106705610</v>
      </c>
      <c r="CW5" s="176" cm="1">
        <f t="array" ref="CW5">_xlfn.XLOOKUP(CW$1,'PY1 Data(H)'!$A$1:$CZ$1,_xlfn.XLOOKUP($A5,'PY1 Data(H)'!$A$1:$A$288,'PY1 Data(H)'!$A$1:$CZ$288))</f>
        <v>126821355</v>
      </c>
      <c r="CX5" s="176" cm="1">
        <f t="array" ref="CX5">_xlfn.XLOOKUP(CX$1,'PY1 Data(H)'!$A$1:$CZ$1,_xlfn.XLOOKUP($A5,'PY1 Data(H)'!$A$1:$A$288,'PY1 Data(H)'!$A$1:$CZ$288))</f>
        <v>89374875</v>
      </c>
      <c r="CY5" s="176" cm="1">
        <f t="array" ref="CY5">_xlfn.XLOOKUP(CY$1,'PY1 Data(H)'!$A$1:$CZ$1,_xlfn.XLOOKUP($A5,'PY1 Data(H)'!$A$1:$A$288,'PY1 Data(H)'!$A$1:$CZ$288))</f>
        <v>31773086</v>
      </c>
    </row>
    <row r="6" spans="1:103" x14ac:dyDescent="0.3">
      <c r="A6">
        <v>575</v>
      </c>
      <c r="D6" s="176" cm="1">
        <f t="array" ref="D6">_xlfn.XLOOKUP(D$1,'PY1 Data(H)'!$A$1:$CZ$1,_xlfn.XLOOKUP($A6,'PY1 Data(H)'!$A$1:$A$288,'PY1 Data(H)'!$A$1:$CZ$288))</f>
        <v>0</v>
      </c>
      <c r="E6" s="176" cm="1">
        <f t="array" ref="E6">_xlfn.XLOOKUP(E$1,'PY1 Data(H)'!$A$1:$CZ$1,_xlfn.XLOOKUP($A6,'PY1 Data(H)'!$A$1:$A$288,'PY1 Data(H)'!$A$1:$CZ$288))</f>
        <v>16000</v>
      </c>
      <c r="F6" s="176" cm="1">
        <f t="array" ref="F6">_xlfn.XLOOKUP(F$1,'PY1 Data(H)'!$A$1:$CZ$1,_xlfn.XLOOKUP($A6,'PY1 Data(H)'!$A$1:$A$288,'PY1 Data(H)'!$A$1:$CZ$288))</f>
        <v>0</v>
      </c>
      <c r="G6" s="176" cm="1">
        <f t="array" ref="G6">_xlfn.XLOOKUP(G$1,'PY1 Data(H)'!$A$1:$CZ$1,_xlfn.XLOOKUP($A6,'PY1 Data(H)'!$A$1:$A$288,'PY1 Data(H)'!$A$1:$CZ$288))</f>
        <v>0</v>
      </c>
      <c r="H6" s="176" cm="1">
        <f t="array" ref="H6">_xlfn.XLOOKUP(H$1,'PY1 Data(H)'!$A$1:$CZ$1,_xlfn.XLOOKUP($A6,'PY1 Data(H)'!$A$1:$A$288,'PY1 Data(H)'!$A$1:$CZ$288))</f>
        <v>0</v>
      </c>
      <c r="I6" s="176" cm="1">
        <f t="array" ref="I6">_xlfn.XLOOKUP(I$1,'PY1 Data(H)'!$A$1:$CZ$1,_xlfn.XLOOKUP($A6,'PY1 Data(H)'!$A$1:$A$288,'PY1 Data(H)'!$A$1:$CZ$288))</f>
        <v>0</v>
      </c>
      <c r="J6" s="176" cm="1">
        <f t="array" ref="J6">_xlfn.XLOOKUP(J$1,'PY1 Data(H)'!$A$1:$CZ$1,_xlfn.XLOOKUP($A6,'PY1 Data(H)'!$A$1:$A$288,'PY1 Data(H)'!$A$1:$CZ$288))</f>
        <v>1188068</v>
      </c>
      <c r="K6" s="176" cm="1">
        <f t="array" ref="K6">_xlfn.XLOOKUP(K$1,'PY1 Data(H)'!$A$1:$CZ$1,_xlfn.XLOOKUP($A6,'PY1 Data(H)'!$A$1:$A$288,'PY1 Data(H)'!$A$1:$CZ$288))</f>
        <v>0</v>
      </c>
      <c r="L6" s="176" cm="1">
        <f t="array" ref="L6">_xlfn.XLOOKUP(L$1,'PY1 Data(H)'!$A$1:$CZ$1,_xlfn.XLOOKUP($A6,'PY1 Data(H)'!$A$1:$A$288,'PY1 Data(H)'!$A$1:$CZ$288))</f>
        <v>0</v>
      </c>
      <c r="M6" s="176" cm="1">
        <f t="array" ref="M6">_xlfn.XLOOKUP(M$1,'PY1 Data(H)'!$A$1:$CZ$1,_xlfn.XLOOKUP($A6,'PY1 Data(H)'!$A$1:$A$288,'PY1 Data(H)'!$A$1:$CZ$288))</f>
        <v>0</v>
      </c>
      <c r="N6" s="176" cm="1">
        <f t="array" ref="N6">_xlfn.XLOOKUP(N$1,'PY1 Data(H)'!$A$1:$CZ$1,_xlfn.XLOOKUP($A6,'PY1 Data(H)'!$A$1:$A$288,'PY1 Data(H)'!$A$1:$CZ$288))</f>
        <v>0</v>
      </c>
      <c r="O6" s="176" cm="1">
        <f t="array" ref="O6">_xlfn.XLOOKUP(O$1,'PY1 Data(H)'!$A$1:$CZ$1,_xlfn.XLOOKUP($A6,'PY1 Data(H)'!$A$1:$A$288,'PY1 Data(H)'!$A$1:$CZ$288))</f>
        <v>0</v>
      </c>
      <c r="P6" s="176" cm="1">
        <f t="array" ref="P6">_xlfn.XLOOKUP(P$1,'PY1 Data(H)'!$A$1:$CZ$1,_xlfn.XLOOKUP($A6,'PY1 Data(H)'!$A$1:$A$288,'PY1 Data(H)'!$A$1:$CZ$288))</f>
        <v>0</v>
      </c>
      <c r="Q6" s="176" cm="1">
        <f t="array" ref="Q6">_xlfn.XLOOKUP(Q$1,'PY1 Data(H)'!$A$1:$CZ$1,_xlfn.XLOOKUP($A6,'PY1 Data(H)'!$A$1:$A$288,'PY1 Data(H)'!$A$1:$CZ$288))</f>
        <v>0</v>
      </c>
      <c r="R6" s="176" cm="1">
        <f t="array" ref="R6">_xlfn.XLOOKUP(R$1,'PY1 Data(H)'!$A$1:$CZ$1,_xlfn.XLOOKUP($A6,'PY1 Data(H)'!$A$1:$A$288,'PY1 Data(H)'!$A$1:$CZ$288))</f>
        <v>0</v>
      </c>
      <c r="S6" s="176" cm="1">
        <f t="array" ref="S6">_xlfn.XLOOKUP(S$1,'PY1 Data(H)'!$A$1:$CZ$1,_xlfn.XLOOKUP($A6,'PY1 Data(H)'!$A$1:$A$288,'PY1 Data(H)'!$A$1:$CZ$288))</f>
        <v>0</v>
      </c>
      <c r="T6" s="176" cm="1">
        <f t="array" ref="T6">_xlfn.XLOOKUP(T$1,'PY1 Data(H)'!$A$1:$CZ$1,_xlfn.XLOOKUP($A6,'PY1 Data(H)'!$A$1:$A$288,'PY1 Data(H)'!$A$1:$CZ$288))</f>
        <v>0</v>
      </c>
      <c r="U6" s="176" cm="1">
        <f t="array" ref="U6">_xlfn.XLOOKUP(U$1,'PY1 Data(H)'!$A$1:$CZ$1,_xlfn.XLOOKUP($A6,'PY1 Data(H)'!$A$1:$A$288,'PY1 Data(H)'!$A$1:$CZ$288))</f>
        <v>0</v>
      </c>
      <c r="V6" s="176" cm="1">
        <f t="array" ref="V6">_xlfn.XLOOKUP(V$1,'PY1 Data(H)'!$A$1:$CZ$1,_xlfn.XLOOKUP($A6,'PY1 Data(H)'!$A$1:$A$288,'PY1 Data(H)'!$A$1:$CZ$288))</f>
        <v>0</v>
      </c>
      <c r="W6" s="176" cm="1">
        <f t="array" ref="W6">_xlfn.XLOOKUP(W$1,'PY1 Data(H)'!$A$1:$CZ$1,_xlfn.XLOOKUP($A6,'PY1 Data(H)'!$A$1:$A$288,'PY1 Data(H)'!$A$1:$CZ$288))</f>
        <v>0</v>
      </c>
      <c r="X6" s="176" cm="1">
        <f t="array" ref="X6">_xlfn.XLOOKUP(X$1,'PY1 Data(H)'!$A$1:$CZ$1,_xlfn.XLOOKUP($A6,'PY1 Data(H)'!$A$1:$A$288,'PY1 Data(H)'!$A$1:$CZ$288))</f>
        <v>0</v>
      </c>
      <c r="Y6" s="176" cm="1">
        <f t="array" ref="Y6">_xlfn.XLOOKUP(Y$1,'PY1 Data(H)'!$A$1:$CZ$1,_xlfn.XLOOKUP($A6,'PY1 Data(H)'!$A$1:$A$288,'PY1 Data(H)'!$A$1:$CZ$288))</f>
        <v>19993</v>
      </c>
      <c r="Z6" s="176" cm="1">
        <f t="array" ref="Z6">_xlfn.XLOOKUP(Z$1,'PY1 Data(H)'!$A$1:$CZ$1,_xlfn.XLOOKUP($A6,'PY1 Data(H)'!$A$1:$A$288,'PY1 Data(H)'!$A$1:$CZ$288))</f>
        <v>0</v>
      </c>
      <c r="AA6" s="176" cm="1">
        <f t="array" ref="AA6">_xlfn.XLOOKUP(AA$1,'PY1 Data(H)'!$A$1:$CZ$1,_xlfn.XLOOKUP($A6,'PY1 Data(H)'!$A$1:$A$288,'PY1 Data(H)'!$A$1:$CZ$288))</f>
        <v>0</v>
      </c>
      <c r="AB6" s="176" cm="1">
        <f t="array" ref="AB6">_xlfn.XLOOKUP(AB$1,'PY1 Data(H)'!$A$1:$CZ$1,_xlfn.XLOOKUP($A6,'PY1 Data(H)'!$A$1:$A$288,'PY1 Data(H)'!$A$1:$CZ$288))</f>
        <v>0</v>
      </c>
      <c r="AC6" s="176" cm="1">
        <f t="array" ref="AC6">_xlfn.XLOOKUP(AC$1,'PY1 Data(H)'!$A$1:$CZ$1,_xlfn.XLOOKUP($A6,'PY1 Data(H)'!$A$1:$A$288,'PY1 Data(H)'!$A$1:$CZ$288))</f>
        <v>137276</v>
      </c>
      <c r="AD6" s="176" cm="1">
        <f t="array" ref="AD6">_xlfn.XLOOKUP(AD$1,'PY1 Data(H)'!$A$1:$CZ$1,_xlfn.XLOOKUP($A6,'PY1 Data(H)'!$A$1:$A$288,'PY1 Data(H)'!$A$1:$CZ$288))</f>
        <v>51360</v>
      </c>
      <c r="AE6" s="176" cm="1">
        <f t="array" ref="AE6">_xlfn.XLOOKUP(AE$1,'PY1 Data(H)'!$A$1:$CZ$1,_xlfn.XLOOKUP($A6,'PY1 Data(H)'!$A$1:$A$288,'PY1 Data(H)'!$A$1:$CZ$288))</f>
        <v>0</v>
      </c>
      <c r="AF6" s="176" cm="1">
        <f t="array" ref="AF6">_xlfn.XLOOKUP(AF$1,'PY1 Data(H)'!$A$1:$CZ$1,_xlfn.XLOOKUP($A6,'PY1 Data(H)'!$A$1:$A$288,'PY1 Data(H)'!$A$1:$CZ$288))</f>
        <v>0</v>
      </c>
      <c r="AG6" s="176" cm="1">
        <f t="array" ref="AG6">_xlfn.XLOOKUP(AG$1,'PY1 Data(H)'!$A$1:$CZ$1,_xlfn.XLOOKUP($A6,'PY1 Data(H)'!$A$1:$A$288,'PY1 Data(H)'!$A$1:$CZ$288))</f>
        <v>0</v>
      </c>
      <c r="AH6" s="176" cm="1">
        <f t="array" ref="AH6">_xlfn.XLOOKUP(AH$1,'PY1 Data(H)'!$A$1:$CZ$1,_xlfn.XLOOKUP($A6,'PY1 Data(H)'!$A$1:$A$288,'PY1 Data(H)'!$A$1:$CZ$288))</f>
        <v>0</v>
      </c>
      <c r="AI6" s="176" cm="1">
        <f t="array" ref="AI6">_xlfn.XLOOKUP(AI$1,'PY1 Data(H)'!$A$1:$CZ$1,_xlfn.XLOOKUP($A6,'PY1 Data(H)'!$A$1:$A$288,'PY1 Data(H)'!$A$1:$CZ$288))</f>
        <v>0</v>
      </c>
      <c r="AJ6" s="176" cm="1">
        <f t="array" ref="AJ6">_xlfn.XLOOKUP(AJ$1,'PY1 Data(H)'!$A$1:$CZ$1,_xlfn.XLOOKUP($A6,'PY1 Data(H)'!$A$1:$A$288,'PY1 Data(H)'!$A$1:$CZ$288))</f>
        <v>0</v>
      </c>
      <c r="AK6" s="176" cm="1">
        <f t="array" ref="AK6">_xlfn.XLOOKUP(AK$1,'PY1 Data(H)'!$A$1:$CZ$1,_xlfn.XLOOKUP($A6,'PY1 Data(H)'!$A$1:$A$288,'PY1 Data(H)'!$A$1:$CZ$288))</f>
        <v>0</v>
      </c>
      <c r="AL6" s="176" cm="1">
        <f t="array" ref="AL6">_xlfn.XLOOKUP(AL$1,'PY1 Data(H)'!$A$1:$CZ$1,_xlfn.XLOOKUP($A6,'PY1 Data(H)'!$A$1:$A$288,'PY1 Data(H)'!$A$1:$CZ$288))</f>
        <v>152313</v>
      </c>
      <c r="AM6" s="176" cm="1">
        <f t="array" ref="AM6">_xlfn.XLOOKUP(AM$1,'PY1 Data(H)'!$A$1:$CZ$1,_xlfn.XLOOKUP($A6,'PY1 Data(H)'!$A$1:$A$288,'PY1 Data(H)'!$A$1:$CZ$288))</f>
        <v>0</v>
      </c>
      <c r="AN6" s="176" cm="1">
        <f t="array" ref="AN6">_xlfn.XLOOKUP(AN$1,'PY1 Data(H)'!$A$1:$CZ$1,_xlfn.XLOOKUP($A6,'PY1 Data(H)'!$A$1:$A$288,'PY1 Data(H)'!$A$1:$CZ$288))</f>
        <v>0</v>
      </c>
      <c r="AO6" s="176" cm="1">
        <f t="array" ref="AO6">_xlfn.XLOOKUP(AO$1,'PY1 Data(H)'!$A$1:$CZ$1,_xlfn.XLOOKUP($A6,'PY1 Data(H)'!$A$1:$A$288,'PY1 Data(H)'!$A$1:$CZ$288))</f>
        <v>0</v>
      </c>
      <c r="AP6" s="176" cm="1">
        <f t="array" ref="AP6">_xlfn.XLOOKUP(AP$1,'PY1 Data(H)'!$A$1:$CZ$1,_xlfn.XLOOKUP($A6,'PY1 Data(H)'!$A$1:$A$288,'PY1 Data(H)'!$A$1:$CZ$288))</f>
        <v>482247</v>
      </c>
      <c r="AQ6" s="176" cm="1">
        <f t="array" ref="AQ6">_xlfn.XLOOKUP(AQ$1,'PY1 Data(H)'!$A$1:$CZ$1,_xlfn.XLOOKUP($A6,'PY1 Data(H)'!$A$1:$A$288,'PY1 Data(H)'!$A$1:$CZ$288))</f>
        <v>255880</v>
      </c>
      <c r="AR6" s="176" cm="1">
        <f t="array" ref="AR6">_xlfn.XLOOKUP(AR$1,'PY1 Data(H)'!$A$1:$CZ$1,_xlfn.XLOOKUP($A6,'PY1 Data(H)'!$A$1:$A$288,'PY1 Data(H)'!$A$1:$CZ$288))</f>
        <v>32553745</v>
      </c>
      <c r="AS6" s="176" cm="1">
        <f t="array" ref="AS6">_xlfn.XLOOKUP(AS$1,'PY1 Data(H)'!$A$1:$CZ$1,_xlfn.XLOOKUP($A6,'PY1 Data(H)'!$A$1:$A$288,'PY1 Data(H)'!$A$1:$CZ$288))</f>
        <v>0</v>
      </c>
      <c r="AT6" s="176" cm="1">
        <f t="array" ref="AT6">_xlfn.XLOOKUP(AT$1,'PY1 Data(H)'!$A$1:$CZ$1,_xlfn.XLOOKUP($A6,'PY1 Data(H)'!$A$1:$A$288,'PY1 Data(H)'!$A$1:$CZ$288))</f>
        <v>0</v>
      </c>
      <c r="AU6" s="176" cm="1">
        <f t="array" ref="AU6">_xlfn.XLOOKUP(AU$1,'PY1 Data(H)'!$A$1:$CZ$1,_xlfn.XLOOKUP($A6,'PY1 Data(H)'!$A$1:$A$288,'PY1 Data(H)'!$A$1:$CZ$288))</f>
        <v>0</v>
      </c>
      <c r="AV6" s="176" cm="1">
        <f t="array" ref="AV6">_xlfn.XLOOKUP(AV$1,'PY1 Data(H)'!$A$1:$CZ$1,_xlfn.XLOOKUP($A6,'PY1 Data(H)'!$A$1:$A$288,'PY1 Data(H)'!$A$1:$CZ$288))</f>
        <v>0</v>
      </c>
      <c r="AW6" s="176" cm="1">
        <f t="array" ref="AW6">_xlfn.XLOOKUP(AW$1,'PY1 Data(H)'!$A$1:$CZ$1,_xlfn.XLOOKUP($A6,'PY1 Data(H)'!$A$1:$A$288,'PY1 Data(H)'!$A$1:$CZ$288))</f>
        <v>0</v>
      </c>
      <c r="AX6" s="176" cm="1">
        <f t="array" ref="AX6">_xlfn.XLOOKUP(AX$1,'PY1 Data(H)'!$A$1:$CZ$1,_xlfn.XLOOKUP($A6,'PY1 Data(H)'!$A$1:$A$288,'PY1 Data(H)'!$A$1:$CZ$288))</f>
        <v>0</v>
      </c>
      <c r="AY6" s="176" cm="1">
        <f t="array" ref="AY6">_xlfn.XLOOKUP(AY$1,'PY1 Data(H)'!$A$1:$CZ$1,_xlfn.XLOOKUP($A6,'PY1 Data(H)'!$A$1:$A$288,'PY1 Data(H)'!$A$1:$CZ$288))</f>
        <v>0</v>
      </c>
      <c r="AZ6" s="176" cm="1">
        <f t="array" ref="AZ6">_xlfn.XLOOKUP(AZ$1,'PY1 Data(H)'!$A$1:$CZ$1,_xlfn.XLOOKUP($A6,'PY1 Data(H)'!$A$1:$A$288,'PY1 Data(H)'!$A$1:$CZ$288))</f>
        <v>0</v>
      </c>
      <c r="BA6" s="176" cm="1">
        <f t="array" ref="BA6">_xlfn.XLOOKUP(BA$1,'PY1 Data(H)'!$A$1:$CZ$1,_xlfn.XLOOKUP($A6,'PY1 Data(H)'!$A$1:$A$288,'PY1 Data(H)'!$A$1:$CZ$288))</f>
        <v>0</v>
      </c>
      <c r="BB6" s="176" cm="1">
        <f t="array" ref="BB6">_xlfn.XLOOKUP(BB$1,'PY1 Data(H)'!$A$1:$CZ$1,_xlfn.XLOOKUP($A6,'PY1 Data(H)'!$A$1:$A$288,'PY1 Data(H)'!$A$1:$CZ$288))</f>
        <v>70448</v>
      </c>
      <c r="BC6" s="176" cm="1">
        <f t="array" ref="BC6">_xlfn.XLOOKUP(BC$1,'PY1 Data(H)'!$A$1:$CZ$1,_xlfn.XLOOKUP($A6,'PY1 Data(H)'!$A$1:$A$288,'PY1 Data(H)'!$A$1:$CZ$288))</f>
        <v>0</v>
      </c>
      <c r="BD6" s="176" cm="1">
        <f t="array" ref="BD6">_xlfn.XLOOKUP(BD$1,'PY1 Data(H)'!$A$1:$CZ$1,_xlfn.XLOOKUP($A6,'PY1 Data(H)'!$A$1:$A$288,'PY1 Data(H)'!$A$1:$CZ$288))</f>
        <v>0</v>
      </c>
      <c r="BE6" s="176" cm="1">
        <f t="array" ref="BE6">_xlfn.XLOOKUP(BE$1,'PY1 Data(H)'!$A$1:$CZ$1,_xlfn.XLOOKUP($A6,'PY1 Data(H)'!$A$1:$A$288,'PY1 Data(H)'!$A$1:$CZ$288))</f>
        <v>0</v>
      </c>
      <c r="BF6" s="176" cm="1">
        <f t="array" ref="BF6">_xlfn.XLOOKUP(BF$1,'PY1 Data(H)'!$A$1:$CZ$1,_xlfn.XLOOKUP($A6,'PY1 Data(H)'!$A$1:$A$288,'PY1 Data(H)'!$A$1:$CZ$288))</f>
        <v>0</v>
      </c>
      <c r="BG6" s="176" cm="1">
        <f t="array" ref="BG6">_xlfn.XLOOKUP(BG$1,'PY1 Data(H)'!$A$1:$CZ$1,_xlfn.XLOOKUP($A6,'PY1 Data(H)'!$A$1:$A$288,'PY1 Data(H)'!$A$1:$CZ$288))</f>
        <v>0</v>
      </c>
      <c r="BH6" s="176" cm="1">
        <f t="array" ref="BH6">_xlfn.XLOOKUP(BH$1,'PY1 Data(H)'!$A$1:$CZ$1,_xlfn.XLOOKUP($A6,'PY1 Data(H)'!$A$1:$A$288,'PY1 Data(H)'!$A$1:$CZ$288))</f>
        <v>0</v>
      </c>
      <c r="BI6" s="176" cm="1">
        <f t="array" ref="BI6">_xlfn.XLOOKUP(BI$1,'PY1 Data(H)'!$A$1:$CZ$1,_xlfn.XLOOKUP($A6,'PY1 Data(H)'!$A$1:$A$288,'PY1 Data(H)'!$A$1:$CZ$288))</f>
        <v>1512873</v>
      </c>
      <c r="BJ6" s="176" cm="1">
        <f t="array" ref="BJ6">_xlfn.XLOOKUP(BJ$1,'PY1 Data(H)'!$A$1:$CZ$1,_xlfn.XLOOKUP($A6,'PY1 Data(H)'!$A$1:$A$288,'PY1 Data(H)'!$A$1:$CZ$288))</f>
        <v>992149</v>
      </c>
      <c r="BK6" s="176" cm="1">
        <f t="array" ref="BK6">_xlfn.XLOOKUP(BK$1,'PY1 Data(H)'!$A$1:$CZ$1,_xlfn.XLOOKUP($A6,'PY1 Data(H)'!$A$1:$A$288,'PY1 Data(H)'!$A$1:$CZ$288))</f>
        <v>0</v>
      </c>
      <c r="BL6" s="176" cm="1">
        <f t="array" ref="BL6">_xlfn.XLOOKUP(BL$1,'PY1 Data(H)'!$A$1:$CZ$1,_xlfn.XLOOKUP($A6,'PY1 Data(H)'!$A$1:$A$288,'PY1 Data(H)'!$A$1:$CZ$288))</f>
        <v>0</v>
      </c>
      <c r="BM6" s="176" cm="1">
        <f t="array" ref="BM6">_xlfn.XLOOKUP(BM$1,'PY1 Data(H)'!$A$1:$CZ$1,_xlfn.XLOOKUP($A6,'PY1 Data(H)'!$A$1:$A$288,'PY1 Data(H)'!$A$1:$CZ$288))</f>
        <v>0</v>
      </c>
      <c r="BN6" s="176" cm="1">
        <f t="array" ref="BN6">_xlfn.XLOOKUP(BN$1,'PY1 Data(H)'!$A$1:$CZ$1,_xlfn.XLOOKUP($A6,'PY1 Data(H)'!$A$1:$A$288,'PY1 Data(H)'!$A$1:$CZ$288))</f>
        <v>0</v>
      </c>
      <c r="BO6" s="176" cm="1">
        <f t="array" ref="BO6">_xlfn.XLOOKUP(BO$1,'PY1 Data(H)'!$A$1:$CZ$1,_xlfn.XLOOKUP($A6,'PY1 Data(H)'!$A$1:$A$288,'PY1 Data(H)'!$A$1:$CZ$288))</f>
        <v>2315674</v>
      </c>
      <c r="BP6" s="176" cm="1">
        <f t="array" ref="BP6">_xlfn.XLOOKUP(BP$1,'PY1 Data(H)'!$A$1:$CZ$1,_xlfn.XLOOKUP($A6,'PY1 Data(H)'!$A$1:$A$288,'PY1 Data(H)'!$A$1:$CZ$288))</f>
        <v>0</v>
      </c>
      <c r="BQ6" s="176" cm="1">
        <f t="array" ref="BQ6">_xlfn.XLOOKUP(BQ$1,'PY1 Data(H)'!$A$1:$CZ$1,_xlfn.XLOOKUP($A6,'PY1 Data(H)'!$A$1:$A$288,'PY1 Data(H)'!$A$1:$CZ$288))</f>
        <v>0</v>
      </c>
      <c r="BR6" s="176" cm="1">
        <f t="array" ref="BR6">_xlfn.XLOOKUP(BR$1,'PY1 Data(H)'!$A$1:$CZ$1,_xlfn.XLOOKUP($A6,'PY1 Data(H)'!$A$1:$A$288,'PY1 Data(H)'!$A$1:$CZ$288))</f>
        <v>0</v>
      </c>
      <c r="BS6" s="176" cm="1">
        <f t="array" ref="BS6">_xlfn.XLOOKUP(BS$1,'PY1 Data(H)'!$A$1:$CZ$1,_xlfn.XLOOKUP($A6,'PY1 Data(H)'!$A$1:$A$288,'PY1 Data(H)'!$A$1:$CZ$288))</f>
        <v>0</v>
      </c>
      <c r="BT6" s="176" cm="1">
        <f t="array" ref="BT6">_xlfn.XLOOKUP(BT$1,'PY1 Data(H)'!$A$1:$CZ$1,_xlfn.XLOOKUP($A6,'PY1 Data(H)'!$A$1:$A$288,'PY1 Data(H)'!$A$1:$CZ$288))</f>
        <v>0</v>
      </c>
      <c r="BU6" s="176" cm="1">
        <f t="array" ref="BU6">_xlfn.XLOOKUP(BU$1,'PY1 Data(H)'!$A$1:$CZ$1,_xlfn.XLOOKUP($A6,'PY1 Data(H)'!$A$1:$A$288,'PY1 Data(H)'!$A$1:$CZ$288))</f>
        <v>0</v>
      </c>
      <c r="BV6" s="176" cm="1">
        <f t="array" ref="BV6">_xlfn.XLOOKUP(BV$1,'PY1 Data(H)'!$A$1:$CZ$1,_xlfn.XLOOKUP($A6,'PY1 Data(H)'!$A$1:$A$288,'PY1 Data(H)'!$A$1:$CZ$288))</f>
        <v>287073</v>
      </c>
      <c r="BW6" s="176" cm="1">
        <f t="array" ref="BW6">_xlfn.XLOOKUP(BW$1,'PY1 Data(H)'!$A$1:$CZ$1,_xlfn.XLOOKUP($A6,'PY1 Data(H)'!$A$1:$A$288,'PY1 Data(H)'!$A$1:$CZ$288))</f>
        <v>0</v>
      </c>
      <c r="BX6" s="176" cm="1">
        <f t="array" ref="BX6">_xlfn.XLOOKUP(BX$1,'PY1 Data(H)'!$A$1:$CZ$1,_xlfn.XLOOKUP($A6,'PY1 Data(H)'!$A$1:$A$288,'PY1 Data(H)'!$A$1:$CZ$288))</f>
        <v>0</v>
      </c>
      <c r="BY6" s="176" cm="1">
        <f t="array" ref="BY6">_xlfn.XLOOKUP(BY$1,'PY1 Data(H)'!$A$1:$CZ$1,_xlfn.XLOOKUP($A6,'PY1 Data(H)'!$A$1:$A$288,'PY1 Data(H)'!$A$1:$CZ$288))</f>
        <v>0</v>
      </c>
      <c r="BZ6" s="176" cm="1">
        <f t="array" ref="BZ6">_xlfn.XLOOKUP(BZ$1,'PY1 Data(H)'!$A$1:$CZ$1,_xlfn.XLOOKUP($A6,'PY1 Data(H)'!$A$1:$A$288,'PY1 Data(H)'!$A$1:$CZ$288))</f>
        <v>0</v>
      </c>
      <c r="CA6" s="176" cm="1">
        <f t="array" ref="CA6">_xlfn.XLOOKUP(CA$1,'PY1 Data(H)'!$A$1:$CZ$1,_xlfn.XLOOKUP($A6,'PY1 Data(H)'!$A$1:$A$288,'PY1 Data(H)'!$A$1:$CZ$288))</f>
        <v>0</v>
      </c>
      <c r="CB6" s="176" cm="1">
        <f t="array" ref="CB6">_xlfn.XLOOKUP(CB$1,'PY1 Data(H)'!$A$1:$CZ$1,_xlfn.XLOOKUP($A6,'PY1 Data(H)'!$A$1:$A$288,'PY1 Data(H)'!$A$1:$CZ$288))</f>
        <v>0</v>
      </c>
      <c r="CC6" s="176" cm="1">
        <f t="array" ref="CC6">_xlfn.XLOOKUP(CC$1,'PY1 Data(H)'!$A$1:$CZ$1,_xlfn.XLOOKUP($A6,'PY1 Data(H)'!$A$1:$A$288,'PY1 Data(H)'!$A$1:$CZ$288))</f>
        <v>0</v>
      </c>
      <c r="CD6" s="176" cm="1">
        <f t="array" ref="CD6">_xlfn.XLOOKUP(CD$1,'PY1 Data(H)'!$A$1:$CZ$1,_xlfn.XLOOKUP($A6,'PY1 Data(H)'!$A$1:$A$288,'PY1 Data(H)'!$A$1:$CZ$288))</f>
        <v>0</v>
      </c>
      <c r="CE6" s="176" cm="1">
        <f t="array" ref="CE6">_xlfn.XLOOKUP(CE$1,'PY1 Data(H)'!$A$1:$CZ$1,_xlfn.XLOOKUP($A6,'PY1 Data(H)'!$A$1:$A$288,'PY1 Data(H)'!$A$1:$CZ$288))</f>
        <v>923516</v>
      </c>
      <c r="CF6" s="176" cm="1">
        <f t="array" ref="CF6">_xlfn.XLOOKUP(CF$1,'PY1 Data(H)'!$A$1:$CZ$1,_xlfn.XLOOKUP($A6,'PY1 Data(H)'!$A$1:$A$288,'PY1 Data(H)'!$A$1:$CZ$288))</f>
        <v>0</v>
      </c>
      <c r="CG6" s="176" cm="1">
        <f t="array" ref="CG6">_xlfn.XLOOKUP(CG$1,'PY1 Data(H)'!$A$1:$CZ$1,_xlfn.XLOOKUP($A6,'PY1 Data(H)'!$A$1:$A$288,'PY1 Data(H)'!$A$1:$CZ$288))</f>
        <v>0</v>
      </c>
      <c r="CH6" s="176" cm="1">
        <f t="array" ref="CH6">_xlfn.XLOOKUP(CH$1,'PY1 Data(H)'!$A$1:$CZ$1,_xlfn.XLOOKUP($A6,'PY1 Data(H)'!$A$1:$A$288,'PY1 Data(H)'!$A$1:$CZ$288))</f>
        <v>0</v>
      </c>
      <c r="CI6" s="176" cm="1">
        <f t="array" ref="CI6">_xlfn.XLOOKUP(CI$1,'PY1 Data(H)'!$A$1:$CZ$1,_xlfn.XLOOKUP($A6,'PY1 Data(H)'!$A$1:$A$288,'PY1 Data(H)'!$A$1:$CZ$288))</f>
        <v>2087775</v>
      </c>
      <c r="CJ6" s="176" cm="1">
        <f t="array" ref="CJ6">_xlfn.XLOOKUP(CJ$1,'PY1 Data(H)'!$A$1:$CZ$1,_xlfn.XLOOKUP($A6,'PY1 Data(H)'!$A$1:$A$288,'PY1 Data(H)'!$A$1:$CZ$288))</f>
        <v>0</v>
      </c>
      <c r="CK6" s="176" cm="1">
        <f t="array" ref="CK6">_xlfn.XLOOKUP(CK$1,'PY1 Data(H)'!$A$1:$CZ$1,_xlfn.XLOOKUP($A6,'PY1 Data(H)'!$A$1:$A$288,'PY1 Data(H)'!$A$1:$CZ$288))</f>
        <v>658221</v>
      </c>
      <c r="CL6" s="176" cm="1">
        <f t="array" ref="CL6">_xlfn.XLOOKUP(CL$1,'PY1 Data(H)'!$A$1:$CZ$1,_xlfn.XLOOKUP($A6,'PY1 Data(H)'!$A$1:$A$288,'PY1 Data(H)'!$A$1:$CZ$288))</f>
        <v>410499</v>
      </c>
      <c r="CM6" s="176" cm="1">
        <f t="array" ref="CM6">_xlfn.XLOOKUP(CM$1,'PY1 Data(H)'!$A$1:$CZ$1,_xlfn.XLOOKUP($A6,'PY1 Data(H)'!$A$1:$A$288,'PY1 Data(H)'!$A$1:$CZ$288))</f>
        <v>0</v>
      </c>
      <c r="CN6" s="176" cm="1">
        <f t="array" ref="CN6">_xlfn.XLOOKUP(CN$1,'PY1 Data(H)'!$A$1:$CZ$1,_xlfn.XLOOKUP($A6,'PY1 Data(H)'!$A$1:$A$288,'PY1 Data(H)'!$A$1:$CZ$288))</f>
        <v>0</v>
      </c>
      <c r="CO6" s="176" cm="1">
        <f t="array" ref="CO6">_xlfn.XLOOKUP(CO$1,'PY1 Data(H)'!$A$1:$CZ$1,_xlfn.XLOOKUP($A6,'PY1 Data(H)'!$A$1:$A$288,'PY1 Data(H)'!$A$1:$CZ$288))</f>
        <v>825231</v>
      </c>
      <c r="CP6" s="176" cm="1">
        <f t="array" ref="CP6">_xlfn.XLOOKUP(CP$1,'PY1 Data(H)'!$A$1:$CZ$1,_xlfn.XLOOKUP($A6,'PY1 Data(H)'!$A$1:$A$288,'PY1 Data(H)'!$A$1:$CZ$288))</f>
        <v>0</v>
      </c>
      <c r="CQ6" s="176" cm="1">
        <f t="array" ref="CQ6">_xlfn.XLOOKUP(CQ$1,'PY1 Data(H)'!$A$1:$CZ$1,_xlfn.XLOOKUP($A6,'PY1 Data(H)'!$A$1:$A$288,'PY1 Data(H)'!$A$1:$CZ$288))</f>
        <v>0</v>
      </c>
      <c r="CR6" s="176" cm="1">
        <f t="array" ref="CR6">_xlfn.XLOOKUP(CR$1,'PY1 Data(H)'!$A$1:$CZ$1,_xlfn.XLOOKUP($A6,'PY1 Data(H)'!$A$1:$A$288,'PY1 Data(H)'!$A$1:$CZ$288))</f>
        <v>0</v>
      </c>
      <c r="CS6" s="176" cm="1">
        <f t="array" ref="CS6">_xlfn.XLOOKUP(CS$1,'PY1 Data(H)'!$A$1:$CZ$1,_xlfn.XLOOKUP($A6,'PY1 Data(H)'!$A$1:$A$288,'PY1 Data(H)'!$A$1:$CZ$288))</f>
        <v>8614</v>
      </c>
      <c r="CT6" s="176" cm="1">
        <f t="array" ref="CT6">_xlfn.XLOOKUP(CT$1,'PY1 Data(H)'!$A$1:$CZ$1,_xlfn.XLOOKUP($A6,'PY1 Data(H)'!$A$1:$A$288,'PY1 Data(H)'!$A$1:$CZ$288))</f>
        <v>0</v>
      </c>
      <c r="CU6" s="176" cm="1">
        <f t="array" ref="CU6">_xlfn.XLOOKUP(CU$1,'PY1 Data(H)'!$A$1:$CZ$1,_xlfn.XLOOKUP($A6,'PY1 Data(H)'!$A$1:$A$288,'PY1 Data(H)'!$A$1:$CZ$288))</f>
        <v>0</v>
      </c>
      <c r="CV6" s="176" cm="1">
        <f t="array" ref="CV6">_xlfn.XLOOKUP(CV$1,'PY1 Data(H)'!$A$1:$CZ$1,_xlfn.XLOOKUP($A6,'PY1 Data(H)'!$A$1:$A$288,'PY1 Data(H)'!$A$1:$CZ$288))</f>
        <v>400000</v>
      </c>
      <c r="CW6" s="176" cm="1">
        <f t="array" ref="CW6">_xlfn.XLOOKUP(CW$1,'PY1 Data(H)'!$A$1:$CZ$1,_xlfn.XLOOKUP($A6,'PY1 Data(H)'!$A$1:$A$288,'PY1 Data(H)'!$A$1:$CZ$288))</f>
        <v>0</v>
      </c>
      <c r="CX6" s="176" cm="1">
        <f t="array" ref="CX6">_xlfn.XLOOKUP(CX$1,'PY1 Data(H)'!$A$1:$CZ$1,_xlfn.XLOOKUP($A6,'PY1 Data(H)'!$A$1:$A$288,'PY1 Data(H)'!$A$1:$CZ$288))</f>
        <v>55954</v>
      </c>
      <c r="CY6" s="176" cm="1">
        <f t="array" ref="CY6">_xlfn.XLOOKUP(CY$1,'PY1 Data(H)'!$A$1:$CZ$1,_xlfn.XLOOKUP($A6,'PY1 Data(H)'!$A$1:$A$288,'PY1 Data(H)'!$A$1:$CZ$288))</f>
        <v>4940</v>
      </c>
    </row>
    <row r="7" spans="1:103" x14ac:dyDescent="0.3">
      <c r="A7">
        <v>576</v>
      </c>
      <c r="D7" s="176" cm="1">
        <f t="array" ref="D7">_xlfn.XLOOKUP(D$1,'PY1 Data(H)'!$A$1:$CZ$1,_xlfn.XLOOKUP($A7,'PY1 Data(H)'!$A$1:$A$288,'PY1 Data(H)'!$A$1:$CZ$288))</f>
        <v>0</v>
      </c>
      <c r="E7" s="176" cm="1">
        <f t="array" ref="E7">_xlfn.XLOOKUP(E$1,'PY1 Data(H)'!$A$1:$CZ$1,_xlfn.XLOOKUP($A7,'PY1 Data(H)'!$A$1:$A$288,'PY1 Data(H)'!$A$1:$CZ$288))</f>
        <v>0</v>
      </c>
      <c r="F7" s="176" cm="1">
        <f t="array" ref="F7">_xlfn.XLOOKUP(F$1,'PY1 Data(H)'!$A$1:$CZ$1,_xlfn.XLOOKUP($A7,'PY1 Data(H)'!$A$1:$A$288,'PY1 Data(H)'!$A$1:$CZ$288))</f>
        <v>0</v>
      </c>
      <c r="G7" s="176" cm="1">
        <f t="array" ref="G7">_xlfn.XLOOKUP(G$1,'PY1 Data(H)'!$A$1:$CZ$1,_xlfn.XLOOKUP($A7,'PY1 Data(H)'!$A$1:$A$288,'PY1 Data(H)'!$A$1:$CZ$288))</f>
        <v>0</v>
      </c>
      <c r="H7" s="176" cm="1">
        <f t="array" ref="H7">_xlfn.XLOOKUP(H$1,'PY1 Data(H)'!$A$1:$CZ$1,_xlfn.XLOOKUP($A7,'PY1 Data(H)'!$A$1:$A$288,'PY1 Data(H)'!$A$1:$CZ$288))</f>
        <v>0</v>
      </c>
      <c r="I7" s="176" cm="1">
        <f t="array" ref="I7">_xlfn.XLOOKUP(I$1,'PY1 Data(H)'!$A$1:$CZ$1,_xlfn.XLOOKUP($A7,'PY1 Data(H)'!$A$1:$A$288,'PY1 Data(H)'!$A$1:$CZ$288))</f>
        <v>0</v>
      </c>
      <c r="J7" s="176" cm="1">
        <f t="array" ref="J7">_xlfn.XLOOKUP(J$1,'PY1 Data(H)'!$A$1:$CZ$1,_xlfn.XLOOKUP($A7,'PY1 Data(H)'!$A$1:$A$288,'PY1 Data(H)'!$A$1:$CZ$288))</f>
        <v>0</v>
      </c>
      <c r="K7" s="176" cm="1">
        <f t="array" ref="K7">_xlfn.XLOOKUP(K$1,'PY1 Data(H)'!$A$1:$CZ$1,_xlfn.XLOOKUP($A7,'PY1 Data(H)'!$A$1:$A$288,'PY1 Data(H)'!$A$1:$CZ$288))</f>
        <v>0</v>
      </c>
      <c r="L7" s="176" cm="1">
        <f t="array" ref="L7">_xlfn.XLOOKUP(L$1,'PY1 Data(H)'!$A$1:$CZ$1,_xlfn.XLOOKUP($A7,'PY1 Data(H)'!$A$1:$A$288,'PY1 Data(H)'!$A$1:$CZ$288))</f>
        <v>0</v>
      </c>
      <c r="M7" s="176" cm="1">
        <f t="array" ref="M7">_xlfn.XLOOKUP(M$1,'PY1 Data(H)'!$A$1:$CZ$1,_xlfn.XLOOKUP($A7,'PY1 Data(H)'!$A$1:$A$288,'PY1 Data(H)'!$A$1:$CZ$288))</f>
        <v>0</v>
      </c>
      <c r="N7" s="176" cm="1">
        <f t="array" ref="N7">_xlfn.XLOOKUP(N$1,'PY1 Data(H)'!$A$1:$CZ$1,_xlfn.XLOOKUP($A7,'PY1 Data(H)'!$A$1:$A$288,'PY1 Data(H)'!$A$1:$CZ$288))</f>
        <v>0</v>
      </c>
      <c r="O7" s="176" cm="1">
        <f t="array" ref="O7">_xlfn.XLOOKUP(O$1,'PY1 Data(H)'!$A$1:$CZ$1,_xlfn.XLOOKUP($A7,'PY1 Data(H)'!$A$1:$A$288,'PY1 Data(H)'!$A$1:$CZ$288))</f>
        <v>0</v>
      </c>
      <c r="P7" s="176" cm="1">
        <f t="array" ref="P7">_xlfn.XLOOKUP(P$1,'PY1 Data(H)'!$A$1:$CZ$1,_xlfn.XLOOKUP($A7,'PY1 Data(H)'!$A$1:$A$288,'PY1 Data(H)'!$A$1:$CZ$288))</f>
        <v>0</v>
      </c>
      <c r="Q7" s="176" cm="1">
        <f t="array" ref="Q7">_xlfn.XLOOKUP(Q$1,'PY1 Data(H)'!$A$1:$CZ$1,_xlfn.XLOOKUP($A7,'PY1 Data(H)'!$A$1:$A$288,'PY1 Data(H)'!$A$1:$CZ$288))</f>
        <v>0</v>
      </c>
      <c r="R7" s="176" cm="1">
        <f t="array" ref="R7">_xlfn.XLOOKUP(R$1,'PY1 Data(H)'!$A$1:$CZ$1,_xlfn.XLOOKUP($A7,'PY1 Data(H)'!$A$1:$A$288,'PY1 Data(H)'!$A$1:$CZ$288))</f>
        <v>0</v>
      </c>
      <c r="S7" s="176" cm="1">
        <f t="array" ref="S7">_xlfn.XLOOKUP(S$1,'PY1 Data(H)'!$A$1:$CZ$1,_xlfn.XLOOKUP($A7,'PY1 Data(H)'!$A$1:$A$288,'PY1 Data(H)'!$A$1:$CZ$288))</f>
        <v>0</v>
      </c>
      <c r="T7" s="176" cm="1">
        <f t="array" ref="T7">_xlfn.XLOOKUP(T$1,'PY1 Data(H)'!$A$1:$CZ$1,_xlfn.XLOOKUP($A7,'PY1 Data(H)'!$A$1:$A$288,'PY1 Data(H)'!$A$1:$CZ$288))</f>
        <v>0</v>
      </c>
      <c r="U7" s="176" cm="1">
        <f t="array" ref="U7">_xlfn.XLOOKUP(U$1,'PY1 Data(H)'!$A$1:$CZ$1,_xlfn.XLOOKUP($A7,'PY1 Data(H)'!$A$1:$A$288,'PY1 Data(H)'!$A$1:$CZ$288))</f>
        <v>0</v>
      </c>
      <c r="V7" s="176" cm="1">
        <f t="array" ref="V7">_xlfn.XLOOKUP(V$1,'PY1 Data(H)'!$A$1:$CZ$1,_xlfn.XLOOKUP($A7,'PY1 Data(H)'!$A$1:$A$288,'PY1 Data(H)'!$A$1:$CZ$288))</f>
        <v>0</v>
      </c>
      <c r="W7" s="176" cm="1">
        <f t="array" ref="W7">_xlfn.XLOOKUP(W$1,'PY1 Data(H)'!$A$1:$CZ$1,_xlfn.XLOOKUP($A7,'PY1 Data(H)'!$A$1:$A$288,'PY1 Data(H)'!$A$1:$CZ$288))</f>
        <v>0</v>
      </c>
      <c r="X7" s="176" cm="1">
        <f t="array" ref="X7">_xlfn.XLOOKUP(X$1,'PY1 Data(H)'!$A$1:$CZ$1,_xlfn.XLOOKUP($A7,'PY1 Data(H)'!$A$1:$A$288,'PY1 Data(H)'!$A$1:$CZ$288))</f>
        <v>0</v>
      </c>
      <c r="Y7" s="176" cm="1">
        <f t="array" ref="Y7">_xlfn.XLOOKUP(Y$1,'PY1 Data(H)'!$A$1:$CZ$1,_xlfn.XLOOKUP($A7,'PY1 Data(H)'!$A$1:$A$288,'PY1 Data(H)'!$A$1:$CZ$288))</f>
        <v>0</v>
      </c>
      <c r="Z7" s="176" cm="1">
        <f t="array" ref="Z7">_xlfn.XLOOKUP(Z$1,'PY1 Data(H)'!$A$1:$CZ$1,_xlfn.XLOOKUP($A7,'PY1 Data(H)'!$A$1:$A$288,'PY1 Data(H)'!$A$1:$CZ$288))</f>
        <v>0</v>
      </c>
      <c r="AA7" s="176" cm="1">
        <f t="array" ref="AA7">_xlfn.XLOOKUP(AA$1,'PY1 Data(H)'!$A$1:$CZ$1,_xlfn.XLOOKUP($A7,'PY1 Data(H)'!$A$1:$A$288,'PY1 Data(H)'!$A$1:$CZ$288))</f>
        <v>0</v>
      </c>
      <c r="AB7" s="176" cm="1">
        <f t="array" ref="AB7">_xlfn.XLOOKUP(AB$1,'PY1 Data(H)'!$A$1:$CZ$1,_xlfn.XLOOKUP($A7,'PY1 Data(H)'!$A$1:$A$288,'PY1 Data(H)'!$A$1:$CZ$288))</f>
        <v>0</v>
      </c>
      <c r="AC7" s="176" cm="1">
        <f t="array" ref="AC7">_xlfn.XLOOKUP(AC$1,'PY1 Data(H)'!$A$1:$CZ$1,_xlfn.XLOOKUP($A7,'PY1 Data(H)'!$A$1:$A$288,'PY1 Data(H)'!$A$1:$CZ$288))</f>
        <v>0</v>
      </c>
      <c r="AD7" s="176" cm="1">
        <f t="array" ref="AD7">_xlfn.XLOOKUP(AD$1,'PY1 Data(H)'!$A$1:$CZ$1,_xlfn.XLOOKUP($A7,'PY1 Data(H)'!$A$1:$A$288,'PY1 Data(H)'!$A$1:$CZ$288))</f>
        <v>0</v>
      </c>
      <c r="AE7" s="176" cm="1">
        <f t="array" ref="AE7">_xlfn.XLOOKUP(AE$1,'PY1 Data(H)'!$A$1:$CZ$1,_xlfn.XLOOKUP($A7,'PY1 Data(H)'!$A$1:$A$288,'PY1 Data(H)'!$A$1:$CZ$288))</f>
        <v>295155</v>
      </c>
      <c r="AF7" s="176" cm="1">
        <f t="array" ref="AF7">_xlfn.XLOOKUP(AF$1,'PY1 Data(H)'!$A$1:$CZ$1,_xlfn.XLOOKUP($A7,'PY1 Data(H)'!$A$1:$A$288,'PY1 Data(H)'!$A$1:$CZ$288))</f>
        <v>0</v>
      </c>
      <c r="AG7" s="176" cm="1">
        <f t="array" ref="AG7">_xlfn.XLOOKUP(AG$1,'PY1 Data(H)'!$A$1:$CZ$1,_xlfn.XLOOKUP($A7,'PY1 Data(H)'!$A$1:$A$288,'PY1 Data(H)'!$A$1:$CZ$288))</f>
        <v>0</v>
      </c>
      <c r="AH7" s="176" cm="1">
        <f t="array" ref="AH7">_xlfn.XLOOKUP(AH$1,'PY1 Data(H)'!$A$1:$CZ$1,_xlfn.XLOOKUP($A7,'PY1 Data(H)'!$A$1:$A$288,'PY1 Data(H)'!$A$1:$CZ$288))</f>
        <v>0</v>
      </c>
      <c r="AI7" s="176" cm="1">
        <f t="array" ref="AI7">_xlfn.XLOOKUP(AI$1,'PY1 Data(H)'!$A$1:$CZ$1,_xlfn.XLOOKUP($A7,'PY1 Data(H)'!$A$1:$A$288,'PY1 Data(H)'!$A$1:$CZ$288))</f>
        <v>0</v>
      </c>
      <c r="AJ7" s="176" cm="1">
        <f t="array" ref="AJ7">_xlfn.XLOOKUP(AJ$1,'PY1 Data(H)'!$A$1:$CZ$1,_xlfn.XLOOKUP($A7,'PY1 Data(H)'!$A$1:$A$288,'PY1 Data(H)'!$A$1:$CZ$288))</f>
        <v>0</v>
      </c>
      <c r="AK7" s="176" cm="1">
        <f t="array" ref="AK7">_xlfn.XLOOKUP(AK$1,'PY1 Data(H)'!$A$1:$CZ$1,_xlfn.XLOOKUP($A7,'PY1 Data(H)'!$A$1:$A$288,'PY1 Data(H)'!$A$1:$CZ$288))</f>
        <v>0</v>
      </c>
      <c r="AL7" s="176" cm="1">
        <f t="array" ref="AL7">_xlfn.XLOOKUP(AL$1,'PY1 Data(H)'!$A$1:$CZ$1,_xlfn.XLOOKUP($A7,'PY1 Data(H)'!$A$1:$A$288,'PY1 Data(H)'!$A$1:$CZ$288))</f>
        <v>0</v>
      </c>
      <c r="AM7" s="176" cm="1">
        <f t="array" ref="AM7">_xlfn.XLOOKUP(AM$1,'PY1 Data(H)'!$A$1:$CZ$1,_xlfn.XLOOKUP($A7,'PY1 Data(H)'!$A$1:$A$288,'PY1 Data(H)'!$A$1:$CZ$288))</f>
        <v>0</v>
      </c>
      <c r="AN7" s="176" cm="1">
        <f t="array" ref="AN7">_xlfn.XLOOKUP(AN$1,'PY1 Data(H)'!$A$1:$CZ$1,_xlfn.XLOOKUP($A7,'PY1 Data(H)'!$A$1:$A$288,'PY1 Data(H)'!$A$1:$CZ$288))</f>
        <v>0</v>
      </c>
      <c r="AO7" s="176" cm="1">
        <f t="array" ref="AO7">_xlfn.XLOOKUP(AO$1,'PY1 Data(H)'!$A$1:$CZ$1,_xlfn.XLOOKUP($A7,'PY1 Data(H)'!$A$1:$A$288,'PY1 Data(H)'!$A$1:$CZ$288))</f>
        <v>0</v>
      </c>
      <c r="AP7" s="176" cm="1">
        <f t="array" ref="AP7">_xlfn.XLOOKUP(AP$1,'PY1 Data(H)'!$A$1:$CZ$1,_xlfn.XLOOKUP($A7,'PY1 Data(H)'!$A$1:$A$288,'PY1 Data(H)'!$A$1:$CZ$288))</f>
        <v>0</v>
      </c>
      <c r="AQ7" s="176" cm="1">
        <f t="array" ref="AQ7">_xlfn.XLOOKUP(AQ$1,'PY1 Data(H)'!$A$1:$CZ$1,_xlfn.XLOOKUP($A7,'PY1 Data(H)'!$A$1:$A$288,'PY1 Data(H)'!$A$1:$CZ$288))</f>
        <v>0</v>
      </c>
      <c r="AR7" s="176" cm="1">
        <f t="array" ref="AR7">_xlfn.XLOOKUP(AR$1,'PY1 Data(H)'!$A$1:$CZ$1,_xlfn.XLOOKUP($A7,'PY1 Data(H)'!$A$1:$A$288,'PY1 Data(H)'!$A$1:$CZ$288))</f>
        <v>0</v>
      </c>
      <c r="AS7" s="176" cm="1">
        <f t="array" ref="AS7">_xlfn.XLOOKUP(AS$1,'PY1 Data(H)'!$A$1:$CZ$1,_xlfn.XLOOKUP($A7,'PY1 Data(H)'!$A$1:$A$288,'PY1 Data(H)'!$A$1:$CZ$288))</f>
        <v>0</v>
      </c>
      <c r="AT7" s="176" cm="1">
        <f t="array" ref="AT7">_xlfn.XLOOKUP(AT$1,'PY1 Data(H)'!$A$1:$CZ$1,_xlfn.XLOOKUP($A7,'PY1 Data(H)'!$A$1:$A$288,'PY1 Data(H)'!$A$1:$CZ$288))</f>
        <v>2336249</v>
      </c>
      <c r="AU7" s="176" cm="1">
        <f t="array" ref="AU7">_xlfn.XLOOKUP(AU$1,'PY1 Data(H)'!$A$1:$CZ$1,_xlfn.XLOOKUP($A7,'PY1 Data(H)'!$A$1:$A$288,'PY1 Data(H)'!$A$1:$CZ$288))</f>
        <v>0</v>
      </c>
      <c r="AV7" s="176" cm="1">
        <f t="array" ref="AV7">_xlfn.XLOOKUP(AV$1,'PY1 Data(H)'!$A$1:$CZ$1,_xlfn.XLOOKUP($A7,'PY1 Data(H)'!$A$1:$A$288,'PY1 Data(H)'!$A$1:$CZ$288))</f>
        <v>0</v>
      </c>
      <c r="AW7" s="176" cm="1">
        <f t="array" ref="AW7">_xlfn.XLOOKUP(AW$1,'PY1 Data(H)'!$A$1:$CZ$1,_xlfn.XLOOKUP($A7,'PY1 Data(H)'!$A$1:$A$288,'PY1 Data(H)'!$A$1:$CZ$288))</f>
        <v>0</v>
      </c>
      <c r="AX7" s="176" cm="1">
        <f t="array" ref="AX7">_xlfn.XLOOKUP(AX$1,'PY1 Data(H)'!$A$1:$CZ$1,_xlfn.XLOOKUP($A7,'PY1 Data(H)'!$A$1:$A$288,'PY1 Data(H)'!$A$1:$CZ$288))</f>
        <v>0</v>
      </c>
      <c r="AY7" s="176" cm="1">
        <f t="array" ref="AY7">_xlfn.XLOOKUP(AY$1,'PY1 Data(H)'!$A$1:$CZ$1,_xlfn.XLOOKUP($A7,'PY1 Data(H)'!$A$1:$A$288,'PY1 Data(H)'!$A$1:$CZ$288))</f>
        <v>0</v>
      </c>
      <c r="AZ7" s="176" cm="1">
        <f t="array" ref="AZ7">_xlfn.XLOOKUP(AZ$1,'PY1 Data(H)'!$A$1:$CZ$1,_xlfn.XLOOKUP($A7,'PY1 Data(H)'!$A$1:$A$288,'PY1 Data(H)'!$A$1:$CZ$288))</f>
        <v>0</v>
      </c>
      <c r="BA7" s="176" cm="1">
        <f t="array" ref="BA7">_xlfn.XLOOKUP(BA$1,'PY1 Data(H)'!$A$1:$CZ$1,_xlfn.XLOOKUP($A7,'PY1 Data(H)'!$A$1:$A$288,'PY1 Data(H)'!$A$1:$CZ$288))</f>
        <v>0</v>
      </c>
      <c r="BB7" s="176" cm="1">
        <f t="array" ref="BB7">_xlfn.XLOOKUP(BB$1,'PY1 Data(H)'!$A$1:$CZ$1,_xlfn.XLOOKUP($A7,'PY1 Data(H)'!$A$1:$A$288,'PY1 Data(H)'!$A$1:$CZ$288))</f>
        <v>0</v>
      </c>
      <c r="BC7" s="176" cm="1">
        <f t="array" ref="BC7">_xlfn.XLOOKUP(BC$1,'PY1 Data(H)'!$A$1:$CZ$1,_xlfn.XLOOKUP($A7,'PY1 Data(H)'!$A$1:$A$288,'PY1 Data(H)'!$A$1:$CZ$288))</f>
        <v>0</v>
      </c>
      <c r="BD7" s="176" cm="1">
        <f t="array" ref="BD7">_xlfn.XLOOKUP(BD$1,'PY1 Data(H)'!$A$1:$CZ$1,_xlfn.XLOOKUP($A7,'PY1 Data(H)'!$A$1:$A$288,'PY1 Data(H)'!$A$1:$CZ$288))</f>
        <v>0</v>
      </c>
      <c r="BE7" s="176" cm="1">
        <f t="array" ref="BE7">_xlfn.XLOOKUP(BE$1,'PY1 Data(H)'!$A$1:$CZ$1,_xlfn.XLOOKUP($A7,'PY1 Data(H)'!$A$1:$A$288,'PY1 Data(H)'!$A$1:$CZ$288))</f>
        <v>0</v>
      </c>
      <c r="BF7" s="176" cm="1">
        <f t="array" ref="BF7">_xlfn.XLOOKUP(BF$1,'PY1 Data(H)'!$A$1:$CZ$1,_xlfn.XLOOKUP($A7,'PY1 Data(H)'!$A$1:$A$288,'PY1 Data(H)'!$A$1:$CZ$288))</f>
        <v>0</v>
      </c>
      <c r="BG7" s="176" cm="1">
        <f t="array" ref="BG7">_xlfn.XLOOKUP(BG$1,'PY1 Data(H)'!$A$1:$CZ$1,_xlfn.XLOOKUP($A7,'PY1 Data(H)'!$A$1:$A$288,'PY1 Data(H)'!$A$1:$CZ$288))</f>
        <v>0</v>
      </c>
      <c r="BH7" s="176" cm="1">
        <f t="array" ref="BH7">_xlfn.XLOOKUP(BH$1,'PY1 Data(H)'!$A$1:$CZ$1,_xlfn.XLOOKUP($A7,'PY1 Data(H)'!$A$1:$A$288,'PY1 Data(H)'!$A$1:$CZ$288))</f>
        <v>1337328</v>
      </c>
      <c r="BI7" s="176" cm="1">
        <f t="array" ref="BI7">_xlfn.XLOOKUP(BI$1,'PY1 Data(H)'!$A$1:$CZ$1,_xlfn.XLOOKUP($A7,'PY1 Data(H)'!$A$1:$A$288,'PY1 Data(H)'!$A$1:$CZ$288))</f>
        <v>0</v>
      </c>
      <c r="BJ7" s="176" cm="1">
        <f t="array" ref="BJ7">_xlfn.XLOOKUP(BJ$1,'PY1 Data(H)'!$A$1:$CZ$1,_xlfn.XLOOKUP($A7,'PY1 Data(H)'!$A$1:$A$288,'PY1 Data(H)'!$A$1:$CZ$288))</f>
        <v>0</v>
      </c>
      <c r="BK7" s="176" cm="1">
        <f t="array" ref="BK7">_xlfn.XLOOKUP(BK$1,'PY1 Data(H)'!$A$1:$CZ$1,_xlfn.XLOOKUP($A7,'PY1 Data(H)'!$A$1:$A$288,'PY1 Data(H)'!$A$1:$CZ$288))</f>
        <v>0</v>
      </c>
      <c r="BL7" s="176" cm="1">
        <f t="array" ref="BL7">_xlfn.XLOOKUP(BL$1,'PY1 Data(H)'!$A$1:$CZ$1,_xlfn.XLOOKUP($A7,'PY1 Data(H)'!$A$1:$A$288,'PY1 Data(H)'!$A$1:$CZ$288))</f>
        <v>0</v>
      </c>
      <c r="BM7" s="176" cm="1">
        <f t="array" ref="BM7">_xlfn.XLOOKUP(BM$1,'PY1 Data(H)'!$A$1:$CZ$1,_xlfn.XLOOKUP($A7,'PY1 Data(H)'!$A$1:$A$288,'PY1 Data(H)'!$A$1:$CZ$288))</f>
        <v>25307</v>
      </c>
      <c r="BN7" s="176" cm="1">
        <f t="array" ref="BN7">_xlfn.XLOOKUP(BN$1,'PY1 Data(H)'!$A$1:$CZ$1,_xlfn.XLOOKUP($A7,'PY1 Data(H)'!$A$1:$A$288,'PY1 Data(H)'!$A$1:$CZ$288))</f>
        <v>0</v>
      </c>
      <c r="BO7" s="176" cm="1">
        <f t="array" ref="BO7">_xlfn.XLOOKUP(BO$1,'PY1 Data(H)'!$A$1:$CZ$1,_xlfn.XLOOKUP($A7,'PY1 Data(H)'!$A$1:$A$288,'PY1 Data(H)'!$A$1:$CZ$288))</f>
        <v>0</v>
      </c>
      <c r="BP7" s="176" cm="1">
        <f t="array" ref="BP7">_xlfn.XLOOKUP(BP$1,'PY1 Data(H)'!$A$1:$CZ$1,_xlfn.XLOOKUP($A7,'PY1 Data(H)'!$A$1:$A$288,'PY1 Data(H)'!$A$1:$CZ$288))</f>
        <v>0</v>
      </c>
      <c r="BQ7" s="176" cm="1">
        <f t="array" ref="BQ7">_xlfn.XLOOKUP(BQ$1,'PY1 Data(H)'!$A$1:$CZ$1,_xlfn.XLOOKUP($A7,'PY1 Data(H)'!$A$1:$A$288,'PY1 Data(H)'!$A$1:$CZ$288))</f>
        <v>0</v>
      </c>
      <c r="BR7" s="176" cm="1">
        <f t="array" ref="BR7">_xlfn.XLOOKUP(BR$1,'PY1 Data(H)'!$A$1:$CZ$1,_xlfn.XLOOKUP($A7,'PY1 Data(H)'!$A$1:$A$288,'PY1 Data(H)'!$A$1:$CZ$288))</f>
        <v>0</v>
      </c>
      <c r="BS7" s="176" cm="1">
        <f t="array" ref="BS7">_xlfn.XLOOKUP(BS$1,'PY1 Data(H)'!$A$1:$CZ$1,_xlfn.XLOOKUP($A7,'PY1 Data(H)'!$A$1:$A$288,'PY1 Data(H)'!$A$1:$CZ$288))</f>
        <v>0</v>
      </c>
      <c r="BT7" s="176" cm="1">
        <f t="array" ref="BT7">_xlfn.XLOOKUP(BT$1,'PY1 Data(H)'!$A$1:$CZ$1,_xlfn.XLOOKUP($A7,'PY1 Data(H)'!$A$1:$A$288,'PY1 Data(H)'!$A$1:$CZ$288))</f>
        <v>0</v>
      </c>
      <c r="BU7" s="176" cm="1">
        <f t="array" ref="BU7">_xlfn.XLOOKUP(BU$1,'PY1 Data(H)'!$A$1:$CZ$1,_xlfn.XLOOKUP($A7,'PY1 Data(H)'!$A$1:$A$288,'PY1 Data(H)'!$A$1:$CZ$288))</f>
        <v>0</v>
      </c>
      <c r="BV7" s="176" cm="1">
        <f t="array" ref="BV7">_xlfn.XLOOKUP(BV$1,'PY1 Data(H)'!$A$1:$CZ$1,_xlfn.XLOOKUP($A7,'PY1 Data(H)'!$A$1:$A$288,'PY1 Data(H)'!$A$1:$CZ$288))</f>
        <v>0</v>
      </c>
      <c r="BW7" s="176" cm="1">
        <f t="array" ref="BW7">_xlfn.XLOOKUP(BW$1,'PY1 Data(H)'!$A$1:$CZ$1,_xlfn.XLOOKUP($A7,'PY1 Data(H)'!$A$1:$A$288,'PY1 Data(H)'!$A$1:$CZ$288))</f>
        <v>0</v>
      </c>
      <c r="BX7" s="176" cm="1">
        <f t="array" ref="BX7">_xlfn.XLOOKUP(BX$1,'PY1 Data(H)'!$A$1:$CZ$1,_xlfn.XLOOKUP($A7,'PY1 Data(H)'!$A$1:$A$288,'PY1 Data(H)'!$A$1:$CZ$288))</f>
        <v>0</v>
      </c>
      <c r="BY7" s="176" cm="1">
        <f t="array" ref="BY7">_xlfn.XLOOKUP(BY$1,'PY1 Data(H)'!$A$1:$CZ$1,_xlfn.XLOOKUP($A7,'PY1 Data(H)'!$A$1:$A$288,'PY1 Data(H)'!$A$1:$CZ$288))</f>
        <v>0</v>
      </c>
      <c r="BZ7" s="176" cm="1">
        <f t="array" ref="BZ7">_xlfn.XLOOKUP(BZ$1,'PY1 Data(H)'!$A$1:$CZ$1,_xlfn.XLOOKUP($A7,'PY1 Data(H)'!$A$1:$A$288,'PY1 Data(H)'!$A$1:$CZ$288))</f>
        <v>0</v>
      </c>
      <c r="CA7" s="176" cm="1">
        <f t="array" ref="CA7">_xlfn.XLOOKUP(CA$1,'PY1 Data(H)'!$A$1:$CZ$1,_xlfn.XLOOKUP($A7,'PY1 Data(H)'!$A$1:$A$288,'PY1 Data(H)'!$A$1:$CZ$288))</f>
        <v>0</v>
      </c>
      <c r="CB7" s="176" cm="1">
        <f t="array" ref="CB7">_xlfn.XLOOKUP(CB$1,'PY1 Data(H)'!$A$1:$CZ$1,_xlfn.XLOOKUP($A7,'PY1 Data(H)'!$A$1:$A$288,'PY1 Data(H)'!$A$1:$CZ$288))</f>
        <v>0</v>
      </c>
      <c r="CC7" s="176" cm="1">
        <f t="array" ref="CC7">_xlfn.XLOOKUP(CC$1,'PY1 Data(H)'!$A$1:$CZ$1,_xlfn.XLOOKUP($A7,'PY1 Data(H)'!$A$1:$A$288,'PY1 Data(H)'!$A$1:$CZ$288))</f>
        <v>539137</v>
      </c>
      <c r="CD7" s="176" cm="1">
        <f t="array" ref="CD7">_xlfn.XLOOKUP(CD$1,'PY1 Data(H)'!$A$1:$CZ$1,_xlfn.XLOOKUP($A7,'PY1 Data(H)'!$A$1:$A$288,'PY1 Data(H)'!$A$1:$CZ$288))</f>
        <v>0</v>
      </c>
      <c r="CE7" s="176" cm="1">
        <f t="array" ref="CE7">_xlfn.XLOOKUP(CE$1,'PY1 Data(H)'!$A$1:$CZ$1,_xlfn.XLOOKUP($A7,'PY1 Data(H)'!$A$1:$A$288,'PY1 Data(H)'!$A$1:$CZ$288))</f>
        <v>0</v>
      </c>
      <c r="CF7" s="176" cm="1">
        <f t="array" ref="CF7">_xlfn.XLOOKUP(CF$1,'PY1 Data(H)'!$A$1:$CZ$1,_xlfn.XLOOKUP($A7,'PY1 Data(H)'!$A$1:$A$288,'PY1 Data(H)'!$A$1:$CZ$288))</f>
        <v>0</v>
      </c>
      <c r="CG7" s="176" cm="1">
        <f t="array" ref="CG7">_xlfn.XLOOKUP(CG$1,'PY1 Data(H)'!$A$1:$CZ$1,_xlfn.XLOOKUP($A7,'PY1 Data(H)'!$A$1:$A$288,'PY1 Data(H)'!$A$1:$CZ$288))</f>
        <v>0</v>
      </c>
      <c r="CH7" s="176" cm="1">
        <f t="array" ref="CH7">_xlfn.XLOOKUP(CH$1,'PY1 Data(H)'!$A$1:$CZ$1,_xlfn.XLOOKUP($A7,'PY1 Data(H)'!$A$1:$A$288,'PY1 Data(H)'!$A$1:$CZ$288))</f>
        <v>0</v>
      </c>
      <c r="CI7" s="176" cm="1">
        <f t="array" ref="CI7">_xlfn.XLOOKUP(CI$1,'PY1 Data(H)'!$A$1:$CZ$1,_xlfn.XLOOKUP($A7,'PY1 Data(H)'!$A$1:$A$288,'PY1 Data(H)'!$A$1:$CZ$288))</f>
        <v>0</v>
      </c>
      <c r="CJ7" s="176" cm="1">
        <f t="array" ref="CJ7">_xlfn.XLOOKUP(CJ$1,'PY1 Data(H)'!$A$1:$CZ$1,_xlfn.XLOOKUP($A7,'PY1 Data(H)'!$A$1:$A$288,'PY1 Data(H)'!$A$1:$CZ$288))</f>
        <v>0</v>
      </c>
      <c r="CK7" s="176" cm="1">
        <f t="array" ref="CK7">_xlfn.XLOOKUP(CK$1,'PY1 Data(H)'!$A$1:$CZ$1,_xlfn.XLOOKUP($A7,'PY1 Data(H)'!$A$1:$A$288,'PY1 Data(H)'!$A$1:$CZ$288))</f>
        <v>0</v>
      </c>
      <c r="CL7" s="176" cm="1">
        <f t="array" ref="CL7">_xlfn.XLOOKUP(CL$1,'PY1 Data(H)'!$A$1:$CZ$1,_xlfn.XLOOKUP($A7,'PY1 Data(H)'!$A$1:$A$288,'PY1 Data(H)'!$A$1:$CZ$288))</f>
        <v>0</v>
      </c>
      <c r="CM7" s="176" cm="1">
        <f t="array" ref="CM7">_xlfn.XLOOKUP(CM$1,'PY1 Data(H)'!$A$1:$CZ$1,_xlfn.XLOOKUP($A7,'PY1 Data(H)'!$A$1:$A$288,'PY1 Data(H)'!$A$1:$CZ$288))</f>
        <v>0</v>
      </c>
      <c r="CN7" s="176" cm="1">
        <f t="array" ref="CN7">_xlfn.XLOOKUP(CN$1,'PY1 Data(H)'!$A$1:$CZ$1,_xlfn.XLOOKUP($A7,'PY1 Data(H)'!$A$1:$A$288,'PY1 Data(H)'!$A$1:$CZ$288))</f>
        <v>0</v>
      </c>
      <c r="CO7" s="176" cm="1">
        <f t="array" ref="CO7">_xlfn.XLOOKUP(CO$1,'PY1 Data(H)'!$A$1:$CZ$1,_xlfn.XLOOKUP($A7,'PY1 Data(H)'!$A$1:$A$288,'PY1 Data(H)'!$A$1:$CZ$288))</f>
        <v>0</v>
      </c>
      <c r="CP7" s="176" cm="1">
        <f t="array" ref="CP7">_xlfn.XLOOKUP(CP$1,'PY1 Data(H)'!$A$1:$CZ$1,_xlfn.XLOOKUP($A7,'PY1 Data(H)'!$A$1:$A$288,'PY1 Data(H)'!$A$1:$CZ$288))</f>
        <v>0</v>
      </c>
      <c r="CQ7" s="176" cm="1">
        <f t="array" ref="CQ7">_xlfn.XLOOKUP(CQ$1,'PY1 Data(H)'!$A$1:$CZ$1,_xlfn.XLOOKUP($A7,'PY1 Data(H)'!$A$1:$A$288,'PY1 Data(H)'!$A$1:$CZ$288))</f>
        <v>0</v>
      </c>
      <c r="CR7" s="176" cm="1">
        <f t="array" ref="CR7">_xlfn.XLOOKUP(CR$1,'PY1 Data(H)'!$A$1:$CZ$1,_xlfn.XLOOKUP($A7,'PY1 Data(H)'!$A$1:$A$288,'PY1 Data(H)'!$A$1:$CZ$288))</f>
        <v>0</v>
      </c>
      <c r="CS7" s="176" cm="1">
        <f t="array" ref="CS7">_xlfn.XLOOKUP(CS$1,'PY1 Data(H)'!$A$1:$CZ$1,_xlfn.XLOOKUP($A7,'PY1 Data(H)'!$A$1:$A$288,'PY1 Data(H)'!$A$1:$CZ$288))</f>
        <v>0</v>
      </c>
      <c r="CT7" s="176" cm="1">
        <f t="array" ref="CT7">_xlfn.XLOOKUP(CT$1,'PY1 Data(H)'!$A$1:$CZ$1,_xlfn.XLOOKUP($A7,'PY1 Data(H)'!$A$1:$A$288,'PY1 Data(H)'!$A$1:$CZ$288))</f>
        <v>0</v>
      </c>
      <c r="CU7" s="176" cm="1">
        <f t="array" ref="CU7">_xlfn.XLOOKUP(CU$1,'PY1 Data(H)'!$A$1:$CZ$1,_xlfn.XLOOKUP($A7,'PY1 Data(H)'!$A$1:$A$288,'PY1 Data(H)'!$A$1:$CZ$288))</f>
        <v>0</v>
      </c>
      <c r="CV7" s="176" cm="1">
        <f t="array" ref="CV7">_xlfn.XLOOKUP(CV$1,'PY1 Data(H)'!$A$1:$CZ$1,_xlfn.XLOOKUP($A7,'PY1 Data(H)'!$A$1:$A$288,'PY1 Data(H)'!$A$1:$CZ$288))</f>
        <v>0</v>
      </c>
      <c r="CW7" s="176" cm="1">
        <f t="array" ref="CW7">_xlfn.XLOOKUP(CW$1,'PY1 Data(H)'!$A$1:$CZ$1,_xlfn.XLOOKUP($A7,'PY1 Data(H)'!$A$1:$A$288,'PY1 Data(H)'!$A$1:$CZ$288))</f>
        <v>185512</v>
      </c>
      <c r="CX7" s="176" cm="1">
        <f t="array" ref="CX7">_xlfn.XLOOKUP(CX$1,'PY1 Data(H)'!$A$1:$CZ$1,_xlfn.XLOOKUP($A7,'PY1 Data(H)'!$A$1:$A$288,'PY1 Data(H)'!$A$1:$CZ$288))</f>
        <v>0</v>
      </c>
      <c r="CY7" s="176" cm="1">
        <f t="array" ref="CY7">_xlfn.XLOOKUP(CY$1,'PY1 Data(H)'!$A$1:$CZ$1,_xlfn.XLOOKUP($A7,'PY1 Data(H)'!$A$1:$A$288,'PY1 Data(H)'!$A$1:$CZ$288))</f>
        <v>0</v>
      </c>
    </row>
    <row r="8" spans="1:103" x14ac:dyDescent="0.3">
      <c r="A8">
        <v>626</v>
      </c>
      <c r="D8" s="176" cm="1">
        <f t="array" ref="D8">_xlfn.XLOOKUP(D$1,'PY1 Data(H)'!$A$1:$CZ$1,_xlfn.XLOOKUP($A8,'PY1 Data(H)'!$A$1:$A$288,'PY1 Data(H)'!$A$1:$CZ$288))</f>
        <v>36474847</v>
      </c>
      <c r="E8" s="176" cm="1">
        <f t="array" ref="E8">_xlfn.XLOOKUP(E$1,'PY1 Data(H)'!$A$1:$CZ$1,_xlfn.XLOOKUP($A8,'PY1 Data(H)'!$A$1:$A$288,'PY1 Data(H)'!$A$1:$CZ$288))</f>
        <v>6980522</v>
      </c>
      <c r="F8" s="176" cm="1">
        <f t="array" ref="F8">_xlfn.XLOOKUP(F$1,'PY1 Data(H)'!$A$1:$CZ$1,_xlfn.XLOOKUP($A8,'PY1 Data(H)'!$A$1:$A$288,'PY1 Data(H)'!$A$1:$CZ$288))</f>
        <v>1959799</v>
      </c>
      <c r="G8" s="176" cm="1">
        <f t="array" ref="G8">_xlfn.XLOOKUP(G$1,'PY1 Data(H)'!$A$1:$CZ$1,_xlfn.XLOOKUP($A8,'PY1 Data(H)'!$A$1:$A$288,'PY1 Data(H)'!$A$1:$CZ$288))</f>
        <v>0</v>
      </c>
      <c r="H8" s="176" cm="1">
        <f t="array" ref="H8">_xlfn.XLOOKUP(H$1,'PY1 Data(H)'!$A$1:$CZ$1,_xlfn.XLOOKUP($A8,'PY1 Data(H)'!$A$1:$A$288,'PY1 Data(H)'!$A$1:$CZ$288))</f>
        <v>4776476</v>
      </c>
      <c r="I8" s="176" cm="1">
        <f t="array" ref="I8">_xlfn.XLOOKUP(I$1,'PY1 Data(H)'!$A$1:$CZ$1,_xlfn.XLOOKUP($A8,'PY1 Data(H)'!$A$1:$A$288,'PY1 Data(H)'!$A$1:$CZ$288))</f>
        <v>2395530</v>
      </c>
      <c r="J8" s="176" cm="1">
        <f t="array" ref="J8">_xlfn.XLOOKUP(J$1,'PY1 Data(H)'!$A$1:$CZ$1,_xlfn.XLOOKUP($A8,'PY1 Data(H)'!$A$1:$A$288,'PY1 Data(H)'!$A$1:$CZ$288))</f>
        <v>9869927</v>
      </c>
      <c r="K8" s="176" cm="1">
        <f t="array" ref="K8">_xlfn.XLOOKUP(K$1,'PY1 Data(H)'!$A$1:$CZ$1,_xlfn.XLOOKUP($A8,'PY1 Data(H)'!$A$1:$A$288,'PY1 Data(H)'!$A$1:$CZ$288))</f>
        <v>2865334</v>
      </c>
      <c r="L8" s="176" cm="1">
        <f t="array" ref="L8">_xlfn.XLOOKUP(L$1,'PY1 Data(H)'!$A$1:$CZ$1,_xlfn.XLOOKUP($A8,'PY1 Data(H)'!$A$1:$A$288,'PY1 Data(H)'!$A$1:$CZ$288))</f>
        <v>7416861</v>
      </c>
      <c r="M8" s="176" cm="1">
        <f t="array" ref="M8">_xlfn.XLOOKUP(M$1,'PY1 Data(H)'!$A$1:$CZ$1,_xlfn.XLOOKUP($A8,'PY1 Data(H)'!$A$1:$A$288,'PY1 Data(H)'!$A$1:$CZ$288))</f>
        <v>45561817</v>
      </c>
      <c r="N8" s="176" cm="1">
        <f t="array" ref="N8">_xlfn.XLOOKUP(N$1,'PY1 Data(H)'!$A$1:$CZ$1,_xlfn.XLOOKUP($A8,'PY1 Data(H)'!$A$1:$A$288,'PY1 Data(H)'!$A$1:$CZ$288))</f>
        <v>78656388</v>
      </c>
      <c r="O8" s="176" cm="1">
        <f t="array" ref="O8">_xlfn.XLOOKUP(O$1,'PY1 Data(H)'!$A$1:$CZ$1,_xlfn.XLOOKUP($A8,'PY1 Data(H)'!$A$1:$A$288,'PY1 Data(H)'!$A$1:$CZ$288))</f>
        <v>21033516</v>
      </c>
      <c r="P8" s="176" cm="1">
        <f t="array" ref="P8">_xlfn.XLOOKUP(P$1,'PY1 Data(H)'!$A$1:$CZ$1,_xlfn.XLOOKUP($A8,'PY1 Data(H)'!$A$1:$A$288,'PY1 Data(H)'!$A$1:$CZ$288))</f>
        <v>83367211</v>
      </c>
      <c r="Q8" s="176" cm="1">
        <f t="array" ref="Q8">_xlfn.XLOOKUP(Q$1,'PY1 Data(H)'!$A$1:$CZ$1,_xlfn.XLOOKUP($A8,'PY1 Data(H)'!$A$1:$A$288,'PY1 Data(H)'!$A$1:$CZ$288))</f>
        <v>17925217</v>
      </c>
      <c r="R8" s="176" cm="1">
        <f t="array" ref="R8">_xlfn.XLOOKUP(R$1,'PY1 Data(H)'!$A$1:$CZ$1,_xlfn.XLOOKUP($A8,'PY1 Data(H)'!$A$1:$A$288,'PY1 Data(H)'!$A$1:$CZ$288))</f>
        <v>913643</v>
      </c>
      <c r="S8" s="176" cm="1">
        <f t="array" ref="S8">_xlfn.XLOOKUP(S$1,'PY1 Data(H)'!$A$1:$CZ$1,_xlfn.XLOOKUP($A8,'PY1 Data(H)'!$A$1:$A$288,'PY1 Data(H)'!$A$1:$CZ$288))</f>
        <v>19215456</v>
      </c>
      <c r="T8" s="176" cm="1">
        <f t="array" ref="T8">_xlfn.XLOOKUP(T$1,'PY1 Data(H)'!$A$1:$CZ$1,_xlfn.XLOOKUP($A8,'PY1 Data(H)'!$A$1:$A$288,'PY1 Data(H)'!$A$1:$CZ$288))</f>
        <v>0</v>
      </c>
      <c r="U8" s="176" cm="1">
        <f t="array" ref="U8">_xlfn.XLOOKUP(U$1,'PY1 Data(H)'!$A$1:$CZ$1,_xlfn.XLOOKUP($A8,'PY1 Data(H)'!$A$1:$A$288,'PY1 Data(H)'!$A$1:$CZ$288))</f>
        <v>47984828</v>
      </c>
      <c r="V8" s="176" cm="1">
        <f t="array" ref="V8">_xlfn.XLOOKUP(V$1,'PY1 Data(H)'!$A$1:$CZ$1,_xlfn.XLOOKUP($A8,'PY1 Data(H)'!$A$1:$A$288,'PY1 Data(H)'!$A$1:$CZ$288))</f>
        <v>28000713</v>
      </c>
      <c r="W8" s="176" cm="1">
        <f t="array" ref="W8">_xlfn.XLOOKUP(W$1,'PY1 Data(H)'!$A$1:$CZ$1,_xlfn.XLOOKUP($A8,'PY1 Data(H)'!$A$1:$A$288,'PY1 Data(H)'!$A$1:$CZ$288))</f>
        <v>0</v>
      </c>
      <c r="X8" s="176" cm="1">
        <f t="array" ref="X8">_xlfn.XLOOKUP(X$1,'PY1 Data(H)'!$A$1:$CZ$1,_xlfn.XLOOKUP($A8,'PY1 Data(H)'!$A$1:$A$288,'PY1 Data(H)'!$A$1:$CZ$288))</f>
        <v>3913445</v>
      </c>
      <c r="Y8" s="176" cm="1">
        <f t="array" ref="Y8">_xlfn.XLOOKUP(Y$1,'PY1 Data(H)'!$A$1:$CZ$1,_xlfn.XLOOKUP($A8,'PY1 Data(H)'!$A$1:$A$288,'PY1 Data(H)'!$A$1:$CZ$288))</f>
        <v>3350465</v>
      </c>
      <c r="Z8" s="176" cm="1">
        <f t="array" ref="Z8">_xlfn.XLOOKUP(Z$1,'PY1 Data(H)'!$A$1:$CZ$1,_xlfn.XLOOKUP($A8,'PY1 Data(H)'!$A$1:$A$288,'PY1 Data(H)'!$A$1:$CZ$288))</f>
        <v>24603303</v>
      </c>
      <c r="AA8" s="176" cm="1">
        <f t="array" ref="AA8">_xlfn.XLOOKUP(AA$1,'PY1 Data(H)'!$A$1:$CZ$1,_xlfn.XLOOKUP($A8,'PY1 Data(H)'!$A$1:$A$288,'PY1 Data(H)'!$A$1:$CZ$288))</f>
        <v>28227000</v>
      </c>
      <c r="AB8" s="176" cm="1">
        <f t="array" ref="AB8">_xlfn.XLOOKUP(AB$1,'PY1 Data(H)'!$A$1:$CZ$1,_xlfn.XLOOKUP($A8,'PY1 Data(H)'!$A$1:$A$288,'PY1 Data(H)'!$A$1:$CZ$288))</f>
        <v>24528544</v>
      </c>
      <c r="AC8" s="176" cm="1">
        <f t="array" ref="AC8">_xlfn.XLOOKUP(AC$1,'PY1 Data(H)'!$A$1:$CZ$1,_xlfn.XLOOKUP($A8,'PY1 Data(H)'!$A$1:$A$288,'PY1 Data(H)'!$A$1:$CZ$288))</f>
        <v>73623928</v>
      </c>
      <c r="AD8" s="176" cm="1">
        <f t="array" ref="AD8">_xlfn.XLOOKUP(AD$1,'PY1 Data(H)'!$A$1:$CZ$1,_xlfn.XLOOKUP($A8,'PY1 Data(H)'!$A$1:$A$288,'PY1 Data(H)'!$A$1:$CZ$288))</f>
        <v>7853930</v>
      </c>
      <c r="AE8" s="176" cm="1">
        <f t="array" ref="AE8">_xlfn.XLOOKUP(AE$1,'PY1 Data(H)'!$A$1:$CZ$1,_xlfn.XLOOKUP($A8,'PY1 Data(H)'!$A$1:$A$288,'PY1 Data(H)'!$A$1:$CZ$288))</f>
        <v>33294835</v>
      </c>
      <c r="AF8" s="176" cm="1">
        <f t="array" ref="AF8">_xlfn.XLOOKUP(AF$1,'PY1 Data(H)'!$A$1:$CZ$1,_xlfn.XLOOKUP($A8,'PY1 Data(H)'!$A$1:$A$288,'PY1 Data(H)'!$A$1:$CZ$288))</f>
        <v>35189185</v>
      </c>
      <c r="AG8" s="176" cm="1">
        <f t="array" ref="AG8">_xlfn.XLOOKUP(AG$1,'PY1 Data(H)'!$A$1:$CZ$1,_xlfn.XLOOKUP($A8,'PY1 Data(H)'!$A$1:$A$288,'PY1 Data(H)'!$A$1:$CZ$288))</f>
        <v>14757322</v>
      </c>
      <c r="AH8" s="176" cm="1">
        <f t="array" ref="AH8">_xlfn.XLOOKUP(AH$1,'PY1 Data(H)'!$A$1:$CZ$1,_xlfn.XLOOKUP($A8,'PY1 Data(H)'!$A$1:$A$288,'PY1 Data(H)'!$A$1:$CZ$288))</f>
        <v>5098376</v>
      </c>
      <c r="AI8" s="176" cm="1">
        <f t="array" ref="AI8">_xlfn.XLOOKUP(AI$1,'PY1 Data(H)'!$A$1:$CZ$1,_xlfn.XLOOKUP($A8,'PY1 Data(H)'!$A$1:$A$288,'PY1 Data(H)'!$A$1:$CZ$288))</f>
        <v>115650192</v>
      </c>
      <c r="AJ8" s="176" cm="1">
        <f t="array" ref="AJ8">_xlfn.XLOOKUP(AJ$1,'PY1 Data(H)'!$A$1:$CZ$1,_xlfn.XLOOKUP($A8,'PY1 Data(H)'!$A$1:$A$288,'PY1 Data(H)'!$A$1:$CZ$288))</f>
        <v>8162439</v>
      </c>
      <c r="AK8" s="176" cm="1">
        <f t="array" ref="AK8">_xlfn.XLOOKUP(AK$1,'PY1 Data(H)'!$A$1:$CZ$1,_xlfn.XLOOKUP($A8,'PY1 Data(H)'!$A$1:$A$288,'PY1 Data(H)'!$A$1:$CZ$288))</f>
        <v>114133072</v>
      </c>
      <c r="AL8" s="176" cm="1">
        <f t="array" ref="AL8">_xlfn.XLOOKUP(AL$1,'PY1 Data(H)'!$A$1:$CZ$1,_xlfn.XLOOKUP($A8,'PY1 Data(H)'!$A$1:$A$288,'PY1 Data(H)'!$A$1:$CZ$288))</f>
        <v>17466024</v>
      </c>
      <c r="AM8" s="176" cm="1">
        <f t="array" ref="AM8">_xlfn.XLOOKUP(AM$1,'PY1 Data(H)'!$A$1:$CZ$1,_xlfn.XLOOKUP($A8,'PY1 Data(H)'!$A$1:$A$288,'PY1 Data(H)'!$A$1:$CZ$288))</f>
        <v>66224838</v>
      </c>
      <c r="AN8" s="176" cm="1">
        <f t="array" ref="AN8">_xlfn.XLOOKUP(AN$1,'PY1 Data(H)'!$A$1:$CZ$1,_xlfn.XLOOKUP($A8,'PY1 Data(H)'!$A$1:$A$288,'PY1 Data(H)'!$A$1:$CZ$288))</f>
        <v>2661562</v>
      </c>
      <c r="AO8" s="176" cm="1">
        <f t="array" ref="AO8">_xlfn.XLOOKUP(AO$1,'PY1 Data(H)'!$A$1:$CZ$1,_xlfn.XLOOKUP($A8,'PY1 Data(H)'!$A$1:$A$288,'PY1 Data(H)'!$A$1:$CZ$288))</f>
        <v>3312078</v>
      </c>
      <c r="AP8" s="176" cm="1">
        <f t="array" ref="AP8">_xlfn.XLOOKUP(AP$1,'PY1 Data(H)'!$A$1:$CZ$1,_xlfn.XLOOKUP($A8,'PY1 Data(H)'!$A$1:$A$288,'PY1 Data(H)'!$A$1:$CZ$288))</f>
        <v>12004618</v>
      </c>
      <c r="AQ8" s="176" cm="1">
        <f t="array" ref="AQ8">_xlfn.XLOOKUP(AQ$1,'PY1 Data(H)'!$A$1:$CZ$1,_xlfn.XLOOKUP($A8,'PY1 Data(H)'!$A$1:$A$288,'PY1 Data(H)'!$A$1:$CZ$288))</f>
        <v>3395589</v>
      </c>
      <c r="AR8" s="176" cm="1">
        <f t="array" ref="AR8">_xlfn.XLOOKUP(AR$1,'PY1 Data(H)'!$A$1:$CZ$1,_xlfn.XLOOKUP($A8,'PY1 Data(H)'!$A$1:$A$288,'PY1 Data(H)'!$A$1:$CZ$288))</f>
        <v>164296419</v>
      </c>
      <c r="AS8" s="176" cm="1">
        <f t="array" ref="AS8">_xlfn.XLOOKUP(AS$1,'PY1 Data(H)'!$A$1:$CZ$1,_xlfn.XLOOKUP($A8,'PY1 Data(H)'!$A$1:$A$288,'PY1 Data(H)'!$A$1:$CZ$288))</f>
        <v>10758130</v>
      </c>
      <c r="AT8" s="176" cm="1">
        <f t="array" ref="AT8">_xlfn.XLOOKUP(AT$1,'PY1 Data(H)'!$A$1:$CZ$1,_xlfn.XLOOKUP($A8,'PY1 Data(H)'!$A$1:$A$288,'PY1 Data(H)'!$A$1:$CZ$288))</f>
        <v>27941700</v>
      </c>
      <c r="AU8" s="176" cm="1">
        <f t="array" ref="AU8">_xlfn.XLOOKUP(AU$1,'PY1 Data(H)'!$A$1:$CZ$1,_xlfn.XLOOKUP($A8,'PY1 Data(H)'!$A$1:$A$288,'PY1 Data(H)'!$A$1:$CZ$288))</f>
        <v>19740093</v>
      </c>
      <c r="AV8" s="176" cm="1">
        <f t="array" ref="AV8">_xlfn.XLOOKUP(AV$1,'PY1 Data(H)'!$A$1:$CZ$1,_xlfn.XLOOKUP($A8,'PY1 Data(H)'!$A$1:$A$288,'PY1 Data(H)'!$A$1:$CZ$288))</f>
        <v>40093192</v>
      </c>
      <c r="AW8" s="176" cm="1">
        <f t="array" ref="AW8">_xlfn.XLOOKUP(AW$1,'PY1 Data(H)'!$A$1:$CZ$1,_xlfn.XLOOKUP($A8,'PY1 Data(H)'!$A$1:$A$288,'PY1 Data(H)'!$A$1:$CZ$288))</f>
        <v>5614379</v>
      </c>
      <c r="AX8" s="176" cm="1">
        <f t="array" ref="AX8">_xlfn.XLOOKUP(AX$1,'PY1 Data(H)'!$A$1:$CZ$1,_xlfn.XLOOKUP($A8,'PY1 Data(H)'!$A$1:$A$288,'PY1 Data(H)'!$A$1:$CZ$288))</f>
        <v>6653801</v>
      </c>
      <c r="AY8" s="176" cm="1">
        <f t="array" ref="AY8">_xlfn.XLOOKUP(AY$1,'PY1 Data(H)'!$A$1:$CZ$1,_xlfn.XLOOKUP($A8,'PY1 Data(H)'!$A$1:$A$288,'PY1 Data(H)'!$A$1:$CZ$288))</f>
        <v>0</v>
      </c>
      <c r="AZ8" s="176" cm="1">
        <f t="array" ref="AZ8">_xlfn.XLOOKUP(AZ$1,'PY1 Data(H)'!$A$1:$CZ$1,_xlfn.XLOOKUP($A8,'PY1 Data(H)'!$A$1:$A$288,'PY1 Data(H)'!$A$1:$CZ$288))</f>
        <v>54732494</v>
      </c>
      <c r="BA8" s="176" cm="1">
        <f t="array" ref="BA8">_xlfn.XLOOKUP(BA$1,'PY1 Data(H)'!$A$1:$CZ$1,_xlfn.XLOOKUP($A8,'PY1 Data(H)'!$A$1:$A$288,'PY1 Data(H)'!$A$1:$CZ$288))</f>
        <v>12386426</v>
      </c>
      <c r="BB8" s="176" cm="1">
        <f t="array" ref="BB8">_xlfn.XLOOKUP(BB$1,'PY1 Data(H)'!$A$1:$CZ$1,_xlfn.XLOOKUP($A8,'PY1 Data(H)'!$A$1:$A$288,'PY1 Data(H)'!$A$1:$CZ$288))</f>
        <v>70525305</v>
      </c>
      <c r="BC8" s="176" cm="1">
        <f t="array" ref="BC8">_xlfn.XLOOKUP(BC$1,'PY1 Data(H)'!$A$1:$CZ$1,_xlfn.XLOOKUP($A8,'PY1 Data(H)'!$A$1:$A$288,'PY1 Data(H)'!$A$1:$CZ$288))</f>
        <v>1985225</v>
      </c>
      <c r="BD8" s="176" cm="1">
        <f t="array" ref="BD8">_xlfn.XLOOKUP(BD$1,'PY1 Data(H)'!$A$1:$CZ$1,_xlfn.XLOOKUP($A8,'PY1 Data(H)'!$A$1:$A$288,'PY1 Data(H)'!$A$1:$CZ$288))</f>
        <v>13641585</v>
      </c>
      <c r="BE8" s="176" cm="1">
        <f t="array" ref="BE8">_xlfn.XLOOKUP(BE$1,'PY1 Data(H)'!$A$1:$CZ$1,_xlfn.XLOOKUP($A8,'PY1 Data(H)'!$A$1:$A$288,'PY1 Data(H)'!$A$1:$CZ$288))</f>
        <v>10986527</v>
      </c>
      <c r="BF8" s="176" cm="1">
        <f t="array" ref="BF8">_xlfn.XLOOKUP(BF$1,'PY1 Data(H)'!$A$1:$CZ$1,_xlfn.XLOOKUP($A8,'PY1 Data(H)'!$A$1:$A$288,'PY1 Data(H)'!$A$1:$CZ$288))</f>
        <v>24335955</v>
      </c>
      <c r="BG8" s="176" cm="1">
        <f t="array" ref="BG8">_xlfn.XLOOKUP(BG$1,'PY1 Data(H)'!$A$1:$CZ$1,_xlfn.XLOOKUP($A8,'PY1 Data(H)'!$A$1:$A$288,'PY1 Data(H)'!$A$1:$CZ$288))</f>
        <v>6605268</v>
      </c>
      <c r="BH8" s="176" cm="1">
        <f t="array" ref="BH8">_xlfn.XLOOKUP(BH$1,'PY1 Data(H)'!$A$1:$CZ$1,_xlfn.XLOOKUP($A8,'PY1 Data(H)'!$A$1:$A$288,'PY1 Data(H)'!$A$1:$CZ$288))</f>
        <v>4330341</v>
      </c>
      <c r="BI8" s="176" cm="1">
        <f t="array" ref="BI8">_xlfn.XLOOKUP(BI$1,'PY1 Data(H)'!$A$1:$CZ$1,_xlfn.XLOOKUP($A8,'PY1 Data(H)'!$A$1:$A$288,'PY1 Data(H)'!$A$1:$CZ$288))</f>
        <v>1200634</v>
      </c>
      <c r="BJ8" s="176" cm="1">
        <f t="array" ref="BJ8">_xlfn.XLOOKUP(BJ$1,'PY1 Data(H)'!$A$1:$CZ$1,_xlfn.XLOOKUP($A8,'PY1 Data(H)'!$A$1:$A$288,'PY1 Data(H)'!$A$1:$CZ$288))</f>
        <v>6414995</v>
      </c>
      <c r="BK8" s="176" cm="1">
        <f t="array" ref="BK8">_xlfn.XLOOKUP(BK$1,'PY1 Data(H)'!$A$1:$CZ$1,_xlfn.XLOOKUP($A8,'PY1 Data(H)'!$A$1:$A$288,'PY1 Data(H)'!$A$1:$CZ$288))</f>
        <v>585175328</v>
      </c>
      <c r="BL8" s="176" cm="1">
        <f t="array" ref="BL8">_xlfn.XLOOKUP(BL$1,'PY1 Data(H)'!$A$1:$CZ$1,_xlfn.XLOOKUP($A8,'PY1 Data(H)'!$A$1:$A$288,'PY1 Data(H)'!$A$1:$CZ$288))</f>
        <v>1739117</v>
      </c>
      <c r="BM8" s="176" cm="1">
        <f t="array" ref="BM8">_xlfn.XLOOKUP(BM$1,'PY1 Data(H)'!$A$1:$CZ$1,_xlfn.XLOOKUP($A8,'PY1 Data(H)'!$A$1:$A$288,'PY1 Data(H)'!$A$1:$CZ$288))</f>
        <v>7592800</v>
      </c>
      <c r="BN8" s="176" cm="1">
        <f t="array" ref="BN8">_xlfn.XLOOKUP(BN$1,'PY1 Data(H)'!$A$1:$CZ$1,_xlfn.XLOOKUP($A8,'PY1 Data(H)'!$A$1:$A$288,'PY1 Data(H)'!$A$1:$CZ$288))</f>
        <v>42953392</v>
      </c>
      <c r="BO8" s="176" cm="1">
        <f t="array" ref="BO8">_xlfn.XLOOKUP(BO$1,'PY1 Data(H)'!$A$1:$CZ$1,_xlfn.XLOOKUP($A8,'PY1 Data(H)'!$A$1:$A$288,'PY1 Data(H)'!$A$1:$CZ$288))</f>
        <v>15598234</v>
      </c>
      <c r="BP8" s="176" cm="1">
        <f t="array" ref="BP8">_xlfn.XLOOKUP(BP$1,'PY1 Data(H)'!$A$1:$CZ$1,_xlfn.XLOOKUP($A8,'PY1 Data(H)'!$A$1:$A$288,'PY1 Data(H)'!$A$1:$CZ$288))</f>
        <v>105549168</v>
      </c>
      <c r="BQ8" s="176" cm="1">
        <f t="array" ref="BQ8">_xlfn.XLOOKUP(BQ$1,'PY1 Data(H)'!$A$1:$CZ$1,_xlfn.XLOOKUP($A8,'PY1 Data(H)'!$A$1:$A$288,'PY1 Data(H)'!$A$1:$CZ$288))</f>
        <v>3599127</v>
      </c>
      <c r="BR8" s="176" cm="1">
        <f t="array" ref="BR8">_xlfn.XLOOKUP(BR$1,'PY1 Data(H)'!$A$1:$CZ$1,_xlfn.XLOOKUP($A8,'PY1 Data(H)'!$A$1:$A$288,'PY1 Data(H)'!$A$1:$CZ$288))</f>
        <v>34581346</v>
      </c>
      <c r="BS8" s="176" cm="1">
        <f t="array" ref="BS8">_xlfn.XLOOKUP(BS$1,'PY1 Data(H)'!$A$1:$CZ$1,_xlfn.XLOOKUP($A8,'PY1 Data(H)'!$A$1:$A$288,'PY1 Data(H)'!$A$1:$CZ$288))</f>
        <v>65581218</v>
      </c>
      <c r="BT8" s="176" cm="1">
        <f t="array" ref="BT8">_xlfn.XLOOKUP(BT$1,'PY1 Data(H)'!$A$1:$CZ$1,_xlfn.XLOOKUP($A8,'PY1 Data(H)'!$A$1:$A$288,'PY1 Data(H)'!$A$1:$CZ$288))</f>
        <v>1548341</v>
      </c>
      <c r="BU8" s="176" cm="1">
        <f t="array" ref="BU8">_xlfn.XLOOKUP(BU$1,'PY1 Data(H)'!$A$1:$CZ$1,_xlfn.XLOOKUP($A8,'PY1 Data(H)'!$A$1:$A$288,'PY1 Data(H)'!$A$1:$CZ$288))</f>
        <v>10817701</v>
      </c>
      <c r="BV8" s="176" cm="1">
        <f t="array" ref="BV8">_xlfn.XLOOKUP(BV$1,'PY1 Data(H)'!$A$1:$CZ$1,_xlfn.XLOOKUP($A8,'PY1 Data(H)'!$A$1:$A$288,'PY1 Data(H)'!$A$1:$CZ$288))</f>
        <v>16339059</v>
      </c>
      <c r="BW8" s="176" cm="1">
        <f t="array" ref="BW8">_xlfn.XLOOKUP(BW$1,'PY1 Data(H)'!$A$1:$CZ$1,_xlfn.XLOOKUP($A8,'PY1 Data(H)'!$A$1:$A$288,'PY1 Data(H)'!$A$1:$CZ$288))</f>
        <v>1532069</v>
      </c>
      <c r="BX8" s="176" cm="1">
        <f t="array" ref="BX8">_xlfn.XLOOKUP(BX$1,'PY1 Data(H)'!$A$1:$CZ$1,_xlfn.XLOOKUP($A8,'PY1 Data(H)'!$A$1:$A$288,'PY1 Data(H)'!$A$1:$CZ$288))</f>
        <v>7015569</v>
      </c>
      <c r="BY8" s="176" cm="1">
        <f t="array" ref="BY8">_xlfn.XLOOKUP(BY$1,'PY1 Data(H)'!$A$1:$CZ$1,_xlfn.XLOOKUP($A8,'PY1 Data(H)'!$A$1:$A$288,'PY1 Data(H)'!$A$1:$CZ$288))</f>
        <v>43750081</v>
      </c>
      <c r="BZ8" s="176" cm="1">
        <f t="array" ref="BZ8">_xlfn.XLOOKUP(BZ$1,'PY1 Data(H)'!$A$1:$CZ$1,_xlfn.XLOOKUP($A8,'PY1 Data(H)'!$A$1:$A$288,'PY1 Data(H)'!$A$1:$CZ$288))</f>
        <v>5466055</v>
      </c>
      <c r="CA8" s="176" cm="1">
        <f t="array" ref="CA8">_xlfn.XLOOKUP(CA$1,'PY1 Data(H)'!$A$1:$CZ$1,_xlfn.XLOOKUP($A8,'PY1 Data(H)'!$A$1:$A$288,'PY1 Data(H)'!$A$1:$CZ$288))</f>
        <v>24345736</v>
      </c>
      <c r="CB8" s="176" cm="1">
        <f t="array" ref="CB8">_xlfn.XLOOKUP(CB$1,'PY1 Data(H)'!$A$1:$CZ$1,_xlfn.XLOOKUP($A8,'PY1 Data(H)'!$A$1:$A$288,'PY1 Data(H)'!$A$1:$CZ$288))</f>
        <v>10161263</v>
      </c>
      <c r="CC8" s="176" cm="1">
        <f t="array" ref="CC8">_xlfn.XLOOKUP(CC$1,'PY1 Data(H)'!$A$1:$CZ$1,_xlfn.XLOOKUP($A8,'PY1 Data(H)'!$A$1:$A$288,'PY1 Data(H)'!$A$1:$CZ$288))</f>
        <v>6412718</v>
      </c>
      <c r="CD8" s="176" cm="1">
        <f t="array" ref="CD8">_xlfn.XLOOKUP(CD$1,'PY1 Data(H)'!$A$1:$CZ$1,_xlfn.XLOOKUP($A8,'PY1 Data(H)'!$A$1:$A$288,'PY1 Data(H)'!$A$1:$CZ$288))</f>
        <v>13529351</v>
      </c>
      <c r="CE8" s="176" cm="1">
        <f t="array" ref="CE8">_xlfn.XLOOKUP(CE$1,'PY1 Data(H)'!$A$1:$CZ$1,_xlfn.XLOOKUP($A8,'PY1 Data(H)'!$A$1:$A$288,'PY1 Data(H)'!$A$1:$CZ$288))</f>
        <v>34698694</v>
      </c>
      <c r="CF8" s="176" cm="1">
        <f t="array" ref="CF8">_xlfn.XLOOKUP(CF$1,'PY1 Data(H)'!$A$1:$CZ$1,_xlfn.XLOOKUP($A8,'PY1 Data(H)'!$A$1:$A$288,'PY1 Data(H)'!$A$1:$CZ$288))</f>
        <v>21143714</v>
      </c>
      <c r="CG8" s="176" cm="1">
        <f t="array" ref="CG8">_xlfn.XLOOKUP(CG$1,'PY1 Data(H)'!$A$1:$CZ$1,_xlfn.XLOOKUP($A8,'PY1 Data(H)'!$A$1:$A$288,'PY1 Data(H)'!$A$1:$CZ$288))</f>
        <v>12562846</v>
      </c>
      <c r="CH8" s="176" cm="1">
        <f t="array" ref="CH8">_xlfn.XLOOKUP(CH$1,'PY1 Data(H)'!$A$1:$CZ$1,_xlfn.XLOOKUP($A8,'PY1 Data(H)'!$A$1:$A$288,'PY1 Data(H)'!$A$1:$CZ$288))</f>
        <v>6696812</v>
      </c>
      <c r="CI8" s="176" cm="1">
        <f t="array" ref="CI8">_xlfn.XLOOKUP(CI$1,'PY1 Data(H)'!$A$1:$CZ$1,_xlfn.XLOOKUP($A8,'PY1 Data(H)'!$A$1:$A$288,'PY1 Data(H)'!$A$1:$CZ$288))</f>
        <v>14694576</v>
      </c>
      <c r="CJ8" s="176" cm="1">
        <f t="array" ref="CJ8">_xlfn.XLOOKUP(CJ$1,'PY1 Data(H)'!$A$1:$CZ$1,_xlfn.XLOOKUP($A8,'PY1 Data(H)'!$A$1:$A$288,'PY1 Data(H)'!$A$1:$CZ$288))</f>
        <v>12511784</v>
      </c>
      <c r="CK8" s="176" cm="1">
        <f t="array" ref="CK8">_xlfn.XLOOKUP(CK$1,'PY1 Data(H)'!$A$1:$CZ$1,_xlfn.XLOOKUP($A8,'PY1 Data(H)'!$A$1:$A$288,'PY1 Data(H)'!$A$1:$CZ$288))</f>
        <v>18088614</v>
      </c>
      <c r="CL8" s="176" cm="1">
        <f t="array" ref="CL8">_xlfn.XLOOKUP(CL$1,'PY1 Data(H)'!$A$1:$CZ$1,_xlfn.XLOOKUP($A8,'PY1 Data(H)'!$A$1:$A$288,'PY1 Data(H)'!$A$1:$CZ$288))</f>
        <v>4419209</v>
      </c>
      <c r="CM8" s="176" cm="1">
        <f t="array" ref="CM8">_xlfn.XLOOKUP(CM$1,'PY1 Data(H)'!$A$1:$CZ$1,_xlfn.XLOOKUP($A8,'PY1 Data(H)'!$A$1:$A$288,'PY1 Data(H)'!$A$1:$CZ$288))</f>
        <v>8430024</v>
      </c>
      <c r="CN8" s="176" cm="1">
        <f t="array" ref="CN8">_xlfn.XLOOKUP(CN$1,'PY1 Data(H)'!$A$1:$CZ$1,_xlfn.XLOOKUP($A8,'PY1 Data(H)'!$A$1:$A$288,'PY1 Data(H)'!$A$1:$CZ$288))</f>
        <v>1009152</v>
      </c>
      <c r="CO8" s="176" cm="1">
        <f t="array" ref="CO8">_xlfn.XLOOKUP(CO$1,'PY1 Data(H)'!$A$1:$CZ$1,_xlfn.XLOOKUP($A8,'PY1 Data(H)'!$A$1:$A$288,'PY1 Data(H)'!$A$1:$CZ$288))</f>
        <v>97498415</v>
      </c>
      <c r="CP8" s="176" cm="1">
        <f t="array" ref="CP8">_xlfn.XLOOKUP(CP$1,'PY1 Data(H)'!$A$1:$CZ$1,_xlfn.XLOOKUP($A8,'PY1 Data(H)'!$A$1:$A$288,'PY1 Data(H)'!$A$1:$CZ$288))</f>
        <v>8540036</v>
      </c>
      <c r="CQ8" s="176" cm="1">
        <f t="array" ref="CQ8">_xlfn.XLOOKUP(CQ$1,'PY1 Data(H)'!$A$1:$CZ$1,_xlfn.XLOOKUP($A8,'PY1 Data(H)'!$A$1:$A$288,'PY1 Data(H)'!$A$1:$CZ$288))</f>
        <v>501932859</v>
      </c>
      <c r="CR8" s="176" cm="1">
        <f t="array" ref="CR8">_xlfn.XLOOKUP(CR$1,'PY1 Data(H)'!$A$1:$CZ$1,_xlfn.XLOOKUP($A8,'PY1 Data(H)'!$A$1:$A$288,'PY1 Data(H)'!$A$1:$CZ$288))</f>
        <v>4208904</v>
      </c>
      <c r="CS8" s="176" cm="1">
        <f t="array" ref="CS8">_xlfn.XLOOKUP(CS$1,'PY1 Data(H)'!$A$1:$CZ$1,_xlfn.XLOOKUP($A8,'PY1 Data(H)'!$A$1:$A$288,'PY1 Data(H)'!$A$1:$CZ$288))</f>
        <v>1768762</v>
      </c>
      <c r="CT8" s="176" cm="1">
        <f t="array" ref="CT8">_xlfn.XLOOKUP(CT$1,'PY1 Data(H)'!$A$1:$CZ$1,_xlfn.XLOOKUP($A8,'PY1 Data(H)'!$A$1:$A$288,'PY1 Data(H)'!$A$1:$CZ$288))</f>
        <v>7919712</v>
      </c>
      <c r="CU8" s="176" cm="1">
        <f t="array" ref="CU8">_xlfn.XLOOKUP(CU$1,'PY1 Data(H)'!$A$1:$CZ$1,_xlfn.XLOOKUP($A8,'PY1 Data(H)'!$A$1:$A$288,'PY1 Data(H)'!$A$1:$CZ$288))</f>
        <v>19555019</v>
      </c>
      <c r="CV8" s="176" cm="1">
        <f t="array" ref="CV8">_xlfn.XLOOKUP(CV$1,'PY1 Data(H)'!$A$1:$CZ$1,_xlfn.XLOOKUP($A8,'PY1 Data(H)'!$A$1:$A$288,'PY1 Data(H)'!$A$1:$CZ$288))</f>
        <v>13260331</v>
      </c>
      <c r="CW8" s="176" cm="1">
        <f t="array" ref="CW8">_xlfn.XLOOKUP(CW$1,'PY1 Data(H)'!$A$1:$CZ$1,_xlfn.XLOOKUP($A8,'PY1 Data(H)'!$A$1:$A$288,'PY1 Data(H)'!$A$1:$CZ$288))</f>
        <v>8554463</v>
      </c>
      <c r="CX8" s="176" cm="1">
        <f t="array" ref="CX8">_xlfn.XLOOKUP(CX$1,'PY1 Data(H)'!$A$1:$CZ$1,_xlfn.XLOOKUP($A8,'PY1 Data(H)'!$A$1:$A$288,'PY1 Data(H)'!$A$1:$CZ$288))</f>
        <v>8664732</v>
      </c>
      <c r="CY8" s="176" cm="1">
        <f t="array" ref="CY8">_xlfn.XLOOKUP(CY$1,'PY1 Data(H)'!$A$1:$CZ$1,_xlfn.XLOOKUP($A8,'PY1 Data(H)'!$A$1:$A$288,'PY1 Data(H)'!$A$1:$CZ$288))</f>
        <v>4774628</v>
      </c>
    </row>
    <row r="9" spans="1:103" x14ac:dyDescent="0.3">
      <c r="A9">
        <v>627</v>
      </c>
      <c r="D9" s="176" cm="1">
        <f t="array" ref="D9">_xlfn.XLOOKUP(D$1,'PY1 Data(H)'!$A$1:$CZ$1,_xlfn.XLOOKUP($A9,'PY1 Data(H)'!$A$1:$A$288,'PY1 Data(H)'!$A$1:$CZ$288))</f>
        <v>0</v>
      </c>
      <c r="E9" s="176" cm="1">
        <f t="array" ref="E9">_xlfn.XLOOKUP(E$1,'PY1 Data(H)'!$A$1:$CZ$1,_xlfn.XLOOKUP($A9,'PY1 Data(H)'!$A$1:$A$288,'PY1 Data(H)'!$A$1:$CZ$288))</f>
        <v>0</v>
      </c>
      <c r="F9" s="176" cm="1">
        <f t="array" ref="F9">_xlfn.XLOOKUP(F$1,'PY1 Data(H)'!$A$1:$CZ$1,_xlfn.XLOOKUP($A9,'PY1 Data(H)'!$A$1:$A$288,'PY1 Data(H)'!$A$1:$CZ$288))</f>
        <v>0</v>
      </c>
      <c r="G9" s="176" cm="1">
        <f t="array" ref="G9">_xlfn.XLOOKUP(G$1,'PY1 Data(H)'!$A$1:$CZ$1,_xlfn.XLOOKUP($A9,'PY1 Data(H)'!$A$1:$A$288,'PY1 Data(H)'!$A$1:$CZ$288))</f>
        <v>0</v>
      </c>
      <c r="H9" s="176" cm="1">
        <f t="array" ref="H9">_xlfn.XLOOKUP(H$1,'PY1 Data(H)'!$A$1:$CZ$1,_xlfn.XLOOKUP($A9,'PY1 Data(H)'!$A$1:$A$288,'PY1 Data(H)'!$A$1:$CZ$288))</f>
        <v>0</v>
      </c>
      <c r="I9" s="176" cm="1">
        <f t="array" ref="I9">_xlfn.XLOOKUP(I$1,'PY1 Data(H)'!$A$1:$CZ$1,_xlfn.XLOOKUP($A9,'PY1 Data(H)'!$A$1:$A$288,'PY1 Data(H)'!$A$1:$CZ$288))</f>
        <v>0</v>
      </c>
      <c r="J9" s="176" cm="1">
        <f t="array" ref="J9">_xlfn.XLOOKUP(J$1,'PY1 Data(H)'!$A$1:$CZ$1,_xlfn.XLOOKUP($A9,'PY1 Data(H)'!$A$1:$A$288,'PY1 Data(H)'!$A$1:$CZ$288))</f>
        <v>0</v>
      </c>
      <c r="K9" s="176" cm="1">
        <f t="array" ref="K9">_xlfn.XLOOKUP(K$1,'PY1 Data(H)'!$A$1:$CZ$1,_xlfn.XLOOKUP($A9,'PY1 Data(H)'!$A$1:$A$288,'PY1 Data(H)'!$A$1:$CZ$288))</f>
        <v>420000</v>
      </c>
      <c r="L9" s="176" cm="1">
        <f t="array" ref="L9">_xlfn.XLOOKUP(L$1,'PY1 Data(H)'!$A$1:$CZ$1,_xlfn.XLOOKUP($A9,'PY1 Data(H)'!$A$1:$A$288,'PY1 Data(H)'!$A$1:$CZ$288))</f>
        <v>101580</v>
      </c>
      <c r="M9" s="176" cm="1">
        <f t="array" ref="M9">_xlfn.XLOOKUP(M$1,'PY1 Data(H)'!$A$1:$CZ$1,_xlfn.XLOOKUP($A9,'PY1 Data(H)'!$A$1:$A$288,'PY1 Data(H)'!$A$1:$CZ$288))</f>
        <v>0</v>
      </c>
      <c r="N9" s="176" cm="1">
        <f t="array" ref="N9">_xlfn.XLOOKUP(N$1,'PY1 Data(H)'!$A$1:$CZ$1,_xlfn.XLOOKUP($A9,'PY1 Data(H)'!$A$1:$A$288,'PY1 Data(H)'!$A$1:$CZ$288))</f>
        <v>0</v>
      </c>
      <c r="O9" s="176" cm="1">
        <f t="array" ref="O9">_xlfn.XLOOKUP(O$1,'PY1 Data(H)'!$A$1:$CZ$1,_xlfn.XLOOKUP($A9,'PY1 Data(H)'!$A$1:$A$288,'PY1 Data(H)'!$A$1:$CZ$288))</f>
        <v>0</v>
      </c>
      <c r="P9" s="176" cm="1">
        <f t="array" ref="P9">_xlfn.XLOOKUP(P$1,'PY1 Data(H)'!$A$1:$CZ$1,_xlfn.XLOOKUP($A9,'PY1 Data(H)'!$A$1:$A$288,'PY1 Data(H)'!$A$1:$CZ$288))</f>
        <v>0</v>
      </c>
      <c r="Q9" s="176" cm="1">
        <f t="array" ref="Q9">_xlfn.XLOOKUP(Q$1,'PY1 Data(H)'!$A$1:$CZ$1,_xlfn.XLOOKUP($A9,'PY1 Data(H)'!$A$1:$A$288,'PY1 Data(H)'!$A$1:$CZ$288))</f>
        <v>0</v>
      </c>
      <c r="R9" s="176" cm="1">
        <f t="array" ref="R9">_xlfn.XLOOKUP(R$1,'PY1 Data(H)'!$A$1:$CZ$1,_xlfn.XLOOKUP($A9,'PY1 Data(H)'!$A$1:$A$288,'PY1 Data(H)'!$A$1:$CZ$288))</f>
        <v>0</v>
      </c>
      <c r="S9" s="176" cm="1">
        <f t="array" ref="S9">_xlfn.XLOOKUP(S$1,'PY1 Data(H)'!$A$1:$CZ$1,_xlfn.XLOOKUP($A9,'PY1 Data(H)'!$A$1:$A$288,'PY1 Data(H)'!$A$1:$CZ$288))</f>
        <v>0</v>
      </c>
      <c r="T9" s="176" cm="1">
        <f t="array" ref="T9">_xlfn.XLOOKUP(T$1,'PY1 Data(H)'!$A$1:$CZ$1,_xlfn.XLOOKUP($A9,'PY1 Data(H)'!$A$1:$A$288,'PY1 Data(H)'!$A$1:$CZ$288))</f>
        <v>0</v>
      </c>
      <c r="U9" s="176" cm="1">
        <f t="array" ref="U9">_xlfn.XLOOKUP(U$1,'PY1 Data(H)'!$A$1:$CZ$1,_xlfn.XLOOKUP($A9,'PY1 Data(H)'!$A$1:$A$288,'PY1 Data(H)'!$A$1:$CZ$288))</f>
        <v>0</v>
      </c>
      <c r="V9" s="176" cm="1">
        <f t="array" ref="V9">_xlfn.XLOOKUP(V$1,'PY1 Data(H)'!$A$1:$CZ$1,_xlfn.XLOOKUP($A9,'PY1 Data(H)'!$A$1:$A$288,'PY1 Data(H)'!$A$1:$CZ$288))</f>
        <v>0</v>
      </c>
      <c r="W9" s="176" cm="1">
        <f t="array" ref="W9">_xlfn.XLOOKUP(W$1,'PY1 Data(H)'!$A$1:$CZ$1,_xlfn.XLOOKUP($A9,'PY1 Data(H)'!$A$1:$A$288,'PY1 Data(H)'!$A$1:$CZ$288))</f>
        <v>0</v>
      </c>
      <c r="X9" s="176" cm="1">
        <f t="array" ref="X9">_xlfn.XLOOKUP(X$1,'PY1 Data(H)'!$A$1:$CZ$1,_xlfn.XLOOKUP($A9,'PY1 Data(H)'!$A$1:$A$288,'PY1 Data(H)'!$A$1:$CZ$288))</f>
        <v>0</v>
      </c>
      <c r="Y9" s="176" cm="1">
        <f t="array" ref="Y9">_xlfn.XLOOKUP(Y$1,'PY1 Data(H)'!$A$1:$CZ$1,_xlfn.XLOOKUP($A9,'PY1 Data(H)'!$A$1:$A$288,'PY1 Data(H)'!$A$1:$CZ$288))</f>
        <v>0</v>
      </c>
      <c r="Z9" s="176" cm="1">
        <f t="array" ref="Z9">_xlfn.XLOOKUP(Z$1,'PY1 Data(H)'!$A$1:$CZ$1,_xlfn.XLOOKUP($A9,'PY1 Data(H)'!$A$1:$A$288,'PY1 Data(H)'!$A$1:$CZ$288))</f>
        <v>0</v>
      </c>
      <c r="AA9" s="176" cm="1">
        <f t="array" ref="AA9">_xlfn.XLOOKUP(AA$1,'PY1 Data(H)'!$A$1:$CZ$1,_xlfn.XLOOKUP($A9,'PY1 Data(H)'!$A$1:$A$288,'PY1 Data(H)'!$A$1:$CZ$288))</f>
        <v>0</v>
      </c>
      <c r="AB9" s="176" cm="1">
        <f t="array" ref="AB9">_xlfn.XLOOKUP(AB$1,'PY1 Data(H)'!$A$1:$CZ$1,_xlfn.XLOOKUP($A9,'PY1 Data(H)'!$A$1:$A$288,'PY1 Data(H)'!$A$1:$CZ$288))</f>
        <v>0</v>
      </c>
      <c r="AC9" s="176" cm="1">
        <f t="array" ref="AC9">_xlfn.XLOOKUP(AC$1,'PY1 Data(H)'!$A$1:$CZ$1,_xlfn.XLOOKUP($A9,'PY1 Data(H)'!$A$1:$A$288,'PY1 Data(H)'!$A$1:$CZ$288))</f>
        <v>0</v>
      </c>
      <c r="AD9" s="176" cm="1">
        <f t="array" ref="AD9">_xlfn.XLOOKUP(AD$1,'PY1 Data(H)'!$A$1:$CZ$1,_xlfn.XLOOKUP($A9,'PY1 Data(H)'!$A$1:$A$288,'PY1 Data(H)'!$A$1:$CZ$288))</f>
        <v>0</v>
      </c>
      <c r="AE9" s="176" cm="1">
        <f t="array" ref="AE9">_xlfn.XLOOKUP(AE$1,'PY1 Data(H)'!$A$1:$CZ$1,_xlfn.XLOOKUP($A9,'PY1 Data(H)'!$A$1:$A$288,'PY1 Data(H)'!$A$1:$CZ$288))</f>
        <v>0</v>
      </c>
      <c r="AF9" s="176" cm="1">
        <f t="array" ref="AF9">_xlfn.XLOOKUP(AF$1,'PY1 Data(H)'!$A$1:$CZ$1,_xlfn.XLOOKUP($A9,'PY1 Data(H)'!$A$1:$A$288,'PY1 Data(H)'!$A$1:$CZ$288))</f>
        <v>0</v>
      </c>
      <c r="AG9" s="176" cm="1">
        <f t="array" ref="AG9">_xlfn.XLOOKUP(AG$1,'PY1 Data(H)'!$A$1:$CZ$1,_xlfn.XLOOKUP($A9,'PY1 Data(H)'!$A$1:$A$288,'PY1 Data(H)'!$A$1:$CZ$288))</f>
        <v>0</v>
      </c>
      <c r="AH9" s="176" cm="1">
        <f t="array" ref="AH9">_xlfn.XLOOKUP(AH$1,'PY1 Data(H)'!$A$1:$CZ$1,_xlfn.XLOOKUP($A9,'PY1 Data(H)'!$A$1:$A$288,'PY1 Data(H)'!$A$1:$CZ$288))</f>
        <v>0</v>
      </c>
      <c r="AI9" s="176" cm="1">
        <f t="array" ref="AI9">_xlfn.XLOOKUP(AI$1,'PY1 Data(H)'!$A$1:$CZ$1,_xlfn.XLOOKUP($A9,'PY1 Data(H)'!$A$1:$A$288,'PY1 Data(H)'!$A$1:$CZ$288))</f>
        <v>50205675</v>
      </c>
      <c r="AJ9" s="176" cm="1">
        <f t="array" ref="AJ9">_xlfn.XLOOKUP(AJ$1,'PY1 Data(H)'!$A$1:$CZ$1,_xlfn.XLOOKUP($A9,'PY1 Data(H)'!$A$1:$A$288,'PY1 Data(H)'!$A$1:$CZ$288))</f>
        <v>0</v>
      </c>
      <c r="AK9" s="176" cm="1">
        <f t="array" ref="AK9">_xlfn.XLOOKUP(AK$1,'PY1 Data(H)'!$A$1:$CZ$1,_xlfn.XLOOKUP($A9,'PY1 Data(H)'!$A$1:$A$288,'PY1 Data(H)'!$A$1:$CZ$288))</f>
        <v>0</v>
      </c>
      <c r="AL9" s="176" cm="1">
        <f t="array" ref="AL9">_xlfn.XLOOKUP(AL$1,'PY1 Data(H)'!$A$1:$CZ$1,_xlfn.XLOOKUP($A9,'PY1 Data(H)'!$A$1:$A$288,'PY1 Data(H)'!$A$1:$CZ$288))</f>
        <v>0</v>
      </c>
      <c r="AM9" s="176" cm="1">
        <f t="array" ref="AM9">_xlfn.XLOOKUP(AM$1,'PY1 Data(H)'!$A$1:$CZ$1,_xlfn.XLOOKUP($A9,'PY1 Data(H)'!$A$1:$A$288,'PY1 Data(H)'!$A$1:$CZ$288))</f>
        <v>0</v>
      </c>
      <c r="AN9" s="176" cm="1">
        <f t="array" ref="AN9">_xlfn.XLOOKUP(AN$1,'PY1 Data(H)'!$A$1:$CZ$1,_xlfn.XLOOKUP($A9,'PY1 Data(H)'!$A$1:$A$288,'PY1 Data(H)'!$A$1:$CZ$288))</f>
        <v>0</v>
      </c>
      <c r="AO9" s="176" cm="1">
        <f t="array" ref="AO9">_xlfn.XLOOKUP(AO$1,'PY1 Data(H)'!$A$1:$CZ$1,_xlfn.XLOOKUP($A9,'PY1 Data(H)'!$A$1:$A$288,'PY1 Data(H)'!$A$1:$CZ$288))</f>
        <v>0</v>
      </c>
      <c r="AP9" s="176" cm="1">
        <f t="array" ref="AP9">_xlfn.XLOOKUP(AP$1,'PY1 Data(H)'!$A$1:$CZ$1,_xlfn.XLOOKUP($A9,'PY1 Data(H)'!$A$1:$A$288,'PY1 Data(H)'!$A$1:$CZ$288))</f>
        <v>0</v>
      </c>
      <c r="AQ9" s="176" cm="1">
        <f t="array" ref="AQ9">_xlfn.XLOOKUP(AQ$1,'PY1 Data(H)'!$A$1:$CZ$1,_xlfn.XLOOKUP($A9,'PY1 Data(H)'!$A$1:$A$288,'PY1 Data(H)'!$A$1:$CZ$288))</f>
        <v>0</v>
      </c>
      <c r="AR9" s="176" cm="1">
        <f t="array" ref="AR9">_xlfn.XLOOKUP(AR$1,'PY1 Data(H)'!$A$1:$CZ$1,_xlfn.XLOOKUP($A9,'PY1 Data(H)'!$A$1:$A$288,'PY1 Data(H)'!$A$1:$CZ$288))</f>
        <v>0</v>
      </c>
      <c r="AS9" s="176" cm="1">
        <f t="array" ref="AS9">_xlfn.XLOOKUP(AS$1,'PY1 Data(H)'!$A$1:$CZ$1,_xlfn.XLOOKUP($A9,'PY1 Data(H)'!$A$1:$A$288,'PY1 Data(H)'!$A$1:$CZ$288))</f>
        <v>0</v>
      </c>
      <c r="AT9" s="176" cm="1">
        <f t="array" ref="AT9">_xlfn.XLOOKUP(AT$1,'PY1 Data(H)'!$A$1:$CZ$1,_xlfn.XLOOKUP($A9,'PY1 Data(H)'!$A$1:$A$288,'PY1 Data(H)'!$A$1:$CZ$288))</f>
        <v>0</v>
      </c>
      <c r="AU9" s="176" cm="1">
        <f t="array" ref="AU9">_xlfn.XLOOKUP(AU$1,'PY1 Data(H)'!$A$1:$CZ$1,_xlfn.XLOOKUP($A9,'PY1 Data(H)'!$A$1:$A$288,'PY1 Data(H)'!$A$1:$CZ$288))</f>
        <v>0</v>
      </c>
      <c r="AV9" s="176" cm="1">
        <f t="array" ref="AV9">_xlfn.XLOOKUP(AV$1,'PY1 Data(H)'!$A$1:$CZ$1,_xlfn.XLOOKUP($A9,'PY1 Data(H)'!$A$1:$A$288,'PY1 Data(H)'!$A$1:$CZ$288))</f>
        <v>0</v>
      </c>
      <c r="AW9" s="176" cm="1">
        <f t="array" ref="AW9">_xlfn.XLOOKUP(AW$1,'PY1 Data(H)'!$A$1:$CZ$1,_xlfn.XLOOKUP($A9,'PY1 Data(H)'!$A$1:$A$288,'PY1 Data(H)'!$A$1:$CZ$288))</f>
        <v>0</v>
      </c>
      <c r="AX9" s="176" cm="1">
        <f t="array" ref="AX9">_xlfn.XLOOKUP(AX$1,'PY1 Data(H)'!$A$1:$CZ$1,_xlfn.XLOOKUP($A9,'PY1 Data(H)'!$A$1:$A$288,'PY1 Data(H)'!$A$1:$CZ$288))</f>
        <v>0</v>
      </c>
      <c r="AY9" s="176" cm="1">
        <f t="array" ref="AY9">_xlfn.XLOOKUP(AY$1,'PY1 Data(H)'!$A$1:$CZ$1,_xlfn.XLOOKUP($A9,'PY1 Data(H)'!$A$1:$A$288,'PY1 Data(H)'!$A$1:$CZ$288))</f>
        <v>0</v>
      </c>
      <c r="AZ9" s="176" cm="1">
        <f t="array" ref="AZ9">_xlfn.XLOOKUP(AZ$1,'PY1 Data(H)'!$A$1:$CZ$1,_xlfn.XLOOKUP($A9,'PY1 Data(H)'!$A$1:$A$288,'PY1 Data(H)'!$A$1:$CZ$288))</f>
        <v>8530000</v>
      </c>
      <c r="BA9" s="176" cm="1">
        <f t="array" ref="BA9">_xlfn.XLOOKUP(BA$1,'PY1 Data(H)'!$A$1:$CZ$1,_xlfn.XLOOKUP($A9,'PY1 Data(H)'!$A$1:$A$288,'PY1 Data(H)'!$A$1:$CZ$288))</f>
        <v>0</v>
      </c>
      <c r="BB9" s="176" cm="1">
        <f t="array" ref="BB9">_xlfn.XLOOKUP(BB$1,'PY1 Data(H)'!$A$1:$CZ$1,_xlfn.XLOOKUP($A9,'PY1 Data(H)'!$A$1:$A$288,'PY1 Data(H)'!$A$1:$CZ$288))</f>
        <v>0</v>
      </c>
      <c r="BC9" s="176" cm="1">
        <f t="array" ref="BC9">_xlfn.XLOOKUP(BC$1,'PY1 Data(H)'!$A$1:$CZ$1,_xlfn.XLOOKUP($A9,'PY1 Data(H)'!$A$1:$A$288,'PY1 Data(H)'!$A$1:$CZ$288))</f>
        <v>0</v>
      </c>
      <c r="BD9" s="176" cm="1">
        <f t="array" ref="BD9">_xlfn.XLOOKUP(BD$1,'PY1 Data(H)'!$A$1:$CZ$1,_xlfn.XLOOKUP($A9,'PY1 Data(H)'!$A$1:$A$288,'PY1 Data(H)'!$A$1:$CZ$288))</f>
        <v>0</v>
      </c>
      <c r="BE9" s="176" cm="1">
        <f t="array" ref="BE9">_xlfn.XLOOKUP(BE$1,'PY1 Data(H)'!$A$1:$CZ$1,_xlfn.XLOOKUP($A9,'PY1 Data(H)'!$A$1:$A$288,'PY1 Data(H)'!$A$1:$CZ$288))</f>
        <v>0</v>
      </c>
      <c r="BF9" s="176" cm="1">
        <f t="array" ref="BF9">_xlfn.XLOOKUP(BF$1,'PY1 Data(H)'!$A$1:$CZ$1,_xlfn.XLOOKUP($A9,'PY1 Data(H)'!$A$1:$A$288,'PY1 Data(H)'!$A$1:$CZ$288))</f>
        <v>0</v>
      </c>
      <c r="BG9" s="176" cm="1">
        <f t="array" ref="BG9">_xlfn.XLOOKUP(BG$1,'PY1 Data(H)'!$A$1:$CZ$1,_xlfn.XLOOKUP($A9,'PY1 Data(H)'!$A$1:$A$288,'PY1 Data(H)'!$A$1:$CZ$288))</f>
        <v>0</v>
      </c>
      <c r="BH9" s="176" cm="1">
        <f t="array" ref="BH9">_xlfn.XLOOKUP(BH$1,'PY1 Data(H)'!$A$1:$CZ$1,_xlfn.XLOOKUP($A9,'PY1 Data(H)'!$A$1:$A$288,'PY1 Data(H)'!$A$1:$CZ$288))</f>
        <v>0</v>
      </c>
      <c r="BI9" s="176" cm="1">
        <f t="array" ref="BI9">_xlfn.XLOOKUP(BI$1,'PY1 Data(H)'!$A$1:$CZ$1,_xlfn.XLOOKUP($A9,'PY1 Data(H)'!$A$1:$A$288,'PY1 Data(H)'!$A$1:$CZ$288))</f>
        <v>0</v>
      </c>
      <c r="BJ9" s="176" cm="1">
        <f t="array" ref="BJ9">_xlfn.XLOOKUP(BJ$1,'PY1 Data(H)'!$A$1:$CZ$1,_xlfn.XLOOKUP($A9,'PY1 Data(H)'!$A$1:$A$288,'PY1 Data(H)'!$A$1:$CZ$288))</f>
        <v>0</v>
      </c>
      <c r="BK9" s="176" cm="1">
        <f t="array" ref="BK9">_xlfn.XLOOKUP(BK$1,'PY1 Data(H)'!$A$1:$CZ$1,_xlfn.XLOOKUP($A9,'PY1 Data(H)'!$A$1:$A$288,'PY1 Data(H)'!$A$1:$CZ$288))</f>
        <v>0</v>
      </c>
      <c r="BL9" s="176" cm="1">
        <f t="array" ref="BL9">_xlfn.XLOOKUP(BL$1,'PY1 Data(H)'!$A$1:$CZ$1,_xlfn.XLOOKUP($A9,'PY1 Data(H)'!$A$1:$A$288,'PY1 Data(H)'!$A$1:$CZ$288))</f>
        <v>0</v>
      </c>
      <c r="BM9" s="176" cm="1">
        <f t="array" ref="BM9">_xlfn.XLOOKUP(BM$1,'PY1 Data(H)'!$A$1:$CZ$1,_xlfn.XLOOKUP($A9,'PY1 Data(H)'!$A$1:$A$288,'PY1 Data(H)'!$A$1:$CZ$288))</f>
        <v>0</v>
      </c>
      <c r="BN9" s="176" cm="1">
        <f t="array" ref="BN9">_xlfn.XLOOKUP(BN$1,'PY1 Data(H)'!$A$1:$CZ$1,_xlfn.XLOOKUP($A9,'PY1 Data(H)'!$A$1:$A$288,'PY1 Data(H)'!$A$1:$CZ$288))</f>
        <v>0</v>
      </c>
      <c r="BO9" s="176" cm="1">
        <f t="array" ref="BO9">_xlfn.XLOOKUP(BO$1,'PY1 Data(H)'!$A$1:$CZ$1,_xlfn.XLOOKUP($A9,'PY1 Data(H)'!$A$1:$A$288,'PY1 Data(H)'!$A$1:$CZ$288))</f>
        <v>0</v>
      </c>
      <c r="BP9" s="176" cm="1">
        <f t="array" ref="BP9">_xlfn.XLOOKUP(BP$1,'PY1 Data(H)'!$A$1:$CZ$1,_xlfn.XLOOKUP($A9,'PY1 Data(H)'!$A$1:$A$288,'PY1 Data(H)'!$A$1:$CZ$288))</f>
        <v>0</v>
      </c>
      <c r="BQ9" s="176" cm="1">
        <f t="array" ref="BQ9">_xlfn.XLOOKUP(BQ$1,'PY1 Data(H)'!$A$1:$CZ$1,_xlfn.XLOOKUP($A9,'PY1 Data(H)'!$A$1:$A$288,'PY1 Data(H)'!$A$1:$CZ$288))</f>
        <v>0</v>
      </c>
      <c r="BR9" s="176" cm="1">
        <f t="array" ref="BR9">_xlfn.XLOOKUP(BR$1,'PY1 Data(H)'!$A$1:$CZ$1,_xlfn.XLOOKUP($A9,'PY1 Data(H)'!$A$1:$A$288,'PY1 Data(H)'!$A$1:$CZ$288))</f>
        <v>0</v>
      </c>
      <c r="BS9" s="176" cm="1">
        <f t="array" ref="BS9">_xlfn.XLOOKUP(BS$1,'PY1 Data(H)'!$A$1:$CZ$1,_xlfn.XLOOKUP($A9,'PY1 Data(H)'!$A$1:$A$288,'PY1 Data(H)'!$A$1:$CZ$288))</f>
        <v>0</v>
      </c>
      <c r="BT9" s="176" cm="1">
        <f t="array" ref="BT9">_xlfn.XLOOKUP(BT$1,'PY1 Data(H)'!$A$1:$CZ$1,_xlfn.XLOOKUP($A9,'PY1 Data(H)'!$A$1:$A$288,'PY1 Data(H)'!$A$1:$CZ$288))</f>
        <v>0</v>
      </c>
      <c r="BU9" s="176" cm="1">
        <f t="array" ref="BU9">_xlfn.XLOOKUP(BU$1,'PY1 Data(H)'!$A$1:$CZ$1,_xlfn.XLOOKUP($A9,'PY1 Data(H)'!$A$1:$A$288,'PY1 Data(H)'!$A$1:$CZ$288))</f>
        <v>0</v>
      </c>
      <c r="BV9" s="176" cm="1">
        <f t="array" ref="BV9">_xlfn.XLOOKUP(BV$1,'PY1 Data(H)'!$A$1:$CZ$1,_xlfn.XLOOKUP($A9,'PY1 Data(H)'!$A$1:$A$288,'PY1 Data(H)'!$A$1:$CZ$288))</f>
        <v>0</v>
      </c>
      <c r="BW9" s="176" cm="1">
        <f t="array" ref="BW9">_xlfn.XLOOKUP(BW$1,'PY1 Data(H)'!$A$1:$CZ$1,_xlfn.XLOOKUP($A9,'PY1 Data(H)'!$A$1:$A$288,'PY1 Data(H)'!$A$1:$CZ$288))</f>
        <v>0</v>
      </c>
      <c r="BX9" s="176" cm="1">
        <f t="array" ref="BX9">_xlfn.XLOOKUP(BX$1,'PY1 Data(H)'!$A$1:$CZ$1,_xlfn.XLOOKUP($A9,'PY1 Data(H)'!$A$1:$A$288,'PY1 Data(H)'!$A$1:$CZ$288))</f>
        <v>0</v>
      </c>
      <c r="BY9" s="176" cm="1">
        <f t="array" ref="BY9">_xlfn.XLOOKUP(BY$1,'PY1 Data(H)'!$A$1:$CZ$1,_xlfn.XLOOKUP($A9,'PY1 Data(H)'!$A$1:$A$288,'PY1 Data(H)'!$A$1:$CZ$288))</f>
        <v>0</v>
      </c>
      <c r="BZ9" s="176" cm="1">
        <f t="array" ref="BZ9">_xlfn.XLOOKUP(BZ$1,'PY1 Data(H)'!$A$1:$CZ$1,_xlfn.XLOOKUP($A9,'PY1 Data(H)'!$A$1:$A$288,'PY1 Data(H)'!$A$1:$CZ$288))</f>
        <v>0</v>
      </c>
      <c r="CA9" s="176" cm="1">
        <f t="array" ref="CA9">_xlfn.XLOOKUP(CA$1,'PY1 Data(H)'!$A$1:$CZ$1,_xlfn.XLOOKUP($A9,'PY1 Data(H)'!$A$1:$A$288,'PY1 Data(H)'!$A$1:$CZ$288))</f>
        <v>0</v>
      </c>
      <c r="CB9" s="176" cm="1">
        <f t="array" ref="CB9">_xlfn.XLOOKUP(CB$1,'PY1 Data(H)'!$A$1:$CZ$1,_xlfn.XLOOKUP($A9,'PY1 Data(H)'!$A$1:$A$288,'PY1 Data(H)'!$A$1:$CZ$288))</f>
        <v>0</v>
      </c>
      <c r="CC9" s="176" cm="1">
        <f t="array" ref="CC9">_xlfn.XLOOKUP(CC$1,'PY1 Data(H)'!$A$1:$CZ$1,_xlfn.XLOOKUP($A9,'PY1 Data(H)'!$A$1:$A$288,'PY1 Data(H)'!$A$1:$CZ$288))</f>
        <v>0</v>
      </c>
      <c r="CD9" s="176" cm="1">
        <f t="array" ref="CD9">_xlfn.XLOOKUP(CD$1,'PY1 Data(H)'!$A$1:$CZ$1,_xlfn.XLOOKUP($A9,'PY1 Data(H)'!$A$1:$A$288,'PY1 Data(H)'!$A$1:$CZ$288))</f>
        <v>0</v>
      </c>
      <c r="CE9" s="176" cm="1">
        <f t="array" ref="CE9">_xlfn.XLOOKUP(CE$1,'PY1 Data(H)'!$A$1:$CZ$1,_xlfn.XLOOKUP($A9,'PY1 Data(H)'!$A$1:$A$288,'PY1 Data(H)'!$A$1:$CZ$288))</f>
        <v>0</v>
      </c>
      <c r="CF9" s="176" cm="1">
        <f t="array" ref="CF9">_xlfn.XLOOKUP(CF$1,'PY1 Data(H)'!$A$1:$CZ$1,_xlfn.XLOOKUP($A9,'PY1 Data(H)'!$A$1:$A$288,'PY1 Data(H)'!$A$1:$CZ$288))</f>
        <v>0</v>
      </c>
      <c r="CG9" s="176" cm="1">
        <f t="array" ref="CG9">_xlfn.XLOOKUP(CG$1,'PY1 Data(H)'!$A$1:$CZ$1,_xlfn.XLOOKUP($A9,'PY1 Data(H)'!$A$1:$A$288,'PY1 Data(H)'!$A$1:$CZ$288))</f>
        <v>0</v>
      </c>
      <c r="CH9" s="176" cm="1">
        <f t="array" ref="CH9">_xlfn.XLOOKUP(CH$1,'PY1 Data(H)'!$A$1:$CZ$1,_xlfn.XLOOKUP($A9,'PY1 Data(H)'!$A$1:$A$288,'PY1 Data(H)'!$A$1:$CZ$288))</f>
        <v>0</v>
      </c>
      <c r="CI9" s="176" cm="1">
        <f t="array" ref="CI9">_xlfn.XLOOKUP(CI$1,'PY1 Data(H)'!$A$1:$CZ$1,_xlfn.XLOOKUP($A9,'PY1 Data(H)'!$A$1:$A$288,'PY1 Data(H)'!$A$1:$CZ$288))</f>
        <v>0</v>
      </c>
      <c r="CJ9" s="176" cm="1">
        <f t="array" ref="CJ9">_xlfn.XLOOKUP(CJ$1,'PY1 Data(H)'!$A$1:$CZ$1,_xlfn.XLOOKUP($A9,'PY1 Data(H)'!$A$1:$A$288,'PY1 Data(H)'!$A$1:$CZ$288))</f>
        <v>0</v>
      </c>
      <c r="CK9" s="176" cm="1">
        <f t="array" ref="CK9">_xlfn.XLOOKUP(CK$1,'PY1 Data(H)'!$A$1:$CZ$1,_xlfn.XLOOKUP($A9,'PY1 Data(H)'!$A$1:$A$288,'PY1 Data(H)'!$A$1:$CZ$288))</f>
        <v>0</v>
      </c>
      <c r="CL9" s="176" cm="1">
        <f t="array" ref="CL9">_xlfn.XLOOKUP(CL$1,'PY1 Data(H)'!$A$1:$CZ$1,_xlfn.XLOOKUP($A9,'PY1 Data(H)'!$A$1:$A$288,'PY1 Data(H)'!$A$1:$CZ$288))</f>
        <v>0</v>
      </c>
      <c r="CM9" s="176" cm="1">
        <f t="array" ref="CM9">_xlfn.XLOOKUP(CM$1,'PY1 Data(H)'!$A$1:$CZ$1,_xlfn.XLOOKUP($A9,'PY1 Data(H)'!$A$1:$A$288,'PY1 Data(H)'!$A$1:$CZ$288))</f>
        <v>0</v>
      </c>
      <c r="CN9" s="176" cm="1">
        <f t="array" ref="CN9">_xlfn.XLOOKUP(CN$1,'PY1 Data(H)'!$A$1:$CZ$1,_xlfn.XLOOKUP($A9,'PY1 Data(H)'!$A$1:$A$288,'PY1 Data(H)'!$A$1:$CZ$288))</f>
        <v>0</v>
      </c>
      <c r="CO9" s="176" cm="1">
        <f t="array" ref="CO9">_xlfn.XLOOKUP(CO$1,'PY1 Data(H)'!$A$1:$CZ$1,_xlfn.XLOOKUP($A9,'PY1 Data(H)'!$A$1:$A$288,'PY1 Data(H)'!$A$1:$CZ$288))</f>
        <v>0</v>
      </c>
      <c r="CP9" s="176" cm="1">
        <f t="array" ref="CP9">_xlfn.XLOOKUP(CP$1,'PY1 Data(H)'!$A$1:$CZ$1,_xlfn.XLOOKUP($A9,'PY1 Data(H)'!$A$1:$A$288,'PY1 Data(H)'!$A$1:$CZ$288))</f>
        <v>0</v>
      </c>
      <c r="CQ9" s="176" cm="1">
        <f t="array" ref="CQ9">_xlfn.XLOOKUP(CQ$1,'PY1 Data(H)'!$A$1:$CZ$1,_xlfn.XLOOKUP($A9,'PY1 Data(H)'!$A$1:$A$288,'PY1 Data(H)'!$A$1:$CZ$288))</f>
        <v>0</v>
      </c>
      <c r="CR9" s="176" cm="1">
        <f t="array" ref="CR9">_xlfn.XLOOKUP(CR$1,'PY1 Data(H)'!$A$1:$CZ$1,_xlfn.XLOOKUP($A9,'PY1 Data(H)'!$A$1:$A$288,'PY1 Data(H)'!$A$1:$CZ$288))</f>
        <v>0</v>
      </c>
      <c r="CS9" s="176" cm="1">
        <f t="array" ref="CS9">_xlfn.XLOOKUP(CS$1,'PY1 Data(H)'!$A$1:$CZ$1,_xlfn.XLOOKUP($A9,'PY1 Data(H)'!$A$1:$A$288,'PY1 Data(H)'!$A$1:$CZ$288))</f>
        <v>0</v>
      </c>
      <c r="CT9" s="176" cm="1">
        <f t="array" ref="CT9">_xlfn.XLOOKUP(CT$1,'PY1 Data(H)'!$A$1:$CZ$1,_xlfn.XLOOKUP($A9,'PY1 Data(H)'!$A$1:$A$288,'PY1 Data(H)'!$A$1:$CZ$288))</f>
        <v>0</v>
      </c>
      <c r="CU9" s="176" cm="1">
        <f t="array" ref="CU9">_xlfn.XLOOKUP(CU$1,'PY1 Data(H)'!$A$1:$CZ$1,_xlfn.XLOOKUP($A9,'PY1 Data(H)'!$A$1:$A$288,'PY1 Data(H)'!$A$1:$CZ$288))</f>
        <v>0</v>
      </c>
      <c r="CV9" s="176" cm="1">
        <f t="array" ref="CV9">_xlfn.XLOOKUP(CV$1,'PY1 Data(H)'!$A$1:$CZ$1,_xlfn.XLOOKUP($A9,'PY1 Data(H)'!$A$1:$A$288,'PY1 Data(H)'!$A$1:$CZ$288))</f>
        <v>0</v>
      </c>
      <c r="CW9" s="176" cm="1">
        <f t="array" ref="CW9">_xlfn.XLOOKUP(CW$1,'PY1 Data(H)'!$A$1:$CZ$1,_xlfn.XLOOKUP($A9,'PY1 Data(H)'!$A$1:$A$288,'PY1 Data(H)'!$A$1:$CZ$288))</f>
        <v>0</v>
      </c>
      <c r="CX9" s="176" cm="1">
        <f t="array" ref="CX9">_xlfn.XLOOKUP(CX$1,'PY1 Data(H)'!$A$1:$CZ$1,_xlfn.XLOOKUP($A9,'PY1 Data(H)'!$A$1:$A$288,'PY1 Data(H)'!$A$1:$CZ$288))</f>
        <v>0</v>
      </c>
      <c r="CY9" s="176" cm="1">
        <f t="array" ref="CY9">_xlfn.XLOOKUP(CY$1,'PY1 Data(H)'!$A$1:$CZ$1,_xlfn.XLOOKUP($A9,'PY1 Data(H)'!$A$1:$A$288,'PY1 Data(H)'!$A$1:$CZ$288))</f>
        <v>0</v>
      </c>
    </row>
    <row r="10" spans="1:103" x14ac:dyDescent="0.3">
      <c r="A10">
        <v>628</v>
      </c>
      <c r="D10" s="176" cm="1">
        <f t="array" ref="D10">_xlfn.XLOOKUP(D$1,'PY1 Data(H)'!$A$1:$CZ$1,_xlfn.XLOOKUP($A10,'PY1 Data(H)'!$A$1:$A$288,'PY1 Data(H)'!$A$1:$CZ$288))</f>
        <v>1915640</v>
      </c>
      <c r="E10" s="176" cm="1">
        <f t="array" ref="E10">_xlfn.XLOOKUP(E$1,'PY1 Data(H)'!$A$1:$CZ$1,_xlfn.XLOOKUP($A10,'PY1 Data(H)'!$A$1:$A$288,'PY1 Data(H)'!$A$1:$CZ$288))</f>
        <v>792000</v>
      </c>
      <c r="F10" s="176" cm="1">
        <f t="array" ref="F10">_xlfn.XLOOKUP(F$1,'PY1 Data(H)'!$A$1:$CZ$1,_xlfn.XLOOKUP($A10,'PY1 Data(H)'!$A$1:$A$288,'PY1 Data(H)'!$A$1:$CZ$288))</f>
        <v>288502</v>
      </c>
      <c r="G10" s="176" cm="1">
        <f t="array" ref="G10">_xlfn.XLOOKUP(G$1,'PY1 Data(H)'!$A$1:$CZ$1,_xlfn.XLOOKUP($A10,'PY1 Data(H)'!$A$1:$A$288,'PY1 Data(H)'!$A$1:$CZ$288))</f>
        <v>0</v>
      </c>
      <c r="H10" s="176" cm="1">
        <f t="array" ref="H10">_xlfn.XLOOKUP(H$1,'PY1 Data(H)'!$A$1:$CZ$1,_xlfn.XLOOKUP($A10,'PY1 Data(H)'!$A$1:$A$288,'PY1 Data(H)'!$A$1:$CZ$288))</f>
        <v>0</v>
      </c>
      <c r="I10" s="176" cm="1">
        <f t="array" ref="I10">_xlfn.XLOOKUP(I$1,'PY1 Data(H)'!$A$1:$CZ$1,_xlfn.XLOOKUP($A10,'PY1 Data(H)'!$A$1:$A$288,'PY1 Data(H)'!$A$1:$CZ$288))</f>
        <v>0</v>
      </c>
      <c r="J10" s="176" cm="1">
        <f t="array" ref="J10">_xlfn.XLOOKUP(J$1,'PY1 Data(H)'!$A$1:$CZ$1,_xlfn.XLOOKUP($A10,'PY1 Data(H)'!$A$1:$A$288,'PY1 Data(H)'!$A$1:$CZ$288))</f>
        <v>408457</v>
      </c>
      <c r="K10" s="176" cm="1">
        <f t="array" ref="K10">_xlfn.XLOOKUP(K$1,'PY1 Data(H)'!$A$1:$CZ$1,_xlfn.XLOOKUP($A10,'PY1 Data(H)'!$A$1:$A$288,'PY1 Data(H)'!$A$1:$CZ$288))</f>
        <v>342130</v>
      </c>
      <c r="L10" s="176" cm="1">
        <f t="array" ref="L10">_xlfn.XLOOKUP(L$1,'PY1 Data(H)'!$A$1:$CZ$1,_xlfn.XLOOKUP($A10,'PY1 Data(H)'!$A$1:$A$288,'PY1 Data(H)'!$A$1:$CZ$288))</f>
        <v>476976</v>
      </c>
      <c r="M10" s="176" cm="1">
        <f t="array" ref="M10">_xlfn.XLOOKUP(M$1,'PY1 Data(H)'!$A$1:$CZ$1,_xlfn.XLOOKUP($A10,'PY1 Data(H)'!$A$1:$A$288,'PY1 Data(H)'!$A$1:$CZ$288))</f>
        <v>275000</v>
      </c>
      <c r="N10" s="176" cm="1">
        <f t="array" ref="N10">_xlfn.XLOOKUP(N$1,'PY1 Data(H)'!$A$1:$CZ$1,_xlfn.XLOOKUP($A10,'PY1 Data(H)'!$A$1:$A$288,'PY1 Data(H)'!$A$1:$CZ$288))</f>
        <v>0</v>
      </c>
      <c r="O10" s="176" cm="1">
        <f t="array" ref="O10">_xlfn.XLOOKUP(O$1,'PY1 Data(H)'!$A$1:$CZ$1,_xlfn.XLOOKUP($A10,'PY1 Data(H)'!$A$1:$A$288,'PY1 Data(H)'!$A$1:$CZ$288))</f>
        <v>0</v>
      </c>
      <c r="P10" s="176" cm="1">
        <f t="array" ref="P10">_xlfn.XLOOKUP(P$1,'PY1 Data(H)'!$A$1:$CZ$1,_xlfn.XLOOKUP($A10,'PY1 Data(H)'!$A$1:$A$288,'PY1 Data(H)'!$A$1:$CZ$288))</f>
        <v>3294572</v>
      </c>
      <c r="Q10" s="176" cm="1">
        <f t="array" ref="Q10">_xlfn.XLOOKUP(Q$1,'PY1 Data(H)'!$A$1:$CZ$1,_xlfn.XLOOKUP($A10,'PY1 Data(H)'!$A$1:$A$288,'PY1 Data(H)'!$A$1:$CZ$288))</f>
        <v>1748255</v>
      </c>
      <c r="R10" s="176" cm="1">
        <f t="array" ref="R10">_xlfn.XLOOKUP(R$1,'PY1 Data(H)'!$A$1:$CZ$1,_xlfn.XLOOKUP($A10,'PY1 Data(H)'!$A$1:$A$288,'PY1 Data(H)'!$A$1:$CZ$288))</f>
        <v>178000</v>
      </c>
      <c r="S10" s="176" cm="1">
        <f t="array" ref="S10">_xlfn.XLOOKUP(S$1,'PY1 Data(H)'!$A$1:$CZ$1,_xlfn.XLOOKUP($A10,'PY1 Data(H)'!$A$1:$A$288,'PY1 Data(H)'!$A$1:$CZ$288))</f>
        <v>1150650</v>
      </c>
      <c r="T10" s="176" cm="1">
        <f t="array" ref="T10">_xlfn.XLOOKUP(T$1,'PY1 Data(H)'!$A$1:$CZ$1,_xlfn.XLOOKUP($A10,'PY1 Data(H)'!$A$1:$A$288,'PY1 Data(H)'!$A$1:$CZ$288))</f>
        <v>0</v>
      </c>
      <c r="U10" s="176" cm="1">
        <f t="array" ref="U10">_xlfn.XLOOKUP(U$1,'PY1 Data(H)'!$A$1:$CZ$1,_xlfn.XLOOKUP($A10,'PY1 Data(H)'!$A$1:$A$288,'PY1 Data(H)'!$A$1:$CZ$288))</f>
        <v>2881933</v>
      </c>
      <c r="V10" s="176" cm="1">
        <f t="array" ref="V10">_xlfn.XLOOKUP(V$1,'PY1 Data(H)'!$A$1:$CZ$1,_xlfn.XLOOKUP($A10,'PY1 Data(H)'!$A$1:$A$288,'PY1 Data(H)'!$A$1:$CZ$288))</f>
        <v>2106422</v>
      </c>
      <c r="W10" s="176" cm="1">
        <f t="array" ref="W10">_xlfn.XLOOKUP(W$1,'PY1 Data(H)'!$A$1:$CZ$1,_xlfn.XLOOKUP($A10,'PY1 Data(H)'!$A$1:$A$288,'PY1 Data(H)'!$A$1:$CZ$288))</f>
        <v>0</v>
      </c>
      <c r="X10" s="176" cm="1">
        <f t="array" ref="X10">_xlfn.XLOOKUP(X$1,'PY1 Data(H)'!$A$1:$CZ$1,_xlfn.XLOOKUP($A10,'PY1 Data(H)'!$A$1:$A$288,'PY1 Data(H)'!$A$1:$CZ$288))</f>
        <v>292663</v>
      </c>
      <c r="Y10" s="176" cm="1">
        <f t="array" ref="Y10">_xlfn.XLOOKUP(Y$1,'PY1 Data(H)'!$A$1:$CZ$1,_xlfn.XLOOKUP($A10,'PY1 Data(H)'!$A$1:$A$288,'PY1 Data(H)'!$A$1:$CZ$288))</f>
        <v>0</v>
      </c>
      <c r="Z10" s="176" cm="1">
        <f t="array" ref="Z10">_xlfn.XLOOKUP(Z$1,'PY1 Data(H)'!$A$1:$CZ$1,_xlfn.XLOOKUP($A10,'PY1 Data(H)'!$A$1:$A$288,'PY1 Data(H)'!$A$1:$CZ$288))</f>
        <v>405614</v>
      </c>
      <c r="AA10" s="176" cm="1">
        <f t="array" ref="AA10">_xlfn.XLOOKUP(AA$1,'PY1 Data(H)'!$A$1:$CZ$1,_xlfn.XLOOKUP($A10,'PY1 Data(H)'!$A$1:$A$288,'PY1 Data(H)'!$A$1:$CZ$288))</f>
        <v>0</v>
      </c>
      <c r="AB10" s="176" cm="1">
        <f t="array" ref="AB10">_xlfn.XLOOKUP(AB$1,'PY1 Data(H)'!$A$1:$CZ$1,_xlfn.XLOOKUP($A10,'PY1 Data(H)'!$A$1:$A$288,'PY1 Data(H)'!$A$1:$CZ$288))</f>
        <v>2025568</v>
      </c>
      <c r="AC10" s="176" cm="1">
        <f t="array" ref="AC10">_xlfn.XLOOKUP(AC$1,'PY1 Data(H)'!$A$1:$CZ$1,_xlfn.XLOOKUP($A10,'PY1 Data(H)'!$A$1:$A$288,'PY1 Data(H)'!$A$1:$CZ$288))</f>
        <v>6516789</v>
      </c>
      <c r="AD10" s="176" cm="1">
        <f t="array" ref="AD10">_xlfn.XLOOKUP(AD$1,'PY1 Data(H)'!$A$1:$CZ$1,_xlfn.XLOOKUP($A10,'PY1 Data(H)'!$A$1:$A$288,'PY1 Data(H)'!$A$1:$CZ$288))</f>
        <v>615363</v>
      </c>
      <c r="AE10" s="176" cm="1">
        <f t="array" ref="AE10">_xlfn.XLOOKUP(AE$1,'PY1 Data(H)'!$A$1:$CZ$1,_xlfn.XLOOKUP($A10,'PY1 Data(H)'!$A$1:$A$288,'PY1 Data(H)'!$A$1:$CZ$288))</f>
        <v>993605</v>
      </c>
      <c r="AF10" s="176" cm="1">
        <f t="array" ref="AF10">_xlfn.XLOOKUP(AF$1,'PY1 Data(H)'!$A$1:$CZ$1,_xlfn.XLOOKUP($A10,'PY1 Data(H)'!$A$1:$A$288,'PY1 Data(H)'!$A$1:$CZ$288))</f>
        <v>1800000</v>
      </c>
      <c r="AG10" s="176" cm="1">
        <f t="array" ref="AG10">_xlfn.XLOOKUP(AG$1,'PY1 Data(H)'!$A$1:$CZ$1,_xlfn.XLOOKUP($A10,'PY1 Data(H)'!$A$1:$A$288,'PY1 Data(H)'!$A$1:$CZ$288))</f>
        <v>712000</v>
      </c>
      <c r="AH10" s="176" cm="1">
        <f t="array" ref="AH10">_xlfn.XLOOKUP(AH$1,'PY1 Data(H)'!$A$1:$CZ$1,_xlfn.XLOOKUP($A10,'PY1 Data(H)'!$A$1:$A$288,'PY1 Data(H)'!$A$1:$CZ$288))</f>
        <v>750000</v>
      </c>
      <c r="AI10" s="176" cm="1">
        <f t="array" ref="AI10">_xlfn.XLOOKUP(AI$1,'PY1 Data(H)'!$A$1:$CZ$1,_xlfn.XLOOKUP($A10,'PY1 Data(H)'!$A$1:$A$288,'PY1 Data(H)'!$A$1:$CZ$288))</f>
        <v>4588973</v>
      </c>
      <c r="AJ10" s="176" cm="1">
        <f t="array" ref="AJ10">_xlfn.XLOOKUP(AJ$1,'PY1 Data(H)'!$A$1:$CZ$1,_xlfn.XLOOKUP($A10,'PY1 Data(H)'!$A$1:$A$288,'PY1 Data(H)'!$A$1:$CZ$288))</f>
        <v>0</v>
      </c>
      <c r="AK10" s="176" cm="1">
        <f t="array" ref="AK10">_xlfn.XLOOKUP(AK$1,'PY1 Data(H)'!$A$1:$CZ$1,_xlfn.XLOOKUP($A10,'PY1 Data(H)'!$A$1:$A$288,'PY1 Data(H)'!$A$1:$CZ$288))</f>
        <v>6386915</v>
      </c>
      <c r="AL10" s="176" cm="1">
        <f t="array" ref="AL10">_xlfn.XLOOKUP(AL$1,'PY1 Data(H)'!$A$1:$CZ$1,_xlfn.XLOOKUP($A10,'PY1 Data(H)'!$A$1:$A$288,'PY1 Data(H)'!$A$1:$CZ$288))</f>
        <v>475849</v>
      </c>
      <c r="AM10" s="176" cm="1">
        <f t="array" ref="AM10">_xlfn.XLOOKUP(AM$1,'PY1 Data(H)'!$A$1:$CZ$1,_xlfn.XLOOKUP($A10,'PY1 Data(H)'!$A$1:$A$288,'PY1 Data(H)'!$A$1:$CZ$288))</f>
        <v>2886940</v>
      </c>
      <c r="AN10" s="176" cm="1">
        <f t="array" ref="AN10">_xlfn.XLOOKUP(AN$1,'PY1 Data(H)'!$A$1:$CZ$1,_xlfn.XLOOKUP($A10,'PY1 Data(H)'!$A$1:$A$288,'PY1 Data(H)'!$A$1:$CZ$288))</f>
        <v>145190</v>
      </c>
      <c r="AO10" s="176" cm="1">
        <f t="array" ref="AO10">_xlfn.XLOOKUP(AO$1,'PY1 Data(H)'!$A$1:$CZ$1,_xlfn.XLOOKUP($A10,'PY1 Data(H)'!$A$1:$A$288,'PY1 Data(H)'!$A$1:$CZ$288))</f>
        <v>386000</v>
      </c>
      <c r="AP10" s="176" cm="1">
        <f t="array" ref="AP10">_xlfn.XLOOKUP(AP$1,'PY1 Data(H)'!$A$1:$CZ$1,_xlfn.XLOOKUP($A10,'PY1 Data(H)'!$A$1:$A$288,'PY1 Data(H)'!$A$1:$CZ$288))</f>
        <v>348876</v>
      </c>
      <c r="AQ10" s="176" cm="1">
        <f t="array" ref="AQ10">_xlfn.XLOOKUP(AQ$1,'PY1 Data(H)'!$A$1:$CZ$1,_xlfn.XLOOKUP($A10,'PY1 Data(H)'!$A$1:$A$288,'PY1 Data(H)'!$A$1:$CZ$288))</f>
        <v>0</v>
      </c>
      <c r="AR10" s="176" cm="1">
        <f t="array" ref="AR10">_xlfn.XLOOKUP(AR$1,'PY1 Data(H)'!$A$1:$CZ$1,_xlfn.XLOOKUP($A10,'PY1 Data(H)'!$A$1:$A$288,'PY1 Data(H)'!$A$1:$CZ$288))</f>
        <v>3161665</v>
      </c>
      <c r="AS10" s="176" cm="1">
        <f t="array" ref="AS10">_xlfn.XLOOKUP(AS$1,'PY1 Data(H)'!$A$1:$CZ$1,_xlfn.XLOOKUP($A10,'PY1 Data(H)'!$A$1:$A$288,'PY1 Data(H)'!$A$1:$CZ$288))</f>
        <v>755805</v>
      </c>
      <c r="AT10" s="176" cm="1">
        <f t="array" ref="AT10">_xlfn.XLOOKUP(AT$1,'PY1 Data(H)'!$A$1:$CZ$1,_xlfn.XLOOKUP($A10,'PY1 Data(H)'!$A$1:$A$288,'PY1 Data(H)'!$A$1:$CZ$288))</f>
        <v>1983761</v>
      </c>
      <c r="AU10" s="176" cm="1">
        <f t="array" ref="AU10">_xlfn.XLOOKUP(AU$1,'PY1 Data(H)'!$A$1:$CZ$1,_xlfn.XLOOKUP($A10,'PY1 Data(H)'!$A$1:$A$288,'PY1 Data(H)'!$A$1:$CZ$288))</f>
        <v>1711763</v>
      </c>
      <c r="AV10" s="176" cm="1">
        <f t="array" ref="AV10">_xlfn.XLOOKUP(AV$1,'PY1 Data(H)'!$A$1:$CZ$1,_xlfn.XLOOKUP($A10,'PY1 Data(H)'!$A$1:$A$288,'PY1 Data(H)'!$A$1:$CZ$288))</f>
        <v>327181</v>
      </c>
      <c r="AW10" s="176" cm="1">
        <f t="array" ref="AW10">_xlfn.XLOOKUP(AW$1,'PY1 Data(H)'!$A$1:$CZ$1,_xlfn.XLOOKUP($A10,'PY1 Data(H)'!$A$1:$A$288,'PY1 Data(H)'!$A$1:$CZ$288))</f>
        <v>0</v>
      </c>
      <c r="AX10" s="176" cm="1">
        <f t="array" ref="AX10">_xlfn.XLOOKUP(AX$1,'PY1 Data(H)'!$A$1:$CZ$1,_xlfn.XLOOKUP($A10,'PY1 Data(H)'!$A$1:$A$288,'PY1 Data(H)'!$A$1:$CZ$288))</f>
        <v>643133</v>
      </c>
      <c r="AY10" s="176" cm="1">
        <f t="array" ref="AY10">_xlfn.XLOOKUP(AY$1,'PY1 Data(H)'!$A$1:$CZ$1,_xlfn.XLOOKUP($A10,'PY1 Data(H)'!$A$1:$A$288,'PY1 Data(H)'!$A$1:$CZ$288))</f>
        <v>0</v>
      </c>
      <c r="AZ10" s="176" cm="1">
        <f t="array" ref="AZ10">_xlfn.XLOOKUP(AZ$1,'PY1 Data(H)'!$A$1:$CZ$1,_xlfn.XLOOKUP($A10,'PY1 Data(H)'!$A$1:$A$288,'PY1 Data(H)'!$A$1:$CZ$288))</f>
        <v>2639693</v>
      </c>
      <c r="BA10" s="176" cm="1">
        <f t="array" ref="BA10">_xlfn.XLOOKUP(BA$1,'PY1 Data(H)'!$A$1:$CZ$1,_xlfn.XLOOKUP($A10,'PY1 Data(H)'!$A$1:$A$288,'PY1 Data(H)'!$A$1:$CZ$288))</f>
        <v>404317</v>
      </c>
      <c r="BB10" s="176" cm="1">
        <f t="array" ref="BB10">_xlfn.XLOOKUP(BB$1,'PY1 Data(H)'!$A$1:$CZ$1,_xlfn.XLOOKUP($A10,'PY1 Data(H)'!$A$1:$A$288,'PY1 Data(H)'!$A$1:$CZ$288))</f>
        <v>1845190</v>
      </c>
      <c r="BC10" s="176" cm="1">
        <f t="array" ref="BC10">_xlfn.XLOOKUP(BC$1,'PY1 Data(H)'!$A$1:$CZ$1,_xlfn.XLOOKUP($A10,'PY1 Data(H)'!$A$1:$A$288,'PY1 Data(H)'!$A$1:$CZ$288))</f>
        <v>230117</v>
      </c>
      <c r="BD10" s="176" cm="1">
        <f t="array" ref="BD10">_xlfn.XLOOKUP(BD$1,'PY1 Data(H)'!$A$1:$CZ$1,_xlfn.XLOOKUP($A10,'PY1 Data(H)'!$A$1:$A$288,'PY1 Data(H)'!$A$1:$CZ$288))</f>
        <v>1780000</v>
      </c>
      <c r="BE10" s="176" cm="1">
        <f t="array" ref="BE10">_xlfn.XLOOKUP(BE$1,'PY1 Data(H)'!$A$1:$CZ$1,_xlfn.XLOOKUP($A10,'PY1 Data(H)'!$A$1:$A$288,'PY1 Data(H)'!$A$1:$CZ$288))</f>
        <v>875000</v>
      </c>
      <c r="BF10" s="176" cm="1">
        <f t="array" ref="BF10">_xlfn.XLOOKUP(BF$1,'PY1 Data(H)'!$A$1:$CZ$1,_xlfn.XLOOKUP($A10,'PY1 Data(H)'!$A$1:$A$288,'PY1 Data(H)'!$A$1:$CZ$288))</f>
        <v>1203758</v>
      </c>
      <c r="BG10" s="176" cm="1">
        <f t="array" ref="BG10">_xlfn.XLOOKUP(BG$1,'PY1 Data(H)'!$A$1:$CZ$1,_xlfn.XLOOKUP($A10,'PY1 Data(H)'!$A$1:$A$288,'PY1 Data(H)'!$A$1:$CZ$288))</f>
        <v>113674</v>
      </c>
      <c r="BH10" s="176" cm="1">
        <f t="array" ref="BH10">_xlfn.XLOOKUP(BH$1,'PY1 Data(H)'!$A$1:$CZ$1,_xlfn.XLOOKUP($A10,'PY1 Data(H)'!$A$1:$A$288,'PY1 Data(H)'!$A$1:$CZ$288))</f>
        <v>786293</v>
      </c>
      <c r="BI10" s="176" cm="1">
        <f t="array" ref="BI10">_xlfn.XLOOKUP(BI$1,'PY1 Data(H)'!$A$1:$CZ$1,_xlfn.XLOOKUP($A10,'PY1 Data(H)'!$A$1:$A$288,'PY1 Data(H)'!$A$1:$CZ$288))</f>
        <v>200000</v>
      </c>
      <c r="BJ10" s="176" cm="1">
        <f t="array" ref="BJ10">_xlfn.XLOOKUP(BJ$1,'PY1 Data(H)'!$A$1:$CZ$1,_xlfn.XLOOKUP($A10,'PY1 Data(H)'!$A$1:$A$288,'PY1 Data(H)'!$A$1:$CZ$288))</f>
        <v>0</v>
      </c>
      <c r="BK10" s="176" cm="1">
        <f t="array" ref="BK10">_xlfn.XLOOKUP(BK$1,'PY1 Data(H)'!$A$1:$CZ$1,_xlfn.XLOOKUP($A10,'PY1 Data(H)'!$A$1:$A$288,'PY1 Data(H)'!$A$1:$CZ$288))</f>
        <v>31591748</v>
      </c>
      <c r="BL10" s="176" cm="1">
        <f t="array" ref="BL10">_xlfn.XLOOKUP(BL$1,'PY1 Data(H)'!$A$1:$CZ$1,_xlfn.XLOOKUP($A10,'PY1 Data(H)'!$A$1:$A$288,'PY1 Data(H)'!$A$1:$CZ$288))</f>
        <v>0</v>
      </c>
      <c r="BM10" s="176" cm="1">
        <f t="array" ref="BM10">_xlfn.XLOOKUP(BM$1,'PY1 Data(H)'!$A$1:$CZ$1,_xlfn.XLOOKUP($A10,'PY1 Data(H)'!$A$1:$A$288,'PY1 Data(H)'!$A$1:$CZ$288))</f>
        <v>135108</v>
      </c>
      <c r="BN10" s="176" cm="1">
        <f t="array" ref="BN10">_xlfn.XLOOKUP(BN$1,'PY1 Data(H)'!$A$1:$CZ$1,_xlfn.XLOOKUP($A10,'PY1 Data(H)'!$A$1:$A$288,'PY1 Data(H)'!$A$1:$CZ$288))</f>
        <v>900000</v>
      </c>
      <c r="BO10" s="176" cm="1">
        <f t="array" ref="BO10">_xlfn.XLOOKUP(BO$1,'PY1 Data(H)'!$A$1:$CZ$1,_xlfn.XLOOKUP($A10,'PY1 Data(H)'!$A$1:$A$288,'PY1 Data(H)'!$A$1:$CZ$288))</f>
        <v>147732</v>
      </c>
      <c r="BP10" s="176" cm="1">
        <f t="array" ref="BP10">_xlfn.XLOOKUP(BP$1,'PY1 Data(H)'!$A$1:$CZ$1,_xlfn.XLOOKUP($A10,'PY1 Data(H)'!$A$1:$A$288,'PY1 Data(H)'!$A$1:$CZ$288))</f>
        <v>5178465</v>
      </c>
      <c r="BQ10" s="176" cm="1">
        <f t="array" ref="BQ10">_xlfn.XLOOKUP(BQ$1,'PY1 Data(H)'!$A$1:$CZ$1,_xlfn.XLOOKUP($A10,'PY1 Data(H)'!$A$1:$A$288,'PY1 Data(H)'!$A$1:$CZ$288))</f>
        <v>0</v>
      </c>
      <c r="BR10" s="176" cm="1">
        <f t="array" ref="BR10">_xlfn.XLOOKUP(BR$1,'PY1 Data(H)'!$A$1:$CZ$1,_xlfn.XLOOKUP($A10,'PY1 Data(H)'!$A$1:$A$288,'PY1 Data(H)'!$A$1:$CZ$288))</f>
        <v>0</v>
      </c>
      <c r="BS10" s="176" cm="1">
        <f t="array" ref="BS10">_xlfn.XLOOKUP(BS$1,'PY1 Data(H)'!$A$1:$CZ$1,_xlfn.XLOOKUP($A10,'PY1 Data(H)'!$A$1:$A$288,'PY1 Data(H)'!$A$1:$CZ$288))</f>
        <v>3100000</v>
      </c>
      <c r="BT10" s="176" cm="1">
        <f t="array" ref="BT10">_xlfn.XLOOKUP(BT$1,'PY1 Data(H)'!$A$1:$CZ$1,_xlfn.XLOOKUP($A10,'PY1 Data(H)'!$A$1:$A$288,'PY1 Data(H)'!$A$1:$CZ$288))</f>
        <v>150000</v>
      </c>
      <c r="BU10" s="176" cm="1">
        <f t="array" ref="BU10">_xlfn.XLOOKUP(BU$1,'PY1 Data(H)'!$A$1:$CZ$1,_xlfn.XLOOKUP($A10,'PY1 Data(H)'!$A$1:$A$288,'PY1 Data(H)'!$A$1:$CZ$288))</f>
        <v>595000</v>
      </c>
      <c r="BV10" s="176" cm="1">
        <f t="array" ref="BV10">_xlfn.XLOOKUP(BV$1,'PY1 Data(H)'!$A$1:$CZ$1,_xlfn.XLOOKUP($A10,'PY1 Data(H)'!$A$1:$A$288,'PY1 Data(H)'!$A$1:$CZ$288))</f>
        <v>1161571</v>
      </c>
      <c r="BW10" s="176" cm="1">
        <f t="array" ref="BW10">_xlfn.XLOOKUP(BW$1,'PY1 Data(H)'!$A$1:$CZ$1,_xlfn.XLOOKUP($A10,'PY1 Data(H)'!$A$1:$A$288,'PY1 Data(H)'!$A$1:$CZ$288))</f>
        <v>292819</v>
      </c>
      <c r="BX10" s="176" cm="1">
        <f t="array" ref="BX10">_xlfn.XLOOKUP(BX$1,'PY1 Data(H)'!$A$1:$CZ$1,_xlfn.XLOOKUP($A10,'PY1 Data(H)'!$A$1:$A$288,'PY1 Data(H)'!$A$1:$CZ$288))</f>
        <v>317513</v>
      </c>
      <c r="BY10" s="176" cm="1">
        <f t="array" ref="BY10">_xlfn.XLOOKUP(BY$1,'PY1 Data(H)'!$A$1:$CZ$1,_xlfn.XLOOKUP($A10,'PY1 Data(H)'!$A$1:$A$288,'PY1 Data(H)'!$A$1:$CZ$288))</f>
        <v>1523000</v>
      </c>
      <c r="BZ10" s="176" cm="1">
        <f t="array" ref="BZ10">_xlfn.XLOOKUP(BZ$1,'PY1 Data(H)'!$A$1:$CZ$1,_xlfn.XLOOKUP($A10,'PY1 Data(H)'!$A$1:$A$288,'PY1 Data(H)'!$A$1:$CZ$288))</f>
        <v>341000</v>
      </c>
      <c r="CA10" s="176" cm="1">
        <f t="array" ref="CA10">_xlfn.XLOOKUP(CA$1,'PY1 Data(H)'!$A$1:$CZ$1,_xlfn.XLOOKUP($A10,'PY1 Data(H)'!$A$1:$A$288,'PY1 Data(H)'!$A$1:$CZ$288))</f>
        <v>3272415</v>
      </c>
      <c r="CB10" s="176" cm="1">
        <f t="array" ref="CB10">_xlfn.XLOOKUP(CB$1,'PY1 Data(H)'!$A$1:$CZ$1,_xlfn.XLOOKUP($A10,'PY1 Data(H)'!$A$1:$A$288,'PY1 Data(H)'!$A$1:$CZ$288))</f>
        <v>0</v>
      </c>
      <c r="CC10" s="176" cm="1">
        <f t="array" ref="CC10">_xlfn.XLOOKUP(CC$1,'PY1 Data(H)'!$A$1:$CZ$1,_xlfn.XLOOKUP($A10,'PY1 Data(H)'!$A$1:$A$288,'PY1 Data(H)'!$A$1:$CZ$288))</f>
        <v>419803</v>
      </c>
      <c r="CD10" s="176" cm="1">
        <f t="array" ref="CD10">_xlfn.XLOOKUP(CD$1,'PY1 Data(H)'!$A$1:$CZ$1,_xlfn.XLOOKUP($A10,'PY1 Data(H)'!$A$1:$A$288,'PY1 Data(H)'!$A$1:$CZ$288))</f>
        <v>1661148</v>
      </c>
      <c r="CE10" s="176" cm="1">
        <f t="array" ref="CE10">_xlfn.XLOOKUP(CE$1,'PY1 Data(H)'!$A$1:$CZ$1,_xlfn.XLOOKUP($A10,'PY1 Data(H)'!$A$1:$A$288,'PY1 Data(H)'!$A$1:$CZ$288))</f>
        <v>1960715</v>
      </c>
      <c r="CF10" s="176" cm="1">
        <f t="array" ref="CF10">_xlfn.XLOOKUP(CF$1,'PY1 Data(H)'!$A$1:$CZ$1,_xlfn.XLOOKUP($A10,'PY1 Data(H)'!$A$1:$A$288,'PY1 Data(H)'!$A$1:$CZ$288))</f>
        <v>163154</v>
      </c>
      <c r="CG10" s="176" cm="1">
        <f t="array" ref="CG10">_xlfn.XLOOKUP(CG$1,'PY1 Data(H)'!$A$1:$CZ$1,_xlfn.XLOOKUP($A10,'PY1 Data(H)'!$A$1:$A$288,'PY1 Data(H)'!$A$1:$CZ$288))</f>
        <v>1591431</v>
      </c>
      <c r="CH10" s="176" cm="1">
        <f t="array" ref="CH10">_xlfn.XLOOKUP(CH$1,'PY1 Data(H)'!$A$1:$CZ$1,_xlfn.XLOOKUP($A10,'PY1 Data(H)'!$A$1:$A$288,'PY1 Data(H)'!$A$1:$CZ$288))</f>
        <v>0</v>
      </c>
      <c r="CI10" s="176" cm="1">
        <f t="array" ref="CI10">_xlfn.XLOOKUP(CI$1,'PY1 Data(H)'!$A$1:$CZ$1,_xlfn.XLOOKUP($A10,'PY1 Data(H)'!$A$1:$A$288,'PY1 Data(H)'!$A$1:$CZ$288))</f>
        <v>948354</v>
      </c>
      <c r="CJ10" s="176" cm="1">
        <f t="array" ref="CJ10">_xlfn.XLOOKUP(CJ$1,'PY1 Data(H)'!$A$1:$CZ$1,_xlfn.XLOOKUP($A10,'PY1 Data(H)'!$A$1:$A$288,'PY1 Data(H)'!$A$1:$CZ$288))</f>
        <v>1423418</v>
      </c>
      <c r="CK10" s="176" cm="1">
        <f t="array" ref="CK10">_xlfn.XLOOKUP(CK$1,'PY1 Data(H)'!$A$1:$CZ$1,_xlfn.XLOOKUP($A10,'PY1 Data(H)'!$A$1:$A$288,'PY1 Data(H)'!$A$1:$CZ$288))</f>
        <v>2148000</v>
      </c>
      <c r="CL10" s="176" cm="1">
        <f t="array" ref="CL10">_xlfn.XLOOKUP(CL$1,'PY1 Data(H)'!$A$1:$CZ$1,_xlfn.XLOOKUP($A10,'PY1 Data(H)'!$A$1:$A$288,'PY1 Data(H)'!$A$1:$CZ$288))</f>
        <v>330000</v>
      </c>
      <c r="CM10" s="176" cm="1">
        <f t="array" ref="CM10">_xlfn.XLOOKUP(CM$1,'PY1 Data(H)'!$A$1:$CZ$1,_xlfn.XLOOKUP($A10,'PY1 Data(H)'!$A$1:$A$288,'PY1 Data(H)'!$A$1:$CZ$288))</f>
        <v>1252942</v>
      </c>
      <c r="CN10" s="176" cm="1">
        <f t="array" ref="CN10">_xlfn.XLOOKUP(CN$1,'PY1 Data(H)'!$A$1:$CZ$1,_xlfn.XLOOKUP($A10,'PY1 Data(H)'!$A$1:$A$288,'PY1 Data(H)'!$A$1:$CZ$288))</f>
        <v>0</v>
      </c>
      <c r="CO10" s="176" cm="1">
        <f t="array" ref="CO10">_xlfn.XLOOKUP(CO$1,'PY1 Data(H)'!$A$1:$CZ$1,_xlfn.XLOOKUP($A10,'PY1 Data(H)'!$A$1:$A$288,'PY1 Data(H)'!$A$1:$CZ$288))</f>
        <v>5837813</v>
      </c>
      <c r="CP10" s="176" cm="1">
        <f t="array" ref="CP10">_xlfn.XLOOKUP(CP$1,'PY1 Data(H)'!$A$1:$CZ$1,_xlfn.XLOOKUP($A10,'PY1 Data(H)'!$A$1:$A$288,'PY1 Data(H)'!$A$1:$CZ$288))</f>
        <v>0</v>
      </c>
      <c r="CQ10" s="176" cm="1">
        <f t="array" ref="CQ10">_xlfn.XLOOKUP(CQ$1,'PY1 Data(H)'!$A$1:$CZ$1,_xlfn.XLOOKUP($A10,'PY1 Data(H)'!$A$1:$A$288,'PY1 Data(H)'!$A$1:$CZ$288))</f>
        <v>10050000</v>
      </c>
      <c r="CR10" s="176" cm="1">
        <f t="array" ref="CR10">_xlfn.XLOOKUP(CR$1,'PY1 Data(H)'!$A$1:$CZ$1,_xlfn.XLOOKUP($A10,'PY1 Data(H)'!$A$1:$A$288,'PY1 Data(H)'!$A$1:$CZ$288))</f>
        <v>214749</v>
      </c>
      <c r="CS10" s="176" cm="1">
        <f t="array" ref="CS10">_xlfn.XLOOKUP(CS$1,'PY1 Data(H)'!$A$1:$CZ$1,_xlfn.XLOOKUP($A10,'PY1 Data(H)'!$A$1:$A$288,'PY1 Data(H)'!$A$1:$CZ$288))</f>
        <v>0</v>
      </c>
      <c r="CT10" s="176" cm="1">
        <f t="array" ref="CT10">_xlfn.XLOOKUP(CT$1,'PY1 Data(H)'!$A$1:$CZ$1,_xlfn.XLOOKUP($A10,'PY1 Data(H)'!$A$1:$A$288,'PY1 Data(H)'!$A$1:$CZ$288))</f>
        <v>152650</v>
      </c>
      <c r="CU10" s="176" cm="1">
        <f t="array" ref="CU10">_xlfn.XLOOKUP(CU$1,'PY1 Data(H)'!$A$1:$CZ$1,_xlfn.XLOOKUP($A10,'PY1 Data(H)'!$A$1:$A$288,'PY1 Data(H)'!$A$1:$CZ$288))</f>
        <v>2377885</v>
      </c>
      <c r="CV10" s="176" cm="1">
        <f t="array" ref="CV10">_xlfn.XLOOKUP(CV$1,'PY1 Data(H)'!$A$1:$CZ$1,_xlfn.XLOOKUP($A10,'PY1 Data(H)'!$A$1:$A$288,'PY1 Data(H)'!$A$1:$CZ$288))</f>
        <v>1660320</v>
      </c>
      <c r="CW10" s="176" cm="1">
        <f t="array" ref="CW10">_xlfn.XLOOKUP(CW$1,'PY1 Data(H)'!$A$1:$CZ$1,_xlfn.XLOOKUP($A10,'PY1 Data(H)'!$A$1:$A$288,'PY1 Data(H)'!$A$1:$CZ$288))</f>
        <v>2444898</v>
      </c>
      <c r="CX10" s="176" cm="1">
        <f t="array" ref="CX10">_xlfn.XLOOKUP(CX$1,'PY1 Data(H)'!$A$1:$CZ$1,_xlfn.XLOOKUP($A10,'PY1 Data(H)'!$A$1:$A$288,'PY1 Data(H)'!$A$1:$CZ$288))</f>
        <v>222823</v>
      </c>
      <c r="CY10" s="176" cm="1">
        <f t="array" ref="CY10">_xlfn.XLOOKUP(CY$1,'PY1 Data(H)'!$A$1:$CZ$1,_xlfn.XLOOKUP($A10,'PY1 Data(H)'!$A$1:$A$288,'PY1 Data(H)'!$A$1:$CZ$288))</f>
        <v>268103</v>
      </c>
    </row>
    <row r="11" spans="1:103" x14ac:dyDescent="0.3">
      <c r="A11">
        <v>629</v>
      </c>
      <c r="D11" s="176" cm="1">
        <f t="array" ref="D11">_xlfn.XLOOKUP(D$1,'PY1 Data(H)'!$A$1:$CZ$1,_xlfn.XLOOKUP($A11,'PY1 Data(H)'!$A$1:$A$288,'PY1 Data(H)'!$A$1:$CZ$288))</f>
        <v>0</v>
      </c>
      <c r="E11" s="176" cm="1">
        <f t="array" ref="E11">_xlfn.XLOOKUP(E$1,'PY1 Data(H)'!$A$1:$CZ$1,_xlfn.XLOOKUP($A11,'PY1 Data(H)'!$A$1:$A$288,'PY1 Data(H)'!$A$1:$CZ$288))</f>
        <v>0</v>
      </c>
      <c r="F11" s="176" cm="1">
        <f t="array" ref="F11">_xlfn.XLOOKUP(F$1,'PY1 Data(H)'!$A$1:$CZ$1,_xlfn.XLOOKUP($A11,'PY1 Data(H)'!$A$1:$A$288,'PY1 Data(H)'!$A$1:$CZ$288))</f>
        <v>0</v>
      </c>
      <c r="G11" s="176" cm="1">
        <f t="array" ref="G11">_xlfn.XLOOKUP(G$1,'PY1 Data(H)'!$A$1:$CZ$1,_xlfn.XLOOKUP($A11,'PY1 Data(H)'!$A$1:$A$288,'PY1 Data(H)'!$A$1:$CZ$288))</f>
        <v>0</v>
      </c>
      <c r="H11" s="176" cm="1">
        <f t="array" ref="H11">_xlfn.XLOOKUP(H$1,'PY1 Data(H)'!$A$1:$CZ$1,_xlfn.XLOOKUP($A11,'PY1 Data(H)'!$A$1:$A$288,'PY1 Data(H)'!$A$1:$CZ$288))</f>
        <v>0</v>
      </c>
      <c r="I11" s="176" cm="1">
        <f t="array" ref="I11">_xlfn.XLOOKUP(I$1,'PY1 Data(H)'!$A$1:$CZ$1,_xlfn.XLOOKUP($A11,'PY1 Data(H)'!$A$1:$A$288,'PY1 Data(H)'!$A$1:$CZ$288))</f>
        <v>0</v>
      </c>
      <c r="J11" s="176" cm="1">
        <f t="array" ref="J11">_xlfn.XLOOKUP(J$1,'PY1 Data(H)'!$A$1:$CZ$1,_xlfn.XLOOKUP($A11,'PY1 Data(H)'!$A$1:$A$288,'PY1 Data(H)'!$A$1:$CZ$288))</f>
        <v>0</v>
      </c>
      <c r="K11" s="176" cm="1">
        <f t="array" ref="K11">_xlfn.XLOOKUP(K$1,'PY1 Data(H)'!$A$1:$CZ$1,_xlfn.XLOOKUP($A11,'PY1 Data(H)'!$A$1:$A$288,'PY1 Data(H)'!$A$1:$CZ$288))</f>
        <v>0</v>
      </c>
      <c r="L11" s="176" cm="1">
        <f t="array" ref="L11">_xlfn.XLOOKUP(L$1,'PY1 Data(H)'!$A$1:$CZ$1,_xlfn.XLOOKUP($A11,'PY1 Data(H)'!$A$1:$A$288,'PY1 Data(H)'!$A$1:$CZ$288))</f>
        <v>0</v>
      </c>
      <c r="M11" s="176" cm="1">
        <f t="array" ref="M11">_xlfn.XLOOKUP(M$1,'PY1 Data(H)'!$A$1:$CZ$1,_xlfn.XLOOKUP($A11,'PY1 Data(H)'!$A$1:$A$288,'PY1 Data(H)'!$A$1:$CZ$288))</f>
        <v>0</v>
      </c>
      <c r="N11" s="176" cm="1">
        <f t="array" ref="N11">_xlfn.XLOOKUP(N$1,'PY1 Data(H)'!$A$1:$CZ$1,_xlfn.XLOOKUP($A11,'PY1 Data(H)'!$A$1:$A$288,'PY1 Data(H)'!$A$1:$CZ$288))</f>
        <v>0</v>
      </c>
      <c r="O11" s="176" cm="1">
        <f t="array" ref="O11">_xlfn.XLOOKUP(O$1,'PY1 Data(H)'!$A$1:$CZ$1,_xlfn.XLOOKUP($A11,'PY1 Data(H)'!$A$1:$A$288,'PY1 Data(H)'!$A$1:$CZ$288))</f>
        <v>0</v>
      </c>
      <c r="P11" s="176" cm="1">
        <f t="array" ref="P11">_xlfn.XLOOKUP(P$1,'PY1 Data(H)'!$A$1:$CZ$1,_xlfn.XLOOKUP($A11,'PY1 Data(H)'!$A$1:$A$288,'PY1 Data(H)'!$A$1:$CZ$288))</f>
        <v>0</v>
      </c>
      <c r="Q11" s="176" cm="1">
        <f t="array" ref="Q11">_xlfn.XLOOKUP(Q$1,'PY1 Data(H)'!$A$1:$CZ$1,_xlfn.XLOOKUP($A11,'PY1 Data(H)'!$A$1:$A$288,'PY1 Data(H)'!$A$1:$CZ$288))</f>
        <v>0</v>
      </c>
      <c r="R11" s="176" cm="1">
        <f t="array" ref="R11">_xlfn.XLOOKUP(R$1,'PY1 Data(H)'!$A$1:$CZ$1,_xlfn.XLOOKUP($A11,'PY1 Data(H)'!$A$1:$A$288,'PY1 Data(H)'!$A$1:$CZ$288))</f>
        <v>0</v>
      </c>
      <c r="S11" s="176" cm="1">
        <f t="array" ref="S11">_xlfn.XLOOKUP(S$1,'PY1 Data(H)'!$A$1:$CZ$1,_xlfn.XLOOKUP($A11,'PY1 Data(H)'!$A$1:$A$288,'PY1 Data(H)'!$A$1:$CZ$288))</f>
        <v>0</v>
      </c>
      <c r="T11" s="176" cm="1">
        <f t="array" ref="T11">_xlfn.XLOOKUP(T$1,'PY1 Data(H)'!$A$1:$CZ$1,_xlfn.XLOOKUP($A11,'PY1 Data(H)'!$A$1:$A$288,'PY1 Data(H)'!$A$1:$CZ$288))</f>
        <v>0</v>
      </c>
      <c r="U11" s="176" cm="1">
        <f t="array" ref="U11">_xlfn.XLOOKUP(U$1,'PY1 Data(H)'!$A$1:$CZ$1,_xlfn.XLOOKUP($A11,'PY1 Data(H)'!$A$1:$A$288,'PY1 Data(H)'!$A$1:$CZ$288))</f>
        <v>0</v>
      </c>
      <c r="V11" s="176" cm="1">
        <f t="array" ref="V11">_xlfn.XLOOKUP(V$1,'PY1 Data(H)'!$A$1:$CZ$1,_xlfn.XLOOKUP($A11,'PY1 Data(H)'!$A$1:$A$288,'PY1 Data(H)'!$A$1:$CZ$288))</f>
        <v>0</v>
      </c>
      <c r="W11" s="176" cm="1">
        <f t="array" ref="W11">_xlfn.XLOOKUP(W$1,'PY1 Data(H)'!$A$1:$CZ$1,_xlfn.XLOOKUP($A11,'PY1 Data(H)'!$A$1:$A$288,'PY1 Data(H)'!$A$1:$CZ$288))</f>
        <v>0</v>
      </c>
      <c r="X11" s="176" cm="1">
        <f t="array" ref="X11">_xlfn.XLOOKUP(X$1,'PY1 Data(H)'!$A$1:$CZ$1,_xlfn.XLOOKUP($A11,'PY1 Data(H)'!$A$1:$A$288,'PY1 Data(H)'!$A$1:$CZ$288))</f>
        <v>0</v>
      </c>
      <c r="Y11" s="176" cm="1">
        <f t="array" ref="Y11">_xlfn.XLOOKUP(Y$1,'PY1 Data(H)'!$A$1:$CZ$1,_xlfn.XLOOKUP($A11,'PY1 Data(H)'!$A$1:$A$288,'PY1 Data(H)'!$A$1:$CZ$288))</f>
        <v>0</v>
      </c>
      <c r="Z11" s="176" cm="1">
        <f t="array" ref="Z11">_xlfn.XLOOKUP(Z$1,'PY1 Data(H)'!$A$1:$CZ$1,_xlfn.XLOOKUP($A11,'PY1 Data(H)'!$A$1:$A$288,'PY1 Data(H)'!$A$1:$CZ$288))</f>
        <v>0</v>
      </c>
      <c r="AA11" s="176" cm="1">
        <f t="array" ref="AA11">_xlfn.XLOOKUP(AA$1,'PY1 Data(H)'!$A$1:$CZ$1,_xlfn.XLOOKUP($A11,'PY1 Data(H)'!$A$1:$A$288,'PY1 Data(H)'!$A$1:$CZ$288))</f>
        <v>0</v>
      </c>
      <c r="AB11" s="176" cm="1">
        <f t="array" ref="AB11">_xlfn.XLOOKUP(AB$1,'PY1 Data(H)'!$A$1:$CZ$1,_xlfn.XLOOKUP($A11,'PY1 Data(H)'!$A$1:$A$288,'PY1 Data(H)'!$A$1:$CZ$288))</f>
        <v>0</v>
      </c>
      <c r="AC11" s="176" cm="1">
        <f t="array" ref="AC11">_xlfn.XLOOKUP(AC$1,'PY1 Data(H)'!$A$1:$CZ$1,_xlfn.XLOOKUP($A11,'PY1 Data(H)'!$A$1:$A$288,'PY1 Data(H)'!$A$1:$CZ$288))</f>
        <v>0</v>
      </c>
      <c r="AD11" s="176" cm="1">
        <f t="array" ref="AD11">_xlfn.XLOOKUP(AD$1,'PY1 Data(H)'!$A$1:$CZ$1,_xlfn.XLOOKUP($A11,'PY1 Data(H)'!$A$1:$A$288,'PY1 Data(H)'!$A$1:$CZ$288))</f>
        <v>0</v>
      </c>
      <c r="AE11" s="176" cm="1">
        <f t="array" ref="AE11">_xlfn.XLOOKUP(AE$1,'PY1 Data(H)'!$A$1:$CZ$1,_xlfn.XLOOKUP($A11,'PY1 Data(H)'!$A$1:$A$288,'PY1 Data(H)'!$A$1:$CZ$288))</f>
        <v>0</v>
      </c>
      <c r="AF11" s="176" cm="1">
        <f t="array" ref="AF11">_xlfn.XLOOKUP(AF$1,'PY1 Data(H)'!$A$1:$CZ$1,_xlfn.XLOOKUP($A11,'PY1 Data(H)'!$A$1:$A$288,'PY1 Data(H)'!$A$1:$CZ$288))</f>
        <v>0</v>
      </c>
      <c r="AG11" s="176" cm="1">
        <f t="array" ref="AG11">_xlfn.XLOOKUP(AG$1,'PY1 Data(H)'!$A$1:$CZ$1,_xlfn.XLOOKUP($A11,'PY1 Data(H)'!$A$1:$A$288,'PY1 Data(H)'!$A$1:$CZ$288))</f>
        <v>0</v>
      </c>
      <c r="AH11" s="176" cm="1">
        <f t="array" ref="AH11">_xlfn.XLOOKUP(AH$1,'PY1 Data(H)'!$A$1:$CZ$1,_xlfn.XLOOKUP($A11,'PY1 Data(H)'!$A$1:$A$288,'PY1 Data(H)'!$A$1:$CZ$288))</f>
        <v>0</v>
      </c>
      <c r="AI11" s="176" cm="1">
        <f t="array" ref="AI11">_xlfn.XLOOKUP(AI$1,'PY1 Data(H)'!$A$1:$CZ$1,_xlfn.XLOOKUP($A11,'PY1 Data(H)'!$A$1:$A$288,'PY1 Data(H)'!$A$1:$CZ$288))</f>
        <v>0</v>
      </c>
      <c r="AJ11" s="176" cm="1">
        <f t="array" ref="AJ11">_xlfn.XLOOKUP(AJ$1,'PY1 Data(H)'!$A$1:$CZ$1,_xlfn.XLOOKUP($A11,'PY1 Data(H)'!$A$1:$A$288,'PY1 Data(H)'!$A$1:$CZ$288))</f>
        <v>0</v>
      </c>
      <c r="AK11" s="176" cm="1">
        <f t="array" ref="AK11">_xlfn.XLOOKUP(AK$1,'PY1 Data(H)'!$A$1:$CZ$1,_xlfn.XLOOKUP($A11,'PY1 Data(H)'!$A$1:$A$288,'PY1 Data(H)'!$A$1:$CZ$288))</f>
        <v>0</v>
      </c>
      <c r="AL11" s="176" cm="1">
        <f t="array" ref="AL11">_xlfn.XLOOKUP(AL$1,'PY1 Data(H)'!$A$1:$CZ$1,_xlfn.XLOOKUP($A11,'PY1 Data(H)'!$A$1:$A$288,'PY1 Data(H)'!$A$1:$CZ$288))</f>
        <v>0</v>
      </c>
      <c r="AM11" s="176" cm="1">
        <f t="array" ref="AM11">_xlfn.XLOOKUP(AM$1,'PY1 Data(H)'!$A$1:$CZ$1,_xlfn.XLOOKUP($A11,'PY1 Data(H)'!$A$1:$A$288,'PY1 Data(H)'!$A$1:$CZ$288))</f>
        <v>0</v>
      </c>
      <c r="AN11" s="176" cm="1">
        <f t="array" ref="AN11">_xlfn.XLOOKUP(AN$1,'PY1 Data(H)'!$A$1:$CZ$1,_xlfn.XLOOKUP($A11,'PY1 Data(H)'!$A$1:$A$288,'PY1 Data(H)'!$A$1:$CZ$288))</f>
        <v>0</v>
      </c>
      <c r="AO11" s="176" cm="1">
        <f t="array" ref="AO11">_xlfn.XLOOKUP(AO$1,'PY1 Data(H)'!$A$1:$CZ$1,_xlfn.XLOOKUP($A11,'PY1 Data(H)'!$A$1:$A$288,'PY1 Data(H)'!$A$1:$CZ$288))</f>
        <v>0</v>
      </c>
      <c r="AP11" s="176" cm="1">
        <f t="array" ref="AP11">_xlfn.XLOOKUP(AP$1,'PY1 Data(H)'!$A$1:$CZ$1,_xlfn.XLOOKUP($A11,'PY1 Data(H)'!$A$1:$A$288,'PY1 Data(H)'!$A$1:$CZ$288))</f>
        <v>0</v>
      </c>
      <c r="AQ11" s="176" cm="1">
        <f t="array" ref="AQ11">_xlfn.XLOOKUP(AQ$1,'PY1 Data(H)'!$A$1:$CZ$1,_xlfn.XLOOKUP($A11,'PY1 Data(H)'!$A$1:$A$288,'PY1 Data(H)'!$A$1:$CZ$288))</f>
        <v>0</v>
      </c>
      <c r="AR11" s="176" cm="1">
        <f t="array" ref="AR11">_xlfn.XLOOKUP(AR$1,'PY1 Data(H)'!$A$1:$CZ$1,_xlfn.XLOOKUP($A11,'PY1 Data(H)'!$A$1:$A$288,'PY1 Data(H)'!$A$1:$CZ$288))</f>
        <v>0</v>
      </c>
      <c r="AS11" s="176" cm="1">
        <f t="array" ref="AS11">_xlfn.XLOOKUP(AS$1,'PY1 Data(H)'!$A$1:$CZ$1,_xlfn.XLOOKUP($A11,'PY1 Data(H)'!$A$1:$A$288,'PY1 Data(H)'!$A$1:$CZ$288))</f>
        <v>0</v>
      </c>
      <c r="AT11" s="176" cm="1">
        <f t="array" ref="AT11">_xlfn.XLOOKUP(AT$1,'PY1 Data(H)'!$A$1:$CZ$1,_xlfn.XLOOKUP($A11,'PY1 Data(H)'!$A$1:$A$288,'PY1 Data(H)'!$A$1:$CZ$288))</f>
        <v>0</v>
      </c>
      <c r="AU11" s="176" cm="1">
        <f t="array" ref="AU11">_xlfn.XLOOKUP(AU$1,'PY1 Data(H)'!$A$1:$CZ$1,_xlfn.XLOOKUP($A11,'PY1 Data(H)'!$A$1:$A$288,'PY1 Data(H)'!$A$1:$CZ$288))</f>
        <v>0</v>
      </c>
      <c r="AV11" s="176" cm="1">
        <f t="array" ref="AV11">_xlfn.XLOOKUP(AV$1,'PY1 Data(H)'!$A$1:$CZ$1,_xlfn.XLOOKUP($A11,'PY1 Data(H)'!$A$1:$A$288,'PY1 Data(H)'!$A$1:$CZ$288))</f>
        <v>0</v>
      </c>
      <c r="AW11" s="176" cm="1">
        <f t="array" ref="AW11">_xlfn.XLOOKUP(AW$1,'PY1 Data(H)'!$A$1:$CZ$1,_xlfn.XLOOKUP($A11,'PY1 Data(H)'!$A$1:$A$288,'PY1 Data(H)'!$A$1:$CZ$288))</f>
        <v>0</v>
      </c>
      <c r="AX11" s="176" cm="1">
        <f t="array" ref="AX11">_xlfn.XLOOKUP(AX$1,'PY1 Data(H)'!$A$1:$CZ$1,_xlfn.XLOOKUP($A11,'PY1 Data(H)'!$A$1:$A$288,'PY1 Data(H)'!$A$1:$CZ$288))</f>
        <v>0</v>
      </c>
      <c r="AY11" s="176" cm="1">
        <f t="array" ref="AY11">_xlfn.XLOOKUP(AY$1,'PY1 Data(H)'!$A$1:$CZ$1,_xlfn.XLOOKUP($A11,'PY1 Data(H)'!$A$1:$A$288,'PY1 Data(H)'!$A$1:$CZ$288))</f>
        <v>0</v>
      </c>
      <c r="AZ11" s="176" cm="1">
        <f t="array" ref="AZ11">_xlfn.XLOOKUP(AZ$1,'PY1 Data(H)'!$A$1:$CZ$1,_xlfn.XLOOKUP($A11,'PY1 Data(H)'!$A$1:$A$288,'PY1 Data(H)'!$A$1:$CZ$288))</f>
        <v>0</v>
      </c>
      <c r="BA11" s="176" cm="1">
        <f t="array" ref="BA11">_xlfn.XLOOKUP(BA$1,'PY1 Data(H)'!$A$1:$CZ$1,_xlfn.XLOOKUP($A11,'PY1 Data(H)'!$A$1:$A$288,'PY1 Data(H)'!$A$1:$CZ$288))</f>
        <v>0</v>
      </c>
      <c r="BB11" s="176" cm="1">
        <f t="array" ref="BB11">_xlfn.XLOOKUP(BB$1,'PY1 Data(H)'!$A$1:$CZ$1,_xlfn.XLOOKUP($A11,'PY1 Data(H)'!$A$1:$A$288,'PY1 Data(H)'!$A$1:$CZ$288))</f>
        <v>0</v>
      </c>
      <c r="BC11" s="176" cm="1">
        <f t="array" ref="BC11">_xlfn.XLOOKUP(BC$1,'PY1 Data(H)'!$A$1:$CZ$1,_xlfn.XLOOKUP($A11,'PY1 Data(H)'!$A$1:$A$288,'PY1 Data(H)'!$A$1:$CZ$288))</f>
        <v>0</v>
      </c>
      <c r="BD11" s="176" cm="1">
        <f t="array" ref="BD11">_xlfn.XLOOKUP(BD$1,'PY1 Data(H)'!$A$1:$CZ$1,_xlfn.XLOOKUP($A11,'PY1 Data(H)'!$A$1:$A$288,'PY1 Data(H)'!$A$1:$CZ$288))</f>
        <v>0</v>
      </c>
      <c r="BE11" s="176" cm="1">
        <f t="array" ref="BE11">_xlfn.XLOOKUP(BE$1,'PY1 Data(H)'!$A$1:$CZ$1,_xlfn.XLOOKUP($A11,'PY1 Data(H)'!$A$1:$A$288,'PY1 Data(H)'!$A$1:$CZ$288))</f>
        <v>0</v>
      </c>
      <c r="BF11" s="176" cm="1">
        <f t="array" ref="BF11">_xlfn.XLOOKUP(BF$1,'PY1 Data(H)'!$A$1:$CZ$1,_xlfn.XLOOKUP($A11,'PY1 Data(H)'!$A$1:$A$288,'PY1 Data(H)'!$A$1:$CZ$288))</f>
        <v>0</v>
      </c>
      <c r="BG11" s="176" cm="1">
        <f t="array" ref="BG11">_xlfn.XLOOKUP(BG$1,'PY1 Data(H)'!$A$1:$CZ$1,_xlfn.XLOOKUP($A11,'PY1 Data(H)'!$A$1:$A$288,'PY1 Data(H)'!$A$1:$CZ$288))</f>
        <v>0</v>
      </c>
      <c r="BH11" s="176" cm="1">
        <f t="array" ref="BH11">_xlfn.XLOOKUP(BH$1,'PY1 Data(H)'!$A$1:$CZ$1,_xlfn.XLOOKUP($A11,'PY1 Data(H)'!$A$1:$A$288,'PY1 Data(H)'!$A$1:$CZ$288))</f>
        <v>0</v>
      </c>
      <c r="BI11" s="176" cm="1">
        <f t="array" ref="BI11">_xlfn.XLOOKUP(BI$1,'PY1 Data(H)'!$A$1:$CZ$1,_xlfn.XLOOKUP($A11,'PY1 Data(H)'!$A$1:$A$288,'PY1 Data(H)'!$A$1:$CZ$288))</f>
        <v>0</v>
      </c>
      <c r="BJ11" s="176" cm="1">
        <f t="array" ref="BJ11">_xlfn.XLOOKUP(BJ$1,'PY1 Data(H)'!$A$1:$CZ$1,_xlfn.XLOOKUP($A11,'PY1 Data(H)'!$A$1:$A$288,'PY1 Data(H)'!$A$1:$CZ$288))</f>
        <v>0</v>
      </c>
      <c r="BK11" s="176" cm="1">
        <f t="array" ref="BK11">_xlfn.XLOOKUP(BK$1,'PY1 Data(H)'!$A$1:$CZ$1,_xlfn.XLOOKUP($A11,'PY1 Data(H)'!$A$1:$A$288,'PY1 Data(H)'!$A$1:$CZ$288))</f>
        <v>0</v>
      </c>
      <c r="BL11" s="176" cm="1">
        <f t="array" ref="BL11">_xlfn.XLOOKUP(BL$1,'PY1 Data(H)'!$A$1:$CZ$1,_xlfn.XLOOKUP($A11,'PY1 Data(H)'!$A$1:$A$288,'PY1 Data(H)'!$A$1:$CZ$288))</f>
        <v>0</v>
      </c>
      <c r="BM11" s="176" cm="1">
        <f t="array" ref="BM11">_xlfn.XLOOKUP(BM$1,'PY1 Data(H)'!$A$1:$CZ$1,_xlfn.XLOOKUP($A11,'PY1 Data(H)'!$A$1:$A$288,'PY1 Data(H)'!$A$1:$CZ$288))</f>
        <v>0</v>
      </c>
      <c r="BN11" s="176" cm="1">
        <f t="array" ref="BN11">_xlfn.XLOOKUP(BN$1,'PY1 Data(H)'!$A$1:$CZ$1,_xlfn.XLOOKUP($A11,'PY1 Data(H)'!$A$1:$A$288,'PY1 Data(H)'!$A$1:$CZ$288))</f>
        <v>0</v>
      </c>
      <c r="BO11" s="176" cm="1">
        <f t="array" ref="BO11">_xlfn.XLOOKUP(BO$1,'PY1 Data(H)'!$A$1:$CZ$1,_xlfn.XLOOKUP($A11,'PY1 Data(H)'!$A$1:$A$288,'PY1 Data(H)'!$A$1:$CZ$288))</f>
        <v>0</v>
      </c>
      <c r="BP11" s="176" cm="1">
        <f t="array" ref="BP11">_xlfn.XLOOKUP(BP$1,'PY1 Data(H)'!$A$1:$CZ$1,_xlfn.XLOOKUP($A11,'PY1 Data(H)'!$A$1:$A$288,'PY1 Data(H)'!$A$1:$CZ$288))</f>
        <v>0</v>
      </c>
      <c r="BQ11" s="176" cm="1">
        <f t="array" ref="BQ11">_xlfn.XLOOKUP(BQ$1,'PY1 Data(H)'!$A$1:$CZ$1,_xlfn.XLOOKUP($A11,'PY1 Data(H)'!$A$1:$A$288,'PY1 Data(H)'!$A$1:$CZ$288))</f>
        <v>0</v>
      </c>
      <c r="BR11" s="176" cm="1">
        <f t="array" ref="BR11">_xlfn.XLOOKUP(BR$1,'PY1 Data(H)'!$A$1:$CZ$1,_xlfn.XLOOKUP($A11,'PY1 Data(H)'!$A$1:$A$288,'PY1 Data(H)'!$A$1:$CZ$288))</f>
        <v>0</v>
      </c>
      <c r="BS11" s="176" cm="1">
        <f t="array" ref="BS11">_xlfn.XLOOKUP(BS$1,'PY1 Data(H)'!$A$1:$CZ$1,_xlfn.XLOOKUP($A11,'PY1 Data(H)'!$A$1:$A$288,'PY1 Data(H)'!$A$1:$CZ$288))</f>
        <v>0</v>
      </c>
      <c r="BT11" s="176" cm="1">
        <f t="array" ref="BT11">_xlfn.XLOOKUP(BT$1,'PY1 Data(H)'!$A$1:$CZ$1,_xlfn.XLOOKUP($A11,'PY1 Data(H)'!$A$1:$A$288,'PY1 Data(H)'!$A$1:$CZ$288))</f>
        <v>0</v>
      </c>
      <c r="BU11" s="176" cm="1">
        <f t="array" ref="BU11">_xlfn.XLOOKUP(BU$1,'PY1 Data(H)'!$A$1:$CZ$1,_xlfn.XLOOKUP($A11,'PY1 Data(H)'!$A$1:$A$288,'PY1 Data(H)'!$A$1:$CZ$288))</f>
        <v>0</v>
      </c>
      <c r="BV11" s="176" cm="1">
        <f t="array" ref="BV11">_xlfn.XLOOKUP(BV$1,'PY1 Data(H)'!$A$1:$CZ$1,_xlfn.XLOOKUP($A11,'PY1 Data(H)'!$A$1:$A$288,'PY1 Data(H)'!$A$1:$CZ$288))</f>
        <v>0</v>
      </c>
      <c r="BW11" s="176" cm="1">
        <f t="array" ref="BW11">_xlfn.XLOOKUP(BW$1,'PY1 Data(H)'!$A$1:$CZ$1,_xlfn.XLOOKUP($A11,'PY1 Data(H)'!$A$1:$A$288,'PY1 Data(H)'!$A$1:$CZ$288))</f>
        <v>0</v>
      </c>
      <c r="BX11" s="176" cm="1">
        <f t="array" ref="BX11">_xlfn.XLOOKUP(BX$1,'PY1 Data(H)'!$A$1:$CZ$1,_xlfn.XLOOKUP($A11,'PY1 Data(H)'!$A$1:$A$288,'PY1 Data(H)'!$A$1:$CZ$288))</f>
        <v>0</v>
      </c>
      <c r="BY11" s="176" cm="1">
        <f t="array" ref="BY11">_xlfn.XLOOKUP(BY$1,'PY1 Data(H)'!$A$1:$CZ$1,_xlfn.XLOOKUP($A11,'PY1 Data(H)'!$A$1:$A$288,'PY1 Data(H)'!$A$1:$CZ$288))</f>
        <v>0</v>
      </c>
      <c r="BZ11" s="176" cm="1">
        <f t="array" ref="BZ11">_xlfn.XLOOKUP(BZ$1,'PY1 Data(H)'!$A$1:$CZ$1,_xlfn.XLOOKUP($A11,'PY1 Data(H)'!$A$1:$A$288,'PY1 Data(H)'!$A$1:$CZ$288))</f>
        <v>0</v>
      </c>
      <c r="CA11" s="176" cm="1">
        <f t="array" ref="CA11">_xlfn.XLOOKUP(CA$1,'PY1 Data(H)'!$A$1:$CZ$1,_xlfn.XLOOKUP($A11,'PY1 Data(H)'!$A$1:$A$288,'PY1 Data(H)'!$A$1:$CZ$288))</f>
        <v>0</v>
      </c>
      <c r="CB11" s="176" cm="1">
        <f t="array" ref="CB11">_xlfn.XLOOKUP(CB$1,'PY1 Data(H)'!$A$1:$CZ$1,_xlfn.XLOOKUP($A11,'PY1 Data(H)'!$A$1:$A$288,'PY1 Data(H)'!$A$1:$CZ$288))</f>
        <v>0</v>
      </c>
      <c r="CC11" s="176" cm="1">
        <f t="array" ref="CC11">_xlfn.XLOOKUP(CC$1,'PY1 Data(H)'!$A$1:$CZ$1,_xlfn.XLOOKUP($A11,'PY1 Data(H)'!$A$1:$A$288,'PY1 Data(H)'!$A$1:$CZ$288))</f>
        <v>0</v>
      </c>
      <c r="CD11" s="176" cm="1">
        <f t="array" ref="CD11">_xlfn.XLOOKUP(CD$1,'PY1 Data(H)'!$A$1:$CZ$1,_xlfn.XLOOKUP($A11,'PY1 Data(H)'!$A$1:$A$288,'PY1 Data(H)'!$A$1:$CZ$288))</f>
        <v>0</v>
      </c>
      <c r="CE11" s="176" cm="1">
        <f t="array" ref="CE11">_xlfn.XLOOKUP(CE$1,'PY1 Data(H)'!$A$1:$CZ$1,_xlfn.XLOOKUP($A11,'PY1 Data(H)'!$A$1:$A$288,'PY1 Data(H)'!$A$1:$CZ$288))</f>
        <v>0</v>
      </c>
      <c r="CF11" s="176" cm="1">
        <f t="array" ref="CF11">_xlfn.XLOOKUP(CF$1,'PY1 Data(H)'!$A$1:$CZ$1,_xlfn.XLOOKUP($A11,'PY1 Data(H)'!$A$1:$A$288,'PY1 Data(H)'!$A$1:$CZ$288))</f>
        <v>0</v>
      </c>
      <c r="CG11" s="176" cm="1">
        <f t="array" ref="CG11">_xlfn.XLOOKUP(CG$1,'PY1 Data(H)'!$A$1:$CZ$1,_xlfn.XLOOKUP($A11,'PY1 Data(H)'!$A$1:$A$288,'PY1 Data(H)'!$A$1:$CZ$288))</f>
        <v>0</v>
      </c>
      <c r="CH11" s="176" cm="1">
        <f t="array" ref="CH11">_xlfn.XLOOKUP(CH$1,'PY1 Data(H)'!$A$1:$CZ$1,_xlfn.XLOOKUP($A11,'PY1 Data(H)'!$A$1:$A$288,'PY1 Data(H)'!$A$1:$CZ$288))</f>
        <v>0</v>
      </c>
      <c r="CI11" s="176" cm="1">
        <f t="array" ref="CI11">_xlfn.XLOOKUP(CI$1,'PY1 Data(H)'!$A$1:$CZ$1,_xlfn.XLOOKUP($A11,'PY1 Data(H)'!$A$1:$A$288,'PY1 Data(H)'!$A$1:$CZ$288))</f>
        <v>0</v>
      </c>
      <c r="CJ11" s="176" cm="1">
        <f t="array" ref="CJ11">_xlfn.XLOOKUP(CJ$1,'PY1 Data(H)'!$A$1:$CZ$1,_xlfn.XLOOKUP($A11,'PY1 Data(H)'!$A$1:$A$288,'PY1 Data(H)'!$A$1:$CZ$288))</f>
        <v>0</v>
      </c>
      <c r="CK11" s="176" cm="1">
        <f t="array" ref="CK11">_xlfn.XLOOKUP(CK$1,'PY1 Data(H)'!$A$1:$CZ$1,_xlfn.XLOOKUP($A11,'PY1 Data(H)'!$A$1:$A$288,'PY1 Data(H)'!$A$1:$CZ$288))</f>
        <v>0</v>
      </c>
      <c r="CL11" s="176" cm="1">
        <f t="array" ref="CL11">_xlfn.XLOOKUP(CL$1,'PY1 Data(H)'!$A$1:$CZ$1,_xlfn.XLOOKUP($A11,'PY1 Data(H)'!$A$1:$A$288,'PY1 Data(H)'!$A$1:$CZ$288))</f>
        <v>0</v>
      </c>
      <c r="CM11" s="176" cm="1">
        <f t="array" ref="CM11">_xlfn.XLOOKUP(CM$1,'PY1 Data(H)'!$A$1:$CZ$1,_xlfn.XLOOKUP($A11,'PY1 Data(H)'!$A$1:$A$288,'PY1 Data(H)'!$A$1:$CZ$288))</f>
        <v>0</v>
      </c>
      <c r="CN11" s="176" cm="1">
        <f t="array" ref="CN11">_xlfn.XLOOKUP(CN$1,'PY1 Data(H)'!$A$1:$CZ$1,_xlfn.XLOOKUP($A11,'PY1 Data(H)'!$A$1:$A$288,'PY1 Data(H)'!$A$1:$CZ$288))</f>
        <v>0</v>
      </c>
      <c r="CO11" s="176" cm="1">
        <f t="array" ref="CO11">_xlfn.XLOOKUP(CO$1,'PY1 Data(H)'!$A$1:$CZ$1,_xlfn.XLOOKUP($A11,'PY1 Data(H)'!$A$1:$A$288,'PY1 Data(H)'!$A$1:$CZ$288))</f>
        <v>0</v>
      </c>
      <c r="CP11" s="176" cm="1">
        <f t="array" ref="CP11">_xlfn.XLOOKUP(CP$1,'PY1 Data(H)'!$A$1:$CZ$1,_xlfn.XLOOKUP($A11,'PY1 Data(H)'!$A$1:$A$288,'PY1 Data(H)'!$A$1:$CZ$288))</f>
        <v>0</v>
      </c>
      <c r="CQ11" s="176" cm="1">
        <f t="array" ref="CQ11">_xlfn.XLOOKUP(CQ$1,'PY1 Data(H)'!$A$1:$CZ$1,_xlfn.XLOOKUP($A11,'PY1 Data(H)'!$A$1:$A$288,'PY1 Data(H)'!$A$1:$CZ$288))</f>
        <v>0</v>
      </c>
      <c r="CR11" s="176" cm="1">
        <f t="array" ref="CR11">_xlfn.XLOOKUP(CR$1,'PY1 Data(H)'!$A$1:$CZ$1,_xlfn.XLOOKUP($A11,'PY1 Data(H)'!$A$1:$A$288,'PY1 Data(H)'!$A$1:$CZ$288))</f>
        <v>0</v>
      </c>
      <c r="CS11" s="176" cm="1">
        <f t="array" ref="CS11">_xlfn.XLOOKUP(CS$1,'PY1 Data(H)'!$A$1:$CZ$1,_xlfn.XLOOKUP($A11,'PY1 Data(H)'!$A$1:$A$288,'PY1 Data(H)'!$A$1:$CZ$288))</f>
        <v>0</v>
      </c>
      <c r="CT11" s="176" cm="1">
        <f t="array" ref="CT11">_xlfn.XLOOKUP(CT$1,'PY1 Data(H)'!$A$1:$CZ$1,_xlfn.XLOOKUP($A11,'PY1 Data(H)'!$A$1:$A$288,'PY1 Data(H)'!$A$1:$CZ$288))</f>
        <v>0</v>
      </c>
      <c r="CU11" s="176" cm="1">
        <f t="array" ref="CU11">_xlfn.XLOOKUP(CU$1,'PY1 Data(H)'!$A$1:$CZ$1,_xlfn.XLOOKUP($A11,'PY1 Data(H)'!$A$1:$A$288,'PY1 Data(H)'!$A$1:$CZ$288))</f>
        <v>0</v>
      </c>
      <c r="CV11" s="176" cm="1">
        <f t="array" ref="CV11">_xlfn.XLOOKUP(CV$1,'PY1 Data(H)'!$A$1:$CZ$1,_xlfn.XLOOKUP($A11,'PY1 Data(H)'!$A$1:$A$288,'PY1 Data(H)'!$A$1:$CZ$288))</f>
        <v>0</v>
      </c>
      <c r="CW11" s="176" cm="1">
        <f t="array" ref="CW11">_xlfn.XLOOKUP(CW$1,'PY1 Data(H)'!$A$1:$CZ$1,_xlfn.XLOOKUP($A11,'PY1 Data(H)'!$A$1:$A$288,'PY1 Data(H)'!$A$1:$CZ$288))</f>
        <v>0</v>
      </c>
      <c r="CX11" s="176" cm="1">
        <f t="array" ref="CX11">_xlfn.XLOOKUP(CX$1,'PY1 Data(H)'!$A$1:$CZ$1,_xlfn.XLOOKUP($A11,'PY1 Data(H)'!$A$1:$A$288,'PY1 Data(H)'!$A$1:$CZ$288))</f>
        <v>0</v>
      </c>
      <c r="CY11" s="176" cm="1">
        <f t="array" ref="CY11">_xlfn.XLOOKUP(CY$1,'PY1 Data(H)'!$A$1:$CZ$1,_xlfn.XLOOKUP($A11,'PY1 Data(H)'!$A$1:$A$288,'PY1 Data(H)'!$A$1:$CZ$288))</f>
        <v>0</v>
      </c>
    </row>
    <row r="12" spans="1:103" x14ac:dyDescent="0.3">
      <c r="A12">
        <v>630</v>
      </c>
      <c r="D12" s="176" cm="1">
        <f t="array" ref="D12">_xlfn.XLOOKUP(D$1,'PY1 Data(H)'!$A$1:$CZ$1,_xlfn.XLOOKUP($A12,'PY1 Data(H)'!$A$1:$A$288,'PY1 Data(H)'!$A$1:$CZ$288))</f>
        <v>12745256</v>
      </c>
      <c r="E12" s="176" cm="1">
        <f t="array" ref="E12">_xlfn.XLOOKUP(E$1,'PY1 Data(H)'!$A$1:$CZ$1,_xlfn.XLOOKUP($A12,'PY1 Data(H)'!$A$1:$A$288,'PY1 Data(H)'!$A$1:$CZ$288))</f>
        <v>3654510</v>
      </c>
      <c r="F12" s="176" cm="1">
        <f t="array" ref="F12">_xlfn.XLOOKUP(F$1,'PY1 Data(H)'!$A$1:$CZ$1,_xlfn.XLOOKUP($A12,'PY1 Data(H)'!$A$1:$A$288,'PY1 Data(H)'!$A$1:$CZ$288))</f>
        <v>0</v>
      </c>
      <c r="G12" s="176" cm="1">
        <f t="array" ref="G12">_xlfn.XLOOKUP(G$1,'PY1 Data(H)'!$A$1:$CZ$1,_xlfn.XLOOKUP($A12,'PY1 Data(H)'!$A$1:$A$288,'PY1 Data(H)'!$A$1:$CZ$288))</f>
        <v>0</v>
      </c>
      <c r="H12" s="176" cm="1">
        <f t="array" ref="H12">_xlfn.XLOOKUP(H$1,'PY1 Data(H)'!$A$1:$CZ$1,_xlfn.XLOOKUP($A12,'PY1 Data(H)'!$A$1:$A$288,'PY1 Data(H)'!$A$1:$CZ$288))</f>
        <v>0</v>
      </c>
      <c r="I12" s="176" cm="1">
        <f t="array" ref="I12">_xlfn.XLOOKUP(I$1,'PY1 Data(H)'!$A$1:$CZ$1,_xlfn.XLOOKUP($A12,'PY1 Data(H)'!$A$1:$A$288,'PY1 Data(H)'!$A$1:$CZ$288))</f>
        <v>0</v>
      </c>
      <c r="J12" s="176" cm="1">
        <f t="array" ref="J12">_xlfn.XLOOKUP(J$1,'PY1 Data(H)'!$A$1:$CZ$1,_xlfn.XLOOKUP($A12,'PY1 Data(H)'!$A$1:$A$288,'PY1 Data(H)'!$A$1:$CZ$288))</f>
        <v>0</v>
      </c>
      <c r="K12" s="176" cm="1">
        <f t="array" ref="K12">_xlfn.XLOOKUP(K$1,'PY1 Data(H)'!$A$1:$CZ$1,_xlfn.XLOOKUP($A12,'PY1 Data(H)'!$A$1:$A$288,'PY1 Data(H)'!$A$1:$CZ$288))</f>
        <v>0</v>
      </c>
      <c r="L12" s="176" cm="1">
        <f t="array" ref="L12">_xlfn.XLOOKUP(L$1,'PY1 Data(H)'!$A$1:$CZ$1,_xlfn.XLOOKUP($A12,'PY1 Data(H)'!$A$1:$A$288,'PY1 Data(H)'!$A$1:$CZ$288))</f>
        <v>0</v>
      </c>
      <c r="M12" s="176" cm="1">
        <f t="array" ref="M12">_xlfn.XLOOKUP(M$1,'PY1 Data(H)'!$A$1:$CZ$1,_xlfn.XLOOKUP($A12,'PY1 Data(H)'!$A$1:$A$288,'PY1 Data(H)'!$A$1:$CZ$288))</f>
        <v>13870556</v>
      </c>
      <c r="N12" s="176" cm="1">
        <f t="array" ref="N12">_xlfn.XLOOKUP(N$1,'PY1 Data(H)'!$A$1:$CZ$1,_xlfn.XLOOKUP($A12,'PY1 Data(H)'!$A$1:$A$288,'PY1 Data(H)'!$A$1:$CZ$288))</f>
        <v>1527020</v>
      </c>
      <c r="O12" s="176" cm="1">
        <f t="array" ref="O12">_xlfn.XLOOKUP(O$1,'PY1 Data(H)'!$A$1:$CZ$1,_xlfn.XLOOKUP($A12,'PY1 Data(H)'!$A$1:$A$288,'PY1 Data(H)'!$A$1:$CZ$288))</f>
        <v>2390</v>
      </c>
      <c r="P12" s="176" cm="1">
        <f t="array" ref="P12">_xlfn.XLOOKUP(P$1,'PY1 Data(H)'!$A$1:$CZ$1,_xlfn.XLOOKUP($A12,'PY1 Data(H)'!$A$1:$A$288,'PY1 Data(H)'!$A$1:$CZ$288))</f>
        <v>28928297</v>
      </c>
      <c r="Q12" s="176" cm="1">
        <f t="array" ref="Q12">_xlfn.XLOOKUP(Q$1,'PY1 Data(H)'!$A$1:$CZ$1,_xlfn.XLOOKUP($A12,'PY1 Data(H)'!$A$1:$A$288,'PY1 Data(H)'!$A$1:$CZ$288))</f>
        <v>7991899</v>
      </c>
      <c r="R12" s="176" cm="1">
        <f t="array" ref="R12">_xlfn.XLOOKUP(R$1,'PY1 Data(H)'!$A$1:$CZ$1,_xlfn.XLOOKUP($A12,'PY1 Data(H)'!$A$1:$A$288,'PY1 Data(H)'!$A$1:$CZ$288))</f>
        <v>0</v>
      </c>
      <c r="S12" s="176" cm="1">
        <f t="array" ref="S12">_xlfn.XLOOKUP(S$1,'PY1 Data(H)'!$A$1:$CZ$1,_xlfn.XLOOKUP($A12,'PY1 Data(H)'!$A$1:$A$288,'PY1 Data(H)'!$A$1:$CZ$288))</f>
        <v>0</v>
      </c>
      <c r="T12" s="176" cm="1">
        <f t="array" ref="T12">_xlfn.XLOOKUP(T$1,'PY1 Data(H)'!$A$1:$CZ$1,_xlfn.XLOOKUP($A12,'PY1 Data(H)'!$A$1:$A$288,'PY1 Data(H)'!$A$1:$CZ$288))</f>
        <v>0</v>
      </c>
      <c r="U12" s="176" cm="1">
        <f t="array" ref="U12">_xlfn.XLOOKUP(U$1,'PY1 Data(H)'!$A$1:$CZ$1,_xlfn.XLOOKUP($A12,'PY1 Data(H)'!$A$1:$A$288,'PY1 Data(H)'!$A$1:$CZ$288))</f>
        <v>0</v>
      </c>
      <c r="V12" s="176" cm="1">
        <f t="array" ref="V12">_xlfn.XLOOKUP(V$1,'PY1 Data(H)'!$A$1:$CZ$1,_xlfn.XLOOKUP($A12,'PY1 Data(H)'!$A$1:$A$288,'PY1 Data(H)'!$A$1:$CZ$288))</f>
        <v>902318</v>
      </c>
      <c r="W12" s="176" cm="1">
        <f t="array" ref="W12">_xlfn.XLOOKUP(W$1,'PY1 Data(H)'!$A$1:$CZ$1,_xlfn.XLOOKUP($A12,'PY1 Data(H)'!$A$1:$A$288,'PY1 Data(H)'!$A$1:$CZ$288))</f>
        <v>0</v>
      </c>
      <c r="X12" s="176" cm="1">
        <f t="array" ref="X12">_xlfn.XLOOKUP(X$1,'PY1 Data(H)'!$A$1:$CZ$1,_xlfn.XLOOKUP($A12,'PY1 Data(H)'!$A$1:$A$288,'PY1 Data(H)'!$A$1:$CZ$288))</f>
        <v>0</v>
      </c>
      <c r="Y12" s="176" cm="1">
        <f t="array" ref="Y12">_xlfn.XLOOKUP(Y$1,'PY1 Data(H)'!$A$1:$CZ$1,_xlfn.XLOOKUP($A12,'PY1 Data(H)'!$A$1:$A$288,'PY1 Data(H)'!$A$1:$CZ$288))</f>
        <v>1090745</v>
      </c>
      <c r="Z12" s="176" cm="1">
        <f t="array" ref="Z12">_xlfn.XLOOKUP(Z$1,'PY1 Data(H)'!$A$1:$CZ$1,_xlfn.XLOOKUP($A12,'PY1 Data(H)'!$A$1:$A$288,'PY1 Data(H)'!$A$1:$CZ$288))</f>
        <v>0</v>
      </c>
      <c r="AA12" s="176" cm="1">
        <f t="array" ref="AA12">_xlfn.XLOOKUP(AA$1,'PY1 Data(H)'!$A$1:$CZ$1,_xlfn.XLOOKUP($A12,'PY1 Data(H)'!$A$1:$A$288,'PY1 Data(H)'!$A$1:$CZ$288))</f>
        <v>0</v>
      </c>
      <c r="AB12" s="176" cm="1">
        <f t="array" ref="AB12">_xlfn.XLOOKUP(AB$1,'PY1 Data(H)'!$A$1:$CZ$1,_xlfn.XLOOKUP($A12,'PY1 Data(H)'!$A$1:$A$288,'PY1 Data(H)'!$A$1:$CZ$288))</f>
        <v>0</v>
      </c>
      <c r="AC12" s="176" cm="1">
        <f t="array" ref="AC12">_xlfn.XLOOKUP(AC$1,'PY1 Data(H)'!$A$1:$CZ$1,_xlfn.XLOOKUP($A12,'PY1 Data(H)'!$A$1:$A$288,'PY1 Data(H)'!$A$1:$CZ$288))</f>
        <v>0</v>
      </c>
      <c r="AD12" s="176" cm="1">
        <f t="array" ref="AD12">_xlfn.XLOOKUP(AD$1,'PY1 Data(H)'!$A$1:$CZ$1,_xlfn.XLOOKUP($A12,'PY1 Data(H)'!$A$1:$A$288,'PY1 Data(H)'!$A$1:$CZ$288))</f>
        <v>0</v>
      </c>
      <c r="AE12" s="176" cm="1">
        <f t="array" ref="AE12">_xlfn.XLOOKUP(AE$1,'PY1 Data(H)'!$A$1:$CZ$1,_xlfn.XLOOKUP($A12,'PY1 Data(H)'!$A$1:$A$288,'PY1 Data(H)'!$A$1:$CZ$288))</f>
        <v>0</v>
      </c>
      <c r="AF12" s="176" cm="1">
        <f t="array" ref="AF12">_xlfn.XLOOKUP(AF$1,'PY1 Data(H)'!$A$1:$CZ$1,_xlfn.XLOOKUP($A12,'PY1 Data(H)'!$A$1:$A$288,'PY1 Data(H)'!$A$1:$CZ$288))</f>
        <v>17663398</v>
      </c>
      <c r="AG12" s="176" cm="1">
        <f t="array" ref="AG12">_xlfn.XLOOKUP(AG$1,'PY1 Data(H)'!$A$1:$CZ$1,_xlfn.XLOOKUP($A12,'PY1 Data(H)'!$A$1:$A$288,'PY1 Data(H)'!$A$1:$CZ$288))</f>
        <v>4162633</v>
      </c>
      <c r="AH12" s="176" cm="1">
        <f t="array" ref="AH12">_xlfn.XLOOKUP(AH$1,'PY1 Data(H)'!$A$1:$CZ$1,_xlfn.XLOOKUP($A12,'PY1 Data(H)'!$A$1:$A$288,'PY1 Data(H)'!$A$1:$CZ$288))</f>
        <v>0</v>
      </c>
      <c r="AI12" s="176" cm="1">
        <f t="array" ref="AI12">_xlfn.XLOOKUP(AI$1,'PY1 Data(H)'!$A$1:$CZ$1,_xlfn.XLOOKUP($A12,'PY1 Data(H)'!$A$1:$A$288,'PY1 Data(H)'!$A$1:$CZ$288))</f>
        <v>0</v>
      </c>
      <c r="AJ12" s="176" cm="1">
        <f t="array" ref="AJ12">_xlfn.XLOOKUP(AJ$1,'PY1 Data(H)'!$A$1:$CZ$1,_xlfn.XLOOKUP($A12,'PY1 Data(H)'!$A$1:$A$288,'PY1 Data(H)'!$A$1:$CZ$288))</f>
        <v>0</v>
      </c>
      <c r="AK12" s="176" cm="1">
        <f t="array" ref="AK12">_xlfn.XLOOKUP(AK$1,'PY1 Data(H)'!$A$1:$CZ$1,_xlfn.XLOOKUP($A12,'PY1 Data(H)'!$A$1:$A$288,'PY1 Data(H)'!$A$1:$CZ$288))</f>
        <v>0</v>
      </c>
      <c r="AL12" s="176" cm="1">
        <f t="array" ref="AL12">_xlfn.XLOOKUP(AL$1,'PY1 Data(H)'!$A$1:$CZ$1,_xlfn.XLOOKUP($A12,'PY1 Data(H)'!$A$1:$A$288,'PY1 Data(H)'!$A$1:$CZ$288))</f>
        <v>0</v>
      </c>
      <c r="AM12" s="176" cm="1">
        <f t="array" ref="AM12">_xlfn.XLOOKUP(AM$1,'PY1 Data(H)'!$A$1:$CZ$1,_xlfn.XLOOKUP($A12,'PY1 Data(H)'!$A$1:$A$288,'PY1 Data(H)'!$A$1:$CZ$288))</f>
        <v>0</v>
      </c>
      <c r="AN12" s="176" cm="1">
        <f t="array" ref="AN12">_xlfn.XLOOKUP(AN$1,'PY1 Data(H)'!$A$1:$CZ$1,_xlfn.XLOOKUP($A12,'PY1 Data(H)'!$A$1:$A$288,'PY1 Data(H)'!$A$1:$CZ$288))</f>
        <v>0</v>
      </c>
      <c r="AO12" s="176" cm="1">
        <f t="array" ref="AO12">_xlfn.XLOOKUP(AO$1,'PY1 Data(H)'!$A$1:$CZ$1,_xlfn.XLOOKUP($A12,'PY1 Data(H)'!$A$1:$A$288,'PY1 Data(H)'!$A$1:$CZ$288))</f>
        <v>444746</v>
      </c>
      <c r="AP12" s="176" cm="1">
        <f t="array" ref="AP12">_xlfn.XLOOKUP(AP$1,'PY1 Data(H)'!$A$1:$CZ$1,_xlfn.XLOOKUP($A12,'PY1 Data(H)'!$A$1:$A$288,'PY1 Data(H)'!$A$1:$CZ$288))</f>
        <v>0</v>
      </c>
      <c r="AQ12" s="176" cm="1">
        <f t="array" ref="AQ12">_xlfn.XLOOKUP(AQ$1,'PY1 Data(H)'!$A$1:$CZ$1,_xlfn.XLOOKUP($A12,'PY1 Data(H)'!$A$1:$A$288,'PY1 Data(H)'!$A$1:$CZ$288))</f>
        <v>0</v>
      </c>
      <c r="AR12" s="176" cm="1">
        <f t="array" ref="AR12">_xlfn.XLOOKUP(AR$1,'PY1 Data(H)'!$A$1:$CZ$1,_xlfn.XLOOKUP($A12,'PY1 Data(H)'!$A$1:$A$288,'PY1 Data(H)'!$A$1:$CZ$288))</f>
        <v>0</v>
      </c>
      <c r="AS12" s="176" cm="1">
        <f t="array" ref="AS12">_xlfn.XLOOKUP(AS$1,'PY1 Data(H)'!$A$1:$CZ$1,_xlfn.XLOOKUP($A12,'PY1 Data(H)'!$A$1:$A$288,'PY1 Data(H)'!$A$1:$CZ$288))</f>
        <v>86925</v>
      </c>
      <c r="AT12" s="176" cm="1">
        <f t="array" ref="AT12">_xlfn.XLOOKUP(AT$1,'PY1 Data(H)'!$A$1:$CZ$1,_xlfn.XLOOKUP($A12,'PY1 Data(H)'!$A$1:$A$288,'PY1 Data(H)'!$A$1:$CZ$288))</f>
        <v>0</v>
      </c>
      <c r="AU12" s="176" cm="1">
        <f t="array" ref="AU12">_xlfn.XLOOKUP(AU$1,'PY1 Data(H)'!$A$1:$CZ$1,_xlfn.XLOOKUP($A12,'PY1 Data(H)'!$A$1:$A$288,'PY1 Data(H)'!$A$1:$CZ$288))</f>
        <v>6052174</v>
      </c>
      <c r="AV12" s="176" cm="1">
        <f t="array" ref="AV12">_xlfn.XLOOKUP(AV$1,'PY1 Data(H)'!$A$1:$CZ$1,_xlfn.XLOOKUP($A12,'PY1 Data(H)'!$A$1:$A$288,'PY1 Data(H)'!$A$1:$CZ$288))</f>
        <v>14771168</v>
      </c>
      <c r="AW12" s="176" cm="1">
        <f t="array" ref="AW12">_xlfn.XLOOKUP(AW$1,'PY1 Data(H)'!$A$1:$CZ$1,_xlfn.XLOOKUP($A12,'PY1 Data(H)'!$A$1:$A$288,'PY1 Data(H)'!$A$1:$CZ$288))</f>
        <v>0</v>
      </c>
      <c r="AX12" s="176" cm="1">
        <f t="array" ref="AX12">_xlfn.XLOOKUP(AX$1,'PY1 Data(H)'!$A$1:$CZ$1,_xlfn.XLOOKUP($A12,'PY1 Data(H)'!$A$1:$A$288,'PY1 Data(H)'!$A$1:$CZ$288))</f>
        <v>363674</v>
      </c>
      <c r="AY12" s="176" cm="1">
        <f t="array" ref="AY12">_xlfn.XLOOKUP(AY$1,'PY1 Data(H)'!$A$1:$CZ$1,_xlfn.XLOOKUP($A12,'PY1 Data(H)'!$A$1:$A$288,'PY1 Data(H)'!$A$1:$CZ$288))</f>
        <v>0</v>
      </c>
      <c r="AZ12" s="176" cm="1">
        <f t="array" ref="AZ12">_xlfn.XLOOKUP(AZ$1,'PY1 Data(H)'!$A$1:$CZ$1,_xlfn.XLOOKUP($A12,'PY1 Data(H)'!$A$1:$A$288,'PY1 Data(H)'!$A$1:$CZ$288))</f>
        <v>19387936</v>
      </c>
      <c r="BA12" s="176" cm="1">
        <f t="array" ref="BA12">_xlfn.XLOOKUP(BA$1,'PY1 Data(H)'!$A$1:$CZ$1,_xlfn.XLOOKUP($A12,'PY1 Data(H)'!$A$1:$A$288,'PY1 Data(H)'!$A$1:$CZ$288))</f>
        <v>4267221</v>
      </c>
      <c r="BB12" s="176" cm="1">
        <f t="array" ref="BB12">_xlfn.XLOOKUP(BB$1,'PY1 Data(H)'!$A$1:$CZ$1,_xlfn.XLOOKUP($A12,'PY1 Data(H)'!$A$1:$A$288,'PY1 Data(H)'!$A$1:$CZ$288))</f>
        <v>28372836</v>
      </c>
      <c r="BC12" s="176" cm="1">
        <f t="array" ref="BC12">_xlfn.XLOOKUP(BC$1,'PY1 Data(H)'!$A$1:$CZ$1,_xlfn.XLOOKUP($A12,'PY1 Data(H)'!$A$1:$A$288,'PY1 Data(H)'!$A$1:$CZ$288))</f>
        <v>0</v>
      </c>
      <c r="BD12" s="176" cm="1">
        <f t="array" ref="BD12">_xlfn.XLOOKUP(BD$1,'PY1 Data(H)'!$A$1:$CZ$1,_xlfn.XLOOKUP($A12,'PY1 Data(H)'!$A$1:$A$288,'PY1 Data(H)'!$A$1:$CZ$288))</f>
        <v>986305</v>
      </c>
      <c r="BE12" s="176" cm="1">
        <f t="array" ref="BE12">_xlfn.XLOOKUP(BE$1,'PY1 Data(H)'!$A$1:$CZ$1,_xlfn.XLOOKUP($A12,'PY1 Data(H)'!$A$1:$A$288,'PY1 Data(H)'!$A$1:$CZ$288))</f>
        <v>0</v>
      </c>
      <c r="BF12" s="176" cm="1">
        <f t="array" ref="BF12">_xlfn.XLOOKUP(BF$1,'PY1 Data(H)'!$A$1:$CZ$1,_xlfn.XLOOKUP($A12,'PY1 Data(H)'!$A$1:$A$288,'PY1 Data(H)'!$A$1:$CZ$288))</f>
        <v>1901469</v>
      </c>
      <c r="BG12" s="176" cm="1">
        <f t="array" ref="BG12">_xlfn.XLOOKUP(BG$1,'PY1 Data(H)'!$A$1:$CZ$1,_xlfn.XLOOKUP($A12,'PY1 Data(H)'!$A$1:$A$288,'PY1 Data(H)'!$A$1:$CZ$288))</f>
        <v>57372</v>
      </c>
      <c r="BH12" s="176" cm="1">
        <f t="array" ref="BH12">_xlfn.XLOOKUP(BH$1,'PY1 Data(H)'!$A$1:$CZ$1,_xlfn.XLOOKUP($A12,'PY1 Data(H)'!$A$1:$A$288,'PY1 Data(H)'!$A$1:$CZ$288))</f>
        <v>0</v>
      </c>
      <c r="BI12" s="176" cm="1">
        <f t="array" ref="BI12">_xlfn.XLOOKUP(BI$1,'PY1 Data(H)'!$A$1:$CZ$1,_xlfn.XLOOKUP($A12,'PY1 Data(H)'!$A$1:$A$288,'PY1 Data(H)'!$A$1:$CZ$288))</f>
        <v>0</v>
      </c>
      <c r="BJ12" s="176" cm="1">
        <f t="array" ref="BJ12">_xlfn.XLOOKUP(BJ$1,'PY1 Data(H)'!$A$1:$CZ$1,_xlfn.XLOOKUP($A12,'PY1 Data(H)'!$A$1:$A$288,'PY1 Data(H)'!$A$1:$CZ$288))</f>
        <v>0</v>
      </c>
      <c r="BK12" s="176" cm="1">
        <f t="array" ref="BK12">_xlfn.XLOOKUP(BK$1,'PY1 Data(H)'!$A$1:$CZ$1,_xlfn.XLOOKUP($A12,'PY1 Data(H)'!$A$1:$A$288,'PY1 Data(H)'!$A$1:$CZ$288))</f>
        <v>0</v>
      </c>
      <c r="BL12" s="176" cm="1">
        <f t="array" ref="BL12">_xlfn.XLOOKUP(BL$1,'PY1 Data(H)'!$A$1:$CZ$1,_xlfn.XLOOKUP($A12,'PY1 Data(H)'!$A$1:$A$288,'PY1 Data(H)'!$A$1:$CZ$288))</f>
        <v>0</v>
      </c>
      <c r="BM12" s="176" cm="1">
        <f t="array" ref="BM12">_xlfn.XLOOKUP(BM$1,'PY1 Data(H)'!$A$1:$CZ$1,_xlfn.XLOOKUP($A12,'PY1 Data(H)'!$A$1:$A$288,'PY1 Data(H)'!$A$1:$CZ$288))</f>
        <v>0</v>
      </c>
      <c r="BN12" s="176" cm="1">
        <f t="array" ref="BN12">_xlfn.XLOOKUP(BN$1,'PY1 Data(H)'!$A$1:$CZ$1,_xlfn.XLOOKUP($A12,'PY1 Data(H)'!$A$1:$A$288,'PY1 Data(H)'!$A$1:$CZ$288))</f>
        <v>6723871</v>
      </c>
      <c r="BO12" s="176" cm="1">
        <f t="array" ref="BO12">_xlfn.XLOOKUP(BO$1,'PY1 Data(H)'!$A$1:$CZ$1,_xlfn.XLOOKUP($A12,'PY1 Data(H)'!$A$1:$A$288,'PY1 Data(H)'!$A$1:$CZ$288))</f>
        <v>9158141</v>
      </c>
      <c r="BP12" s="176" cm="1">
        <f t="array" ref="BP12">_xlfn.XLOOKUP(BP$1,'PY1 Data(H)'!$A$1:$CZ$1,_xlfn.XLOOKUP($A12,'PY1 Data(H)'!$A$1:$A$288,'PY1 Data(H)'!$A$1:$CZ$288))</f>
        <v>0</v>
      </c>
      <c r="BQ12" s="176" cm="1">
        <f t="array" ref="BQ12">_xlfn.XLOOKUP(BQ$1,'PY1 Data(H)'!$A$1:$CZ$1,_xlfn.XLOOKUP($A12,'PY1 Data(H)'!$A$1:$A$288,'PY1 Data(H)'!$A$1:$CZ$288))</f>
        <v>0</v>
      </c>
      <c r="BR12" s="176" cm="1">
        <f t="array" ref="BR12">_xlfn.XLOOKUP(BR$1,'PY1 Data(H)'!$A$1:$CZ$1,_xlfn.XLOOKUP($A12,'PY1 Data(H)'!$A$1:$A$288,'PY1 Data(H)'!$A$1:$CZ$288))</f>
        <v>0</v>
      </c>
      <c r="BS12" s="176" cm="1">
        <f t="array" ref="BS12">_xlfn.XLOOKUP(BS$1,'PY1 Data(H)'!$A$1:$CZ$1,_xlfn.XLOOKUP($A12,'PY1 Data(H)'!$A$1:$A$288,'PY1 Data(H)'!$A$1:$CZ$288))</f>
        <v>0</v>
      </c>
      <c r="BT12" s="176" cm="1">
        <f t="array" ref="BT12">_xlfn.XLOOKUP(BT$1,'PY1 Data(H)'!$A$1:$CZ$1,_xlfn.XLOOKUP($A12,'PY1 Data(H)'!$A$1:$A$288,'PY1 Data(H)'!$A$1:$CZ$288))</f>
        <v>0</v>
      </c>
      <c r="BU12" s="176" cm="1">
        <f t="array" ref="BU12">_xlfn.XLOOKUP(BU$1,'PY1 Data(H)'!$A$1:$CZ$1,_xlfn.XLOOKUP($A12,'PY1 Data(H)'!$A$1:$A$288,'PY1 Data(H)'!$A$1:$CZ$288))</f>
        <v>0</v>
      </c>
      <c r="BV12" s="176" cm="1">
        <f t="array" ref="BV12">_xlfn.XLOOKUP(BV$1,'PY1 Data(H)'!$A$1:$CZ$1,_xlfn.XLOOKUP($A12,'PY1 Data(H)'!$A$1:$A$288,'PY1 Data(H)'!$A$1:$CZ$288))</f>
        <v>0</v>
      </c>
      <c r="BW12" s="176" cm="1">
        <f t="array" ref="BW12">_xlfn.XLOOKUP(BW$1,'PY1 Data(H)'!$A$1:$CZ$1,_xlfn.XLOOKUP($A12,'PY1 Data(H)'!$A$1:$A$288,'PY1 Data(H)'!$A$1:$CZ$288))</f>
        <v>0</v>
      </c>
      <c r="BX12" s="176" cm="1">
        <f t="array" ref="BX12">_xlfn.XLOOKUP(BX$1,'PY1 Data(H)'!$A$1:$CZ$1,_xlfn.XLOOKUP($A12,'PY1 Data(H)'!$A$1:$A$288,'PY1 Data(H)'!$A$1:$CZ$288))</f>
        <v>0</v>
      </c>
      <c r="BY12" s="176" cm="1">
        <f t="array" ref="BY12">_xlfn.XLOOKUP(BY$1,'PY1 Data(H)'!$A$1:$CZ$1,_xlfn.XLOOKUP($A12,'PY1 Data(H)'!$A$1:$A$288,'PY1 Data(H)'!$A$1:$CZ$288))</f>
        <v>18081149</v>
      </c>
      <c r="BZ12" s="176" cm="1">
        <f t="array" ref="BZ12">_xlfn.XLOOKUP(BZ$1,'PY1 Data(H)'!$A$1:$CZ$1,_xlfn.XLOOKUP($A12,'PY1 Data(H)'!$A$1:$A$288,'PY1 Data(H)'!$A$1:$CZ$288))</f>
        <v>0</v>
      </c>
      <c r="CA12" s="176" cm="1">
        <f t="array" ref="CA12">_xlfn.XLOOKUP(CA$1,'PY1 Data(H)'!$A$1:$CZ$1,_xlfn.XLOOKUP($A12,'PY1 Data(H)'!$A$1:$A$288,'PY1 Data(H)'!$A$1:$CZ$288))</f>
        <v>5699475</v>
      </c>
      <c r="CB12" s="176" cm="1">
        <f t="array" ref="CB12">_xlfn.XLOOKUP(CB$1,'PY1 Data(H)'!$A$1:$CZ$1,_xlfn.XLOOKUP($A12,'PY1 Data(H)'!$A$1:$A$288,'PY1 Data(H)'!$A$1:$CZ$288))</f>
        <v>0</v>
      </c>
      <c r="CC12" s="176" cm="1">
        <f t="array" ref="CC12">_xlfn.XLOOKUP(CC$1,'PY1 Data(H)'!$A$1:$CZ$1,_xlfn.XLOOKUP($A12,'PY1 Data(H)'!$A$1:$A$288,'PY1 Data(H)'!$A$1:$CZ$288))</f>
        <v>0</v>
      </c>
      <c r="CD12" s="176" cm="1">
        <f t="array" ref="CD12">_xlfn.XLOOKUP(CD$1,'PY1 Data(H)'!$A$1:$CZ$1,_xlfn.XLOOKUP($A12,'PY1 Data(H)'!$A$1:$A$288,'PY1 Data(H)'!$A$1:$CZ$288))</f>
        <v>0</v>
      </c>
      <c r="CE12" s="176" cm="1">
        <f t="array" ref="CE12">_xlfn.XLOOKUP(CE$1,'PY1 Data(H)'!$A$1:$CZ$1,_xlfn.XLOOKUP($A12,'PY1 Data(H)'!$A$1:$A$288,'PY1 Data(H)'!$A$1:$CZ$288))</f>
        <v>13823251</v>
      </c>
      <c r="CF12" s="176" cm="1">
        <f t="array" ref="CF12">_xlfn.XLOOKUP(CF$1,'PY1 Data(H)'!$A$1:$CZ$1,_xlfn.XLOOKUP($A12,'PY1 Data(H)'!$A$1:$A$288,'PY1 Data(H)'!$A$1:$CZ$288))</f>
        <v>9568834</v>
      </c>
      <c r="CG12" s="176" cm="1">
        <f t="array" ref="CG12">_xlfn.XLOOKUP(CG$1,'PY1 Data(H)'!$A$1:$CZ$1,_xlfn.XLOOKUP($A12,'PY1 Data(H)'!$A$1:$A$288,'PY1 Data(H)'!$A$1:$CZ$288))</f>
        <v>0</v>
      </c>
      <c r="CH12" s="176" cm="1">
        <f t="array" ref="CH12">_xlfn.XLOOKUP(CH$1,'PY1 Data(H)'!$A$1:$CZ$1,_xlfn.XLOOKUP($A12,'PY1 Data(H)'!$A$1:$A$288,'PY1 Data(H)'!$A$1:$CZ$288))</f>
        <v>3381980</v>
      </c>
      <c r="CI12" s="176" cm="1">
        <f t="array" ref="CI12">_xlfn.XLOOKUP(CI$1,'PY1 Data(H)'!$A$1:$CZ$1,_xlfn.XLOOKUP($A12,'PY1 Data(H)'!$A$1:$A$288,'PY1 Data(H)'!$A$1:$CZ$288))</f>
        <v>0</v>
      </c>
      <c r="CJ12" s="176" cm="1">
        <f t="array" ref="CJ12">_xlfn.XLOOKUP(CJ$1,'PY1 Data(H)'!$A$1:$CZ$1,_xlfn.XLOOKUP($A12,'PY1 Data(H)'!$A$1:$A$288,'PY1 Data(H)'!$A$1:$CZ$288))</f>
        <v>59507</v>
      </c>
      <c r="CK12" s="176" cm="1">
        <f t="array" ref="CK12">_xlfn.XLOOKUP(CK$1,'PY1 Data(H)'!$A$1:$CZ$1,_xlfn.XLOOKUP($A12,'PY1 Data(H)'!$A$1:$A$288,'PY1 Data(H)'!$A$1:$CZ$288))</f>
        <v>9185202</v>
      </c>
      <c r="CL12" s="176" cm="1">
        <f t="array" ref="CL12">_xlfn.XLOOKUP(CL$1,'PY1 Data(H)'!$A$1:$CZ$1,_xlfn.XLOOKUP($A12,'PY1 Data(H)'!$A$1:$A$288,'PY1 Data(H)'!$A$1:$CZ$288))</f>
        <v>0</v>
      </c>
      <c r="CM12" s="176" cm="1">
        <f t="array" ref="CM12">_xlfn.XLOOKUP(CM$1,'PY1 Data(H)'!$A$1:$CZ$1,_xlfn.XLOOKUP($A12,'PY1 Data(H)'!$A$1:$A$288,'PY1 Data(H)'!$A$1:$CZ$288))</f>
        <v>0</v>
      </c>
      <c r="CN12" s="176" cm="1">
        <f t="array" ref="CN12">_xlfn.XLOOKUP(CN$1,'PY1 Data(H)'!$A$1:$CZ$1,_xlfn.XLOOKUP($A12,'PY1 Data(H)'!$A$1:$A$288,'PY1 Data(H)'!$A$1:$CZ$288))</f>
        <v>390031</v>
      </c>
      <c r="CO12" s="176" cm="1">
        <f t="array" ref="CO12">_xlfn.XLOOKUP(CO$1,'PY1 Data(H)'!$A$1:$CZ$1,_xlfn.XLOOKUP($A12,'PY1 Data(H)'!$A$1:$A$288,'PY1 Data(H)'!$A$1:$CZ$288))</f>
        <v>570602</v>
      </c>
      <c r="CP12" s="176" cm="1">
        <f t="array" ref="CP12">_xlfn.XLOOKUP(CP$1,'PY1 Data(H)'!$A$1:$CZ$1,_xlfn.XLOOKUP($A12,'PY1 Data(H)'!$A$1:$A$288,'PY1 Data(H)'!$A$1:$CZ$288))</f>
        <v>0</v>
      </c>
      <c r="CQ12" s="176" cm="1">
        <f t="array" ref="CQ12">_xlfn.XLOOKUP(CQ$1,'PY1 Data(H)'!$A$1:$CZ$1,_xlfn.XLOOKUP($A12,'PY1 Data(H)'!$A$1:$A$288,'PY1 Data(H)'!$A$1:$CZ$288))</f>
        <v>158772662</v>
      </c>
      <c r="CR12" s="176" cm="1">
        <f t="array" ref="CR12">_xlfn.XLOOKUP(CR$1,'PY1 Data(H)'!$A$1:$CZ$1,_xlfn.XLOOKUP($A12,'PY1 Data(H)'!$A$1:$A$288,'PY1 Data(H)'!$A$1:$CZ$288))</f>
        <v>0</v>
      </c>
      <c r="CS12" s="176" cm="1">
        <f t="array" ref="CS12">_xlfn.XLOOKUP(CS$1,'PY1 Data(H)'!$A$1:$CZ$1,_xlfn.XLOOKUP($A12,'PY1 Data(H)'!$A$1:$A$288,'PY1 Data(H)'!$A$1:$CZ$288))</f>
        <v>0</v>
      </c>
      <c r="CT12" s="176" cm="1">
        <f t="array" ref="CT12">_xlfn.XLOOKUP(CT$1,'PY1 Data(H)'!$A$1:$CZ$1,_xlfn.XLOOKUP($A12,'PY1 Data(H)'!$A$1:$A$288,'PY1 Data(H)'!$A$1:$CZ$288))</f>
        <v>160575</v>
      </c>
      <c r="CU12" s="176" cm="1">
        <f t="array" ref="CU12">_xlfn.XLOOKUP(CU$1,'PY1 Data(H)'!$A$1:$CZ$1,_xlfn.XLOOKUP($A12,'PY1 Data(H)'!$A$1:$A$288,'PY1 Data(H)'!$A$1:$CZ$288))</f>
        <v>0</v>
      </c>
      <c r="CV12" s="176" cm="1">
        <f t="array" ref="CV12">_xlfn.XLOOKUP(CV$1,'PY1 Data(H)'!$A$1:$CZ$1,_xlfn.XLOOKUP($A12,'PY1 Data(H)'!$A$1:$A$288,'PY1 Data(H)'!$A$1:$CZ$288))</f>
        <v>0</v>
      </c>
      <c r="CW12" s="176" cm="1">
        <f t="array" ref="CW12">_xlfn.XLOOKUP(CW$1,'PY1 Data(H)'!$A$1:$CZ$1,_xlfn.XLOOKUP($A12,'PY1 Data(H)'!$A$1:$A$288,'PY1 Data(H)'!$A$1:$CZ$288))</f>
        <v>0</v>
      </c>
      <c r="CX12" s="176" cm="1">
        <f t="array" ref="CX12">_xlfn.XLOOKUP(CX$1,'PY1 Data(H)'!$A$1:$CZ$1,_xlfn.XLOOKUP($A12,'PY1 Data(H)'!$A$1:$A$288,'PY1 Data(H)'!$A$1:$CZ$288))</f>
        <v>0</v>
      </c>
      <c r="CY12" s="176" cm="1">
        <f t="array" ref="CY12">_xlfn.XLOOKUP(CY$1,'PY1 Data(H)'!$A$1:$CZ$1,_xlfn.XLOOKUP($A12,'PY1 Data(H)'!$A$1:$A$288,'PY1 Data(H)'!$A$1:$CZ$288))</f>
        <v>1920820</v>
      </c>
    </row>
    <row r="13" spans="1:103" x14ac:dyDescent="0.3">
      <c r="A13">
        <v>631</v>
      </c>
      <c r="D13" s="176" cm="1">
        <f t="array" ref="D13">_xlfn.XLOOKUP(D$1,'PY1 Data(H)'!$A$1:$CZ$1,_xlfn.XLOOKUP($A13,'PY1 Data(H)'!$A$1:$A$288,'PY1 Data(H)'!$A$1:$CZ$288))</f>
        <v>0</v>
      </c>
      <c r="E13" s="176" cm="1">
        <f t="array" ref="E13">_xlfn.XLOOKUP(E$1,'PY1 Data(H)'!$A$1:$CZ$1,_xlfn.XLOOKUP($A13,'PY1 Data(H)'!$A$1:$A$288,'PY1 Data(H)'!$A$1:$CZ$288))</f>
        <v>0</v>
      </c>
      <c r="F13" s="176" cm="1">
        <f t="array" ref="F13">_xlfn.XLOOKUP(F$1,'PY1 Data(H)'!$A$1:$CZ$1,_xlfn.XLOOKUP($A13,'PY1 Data(H)'!$A$1:$A$288,'PY1 Data(H)'!$A$1:$CZ$288))</f>
        <v>0</v>
      </c>
      <c r="G13" s="176" cm="1">
        <f t="array" ref="G13">_xlfn.XLOOKUP(G$1,'PY1 Data(H)'!$A$1:$CZ$1,_xlfn.XLOOKUP($A13,'PY1 Data(H)'!$A$1:$A$288,'PY1 Data(H)'!$A$1:$CZ$288))</f>
        <v>0</v>
      </c>
      <c r="H13" s="176" cm="1">
        <f t="array" ref="H13">_xlfn.XLOOKUP(H$1,'PY1 Data(H)'!$A$1:$CZ$1,_xlfn.XLOOKUP($A13,'PY1 Data(H)'!$A$1:$A$288,'PY1 Data(H)'!$A$1:$CZ$288))</f>
        <v>0</v>
      </c>
      <c r="I13" s="176" cm="1">
        <f t="array" ref="I13">_xlfn.XLOOKUP(I$1,'PY1 Data(H)'!$A$1:$CZ$1,_xlfn.XLOOKUP($A13,'PY1 Data(H)'!$A$1:$A$288,'PY1 Data(H)'!$A$1:$CZ$288))</f>
        <v>0</v>
      </c>
      <c r="J13" s="176" cm="1">
        <f t="array" ref="J13">_xlfn.XLOOKUP(J$1,'PY1 Data(H)'!$A$1:$CZ$1,_xlfn.XLOOKUP($A13,'PY1 Data(H)'!$A$1:$A$288,'PY1 Data(H)'!$A$1:$CZ$288))</f>
        <v>0</v>
      </c>
      <c r="K13" s="176" cm="1">
        <f t="array" ref="K13">_xlfn.XLOOKUP(K$1,'PY1 Data(H)'!$A$1:$CZ$1,_xlfn.XLOOKUP($A13,'PY1 Data(H)'!$A$1:$A$288,'PY1 Data(H)'!$A$1:$CZ$288))</f>
        <v>0</v>
      </c>
      <c r="L13" s="176" cm="1">
        <f t="array" ref="L13">_xlfn.XLOOKUP(L$1,'PY1 Data(H)'!$A$1:$CZ$1,_xlfn.XLOOKUP($A13,'PY1 Data(H)'!$A$1:$A$288,'PY1 Data(H)'!$A$1:$CZ$288))</f>
        <v>0</v>
      </c>
      <c r="M13" s="176" cm="1">
        <f t="array" ref="M13">_xlfn.XLOOKUP(M$1,'PY1 Data(H)'!$A$1:$CZ$1,_xlfn.XLOOKUP($A13,'PY1 Data(H)'!$A$1:$A$288,'PY1 Data(H)'!$A$1:$CZ$288))</f>
        <v>0</v>
      </c>
      <c r="N13" s="176" cm="1">
        <f t="array" ref="N13">_xlfn.XLOOKUP(N$1,'PY1 Data(H)'!$A$1:$CZ$1,_xlfn.XLOOKUP($A13,'PY1 Data(H)'!$A$1:$A$288,'PY1 Data(H)'!$A$1:$CZ$288))</f>
        <v>0</v>
      </c>
      <c r="O13" s="176" cm="1">
        <f t="array" ref="O13">_xlfn.XLOOKUP(O$1,'PY1 Data(H)'!$A$1:$CZ$1,_xlfn.XLOOKUP($A13,'PY1 Data(H)'!$A$1:$A$288,'PY1 Data(H)'!$A$1:$CZ$288))</f>
        <v>0</v>
      </c>
      <c r="P13" s="176" cm="1">
        <f t="array" ref="P13">_xlfn.XLOOKUP(P$1,'PY1 Data(H)'!$A$1:$CZ$1,_xlfn.XLOOKUP($A13,'PY1 Data(H)'!$A$1:$A$288,'PY1 Data(H)'!$A$1:$CZ$288))</f>
        <v>0</v>
      </c>
      <c r="Q13" s="176" cm="1">
        <f t="array" ref="Q13">_xlfn.XLOOKUP(Q$1,'PY1 Data(H)'!$A$1:$CZ$1,_xlfn.XLOOKUP($A13,'PY1 Data(H)'!$A$1:$A$288,'PY1 Data(H)'!$A$1:$CZ$288))</f>
        <v>0</v>
      </c>
      <c r="R13" s="176" cm="1">
        <f t="array" ref="R13">_xlfn.XLOOKUP(R$1,'PY1 Data(H)'!$A$1:$CZ$1,_xlfn.XLOOKUP($A13,'PY1 Data(H)'!$A$1:$A$288,'PY1 Data(H)'!$A$1:$CZ$288))</f>
        <v>0</v>
      </c>
      <c r="S13" s="176" cm="1">
        <f t="array" ref="S13">_xlfn.XLOOKUP(S$1,'PY1 Data(H)'!$A$1:$CZ$1,_xlfn.XLOOKUP($A13,'PY1 Data(H)'!$A$1:$A$288,'PY1 Data(H)'!$A$1:$CZ$288))</f>
        <v>0</v>
      </c>
      <c r="T13" s="176" cm="1">
        <f t="array" ref="T13">_xlfn.XLOOKUP(T$1,'PY1 Data(H)'!$A$1:$CZ$1,_xlfn.XLOOKUP($A13,'PY1 Data(H)'!$A$1:$A$288,'PY1 Data(H)'!$A$1:$CZ$288))</f>
        <v>0</v>
      </c>
      <c r="U13" s="176" cm="1">
        <f t="array" ref="U13">_xlfn.XLOOKUP(U$1,'PY1 Data(H)'!$A$1:$CZ$1,_xlfn.XLOOKUP($A13,'PY1 Data(H)'!$A$1:$A$288,'PY1 Data(H)'!$A$1:$CZ$288))</f>
        <v>0</v>
      </c>
      <c r="V13" s="176" cm="1">
        <f t="array" ref="V13">_xlfn.XLOOKUP(V$1,'PY1 Data(H)'!$A$1:$CZ$1,_xlfn.XLOOKUP($A13,'PY1 Data(H)'!$A$1:$A$288,'PY1 Data(H)'!$A$1:$CZ$288))</f>
        <v>0</v>
      </c>
      <c r="W13" s="176" cm="1">
        <f t="array" ref="W13">_xlfn.XLOOKUP(W$1,'PY1 Data(H)'!$A$1:$CZ$1,_xlfn.XLOOKUP($A13,'PY1 Data(H)'!$A$1:$A$288,'PY1 Data(H)'!$A$1:$CZ$288))</f>
        <v>0</v>
      </c>
      <c r="X13" s="176" cm="1">
        <f t="array" ref="X13">_xlfn.XLOOKUP(X$1,'PY1 Data(H)'!$A$1:$CZ$1,_xlfn.XLOOKUP($A13,'PY1 Data(H)'!$A$1:$A$288,'PY1 Data(H)'!$A$1:$CZ$288))</f>
        <v>0</v>
      </c>
      <c r="Y13" s="176" cm="1">
        <f t="array" ref="Y13">_xlfn.XLOOKUP(Y$1,'PY1 Data(H)'!$A$1:$CZ$1,_xlfn.XLOOKUP($A13,'PY1 Data(H)'!$A$1:$A$288,'PY1 Data(H)'!$A$1:$CZ$288))</f>
        <v>0</v>
      </c>
      <c r="Z13" s="176" cm="1">
        <f t="array" ref="Z13">_xlfn.XLOOKUP(Z$1,'PY1 Data(H)'!$A$1:$CZ$1,_xlfn.XLOOKUP($A13,'PY1 Data(H)'!$A$1:$A$288,'PY1 Data(H)'!$A$1:$CZ$288))</f>
        <v>0</v>
      </c>
      <c r="AA13" s="176" cm="1">
        <f t="array" ref="AA13">_xlfn.XLOOKUP(AA$1,'PY1 Data(H)'!$A$1:$CZ$1,_xlfn.XLOOKUP($A13,'PY1 Data(H)'!$A$1:$A$288,'PY1 Data(H)'!$A$1:$CZ$288))</f>
        <v>0</v>
      </c>
      <c r="AB13" s="176" cm="1">
        <f t="array" ref="AB13">_xlfn.XLOOKUP(AB$1,'PY1 Data(H)'!$A$1:$CZ$1,_xlfn.XLOOKUP($A13,'PY1 Data(H)'!$A$1:$A$288,'PY1 Data(H)'!$A$1:$CZ$288))</f>
        <v>0</v>
      </c>
      <c r="AC13" s="176" cm="1">
        <f t="array" ref="AC13">_xlfn.XLOOKUP(AC$1,'PY1 Data(H)'!$A$1:$CZ$1,_xlfn.XLOOKUP($A13,'PY1 Data(H)'!$A$1:$A$288,'PY1 Data(H)'!$A$1:$CZ$288))</f>
        <v>0</v>
      </c>
      <c r="AD13" s="176" cm="1">
        <f t="array" ref="AD13">_xlfn.XLOOKUP(AD$1,'PY1 Data(H)'!$A$1:$CZ$1,_xlfn.XLOOKUP($A13,'PY1 Data(H)'!$A$1:$A$288,'PY1 Data(H)'!$A$1:$CZ$288))</f>
        <v>0</v>
      </c>
      <c r="AE13" s="176" cm="1">
        <f t="array" ref="AE13">_xlfn.XLOOKUP(AE$1,'PY1 Data(H)'!$A$1:$CZ$1,_xlfn.XLOOKUP($A13,'PY1 Data(H)'!$A$1:$A$288,'PY1 Data(H)'!$A$1:$CZ$288))</f>
        <v>0</v>
      </c>
      <c r="AF13" s="176" cm="1">
        <f t="array" ref="AF13">_xlfn.XLOOKUP(AF$1,'PY1 Data(H)'!$A$1:$CZ$1,_xlfn.XLOOKUP($A13,'PY1 Data(H)'!$A$1:$A$288,'PY1 Data(H)'!$A$1:$CZ$288))</f>
        <v>0</v>
      </c>
      <c r="AG13" s="176" cm="1">
        <f t="array" ref="AG13">_xlfn.XLOOKUP(AG$1,'PY1 Data(H)'!$A$1:$CZ$1,_xlfn.XLOOKUP($A13,'PY1 Data(H)'!$A$1:$A$288,'PY1 Data(H)'!$A$1:$CZ$288))</f>
        <v>0</v>
      </c>
      <c r="AH13" s="176" cm="1">
        <f t="array" ref="AH13">_xlfn.XLOOKUP(AH$1,'PY1 Data(H)'!$A$1:$CZ$1,_xlfn.XLOOKUP($A13,'PY1 Data(H)'!$A$1:$A$288,'PY1 Data(H)'!$A$1:$CZ$288))</f>
        <v>0</v>
      </c>
      <c r="AI13" s="176" cm="1">
        <f t="array" ref="AI13">_xlfn.XLOOKUP(AI$1,'PY1 Data(H)'!$A$1:$CZ$1,_xlfn.XLOOKUP($A13,'PY1 Data(H)'!$A$1:$A$288,'PY1 Data(H)'!$A$1:$CZ$288))</f>
        <v>0</v>
      </c>
      <c r="AJ13" s="176" cm="1">
        <f t="array" ref="AJ13">_xlfn.XLOOKUP(AJ$1,'PY1 Data(H)'!$A$1:$CZ$1,_xlfn.XLOOKUP($A13,'PY1 Data(H)'!$A$1:$A$288,'PY1 Data(H)'!$A$1:$CZ$288))</f>
        <v>0</v>
      </c>
      <c r="AK13" s="176" cm="1">
        <f t="array" ref="AK13">_xlfn.XLOOKUP(AK$1,'PY1 Data(H)'!$A$1:$CZ$1,_xlfn.XLOOKUP($A13,'PY1 Data(H)'!$A$1:$A$288,'PY1 Data(H)'!$A$1:$CZ$288))</f>
        <v>0</v>
      </c>
      <c r="AL13" s="176" cm="1">
        <f t="array" ref="AL13">_xlfn.XLOOKUP(AL$1,'PY1 Data(H)'!$A$1:$CZ$1,_xlfn.XLOOKUP($A13,'PY1 Data(H)'!$A$1:$A$288,'PY1 Data(H)'!$A$1:$CZ$288))</f>
        <v>0</v>
      </c>
      <c r="AM13" s="176" cm="1">
        <f t="array" ref="AM13">_xlfn.XLOOKUP(AM$1,'PY1 Data(H)'!$A$1:$CZ$1,_xlfn.XLOOKUP($A13,'PY1 Data(H)'!$A$1:$A$288,'PY1 Data(H)'!$A$1:$CZ$288))</f>
        <v>0</v>
      </c>
      <c r="AN13" s="176" cm="1">
        <f t="array" ref="AN13">_xlfn.XLOOKUP(AN$1,'PY1 Data(H)'!$A$1:$CZ$1,_xlfn.XLOOKUP($A13,'PY1 Data(H)'!$A$1:$A$288,'PY1 Data(H)'!$A$1:$CZ$288))</f>
        <v>0</v>
      </c>
      <c r="AO13" s="176" cm="1">
        <f t="array" ref="AO13">_xlfn.XLOOKUP(AO$1,'PY1 Data(H)'!$A$1:$CZ$1,_xlfn.XLOOKUP($A13,'PY1 Data(H)'!$A$1:$A$288,'PY1 Data(H)'!$A$1:$CZ$288))</f>
        <v>0</v>
      </c>
      <c r="AP13" s="176" cm="1">
        <f t="array" ref="AP13">_xlfn.XLOOKUP(AP$1,'PY1 Data(H)'!$A$1:$CZ$1,_xlfn.XLOOKUP($A13,'PY1 Data(H)'!$A$1:$A$288,'PY1 Data(H)'!$A$1:$CZ$288))</f>
        <v>0</v>
      </c>
      <c r="AQ13" s="176" cm="1">
        <f t="array" ref="AQ13">_xlfn.XLOOKUP(AQ$1,'PY1 Data(H)'!$A$1:$CZ$1,_xlfn.XLOOKUP($A13,'PY1 Data(H)'!$A$1:$A$288,'PY1 Data(H)'!$A$1:$CZ$288))</f>
        <v>0</v>
      </c>
      <c r="AR13" s="176" cm="1">
        <f t="array" ref="AR13">_xlfn.XLOOKUP(AR$1,'PY1 Data(H)'!$A$1:$CZ$1,_xlfn.XLOOKUP($A13,'PY1 Data(H)'!$A$1:$A$288,'PY1 Data(H)'!$A$1:$CZ$288))</f>
        <v>0</v>
      </c>
      <c r="AS13" s="176" cm="1">
        <f t="array" ref="AS13">_xlfn.XLOOKUP(AS$1,'PY1 Data(H)'!$A$1:$CZ$1,_xlfn.XLOOKUP($A13,'PY1 Data(H)'!$A$1:$A$288,'PY1 Data(H)'!$A$1:$CZ$288))</f>
        <v>0</v>
      </c>
      <c r="AT13" s="176" cm="1">
        <f t="array" ref="AT13">_xlfn.XLOOKUP(AT$1,'PY1 Data(H)'!$A$1:$CZ$1,_xlfn.XLOOKUP($A13,'PY1 Data(H)'!$A$1:$A$288,'PY1 Data(H)'!$A$1:$CZ$288))</f>
        <v>0</v>
      </c>
      <c r="AU13" s="176" cm="1">
        <f t="array" ref="AU13">_xlfn.XLOOKUP(AU$1,'PY1 Data(H)'!$A$1:$CZ$1,_xlfn.XLOOKUP($A13,'PY1 Data(H)'!$A$1:$A$288,'PY1 Data(H)'!$A$1:$CZ$288))</f>
        <v>0</v>
      </c>
      <c r="AV13" s="176" cm="1">
        <f t="array" ref="AV13">_xlfn.XLOOKUP(AV$1,'PY1 Data(H)'!$A$1:$CZ$1,_xlfn.XLOOKUP($A13,'PY1 Data(H)'!$A$1:$A$288,'PY1 Data(H)'!$A$1:$CZ$288))</f>
        <v>0</v>
      </c>
      <c r="AW13" s="176" cm="1">
        <f t="array" ref="AW13">_xlfn.XLOOKUP(AW$1,'PY1 Data(H)'!$A$1:$CZ$1,_xlfn.XLOOKUP($A13,'PY1 Data(H)'!$A$1:$A$288,'PY1 Data(H)'!$A$1:$CZ$288))</f>
        <v>0</v>
      </c>
      <c r="AX13" s="176" cm="1">
        <f t="array" ref="AX13">_xlfn.XLOOKUP(AX$1,'PY1 Data(H)'!$A$1:$CZ$1,_xlfn.XLOOKUP($A13,'PY1 Data(H)'!$A$1:$A$288,'PY1 Data(H)'!$A$1:$CZ$288))</f>
        <v>0</v>
      </c>
      <c r="AY13" s="176" cm="1">
        <f t="array" ref="AY13">_xlfn.XLOOKUP(AY$1,'PY1 Data(H)'!$A$1:$CZ$1,_xlfn.XLOOKUP($A13,'PY1 Data(H)'!$A$1:$A$288,'PY1 Data(H)'!$A$1:$CZ$288))</f>
        <v>0</v>
      </c>
      <c r="AZ13" s="176" cm="1">
        <f t="array" ref="AZ13">_xlfn.XLOOKUP(AZ$1,'PY1 Data(H)'!$A$1:$CZ$1,_xlfn.XLOOKUP($A13,'PY1 Data(H)'!$A$1:$A$288,'PY1 Data(H)'!$A$1:$CZ$288))</f>
        <v>0</v>
      </c>
      <c r="BA13" s="176" cm="1">
        <f t="array" ref="BA13">_xlfn.XLOOKUP(BA$1,'PY1 Data(H)'!$A$1:$CZ$1,_xlfn.XLOOKUP($A13,'PY1 Data(H)'!$A$1:$A$288,'PY1 Data(H)'!$A$1:$CZ$288))</f>
        <v>0</v>
      </c>
      <c r="BB13" s="176" cm="1">
        <f t="array" ref="BB13">_xlfn.XLOOKUP(BB$1,'PY1 Data(H)'!$A$1:$CZ$1,_xlfn.XLOOKUP($A13,'PY1 Data(H)'!$A$1:$A$288,'PY1 Data(H)'!$A$1:$CZ$288))</f>
        <v>0</v>
      </c>
      <c r="BC13" s="176" cm="1">
        <f t="array" ref="BC13">_xlfn.XLOOKUP(BC$1,'PY1 Data(H)'!$A$1:$CZ$1,_xlfn.XLOOKUP($A13,'PY1 Data(H)'!$A$1:$A$288,'PY1 Data(H)'!$A$1:$CZ$288))</f>
        <v>0</v>
      </c>
      <c r="BD13" s="176" cm="1">
        <f t="array" ref="BD13">_xlfn.XLOOKUP(BD$1,'PY1 Data(H)'!$A$1:$CZ$1,_xlfn.XLOOKUP($A13,'PY1 Data(H)'!$A$1:$A$288,'PY1 Data(H)'!$A$1:$CZ$288))</f>
        <v>0</v>
      </c>
      <c r="BE13" s="176" cm="1">
        <f t="array" ref="BE13">_xlfn.XLOOKUP(BE$1,'PY1 Data(H)'!$A$1:$CZ$1,_xlfn.XLOOKUP($A13,'PY1 Data(H)'!$A$1:$A$288,'PY1 Data(H)'!$A$1:$CZ$288))</f>
        <v>0</v>
      </c>
      <c r="BF13" s="176" cm="1">
        <f t="array" ref="BF13">_xlfn.XLOOKUP(BF$1,'PY1 Data(H)'!$A$1:$CZ$1,_xlfn.XLOOKUP($A13,'PY1 Data(H)'!$A$1:$A$288,'PY1 Data(H)'!$A$1:$CZ$288))</f>
        <v>0</v>
      </c>
      <c r="BG13" s="176" cm="1">
        <f t="array" ref="BG13">_xlfn.XLOOKUP(BG$1,'PY1 Data(H)'!$A$1:$CZ$1,_xlfn.XLOOKUP($A13,'PY1 Data(H)'!$A$1:$A$288,'PY1 Data(H)'!$A$1:$CZ$288))</f>
        <v>0</v>
      </c>
      <c r="BH13" s="176" cm="1">
        <f t="array" ref="BH13">_xlfn.XLOOKUP(BH$1,'PY1 Data(H)'!$A$1:$CZ$1,_xlfn.XLOOKUP($A13,'PY1 Data(H)'!$A$1:$A$288,'PY1 Data(H)'!$A$1:$CZ$288))</f>
        <v>0</v>
      </c>
      <c r="BI13" s="176" cm="1">
        <f t="array" ref="BI13">_xlfn.XLOOKUP(BI$1,'PY1 Data(H)'!$A$1:$CZ$1,_xlfn.XLOOKUP($A13,'PY1 Data(H)'!$A$1:$A$288,'PY1 Data(H)'!$A$1:$CZ$288))</f>
        <v>0</v>
      </c>
      <c r="BJ13" s="176" cm="1">
        <f t="array" ref="BJ13">_xlfn.XLOOKUP(BJ$1,'PY1 Data(H)'!$A$1:$CZ$1,_xlfn.XLOOKUP($A13,'PY1 Data(H)'!$A$1:$A$288,'PY1 Data(H)'!$A$1:$CZ$288))</f>
        <v>0</v>
      </c>
      <c r="BK13" s="176" cm="1">
        <f t="array" ref="BK13">_xlfn.XLOOKUP(BK$1,'PY1 Data(H)'!$A$1:$CZ$1,_xlfn.XLOOKUP($A13,'PY1 Data(H)'!$A$1:$A$288,'PY1 Data(H)'!$A$1:$CZ$288))</f>
        <v>0</v>
      </c>
      <c r="BL13" s="176" cm="1">
        <f t="array" ref="BL13">_xlfn.XLOOKUP(BL$1,'PY1 Data(H)'!$A$1:$CZ$1,_xlfn.XLOOKUP($A13,'PY1 Data(H)'!$A$1:$A$288,'PY1 Data(H)'!$A$1:$CZ$288))</f>
        <v>0</v>
      </c>
      <c r="BM13" s="176" cm="1">
        <f t="array" ref="BM13">_xlfn.XLOOKUP(BM$1,'PY1 Data(H)'!$A$1:$CZ$1,_xlfn.XLOOKUP($A13,'PY1 Data(H)'!$A$1:$A$288,'PY1 Data(H)'!$A$1:$CZ$288))</f>
        <v>0</v>
      </c>
      <c r="BN13" s="176" cm="1">
        <f t="array" ref="BN13">_xlfn.XLOOKUP(BN$1,'PY1 Data(H)'!$A$1:$CZ$1,_xlfn.XLOOKUP($A13,'PY1 Data(H)'!$A$1:$A$288,'PY1 Data(H)'!$A$1:$CZ$288))</f>
        <v>0</v>
      </c>
      <c r="BO13" s="176" cm="1">
        <f t="array" ref="BO13">_xlfn.XLOOKUP(BO$1,'PY1 Data(H)'!$A$1:$CZ$1,_xlfn.XLOOKUP($A13,'PY1 Data(H)'!$A$1:$A$288,'PY1 Data(H)'!$A$1:$CZ$288))</f>
        <v>0</v>
      </c>
      <c r="BP13" s="176" cm="1">
        <f t="array" ref="BP13">_xlfn.XLOOKUP(BP$1,'PY1 Data(H)'!$A$1:$CZ$1,_xlfn.XLOOKUP($A13,'PY1 Data(H)'!$A$1:$A$288,'PY1 Data(H)'!$A$1:$CZ$288))</f>
        <v>0</v>
      </c>
      <c r="BQ13" s="176" cm="1">
        <f t="array" ref="BQ13">_xlfn.XLOOKUP(BQ$1,'PY1 Data(H)'!$A$1:$CZ$1,_xlfn.XLOOKUP($A13,'PY1 Data(H)'!$A$1:$A$288,'PY1 Data(H)'!$A$1:$CZ$288))</f>
        <v>0</v>
      </c>
      <c r="BR13" s="176" cm="1">
        <f t="array" ref="BR13">_xlfn.XLOOKUP(BR$1,'PY1 Data(H)'!$A$1:$CZ$1,_xlfn.XLOOKUP($A13,'PY1 Data(H)'!$A$1:$A$288,'PY1 Data(H)'!$A$1:$CZ$288))</f>
        <v>0</v>
      </c>
      <c r="BS13" s="176" cm="1">
        <f t="array" ref="BS13">_xlfn.XLOOKUP(BS$1,'PY1 Data(H)'!$A$1:$CZ$1,_xlfn.XLOOKUP($A13,'PY1 Data(H)'!$A$1:$A$288,'PY1 Data(H)'!$A$1:$CZ$288))</f>
        <v>0</v>
      </c>
      <c r="BT13" s="176" cm="1">
        <f t="array" ref="BT13">_xlfn.XLOOKUP(BT$1,'PY1 Data(H)'!$A$1:$CZ$1,_xlfn.XLOOKUP($A13,'PY1 Data(H)'!$A$1:$A$288,'PY1 Data(H)'!$A$1:$CZ$288))</f>
        <v>0</v>
      </c>
      <c r="BU13" s="176" cm="1">
        <f t="array" ref="BU13">_xlfn.XLOOKUP(BU$1,'PY1 Data(H)'!$A$1:$CZ$1,_xlfn.XLOOKUP($A13,'PY1 Data(H)'!$A$1:$A$288,'PY1 Data(H)'!$A$1:$CZ$288))</f>
        <v>0</v>
      </c>
      <c r="BV13" s="176" cm="1">
        <f t="array" ref="BV13">_xlfn.XLOOKUP(BV$1,'PY1 Data(H)'!$A$1:$CZ$1,_xlfn.XLOOKUP($A13,'PY1 Data(H)'!$A$1:$A$288,'PY1 Data(H)'!$A$1:$CZ$288))</f>
        <v>0</v>
      </c>
      <c r="BW13" s="176" cm="1">
        <f t="array" ref="BW13">_xlfn.XLOOKUP(BW$1,'PY1 Data(H)'!$A$1:$CZ$1,_xlfn.XLOOKUP($A13,'PY1 Data(H)'!$A$1:$A$288,'PY1 Data(H)'!$A$1:$CZ$288))</f>
        <v>0</v>
      </c>
      <c r="BX13" s="176" cm="1">
        <f t="array" ref="BX13">_xlfn.XLOOKUP(BX$1,'PY1 Data(H)'!$A$1:$CZ$1,_xlfn.XLOOKUP($A13,'PY1 Data(H)'!$A$1:$A$288,'PY1 Data(H)'!$A$1:$CZ$288))</f>
        <v>0</v>
      </c>
      <c r="BY13" s="176" cm="1">
        <f t="array" ref="BY13">_xlfn.XLOOKUP(BY$1,'PY1 Data(H)'!$A$1:$CZ$1,_xlfn.XLOOKUP($A13,'PY1 Data(H)'!$A$1:$A$288,'PY1 Data(H)'!$A$1:$CZ$288))</f>
        <v>0</v>
      </c>
      <c r="BZ13" s="176" cm="1">
        <f t="array" ref="BZ13">_xlfn.XLOOKUP(BZ$1,'PY1 Data(H)'!$A$1:$CZ$1,_xlfn.XLOOKUP($A13,'PY1 Data(H)'!$A$1:$A$288,'PY1 Data(H)'!$A$1:$CZ$288))</f>
        <v>0</v>
      </c>
      <c r="CA13" s="176" cm="1">
        <f t="array" ref="CA13">_xlfn.XLOOKUP(CA$1,'PY1 Data(H)'!$A$1:$CZ$1,_xlfn.XLOOKUP($A13,'PY1 Data(H)'!$A$1:$A$288,'PY1 Data(H)'!$A$1:$CZ$288))</f>
        <v>0</v>
      </c>
      <c r="CB13" s="176" cm="1">
        <f t="array" ref="CB13">_xlfn.XLOOKUP(CB$1,'PY1 Data(H)'!$A$1:$CZ$1,_xlfn.XLOOKUP($A13,'PY1 Data(H)'!$A$1:$A$288,'PY1 Data(H)'!$A$1:$CZ$288))</f>
        <v>0</v>
      </c>
      <c r="CC13" s="176" cm="1">
        <f t="array" ref="CC13">_xlfn.XLOOKUP(CC$1,'PY1 Data(H)'!$A$1:$CZ$1,_xlfn.XLOOKUP($A13,'PY1 Data(H)'!$A$1:$A$288,'PY1 Data(H)'!$A$1:$CZ$288))</f>
        <v>0</v>
      </c>
      <c r="CD13" s="176" cm="1">
        <f t="array" ref="CD13">_xlfn.XLOOKUP(CD$1,'PY1 Data(H)'!$A$1:$CZ$1,_xlfn.XLOOKUP($A13,'PY1 Data(H)'!$A$1:$A$288,'PY1 Data(H)'!$A$1:$CZ$288))</f>
        <v>0</v>
      </c>
      <c r="CE13" s="176" cm="1">
        <f t="array" ref="CE13">_xlfn.XLOOKUP(CE$1,'PY1 Data(H)'!$A$1:$CZ$1,_xlfn.XLOOKUP($A13,'PY1 Data(H)'!$A$1:$A$288,'PY1 Data(H)'!$A$1:$CZ$288))</f>
        <v>0</v>
      </c>
      <c r="CF13" s="176" cm="1">
        <f t="array" ref="CF13">_xlfn.XLOOKUP(CF$1,'PY1 Data(H)'!$A$1:$CZ$1,_xlfn.XLOOKUP($A13,'PY1 Data(H)'!$A$1:$A$288,'PY1 Data(H)'!$A$1:$CZ$288))</f>
        <v>0</v>
      </c>
      <c r="CG13" s="176" cm="1">
        <f t="array" ref="CG13">_xlfn.XLOOKUP(CG$1,'PY1 Data(H)'!$A$1:$CZ$1,_xlfn.XLOOKUP($A13,'PY1 Data(H)'!$A$1:$A$288,'PY1 Data(H)'!$A$1:$CZ$288))</f>
        <v>0</v>
      </c>
      <c r="CH13" s="176" cm="1">
        <f t="array" ref="CH13">_xlfn.XLOOKUP(CH$1,'PY1 Data(H)'!$A$1:$CZ$1,_xlfn.XLOOKUP($A13,'PY1 Data(H)'!$A$1:$A$288,'PY1 Data(H)'!$A$1:$CZ$288))</f>
        <v>0</v>
      </c>
      <c r="CI13" s="176" cm="1">
        <f t="array" ref="CI13">_xlfn.XLOOKUP(CI$1,'PY1 Data(H)'!$A$1:$CZ$1,_xlfn.XLOOKUP($A13,'PY1 Data(H)'!$A$1:$A$288,'PY1 Data(H)'!$A$1:$CZ$288))</f>
        <v>0</v>
      </c>
      <c r="CJ13" s="176" cm="1">
        <f t="array" ref="CJ13">_xlfn.XLOOKUP(CJ$1,'PY1 Data(H)'!$A$1:$CZ$1,_xlfn.XLOOKUP($A13,'PY1 Data(H)'!$A$1:$A$288,'PY1 Data(H)'!$A$1:$CZ$288))</f>
        <v>0</v>
      </c>
      <c r="CK13" s="176" cm="1">
        <f t="array" ref="CK13">_xlfn.XLOOKUP(CK$1,'PY1 Data(H)'!$A$1:$CZ$1,_xlfn.XLOOKUP($A13,'PY1 Data(H)'!$A$1:$A$288,'PY1 Data(H)'!$A$1:$CZ$288))</f>
        <v>0</v>
      </c>
      <c r="CL13" s="176" cm="1">
        <f t="array" ref="CL13">_xlfn.XLOOKUP(CL$1,'PY1 Data(H)'!$A$1:$CZ$1,_xlfn.XLOOKUP($A13,'PY1 Data(H)'!$A$1:$A$288,'PY1 Data(H)'!$A$1:$CZ$288))</f>
        <v>0</v>
      </c>
      <c r="CM13" s="176" cm="1">
        <f t="array" ref="CM13">_xlfn.XLOOKUP(CM$1,'PY1 Data(H)'!$A$1:$CZ$1,_xlfn.XLOOKUP($A13,'PY1 Data(H)'!$A$1:$A$288,'PY1 Data(H)'!$A$1:$CZ$288))</f>
        <v>0</v>
      </c>
      <c r="CN13" s="176" cm="1">
        <f t="array" ref="CN13">_xlfn.XLOOKUP(CN$1,'PY1 Data(H)'!$A$1:$CZ$1,_xlfn.XLOOKUP($A13,'PY1 Data(H)'!$A$1:$A$288,'PY1 Data(H)'!$A$1:$CZ$288))</f>
        <v>0</v>
      </c>
      <c r="CO13" s="176" cm="1">
        <f t="array" ref="CO13">_xlfn.XLOOKUP(CO$1,'PY1 Data(H)'!$A$1:$CZ$1,_xlfn.XLOOKUP($A13,'PY1 Data(H)'!$A$1:$A$288,'PY1 Data(H)'!$A$1:$CZ$288))</f>
        <v>0</v>
      </c>
      <c r="CP13" s="176" cm="1">
        <f t="array" ref="CP13">_xlfn.XLOOKUP(CP$1,'PY1 Data(H)'!$A$1:$CZ$1,_xlfn.XLOOKUP($A13,'PY1 Data(H)'!$A$1:$A$288,'PY1 Data(H)'!$A$1:$CZ$288))</f>
        <v>0</v>
      </c>
      <c r="CQ13" s="176" cm="1">
        <f t="array" ref="CQ13">_xlfn.XLOOKUP(CQ$1,'PY1 Data(H)'!$A$1:$CZ$1,_xlfn.XLOOKUP($A13,'PY1 Data(H)'!$A$1:$A$288,'PY1 Data(H)'!$A$1:$CZ$288))</f>
        <v>0</v>
      </c>
      <c r="CR13" s="176" cm="1">
        <f t="array" ref="CR13">_xlfn.XLOOKUP(CR$1,'PY1 Data(H)'!$A$1:$CZ$1,_xlfn.XLOOKUP($A13,'PY1 Data(H)'!$A$1:$A$288,'PY1 Data(H)'!$A$1:$CZ$288))</f>
        <v>0</v>
      </c>
      <c r="CS13" s="176" cm="1">
        <f t="array" ref="CS13">_xlfn.XLOOKUP(CS$1,'PY1 Data(H)'!$A$1:$CZ$1,_xlfn.XLOOKUP($A13,'PY1 Data(H)'!$A$1:$A$288,'PY1 Data(H)'!$A$1:$CZ$288))</f>
        <v>0</v>
      </c>
      <c r="CT13" s="176" cm="1">
        <f t="array" ref="CT13">_xlfn.XLOOKUP(CT$1,'PY1 Data(H)'!$A$1:$CZ$1,_xlfn.XLOOKUP($A13,'PY1 Data(H)'!$A$1:$A$288,'PY1 Data(H)'!$A$1:$CZ$288))</f>
        <v>0</v>
      </c>
      <c r="CU13" s="176" cm="1">
        <f t="array" ref="CU13">_xlfn.XLOOKUP(CU$1,'PY1 Data(H)'!$A$1:$CZ$1,_xlfn.XLOOKUP($A13,'PY1 Data(H)'!$A$1:$A$288,'PY1 Data(H)'!$A$1:$CZ$288))</f>
        <v>0</v>
      </c>
      <c r="CV13" s="176" cm="1">
        <f t="array" ref="CV13">_xlfn.XLOOKUP(CV$1,'PY1 Data(H)'!$A$1:$CZ$1,_xlfn.XLOOKUP($A13,'PY1 Data(H)'!$A$1:$A$288,'PY1 Data(H)'!$A$1:$CZ$288))</f>
        <v>0</v>
      </c>
      <c r="CW13" s="176" cm="1">
        <f t="array" ref="CW13">_xlfn.XLOOKUP(CW$1,'PY1 Data(H)'!$A$1:$CZ$1,_xlfn.XLOOKUP($A13,'PY1 Data(H)'!$A$1:$A$288,'PY1 Data(H)'!$A$1:$CZ$288))</f>
        <v>0</v>
      </c>
      <c r="CX13" s="176" cm="1">
        <f t="array" ref="CX13">_xlfn.XLOOKUP(CX$1,'PY1 Data(H)'!$A$1:$CZ$1,_xlfn.XLOOKUP($A13,'PY1 Data(H)'!$A$1:$A$288,'PY1 Data(H)'!$A$1:$CZ$288))</f>
        <v>0</v>
      </c>
      <c r="CY13" s="176" cm="1">
        <f t="array" ref="CY13">_xlfn.XLOOKUP(CY$1,'PY1 Data(H)'!$A$1:$CZ$1,_xlfn.XLOOKUP($A13,'PY1 Data(H)'!$A$1:$A$288,'PY1 Data(H)'!$A$1:$CZ$288))</f>
        <v>0</v>
      </c>
    </row>
    <row r="14" spans="1:103" x14ac:dyDescent="0.3">
      <c r="A14">
        <v>632</v>
      </c>
      <c r="D14" s="176" cm="1">
        <f t="array" ref="D14">_xlfn.XLOOKUP(D$1,'PY1 Data(H)'!$A$1:$CZ$1,_xlfn.XLOOKUP($A14,'PY1 Data(H)'!$A$1:$A$288,'PY1 Data(H)'!$A$1:$CZ$288))</f>
        <v>0</v>
      </c>
      <c r="E14" s="176" cm="1">
        <f t="array" ref="E14">_xlfn.XLOOKUP(E$1,'PY1 Data(H)'!$A$1:$CZ$1,_xlfn.XLOOKUP($A14,'PY1 Data(H)'!$A$1:$A$288,'PY1 Data(H)'!$A$1:$CZ$288))</f>
        <v>0</v>
      </c>
      <c r="F14" s="176" cm="1">
        <f t="array" ref="F14">_xlfn.XLOOKUP(F$1,'PY1 Data(H)'!$A$1:$CZ$1,_xlfn.XLOOKUP($A14,'PY1 Data(H)'!$A$1:$A$288,'PY1 Data(H)'!$A$1:$CZ$288))</f>
        <v>0</v>
      </c>
      <c r="G14" s="176" cm="1">
        <f t="array" ref="G14">_xlfn.XLOOKUP(G$1,'PY1 Data(H)'!$A$1:$CZ$1,_xlfn.XLOOKUP($A14,'PY1 Data(H)'!$A$1:$A$288,'PY1 Data(H)'!$A$1:$CZ$288))</f>
        <v>0</v>
      </c>
      <c r="H14" s="176" cm="1">
        <f t="array" ref="H14">_xlfn.XLOOKUP(H$1,'PY1 Data(H)'!$A$1:$CZ$1,_xlfn.XLOOKUP($A14,'PY1 Data(H)'!$A$1:$A$288,'PY1 Data(H)'!$A$1:$CZ$288))</f>
        <v>0</v>
      </c>
      <c r="I14" s="176" cm="1">
        <f t="array" ref="I14">_xlfn.XLOOKUP(I$1,'PY1 Data(H)'!$A$1:$CZ$1,_xlfn.XLOOKUP($A14,'PY1 Data(H)'!$A$1:$A$288,'PY1 Data(H)'!$A$1:$CZ$288))</f>
        <v>0</v>
      </c>
      <c r="J14" s="176" cm="1">
        <f t="array" ref="J14">_xlfn.XLOOKUP(J$1,'PY1 Data(H)'!$A$1:$CZ$1,_xlfn.XLOOKUP($A14,'PY1 Data(H)'!$A$1:$A$288,'PY1 Data(H)'!$A$1:$CZ$288))</f>
        <v>0</v>
      </c>
      <c r="K14" s="176" cm="1">
        <f t="array" ref="K14">_xlfn.XLOOKUP(K$1,'PY1 Data(H)'!$A$1:$CZ$1,_xlfn.XLOOKUP($A14,'PY1 Data(H)'!$A$1:$A$288,'PY1 Data(H)'!$A$1:$CZ$288))</f>
        <v>0</v>
      </c>
      <c r="L14" s="176" cm="1">
        <f t="array" ref="L14">_xlfn.XLOOKUP(L$1,'PY1 Data(H)'!$A$1:$CZ$1,_xlfn.XLOOKUP($A14,'PY1 Data(H)'!$A$1:$A$288,'PY1 Data(H)'!$A$1:$CZ$288))</f>
        <v>0</v>
      </c>
      <c r="M14" s="176" cm="1">
        <f t="array" ref="M14">_xlfn.XLOOKUP(M$1,'PY1 Data(H)'!$A$1:$CZ$1,_xlfn.XLOOKUP($A14,'PY1 Data(H)'!$A$1:$A$288,'PY1 Data(H)'!$A$1:$CZ$288))</f>
        <v>239667</v>
      </c>
      <c r="N14" s="176" cm="1">
        <f t="array" ref="N14">_xlfn.XLOOKUP(N$1,'PY1 Data(H)'!$A$1:$CZ$1,_xlfn.XLOOKUP($A14,'PY1 Data(H)'!$A$1:$A$288,'PY1 Data(H)'!$A$1:$CZ$288))</f>
        <v>0</v>
      </c>
      <c r="O14" s="176" cm="1">
        <f t="array" ref="O14">_xlfn.XLOOKUP(O$1,'PY1 Data(H)'!$A$1:$CZ$1,_xlfn.XLOOKUP($A14,'PY1 Data(H)'!$A$1:$A$288,'PY1 Data(H)'!$A$1:$CZ$288))</f>
        <v>0</v>
      </c>
      <c r="P14" s="176" cm="1">
        <f t="array" ref="P14">_xlfn.XLOOKUP(P$1,'PY1 Data(H)'!$A$1:$CZ$1,_xlfn.XLOOKUP($A14,'PY1 Data(H)'!$A$1:$A$288,'PY1 Data(H)'!$A$1:$CZ$288))</f>
        <v>0</v>
      </c>
      <c r="Q14" s="176" cm="1">
        <f t="array" ref="Q14">_xlfn.XLOOKUP(Q$1,'PY1 Data(H)'!$A$1:$CZ$1,_xlfn.XLOOKUP($A14,'PY1 Data(H)'!$A$1:$A$288,'PY1 Data(H)'!$A$1:$CZ$288))</f>
        <v>0</v>
      </c>
      <c r="R14" s="176" cm="1">
        <f t="array" ref="R14">_xlfn.XLOOKUP(R$1,'PY1 Data(H)'!$A$1:$CZ$1,_xlfn.XLOOKUP($A14,'PY1 Data(H)'!$A$1:$A$288,'PY1 Data(H)'!$A$1:$CZ$288))</f>
        <v>0</v>
      </c>
      <c r="S14" s="176" cm="1">
        <f t="array" ref="S14">_xlfn.XLOOKUP(S$1,'PY1 Data(H)'!$A$1:$CZ$1,_xlfn.XLOOKUP($A14,'PY1 Data(H)'!$A$1:$A$288,'PY1 Data(H)'!$A$1:$CZ$288))</f>
        <v>0</v>
      </c>
      <c r="T14" s="176" cm="1">
        <f t="array" ref="T14">_xlfn.XLOOKUP(T$1,'PY1 Data(H)'!$A$1:$CZ$1,_xlfn.XLOOKUP($A14,'PY1 Data(H)'!$A$1:$A$288,'PY1 Data(H)'!$A$1:$CZ$288))</f>
        <v>0</v>
      </c>
      <c r="U14" s="176" cm="1">
        <f t="array" ref="U14">_xlfn.XLOOKUP(U$1,'PY1 Data(H)'!$A$1:$CZ$1,_xlfn.XLOOKUP($A14,'PY1 Data(H)'!$A$1:$A$288,'PY1 Data(H)'!$A$1:$CZ$288))</f>
        <v>0</v>
      </c>
      <c r="V14" s="176" cm="1">
        <f t="array" ref="V14">_xlfn.XLOOKUP(V$1,'PY1 Data(H)'!$A$1:$CZ$1,_xlfn.XLOOKUP($A14,'PY1 Data(H)'!$A$1:$A$288,'PY1 Data(H)'!$A$1:$CZ$288))</f>
        <v>0</v>
      </c>
      <c r="W14" s="176" cm="1">
        <f t="array" ref="W14">_xlfn.XLOOKUP(W$1,'PY1 Data(H)'!$A$1:$CZ$1,_xlfn.XLOOKUP($A14,'PY1 Data(H)'!$A$1:$A$288,'PY1 Data(H)'!$A$1:$CZ$288))</f>
        <v>0</v>
      </c>
      <c r="X14" s="176" cm="1">
        <f t="array" ref="X14">_xlfn.XLOOKUP(X$1,'PY1 Data(H)'!$A$1:$CZ$1,_xlfn.XLOOKUP($A14,'PY1 Data(H)'!$A$1:$A$288,'PY1 Data(H)'!$A$1:$CZ$288))</f>
        <v>0</v>
      </c>
      <c r="Y14" s="176" cm="1">
        <f t="array" ref="Y14">_xlfn.XLOOKUP(Y$1,'PY1 Data(H)'!$A$1:$CZ$1,_xlfn.XLOOKUP($A14,'PY1 Data(H)'!$A$1:$A$288,'PY1 Data(H)'!$A$1:$CZ$288))</f>
        <v>0</v>
      </c>
      <c r="Z14" s="176" cm="1">
        <f t="array" ref="Z14">_xlfn.XLOOKUP(Z$1,'PY1 Data(H)'!$A$1:$CZ$1,_xlfn.XLOOKUP($A14,'PY1 Data(H)'!$A$1:$A$288,'PY1 Data(H)'!$A$1:$CZ$288))</f>
        <v>0</v>
      </c>
      <c r="AA14" s="176" cm="1">
        <f t="array" ref="AA14">_xlfn.XLOOKUP(AA$1,'PY1 Data(H)'!$A$1:$CZ$1,_xlfn.XLOOKUP($A14,'PY1 Data(H)'!$A$1:$A$288,'PY1 Data(H)'!$A$1:$CZ$288))</f>
        <v>0</v>
      </c>
      <c r="AB14" s="176" cm="1">
        <f t="array" ref="AB14">_xlfn.XLOOKUP(AB$1,'PY1 Data(H)'!$A$1:$CZ$1,_xlfn.XLOOKUP($A14,'PY1 Data(H)'!$A$1:$A$288,'PY1 Data(H)'!$A$1:$CZ$288))</f>
        <v>0</v>
      </c>
      <c r="AC14" s="176" cm="1">
        <f t="array" ref="AC14">_xlfn.XLOOKUP(AC$1,'PY1 Data(H)'!$A$1:$CZ$1,_xlfn.XLOOKUP($A14,'PY1 Data(H)'!$A$1:$A$288,'PY1 Data(H)'!$A$1:$CZ$288))</f>
        <v>0</v>
      </c>
      <c r="AD14" s="176" cm="1">
        <f t="array" ref="AD14">_xlfn.XLOOKUP(AD$1,'PY1 Data(H)'!$A$1:$CZ$1,_xlfn.XLOOKUP($A14,'PY1 Data(H)'!$A$1:$A$288,'PY1 Data(H)'!$A$1:$CZ$288))</f>
        <v>0</v>
      </c>
      <c r="AE14" s="176" cm="1">
        <f t="array" ref="AE14">_xlfn.XLOOKUP(AE$1,'PY1 Data(H)'!$A$1:$CZ$1,_xlfn.XLOOKUP($A14,'PY1 Data(H)'!$A$1:$A$288,'PY1 Data(H)'!$A$1:$CZ$288))</f>
        <v>0</v>
      </c>
      <c r="AF14" s="176" cm="1">
        <f t="array" ref="AF14">_xlfn.XLOOKUP(AF$1,'PY1 Data(H)'!$A$1:$CZ$1,_xlfn.XLOOKUP($A14,'PY1 Data(H)'!$A$1:$A$288,'PY1 Data(H)'!$A$1:$CZ$288))</f>
        <v>0</v>
      </c>
      <c r="AG14" s="176" cm="1">
        <f t="array" ref="AG14">_xlfn.XLOOKUP(AG$1,'PY1 Data(H)'!$A$1:$CZ$1,_xlfn.XLOOKUP($A14,'PY1 Data(H)'!$A$1:$A$288,'PY1 Data(H)'!$A$1:$CZ$288))</f>
        <v>0</v>
      </c>
      <c r="AH14" s="176" cm="1">
        <f t="array" ref="AH14">_xlfn.XLOOKUP(AH$1,'PY1 Data(H)'!$A$1:$CZ$1,_xlfn.XLOOKUP($A14,'PY1 Data(H)'!$A$1:$A$288,'PY1 Data(H)'!$A$1:$CZ$288))</f>
        <v>0</v>
      </c>
      <c r="AI14" s="176" cm="1">
        <f t="array" ref="AI14">_xlfn.XLOOKUP(AI$1,'PY1 Data(H)'!$A$1:$CZ$1,_xlfn.XLOOKUP($A14,'PY1 Data(H)'!$A$1:$A$288,'PY1 Data(H)'!$A$1:$CZ$288))</f>
        <v>0</v>
      </c>
      <c r="AJ14" s="176" cm="1">
        <f t="array" ref="AJ14">_xlfn.XLOOKUP(AJ$1,'PY1 Data(H)'!$A$1:$CZ$1,_xlfn.XLOOKUP($A14,'PY1 Data(H)'!$A$1:$A$288,'PY1 Data(H)'!$A$1:$CZ$288))</f>
        <v>0</v>
      </c>
      <c r="AK14" s="176" cm="1">
        <f t="array" ref="AK14">_xlfn.XLOOKUP(AK$1,'PY1 Data(H)'!$A$1:$CZ$1,_xlfn.XLOOKUP($A14,'PY1 Data(H)'!$A$1:$A$288,'PY1 Data(H)'!$A$1:$CZ$288))</f>
        <v>0</v>
      </c>
      <c r="AL14" s="176" cm="1">
        <f t="array" ref="AL14">_xlfn.XLOOKUP(AL$1,'PY1 Data(H)'!$A$1:$CZ$1,_xlfn.XLOOKUP($A14,'PY1 Data(H)'!$A$1:$A$288,'PY1 Data(H)'!$A$1:$CZ$288))</f>
        <v>0</v>
      </c>
      <c r="AM14" s="176" cm="1">
        <f t="array" ref="AM14">_xlfn.XLOOKUP(AM$1,'PY1 Data(H)'!$A$1:$CZ$1,_xlfn.XLOOKUP($A14,'PY1 Data(H)'!$A$1:$A$288,'PY1 Data(H)'!$A$1:$CZ$288))</f>
        <v>0</v>
      </c>
      <c r="AN14" s="176" cm="1">
        <f t="array" ref="AN14">_xlfn.XLOOKUP(AN$1,'PY1 Data(H)'!$A$1:$CZ$1,_xlfn.XLOOKUP($A14,'PY1 Data(H)'!$A$1:$A$288,'PY1 Data(H)'!$A$1:$CZ$288))</f>
        <v>0</v>
      </c>
      <c r="AO14" s="176" cm="1">
        <f t="array" ref="AO14">_xlfn.XLOOKUP(AO$1,'PY1 Data(H)'!$A$1:$CZ$1,_xlfn.XLOOKUP($A14,'PY1 Data(H)'!$A$1:$A$288,'PY1 Data(H)'!$A$1:$CZ$288))</f>
        <v>0</v>
      </c>
      <c r="AP14" s="176" cm="1">
        <f t="array" ref="AP14">_xlfn.XLOOKUP(AP$1,'PY1 Data(H)'!$A$1:$CZ$1,_xlfn.XLOOKUP($A14,'PY1 Data(H)'!$A$1:$A$288,'PY1 Data(H)'!$A$1:$CZ$288))</f>
        <v>0</v>
      </c>
      <c r="AQ14" s="176" cm="1">
        <f t="array" ref="AQ14">_xlfn.XLOOKUP(AQ$1,'PY1 Data(H)'!$A$1:$CZ$1,_xlfn.XLOOKUP($A14,'PY1 Data(H)'!$A$1:$A$288,'PY1 Data(H)'!$A$1:$CZ$288))</f>
        <v>0</v>
      </c>
      <c r="AR14" s="176" cm="1">
        <f t="array" ref="AR14">_xlfn.XLOOKUP(AR$1,'PY1 Data(H)'!$A$1:$CZ$1,_xlfn.XLOOKUP($A14,'PY1 Data(H)'!$A$1:$A$288,'PY1 Data(H)'!$A$1:$CZ$288))</f>
        <v>0</v>
      </c>
      <c r="AS14" s="176" cm="1">
        <f t="array" ref="AS14">_xlfn.XLOOKUP(AS$1,'PY1 Data(H)'!$A$1:$CZ$1,_xlfn.XLOOKUP($A14,'PY1 Data(H)'!$A$1:$A$288,'PY1 Data(H)'!$A$1:$CZ$288))</f>
        <v>0</v>
      </c>
      <c r="AT14" s="176" cm="1">
        <f t="array" ref="AT14">_xlfn.XLOOKUP(AT$1,'PY1 Data(H)'!$A$1:$CZ$1,_xlfn.XLOOKUP($A14,'PY1 Data(H)'!$A$1:$A$288,'PY1 Data(H)'!$A$1:$CZ$288))</f>
        <v>0</v>
      </c>
      <c r="AU14" s="176" cm="1">
        <f t="array" ref="AU14">_xlfn.XLOOKUP(AU$1,'PY1 Data(H)'!$A$1:$CZ$1,_xlfn.XLOOKUP($A14,'PY1 Data(H)'!$A$1:$A$288,'PY1 Data(H)'!$A$1:$CZ$288))</f>
        <v>0</v>
      </c>
      <c r="AV14" s="176" cm="1">
        <f t="array" ref="AV14">_xlfn.XLOOKUP(AV$1,'PY1 Data(H)'!$A$1:$CZ$1,_xlfn.XLOOKUP($A14,'PY1 Data(H)'!$A$1:$A$288,'PY1 Data(H)'!$A$1:$CZ$288))</f>
        <v>0</v>
      </c>
      <c r="AW14" s="176" cm="1">
        <f t="array" ref="AW14">_xlfn.XLOOKUP(AW$1,'PY1 Data(H)'!$A$1:$CZ$1,_xlfn.XLOOKUP($A14,'PY1 Data(H)'!$A$1:$A$288,'PY1 Data(H)'!$A$1:$CZ$288))</f>
        <v>0</v>
      </c>
      <c r="AX14" s="176" cm="1">
        <f t="array" ref="AX14">_xlfn.XLOOKUP(AX$1,'PY1 Data(H)'!$A$1:$CZ$1,_xlfn.XLOOKUP($A14,'PY1 Data(H)'!$A$1:$A$288,'PY1 Data(H)'!$A$1:$CZ$288))</f>
        <v>0</v>
      </c>
      <c r="AY14" s="176" cm="1">
        <f t="array" ref="AY14">_xlfn.XLOOKUP(AY$1,'PY1 Data(H)'!$A$1:$CZ$1,_xlfn.XLOOKUP($A14,'PY1 Data(H)'!$A$1:$A$288,'PY1 Data(H)'!$A$1:$CZ$288))</f>
        <v>0</v>
      </c>
      <c r="AZ14" s="176" cm="1">
        <f t="array" ref="AZ14">_xlfn.XLOOKUP(AZ$1,'PY1 Data(H)'!$A$1:$CZ$1,_xlfn.XLOOKUP($A14,'PY1 Data(H)'!$A$1:$A$288,'PY1 Data(H)'!$A$1:$CZ$288))</f>
        <v>0</v>
      </c>
      <c r="BA14" s="176" cm="1">
        <f t="array" ref="BA14">_xlfn.XLOOKUP(BA$1,'PY1 Data(H)'!$A$1:$CZ$1,_xlfn.XLOOKUP($A14,'PY1 Data(H)'!$A$1:$A$288,'PY1 Data(H)'!$A$1:$CZ$288))</f>
        <v>0</v>
      </c>
      <c r="BB14" s="176" cm="1">
        <f t="array" ref="BB14">_xlfn.XLOOKUP(BB$1,'PY1 Data(H)'!$A$1:$CZ$1,_xlfn.XLOOKUP($A14,'PY1 Data(H)'!$A$1:$A$288,'PY1 Data(H)'!$A$1:$CZ$288))</f>
        <v>0</v>
      </c>
      <c r="BC14" s="176" cm="1">
        <f t="array" ref="BC14">_xlfn.XLOOKUP(BC$1,'PY1 Data(H)'!$A$1:$CZ$1,_xlfn.XLOOKUP($A14,'PY1 Data(H)'!$A$1:$A$288,'PY1 Data(H)'!$A$1:$CZ$288))</f>
        <v>0</v>
      </c>
      <c r="BD14" s="176" cm="1">
        <f t="array" ref="BD14">_xlfn.XLOOKUP(BD$1,'PY1 Data(H)'!$A$1:$CZ$1,_xlfn.XLOOKUP($A14,'PY1 Data(H)'!$A$1:$A$288,'PY1 Data(H)'!$A$1:$CZ$288))</f>
        <v>0</v>
      </c>
      <c r="BE14" s="176" cm="1">
        <f t="array" ref="BE14">_xlfn.XLOOKUP(BE$1,'PY1 Data(H)'!$A$1:$CZ$1,_xlfn.XLOOKUP($A14,'PY1 Data(H)'!$A$1:$A$288,'PY1 Data(H)'!$A$1:$CZ$288))</f>
        <v>0</v>
      </c>
      <c r="BF14" s="176" cm="1">
        <f t="array" ref="BF14">_xlfn.XLOOKUP(BF$1,'PY1 Data(H)'!$A$1:$CZ$1,_xlfn.XLOOKUP($A14,'PY1 Data(H)'!$A$1:$A$288,'PY1 Data(H)'!$A$1:$CZ$288))</f>
        <v>0</v>
      </c>
      <c r="BG14" s="176" cm="1">
        <f t="array" ref="BG14">_xlfn.XLOOKUP(BG$1,'PY1 Data(H)'!$A$1:$CZ$1,_xlfn.XLOOKUP($A14,'PY1 Data(H)'!$A$1:$A$288,'PY1 Data(H)'!$A$1:$CZ$288))</f>
        <v>0</v>
      </c>
      <c r="BH14" s="176" cm="1">
        <f t="array" ref="BH14">_xlfn.XLOOKUP(BH$1,'PY1 Data(H)'!$A$1:$CZ$1,_xlfn.XLOOKUP($A14,'PY1 Data(H)'!$A$1:$A$288,'PY1 Data(H)'!$A$1:$CZ$288))</f>
        <v>0</v>
      </c>
      <c r="BI14" s="176" cm="1">
        <f t="array" ref="BI14">_xlfn.XLOOKUP(BI$1,'PY1 Data(H)'!$A$1:$CZ$1,_xlfn.XLOOKUP($A14,'PY1 Data(H)'!$A$1:$A$288,'PY1 Data(H)'!$A$1:$CZ$288))</f>
        <v>0</v>
      </c>
      <c r="BJ14" s="176" cm="1">
        <f t="array" ref="BJ14">_xlfn.XLOOKUP(BJ$1,'PY1 Data(H)'!$A$1:$CZ$1,_xlfn.XLOOKUP($A14,'PY1 Data(H)'!$A$1:$A$288,'PY1 Data(H)'!$A$1:$CZ$288))</f>
        <v>0</v>
      </c>
      <c r="BK14" s="176" cm="1">
        <f t="array" ref="BK14">_xlfn.XLOOKUP(BK$1,'PY1 Data(H)'!$A$1:$CZ$1,_xlfn.XLOOKUP($A14,'PY1 Data(H)'!$A$1:$A$288,'PY1 Data(H)'!$A$1:$CZ$288))</f>
        <v>0</v>
      </c>
      <c r="BL14" s="176" cm="1">
        <f t="array" ref="BL14">_xlfn.XLOOKUP(BL$1,'PY1 Data(H)'!$A$1:$CZ$1,_xlfn.XLOOKUP($A14,'PY1 Data(H)'!$A$1:$A$288,'PY1 Data(H)'!$A$1:$CZ$288))</f>
        <v>0</v>
      </c>
      <c r="BM14" s="176" cm="1">
        <f t="array" ref="BM14">_xlfn.XLOOKUP(BM$1,'PY1 Data(H)'!$A$1:$CZ$1,_xlfn.XLOOKUP($A14,'PY1 Data(H)'!$A$1:$A$288,'PY1 Data(H)'!$A$1:$CZ$288))</f>
        <v>0</v>
      </c>
      <c r="BN14" s="176" cm="1">
        <f t="array" ref="BN14">_xlfn.XLOOKUP(BN$1,'PY1 Data(H)'!$A$1:$CZ$1,_xlfn.XLOOKUP($A14,'PY1 Data(H)'!$A$1:$A$288,'PY1 Data(H)'!$A$1:$CZ$288))</f>
        <v>65000</v>
      </c>
      <c r="BO14" s="176" cm="1">
        <f t="array" ref="BO14">_xlfn.XLOOKUP(BO$1,'PY1 Data(H)'!$A$1:$CZ$1,_xlfn.XLOOKUP($A14,'PY1 Data(H)'!$A$1:$A$288,'PY1 Data(H)'!$A$1:$CZ$288))</f>
        <v>0</v>
      </c>
      <c r="BP14" s="176" cm="1">
        <f t="array" ref="BP14">_xlfn.XLOOKUP(BP$1,'PY1 Data(H)'!$A$1:$CZ$1,_xlfn.XLOOKUP($A14,'PY1 Data(H)'!$A$1:$A$288,'PY1 Data(H)'!$A$1:$CZ$288))</f>
        <v>0</v>
      </c>
      <c r="BQ14" s="176" cm="1">
        <f t="array" ref="BQ14">_xlfn.XLOOKUP(BQ$1,'PY1 Data(H)'!$A$1:$CZ$1,_xlfn.XLOOKUP($A14,'PY1 Data(H)'!$A$1:$A$288,'PY1 Data(H)'!$A$1:$CZ$288))</f>
        <v>0</v>
      </c>
      <c r="BR14" s="176" cm="1">
        <f t="array" ref="BR14">_xlfn.XLOOKUP(BR$1,'PY1 Data(H)'!$A$1:$CZ$1,_xlfn.XLOOKUP($A14,'PY1 Data(H)'!$A$1:$A$288,'PY1 Data(H)'!$A$1:$CZ$288))</f>
        <v>0</v>
      </c>
      <c r="BS14" s="176" cm="1">
        <f t="array" ref="BS14">_xlfn.XLOOKUP(BS$1,'PY1 Data(H)'!$A$1:$CZ$1,_xlfn.XLOOKUP($A14,'PY1 Data(H)'!$A$1:$A$288,'PY1 Data(H)'!$A$1:$CZ$288))</f>
        <v>0</v>
      </c>
      <c r="BT14" s="176" cm="1">
        <f t="array" ref="BT14">_xlfn.XLOOKUP(BT$1,'PY1 Data(H)'!$A$1:$CZ$1,_xlfn.XLOOKUP($A14,'PY1 Data(H)'!$A$1:$A$288,'PY1 Data(H)'!$A$1:$CZ$288))</f>
        <v>0</v>
      </c>
      <c r="BU14" s="176" cm="1">
        <f t="array" ref="BU14">_xlfn.XLOOKUP(BU$1,'PY1 Data(H)'!$A$1:$CZ$1,_xlfn.XLOOKUP($A14,'PY1 Data(H)'!$A$1:$A$288,'PY1 Data(H)'!$A$1:$CZ$288))</f>
        <v>0</v>
      </c>
      <c r="BV14" s="176" cm="1">
        <f t="array" ref="BV14">_xlfn.XLOOKUP(BV$1,'PY1 Data(H)'!$A$1:$CZ$1,_xlfn.XLOOKUP($A14,'PY1 Data(H)'!$A$1:$A$288,'PY1 Data(H)'!$A$1:$CZ$288))</f>
        <v>0</v>
      </c>
      <c r="BW14" s="176" cm="1">
        <f t="array" ref="BW14">_xlfn.XLOOKUP(BW$1,'PY1 Data(H)'!$A$1:$CZ$1,_xlfn.XLOOKUP($A14,'PY1 Data(H)'!$A$1:$A$288,'PY1 Data(H)'!$A$1:$CZ$288))</f>
        <v>0</v>
      </c>
      <c r="BX14" s="176" cm="1">
        <f t="array" ref="BX14">_xlfn.XLOOKUP(BX$1,'PY1 Data(H)'!$A$1:$CZ$1,_xlfn.XLOOKUP($A14,'PY1 Data(H)'!$A$1:$A$288,'PY1 Data(H)'!$A$1:$CZ$288))</f>
        <v>0</v>
      </c>
      <c r="BY14" s="176" cm="1">
        <f t="array" ref="BY14">_xlfn.XLOOKUP(BY$1,'PY1 Data(H)'!$A$1:$CZ$1,_xlfn.XLOOKUP($A14,'PY1 Data(H)'!$A$1:$A$288,'PY1 Data(H)'!$A$1:$CZ$288))</f>
        <v>0</v>
      </c>
      <c r="BZ14" s="176" cm="1">
        <f t="array" ref="BZ14">_xlfn.XLOOKUP(BZ$1,'PY1 Data(H)'!$A$1:$CZ$1,_xlfn.XLOOKUP($A14,'PY1 Data(H)'!$A$1:$A$288,'PY1 Data(H)'!$A$1:$CZ$288))</f>
        <v>0</v>
      </c>
      <c r="CA14" s="176" cm="1">
        <f t="array" ref="CA14">_xlfn.XLOOKUP(CA$1,'PY1 Data(H)'!$A$1:$CZ$1,_xlfn.XLOOKUP($A14,'PY1 Data(H)'!$A$1:$A$288,'PY1 Data(H)'!$A$1:$CZ$288))</f>
        <v>54916</v>
      </c>
      <c r="CB14" s="176" cm="1">
        <f t="array" ref="CB14">_xlfn.XLOOKUP(CB$1,'PY1 Data(H)'!$A$1:$CZ$1,_xlfn.XLOOKUP($A14,'PY1 Data(H)'!$A$1:$A$288,'PY1 Data(H)'!$A$1:$CZ$288))</f>
        <v>0</v>
      </c>
      <c r="CC14" s="176" cm="1">
        <f t="array" ref="CC14">_xlfn.XLOOKUP(CC$1,'PY1 Data(H)'!$A$1:$CZ$1,_xlfn.XLOOKUP($A14,'PY1 Data(H)'!$A$1:$A$288,'PY1 Data(H)'!$A$1:$CZ$288))</f>
        <v>0</v>
      </c>
      <c r="CD14" s="176" cm="1">
        <f t="array" ref="CD14">_xlfn.XLOOKUP(CD$1,'PY1 Data(H)'!$A$1:$CZ$1,_xlfn.XLOOKUP($A14,'PY1 Data(H)'!$A$1:$A$288,'PY1 Data(H)'!$A$1:$CZ$288))</f>
        <v>0</v>
      </c>
      <c r="CE14" s="176" cm="1">
        <f t="array" ref="CE14">_xlfn.XLOOKUP(CE$1,'PY1 Data(H)'!$A$1:$CZ$1,_xlfn.XLOOKUP($A14,'PY1 Data(H)'!$A$1:$A$288,'PY1 Data(H)'!$A$1:$CZ$288))</f>
        <v>0</v>
      </c>
      <c r="CF14" s="176" cm="1">
        <f t="array" ref="CF14">_xlfn.XLOOKUP(CF$1,'PY1 Data(H)'!$A$1:$CZ$1,_xlfn.XLOOKUP($A14,'PY1 Data(H)'!$A$1:$A$288,'PY1 Data(H)'!$A$1:$CZ$288))</f>
        <v>0</v>
      </c>
      <c r="CG14" s="176" cm="1">
        <f t="array" ref="CG14">_xlfn.XLOOKUP(CG$1,'PY1 Data(H)'!$A$1:$CZ$1,_xlfn.XLOOKUP($A14,'PY1 Data(H)'!$A$1:$A$288,'PY1 Data(H)'!$A$1:$CZ$288))</f>
        <v>0</v>
      </c>
      <c r="CH14" s="176" cm="1">
        <f t="array" ref="CH14">_xlfn.XLOOKUP(CH$1,'PY1 Data(H)'!$A$1:$CZ$1,_xlfn.XLOOKUP($A14,'PY1 Data(H)'!$A$1:$A$288,'PY1 Data(H)'!$A$1:$CZ$288))</f>
        <v>0</v>
      </c>
      <c r="CI14" s="176" cm="1">
        <f t="array" ref="CI14">_xlfn.XLOOKUP(CI$1,'PY1 Data(H)'!$A$1:$CZ$1,_xlfn.XLOOKUP($A14,'PY1 Data(H)'!$A$1:$A$288,'PY1 Data(H)'!$A$1:$CZ$288))</f>
        <v>0</v>
      </c>
      <c r="CJ14" s="176" cm="1">
        <f t="array" ref="CJ14">_xlfn.XLOOKUP(CJ$1,'PY1 Data(H)'!$A$1:$CZ$1,_xlfn.XLOOKUP($A14,'PY1 Data(H)'!$A$1:$A$288,'PY1 Data(H)'!$A$1:$CZ$288))</f>
        <v>0</v>
      </c>
      <c r="CK14" s="176" cm="1">
        <f t="array" ref="CK14">_xlfn.XLOOKUP(CK$1,'PY1 Data(H)'!$A$1:$CZ$1,_xlfn.XLOOKUP($A14,'PY1 Data(H)'!$A$1:$A$288,'PY1 Data(H)'!$A$1:$CZ$288))</f>
        <v>0</v>
      </c>
      <c r="CL14" s="176" cm="1">
        <f t="array" ref="CL14">_xlfn.XLOOKUP(CL$1,'PY1 Data(H)'!$A$1:$CZ$1,_xlfn.XLOOKUP($A14,'PY1 Data(H)'!$A$1:$A$288,'PY1 Data(H)'!$A$1:$CZ$288))</f>
        <v>0</v>
      </c>
      <c r="CM14" s="176" cm="1">
        <f t="array" ref="CM14">_xlfn.XLOOKUP(CM$1,'PY1 Data(H)'!$A$1:$CZ$1,_xlfn.XLOOKUP($A14,'PY1 Data(H)'!$A$1:$A$288,'PY1 Data(H)'!$A$1:$CZ$288))</f>
        <v>0</v>
      </c>
      <c r="CN14" s="176" cm="1">
        <f t="array" ref="CN14">_xlfn.XLOOKUP(CN$1,'PY1 Data(H)'!$A$1:$CZ$1,_xlfn.XLOOKUP($A14,'PY1 Data(H)'!$A$1:$A$288,'PY1 Data(H)'!$A$1:$CZ$288))</f>
        <v>0</v>
      </c>
      <c r="CO14" s="176" cm="1">
        <f t="array" ref="CO14">_xlfn.XLOOKUP(CO$1,'PY1 Data(H)'!$A$1:$CZ$1,_xlfn.XLOOKUP($A14,'PY1 Data(H)'!$A$1:$A$288,'PY1 Data(H)'!$A$1:$CZ$288))</f>
        <v>0</v>
      </c>
      <c r="CP14" s="176" cm="1">
        <f t="array" ref="CP14">_xlfn.XLOOKUP(CP$1,'PY1 Data(H)'!$A$1:$CZ$1,_xlfn.XLOOKUP($A14,'PY1 Data(H)'!$A$1:$A$288,'PY1 Data(H)'!$A$1:$CZ$288))</f>
        <v>0</v>
      </c>
      <c r="CQ14" s="176" cm="1">
        <f t="array" ref="CQ14">_xlfn.XLOOKUP(CQ$1,'PY1 Data(H)'!$A$1:$CZ$1,_xlfn.XLOOKUP($A14,'PY1 Data(H)'!$A$1:$A$288,'PY1 Data(H)'!$A$1:$CZ$288))</f>
        <v>0</v>
      </c>
      <c r="CR14" s="176" cm="1">
        <f t="array" ref="CR14">_xlfn.XLOOKUP(CR$1,'PY1 Data(H)'!$A$1:$CZ$1,_xlfn.XLOOKUP($A14,'PY1 Data(H)'!$A$1:$A$288,'PY1 Data(H)'!$A$1:$CZ$288))</f>
        <v>0</v>
      </c>
      <c r="CS14" s="176" cm="1">
        <f t="array" ref="CS14">_xlfn.XLOOKUP(CS$1,'PY1 Data(H)'!$A$1:$CZ$1,_xlfn.XLOOKUP($A14,'PY1 Data(H)'!$A$1:$A$288,'PY1 Data(H)'!$A$1:$CZ$288))</f>
        <v>0</v>
      </c>
      <c r="CT14" s="176" cm="1">
        <f t="array" ref="CT14">_xlfn.XLOOKUP(CT$1,'PY1 Data(H)'!$A$1:$CZ$1,_xlfn.XLOOKUP($A14,'PY1 Data(H)'!$A$1:$A$288,'PY1 Data(H)'!$A$1:$CZ$288))</f>
        <v>0</v>
      </c>
      <c r="CU14" s="176" cm="1">
        <f t="array" ref="CU14">_xlfn.XLOOKUP(CU$1,'PY1 Data(H)'!$A$1:$CZ$1,_xlfn.XLOOKUP($A14,'PY1 Data(H)'!$A$1:$A$288,'PY1 Data(H)'!$A$1:$CZ$288))</f>
        <v>0</v>
      </c>
      <c r="CV14" s="176" cm="1">
        <f t="array" ref="CV14">_xlfn.XLOOKUP(CV$1,'PY1 Data(H)'!$A$1:$CZ$1,_xlfn.XLOOKUP($A14,'PY1 Data(H)'!$A$1:$A$288,'PY1 Data(H)'!$A$1:$CZ$288))</f>
        <v>0</v>
      </c>
      <c r="CW14" s="176" cm="1">
        <f t="array" ref="CW14">_xlfn.XLOOKUP(CW$1,'PY1 Data(H)'!$A$1:$CZ$1,_xlfn.XLOOKUP($A14,'PY1 Data(H)'!$A$1:$A$288,'PY1 Data(H)'!$A$1:$CZ$288))</f>
        <v>0</v>
      </c>
      <c r="CX14" s="176" cm="1">
        <f t="array" ref="CX14">_xlfn.XLOOKUP(CX$1,'PY1 Data(H)'!$A$1:$CZ$1,_xlfn.XLOOKUP($A14,'PY1 Data(H)'!$A$1:$A$288,'PY1 Data(H)'!$A$1:$CZ$288))</f>
        <v>0</v>
      </c>
      <c r="CY14" s="176" cm="1">
        <f t="array" ref="CY14">_xlfn.XLOOKUP(CY$1,'PY1 Data(H)'!$A$1:$CZ$1,_xlfn.XLOOKUP($A14,'PY1 Data(H)'!$A$1:$A$288,'PY1 Data(H)'!$A$1:$CZ$288))</f>
        <v>57631</v>
      </c>
    </row>
    <row r="15" spans="1:103" x14ac:dyDescent="0.3">
      <c r="A15">
        <v>338</v>
      </c>
      <c r="D15" s="176" cm="1">
        <f t="array" ref="D15">_xlfn.XLOOKUP(D$1,'PY1 Data(H)'!$A$1:$CZ$1,_xlfn.XLOOKUP($A15,'PY1 Data(H)'!$A$1:$A$288,'PY1 Data(H)'!$A$1:$CZ$288))</f>
        <v>377138712</v>
      </c>
      <c r="E15" s="176" cm="1">
        <f t="array" ref="E15">_xlfn.XLOOKUP(E$1,'PY1 Data(H)'!$A$1:$CZ$1,_xlfn.XLOOKUP($A15,'PY1 Data(H)'!$A$1:$A$288,'PY1 Data(H)'!$A$1:$CZ$288))</f>
        <v>46449400</v>
      </c>
      <c r="F15" s="176" cm="1">
        <f t="array" ref="F15">_xlfn.XLOOKUP(F$1,'PY1 Data(H)'!$A$1:$CZ$1,_xlfn.XLOOKUP($A15,'PY1 Data(H)'!$A$1:$A$288,'PY1 Data(H)'!$A$1:$CZ$288))</f>
        <v>21781475</v>
      </c>
      <c r="G15" s="176" cm="1">
        <f t="array" ref="G15">_xlfn.XLOOKUP(G$1,'PY1 Data(H)'!$A$1:$CZ$1,_xlfn.XLOOKUP($A15,'PY1 Data(H)'!$A$1:$A$288,'PY1 Data(H)'!$A$1:$CZ$288))</f>
        <v>0</v>
      </c>
      <c r="H15" s="176" cm="1">
        <f t="array" ref="H15">_xlfn.XLOOKUP(H$1,'PY1 Data(H)'!$A$1:$CZ$1,_xlfn.XLOOKUP($A15,'PY1 Data(H)'!$A$1:$A$288,'PY1 Data(H)'!$A$1:$CZ$288))</f>
        <v>32729164</v>
      </c>
      <c r="I15" s="176" cm="1">
        <f t="array" ref="I15">_xlfn.XLOOKUP(I$1,'PY1 Data(H)'!$A$1:$CZ$1,_xlfn.XLOOKUP($A15,'PY1 Data(H)'!$A$1:$A$288,'PY1 Data(H)'!$A$1:$CZ$288))</f>
        <v>26912285</v>
      </c>
      <c r="J15" s="176" cm="1">
        <f t="array" ref="J15">_xlfn.XLOOKUP(J$1,'PY1 Data(H)'!$A$1:$CZ$1,_xlfn.XLOOKUP($A15,'PY1 Data(H)'!$A$1:$A$288,'PY1 Data(H)'!$A$1:$CZ$288))</f>
        <v>37988000</v>
      </c>
      <c r="K15" s="176" cm="1">
        <f t="array" ref="K15">_xlfn.XLOOKUP(K$1,'PY1 Data(H)'!$A$1:$CZ$1,_xlfn.XLOOKUP($A15,'PY1 Data(H)'!$A$1:$A$288,'PY1 Data(H)'!$A$1:$CZ$288))</f>
        <v>49151266</v>
      </c>
      <c r="L15" s="176" cm="1">
        <f t="array" ref="L15">_xlfn.XLOOKUP(L$1,'PY1 Data(H)'!$A$1:$CZ$1,_xlfn.XLOOKUP($A15,'PY1 Data(H)'!$A$1:$A$288,'PY1 Data(H)'!$A$1:$CZ$288))</f>
        <v>70784001</v>
      </c>
      <c r="M15" s="176" cm="1">
        <f t="array" ref="M15">_xlfn.XLOOKUP(M$1,'PY1 Data(H)'!$A$1:$CZ$1,_xlfn.XLOOKUP($A15,'PY1 Data(H)'!$A$1:$A$288,'PY1 Data(H)'!$A$1:$CZ$288))</f>
        <v>371671388</v>
      </c>
      <c r="N15" s="176" cm="1">
        <f t="array" ref="N15">_xlfn.XLOOKUP(N$1,'PY1 Data(H)'!$A$1:$CZ$1,_xlfn.XLOOKUP($A15,'PY1 Data(H)'!$A$1:$A$288,'PY1 Data(H)'!$A$1:$CZ$288))</f>
        <v>729194439</v>
      </c>
      <c r="O15" s="176" cm="1">
        <f t="array" ref="O15">_xlfn.XLOOKUP(O$1,'PY1 Data(H)'!$A$1:$CZ$1,_xlfn.XLOOKUP($A15,'PY1 Data(H)'!$A$1:$A$288,'PY1 Data(H)'!$A$1:$CZ$288))</f>
        <v>108956840</v>
      </c>
      <c r="P15" s="176" cm="1">
        <f t="array" ref="P15">_xlfn.XLOOKUP(P$1,'PY1 Data(H)'!$A$1:$CZ$1,_xlfn.XLOOKUP($A15,'PY1 Data(H)'!$A$1:$A$288,'PY1 Data(H)'!$A$1:$CZ$288))</f>
        <v>529960982</v>
      </c>
      <c r="Q15" s="176" cm="1">
        <f t="array" ref="Q15">_xlfn.XLOOKUP(Q$1,'PY1 Data(H)'!$A$1:$CZ$1,_xlfn.XLOOKUP($A15,'PY1 Data(H)'!$A$1:$A$288,'PY1 Data(H)'!$A$1:$CZ$288))</f>
        <v>72732115</v>
      </c>
      <c r="R15" s="176" cm="1">
        <f t="array" ref="R15">_xlfn.XLOOKUP(R$1,'PY1 Data(H)'!$A$1:$CZ$1,_xlfn.XLOOKUP($A15,'PY1 Data(H)'!$A$1:$A$288,'PY1 Data(H)'!$A$1:$CZ$288))</f>
        <v>13501714</v>
      </c>
      <c r="S15" s="176" cm="1">
        <f t="array" ref="S15">_xlfn.XLOOKUP(S$1,'PY1 Data(H)'!$A$1:$CZ$1,_xlfn.XLOOKUP($A15,'PY1 Data(H)'!$A$1:$A$288,'PY1 Data(H)'!$A$1:$CZ$288))</f>
        <v>57008454</v>
      </c>
      <c r="T15" s="176" cm="1">
        <f t="array" ref="T15">_xlfn.XLOOKUP(T$1,'PY1 Data(H)'!$A$1:$CZ$1,_xlfn.XLOOKUP($A15,'PY1 Data(H)'!$A$1:$A$288,'PY1 Data(H)'!$A$1:$CZ$288))</f>
        <v>0</v>
      </c>
      <c r="U15" s="176" cm="1">
        <f t="array" ref="U15">_xlfn.XLOOKUP(U$1,'PY1 Data(H)'!$A$1:$CZ$1,_xlfn.XLOOKUP($A15,'PY1 Data(H)'!$A$1:$A$288,'PY1 Data(H)'!$A$1:$CZ$288))</f>
        <v>263062455</v>
      </c>
      <c r="V15" s="176" cm="1">
        <f t="array" ref="V15">_xlfn.XLOOKUP(V$1,'PY1 Data(H)'!$A$1:$CZ$1,_xlfn.XLOOKUP($A15,'PY1 Data(H)'!$A$1:$A$288,'PY1 Data(H)'!$A$1:$CZ$288))</f>
        <v>260638790</v>
      </c>
      <c r="W15" s="176" cm="1">
        <f t="array" ref="W15">_xlfn.XLOOKUP(W$1,'PY1 Data(H)'!$A$1:$CZ$1,_xlfn.XLOOKUP($A15,'PY1 Data(H)'!$A$1:$A$288,'PY1 Data(H)'!$A$1:$CZ$288))</f>
        <v>0</v>
      </c>
      <c r="X15" s="176" cm="1">
        <f t="array" ref="X15">_xlfn.XLOOKUP(X$1,'PY1 Data(H)'!$A$1:$CZ$1,_xlfn.XLOOKUP($A15,'PY1 Data(H)'!$A$1:$A$288,'PY1 Data(H)'!$A$1:$CZ$288))</f>
        <v>20944760</v>
      </c>
      <c r="Y15" s="176" cm="1">
        <f t="array" ref="Y15">_xlfn.XLOOKUP(Y$1,'PY1 Data(H)'!$A$1:$CZ$1,_xlfn.XLOOKUP($A15,'PY1 Data(H)'!$A$1:$A$288,'PY1 Data(H)'!$A$1:$CZ$288))</f>
        <v>18324266</v>
      </c>
      <c r="Z15" s="176" cm="1">
        <f t="array" ref="Z15">_xlfn.XLOOKUP(Z$1,'PY1 Data(H)'!$A$1:$CZ$1,_xlfn.XLOOKUP($A15,'PY1 Data(H)'!$A$1:$A$288,'PY1 Data(H)'!$A$1:$CZ$288))</f>
        <v>118069329</v>
      </c>
      <c r="AA15" s="176" cm="1">
        <f t="array" ref="AA15">_xlfn.XLOOKUP(AA$1,'PY1 Data(H)'!$A$1:$CZ$1,_xlfn.XLOOKUP($A15,'PY1 Data(H)'!$A$1:$A$288,'PY1 Data(H)'!$A$1:$CZ$288))</f>
        <v>118601513</v>
      </c>
      <c r="AB15" s="176" cm="1">
        <f t="array" ref="AB15">_xlfn.XLOOKUP(AB$1,'PY1 Data(H)'!$A$1:$CZ$1,_xlfn.XLOOKUP($A15,'PY1 Data(H)'!$A$1:$A$288,'PY1 Data(H)'!$A$1:$CZ$288))</f>
        <v>86354417</v>
      </c>
      <c r="AC15" s="176" cm="1">
        <f t="array" ref="AC15">_xlfn.XLOOKUP(AC$1,'PY1 Data(H)'!$A$1:$CZ$1,_xlfn.XLOOKUP($A15,'PY1 Data(H)'!$A$1:$A$288,'PY1 Data(H)'!$A$1:$CZ$288))</f>
        <v>469908115</v>
      </c>
      <c r="AD15" s="176" cm="1">
        <f t="array" ref="AD15">_xlfn.XLOOKUP(AD$1,'PY1 Data(H)'!$A$1:$CZ$1,_xlfn.XLOOKUP($A15,'PY1 Data(H)'!$A$1:$A$288,'PY1 Data(H)'!$A$1:$CZ$288))</f>
        <v>77062964</v>
      </c>
      <c r="AE15" s="176" cm="1">
        <f t="array" ref="AE15">_xlfn.XLOOKUP(AE$1,'PY1 Data(H)'!$A$1:$CZ$1,_xlfn.XLOOKUP($A15,'PY1 Data(H)'!$A$1:$A$288,'PY1 Data(H)'!$A$1:$CZ$288))</f>
        <v>324251997</v>
      </c>
      <c r="AF15" s="176" cm="1">
        <f t="array" ref="AF15">_xlfn.XLOOKUP(AF$1,'PY1 Data(H)'!$A$1:$CZ$1,_xlfn.XLOOKUP($A15,'PY1 Data(H)'!$A$1:$A$288,'PY1 Data(H)'!$A$1:$CZ$288))</f>
        <v>190782997</v>
      </c>
      <c r="AG15" s="176" cm="1">
        <f t="array" ref="AG15">_xlfn.XLOOKUP(AG$1,'PY1 Data(H)'!$A$1:$CZ$1,_xlfn.XLOOKUP($A15,'PY1 Data(H)'!$A$1:$A$288,'PY1 Data(H)'!$A$1:$CZ$288))</f>
        <v>93468736</v>
      </c>
      <c r="AH15" s="176" cm="1">
        <f t="array" ref="AH15">_xlfn.XLOOKUP(AH$1,'PY1 Data(H)'!$A$1:$CZ$1,_xlfn.XLOOKUP($A15,'PY1 Data(H)'!$A$1:$A$288,'PY1 Data(H)'!$A$1:$CZ$288))</f>
        <v>110871693</v>
      </c>
      <c r="AI15" s="176" cm="1">
        <f t="array" ref="AI15">_xlfn.XLOOKUP(AI$1,'PY1 Data(H)'!$A$1:$CZ$1,_xlfn.XLOOKUP($A15,'PY1 Data(H)'!$A$1:$A$288,'PY1 Data(H)'!$A$1:$CZ$288))</f>
        <v>922518328</v>
      </c>
      <c r="AJ15" s="176" cm="1">
        <f t="array" ref="AJ15">_xlfn.XLOOKUP(AJ$1,'PY1 Data(H)'!$A$1:$CZ$1,_xlfn.XLOOKUP($A15,'PY1 Data(H)'!$A$1:$A$288,'PY1 Data(H)'!$A$1:$CZ$288))</f>
        <v>56761163</v>
      </c>
      <c r="AK15" s="176" cm="1">
        <f t="array" ref="AK15">_xlfn.XLOOKUP(AK$1,'PY1 Data(H)'!$A$1:$CZ$1,_xlfn.XLOOKUP($A15,'PY1 Data(H)'!$A$1:$A$288,'PY1 Data(H)'!$A$1:$CZ$288))</f>
        <v>1002700454</v>
      </c>
      <c r="AL15" s="176" cm="1">
        <f t="array" ref="AL15">_xlfn.XLOOKUP(AL$1,'PY1 Data(H)'!$A$1:$CZ$1,_xlfn.XLOOKUP($A15,'PY1 Data(H)'!$A$1:$A$288,'PY1 Data(H)'!$A$1:$CZ$288))</f>
        <v>135038442</v>
      </c>
      <c r="AM15" s="176" cm="1">
        <f t="array" ref="AM15">_xlfn.XLOOKUP(AM$1,'PY1 Data(H)'!$A$1:$CZ$1,_xlfn.XLOOKUP($A15,'PY1 Data(H)'!$A$1:$A$288,'PY1 Data(H)'!$A$1:$CZ$288))</f>
        <v>424811068</v>
      </c>
      <c r="AN15" s="176" cm="1">
        <f t="array" ref="AN15">_xlfn.XLOOKUP(AN$1,'PY1 Data(H)'!$A$1:$CZ$1,_xlfn.XLOOKUP($A15,'PY1 Data(H)'!$A$1:$A$288,'PY1 Data(H)'!$A$1:$CZ$288))</f>
        <v>16403254</v>
      </c>
      <c r="AO15" s="176" cm="1">
        <f t="array" ref="AO15">_xlfn.XLOOKUP(AO$1,'PY1 Data(H)'!$A$1:$CZ$1,_xlfn.XLOOKUP($A15,'PY1 Data(H)'!$A$1:$A$288,'PY1 Data(H)'!$A$1:$CZ$288))</f>
        <v>8469466</v>
      </c>
      <c r="AP15" s="176" cm="1">
        <f t="array" ref="AP15">_xlfn.XLOOKUP(AP$1,'PY1 Data(H)'!$A$1:$CZ$1,_xlfn.XLOOKUP($A15,'PY1 Data(H)'!$A$1:$A$288,'PY1 Data(H)'!$A$1:$CZ$288))</f>
        <v>129720253</v>
      </c>
      <c r="AQ15" s="176" cm="1">
        <f t="array" ref="AQ15">_xlfn.XLOOKUP(AQ$1,'PY1 Data(H)'!$A$1:$CZ$1,_xlfn.XLOOKUP($A15,'PY1 Data(H)'!$A$1:$A$288,'PY1 Data(H)'!$A$1:$CZ$288))</f>
        <v>31282529</v>
      </c>
      <c r="AR15" s="176" cm="1">
        <f t="array" ref="AR15">_xlfn.XLOOKUP(AR$1,'PY1 Data(H)'!$A$1:$CZ$1,_xlfn.XLOOKUP($A15,'PY1 Data(H)'!$A$1:$A$288,'PY1 Data(H)'!$A$1:$CZ$288))</f>
        <v>1151304205</v>
      </c>
      <c r="AS15" s="176" cm="1">
        <f t="array" ref="AS15">_xlfn.XLOOKUP(AS$1,'PY1 Data(H)'!$A$1:$CZ$1,_xlfn.XLOOKUP($A15,'PY1 Data(H)'!$A$1:$A$288,'PY1 Data(H)'!$A$1:$CZ$288))</f>
        <v>55504764</v>
      </c>
      <c r="AT15" s="176" cm="1">
        <f t="array" ref="AT15">_xlfn.XLOOKUP(AT$1,'PY1 Data(H)'!$A$1:$CZ$1,_xlfn.XLOOKUP($A15,'PY1 Data(H)'!$A$1:$A$288,'PY1 Data(H)'!$A$1:$CZ$288))</f>
        <v>261516922</v>
      </c>
      <c r="AU15" s="176" cm="1">
        <f t="array" ref="AU15">_xlfn.XLOOKUP(AU$1,'PY1 Data(H)'!$A$1:$CZ$1,_xlfn.XLOOKUP($A15,'PY1 Data(H)'!$A$1:$A$288,'PY1 Data(H)'!$A$1:$CZ$288))</f>
        <v>129586822</v>
      </c>
      <c r="AV15" s="176" cm="1">
        <f t="array" ref="AV15">_xlfn.XLOOKUP(AV$1,'PY1 Data(H)'!$A$1:$CZ$1,_xlfn.XLOOKUP($A15,'PY1 Data(H)'!$A$1:$A$288,'PY1 Data(H)'!$A$1:$CZ$288))</f>
        <v>280348635</v>
      </c>
      <c r="AW15" s="176" cm="1">
        <f t="array" ref="AW15">_xlfn.XLOOKUP(AW$1,'PY1 Data(H)'!$A$1:$CZ$1,_xlfn.XLOOKUP($A15,'PY1 Data(H)'!$A$1:$A$288,'PY1 Data(H)'!$A$1:$CZ$288))</f>
        <v>37800707</v>
      </c>
      <c r="AX15" s="176" cm="1">
        <f t="array" ref="AX15">_xlfn.XLOOKUP(AX$1,'PY1 Data(H)'!$A$1:$CZ$1,_xlfn.XLOOKUP($A15,'PY1 Data(H)'!$A$1:$A$288,'PY1 Data(H)'!$A$1:$CZ$288))</f>
        <v>74338108</v>
      </c>
      <c r="AY15" s="176" cm="1">
        <f t="array" ref="AY15">_xlfn.XLOOKUP(AY$1,'PY1 Data(H)'!$A$1:$CZ$1,_xlfn.XLOOKUP($A15,'PY1 Data(H)'!$A$1:$A$288,'PY1 Data(H)'!$A$1:$CZ$288))</f>
        <v>0</v>
      </c>
      <c r="AZ15" s="176" cm="1">
        <f t="array" ref="AZ15">_xlfn.XLOOKUP(AZ$1,'PY1 Data(H)'!$A$1:$CZ$1,_xlfn.XLOOKUP($A15,'PY1 Data(H)'!$A$1:$A$288,'PY1 Data(H)'!$A$1:$CZ$288))</f>
        <v>302278375</v>
      </c>
      <c r="BA15" s="176" cm="1">
        <f t="array" ref="BA15">_xlfn.XLOOKUP(BA$1,'PY1 Data(H)'!$A$1:$CZ$1,_xlfn.XLOOKUP($A15,'PY1 Data(H)'!$A$1:$A$288,'PY1 Data(H)'!$A$1:$CZ$288))</f>
        <v>109774440</v>
      </c>
      <c r="BB15" s="176" cm="1">
        <f t="array" ref="BB15">_xlfn.XLOOKUP(BB$1,'PY1 Data(H)'!$A$1:$CZ$1,_xlfn.XLOOKUP($A15,'PY1 Data(H)'!$A$1:$A$288,'PY1 Data(H)'!$A$1:$CZ$288))</f>
        <v>624810184</v>
      </c>
      <c r="BC15" s="176" cm="1">
        <f t="array" ref="BC15">_xlfn.XLOOKUP(BC$1,'PY1 Data(H)'!$A$1:$CZ$1,_xlfn.XLOOKUP($A15,'PY1 Data(H)'!$A$1:$A$288,'PY1 Data(H)'!$A$1:$CZ$288))</f>
        <v>20039815</v>
      </c>
      <c r="BD15" s="176" cm="1">
        <f t="array" ref="BD15">_xlfn.XLOOKUP(BD$1,'PY1 Data(H)'!$A$1:$CZ$1,_xlfn.XLOOKUP($A15,'PY1 Data(H)'!$A$1:$A$288,'PY1 Data(H)'!$A$1:$CZ$288))</f>
        <v>142493013</v>
      </c>
      <c r="BE15" s="176" cm="1">
        <f t="array" ref="BE15">_xlfn.XLOOKUP(BE$1,'PY1 Data(H)'!$A$1:$CZ$1,_xlfn.XLOOKUP($A15,'PY1 Data(H)'!$A$1:$A$288,'PY1 Data(H)'!$A$1:$CZ$288))</f>
        <v>71889455</v>
      </c>
      <c r="BF15" s="176" cm="1">
        <f t="array" ref="BF15">_xlfn.XLOOKUP(BF$1,'PY1 Data(H)'!$A$1:$CZ$1,_xlfn.XLOOKUP($A15,'PY1 Data(H)'!$A$1:$A$288,'PY1 Data(H)'!$A$1:$CZ$288))</f>
        <v>197761529</v>
      </c>
      <c r="BG15" s="176" cm="1">
        <f t="array" ref="BG15">_xlfn.XLOOKUP(BG$1,'PY1 Data(H)'!$A$1:$CZ$1,_xlfn.XLOOKUP($A15,'PY1 Data(H)'!$A$1:$A$288,'PY1 Data(H)'!$A$1:$CZ$288))</f>
        <v>137050727</v>
      </c>
      <c r="BH15" s="176" cm="1">
        <f t="array" ref="BH15">_xlfn.XLOOKUP(BH$1,'PY1 Data(H)'!$A$1:$CZ$1,_xlfn.XLOOKUP($A15,'PY1 Data(H)'!$A$1:$A$288,'PY1 Data(H)'!$A$1:$CZ$288))</f>
        <v>16551131</v>
      </c>
      <c r="BI15" s="176" cm="1">
        <f t="array" ref="BI15">_xlfn.XLOOKUP(BI$1,'PY1 Data(H)'!$A$1:$CZ$1,_xlfn.XLOOKUP($A15,'PY1 Data(H)'!$A$1:$A$288,'PY1 Data(H)'!$A$1:$CZ$288))</f>
        <v>47339782</v>
      </c>
      <c r="BJ15" s="176" cm="1">
        <f t="array" ref="BJ15">_xlfn.XLOOKUP(BJ$1,'PY1 Data(H)'!$A$1:$CZ$1,_xlfn.XLOOKUP($A15,'PY1 Data(H)'!$A$1:$A$288,'PY1 Data(H)'!$A$1:$CZ$288))</f>
        <v>45901080</v>
      </c>
      <c r="BK15" s="176" cm="1">
        <f t="array" ref="BK15">_xlfn.XLOOKUP(BK$1,'PY1 Data(H)'!$A$1:$CZ$1,_xlfn.XLOOKUP($A15,'PY1 Data(H)'!$A$1:$A$288,'PY1 Data(H)'!$A$1:$CZ$288))</f>
        <v>2946611524</v>
      </c>
      <c r="BL15" s="176" cm="1">
        <f t="array" ref="BL15">_xlfn.XLOOKUP(BL$1,'PY1 Data(H)'!$A$1:$CZ$1,_xlfn.XLOOKUP($A15,'PY1 Data(H)'!$A$1:$A$288,'PY1 Data(H)'!$A$1:$CZ$288))</f>
        <v>16294483</v>
      </c>
      <c r="BM15" s="176" cm="1">
        <f t="array" ref="BM15">_xlfn.XLOOKUP(BM$1,'PY1 Data(H)'!$A$1:$CZ$1,_xlfn.XLOOKUP($A15,'PY1 Data(H)'!$A$1:$A$288,'PY1 Data(H)'!$A$1:$CZ$288))</f>
        <v>90775189</v>
      </c>
      <c r="BN15" s="176" cm="1">
        <f t="array" ref="BN15">_xlfn.XLOOKUP(BN$1,'PY1 Data(H)'!$A$1:$CZ$1,_xlfn.XLOOKUP($A15,'PY1 Data(H)'!$A$1:$A$288,'PY1 Data(H)'!$A$1:$CZ$288))</f>
        <v>371882829</v>
      </c>
      <c r="BO15" s="176" cm="1">
        <f t="array" ref="BO15">_xlfn.XLOOKUP(BO$1,'PY1 Data(H)'!$A$1:$CZ$1,_xlfn.XLOOKUP($A15,'PY1 Data(H)'!$A$1:$A$288,'PY1 Data(H)'!$A$1:$CZ$288))</f>
        <v>163890335</v>
      </c>
      <c r="BP15" s="176" cm="1">
        <f t="array" ref="BP15">_xlfn.XLOOKUP(BP$1,'PY1 Data(H)'!$A$1:$CZ$1,_xlfn.XLOOKUP($A15,'PY1 Data(H)'!$A$1:$A$288,'PY1 Data(H)'!$A$1:$CZ$288))</f>
        <v>1137566173</v>
      </c>
      <c r="BQ15" s="176" cm="1">
        <f t="array" ref="BQ15">_xlfn.XLOOKUP(BQ$1,'PY1 Data(H)'!$A$1:$CZ$1,_xlfn.XLOOKUP($A15,'PY1 Data(H)'!$A$1:$A$288,'PY1 Data(H)'!$A$1:$CZ$288))</f>
        <v>46062886</v>
      </c>
      <c r="BR15" s="176" cm="1">
        <f t="array" ref="BR15">_xlfn.XLOOKUP(BR$1,'PY1 Data(H)'!$A$1:$CZ$1,_xlfn.XLOOKUP($A15,'PY1 Data(H)'!$A$1:$A$288,'PY1 Data(H)'!$A$1:$CZ$288))</f>
        <v>340261800</v>
      </c>
      <c r="BS15" s="176" cm="1">
        <f t="array" ref="BS15">_xlfn.XLOOKUP(BS$1,'PY1 Data(H)'!$A$1:$CZ$1,_xlfn.XLOOKUP($A15,'PY1 Data(H)'!$A$1:$A$288,'PY1 Data(H)'!$A$1:$CZ$288))</f>
        <v>546935953</v>
      </c>
      <c r="BT15" s="176" cm="1">
        <f t="array" ref="BT15">_xlfn.XLOOKUP(BT$1,'PY1 Data(H)'!$A$1:$CZ$1,_xlfn.XLOOKUP($A15,'PY1 Data(H)'!$A$1:$A$288,'PY1 Data(H)'!$A$1:$CZ$288))</f>
        <v>13778153</v>
      </c>
      <c r="BU15" s="176" cm="1">
        <f t="array" ref="BU15">_xlfn.XLOOKUP(BU$1,'PY1 Data(H)'!$A$1:$CZ$1,_xlfn.XLOOKUP($A15,'PY1 Data(H)'!$A$1:$A$288,'PY1 Data(H)'!$A$1:$CZ$288))</f>
        <v>66292373</v>
      </c>
      <c r="BV15" s="176" cm="1">
        <f t="array" ref="BV15">_xlfn.XLOOKUP(BV$1,'PY1 Data(H)'!$A$1:$CZ$1,_xlfn.XLOOKUP($A15,'PY1 Data(H)'!$A$1:$A$288,'PY1 Data(H)'!$A$1:$CZ$288))</f>
        <v>137718895</v>
      </c>
      <c r="BW15" s="176" cm="1">
        <f t="array" ref="BW15">_xlfn.XLOOKUP(BW$1,'PY1 Data(H)'!$A$1:$CZ$1,_xlfn.XLOOKUP($A15,'PY1 Data(H)'!$A$1:$A$288,'PY1 Data(H)'!$A$1:$CZ$288))</f>
        <v>13733538</v>
      </c>
      <c r="BX15" s="176" cm="1">
        <f t="array" ref="BX15">_xlfn.XLOOKUP(BX$1,'PY1 Data(H)'!$A$1:$CZ$1,_xlfn.XLOOKUP($A15,'PY1 Data(H)'!$A$1:$A$288,'PY1 Data(H)'!$A$1:$CZ$288))</f>
        <v>39252511</v>
      </c>
      <c r="BY15" s="176" cm="1">
        <f t="array" ref="BY15">_xlfn.XLOOKUP(BY$1,'PY1 Data(H)'!$A$1:$CZ$1,_xlfn.XLOOKUP($A15,'PY1 Data(H)'!$A$1:$A$288,'PY1 Data(H)'!$A$1:$CZ$288))</f>
        <v>307450716</v>
      </c>
      <c r="BZ15" s="176" cm="1">
        <f t="array" ref="BZ15">_xlfn.XLOOKUP(BZ$1,'PY1 Data(H)'!$A$1:$CZ$1,_xlfn.XLOOKUP($A15,'PY1 Data(H)'!$A$1:$A$288,'PY1 Data(H)'!$A$1:$CZ$288))</f>
        <v>27247055</v>
      </c>
      <c r="CA15" s="176" cm="1">
        <f t="array" ref="CA15">_xlfn.XLOOKUP(CA$1,'PY1 Data(H)'!$A$1:$CZ$1,_xlfn.XLOOKUP($A15,'PY1 Data(H)'!$A$1:$A$288,'PY1 Data(H)'!$A$1:$CZ$288))</f>
        <v>239335732</v>
      </c>
      <c r="CB15" s="176" cm="1">
        <f t="array" ref="CB15">_xlfn.XLOOKUP(CB$1,'PY1 Data(H)'!$A$1:$CZ$1,_xlfn.XLOOKUP($A15,'PY1 Data(H)'!$A$1:$A$288,'PY1 Data(H)'!$A$1:$CZ$288))</f>
        <v>49395402</v>
      </c>
      <c r="CC15" s="176" cm="1">
        <f t="array" ref="CC15">_xlfn.XLOOKUP(CC$1,'PY1 Data(H)'!$A$1:$CZ$1,_xlfn.XLOOKUP($A15,'PY1 Data(H)'!$A$1:$A$288,'PY1 Data(H)'!$A$1:$CZ$288))</f>
        <v>156372247</v>
      </c>
      <c r="CD15" s="176" cm="1">
        <f t="array" ref="CD15">_xlfn.XLOOKUP(CD$1,'PY1 Data(H)'!$A$1:$CZ$1,_xlfn.XLOOKUP($A15,'PY1 Data(H)'!$A$1:$A$288,'PY1 Data(H)'!$A$1:$CZ$288))</f>
        <v>155438551</v>
      </c>
      <c r="CE15" s="176" cm="1">
        <f t="array" ref="CE15">_xlfn.XLOOKUP(CE$1,'PY1 Data(H)'!$A$1:$CZ$1,_xlfn.XLOOKUP($A15,'PY1 Data(H)'!$A$1:$A$288,'PY1 Data(H)'!$A$1:$CZ$288))</f>
        <v>113538651</v>
      </c>
      <c r="CF15" s="176" cm="1">
        <f t="array" ref="CF15">_xlfn.XLOOKUP(CF$1,'PY1 Data(H)'!$A$1:$CZ$1,_xlfn.XLOOKUP($A15,'PY1 Data(H)'!$A$1:$A$288,'PY1 Data(H)'!$A$1:$CZ$288))</f>
        <v>110479420</v>
      </c>
      <c r="CG15" s="176" cm="1">
        <f t="array" ref="CG15">_xlfn.XLOOKUP(CG$1,'PY1 Data(H)'!$A$1:$CZ$1,_xlfn.XLOOKUP($A15,'PY1 Data(H)'!$A$1:$A$288,'PY1 Data(H)'!$A$1:$CZ$288))</f>
        <v>150628460</v>
      </c>
      <c r="CH15" s="176" cm="1">
        <f t="array" ref="CH15">_xlfn.XLOOKUP(CH$1,'PY1 Data(H)'!$A$1:$CZ$1,_xlfn.XLOOKUP($A15,'PY1 Data(H)'!$A$1:$A$288,'PY1 Data(H)'!$A$1:$CZ$288))</f>
        <v>84888739</v>
      </c>
      <c r="CI15" s="176" cm="1">
        <f t="array" ref="CI15">_xlfn.XLOOKUP(CI$1,'PY1 Data(H)'!$A$1:$CZ$1,_xlfn.XLOOKUP($A15,'PY1 Data(H)'!$A$1:$A$288,'PY1 Data(H)'!$A$1:$CZ$288))</f>
        <v>51047878</v>
      </c>
      <c r="CJ15" s="176" cm="1">
        <f t="array" ref="CJ15">_xlfn.XLOOKUP(CJ$1,'PY1 Data(H)'!$A$1:$CZ$1,_xlfn.XLOOKUP($A15,'PY1 Data(H)'!$A$1:$A$288,'PY1 Data(H)'!$A$1:$CZ$288))</f>
        <v>57450957</v>
      </c>
      <c r="CK15" s="176" cm="1">
        <f t="array" ref="CK15">_xlfn.XLOOKUP(CK$1,'PY1 Data(H)'!$A$1:$CZ$1,_xlfn.XLOOKUP($A15,'PY1 Data(H)'!$A$1:$A$288,'PY1 Data(H)'!$A$1:$CZ$288))</f>
        <v>92243880</v>
      </c>
      <c r="CL15" s="176" cm="1">
        <f t="array" ref="CL15">_xlfn.XLOOKUP(CL$1,'PY1 Data(H)'!$A$1:$CZ$1,_xlfn.XLOOKUP($A15,'PY1 Data(H)'!$A$1:$A$288,'PY1 Data(H)'!$A$1:$CZ$288))</f>
        <v>26130777</v>
      </c>
      <c r="CM15" s="176" cm="1">
        <f t="array" ref="CM15">_xlfn.XLOOKUP(CM$1,'PY1 Data(H)'!$A$1:$CZ$1,_xlfn.XLOOKUP($A15,'PY1 Data(H)'!$A$1:$A$288,'PY1 Data(H)'!$A$1:$CZ$288))</f>
        <v>23533035</v>
      </c>
      <c r="CN15" s="176" cm="1">
        <f t="array" ref="CN15">_xlfn.XLOOKUP(CN$1,'PY1 Data(H)'!$A$1:$CZ$1,_xlfn.XLOOKUP($A15,'PY1 Data(H)'!$A$1:$A$288,'PY1 Data(H)'!$A$1:$CZ$288))</f>
        <v>7744972</v>
      </c>
      <c r="CO15" s="176" cm="1">
        <f t="array" ref="CO15">_xlfn.XLOOKUP(CO$1,'PY1 Data(H)'!$A$1:$CZ$1,_xlfn.XLOOKUP($A15,'PY1 Data(H)'!$A$1:$A$288,'PY1 Data(H)'!$A$1:$CZ$288))</f>
        <v>560585289</v>
      </c>
      <c r="CP15" s="176" cm="1">
        <f t="array" ref="CP15">_xlfn.XLOOKUP(CP$1,'PY1 Data(H)'!$A$1:$CZ$1,_xlfn.XLOOKUP($A15,'PY1 Data(H)'!$A$1:$A$288,'PY1 Data(H)'!$A$1:$CZ$288))</f>
        <v>63771808</v>
      </c>
      <c r="CQ15" s="176" cm="1">
        <f t="array" ref="CQ15">_xlfn.XLOOKUP(CQ$1,'PY1 Data(H)'!$A$1:$CZ$1,_xlfn.XLOOKUP($A15,'PY1 Data(H)'!$A$1:$A$288,'PY1 Data(H)'!$A$1:$CZ$288))</f>
        <v>3953899179</v>
      </c>
      <c r="CR15" s="176" cm="1">
        <f t="array" ref="CR15">_xlfn.XLOOKUP(CR$1,'PY1 Data(H)'!$A$1:$CZ$1,_xlfn.XLOOKUP($A15,'PY1 Data(H)'!$A$1:$A$288,'PY1 Data(H)'!$A$1:$CZ$288))</f>
        <v>16142751</v>
      </c>
      <c r="CS15" s="176" cm="1">
        <f t="array" ref="CS15">_xlfn.XLOOKUP(CS$1,'PY1 Data(H)'!$A$1:$CZ$1,_xlfn.XLOOKUP($A15,'PY1 Data(H)'!$A$1:$A$288,'PY1 Data(H)'!$A$1:$CZ$288))</f>
        <v>23356684</v>
      </c>
      <c r="CT15" s="176" cm="1">
        <f t="array" ref="CT15">_xlfn.XLOOKUP(CT$1,'PY1 Data(H)'!$A$1:$CZ$1,_xlfn.XLOOKUP($A15,'PY1 Data(H)'!$A$1:$A$288,'PY1 Data(H)'!$A$1:$CZ$288))</f>
        <v>62645265</v>
      </c>
      <c r="CU15" s="176" cm="1">
        <f t="array" ref="CU15">_xlfn.XLOOKUP(CU$1,'PY1 Data(H)'!$A$1:$CZ$1,_xlfn.XLOOKUP($A15,'PY1 Data(H)'!$A$1:$A$288,'PY1 Data(H)'!$A$1:$CZ$288))</f>
        <v>159264063</v>
      </c>
      <c r="CV15" s="176" cm="1">
        <f t="array" ref="CV15">_xlfn.XLOOKUP(CV$1,'PY1 Data(H)'!$A$1:$CZ$1,_xlfn.XLOOKUP($A15,'PY1 Data(H)'!$A$1:$A$288,'PY1 Data(H)'!$A$1:$CZ$288))</f>
        <v>94703633</v>
      </c>
      <c r="CW15" s="176" cm="1">
        <f t="array" ref="CW15">_xlfn.XLOOKUP(CW$1,'PY1 Data(H)'!$A$1:$CZ$1,_xlfn.XLOOKUP($A15,'PY1 Data(H)'!$A$1:$A$288,'PY1 Data(H)'!$A$1:$CZ$288))</f>
        <v>119325850</v>
      </c>
      <c r="CX15" s="176" cm="1">
        <f t="array" ref="CX15">_xlfn.XLOOKUP(CX$1,'PY1 Data(H)'!$A$1:$CZ$1,_xlfn.XLOOKUP($A15,'PY1 Data(H)'!$A$1:$A$288,'PY1 Data(H)'!$A$1:$CZ$288))</f>
        <v>41168564</v>
      </c>
      <c r="CY15" s="176" cm="1">
        <f t="array" ref="CY15">_xlfn.XLOOKUP(CY$1,'PY1 Data(H)'!$A$1:$CZ$1,_xlfn.XLOOKUP($A15,'PY1 Data(H)'!$A$1:$A$288,'PY1 Data(H)'!$A$1:$CZ$288))</f>
        <v>27113112</v>
      </c>
    </row>
    <row r="16" spans="1:103" x14ac:dyDescent="0.3">
      <c r="A16">
        <v>335</v>
      </c>
      <c r="D16" s="176" cm="1">
        <f t="array" ref="D16">_xlfn.XLOOKUP(D$1,'PY1 Data(H)'!$A$1:$CZ$1,_xlfn.XLOOKUP($A16,'PY1 Data(H)'!$A$1:$A$288,'PY1 Data(H)'!$A$1:$CZ$288))</f>
        <v>0</v>
      </c>
      <c r="E16" s="176" cm="1">
        <f t="array" ref="E16">_xlfn.XLOOKUP(E$1,'PY1 Data(H)'!$A$1:$CZ$1,_xlfn.XLOOKUP($A16,'PY1 Data(H)'!$A$1:$A$288,'PY1 Data(H)'!$A$1:$CZ$288))</f>
        <v>3654510</v>
      </c>
      <c r="F16" s="176" cm="1">
        <f t="array" ref="F16">_xlfn.XLOOKUP(F$1,'PY1 Data(H)'!$A$1:$CZ$1,_xlfn.XLOOKUP($A16,'PY1 Data(H)'!$A$1:$A$288,'PY1 Data(H)'!$A$1:$CZ$288))</f>
        <v>40858</v>
      </c>
      <c r="G16" s="176" cm="1">
        <f t="array" ref="G16">_xlfn.XLOOKUP(G$1,'PY1 Data(H)'!$A$1:$CZ$1,_xlfn.XLOOKUP($A16,'PY1 Data(H)'!$A$1:$A$288,'PY1 Data(H)'!$A$1:$CZ$288))</f>
        <v>0</v>
      </c>
      <c r="H16" s="176" cm="1">
        <f t="array" ref="H16">_xlfn.XLOOKUP(H$1,'PY1 Data(H)'!$A$1:$CZ$1,_xlfn.XLOOKUP($A16,'PY1 Data(H)'!$A$1:$A$288,'PY1 Data(H)'!$A$1:$CZ$288))</f>
        <v>0</v>
      </c>
      <c r="I16" s="176" cm="1">
        <f t="array" ref="I16">_xlfn.XLOOKUP(I$1,'PY1 Data(H)'!$A$1:$CZ$1,_xlfn.XLOOKUP($A16,'PY1 Data(H)'!$A$1:$A$288,'PY1 Data(H)'!$A$1:$CZ$288))</f>
        <v>0</v>
      </c>
      <c r="J16" s="176" cm="1">
        <f t="array" ref="J16">_xlfn.XLOOKUP(J$1,'PY1 Data(H)'!$A$1:$CZ$1,_xlfn.XLOOKUP($A16,'PY1 Data(H)'!$A$1:$A$288,'PY1 Data(H)'!$A$1:$CZ$288))</f>
        <v>0</v>
      </c>
      <c r="K16" s="176" cm="1">
        <f t="array" ref="K16">_xlfn.XLOOKUP(K$1,'PY1 Data(H)'!$A$1:$CZ$1,_xlfn.XLOOKUP($A16,'PY1 Data(H)'!$A$1:$A$288,'PY1 Data(H)'!$A$1:$CZ$288))</f>
        <v>0</v>
      </c>
      <c r="L16" s="176" cm="1">
        <f t="array" ref="L16">_xlfn.XLOOKUP(L$1,'PY1 Data(H)'!$A$1:$CZ$1,_xlfn.XLOOKUP($A16,'PY1 Data(H)'!$A$1:$A$288,'PY1 Data(H)'!$A$1:$CZ$288))</f>
        <v>0</v>
      </c>
      <c r="M16" s="176" cm="1">
        <f t="array" ref="M16">_xlfn.XLOOKUP(M$1,'PY1 Data(H)'!$A$1:$CZ$1,_xlfn.XLOOKUP($A16,'PY1 Data(H)'!$A$1:$A$288,'PY1 Data(H)'!$A$1:$CZ$288))</f>
        <v>0</v>
      </c>
      <c r="N16" s="176" cm="1">
        <f t="array" ref="N16">_xlfn.XLOOKUP(N$1,'PY1 Data(H)'!$A$1:$CZ$1,_xlfn.XLOOKUP($A16,'PY1 Data(H)'!$A$1:$A$288,'PY1 Data(H)'!$A$1:$CZ$288))</f>
        <v>33485094</v>
      </c>
      <c r="O16" s="176" cm="1">
        <f t="array" ref="O16">_xlfn.XLOOKUP(O$1,'PY1 Data(H)'!$A$1:$CZ$1,_xlfn.XLOOKUP($A16,'PY1 Data(H)'!$A$1:$A$288,'PY1 Data(H)'!$A$1:$CZ$288))</f>
        <v>0</v>
      </c>
      <c r="P16" s="176" cm="1">
        <f t="array" ref="P16">_xlfn.XLOOKUP(P$1,'PY1 Data(H)'!$A$1:$CZ$1,_xlfn.XLOOKUP($A16,'PY1 Data(H)'!$A$1:$A$288,'PY1 Data(H)'!$A$1:$CZ$288))</f>
        <v>28928297</v>
      </c>
      <c r="Q16" s="176" cm="1">
        <f t="array" ref="Q16">_xlfn.XLOOKUP(Q$1,'PY1 Data(H)'!$A$1:$CZ$1,_xlfn.XLOOKUP($A16,'PY1 Data(H)'!$A$1:$A$288,'PY1 Data(H)'!$A$1:$CZ$288))</f>
        <v>0</v>
      </c>
      <c r="R16" s="176" cm="1">
        <f t="array" ref="R16">_xlfn.XLOOKUP(R$1,'PY1 Data(H)'!$A$1:$CZ$1,_xlfn.XLOOKUP($A16,'PY1 Data(H)'!$A$1:$A$288,'PY1 Data(H)'!$A$1:$CZ$288))</f>
        <v>0</v>
      </c>
      <c r="S16" s="176" cm="1">
        <f t="array" ref="S16">_xlfn.XLOOKUP(S$1,'PY1 Data(H)'!$A$1:$CZ$1,_xlfn.XLOOKUP($A16,'PY1 Data(H)'!$A$1:$A$288,'PY1 Data(H)'!$A$1:$CZ$288))</f>
        <v>6747158</v>
      </c>
      <c r="T16" s="176" cm="1">
        <f t="array" ref="T16">_xlfn.XLOOKUP(T$1,'PY1 Data(H)'!$A$1:$CZ$1,_xlfn.XLOOKUP($A16,'PY1 Data(H)'!$A$1:$A$288,'PY1 Data(H)'!$A$1:$CZ$288))</f>
        <v>0</v>
      </c>
      <c r="U16" s="176" cm="1">
        <f t="array" ref="U16">_xlfn.XLOOKUP(U$1,'PY1 Data(H)'!$A$1:$CZ$1,_xlfn.XLOOKUP($A16,'PY1 Data(H)'!$A$1:$A$288,'PY1 Data(H)'!$A$1:$CZ$288))</f>
        <v>0</v>
      </c>
      <c r="V16" s="176" cm="1">
        <f t="array" ref="V16">_xlfn.XLOOKUP(V$1,'PY1 Data(H)'!$A$1:$CZ$1,_xlfn.XLOOKUP($A16,'PY1 Data(H)'!$A$1:$A$288,'PY1 Data(H)'!$A$1:$CZ$288))</f>
        <v>0</v>
      </c>
      <c r="W16" s="176" cm="1">
        <f t="array" ref="W16">_xlfn.XLOOKUP(W$1,'PY1 Data(H)'!$A$1:$CZ$1,_xlfn.XLOOKUP($A16,'PY1 Data(H)'!$A$1:$A$288,'PY1 Data(H)'!$A$1:$CZ$288))</f>
        <v>0</v>
      </c>
      <c r="X16" s="176" cm="1">
        <f t="array" ref="X16">_xlfn.XLOOKUP(X$1,'PY1 Data(H)'!$A$1:$CZ$1,_xlfn.XLOOKUP($A16,'PY1 Data(H)'!$A$1:$A$288,'PY1 Data(H)'!$A$1:$CZ$288))</f>
        <v>0</v>
      </c>
      <c r="Y16" s="176" cm="1">
        <f t="array" ref="Y16">_xlfn.XLOOKUP(Y$1,'PY1 Data(H)'!$A$1:$CZ$1,_xlfn.XLOOKUP($A16,'PY1 Data(H)'!$A$1:$A$288,'PY1 Data(H)'!$A$1:$CZ$288))</f>
        <v>1090745</v>
      </c>
      <c r="Z16" s="176" cm="1">
        <f t="array" ref="Z16">_xlfn.XLOOKUP(Z$1,'PY1 Data(H)'!$A$1:$CZ$1,_xlfn.XLOOKUP($A16,'PY1 Data(H)'!$A$1:$A$288,'PY1 Data(H)'!$A$1:$CZ$288))</f>
        <v>0</v>
      </c>
      <c r="AA16" s="176" cm="1">
        <f t="array" ref="AA16">_xlfn.XLOOKUP(AA$1,'PY1 Data(H)'!$A$1:$CZ$1,_xlfn.XLOOKUP($A16,'PY1 Data(H)'!$A$1:$A$288,'PY1 Data(H)'!$A$1:$CZ$288))</f>
        <v>5427549</v>
      </c>
      <c r="AB16" s="176" cm="1">
        <f t="array" ref="AB16">_xlfn.XLOOKUP(AB$1,'PY1 Data(H)'!$A$1:$CZ$1,_xlfn.XLOOKUP($A16,'PY1 Data(H)'!$A$1:$A$288,'PY1 Data(H)'!$A$1:$CZ$288))</f>
        <v>9975062</v>
      </c>
      <c r="AC16" s="176" cm="1">
        <f t="array" ref="AC16">_xlfn.XLOOKUP(AC$1,'PY1 Data(H)'!$A$1:$CZ$1,_xlfn.XLOOKUP($A16,'PY1 Data(H)'!$A$1:$A$288,'PY1 Data(H)'!$A$1:$CZ$288))</f>
        <v>0</v>
      </c>
      <c r="AD16" s="176" cm="1">
        <f t="array" ref="AD16">_xlfn.XLOOKUP(AD$1,'PY1 Data(H)'!$A$1:$CZ$1,_xlfn.XLOOKUP($A16,'PY1 Data(H)'!$A$1:$A$288,'PY1 Data(H)'!$A$1:$CZ$288))</f>
        <v>0</v>
      </c>
      <c r="AE16" s="176" cm="1">
        <f t="array" ref="AE16">_xlfn.XLOOKUP(AE$1,'PY1 Data(H)'!$A$1:$CZ$1,_xlfn.XLOOKUP($A16,'PY1 Data(H)'!$A$1:$A$288,'PY1 Data(H)'!$A$1:$CZ$288))</f>
        <v>4017313</v>
      </c>
      <c r="AF16" s="176" cm="1">
        <f t="array" ref="AF16">_xlfn.XLOOKUP(AF$1,'PY1 Data(H)'!$A$1:$CZ$1,_xlfn.XLOOKUP($A16,'PY1 Data(H)'!$A$1:$A$288,'PY1 Data(H)'!$A$1:$CZ$288))</f>
        <v>0</v>
      </c>
      <c r="AG16" s="176" cm="1">
        <f t="array" ref="AG16">_xlfn.XLOOKUP(AG$1,'PY1 Data(H)'!$A$1:$CZ$1,_xlfn.XLOOKUP($A16,'PY1 Data(H)'!$A$1:$A$288,'PY1 Data(H)'!$A$1:$CZ$288))</f>
        <v>4162633</v>
      </c>
      <c r="AH16" s="176" cm="1">
        <f t="array" ref="AH16">_xlfn.XLOOKUP(AH$1,'PY1 Data(H)'!$A$1:$CZ$1,_xlfn.XLOOKUP($A16,'PY1 Data(H)'!$A$1:$A$288,'PY1 Data(H)'!$A$1:$CZ$288))</f>
        <v>0</v>
      </c>
      <c r="AI16" s="176" cm="1">
        <f t="array" ref="AI16">_xlfn.XLOOKUP(AI$1,'PY1 Data(H)'!$A$1:$CZ$1,_xlfn.XLOOKUP($A16,'PY1 Data(H)'!$A$1:$A$288,'PY1 Data(H)'!$A$1:$CZ$288))</f>
        <v>0</v>
      </c>
      <c r="AJ16" s="176" cm="1">
        <f t="array" ref="AJ16">_xlfn.XLOOKUP(AJ$1,'PY1 Data(H)'!$A$1:$CZ$1,_xlfn.XLOOKUP($A16,'PY1 Data(H)'!$A$1:$A$288,'PY1 Data(H)'!$A$1:$CZ$288))</f>
        <v>110338</v>
      </c>
      <c r="AK16" s="176" cm="1">
        <f t="array" ref="AK16">_xlfn.XLOOKUP(AK$1,'PY1 Data(H)'!$A$1:$CZ$1,_xlfn.XLOOKUP($A16,'PY1 Data(H)'!$A$1:$A$288,'PY1 Data(H)'!$A$1:$CZ$288))</f>
        <v>2414295</v>
      </c>
      <c r="AL16" s="176" cm="1">
        <f t="array" ref="AL16">_xlfn.XLOOKUP(AL$1,'PY1 Data(H)'!$A$1:$CZ$1,_xlfn.XLOOKUP($A16,'PY1 Data(H)'!$A$1:$A$288,'PY1 Data(H)'!$A$1:$CZ$288))</f>
        <v>0</v>
      </c>
      <c r="AM16" s="176" cm="1">
        <f t="array" ref="AM16">_xlfn.XLOOKUP(AM$1,'PY1 Data(H)'!$A$1:$CZ$1,_xlfn.XLOOKUP($A16,'PY1 Data(H)'!$A$1:$A$288,'PY1 Data(H)'!$A$1:$CZ$288))</f>
        <v>1164306</v>
      </c>
      <c r="AN16" s="176" cm="1">
        <f t="array" ref="AN16">_xlfn.XLOOKUP(AN$1,'PY1 Data(H)'!$A$1:$CZ$1,_xlfn.XLOOKUP($A16,'PY1 Data(H)'!$A$1:$A$288,'PY1 Data(H)'!$A$1:$CZ$288))</f>
        <v>1136657</v>
      </c>
      <c r="AO16" s="176" cm="1">
        <f t="array" ref="AO16">_xlfn.XLOOKUP(AO$1,'PY1 Data(H)'!$A$1:$CZ$1,_xlfn.XLOOKUP($A16,'PY1 Data(H)'!$A$1:$A$288,'PY1 Data(H)'!$A$1:$CZ$288))</f>
        <v>944644</v>
      </c>
      <c r="AP16" s="176" cm="1">
        <f t="array" ref="AP16">_xlfn.XLOOKUP(AP$1,'PY1 Data(H)'!$A$1:$CZ$1,_xlfn.XLOOKUP($A16,'PY1 Data(H)'!$A$1:$A$288,'PY1 Data(H)'!$A$1:$CZ$288))</f>
        <v>0</v>
      </c>
      <c r="AQ16" s="176" cm="1">
        <f t="array" ref="AQ16">_xlfn.XLOOKUP(AQ$1,'PY1 Data(H)'!$A$1:$CZ$1,_xlfn.XLOOKUP($A16,'PY1 Data(H)'!$A$1:$A$288,'PY1 Data(H)'!$A$1:$CZ$288))</f>
        <v>2061266</v>
      </c>
      <c r="AR16" s="176" cm="1">
        <f t="array" ref="AR16">_xlfn.XLOOKUP(AR$1,'PY1 Data(H)'!$A$1:$CZ$1,_xlfn.XLOOKUP($A16,'PY1 Data(H)'!$A$1:$A$288,'PY1 Data(H)'!$A$1:$CZ$288))</f>
        <v>0</v>
      </c>
      <c r="AS16" s="176" cm="1">
        <f t="array" ref="AS16">_xlfn.XLOOKUP(AS$1,'PY1 Data(H)'!$A$1:$CZ$1,_xlfn.XLOOKUP($A16,'PY1 Data(H)'!$A$1:$A$288,'PY1 Data(H)'!$A$1:$CZ$288))</f>
        <v>4856928</v>
      </c>
      <c r="AT16" s="176" cm="1">
        <f t="array" ref="AT16">_xlfn.XLOOKUP(AT$1,'PY1 Data(H)'!$A$1:$CZ$1,_xlfn.XLOOKUP($A16,'PY1 Data(H)'!$A$1:$A$288,'PY1 Data(H)'!$A$1:$CZ$288))</f>
        <v>0</v>
      </c>
      <c r="AU16" s="176" cm="1">
        <f t="array" ref="AU16">_xlfn.XLOOKUP(AU$1,'PY1 Data(H)'!$A$1:$CZ$1,_xlfn.XLOOKUP($A16,'PY1 Data(H)'!$A$1:$A$288,'PY1 Data(H)'!$A$1:$CZ$288))</f>
        <v>0</v>
      </c>
      <c r="AV16" s="176" cm="1">
        <f t="array" ref="AV16">_xlfn.XLOOKUP(AV$1,'PY1 Data(H)'!$A$1:$CZ$1,_xlfn.XLOOKUP($A16,'PY1 Data(H)'!$A$1:$A$288,'PY1 Data(H)'!$A$1:$CZ$288))</f>
        <v>476052</v>
      </c>
      <c r="AW16" s="176" cm="1">
        <f t="array" ref="AW16">_xlfn.XLOOKUP(AW$1,'PY1 Data(H)'!$A$1:$CZ$1,_xlfn.XLOOKUP($A16,'PY1 Data(H)'!$A$1:$A$288,'PY1 Data(H)'!$A$1:$CZ$288))</f>
        <v>0</v>
      </c>
      <c r="AX16" s="176" cm="1">
        <f t="array" ref="AX16">_xlfn.XLOOKUP(AX$1,'PY1 Data(H)'!$A$1:$CZ$1,_xlfn.XLOOKUP($A16,'PY1 Data(H)'!$A$1:$A$288,'PY1 Data(H)'!$A$1:$CZ$288))</f>
        <v>351036</v>
      </c>
      <c r="AY16" s="176" cm="1">
        <f t="array" ref="AY16">_xlfn.XLOOKUP(AY$1,'PY1 Data(H)'!$A$1:$CZ$1,_xlfn.XLOOKUP($A16,'PY1 Data(H)'!$A$1:$A$288,'PY1 Data(H)'!$A$1:$CZ$288))</f>
        <v>0</v>
      </c>
      <c r="AZ16" s="176" cm="1">
        <f t="array" ref="AZ16">_xlfn.XLOOKUP(AZ$1,'PY1 Data(H)'!$A$1:$CZ$1,_xlfn.XLOOKUP($A16,'PY1 Data(H)'!$A$1:$A$288,'PY1 Data(H)'!$A$1:$CZ$288))</f>
        <v>49382</v>
      </c>
      <c r="BA16" s="176" cm="1">
        <f t="array" ref="BA16">_xlfn.XLOOKUP(BA$1,'PY1 Data(H)'!$A$1:$CZ$1,_xlfn.XLOOKUP($A16,'PY1 Data(H)'!$A$1:$A$288,'PY1 Data(H)'!$A$1:$CZ$288))</f>
        <v>4267221</v>
      </c>
      <c r="BB16" s="176" cm="1">
        <f t="array" ref="BB16">_xlfn.XLOOKUP(BB$1,'PY1 Data(H)'!$A$1:$CZ$1,_xlfn.XLOOKUP($A16,'PY1 Data(H)'!$A$1:$A$288,'PY1 Data(H)'!$A$1:$CZ$288))</f>
        <v>0</v>
      </c>
      <c r="BC16" s="176" cm="1">
        <f t="array" ref="BC16">_xlfn.XLOOKUP(BC$1,'PY1 Data(H)'!$A$1:$CZ$1,_xlfn.XLOOKUP($A16,'PY1 Data(H)'!$A$1:$A$288,'PY1 Data(H)'!$A$1:$CZ$288))</f>
        <v>0</v>
      </c>
      <c r="BD16" s="176" cm="1">
        <f t="array" ref="BD16">_xlfn.XLOOKUP(BD$1,'PY1 Data(H)'!$A$1:$CZ$1,_xlfn.XLOOKUP($A16,'PY1 Data(H)'!$A$1:$A$288,'PY1 Data(H)'!$A$1:$CZ$288))</f>
        <v>237200</v>
      </c>
      <c r="BE16" s="176" cm="1">
        <f t="array" ref="BE16">_xlfn.XLOOKUP(BE$1,'PY1 Data(H)'!$A$1:$CZ$1,_xlfn.XLOOKUP($A16,'PY1 Data(H)'!$A$1:$A$288,'PY1 Data(H)'!$A$1:$CZ$288))</f>
        <v>0</v>
      </c>
      <c r="BF16" s="176" cm="1">
        <f t="array" ref="BF16">_xlfn.XLOOKUP(BF$1,'PY1 Data(H)'!$A$1:$CZ$1,_xlfn.XLOOKUP($A16,'PY1 Data(H)'!$A$1:$A$288,'PY1 Data(H)'!$A$1:$CZ$288))</f>
        <v>0</v>
      </c>
      <c r="BG16" s="176" cm="1">
        <f t="array" ref="BG16">_xlfn.XLOOKUP(BG$1,'PY1 Data(H)'!$A$1:$CZ$1,_xlfn.XLOOKUP($A16,'PY1 Data(H)'!$A$1:$A$288,'PY1 Data(H)'!$A$1:$CZ$288))</f>
        <v>0</v>
      </c>
      <c r="BH16" s="176" cm="1">
        <f t="array" ref="BH16">_xlfn.XLOOKUP(BH$1,'PY1 Data(H)'!$A$1:$CZ$1,_xlfn.XLOOKUP($A16,'PY1 Data(H)'!$A$1:$A$288,'PY1 Data(H)'!$A$1:$CZ$288))</f>
        <v>6686</v>
      </c>
      <c r="BI16" s="176" cm="1">
        <f t="array" ref="BI16">_xlfn.XLOOKUP(BI$1,'PY1 Data(H)'!$A$1:$CZ$1,_xlfn.XLOOKUP($A16,'PY1 Data(H)'!$A$1:$A$288,'PY1 Data(H)'!$A$1:$CZ$288))</f>
        <v>0</v>
      </c>
      <c r="BJ16" s="176" cm="1">
        <f t="array" ref="BJ16">_xlfn.XLOOKUP(BJ$1,'PY1 Data(H)'!$A$1:$CZ$1,_xlfn.XLOOKUP($A16,'PY1 Data(H)'!$A$1:$A$288,'PY1 Data(H)'!$A$1:$CZ$288))</f>
        <v>0</v>
      </c>
      <c r="BK16" s="176" cm="1">
        <f t="array" ref="BK16">_xlfn.XLOOKUP(BK$1,'PY1 Data(H)'!$A$1:$CZ$1,_xlfn.XLOOKUP($A16,'PY1 Data(H)'!$A$1:$A$288,'PY1 Data(H)'!$A$1:$CZ$288))</f>
        <v>0</v>
      </c>
      <c r="BL16" s="176" cm="1">
        <f t="array" ref="BL16">_xlfn.XLOOKUP(BL$1,'PY1 Data(H)'!$A$1:$CZ$1,_xlfn.XLOOKUP($A16,'PY1 Data(H)'!$A$1:$A$288,'PY1 Data(H)'!$A$1:$CZ$288))</f>
        <v>0</v>
      </c>
      <c r="BM16" s="176" cm="1">
        <f t="array" ref="BM16">_xlfn.XLOOKUP(BM$1,'PY1 Data(H)'!$A$1:$CZ$1,_xlfn.XLOOKUP($A16,'PY1 Data(H)'!$A$1:$A$288,'PY1 Data(H)'!$A$1:$CZ$288))</f>
        <v>65852</v>
      </c>
      <c r="BN16" s="176" cm="1">
        <f t="array" ref="BN16">_xlfn.XLOOKUP(BN$1,'PY1 Data(H)'!$A$1:$CZ$1,_xlfn.XLOOKUP($A16,'PY1 Data(H)'!$A$1:$A$288,'PY1 Data(H)'!$A$1:$CZ$288))</f>
        <v>10302586</v>
      </c>
      <c r="BO16" s="176" cm="1">
        <f t="array" ref="BO16">_xlfn.XLOOKUP(BO$1,'PY1 Data(H)'!$A$1:$CZ$1,_xlfn.XLOOKUP($A16,'PY1 Data(H)'!$A$1:$A$288,'PY1 Data(H)'!$A$1:$CZ$288))</f>
        <v>0</v>
      </c>
      <c r="BP16" s="176" cm="1">
        <f t="array" ref="BP16">_xlfn.XLOOKUP(BP$1,'PY1 Data(H)'!$A$1:$CZ$1,_xlfn.XLOOKUP($A16,'PY1 Data(H)'!$A$1:$A$288,'PY1 Data(H)'!$A$1:$CZ$288))</f>
        <v>20266761</v>
      </c>
      <c r="BQ16" s="176" cm="1">
        <f t="array" ref="BQ16">_xlfn.XLOOKUP(BQ$1,'PY1 Data(H)'!$A$1:$CZ$1,_xlfn.XLOOKUP($A16,'PY1 Data(H)'!$A$1:$A$288,'PY1 Data(H)'!$A$1:$CZ$288))</f>
        <v>1905001</v>
      </c>
      <c r="BR16" s="176" cm="1">
        <f t="array" ref="BR16">_xlfn.XLOOKUP(BR$1,'PY1 Data(H)'!$A$1:$CZ$1,_xlfn.XLOOKUP($A16,'PY1 Data(H)'!$A$1:$A$288,'PY1 Data(H)'!$A$1:$CZ$288))</f>
        <v>19758357</v>
      </c>
      <c r="BS16" s="176" cm="1">
        <f t="array" ref="BS16">_xlfn.XLOOKUP(BS$1,'PY1 Data(H)'!$A$1:$CZ$1,_xlfn.XLOOKUP($A16,'PY1 Data(H)'!$A$1:$A$288,'PY1 Data(H)'!$A$1:$CZ$288))</f>
        <v>14929967</v>
      </c>
      <c r="BT16" s="176" cm="1">
        <f t="array" ref="BT16">_xlfn.XLOOKUP(BT$1,'PY1 Data(H)'!$A$1:$CZ$1,_xlfn.XLOOKUP($A16,'PY1 Data(H)'!$A$1:$A$288,'PY1 Data(H)'!$A$1:$CZ$288))</f>
        <v>0</v>
      </c>
      <c r="BU16" s="176" cm="1">
        <f t="array" ref="BU16">_xlfn.XLOOKUP(BU$1,'PY1 Data(H)'!$A$1:$CZ$1,_xlfn.XLOOKUP($A16,'PY1 Data(H)'!$A$1:$A$288,'PY1 Data(H)'!$A$1:$CZ$288))</f>
        <v>5063371</v>
      </c>
      <c r="BV16" s="176" cm="1">
        <f t="array" ref="BV16">_xlfn.XLOOKUP(BV$1,'PY1 Data(H)'!$A$1:$CZ$1,_xlfn.XLOOKUP($A16,'PY1 Data(H)'!$A$1:$A$288,'PY1 Data(H)'!$A$1:$CZ$288))</f>
        <v>8807</v>
      </c>
      <c r="BW16" s="176" cm="1">
        <f t="array" ref="BW16">_xlfn.XLOOKUP(BW$1,'PY1 Data(H)'!$A$1:$CZ$1,_xlfn.XLOOKUP($A16,'PY1 Data(H)'!$A$1:$A$288,'PY1 Data(H)'!$A$1:$CZ$288))</f>
        <v>0</v>
      </c>
      <c r="BX16" s="176" cm="1">
        <f t="array" ref="BX16">_xlfn.XLOOKUP(BX$1,'PY1 Data(H)'!$A$1:$CZ$1,_xlfn.XLOOKUP($A16,'PY1 Data(H)'!$A$1:$A$288,'PY1 Data(H)'!$A$1:$CZ$288))</f>
        <v>0</v>
      </c>
      <c r="BY16" s="176" cm="1">
        <f t="array" ref="BY16">_xlfn.XLOOKUP(BY$1,'PY1 Data(H)'!$A$1:$CZ$1,_xlfn.XLOOKUP($A16,'PY1 Data(H)'!$A$1:$A$288,'PY1 Data(H)'!$A$1:$CZ$288))</f>
        <v>18081149</v>
      </c>
      <c r="BZ16" s="176" cm="1">
        <f t="array" ref="BZ16">_xlfn.XLOOKUP(BZ$1,'PY1 Data(H)'!$A$1:$CZ$1,_xlfn.XLOOKUP($A16,'PY1 Data(H)'!$A$1:$A$288,'PY1 Data(H)'!$A$1:$CZ$288))</f>
        <v>0</v>
      </c>
      <c r="CA16" s="176" cm="1">
        <f t="array" ref="CA16">_xlfn.XLOOKUP(CA$1,'PY1 Data(H)'!$A$1:$CZ$1,_xlfn.XLOOKUP($A16,'PY1 Data(H)'!$A$1:$A$288,'PY1 Data(H)'!$A$1:$CZ$288))</f>
        <v>0</v>
      </c>
      <c r="CB16" s="176" cm="1">
        <f t="array" ref="CB16">_xlfn.XLOOKUP(CB$1,'PY1 Data(H)'!$A$1:$CZ$1,_xlfn.XLOOKUP($A16,'PY1 Data(H)'!$A$1:$A$288,'PY1 Data(H)'!$A$1:$CZ$288))</f>
        <v>4353754</v>
      </c>
      <c r="CC16" s="176" cm="1">
        <f t="array" ref="CC16">_xlfn.XLOOKUP(CC$1,'PY1 Data(H)'!$A$1:$CZ$1,_xlfn.XLOOKUP($A16,'PY1 Data(H)'!$A$1:$A$288,'PY1 Data(H)'!$A$1:$CZ$288))</f>
        <v>0</v>
      </c>
      <c r="CD16" s="176" cm="1">
        <f t="array" ref="CD16">_xlfn.XLOOKUP(CD$1,'PY1 Data(H)'!$A$1:$CZ$1,_xlfn.XLOOKUP($A16,'PY1 Data(H)'!$A$1:$A$288,'PY1 Data(H)'!$A$1:$CZ$288))</f>
        <v>9477</v>
      </c>
      <c r="CE16" s="176" cm="1">
        <f t="array" ref="CE16">_xlfn.XLOOKUP(CE$1,'PY1 Data(H)'!$A$1:$CZ$1,_xlfn.XLOOKUP($A16,'PY1 Data(H)'!$A$1:$A$288,'PY1 Data(H)'!$A$1:$CZ$288))</f>
        <v>13823251</v>
      </c>
      <c r="CF16" s="176" cm="1">
        <f t="array" ref="CF16">_xlfn.XLOOKUP(CF$1,'PY1 Data(H)'!$A$1:$CZ$1,_xlfn.XLOOKUP($A16,'PY1 Data(H)'!$A$1:$A$288,'PY1 Data(H)'!$A$1:$CZ$288))</f>
        <v>0</v>
      </c>
      <c r="CG16" s="176" cm="1">
        <f t="array" ref="CG16">_xlfn.XLOOKUP(CG$1,'PY1 Data(H)'!$A$1:$CZ$1,_xlfn.XLOOKUP($A16,'PY1 Data(H)'!$A$1:$A$288,'PY1 Data(H)'!$A$1:$CZ$288))</f>
        <v>173116</v>
      </c>
      <c r="CH16" s="176" cm="1">
        <f t="array" ref="CH16">_xlfn.XLOOKUP(CH$1,'PY1 Data(H)'!$A$1:$CZ$1,_xlfn.XLOOKUP($A16,'PY1 Data(H)'!$A$1:$A$288,'PY1 Data(H)'!$A$1:$CZ$288))</f>
        <v>0</v>
      </c>
      <c r="CI16" s="176" cm="1">
        <f t="array" ref="CI16">_xlfn.XLOOKUP(CI$1,'PY1 Data(H)'!$A$1:$CZ$1,_xlfn.XLOOKUP($A16,'PY1 Data(H)'!$A$1:$A$288,'PY1 Data(H)'!$A$1:$CZ$288))</f>
        <v>0</v>
      </c>
      <c r="CJ16" s="176" cm="1">
        <f t="array" ref="CJ16">_xlfn.XLOOKUP(CJ$1,'PY1 Data(H)'!$A$1:$CZ$1,_xlfn.XLOOKUP($A16,'PY1 Data(H)'!$A$1:$A$288,'PY1 Data(H)'!$A$1:$CZ$288))</f>
        <v>4437604</v>
      </c>
      <c r="CK16" s="176" cm="1">
        <f t="array" ref="CK16">_xlfn.XLOOKUP(CK$1,'PY1 Data(H)'!$A$1:$CZ$1,_xlfn.XLOOKUP($A16,'PY1 Data(H)'!$A$1:$A$288,'PY1 Data(H)'!$A$1:$CZ$288))</f>
        <v>0</v>
      </c>
      <c r="CL16" s="176" cm="1">
        <f t="array" ref="CL16">_xlfn.XLOOKUP(CL$1,'PY1 Data(H)'!$A$1:$CZ$1,_xlfn.XLOOKUP($A16,'PY1 Data(H)'!$A$1:$A$288,'PY1 Data(H)'!$A$1:$CZ$288))</f>
        <v>1066624</v>
      </c>
      <c r="CM16" s="176" cm="1">
        <f t="array" ref="CM16">_xlfn.XLOOKUP(CM$1,'PY1 Data(H)'!$A$1:$CZ$1,_xlfn.XLOOKUP($A16,'PY1 Data(H)'!$A$1:$A$288,'PY1 Data(H)'!$A$1:$CZ$288))</f>
        <v>3752128</v>
      </c>
      <c r="CN16" s="176" cm="1">
        <f t="array" ref="CN16">_xlfn.XLOOKUP(CN$1,'PY1 Data(H)'!$A$1:$CZ$1,_xlfn.XLOOKUP($A16,'PY1 Data(H)'!$A$1:$A$288,'PY1 Data(H)'!$A$1:$CZ$288))</f>
        <v>390031</v>
      </c>
      <c r="CO16" s="176" cm="1">
        <f t="array" ref="CO16">_xlfn.XLOOKUP(CO$1,'PY1 Data(H)'!$A$1:$CZ$1,_xlfn.XLOOKUP($A16,'PY1 Data(H)'!$A$1:$A$288,'PY1 Data(H)'!$A$1:$CZ$288))</f>
        <v>4500</v>
      </c>
      <c r="CP16" s="176" cm="1">
        <f t="array" ref="CP16">_xlfn.XLOOKUP(CP$1,'PY1 Data(H)'!$A$1:$CZ$1,_xlfn.XLOOKUP($A16,'PY1 Data(H)'!$A$1:$A$288,'PY1 Data(H)'!$A$1:$CZ$288))</f>
        <v>0</v>
      </c>
      <c r="CQ16" s="176" cm="1">
        <f t="array" ref="CQ16">_xlfn.XLOOKUP(CQ$1,'PY1 Data(H)'!$A$1:$CZ$1,_xlfn.XLOOKUP($A16,'PY1 Data(H)'!$A$1:$A$288,'PY1 Data(H)'!$A$1:$CZ$288))</f>
        <v>0</v>
      </c>
      <c r="CR16" s="176" cm="1">
        <f t="array" ref="CR16">_xlfn.XLOOKUP(CR$1,'PY1 Data(H)'!$A$1:$CZ$1,_xlfn.XLOOKUP($A16,'PY1 Data(H)'!$A$1:$A$288,'PY1 Data(H)'!$A$1:$CZ$288))</f>
        <v>0</v>
      </c>
      <c r="CS16" s="176" cm="1">
        <f t="array" ref="CS16">_xlfn.XLOOKUP(CS$1,'PY1 Data(H)'!$A$1:$CZ$1,_xlfn.XLOOKUP($A16,'PY1 Data(H)'!$A$1:$A$288,'PY1 Data(H)'!$A$1:$CZ$288))</f>
        <v>0</v>
      </c>
      <c r="CT16" s="176" cm="1">
        <f t="array" ref="CT16">_xlfn.XLOOKUP(CT$1,'PY1 Data(H)'!$A$1:$CZ$1,_xlfn.XLOOKUP($A16,'PY1 Data(H)'!$A$1:$A$288,'PY1 Data(H)'!$A$1:$CZ$288))</f>
        <v>0</v>
      </c>
      <c r="CU16" s="176" cm="1">
        <f t="array" ref="CU16">_xlfn.XLOOKUP(CU$1,'PY1 Data(H)'!$A$1:$CZ$1,_xlfn.XLOOKUP($A16,'PY1 Data(H)'!$A$1:$A$288,'PY1 Data(H)'!$A$1:$CZ$288))</f>
        <v>0</v>
      </c>
      <c r="CV16" s="176" cm="1">
        <f t="array" ref="CV16">_xlfn.XLOOKUP(CV$1,'PY1 Data(H)'!$A$1:$CZ$1,_xlfn.XLOOKUP($A16,'PY1 Data(H)'!$A$1:$A$288,'PY1 Data(H)'!$A$1:$CZ$288))</f>
        <v>6653215</v>
      </c>
      <c r="CW16" s="176" cm="1">
        <f t="array" ref="CW16">_xlfn.XLOOKUP(CW$1,'PY1 Data(H)'!$A$1:$CZ$1,_xlfn.XLOOKUP($A16,'PY1 Data(H)'!$A$1:$A$288,'PY1 Data(H)'!$A$1:$CZ$288))</f>
        <v>50044</v>
      </c>
      <c r="CX16" s="176" cm="1">
        <f t="array" ref="CX16">_xlfn.XLOOKUP(CX$1,'PY1 Data(H)'!$A$1:$CZ$1,_xlfn.XLOOKUP($A16,'PY1 Data(H)'!$A$1:$A$288,'PY1 Data(H)'!$A$1:$CZ$288))</f>
        <v>0</v>
      </c>
      <c r="CY16" s="176" cm="1">
        <f t="array" ref="CY16">_xlfn.XLOOKUP(CY$1,'PY1 Data(H)'!$A$1:$CZ$1,_xlfn.XLOOKUP($A16,'PY1 Data(H)'!$A$1:$A$288,'PY1 Data(H)'!$A$1:$CZ$288))</f>
        <v>0</v>
      </c>
    </row>
    <row r="17" spans="1:103" x14ac:dyDescent="0.3">
      <c r="A17">
        <v>252</v>
      </c>
      <c r="D17" s="176" cm="1">
        <f t="array" ref="D17">_xlfn.XLOOKUP(D$1,'PY1 Data(H)'!$A$1:$CZ$1,_xlfn.XLOOKUP($A17,'PY1 Data(H)'!$A$1:$A$288,'PY1 Data(H)'!$A$1:$CZ$288))</f>
        <v>47472996</v>
      </c>
      <c r="E17" s="176" cm="1">
        <f t="array" ref="E17">_xlfn.XLOOKUP(E$1,'PY1 Data(H)'!$A$1:$CZ$1,_xlfn.XLOOKUP($A17,'PY1 Data(H)'!$A$1:$A$288,'PY1 Data(H)'!$A$1:$CZ$288))</f>
        <v>16435585</v>
      </c>
      <c r="F17" s="176" cm="1">
        <f t="array" ref="F17">_xlfn.XLOOKUP(F$1,'PY1 Data(H)'!$A$1:$CZ$1,_xlfn.XLOOKUP($A17,'PY1 Data(H)'!$A$1:$A$288,'PY1 Data(H)'!$A$1:$CZ$288))</f>
        <v>16059706</v>
      </c>
      <c r="G17" s="176" cm="1">
        <f t="array" ref="G17">_xlfn.XLOOKUP(G$1,'PY1 Data(H)'!$A$1:$CZ$1,_xlfn.XLOOKUP($A17,'PY1 Data(H)'!$A$1:$A$288,'PY1 Data(H)'!$A$1:$CZ$288))</f>
        <v>0</v>
      </c>
      <c r="H17" s="176" cm="1">
        <f t="array" ref="H17">_xlfn.XLOOKUP(H$1,'PY1 Data(H)'!$A$1:$CZ$1,_xlfn.XLOOKUP($A17,'PY1 Data(H)'!$A$1:$A$288,'PY1 Data(H)'!$A$1:$CZ$288))</f>
        <v>35352792</v>
      </c>
      <c r="I17" s="176" cm="1">
        <f t="array" ref="I17">_xlfn.XLOOKUP(I$1,'PY1 Data(H)'!$A$1:$CZ$1,_xlfn.XLOOKUP($A17,'PY1 Data(H)'!$A$1:$A$288,'PY1 Data(H)'!$A$1:$CZ$288))</f>
        <v>30822475</v>
      </c>
      <c r="J17" s="176" cm="1">
        <f t="array" ref="J17">_xlfn.XLOOKUP(J$1,'PY1 Data(H)'!$A$1:$CZ$1,_xlfn.XLOOKUP($A17,'PY1 Data(H)'!$A$1:$A$288,'PY1 Data(H)'!$A$1:$CZ$288))</f>
        <v>21457573</v>
      </c>
      <c r="K17" s="176" cm="1">
        <f t="array" ref="K17">_xlfn.XLOOKUP(K$1,'PY1 Data(H)'!$A$1:$CZ$1,_xlfn.XLOOKUP($A17,'PY1 Data(H)'!$A$1:$A$288,'PY1 Data(H)'!$A$1:$CZ$288))</f>
        <v>13695812</v>
      </c>
      <c r="L17" s="176" cm="1">
        <f t="array" ref="L17">_xlfn.XLOOKUP(L$1,'PY1 Data(H)'!$A$1:$CZ$1,_xlfn.XLOOKUP($A17,'PY1 Data(H)'!$A$1:$A$288,'PY1 Data(H)'!$A$1:$CZ$288))</f>
        <v>7789350</v>
      </c>
      <c r="M17" s="176" cm="1">
        <f t="array" ref="M17">_xlfn.XLOOKUP(M$1,'PY1 Data(H)'!$A$1:$CZ$1,_xlfn.XLOOKUP($A17,'PY1 Data(H)'!$A$1:$A$288,'PY1 Data(H)'!$A$1:$CZ$288))</f>
        <v>126785111</v>
      </c>
      <c r="N17" s="176" cm="1">
        <f t="array" ref="N17">_xlfn.XLOOKUP(N$1,'PY1 Data(H)'!$A$1:$CZ$1,_xlfn.XLOOKUP($A17,'PY1 Data(H)'!$A$1:$A$288,'PY1 Data(H)'!$A$1:$CZ$288))</f>
        <v>72886111</v>
      </c>
      <c r="O17" s="176" cm="1">
        <f t="array" ref="O17">_xlfn.XLOOKUP(O$1,'PY1 Data(H)'!$A$1:$CZ$1,_xlfn.XLOOKUP($A17,'PY1 Data(H)'!$A$1:$A$288,'PY1 Data(H)'!$A$1:$CZ$288))</f>
        <v>37852760</v>
      </c>
      <c r="P17" s="176" cm="1">
        <f t="array" ref="P17">_xlfn.XLOOKUP(P$1,'PY1 Data(H)'!$A$1:$CZ$1,_xlfn.XLOOKUP($A17,'PY1 Data(H)'!$A$1:$A$288,'PY1 Data(H)'!$A$1:$CZ$288))</f>
        <v>171326199</v>
      </c>
      <c r="Q17" s="176" cm="1">
        <f t="array" ref="Q17">_xlfn.XLOOKUP(Q$1,'PY1 Data(H)'!$A$1:$CZ$1,_xlfn.XLOOKUP($A17,'PY1 Data(H)'!$A$1:$A$288,'PY1 Data(H)'!$A$1:$CZ$288))</f>
        <v>20657600</v>
      </c>
      <c r="R17" s="176" cm="1">
        <f t="array" ref="R17">_xlfn.XLOOKUP(R$1,'PY1 Data(H)'!$A$1:$CZ$1,_xlfn.XLOOKUP($A17,'PY1 Data(H)'!$A$1:$A$288,'PY1 Data(H)'!$A$1:$CZ$288))</f>
        <v>13486850</v>
      </c>
      <c r="S17" s="176" cm="1">
        <f t="array" ref="S17">_xlfn.XLOOKUP(S$1,'PY1 Data(H)'!$A$1:$CZ$1,_xlfn.XLOOKUP($A17,'PY1 Data(H)'!$A$1:$A$288,'PY1 Data(H)'!$A$1:$CZ$288))</f>
        <v>25237224</v>
      </c>
      <c r="T17" s="176" cm="1">
        <f t="array" ref="T17">_xlfn.XLOOKUP(T$1,'PY1 Data(H)'!$A$1:$CZ$1,_xlfn.XLOOKUP($A17,'PY1 Data(H)'!$A$1:$A$288,'PY1 Data(H)'!$A$1:$CZ$288))</f>
        <v>0</v>
      </c>
      <c r="U17" s="176" cm="1">
        <f t="array" ref="U17">_xlfn.XLOOKUP(U$1,'PY1 Data(H)'!$A$1:$CZ$1,_xlfn.XLOOKUP($A17,'PY1 Data(H)'!$A$1:$A$288,'PY1 Data(H)'!$A$1:$CZ$288))</f>
        <v>124449252</v>
      </c>
      <c r="V17" s="176" cm="1">
        <f t="array" ref="V17">_xlfn.XLOOKUP(V$1,'PY1 Data(H)'!$A$1:$CZ$1,_xlfn.XLOOKUP($A17,'PY1 Data(H)'!$A$1:$A$288,'PY1 Data(H)'!$A$1:$CZ$288))</f>
        <v>59387963</v>
      </c>
      <c r="W17" s="176" cm="1">
        <f t="array" ref="W17">_xlfn.XLOOKUP(W$1,'PY1 Data(H)'!$A$1:$CZ$1,_xlfn.XLOOKUP($A17,'PY1 Data(H)'!$A$1:$A$288,'PY1 Data(H)'!$A$1:$CZ$288))</f>
        <v>0</v>
      </c>
      <c r="X17" s="176" cm="1">
        <f t="array" ref="X17">_xlfn.XLOOKUP(X$1,'PY1 Data(H)'!$A$1:$CZ$1,_xlfn.XLOOKUP($A17,'PY1 Data(H)'!$A$1:$A$288,'PY1 Data(H)'!$A$1:$CZ$288))</f>
        <v>23551904</v>
      </c>
      <c r="Y17" s="176" cm="1">
        <f t="array" ref="Y17">_xlfn.XLOOKUP(Y$1,'PY1 Data(H)'!$A$1:$CZ$1,_xlfn.XLOOKUP($A17,'PY1 Data(H)'!$A$1:$A$288,'PY1 Data(H)'!$A$1:$CZ$288))</f>
        <v>14689258</v>
      </c>
      <c r="Z17" s="176" cm="1">
        <f t="array" ref="Z17">_xlfn.XLOOKUP(Z$1,'PY1 Data(H)'!$A$1:$CZ$1,_xlfn.XLOOKUP($A17,'PY1 Data(H)'!$A$1:$A$288,'PY1 Data(H)'!$A$1:$CZ$288))</f>
        <v>78440880</v>
      </c>
      <c r="AA17" s="176" cm="1">
        <f t="array" ref="AA17">_xlfn.XLOOKUP(AA$1,'PY1 Data(H)'!$A$1:$CZ$1,_xlfn.XLOOKUP($A17,'PY1 Data(H)'!$A$1:$A$288,'PY1 Data(H)'!$A$1:$CZ$288))</f>
        <v>31463202</v>
      </c>
      <c r="AB17" s="176" cm="1">
        <f t="array" ref="AB17">_xlfn.XLOOKUP(AB$1,'PY1 Data(H)'!$A$1:$CZ$1,_xlfn.XLOOKUP($A17,'PY1 Data(H)'!$A$1:$A$288,'PY1 Data(H)'!$A$1:$CZ$288))</f>
        <v>53731048</v>
      </c>
      <c r="AC17" s="176" cm="1">
        <f t="array" ref="AC17">_xlfn.XLOOKUP(AC$1,'PY1 Data(H)'!$A$1:$CZ$1,_xlfn.XLOOKUP($A17,'PY1 Data(H)'!$A$1:$A$288,'PY1 Data(H)'!$A$1:$CZ$288))</f>
        <v>145716170</v>
      </c>
      <c r="AD17" s="176" cm="1">
        <f t="array" ref="AD17">_xlfn.XLOOKUP(AD$1,'PY1 Data(H)'!$A$1:$CZ$1,_xlfn.XLOOKUP($A17,'PY1 Data(H)'!$A$1:$A$288,'PY1 Data(H)'!$A$1:$CZ$288))</f>
        <v>100350733</v>
      </c>
      <c r="AE17" s="176" cm="1">
        <f t="array" ref="AE17">_xlfn.XLOOKUP(AE$1,'PY1 Data(H)'!$A$1:$CZ$1,_xlfn.XLOOKUP($A17,'PY1 Data(H)'!$A$1:$A$288,'PY1 Data(H)'!$A$1:$CZ$288))</f>
        <v>117699730</v>
      </c>
      <c r="AF17" s="176" cm="1">
        <f t="array" ref="AF17">_xlfn.XLOOKUP(AF$1,'PY1 Data(H)'!$A$1:$CZ$1,_xlfn.XLOOKUP($A17,'PY1 Data(H)'!$A$1:$A$288,'PY1 Data(H)'!$A$1:$CZ$288))</f>
        <v>63182870</v>
      </c>
      <c r="AG17" s="176" cm="1">
        <f t="array" ref="AG17">_xlfn.XLOOKUP(AG$1,'PY1 Data(H)'!$A$1:$CZ$1,_xlfn.XLOOKUP($A17,'PY1 Data(H)'!$A$1:$A$288,'PY1 Data(H)'!$A$1:$CZ$288))</f>
        <v>19334605</v>
      </c>
      <c r="AH17" s="176" cm="1">
        <f t="array" ref="AH17">_xlfn.XLOOKUP(AH$1,'PY1 Data(H)'!$A$1:$CZ$1,_xlfn.XLOOKUP($A17,'PY1 Data(H)'!$A$1:$A$288,'PY1 Data(H)'!$A$1:$CZ$288))</f>
        <v>11572082</v>
      </c>
      <c r="AI17" s="176" cm="1">
        <f t="array" ref="AI17">_xlfn.XLOOKUP(AI$1,'PY1 Data(H)'!$A$1:$CZ$1,_xlfn.XLOOKUP($A17,'PY1 Data(H)'!$A$1:$A$288,'PY1 Data(H)'!$A$1:$CZ$288))</f>
        <v>183610404</v>
      </c>
      <c r="AJ17" s="176" cm="1">
        <f t="array" ref="AJ17">_xlfn.XLOOKUP(AJ$1,'PY1 Data(H)'!$A$1:$CZ$1,_xlfn.XLOOKUP($A17,'PY1 Data(H)'!$A$1:$A$288,'PY1 Data(H)'!$A$1:$CZ$288))</f>
        <v>13226897</v>
      </c>
      <c r="AK17" s="176" cm="1">
        <f t="array" ref="AK17">_xlfn.XLOOKUP(AK$1,'PY1 Data(H)'!$A$1:$CZ$1,_xlfn.XLOOKUP($A17,'PY1 Data(H)'!$A$1:$A$288,'PY1 Data(H)'!$A$1:$CZ$288))</f>
        <v>151261560</v>
      </c>
      <c r="AL17" s="176" cm="1">
        <f t="array" ref="AL17">_xlfn.XLOOKUP(AL$1,'PY1 Data(H)'!$A$1:$CZ$1,_xlfn.XLOOKUP($A17,'PY1 Data(H)'!$A$1:$A$288,'PY1 Data(H)'!$A$1:$CZ$288))</f>
        <v>38373840</v>
      </c>
      <c r="AM17" s="176" cm="1">
        <f t="array" ref="AM17">_xlfn.XLOOKUP(AM$1,'PY1 Data(H)'!$A$1:$CZ$1,_xlfn.XLOOKUP($A17,'PY1 Data(H)'!$A$1:$A$288,'PY1 Data(H)'!$A$1:$CZ$288))</f>
        <v>72265228</v>
      </c>
      <c r="AN17" s="176" cm="1">
        <f t="array" ref="AN17">_xlfn.XLOOKUP(AN$1,'PY1 Data(H)'!$A$1:$CZ$1,_xlfn.XLOOKUP($A17,'PY1 Data(H)'!$A$1:$A$288,'PY1 Data(H)'!$A$1:$CZ$288))</f>
        <v>6591588</v>
      </c>
      <c r="AO17" s="176" cm="1">
        <f t="array" ref="AO17">_xlfn.XLOOKUP(AO$1,'PY1 Data(H)'!$A$1:$CZ$1,_xlfn.XLOOKUP($A17,'PY1 Data(H)'!$A$1:$A$288,'PY1 Data(H)'!$A$1:$CZ$288))</f>
        <v>13053633</v>
      </c>
      <c r="AP17" s="176" cm="1">
        <f t="array" ref="AP17">_xlfn.XLOOKUP(AP$1,'PY1 Data(H)'!$A$1:$CZ$1,_xlfn.XLOOKUP($A17,'PY1 Data(H)'!$A$1:$A$288,'PY1 Data(H)'!$A$1:$CZ$288))</f>
        <v>39728260</v>
      </c>
      <c r="AQ17" s="176" cm="1">
        <f t="array" ref="AQ17">_xlfn.XLOOKUP(AQ$1,'PY1 Data(H)'!$A$1:$CZ$1,_xlfn.XLOOKUP($A17,'PY1 Data(H)'!$A$1:$A$288,'PY1 Data(H)'!$A$1:$CZ$288))</f>
        <v>12123383</v>
      </c>
      <c r="AR17" s="176" cm="1">
        <f t="array" ref="AR17">_xlfn.XLOOKUP(AR$1,'PY1 Data(H)'!$A$1:$CZ$1,_xlfn.XLOOKUP($A17,'PY1 Data(H)'!$A$1:$A$288,'PY1 Data(H)'!$A$1:$CZ$288))</f>
        <v>182282283</v>
      </c>
      <c r="AS17" s="176" cm="1">
        <f t="array" ref="AS17">_xlfn.XLOOKUP(AS$1,'PY1 Data(H)'!$A$1:$CZ$1,_xlfn.XLOOKUP($A17,'PY1 Data(H)'!$A$1:$A$288,'PY1 Data(H)'!$A$1:$CZ$288))</f>
        <v>15410841</v>
      </c>
      <c r="AT17" s="176" cm="1">
        <f t="array" ref="AT17">_xlfn.XLOOKUP(AT$1,'PY1 Data(H)'!$A$1:$CZ$1,_xlfn.XLOOKUP($A17,'PY1 Data(H)'!$A$1:$A$288,'PY1 Data(H)'!$A$1:$CZ$288))</f>
        <v>45752237</v>
      </c>
      <c r="AU17" s="176" cm="1">
        <f t="array" ref="AU17">_xlfn.XLOOKUP(AU$1,'PY1 Data(H)'!$A$1:$CZ$1,_xlfn.XLOOKUP($A17,'PY1 Data(H)'!$A$1:$A$288,'PY1 Data(H)'!$A$1:$CZ$288))</f>
        <v>56015826</v>
      </c>
      <c r="AV17" s="176" cm="1">
        <f t="array" ref="AV17">_xlfn.XLOOKUP(AV$1,'PY1 Data(H)'!$A$1:$CZ$1,_xlfn.XLOOKUP($A17,'PY1 Data(H)'!$A$1:$A$288,'PY1 Data(H)'!$A$1:$CZ$288))</f>
        <v>66452828</v>
      </c>
      <c r="AW17" s="176" cm="1">
        <f t="array" ref="AW17">_xlfn.XLOOKUP(AW$1,'PY1 Data(H)'!$A$1:$CZ$1,_xlfn.XLOOKUP($A17,'PY1 Data(H)'!$A$1:$A$288,'PY1 Data(H)'!$A$1:$CZ$288))</f>
        <v>21460311</v>
      </c>
      <c r="AX17" s="176" cm="1">
        <f t="array" ref="AX17">_xlfn.XLOOKUP(AX$1,'PY1 Data(H)'!$A$1:$CZ$1,_xlfn.XLOOKUP($A17,'PY1 Data(H)'!$A$1:$A$288,'PY1 Data(H)'!$A$1:$CZ$288))</f>
        <v>24964210</v>
      </c>
      <c r="AY17" s="176" cm="1">
        <f t="array" ref="AY17">_xlfn.XLOOKUP(AY$1,'PY1 Data(H)'!$A$1:$CZ$1,_xlfn.XLOOKUP($A17,'PY1 Data(H)'!$A$1:$A$288,'PY1 Data(H)'!$A$1:$CZ$288))</f>
        <v>0</v>
      </c>
      <c r="AZ17" s="176" cm="1">
        <f t="array" ref="AZ17">_xlfn.XLOOKUP(AZ$1,'PY1 Data(H)'!$A$1:$CZ$1,_xlfn.XLOOKUP($A17,'PY1 Data(H)'!$A$1:$A$288,'PY1 Data(H)'!$A$1:$CZ$288))</f>
        <v>246691369</v>
      </c>
      <c r="BA17" s="176" cm="1">
        <f t="array" ref="BA17">_xlfn.XLOOKUP(BA$1,'PY1 Data(H)'!$A$1:$CZ$1,_xlfn.XLOOKUP($A17,'PY1 Data(H)'!$A$1:$A$288,'PY1 Data(H)'!$A$1:$CZ$288))</f>
        <v>80339750</v>
      </c>
      <c r="BB17" s="176" cm="1">
        <f t="array" ref="BB17">_xlfn.XLOOKUP(BB$1,'PY1 Data(H)'!$A$1:$CZ$1,_xlfn.XLOOKUP($A17,'PY1 Data(H)'!$A$1:$A$288,'PY1 Data(H)'!$A$1:$CZ$288))</f>
        <v>56033319</v>
      </c>
      <c r="BC17" s="176" cm="1">
        <f t="array" ref="BC17">_xlfn.XLOOKUP(BC$1,'PY1 Data(H)'!$A$1:$CZ$1,_xlfn.XLOOKUP($A17,'PY1 Data(H)'!$A$1:$A$288,'PY1 Data(H)'!$A$1:$CZ$288))</f>
        <v>4939434</v>
      </c>
      <c r="BD17" s="176" cm="1">
        <f t="array" ref="BD17">_xlfn.XLOOKUP(BD$1,'PY1 Data(H)'!$A$1:$CZ$1,_xlfn.XLOOKUP($A17,'PY1 Data(H)'!$A$1:$A$288,'PY1 Data(H)'!$A$1:$CZ$288))</f>
        <v>24421592</v>
      </c>
      <c r="BE17" s="176" cm="1">
        <f t="array" ref="BE17">_xlfn.XLOOKUP(BE$1,'PY1 Data(H)'!$A$1:$CZ$1,_xlfn.XLOOKUP($A17,'PY1 Data(H)'!$A$1:$A$288,'PY1 Data(H)'!$A$1:$CZ$288))</f>
        <v>9624003</v>
      </c>
      <c r="BF17" s="176" cm="1">
        <f t="array" ref="BF17">_xlfn.XLOOKUP(BF$1,'PY1 Data(H)'!$A$1:$CZ$1,_xlfn.XLOOKUP($A17,'PY1 Data(H)'!$A$1:$A$288,'PY1 Data(H)'!$A$1:$CZ$288))</f>
        <v>72844362</v>
      </c>
      <c r="BG17" s="176" cm="1">
        <f t="array" ref="BG17">_xlfn.XLOOKUP(BG$1,'PY1 Data(H)'!$A$1:$CZ$1,_xlfn.XLOOKUP($A17,'PY1 Data(H)'!$A$1:$A$288,'PY1 Data(H)'!$A$1:$CZ$288))</f>
        <v>22424684</v>
      </c>
      <c r="BH17" s="176" cm="1">
        <f t="array" ref="BH17">_xlfn.XLOOKUP(BH$1,'PY1 Data(H)'!$A$1:$CZ$1,_xlfn.XLOOKUP($A17,'PY1 Data(H)'!$A$1:$A$288,'PY1 Data(H)'!$A$1:$CZ$288))</f>
        <v>7270363</v>
      </c>
      <c r="BI17" s="176" cm="1">
        <f t="array" ref="BI17">_xlfn.XLOOKUP(BI$1,'PY1 Data(H)'!$A$1:$CZ$1,_xlfn.XLOOKUP($A17,'PY1 Data(H)'!$A$1:$A$288,'PY1 Data(H)'!$A$1:$CZ$288))</f>
        <v>10672745</v>
      </c>
      <c r="BJ17" s="176" cm="1">
        <f t="array" ref="BJ17">_xlfn.XLOOKUP(BJ$1,'PY1 Data(H)'!$A$1:$CZ$1,_xlfn.XLOOKUP($A17,'PY1 Data(H)'!$A$1:$A$288,'PY1 Data(H)'!$A$1:$CZ$288))</f>
        <v>26178986</v>
      </c>
      <c r="BK17" s="176" cm="1">
        <f t="array" ref="BK17">_xlfn.XLOOKUP(BK$1,'PY1 Data(H)'!$A$1:$CZ$1,_xlfn.XLOOKUP($A17,'PY1 Data(H)'!$A$1:$A$288,'PY1 Data(H)'!$A$1:$CZ$288))</f>
        <v>1185682713</v>
      </c>
      <c r="BL17" s="176" cm="1">
        <f t="array" ref="BL17">_xlfn.XLOOKUP(BL$1,'PY1 Data(H)'!$A$1:$CZ$1,_xlfn.XLOOKUP($A17,'PY1 Data(H)'!$A$1:$A$288,'PY1 Data(H)'!$A$1:$CZ$288))</f>
        <v>14033810</v>
      </c>
      <c r="BM17" s="176" cm="1">
        <f t="array" ref="BM17">_xlfn.XLOOKUP(BM$1,'PY1 Data(H)'!$A$1:$CZ$1,_xlfn.XLOOKUP($A17,'PY1 Data(H)'!$A$1:$A$288,'PY1 Data(H)'!$A$1:$CZ$288))</f>
        <v>25309987</v>
      </c>
      <c r="BN17" s="176" cm="1">
        <f t="array" ref="BN17">_xlfn.XLOOKUP(BN$1,'PY1 Data(H)'!$A$1:$CZ$1,_xlfn.XLOOKUP($A17,'PY1 Data(H)'!$A$1:$A$288,'PY1 Data(H)'!$A$1:$CZ$288))</f>
        <v>62359696</v>
      </c>
      <c r="BO17" s="176" cm="1">
        <f t="array" ref="BO17">_xlfn.XLOOKUP(BO$1,'PY1 Data(H)'!$A$1:$CZ$1,_xlfn.XLOOKUP($A17,'PY1 Data(H)'!$A$1:$A$288,'PY1 Data(H)'!$A$1:$CZ$288))</f>
        <v>50672849</v>
      </c>
      <c r="BP17" s="176" cm="1">
        <f t="array" ref="BP17">_xlfn.XLOOKUP(BP$1,'PY1 Data(H)'!$A$1:$CZ$1,_xlfn.XLOOKUP($A17,'PY1 Data(H)'!$A$1:$A$288,'PY1 Data(H)'!$A$1:$CZ$288))</f>
        <v>96710996</v>
      </c>
      <c r="BQ17" s="176" cm="1">
        <f t="array" ref="BQ17">_xlfn.XLOOKUP(BQ$1,'PY1 Data(H)'!$A$1:$CZ$1,_xlfn.XLOOKUP($A17,'PY1 Data(H)'!$A$1:$A$288,'PY1 Data(H)'!$A$1:$CZ$288))</f>
        <v>9584882</v>
      </c>
      <c r="BR17" s="176" cm="1">
        <f t="array" ref="BR17">_xlfn.XLOOKUP(BR$1,'PY1 Data(H)'!$A$1:$CZ$1,_xlfn.XLOOKUP($A17,'PY1 Data(H)'!$A$1:$A$288,'PY1 Data(H)'!$A$1:$CZ$288))</f>
        <v>56516949</v>
      </c>
      <c r="BS17" s="176" cm="1">
        <f t="array" ref="BS17">_xlfn.XLOOKUP(BS$1,'PY1 Data(H)'!$A$1:$CZ$1,_xlfn.XLOOKUP($A17,'PY1 Data(H)'!$A$1:$A$288,'PY1 Data(H)'!$A$1:$CZ$288))</f>
        <v>36420704</v>
      </c>
      <c r="BT17" s="176" cm="1">
        <f t="array" ref="BT17">_xlfn.XLOOKUP(BT$1,'PY1 Data(H)'!$A$1:$CZ$1,_xlfn.XLOOKUP($A17,'PY1 Data(H)'!$A$1:$A$288,'PY1 Data(H)'!$A$1:$CZ$288))</f>
        <v>4048664</v>
      </c>
      <c r="BU17" s="176" cm="1">
        <f t="array" ref="BU17">_xlfn.XLOOKUP(BU$1,'PY1 Data(H)'!$A$1:$CZ$1,_xlfn.XLOOKUP($A17,'PY1 Data(H)'!$A$1:$A$288,'PY1 Data(H)'!$A$1:$CZ$288))</f>
        <v>18859513</v>
      </c>
      <c r="BV17" s="176" cm="1">
        <f t="array" ref="BV17">_xlfn.XLOOKUP(BV$1,'PY1 Data(H)'!$A$1:$CZ$1,_xlfn.XLOOKUP($A17,'PY1 Data(H)'!$A$1:$A$288,'PY1 Data(H)'!$A$1:$CZ$288))</f>
        <v>27014609</v>
      </c>
      <c r="BW17" s="176" cm="1">
        <f t="array" ref="BW17">_xlfn.XLOOKUP(BW$1,'PY1 Data(H)'!$A$1:$CZ$1,_xlfn.XLOOKUP($A17,'PY1 Data(H)'!$A$1:$A$288,'PY1 Data(H)'!$A$1:$CZ$288))</f>
        <v>7865816</v>
      </c>
      <c r="BX17" s="176" cm="1">
        <f t="array" ref="BX17">_xlfn.XLOOKUP(BX$1,'PY1 Data(H)'!$A$1:$CZ$1,_xlfn.XLOOKUP($A17,'PY1 Data(H)'!$A$1:$A$288,'PY1 Data(H)'!$A$1:$CZ$288))</f>
        <v>38679199</v>
      </c>
      <c r="BY17" s="176" cm="1">
        <f t="array" ref="BY17">_xlfn.XLOOKUP(BY$1,'PY1 Data(H)'!$A$1:$CZ$1,_xlfn.XLOOKUP($A17,'PY1 Data(H)'!$A$1:$A$288,'PY1 Data(H)'!$A$1:$CZ$288))</f>
        <v>50961545</v>
      </c>
      <c r="BZ17" s="176" cm="1">
        <f t="array" ref="BZ17">_xlfn.XLOOKUP(BZ$1,'PY1 Data(H)'!$A$1:$CZ$1,_xlfn.XLOOKUP($A17,'PY1 Data(H)'!$A$1:$A$288,'PY1 Data(H)'!$A$1:$CZ$288))</f>
        <v>22997270</v>
      </c>
      <c r="CA17" s="176" cm="1">
        <f t="array" ref="CA17">_xlfn.XLOOKUP(CA$1,'PY1 Data(H)'!$A$1:$CZ$1,_xlfn.XLOOKUP($A17,'PY1 Data(H)'!$A$1:$A$288,'PY1 Data(H)'!$A$1:$CZ$288))</f>
        <v>61914375</v>
      </c>
      <c r="CB17" s="176" cm="1">
        <f t="array" ref="CB17">_xlfn.XLOOKUP(CB$1,'PY1 Data(H)'!$A$1:$CZ$1,_xlfn.XLOOKUP($A17,'PY1 Data(H)'!$A$1:$A$288,'PY1 Data(H)'!$A$1:$CZ$288))</f>
        <v>22631827</v>
      </c>
      <c r="CC17" s="176" cm="1">
        <f t="array" ref="CC17">_xlfn.XLOOKUP(CC$1,'PY1 Data(H)'!$A$1:$CZ$1,_xlfn.XLOOKUP($A17,'PY1 Data(H)'!$A$1:$A$288,'PY1 Data(H)'!$A$1:$CZ$288))</f>
        <v>20455051</v>
      </c>
      <c r="CD17" s="176" cm="1">
        <f t="array" ref="CD17">_xlfn.XLOOKUP(CD$1,'PY1 Data(H)'!$A$1:$CZ$1,_xlfn.XLOOKUP($A17,'PY1 Data(H)'!$A$1:$A$288,'PY1 Data(H)'!$A$1:$CZ$288))</f>
        <v>18401032</v>
      </c>
      <c r="CE17" s="176" cm="1">
        <f t="array" ref="CE17">_xlfn.XLOOKUP(CE$1,'PY1 Data(H)'!$A$1:$CZ$1,_xlfn.XLOOKUP($A17,'PY1 Data(H)'!$A$1:$A$288,'PY1 Data(H)'!$A$1:$CZ$288))</f>
        <v>64625600</v>
      </c>
      <c r="CF17" s="176" cm="1">
        <f t="array" ref="CF17">_xlfn.XLOOKUP(CF$1,'PY1 Data(H)'!$A$1:$CZ$1,_xlfn.XLOOKUP($A17,'PY1 Data(H)'!$A$1:$A$288,'PY1 Data(H)'!$A$1:$CZ$288))</f>
        <v>60777613</v>
      </c>
      <c r="CG17" s="176" cm="1">
        <f t="array" ref="CG17">_xlfn.XLOOKUP(CG$1,'PY1 Data(H)'!$A$1:$CZ$1,_xlfn.XLOOKUP($A17,'PY1 Data(H)'!$A$1:$A$288,'PY1 Data(H)'!$A$1:$CZ$288))</f>
        <v>31627494</v>
      </c>
      <c r="CH17" s="176" cm="1">
        <f t="array" ref="CH17">_xlfn.XLOOKUP(CH$1,'PY1 Data(H)'!$A$1:$CZ$1,_xlfn.XLOOKUP($A17,'PY1 Data(H)'!$A$1:$A$288,'PY1 Data(H)'!$A$1:$CZ$288))</f>
        <v>13629779</v>
      </c>
      <c r="CI17" s="176" cm="1">
        <f t="array" ref="CI17">_xlfn.XLOOKUP(CI$1,'PY1 Data(H)'!$A$1:$CZ$1,_xlfn.XLOOKUP($A17,'PY1 Data(H)'!$A$1:$A$288,'PY1 Data(H)'!$A$1:$CZ$288))</f>
        <v>20067458</v>
      </c>
      <c r="CJ17" s="176" cm="1">
        <f t="array" ref="CJ17">_xlfn.XLOOKUP(CJ$1,'PY1 Data(H)'!$A$1:$CZ$1,_xlfn.XLOOKUP($A17,'PY1 Data(H)'!$A$1:$A$288,'PY1 Data(H)'!$A$1:$CZ$288))</f>
        <v>29429443</v>
      </c>
      <c r="CK17" s="176" cm="1">
        <f t="array" ref="CK17">_xlfn.XLOOKUP(CK$1,'PY1 Data(H)'!$A$1:$CZ$1,_xlfn.XLOOKUP($A17,'PY1 Data(H)'!$A$1:$A$288,'PY1 Data(H)'!$A$1:$CZ$288))</f>
        <v>15149661</v>
      </c>
      <c r="CL17" s="176" cm="1">
        <f t="array" ref="CL17">_xlfn.XLOOKUP(CL$1,'PY1 Data(H)'!$A$1:$CZ$1,_xlfn.XLOOKUP($A17,'PY1 Data(H)'!$A$1:$A$288,'PY1 Data(H)'!$A$1:$CZ$288))</f>
        <v>12643667</v>
      </c>
      <c r="CM17" s="176" cm="1">
        <f t="array" ref="CM17">_xlfn.XLOOKUP(CM$1,'PY1 Data(H)'!$A$1:$CZ$1,_xlfn.XLOOKUP($A17,'PY1 Data(H)'!$A$1:$A$288,'PY1 Data(H)'!$A$1:$CZ$288))</f>
        <v>38739070</v>
      </c>
      <c r="CN17" s="176" cm="1">
        <f t="array" ref="CN17">_xlfn.XLOOKUP(CN$1,'PY1 Data(H)'!$A$1:$CZ$1,_xlfn.XLOOKUP($A17,'PY1 Data(H)'!$A$1:$A$288,'PY1 Data(H)'!$A$1:$CZ$288))</f>
        <v>2680136</v>
      </c>
      <c r="CO17" s="176" cm="1">
        <f t="array" ref="CO17">_xlfn.XLOOKUP(CO$1,'PY1 Data(H)'!$A$1:$CZ$1,_xlfn.XLOOKUP($A17,'PY1 Data(H)'!$A$1:$A$288,'PY1 Data(H)'!$A$1:$CZ$288))</f>
        <v>28905072</v>
      </c>
      <c r="CP17" s="176" cm="1">
        <f t="array" ref="CP17">_xlfn.XLOOKUP(CP$1,'PY1 Data(H)'!$A$1:$CZ$1,_xlfn.XLOOKUP($A17,'PY1 Data(H)'!$A$1:$A$288,'PY1 Data(H)'!$A$1:$CZ$288))</f>
        <v>5846296</v>
      </c>
      <c r="CQ17" s="176" cm="1">
        <f t="array" ref="CQ17">_xlfn.XLOOKUP(CQ$1,'PY1 Data(H)'!$A$1:$CZ$1,_xlfn.XLOOKUP($A17,'PY1 Data(H)'!$A$1:$A$288,'PY1 Data(H)'!$A$1:$CZ$288))</f>
        <v>557754436</v>
      </c>
      <c r="CR17" s="176" cm="1">
        <f t="array" ref="CR17">_xlfn.XLOOKUP(CR$1,'PY1 Data(H)'!$A$1:$CZ$1,_xlfn.XLOOKUP($A17,'PY1 Data(H)'!$A$1:$A$288,'PY1 Data(H)'!$A$1:$CZ$288))</f>
        <v>14490452</v>
      </c>
      <c r="CS17" s="176" cm="1">
        <f t="array" ref="CS17">_xlfn.XLOOKUP(CS$1,'PY1 Data(H)'!$A$1:$CZ$1,_xlfn.XLOOKUP($A17,'PY1 Data(H)'!$A$1:$A$288,'PY1 Data(H)'!$A$1:$CZ$288))</f>
        <v>19831805</v>
      </c>
      <c r="CT17" s="176" cm="1">
        <f t="array" ref="CT17">_xlfn.XLOOKUP(CT$1,'PY1 Data(H)'!$A$1:$CZ$1,_xlfn.XLOOKUP($A17,'PY1 Data(H)'!$A$1:$A$288,'PY1 Data(H)'!$A$1:$CZ$288))</f>
        <v>98766137</v>
      </c>
      <c r="CU17" s="176" cm="1">
        <f t="array" ref="CU17">_xlfn.XLOOKUP(CU$1,'PY1 Data(H)'!$A$1:$CZ$1,_xlfn.XLOOKUP($A17,'PY1 Data(H)'!$A$1:$A$288,'PY1 Data(H)'!$A$1:$CZ$288))</f>
        <v>101332091</v>
      </c>
      <c r="CV17" s="176" cm="1">
        <f t="array" ref="CV17">_xlfn.XLOOKUP(CV$1,'PY1 Data(H)'!$A$1:$CZ$1,_xlfn.XLOOKUP($A17,'PY1 Data(H)'!$A$1:$A$288,'PY1 Data(H)'!$A$1:$CZ$288))</f>
        <v>29820228</v>
      </c>
      <c r="CW17" s="176" cm="1">
        <f t="array" ref="CW17">_xlfn.XLOOKUP(CW$1,'PY1 Data(H)'!$A$1:$CZ$1,_xlfn.XLOOKUP($A17,'PY1 Data(H)'!$A$1:$A$288,'PY1 Data(H)'!$A$1:$CZ$288))</f>
        <v>27870011</v>
      </c>
      <c r="CX17" s="176" cm="1">
        <f t="array" ref="CX17">_xlfn.XLOOKUP(CX$1,'PY1 Data(H)'!$A$1:$CZ$1,_xlfn.XLOOKUP($A17,'PY1 Data(H)'!$A$1:$A$288,'PY1 Data(H)'!$A$1:$CZ$288))</f>
        <v>34383403</v>
      </c>
      <c r="CY17" s="176" cm="1">
        <f t="array" ref="CY17">_xlfn.XLOOKUP(CY$1,'PY1 Data(H)'!$A$1:$CZ$1,_xlfn.XLOOKUP($A17,'PY1 Data(H)'!$A$1:$A$288,'PY1 Data(H)'!$A$1:$CZ$288))</f>
        <v>13342685</v>
      </c>
    </row>
    <row r="18" spans="1:103" x14ac:dyDescent="0.3">
      <c r="A18">
        <v>253</v>
      </c>
      <c r="D18" s="176" cm="1">
        <f t="array" ref="D18">_xlfn.XLOOKUP(D$1,'PY1 Data(H)'!$A$1:$CZ$1,_xlfn.XLOOKUP($A18,'PY1 Data(H)'!$A$1:$A$288,'PY1 Data(H)'!$A$1:$CZ$288))</f>
        <v>21606991</v>
      </c>
      <c r="E18" s="176" cm="1">
        <f t="array" ref="E18">_xlfn.XLOOKUP(E$1,'PY1 Data(H)'!$A$1:$CZ$1,_xlfn.XLOOKUP($A18,'PY1 Data(H)'!$A$1:$A$288,'PY1 Data(H)'!$A$1:$CZ$288))</f>
        <v>7662492</v>
      </c>
      <c r="F18" s="176" cm="1">
        <f t="array" ref="F18">_xlfn.XLOOKUP(F$1,'PY1 Data(H)'!$A$1:$CZ$1,_xlfn.XLOOKUP($A18,'PY1 Data(H)'!$A$1:$A$288,'PY1 Data(H)'!$A$1:$CZ$288))</f>
        <v>1493232</v>
      </c>
      <c r="G18" s="176" cm="1">
        <f t="array" ref="G18">_xlfn.XLOOKUP(G$1,'PY1 Data(H)'!$A$1:$CZ$1,_xlfn.XLOOKUP($A18,'PY1 Data(H)'!$A$1:$A$288,'PY1 Data(H)'!$A$1:$CZ$288))</f>
        <v>0</v>
      </c>
      <c r="H18" s="176" cm="1">
        <f t="array" ref="H18">_xlfn.XLOOKUP(H$1,'PY1 Data(H)'!$A$1:$CZ$1,_xlfn.XLOOKUP($A18,'PY1 Data(H)'!$A$1:$A$288,'PY1 Data(H)'!$A$1:$CZ$288))</f>
        <v>9963187</v>
      </c>
      <c r="I18" s="176" cm="1">
        <f t="array" ref="I18">_xlfn.XLOOKUP(I$1,'PY1 Data(H)'!$A$1:$CZ$1,_xlfn.XLOOKUP($A18,'PY1 Data(H)'!$A$1:$A$288,'PY1 Data(H)'!$A$1:$CZ$288))</f>
        <v>9831323</v>
      </c>
      <c r="J18" s="176" cm="1">
        <f t="array" ref="J18">_xlfn.XLOOKUP(J$1,'PY1 Data(H)'!$A$1:$CZ$1,_xlfn.XLOOKUP($A18,'PY1 Data(H)'!$A$1:$A$288,'PY1 Data(H)'!$A$1:$CZ$288))</f>
        <v>10452918</v>
      </c>
      <c r="K18" s="176" cm="1">
        <f t="array" ref="K18">_xlfn.XLOOKUP(K$1,'PY1 Data(H)'!$A$1:$CZ$1,_xlfn.XLOOKUP($A18,'PY1 Data(H)'!$A$1:$A$288,'PY1 Data(H)'!$A$1:$CZ$288))</f>
        <v>5671585</v>
      </c>
      <c r="L18" s="176" cm="1">
        <f t="array" ref="L18">_xlfn.XLOOKUP(L$1,'PY1 Data(H)'!$A$1:$CZ$1,_xlfn.XLOOKUP($A18,'PY1 Data(H)'!$A$1:$A$288,'PY1 Data(H)'!$A$1:$CZ$288))</f>
        <v>15037977</v>
      </c>
      <c r="M18" s="176" cm="1">
        <f t="array" ref="M18">_xlfn.XLOOKUP(M$1,'PY1 Data(H)'!$A$1:$CZ$1,_xlfn.XLOOKUP($A18,'PY1 Data(H)'!$A$1:$A$288,'PY1 Data(H)'!$A$1:$CZ$288))</f>
        <v>22879562</v>
      </c>
      <c r="N18" s="176" cm="1">
        <f t="array" ref="N18">_xlfn.XLOOKUP(N$1,'PY1 Data(H)'!$A$1:$CZ$1,_xlfn.XLOOKUP($A18,'PY1 Data(H)'!$A$1:$A$288,'PY1 Data(H)'!$A$1:$CZ$288))</f>
        <v>67417535</v>
      </c>
      <c r="O18" s="176" cm="1">
        <f t="array" ref="O18">_xlfn.XLOOKUP(O$1,'PY1 Data(H)'!$A$1:$CZ$1,_xlfn.XLOOKUP($A18,'PY1 Data(H)'!$A$1:$A$288,'PY1 Data(H)'!$A$1:$CZ$288))</f>
        <v>30168938</v>
      </c>
      <c r="P18" s="176" cm="1">
        <f t="array" ref="P18">_xlfn.XLOOKUP(P$1,'PY1 Data(H)'!$A$1:$CZ$1,_xlfn.XLOOKUP($A18,'PY1 Data(H)'!$A$1:$A$288,'PY1 Data(H)'!$A$1:$CZ$288))</f>
        <v>122256741</v>
      </c>
      <c r="Q18" s="176" cm="1">
        <f t="array" ref="Q18">_xlfn.XLOOKUP(Q$1,'PY1 Data(H)'!$A$1:$CZ$1,_xlfn.XLOOKUP($A18,'PY1 Data(H)'!$A$1:$A$288,'PY1 Data(H)'!$A$1:$CZ$288))</f>
        <v>8206605</v>
      </c>
      <c r="R18" s="176" cm="1">
        <f t="array" ref="R18">_xlfn.XLOOKUP(R$1,'PY1 Data(H)'!$A$1:$CZ$1,_xlfn.XLOOKUP($A18,'PY1 Data(H)'!$A$1:$A$288,'PY1 Data(H)'!$A$1:$CZ$288))</f>
        <v>4530926</v>
      </c>
      <c r="S18" s="176" cm="1">
        <f t="array" ref="S18">_xlfn.XLOOKUP(S$1,'PY1 Data(H)'!$A$1:$CZ$1,_xlfn.XLOOKUP($A18,'PY1 Data(H)'!$A$1:$A$288,'PY1 Data(H)'!$A$1:$CZ$288))</f>
        <v>37815978</v>
      </c>
      <c r="T18" s="176" cm="1">
        <f t="array" ref="T18">_xlfn.XLOOKUP(T$1,'PY1 Data(H)'!$A$1:$CZ$1,_xlfn.XLOOKUP($A18,'PY1 Data(H)'!$A$1:$A$288,'PY1 Data(H)'!$A$1:$CZ$288))</f>
        <v>0</v>
      </c>
      <c r="U18" s="176" cm="1">
        <f t="array" ref="U18">_xlfn.XLOOKUP(U$1,'PY1 Data(H)'!$A$1:$CZ$1,_xlfn.XLOOKUP($A18,'PY1 Data(H)'!$A$1:$A$288,'PY1 Data(H)'!$A$1:$CZ$288))</f>
        <v>35266100</v>
      </c>
      <c r="V18" s="176" cm="1">
        <f t="array" ref="V18">_xlfn.XLOOKUP(V$1,'PY1 Data(H)'!$A$1:$CZ$1,_xlfn.XLOOKUP($A18,'PY1 Data(H)'!$A$1:$A$288,'PY1 Data(H)'!$A$1:$CZ$288))</f>
        <v>11751305</v>
      </c>
      <c r="W18" s="176" cm="1">
        <f t="array" ref="W18">_xlfn.XLOOKUP(W$1,'PY1 Data(H)'!$A$1:$CZ$1,_xlfn.XLOOKUP($A18,'PY1 Data(H)'!$A$1:$A$288,'PY1 Data(H)'!$A$1:$CZ$288))</f>
        <v>0</v>
      </c>
      <c r="X18" s="176" cm="1">
        <f t="array" ref="X18">_xlfn.XLOOKUP(X$1,'PY1 Data(H)'!$A$1:$CZ$1,_xlfn.XLOOKUP($A18,'PY1 Data(H)'!$A$1:$A$288,'PY1 Data(H)'!$A$1:$CZ$288))</f>
        <v>2180168</v>
      </c>
      <c r="Y18" s="176" cm="1">
        <f t="array" ref="Y18">_xlfn.XLOOKUP(Y$1,'PY1 Data(H)'!$A$1:$CZ$1,_xlfn.XLOOKUP($A18,'PY1 Data(H)'!$A$1:$A$288,'PY1 Data(H)'!$A$1:$CZ$288))</f>
        <v>2958834</v>
      </c>
      <c r="Z18" s="176" cm="1">
        <f t="array" ref="Z18">_xlfn.XLOOKUP(Z$1,'PY1 Data(H)'!$A$1:$CZ$1,_xlfn.XLOOKUP($A18,'PY1 Data(H)'!$A$1:$A$288,'PY1 Data(H)'!$A$1:$CZ$288))</f>
        <v>24715412</v>
      </c>
      <c r="AA18" s="176" cm="1">
        <f t="array" ref="AA18">_xlfn.XLOOKUP(AA$1,'PY1 Data(H)'!$A$1:$CZ$1,_xlfn.XLOOKUP($A18,'PY1 Data(H)'!$A$1:$A$288,'PY1 Data(H)'!$A$1:$CZ$288))</f>
        <v>30791953</v>
      </c>
      <c r="AB18" s="176" cm="1">
        <f t="array" ref="AB18">_xlfn.XLOOKUP(AB$1,'PY1 Data(H)'!$A$1:$CZ$1,_xlfn.XLOOKUP($A18,'PY1 Data(H)'!$A$1:$A$288,'PY1 Data(H)'!$A$1:$CZ$288))</f>
        <v>29444458</v>
      </c>
      <c r="AC18" s="176" cm="1">
        <f t="array" ref="AC18">_xlfn.XLOOKUP(AC$1,'PY1 Data(H)'!$A$1:$CZ$1,_xlfn.XLOOKUP($A18,'PY1 Data(H)'!$A$1:$A$288,'PY1 Data(H)'!$A$1:$CZ$288))</f>
        <v>93130470</v>
      </c>
      <c r="AD18" s="176" cm="1">
        <f t="array" ref="AD18">_xlfn.XLOOKUP(AD$1,'PY1 Data(H)'!$A$1:$CZ$1,_xlfn.XLOOKUP($A18,'PY1 Data(H)'!$A$1:$A$288,'PY1 Data(H)'!$A$1:$CZ$288))</f>
        <v>57756484</v>
      </c>
      <c r="AE18" s="176" cm="1">
        <f t="array" ref="AE18">_xlfn.XLOOKUP(AE$1,'PY1 Data(H)'!$A$1:$CZ$1,_xlfn.XLOOKUP($A18,'PY1 Data(H)'!$A$1:$A$288,'PY1 Data(H)'!$A$1:$CZ$288))</f>
        <v>60990918</v>
      </c>
      <c r="AF18" s="176" cm="1">
        <f t="array" ref="AF18">_xlfn.XLOOKUP(AF$1,'PY1 Data(H)'!$A$1:$CZ$1,_xlfn.XLOOKUP($A18,'PY1 Data(H)'!$A$1:$A$288,'PY1 Data(H)'!$A$1:$CZ$288))</f>
        <v>24093095</v>
      </c>
      <c r="AG18" s="176" cm="1">
        <f t="array" ref="AG18">_xlfn.XLOOKUP(AG$1,'PY1 Data(H)'!$A$1:$CZ$1,_xlfn.XLOOKUP($A18,'PY1 Data(H)'!$A$1:$A$288,'PY1 Data(H)'!$A$1:$CZ$288))</f>
        <v>9063920</v>
      </c>
      <c r="AH18" s="176" cm="1">
        <f t="array" ref="AH18">_xlfn.XLOOKUP(AH$1,'PY1 Data(H)'!$A$1:$CZ$1,_xlfn.XLOOKUP($A18,'PY1 Data(H)'!$A$1:$A$288,'PY1 Data(H)'!$A$1:$CZ$288))</f>
        <v>14051025</v>
      </c>
      <c r="AI18" s="176" cm="1">
        <f t="array" ref="AI18">_xlfn.XLOOKUP(AI$1,'PY1 Data(H)'!$A$1:$CZ$1,_xlfn.XLOOKUP($A18,'PY1 Data(H)'!$A$1:$A$288,'PY1 Data(H)'!$A$1:$CZ$288))</f>
        <v>97332350</v>
      </c>
      <c r="AJ18" s="176" cm="1">
        <f t="array" ref="AJ18">_xlfn.XLOOKUP(AJ$1,'PY1 Data(H)'!$A$1:$CZ$1,_xlfn.XLOOKUP($A18,'PY1 Data(H)'!$A$1:$A$288,'PY1 Data(H)'!$A$1:$CZ$288))</f>
        <v>8791027</v>
      </c>
      <c r="AK18" s="176" cm="1">
        <f t="array" ref="AK18">_xlfn.XLOOKUP(AK$1,'PY1 Data(H)'!$A$1:$CZ$1,_xlfn.XLOOKUP($A18,'PY1 Data(H)'!$A$1:$A$288,'PY1 Data(H)'!$A$1:$CZ$288))</f>
        <v>165624698</v>
      </c>
      <c r="AL18" s="176" cm="1">
        <f t="array" ref="AL18">_xlfn.XLOOKUP(AL$1,'PY1 Data(H)'!$A$1:$CZ$1,_xlfn.XLOOKUP($A18,'PY1 Data(H)'!$A$1:$A$288,'PY1 Data(H)'!$A$1:$CZ$288))</f>
        <v>13462940</v>
      </c>
      <c r="AM18" s="176" cm="1">
        <f t="array" ref="AM18">_xlfn.XLOOKUP(AM$1,'PY1 Data(H)'!$A$1:$CZ$1,_xlfn.XLOOKUP($A18,'PY1 Data(H)'!$A$1:$A$288,'PY1 Data(H)'!$A$1:$CZ$288))</f>
        <v>57797261</v>
      </c>
      <c r="AN18" s="176" cm="1">
        <f t="array" ref="AN18">_xlfn.XLOOKUP(AN$1,'PY1 Data(H)'!$A$1:$CZ$1,_xlfn.XLOOKUP($A18,'PY1 Data(H)'!$A$1:$A$288,'PY1 Data(H)'!$A$1:$CZ$288))</f>
        <v>3497119</v>
      </c>
      <c r="AO18" s="176" cm="1">
        <f t="array" ref="AO18">_xlfn.XLOOKUP(AO$1,'PY1 Data(H)'!$A$1:$CZ$1,_xlfn.XLOOKUP($A18,'PY1 Data(H)'!$A$1:$A$288,'PY1 Data(H)'!$A$1:$CZ$288))</f>
        <v>2906550</v>
      </c>
      <c r="AP18" s="176" cm="1">
        <f t="array" ref="AP18">_xlfn.XLOOKUP(AP$1,'PY1 Data(H)'!$A$1:$CZ$1,_xlfn.XLOOKUP($A18,'PY1 Data(H)'!$A$1:$A$288,'PY1 Data(H)'!$A$1:$CZ$288))</f>
        <v>16552241</v>
      </c>
      <c r="AQ18" s="176" cm="1">
        <f t="array" ref="AQ18">_xlfn.XLOOKUP(AQ$1,'PY1 Data(H)'!$A$1:$CZ$1,_xlfn.XLOOKUP($A18,'PY1 Data(H)'!$A$1:$A$288,'PY1 Data(H)'!$A$1:$CZ$288))</f>
        <v>5151490</v>
      </c>
      <c r="AR18" s="176" cm="1">
        <f t="array" ref="AR18">_xlfn.XLOOKUP(AR$1,'PY1 Data(H)'!$A$1:$CZ$1,_xlfn.XLOOKUP($A18,'PY1 Data(H)'!$A$1:$A$288,'PY1 Data(H)'!$A$1:$CZ$288))</f>
        <v>88653255</v>
      </c>
      <c r="AS18" s="176" cm="1">
        <f t="array" ref="AS18">_xlfn.XLOOKUP(AS$1,'PY1 Data(H)'!$A$1:$CZ$1,_xlfn.XLOOKUP($A18,'PY1 Data(H)'!$A$1:$A$288,'PY1 Data(H)'!$A$1:$CZ$288))</f>
        <v>21412545</v>
      </c>
      <c r="AT18" s="176" cm="1">
        <f t="array" ref="AT18">_xlfn.XLOOKUP(AT$1,'PY1 Data(H)'!$A$1:$CZ$1,_xlfn.XLOOKUP($A18,'PY1 Data(H)'!$A$1:$A$288,'PY1 Data(H)'!$A$1:$CZ$288))</f>
        <v>23058395</v>
      </c>
      <c r="AU18" s="176" cm="1">
        <f t="array" ref="AU18">_xlfn.XLOOKUP(AU$1,'PY1 Data(H)'!$A$1:$CZ$1,_xlfn.XLOOKUP($A18,'PY1 Data(H)'!$A$1:$A$288,'PY1 Data(H)'!$A$1:$CZ$288))</f>
        <v>9743280</v>
      </c>
      <c r="AV18" s="176" cm="1">
        <f t="array" ref="AV18">_xlfn.XLOOKUP(AV$1,'PY1 Data(H)'!$A$1:$CZ$1,_xlfn.XLOOKUP($A18,'PY1 Data(H)'!$A$1:$A$288,'PY1 Data(H)'!$A$1:$CZ$288))</f>
        <v>22033213</v>
      </c>
      <c r="AW18" s="176" cm="1">
        <f t="array" ref="AW18">_xlfn.XLOOKUP(AW$1,'PY1 Data(H)'!$A$1:$CZ$1,_xlfn.XLOOKUP($A18,'PY1 Data(H)'!$A$1:$A$288,'PY1 Data(H)'!$A$1:$CZ$288))</f>
        <v>7366000</v>
      </c>
      <c r="AX18" s="176" cm="1">
        <f t="array" ref="AX18">_xlfn.XLOOKUP(AX$1,'PY1 Data(H)'!$A$1:$CZ$1,_xlfn.XLOOKUP($A18,'PY1 Data(H)'!$A$1:$A$288,'PY1 Data(H)'!$A$1:$CZ$288))</f>
        <v>8393553</v>
      </c>
      <c r="AY18" s="176" cm="1">
        <f t="array" ref="AY18">_xlfn.XLOOKUP(AY$1,'PY1 Data(H)'!$A$1:$CZ$1,_xlfn.XLOOKUP($A18,'PY1 Data(H)'!$A$1:$A$288,'PY1 Data(H)'!$A$1:$CZ$288))</f>
        <v>0</v>
      </c>
      <c r="AZ18" s="176" cm="1">
        <f t="array" ref="AZ18">_xlfn.XLOOKUP(AZ$1,'PY1 Data(H)'!$A$1:$CZ$1,_xlfn.XLOOKUP($A18,'PY1 Data(H)'!$A$1:$A$288,'PY1 Data(H)'!$A$1:$CZ$288))</f>
        <v>75122151</v>
      </c>
      <c r="BA18" s="176" cm="1">
        <f t="array" ref="BA18">_xlfn.XLOOKUP(BA$1,'PY1 Data(H)'!$A$1:$CZ$1,_xlfn.XLOOKUP($A18,'PY1 Data(H)'!$A$1:$A$288,'PY1 Data(H)'!$A$1:$CZ$288))</f>
        <v>10224519</v>
      </c>
      <c r="BB18" s="176" cm="1">
        <f t="array" ref="BB18">_xlfn.XLOOKUP(BB$1,'PY1 Data(H)'!$A$1:$CZ$1,_xlfn.XLOOKUP($A18,'PY1 Data(H)'!$A$1:$A$288,'PY1 Data(H)'!$A$1:$CZ$288))</f>
        <v>78031958</v>
      </c>
      <c r="BC18" s="176" cm="1">
        <f t="array" ref="BC18">_xlfn.XLOOKUP(BC$1,'PY1 Data(H)'!$A$1:$CZ$1,_xlfn.XLOOKUP($A18,'PY1 Data(H)'!$A$1:$A$288,'PY1 Data(H)'!$A$1:$CZ$288))</f>
        <v>6049806</v>
      </c>
      <c r="BD18" s="176" cm="1">
        <f t="array" ref="BD18">_xlfn.XLOOKUP(BD$1,'PY1 Data(H)'!$A$1:$CZ$1,_xlfn.XLOOKUP($A18,'PY1 Data(H)'!$A$1:$A$288,'PY1 Data(H)'!$A$1:$CZ$288))</f>
        <v>12901754</v>
      </c>
      <c r="BE18" s="176" cm="1">
        <f t="array" ref="BE18">_xlfn.XLOOKUP(BE$1,'PY1 Data(H)'!$A$1:$CZ$1,_xlfn.XLOOKUP($A18,'PY1 Data(H)'!$A$1:$A$288,'PY1 Data(H)'!$A$1:$CZ$288))</f>
        <v>9478138</v>
      </c>
      <c r="BF18" s="176" cm="1">
        <f t="array" ref="BF18">_xlfn.XLOOKUP(BF$1,'PY1 Data(H)'!$A$1:$CZ$1,_xlfn.XLOOKUP($A18,'PY1 Data(H)'!$A$1:$A$288,'PY1 Data(H)'!$A$1:$CZ$288))</f>
        <v>33785376</v>
      </c>
      <c r="BG18" s="176" cm="1">
        <f t="array" ref="BG18">_xlfn.XLOOKUP(BG$1,'PY1 Data(H)'!$A$1:$CZ$1,_xlfn.XLOOKUP($A18,'PY1 Data(H)'!$A$1:$A$288,'PY1 Data(H)'!$A$1:$CZ$288))</f>
        <v>7519573</v>
      </c>
      <c r="BH18" s="176" cm="1">
        <f t="array" ref="BH18">_xlfn.XLOOKUP(BH$1,'PY1 Data(H)'!$A$1:$CZ$1,_xlfn.XLOOKUP($A18,'PY1 Data(H)'!$A$1:$A$288,'PY1 Data(H)'!$A$1:$CZ$288))</f>
        <v>4615373</v>
      </c>
      <c r="BI18" s="176" cm="1">
        <f t="array" ref="BI18">_xlfn.XLOOKUP(BI$1,'PY1 Data(H)'!$A$1:$CZ$1,_xlfn.XLOOKUP($A18,'PY1 Data(H)'!$A$1:$A$288,'PY1 Data(H)'!$A$1:$CZ$288))</f>
        <v>20675488</v>
      </c>
      <c r="BJ18" s="176" cm="1">
        <f t="array" ref="BJ18">_xlfn.XLOOKUP(BJ$1,'PY1 Data(H)'!$A$1:$CZ$1,_xlfn.XLOOKUP($A18,'PY1 Data(H)'!$A$1:$A$288,'PY1 Data(H)'!$A$1:$CZ$288))</f>
        <v>9870737</v>
      </c>
      <c r="BK18" s="176" cm="1">
        <f t="array" ref="BK18">_xlfn.XLOOKUP(BK$1,'PY1 Data(H)'!$A$1:$CZ$1,_xlfn.XLOOKUP($A18,'PY1 Data(H)'!$A$1:$A$288,'PY1 Data(H)'!$A$1:$CZ$288))</f>
        <v>358107487</v>
      </c>
      <c r="BL18" s="176" cm="1">
        <f t="array" ref="BL18">_xlfn.XLOOKUP(BL$1,'PY1 Data(H)'!$A$1:$CZ$1,_xlfn.XLOOKUP($A18,'PY1 Data(H)'!$A$1:$A$288,'PY1 Data(H)'!$A$1:$CZ$288))</f>
        <v>2088943</v>
      </c>
      <c r="BM18" s="176" cm="1">
        <f t="array" ref="BM18">_xlfn.XLOOKUP(BM$1,'PY1 Data(H)'!$A$1:$CZ$1,_xlfn.XLOOKUP($A18,'PY1 Data(H)'!$A$1:$A$288,'PY1 Data(H)'!$A$1:$CZ$288))</f>
        <v>25517031</v>
      </c>
      <c r="BN18" s="176" cm="1">
        <f t="array" ref="BN18">_xlfn.XLOOKUP(BN$1,'PY1 Data(H)'!$A$1:$CZ$1,_xlfn.XLOOKUP($A18,'PY1 Data(H)'!$A$1:$A$288,'PY1 Data(H)'!$A$1:$CZ$288))</f>
        <v>64165010</v>
      </c>
      <c r="BO18" s="176" cm="1">
        <f t="array" ref="BO18">_xlfn.XLOOKUP(BO$1,'PY1 Data(H)'!$A$1:$CZ$1,_xlfn.XLOOKUP($A18,'PY1 Data(H)'!$A$1:$A$288,'PY1 Data(H)'!$A$1:$CZ$288))</f>
        <v>30381222</v>
      </c>
      <c r="BP18" s="176" cm="1">
        <f t="array" ref="BP18">_xlfn.XLOOKUP(BP$1,'PY1 Data(H)'!$A$1:$CZ$1,_xlfn.XLOOKUP($A18,'PY1 Data(H)'!$A$1:$A$288,'PY1 Data(H)'!$A$1:$CZ$288))</f>
        <v>523191954</v>
      </c>
      <c r="BQ18" s="176" cm="1">
        <f t="array" ref="BQ18">_xlfn.XLOOKUP(BQ$1,'PY1 Data(H)'!$A$1:$CZ$1,_xlfn.XLOOKUP($A18,'PY1 Data(H)'!$A$1:$A$288,'PY1 Data(H)'!$A$1:$CZ$288))</f>
        <v>2714792</v>
      </c>
      <c r="BR18" s="176" cm="1">
        <f t="array" ref="BR18">_xlfn.XLOOKUP(BR$1,'PY1 Data(H)'!$A$1:$CZ$1,_xlfn.XLOOKUP($A18,'PY1 Data(H)'!$A$1:$A$288,'PY1 Data(H)'!$A$1:$CZ$288))</f>
        <v>66835016</v>
      </c>
      <c r="BS18" s="176" cm="1">
        <f t="array" ref="BS18">_xlfn.XLOOKUP(BS$1,'PY1 Data(H)'!$A$1:$CZ$1,_xlfn.XLOOKUP($A18,'PY1 Data(H)'!$A$1:$A$288,'PY1 Data(H)'!$A$1:$CZ$288))</f>
        <v>21813550</v>
      </c>
      <c r="BT18" s="176" cm="1">
        <f t="array" ref="BT18">_xlfn.XLOOKUP(BT$1,'PY1 Data(H)'!$A$1:$CZ$1,_xlfn.XLOOKUP($A18,'PY1 Data(H)'!$A$1:$A$288,'PY1 Data(H)'!$A$1:$CZ$288))</f>
        <v>2601896</v>
      </c>
      <c r="BU18" s="176" cm="1">
        <f t="array" ref="BU18">_xlfn.XLOOKUP(BU$1,'PY1 Data(H)'!$A$1:$CZ$1,_xlfn.XLOOKUP($A18,'PY1 Data(H)'!$A$1:$A$288,'PY1 Data(H)'!$A$1:$CZ$288))</f>
        <v>7130786</v>
      </c>
      <c r="BV18" s="176" cm="1">
        <f t="array" ref="BV18">_xlfn.XLOOKUP(BV$1,'PY1 Data(H)'!$A$1:$CZ$1,_xlfn.XLOOKUP($A18,'PY1 Data(H)'!$A$1:$A$288,'PY1 Data(H)'!$A$1:$CZ$288))</f>
        <v>18730283</v>
      </c>
      <c r="BW18" s="176" cm="1">
        <f t="array" ref="BW18">_xlfn.XLOOKUP(BW$1,'PY1 Data(H)'!$A$1:$CZ$1,_xlfn.XLOOKUP($A18,'PY1 Data(H)'!$A$1:$A$288,'PY1 Data(H)'!$A$1:$CZ$288))</f>
        <v>5362475</v>
      </c>
      <c r="BX18" s="176" cm="1">
        <f t="array" ref="BX18">_xlfn.XLOOKUP(BX$1,'PY1 Data(H)'!$A$1:$CZ$1,_xlfn.XLOOKUP($A18,'PY1 Data(H)'!$A$1:$A$288,'PY1 Data(H)'!$A$1:$CZ$288))</f>
        <v>13813793</v>
      </c>
      <c r="BY18" s="176" cm="1">
        <f t="array" ref="BY18">_xlfn.XLOOKUP(BY$1,'PY1 Data(H)'!$A$1:$CZ$1,_xlfn.XLOOKUP($A18,'PY1 Data(H)'!$A$1:$A$288,'PY1 Data(H)'!$A$1:$CZ$288))</f>
        <v>13704651</v>
      </c>
      <c r="BZ18" s="176" cm="1">
        <f t="array" ref="BZ18">_xlfn.XLOOKUP(BZ$1,'PY1 Data(H)'!$A$1:$CZ$1,_xlfn.XLOOKUP($A18,'PY1 Data(H)'!$A$1:$A$288,'PY1 Data(H)'!$A$1:$CZ$288))</f>
        <v>3453641</v>
      </c>
      <c r="CA18" s="176" cm="1">
        <f t="array" ref="CA18">_xlfn.XLOOKUP(CA$1,'PY1 Data(H)'!$A$1:$CZ$1,_xlfn.XLOOKUP($A18,'PY1 Data(H)'!$A$1:$A$288,'PY1 Data(H)'!$A$1:$CZ$288))</f>
        <v>24563660</v>
      </c>
      <c r="CB18" s="176" cm="1">
        <f t="array" ref="CB18">_xlfn.XLOOKUP(CB$1,'PY1 Data(H)'!$A$1:$CZ$1,_xlfn.XLOOKUP($A18,'PY1 Data(H)'!$A$1:$A$288,'PY1 Data(H)'!$A$1:$CZ$288))</f>
        <v>13057152</v>
      </c>
      <c r="CC18" s="176" cm="1">
        <f t="array" ref="CC18">_xlfn.XLOOKUP(CC$1,'PY1 Data(H)'!$A$1:$CZ$1,_xlfn.XLOOKUP($A18,'PY1 Data(H)'!$A$1:$A$288,'PY1 Data(H)'!$A$1:$CZ$288))</f>
        <v>13349575</v>
      </c>
      <c r="CD18" s="176" cm="1">
        <f t="array" ref="CD18">_xlfn.XLOOKUP(CD$1,'PY1 Data(H)'!$A$1:$CZ$1,_xlfn.XLOOKUP($A18,'PY1 Data(H)'!$A$1:$A$288,'PY1 Data(H)'!$A$1:$CZ$288))</f>
        <v>17016074</v>
      </c>
      <c r="CE18" s="176" cm="1">
        <f t="array" ref="CE18">_xlfn.XLOOKUP(CE$1,'PY1 Data(H)'!$A$1:$CZ$1,_xlfn.XLOOKUP($A18,'PY1 Data(H)'!$A$1:$A$288,'PY1 Data(H)'!$A$1:$CZ$288))</f>
        <v>21546102</v>
      </c>
      <c r="CF18" s="176" cm="1">
        <f t="array" ref="CF18">_xlfn.XLOOKUP(CF$1,'PY1 Data(H)'!$A$1:$CZ$1,_xlfn.XLOOKUP($A18,'PY1 Data(H)'!$A$1:$A$288,'PY1 Data(H)'!$A$1:$CZ$288))</f>
        <v>24057816</v>
      </c>
      <c r="CG18" s="176" cm="1">
        <f t="array" ref="CG18">_xlfn.XLOOKUP(CG$1,'PY1 Data(H)'!$A$1:$CZ$1,_xlfn.XLOOKUP($A18,'PY1 Data(H)'!$A$1:$A$288,'PY1 Data(H)'!$A$1:$CZ$288))</f>
        <v>17847554</v>
      </c>
      <c r="CH18" s="176" cm="1">
        <f t="array" ref="CH18">_xlfn.XLOOKUP(CH$1,'PY1 Data(H)'!$A$1:$CZ$1,_xlfn.XLOOKUP($A18,'PY1 Data(H)'!$A$1:$A$288,'PY1 Data(H)'!$A$1:$CZ$288))</f>
        <v>8426352</v>
      </c>
      <c r="CI18" s="176" cm="1">
        <f t="array" ref="CI18">_xlfn.XLOOKUP(CI$1,'PY1 Data(H)'!$A$1:$CZ$1,_xlfn.XLOOKUP($A18,'PY1 Data(H)'!$A$1:$A$288,'PY1 Data(H)'!$A$1:$CZ$288))</f>
        <v>10342445</v>
      </c>
      <c r="CJ18" s="176" cm="1">
        <f t="array" ref="CJ18">_xlfn.XLOOKUP(CJ$1,'PY1 Data(H)'!$A$1:$CZ$1,_xlfn.XLOOKUP($A18,'PY1 Data(H)'!$A$1:$A$288,'PY1 Data(H)'!$A$1:$CZ$288))</f>
        <v>8954181</v>
      </c>
      <c r="CK18" s="176" cm="1">
        <f t="array" ref="CK18">_xlfn.XLOOKUP(CK$1,'PY1 Data(H)'!$A$1:$CZ$1,_xlfn.XLOOKUP($A18,'PY1 Data(H)'!$A$1:$A$288,'PY1 Data(H)'!$A$1:$CZ$288))</f>
        <v>24448233</v>
      </c>
      <c r="CL18" s="176" cm="1">
        <f t="array" ref="CL18">_xlfn.XLOOKUP(CL$1,'PY1 Data(H)'!$A$1:$CZ$1,_xlfn.XLOOKUP($A18,'PY1 Data(H)'!$A$1:$A$288,'PY1 Data(H)'!$A$1:$CZ$288))</f>
        <v>57182055</v>
      </c>
      <c r="CM18" s="176" cm="1">
        <f t="array" ref="CM18">_xlfn.XLOOKUP(CM$1,'PY1 Data(H)'!$A$1:$CZ$1,_xlfn.XLOOKUP($A18,'PY1 Data(H)'!$A$1:$A$288,'PY1 Data(H)'!$A$1:$CZ$288))</f>
        <v>8619146</v>
      </c>
      <c r="CN18" s="176" cm="1">
        <f t="array" ref="CN18">_xlfn.XLOOKUP(CN$1,'PY1 Data(H)'!$A$1:$CZ$1,_xlfn.XLOOKUP($A18,'PY1 Data(H)'!$A$1:$A$288,'PY1 Data(H)'!$A$1:$CZ$288))</f>
        <v>1100252</v>
      </c>
      <c r="CO18" s="176" cm="1">
        <f t="array" ref="CO18">_xlfn.XLOOKUP(CO$1,'PY1 Data(H)'!$A$1:$CZ$1,_xlfn.XLOOKUP($A18,'PY1 Data(H)'!$A$1:$A$288,'PY1 Data(H)'!$A$1:$CZ$288))</f>
        <v>107862145</v>
      </c>
      <c r="CP18" s="176" cm="1">
        <f t="array" ref="CP18">_xlfn.XLOOKUP(CP$1,'PY1 Data(H)'!$A$1:$CZ$1,_xlfn.XLOOKUP($A18,'PY1 Data(H)'!$A$1:$A$288,'PY1 Data(H)'!$A$1:$CZ$288))</f>
        <v>7665467</v>
      </c>
      <c r="CQ18" s="176" cm="1">
        <f t="array" ref="CQ18">_xlfn.XLOOKUP(CQ$1,'PY1 Data(H)'!$A$1:$CZ$1,_xlfn.XLOOKUP($A18,'PY1 Data(H)'!$A$1:$A$288,'PY1 Data(H)'!$A$1:$CZ$288))</f>
        <v>366340681</v>
      </c>
      <c r="CR18" s="176" cm="1">
        <f t="array" ref="CR18">_xlfn.XLOOKUP(CR$1,'PY1 Data(H)'!$A$1:$CZ$1,_xlfn.XLOOKUP($A18,'PY1 Data(H)'!$A$1:$A$288,'PY1 Data(H)'!$A$1:$CZ$288))</f>
        <v>7116110</v>
      </c>
      <c r="CS18" s="176" cm="1">
        <f t="array" ref="CS18">_xlfn.XLOOKUP(CS$1,'PY1 Data(H)'!$A$1:$CZ$1,_xlfn.XLOOKUP($A18,'PY1 Data(H)'!$A$1:$A$288,'PY1 Data(H)'!$A$1:$CZ$288))</f>
        <v>3973438</v>
      </c>
      <c r="CT18" s="176" cm="1">
        <f t="array" ref="CT18">_xlfn.XLOOKUP(CT$1,'PY1 Data(H)'!$A$1:$CZ$1,_xlfn.XLOOKUP($A18,'PY1 Data(H)'!$A$1:$A$288,'PY1 Data(H)'!$A$1:$CZ$288))</f>
        <v>13925920</v>
      </c>
      <c r="CU18" s="176" cm="1">
        <f t="array" ref="CU18">_xlfn.XLOOKUP(CU$1,'PY1 Data(H)'!$A$1:$CZ$1,_xlfn.XLOOKUP($A18,'PY1 Data(H)'!$A$1:$A$288,'PY1 Data(H)'!$A$1:$CZ$288))</f>
        <v>28945583</v>
      </c>
      <c r="CV18" s="176" cm="1">
        <f t="array" ref="CV18">_xlfn.XLOOKUP(CV$1,'PY1 Data(H)'!$A$1:$CZ$1,_xlfn.XLOOKUP($A18,'PY1 Data(H)'!$A$1:$A$288,'PY1 Data(H)'!$A$1:$CZ$288))</f>
        <v>6612588</v>
      </c>
      <c r="CW18" s="176" cm="1">
        <f t="array" ref="CW18">_xlfn.XLOOKUP(CW$1,'PY1 Data(H)'!$A$1:$CZ$1,_xlfn.XLOOKUP($A18,'PY1 Data(H)'!$A$1:$A$288,'PY1 Data(H)'!$A$1:$CZ$288))</f>
        <v>22943078</v>
      </c>
      <c r="CX18" s="176" cm="1">
        <f t="array" ref="CX18">_xlfn.XLOOKUP(CX$1,'PY1 Data(H)'!$A$1:$CZ$1,_xlfn.XLOOKUP($A18,'PY1 Data(H)'!$A$1:$A$288,'PY1 Data(H)'!$A$1:$CZ$288))</f>
        <v>4203444</v>
      </c>
      <c r="CY18" s="176" cm="1">
        <f t="array" ref="CY18">_xlfn.XLOOKUP(CY$1,'PY1 Data(H)'!$A$1:$CZ$1,_xlfn.XLOOKUP($A18,'PY1 Data(H)'!$A$1:$A$288,'PY1 Data(H)'!$A$1:$CZ$288))</f>
        <v>3939985</v>
      </c>
    </row>
    <row r="19" spans="1:103" x14ac:dyDescent="0.3">
      <c r="A19">
        <v>254</v>
      </c>
      <c r="D19" s="176" cm="1">
        <f t="array" ref="D19">_xlfn.XLOOKUP(D$1,'PY1 Data(H)'!$A$1:$CZ$1,_xlfn.XLOOKUP($A19,'PY1 Data(H)'!$A$1:$A$288,'PY1 Data(H)'!$A$1:$CZ$288))</f>
        <v>-66528278</v>
      </c>
      <c r="E19" s="176" cm="1">
        <f t="array" ref="E19">_xlfn.XLOOKUP(E$1,'PY1 Data(H)'!$A$1:$CZ$1,_xlfn.XLOOKUP($A19,'PY1 Data(H)'!$A$1:$A$288,'PY1 Data(H)'!$A$1:$CZ$288))</f>
        <v>-6927788</v>
      </c>
      <c r="F19" s="176" cm="1">
        <f t="array" ref="F19">_xlfn.XLOOKUP(F$1,'PY1 Data(H)'!$A$1:$CZ$1,_xlfn.XLOOKUP($A19,'PY1 Data(H)'!$A$1:$A$288,'PY1 Data(H)'!$A$1:$CZ$288))</f>
        <v>-6772638</v>
      </c>
      <c r="G19" s="176" cm="1">
        <f t="array" ref="G19">_xlfn.XLOOKUP(G$1,'PY1 Data(H)'!$A$1:$CZ$1,_xlfn.XLOOKUP($A19,'PY1 Data(H)'!$A$1:$A$288,'PY1 Data(H)'!$A$1:$CZ$288))</f>
        <v>0</v>
      </c>
      <c r="H19" s="176" cm="1">
        <f t="array" ref="H19">_xlfn.XLOOKUP(H$1,'PY1 Data(H)'!$A$1:$CZ$1,_xlfn.XLOOKUP($A19,'PY1 Data(H)'!$A$1:$A$288,'PY1 Data(H)'!$A$1:$CZ$288))</f>
        <v>-2749858</v>
      </c>
      <c r="I19" s="176" cm="1">
        <f t="array" ref="I19">_xlfn.XLOOKUP(I$1,'PY1 Data(H)'!$A$1:$CZ$1,_xlfn.XLOOKUP($A19,'PY1 Data(H)'!$A$1:$A$288,'PY1 Data(H)'!$A$1:$CZ$288))</f>
        <v>14359777</v>
      </c>
      <c r="J19" s="176" cm="1">
        <f t="array" ref="J19">_xlfn.XLOOKUP(J$1,'PY1 Data(H)'!$A$1:$CZ$1,_xlfn.XLOOKUP($A19,'PY1 Data(H)'!$A$1:$A$288,'PY1 Data(H)'!$A$1:$CZ$288))</f>
        <v>10725959</v>
      </c>
      <c r="K19" s="176" cm="1">
        <f t="array" ref="K19">_xlfn.XLOOKUP(K$1,'PY1 Data(H)'!$A$1:$CZ$1,_xlfn.XLOOKUP($A19,'PY1 Data(H)'!$A$1:$A$288,'PY1 Data(H)'!$A$1:$CZ$288))</f>
        <v>-19983593</v>
      </c>
      <c r="L19" s="176" cm="1">
        <f t="array" ref="L19">_xlfn.XLOOKUP(L$1,'PY1 Data(H)'!$A$1:$CZ$1,_xlfn.XLOOKUP($A19,'PY1 Data(H)'!$A$1:$A$288,'PY1 Data(H)'!$A$1:$CZ$288))</f>
        <v>-6385320</v>
      </c>
      <c r="M19" s="176" cm="1">
        <f t="array" ref="M19">_xlfn.XLOOKUP(M$1,'PY1 Data(H)'!$A$1:$CZ$1,_xlfn.XLOOKUP($A19,'PY1 Data(H)'!$A$1:$A$288,'PY1 Data(H)'!$A$1:$CZ$288))</f>
        <v>-90325264</v>
      </c>
      <c r="N19" s="176" cm="1">
        <f t="array" ref="N19">_xlfn.XLOOKUP(N$1,'PY1 Data(H)'!$A$1:$CZ$1,_xlfn.XLOOKUP($A19,'PY1 Data(H)'!$A$1:$A$288,'PY1 Data(H)'!$A$1:$CZ$288))</f>
        <v>-275570270</v>
      </c>
      <c r="O19" s="176" cm="1">
        <f t="array" ref="O19">_xlfn.XLOOKUP(O$1,'PY1 Data(H)'!$A$1:$CZ$1,_xlfn.XLOOKUP($A19,'PY1 Data(H)'!$A$1:$A$288,'PY1 Data(H)'!$A$1:$CZ$288))</f>
        <v>-28190888</v>
      </c>
      <c r="P19" s="176" cm="1">
        <f t="array" ref="P19">_xlfn.XLOOKUP(P$1,'PY1 Data(H)'!$A$1:$CZ$1,_xlfn.XLOOKUP($A19,'PY1 Data(H)'!$A$1:$A$288,'PY1 Data(H)'!$A$1:$CZ$288))</f>
        <v>-315933619</v>
      </c>
      <c r="Q19" s="176" cm="1">
        <f t="array" ref="Q19">_xlfn.XLOOKUP(Q$1,'PY1 Data(H)'!$A$1:$CZ$1,_xlfn.XLOOKUP($A19,'PY1 Data(H)'!$A$1:$A$288,'PY1 Data(H)'!$A$1:$CZ$288))</f>
        <v>-16554520</v>
      </c>
      <c r="R19" s="176" cm="1">
        <f t="array" ref="R19">_xlfn.XLOOKUP(R$1,'PY1 Data(H)'!$A$1:$CZ$1,_xlfn.XLOOKUP($A19,'PY1 Data(H)'!$A$1:$A$288,'PY1 Data(H)'!$A$1:$CZ$288))</f>
        <v>1263010</v>
      </c>
      <c r="S19" s="176" cm="1">
        <f t="array" ref="S19">_xlfn.XLOOKUP(S$1,'PY1 Data(H)'!$A$1:$CZ$1,_xlfn.XLOOKUP($A19,'PY1 Data(H)'!$A$1:$A$288,'PY1 Data(H)'!$A$1:$CZ$288))</f>
        <v>18538299</v>
      </c>
      <c r="T19" s="176" cm="1">
        <f t="array" ref="T19">_xlfn.XLOOKUP(T$1,'PY1 Data(H)'!$A$1:$CZ$1,_xlfn.XLOOKUP($A19,'PY1 Data(H)'!$A$1:$A$288,'PY1 Data(H)'!$A$1:$CZ$288))</f>
        <v>0</v>
      </c>
      <c r="U19" s="176" cm="1">
        <f t="array" ref="U19">_xlfn.XLOOKUP(U$1,'PY1 Data(H)'!$A$1:$CZ$1,_xlfn.XLOOKUP($A19,'PY1 Data(H)'!$A$1:$A$288,'PY1 Data(H)'!$A$1:$CZ$288))</f>
        <v>-29341284</v>
      </c>
      <c r="V19" s="176" cm="1">
        <f t="array" ref="V19">_xlfn.XLOOKUP(V$1,'PY1 Data(H)'!$A$1:$CZ$1,_xlfn.XLOOKUP($A19,'PY1 Data(H)'!$A$1:$A$288,'PY1 Data(H)'!$A$1:$CZ$288))</f>
        <v>-41854871</v>
      </c>
      <c r="W19" s="176" cm="1">
        <f t="array" ref="W19">_xlfn.XLOOKUP(W$1,'PY1 Data(H)'!$A$1:$CZ$1,_xlfn.XLOOKUP($A19,'PY1 Data(H)'!$A$1:$A$288,'PY1 Data(H)'!$A$1:$CZ$288))</f>
        <v>0</v>
      </c>
      <c r="X19" s="176" cm="1">
        <f t="array" ref="X19">_xlfn.XLOOKUP(X$1,'PY1 Data(H)'!$A$1:$CZ$1,_xlfn.XLOOKUP($A19,'PY1 Data(H)'!$A$1:$A$288,'PY1 Data(H)'!$A$1:$CZ$288))</f>
        <v>-608804</v>
      </c>
      <c r="Y19" s="176" cm="1">
        <f t="array" ref="Y19">_xlfn.XLOOKUP(Y$1,'PY1 Data(H)'!$A$1:$CZ$1,_xlfn.XLOOKUP($A19,'PY1 Data(H)'!$A$1:$A$288,'PY1 Data(H)'!$A$1:$CZ$288))</f>
        <v>547255</v>
      </c>
      <c r="Z19" s="176" cm="1">
        <f t="array" ref="Z19">_xlfn.XLOOKUP(Z$1,'PY1 Data(H)'!$A$1:$CZ$1,_xlfn.XLOOKUP($A19,'PY1 Data(H)'!$A$1:$A$288,'PY1 Data(H)'!$A$1:$CZ$288))</f>
        <v>10942493</v>
      </c>
      <c r="AA19" s="176" cm="1">
        <f t="array" ref="AA19">_xlfn.XLOOKUP(AA$1,'PY1 Data(H)'!$A$1:$CZ$1,_xlfn.XLOOKUP($A19,'PY1 Data(H)'!$A$1:$A$288,'PY1 Data(H)'!$A$1:$CZ$288))</f>
        <v>-43198446</v>
      </c>
      <c r="AB19" s="176" cm="1">
        <f t="array" ref="AB19">_xlfn.XLOOKUP(AB$1,'PY1 Data(H)'!$A$1:$CZ$1,_xlfn.XLOOKUP($A19,'PY1 Data(H)'!$A$1:$A$288,'PY1 Data(H)'!$A$1:$CZ$288))</f>
        <v>9435909</v>
      </c>
      <c r="AC19" s="176" cm="1">
        <f t="array" ref="AC19">_xlfn.XLOOKUP(AC$1,'PY1 Data(H)'!$A$1:$CZ$1,_xlfn.XLOOKUP($A19,'PY1 Data(H)'!$A$1:$A$288,'PY1 Data(H)'!$A$1:$CZ$288))</f>
        <v>-134277987</v>
      </c>
      <c r="AD19" s="176" cm="1">
        <f t="array" ref="AD19">_xlfn.XLOOKUP(AD$1,'PY1 Data(H)'!$A$1:$CZ$1,_xlfn.XLOOKUP($A19,'PY1 Data(H)'!$A$1:$A$288,'PY1 Data(H)'!$A$1:$CZ$288))</f>
        <v>20022393</v>
      </c>
      <c r="AE19" s="176" cm="1">
        <f t="array" ref="AE19">_xlfn.XLOOKUP(AE$1,'PY1 Data(H)'!$A$1:$CZ$1,_xlfn.XLOOKUP($A19,'PY1 Data(H)'!$A$1:$A$288,'PY1 Data(H)'!$A$1:$CZ$288))</f>
        <v>-136955214</v>
      </c>
      <c r="AF19" s="176" cm="1">
        <f t="array" ref="AF19">_xlfn.XLOOKUP(AF$1,'PY1 Data(H)'!$A$1:$CZ$1,_xlfn.XLOOKUP($A19,'PY1 Data(H)'!$A$1:$A$288,'PY1 Data(H)'!$A$1:$CZ$288))</f>
        <v>12418488</v>
      </c>
      <c r="AG19" s="176" cm="1">
        <f t="array" ref="AG19">_xlfn.XLOOKUP(AG$1,'PY1 Data(H)'!$A$1:$CZ$1,_xlfn.XLOOKUP($A19,'PY1 Data(H)'!$A$1:$A$288,'PY1 Data(H)'!$A$1:$CZ$288))</f>
        <v>-52507349</v>
      </c>
      <c r="AH19" s="176" cm="1">
        <f t="array" ref="AH19">_xlfn.XLOOKUP(AH$1,'PY1 Data(H)'!$A$1:$CZ$1,_xlfn.XLOOKUP($A19,'PY1 Data(H)'!$A$1:$A$288,'PY1 Data(H)'!$A$1:$CZ$288))</f>
        <v>-44729886</v>
      </c>
      <c r="AI19" s="176" cm="1">
        <f t="array" ref="AI19">_xlfn.XLOOKUP(AI$1,'PY1 Data(H)'!$A$1:$CZ$1,_xlfn.XLOOKUP($A19,'PY1 Data(H)'!$A$1:$A$288,'PY1 Data(H)'!$A$1:$CZ$288))</f>
        <v>-221962274</v>
      </c>
      <c r="AJ19" s="176" cm="1">
        <f t="array" ref="AJ19">_xlfn.XLOOKUP(AJ$1,'PY1 Data(H)'!$A$1:$CZ$1,_xlfn.XLOOKUP($A19,'PY1 Data(H)'!$A$1:$A$288,'PY1 Data(H)'!$A$1:$CZ$288))</f>
        <v>9868282</v>
      </c>
      <c r="AK19" s="176" cm="1">
        <f t="array" ref="AK19">_xlfn.XLOOKUP(AK$1,'PY1 Data(H)'!$A$1:$CZ$1,_xlfn.XLOOKUP($A19,'PY1 Data(H)'!$A$1:$A$288,'PY1 Data(H)'!$A$1:$CZ$288))</f>
        <v>-390522024</v>
      </c>
      <c r="AL19" s="176" cm="1">
        <f t="array" ref="AL19">_xlfn.XLOOKUP(AL$1,'PY1 Data(H)'!$A$1:$CZ$1,_xlfn.XLOOKUP($A19,'PY1 Data(H)'!$A$1:$A$288,'PY1 Data(H)'!$A$1:$CZ$288))</f>
        <v>-54731189</v>
      </c>
      <c r="AM19" s="176" cm="1">
        <f t="array" ref="AM19">_xlfn.XLOOKUP(AM$1,'PY1 Data(H)'!$A$1:$CZ$1,_xlfn.XLOOKUP($A19,'PY1 Data(H)'!$A$1:$A$288,'PY1 Data(H)'!$A$1:$CZ$288))</f>
        <v>-113098805</v>
      </c>
      <c r="AN19" s="176" cm="1">
        <f t="array" ref="AN19">_xlfn.XLOOKUP(AN$1,'PY1 Data(H)'!$A$1:$CZ$1,_xlfn.XLOOKUP($A19,'PY1 Data(H)'!$A$1:$A$288,'PY1 Data(H)'!$A$1:$CZ$288))</f>
        <v>-7579709</v>
      </c>
      <c r="AO19" s="176" cm="1">
        <f t="array" ref="AO19">_xlfn.XLOOKUP(AO$1,'PY1 Data(H)'!$A$1:$CZ$1,_xlfn.XLOOKUP($A19,'PY1 Data(H)'!$A$1:$A$288,'PY1 Data(H)'!$A$1:$CZ$288))</f>
        <v>7811728</v>
      </c>
      <c r="AP19" s="176" cm="1">
        <f t="array" ref="AP19">_xlfn.XLOOKUP(AP$1,'PY1 Data(H)'!$A$1:$CZ$1,_xlfn.XLOOKUP($A19,'PY1 Data(H)'!$A$1:$A$288,'PY1 Data(H)'!$A$1:$CZ$288))</f>
        <v>-43224747</v>
      </c>
      <c r="AQ19" s="176" cm="1">
        <f t="array" ref="AQ19">_xlfn.XLOOKUP(AQ$1,'PY1 Data(H)'!$A$1:$CZ$1,_xlfn.XLOOKUP($A19,'PY1 Data(H)'!$A$1:$A$288,'PY1 Data(H)'!$A$1:$CZ$288))</f>
        <v>-7467305</v>
      </c>
      <c r="AR19" s="176" cm="1">
        <f t="array" ref="AR19">_xlfn.XLOOKUP(AR$1,'PY1 Data(H)'!$A$1:$CZ$1,_xlfn.XLOOKUP($A19,'PY1 Data(H)'!$A$1:$A$288,'PY1 Data(H)'!$A$1:$CZ$288))</f>
        <v>-681252698</v>
      </c>
      <c r="AS19" s="176" cm="1">
        <f t="array" ref="AS19">_xlfn.XLOOKUP(AS$1,'PY1 Data(H)'!$A$1:$CZ$1,_xlfn.XLOOKUP($A19,'PY1 Data(H)'!$A$1:$A$288,'PY1 Data(H)'!$A$1:$CZ$288))</f>
        <v>-2565034</v>
      </c>
      <c r="AT19" s="176" cm="1">
        <f t="array" ref="AT19">_xlfn.XLOOKUP(AT$1,'PY1 Data(H)'!$A$1:$CZ$1,_xlfn.XLOOKUP($A19,'PY1 Data(H)'!$A$1:$A$288,'PY1 Data(H)'!$A$1:$CZ$288))</f>
        <v>-59945470</v>
      </c>
      <c r="AU19" s="176" cm="1">
        <f t="array" ref="AU19">_xlfn.XLOOKUP(AU$1,'PY1 Data(H)'!$A$1:$CZ$1,_xlfn.XLOOKUP($A19,'PY1 Data(H)'!$A$1:$A$288,'PY1 Data(H)'!$A$1:$CZ$288))</f>
        <v>-14428720</v>
      </c>
      <c r="AV19" s="176" cm="1">
        <f t="array" ref="AV19">_xlfn.XLOOKUP(AV$1,'PY1 Data(H)'!$A$1:$CZ$1,_xlfn.XLOOKUP($A19,'PY1 Data(H)'!$A$1:$A$288,'PY1 Data(H)'!$A$1:$CZ$288))</f>
        <v>-61578063</v>
      </c>
      <c r="AW19" s="176" cm="1">
        <f t="array" ref="AW19">_xlfn.XLOOKUP(AW$1,'PY1 Data(H)'!$A$1:$CZ$1,_xlfn.XLOOKUP($A19,'PY1 Data(H)'!$A$1:$A$288,'PY1 Data(H)'!$A$1:$CZ$288))</f>
        <v>-3823691</v>
      </c>
      <c r="AX19" s="176" cm="1">
        <f t="array" ref="AX19">_xlfn.XLOOKUP(AX$1,'PY1 Data(H)'!$A$1:$CZ$1,_xlfn.XLOOKUP($A19,'PY1 Data(H)'!$A$1:$A$288,'PY1 Data(H)'!$A$1:$CZ$288))</f>
        <v>1270225</v>
      </c>
      <c r="AY19" s="176" cm="1">
        <f t="array" ref="AY19">_xlfn.XLOOKUP(AY$1,'PY1 Data(H)'!$A$1:$CZ$1,_xlfn.XLOOKUP($A19,'PY1 Data(H)'!$A$1:$A$288,'PY1 Data(H)'!$A$1:$CZ$288))</f>
        <v>0</v>
      </c>
      <c r="AZ19" s="176" cm="1">
        <f t="array" ref="AZ19">_xlfn.XLOOKUP(AZ$1,'PY1 Data(H)'!$A$1:$CZ$1,_xlfn.XLOOKUP($A19,'PY1 Data(H)'!$A$1:$A$288,'PY1 Data(H)'!$A$1:$CZ$288))</f>
        <v>36878868</v>
      </c>
      <c r="BA19" s="176" cm="1">
        <f t="array" ref="BA19">_xlfn.XLOOKUP(BA$1,'PY1 Data(H)'!$A$1:$CZ$1,_xlfn.XLOOKUP($A19,'PY1 Data(H)'!$A$1:$A$288,'PY1 Data(H)'!$A$1:$CZ$288))</f>
        <v>-37084818</v>
      </c>
      <c r="BB19" s="176" cm="1">
        <f t="array" ref="BB19">_xlfn.XLOOKUP(BB$1,'PY1 Data(H)'!$A$1:$CZ$1,_xlfn.XLOOKUP($A19,'PY1 Data(H)'!$A$1:$A$288,'PY1 Data(H)'!$A$1:$CZ$288))</f>
        <v>-337197972</v>
      </c>
      <c r="BC19" s="176" cm="1">
        <f t="array" ref="BC19">_xlfn.XLOOKUP(BC$1,'PY1 Data(H)'!$A$1:$CZ$1,_xlfn.XLOOKUP($A19,'PY1 Data(H)'!$A$1:$A$288,'PY1 Data(H)'!$A$1:$CZ$288))</f>
        <v>34729709</v>
      </c>
      <c r="BD19" s="176" cm="1">
        <f t="array" ref="BD19">_xlfn.XLOOKUP(BD$1,'PY1 Data(H)'!$A$1:$CZ$1,_xlfn.XLOOKUP($A19,'PY1 Data(H)'!$A$1:$A$288,'PY1 Data(H)'!$A$1:$CZ$288))</f>
        <v>-81936114</v>
      </c>
      <c r="BE19" s="176" cm="1">
        <f t="array" ref="BE19">_xlfn.XLOOKUP(BE$1,'PY1 Data(H)'!$A$1:$CZ$1,_xlfn.XLOOKUP($A19,'PY1 Data(H)'!$A$1:$A$288,'PY1 Data(H)'!$A$1:$CZ$288))</f>
        <v>-9180421</v>
      </c>
      <c r="BF19" s="176" cm="1">
        <f t="array" ref="BF19">_xlfn.XLOOKUP(BF$1,'PY1 Data(H)'!$A$1:$CZ$1,_xlfn.XLOOKUP($A19,'PY1 Data(H)'!$A$1:$A$288,'PY1 Data(H)'!$A$1:$CZ$288))</f>
        <v>-69875145</v>
      </c>
      <c r="BG19" s="176" cm="1">
        <f t="array" ref="BG19">_xlfn.XLOOKUP(BG$1,'PY1 Data(H)'!$A$1:$CZ$1,_xlfn.XLOOKUP($A19,'PY1 Data(H)'!$A$1:$A$288,'PY1 Data(H)'!$A$1:$CZ$288))</f>
        <v>-51044893</v>
      </c>
      <c r="BH19" s="176" cm="1">
        <f t="array" ref="BH19">_xlfn.XLOOKUP(BH$1,'PY1 Data(H)'!$A$1:$CZ$1,_xlfn.XLOOKUP($A19,'PY1 Data(H)'!$A$1:$A$288,'PY1 Data(H)'!$A$1:$CZ$288))</f>
        <v>804002</v>
      </c>
      <c r="BI19" s="176" cm="1">
        <f t="array" ref="BI19">_xlfn.XLOOKUP(BI$1,'PY1 Data(H)'!$A$1:$CZ$1,_xlfn.XLOOKUP($A19,'PY1 Data(H)'!$A$1:$A$288,'PY1 Data(H)'!$A$1:$CZ$288))</f>
        <v>-5486981</v>
      </c>
      <c r="BJ19" s="176" cm="1">
        <f t="array" ref="BJ19">_xlfn.XLOOKUP(BJ$1,'PY1 Data(H)'!$A$1:$CZ$1,_xlfn.XLOOKUP($A19,'PY1 Data(H)'!$A$1:$A$288,'PY1 Data(H)'!$A$1:$CZ$288))</f>
        <v>1026597</v>
      </c>
      <c r="BK19" s="176" cm="1">
        <f t="array" ref="BK19">_xlfn.XLOOKUP(BK$1,'PY1 Data(H)'!$A$1:$CZ$1,_xlfn.XLOOKUP($A19,'PY1 Data(H)'!$A$1:$A$288,'PY1 Data(H)'!$A$1:$CZ$288))</f>
        <v>-1333846174</v>
      </c>
      <c r="BL19" s="176" cm="1">
        <f t="array" ref="BL19">_xlfn.XLOOKUP(BL$1,'PY1 Data(H)'!$A$1:$CZ$1,_xlfn.XLOOKUP($A19,'PY1 Data(H)'!$A$1:$A$288,'PY1 Data(H)'!$A$1:$CZ$288))</f>
        <v>-2630909</v>
      </c>
      <c r="BM19" s="176" cm="1">
        <f t="array" ref="BM19">_xlfn.XLOOKUP(BM$1,'PY1 Data(H)'!$A$1:$CZ$1,_xlfn.XLOOKUP($A19,'PY1 Data(H)'!$A$1:$A$288,'PY1 Data(H)'!$A$1:$CZ$288))</f>
        <v>16996973</v>
      </c>
      <c r="BN19" s="176" cm="1">
        <f t="array" ref="BN19">_xlfn.XLOOKUP(BN$1,'PY1 Data(H)'!$A$1:$CZ$1,_xlfn.XLOOKUP($A19,'PY1 Data(H)'!$A$1:$A$288,'PY1 Data(H)'!$A$1:$CZ$288))</f>
        <v>-191989159</v>
      </c>
      <c r="BO19" s="176" cm="1">
        <f t="array" ref="BO19">_xlfn.XLOOKUP(BO$1,'PY1 Data(H)'!$A$1:$CZ$1,_xlfn.XLOOKUP($A19,'PY1 Data(H)'!$A$1:$A$288,'PY1 Data(H)'!$A$1:$CZ$288))</f>
        <v>-71333780</v>
      </c>
      <c r="BP19" s="176" cm="1">
        <f t="array" ref="BP19">_xlfn.XLOOKUP(BP$1,'PY1 Data(H)'!$A$1:$CZ$1,_xlfn.XLOOKUP($A19,'PY1 Data(H)'!$A$1:$A$288,'PY1 Data(H)'!$A$1:$CZ$288))</f>
        <v>-671365229</v>
      </c>
      <c r="BQ19" s="176" cm="1">
        <f t="array" ref="BQ19">_xlfn.XLOOKUP(BQ$1,'PY1 Data(H)'!$A$1:$CZ$1,_xlfn.XLOOKUP($A19,'PY1 Data(H)'!$A$1:$A$288,'PY1 Data(H)'!$A$1:$CZ$288))</f>
        <v>-3083137</v>
      </c>
      <c r="BR19" s="176" cm="1">
        <f t="array" ref="BR19">_xlfn.XLOOKUP(BR$1,'PY1 Data(H)'!$A$1:$CZ$1,_xlfn.XLOOKUP($A19,'PY1 Data(H)'!$A$1:$A$288,'PY1 Data(H)'!$A$1:$CZ$288))</f>
        <v>-127162147</v>
      </c>
      <c r="BS19" s="176" cm="1">
        <f t="array" ref="BS19">_xlfn.XLOOKUP(BS$1,'PY1 Data(H)'!$A$1:$CZ$1,_xlfn.XLOOKUP($A19,'PY1 Data(H)'!$A$1:$A$288,'PY1 Data(H)'!$A$1:$CZ$288))</f>
        <v>-240453014</v>
      </c>
      <c r="BT19" s="176" cm="1">
        <f t="array" ref="BT19">_xlfn.XLOOKUP(BT$1,'PY1 Data(H)'!$A$1:$CZ$1,_xlfn.XLOOKUP($A19,'PY1 Data(H)'!$A$1:$A$288,'PY1 Data(H)'!$A$1:$CZ$288))</f>
        <v>5693385</v>
      </c>
      <c r="BU19" s="176" cm="1">
        <f t="array" ref="BU19">_xlfn.XLOOKUP(BU$1,'PY1 Data(H)'!$A$1:$CZ$1,_xlfn.XLOOKUP($A19,'PY1 Data(H)'!$A$1:$A$288,'PY1 Data(H)'!$A$1:$CZ$288))</f>
        <v>-7625118</v>
      </c>
      <c r="BV19" s="176" cm="1">
        <f t="array" ref="BV19">_xlfn.XLOOKUP(BV$1,'PY1 Data(H)'!$A$1:$CZ$1,_xlfn.XLOOKUP($A19,'PY1 Data(H)'!$A$1:$A$288,'PY1 Data(H)'!$A$1:$CZ$288))</f>
        <v>-64316746</v>
      </c>
      <c r="BW19" s="176" cm="1">
        <f t="array" ref="BW19">_xlfn.XLOOKUP(BW$1,'PY1 Data(H)'!$A$1:$CZ$1,_xlfn.XLOOKUP($A19,'PY1 Data(H)'!$A$1:$A$288,'PY1 Data(H)'!$A$1:$CZ$288))</f>
        <v>-1727573</v>
      </c>
      <c r="BX19" s="176" cm="1">
        <f t="array" ref="BX19">_xlfn.XLOOKUP(BX$1,'PY1 Data(H)'!$A$1:$CZ$1,_xlfn.XLOOKUP($A19,'PY1 Data(H)'!$A$1:$A$288,'PY1 Data(H)'!$A$1:$CZ$288))</f>
        <v>16417853</v>
      </c>
      <c r="BY19" s="176" cm="1">
        <f t="array" ref="BY19">_xlfn.XLOOKUP(BY$1,'PY1 Data(H)'!$A$1:$CZ$1,_xlfn.XLOOKUP($A19,'PY1 Data(H)'!$A$1:$A$288,'PY1 Data(H)'!$A$1:$CZ$288))</f>
        <v>-13798811</v>
      </c>
      <c r="BZ19" s="176" cm="1">
        <f t="array" ref="BZ19">_xlfn.XLOOKUP(BZ$1,'PY1 Data(H)'!$A$1:$CZ$1,_xlfn.XLOOKUP($A19,'PY1 Data(H)'!$A$1:$A$288,'PY1 Data(H)'!$A$1:$CZ$288))</f>
        <v>11621887</v>
      </c>
      <c r="CA19" s="176" cm="1">
        <f t="array" ref="CA19">_xlfn.XLOOKUP(CA$1,'PY1 Data(H)'!$A$1:$CZ$1,_xlfn.XLOOKUP($A19,'PY1 Data(H)'!$A$1:$A$288,'PY1 Data(H)'!$A$1:$CZ$288))</f>
        <v>-32369539</v>
      </c>
      <c r="CB19" s="176" cm="1">
        <f t="array" ref="CB19">_xlfn.XLOOKUP(CB$1,'PY1 Data(H)'!$A$1:$CZ$1,_xlfn.XLOOKUP($A19,'PY1 Data(H)'!$A$1:$A$288,'PY1 Data(H)'!$A$1:$CZ$288))</f>
        <v>-12265286</v>
      </c>
      <c r="CC19" s="176" cm="1">
        <f t="array" ref="CC19">_xlfn.XLOOKUP(CC$1,'PY1 Data(H)'!$A$1:$CZ$1,_xlfn.XLOOKUP($A19,'PY1 Data(H)'!$A$1:$A$288,'PY1 Data(H)'!$A$1:$CZ$288))</f>
        <v>-22777820</v>
      </c>
      <c r="CD19" s="176" cm="1">
        <f t="array" ref="CD19">_xlfn.XLOOKUP(CD$1,'PY1 Data(H)'!$A$1:$CZ$1,_xlfn.XLOOKUP($A19,'PY1 Data(H)'!$A$1:$A$288,'PY1 Data(H)'!$A$1:$CZ$288))</f>
        <v>-43918516</v>
      </c>
      <c r="CE19" s="176" cm="1">
        <f t="array" ref="CE19">_xlfn.XLOOKUP(CE$1,'PY1 Data(H)'!$A$1:$CZ$1,_xlfn.XLOOKUP($A19,'PY1 Data(H)'!$A$1:$A$288,'PY1 Data(H)'!$A$1:$CZ$288))</f>
        <v>-1560118</v>
      </c>
      <c r="CF19" s="176" cm="1">
        <f t="array" ref="CF19">_xlfn.XLOOKUP(CF$1,'PY1 Data(H)'!$A$1:$CZ$1,_xlfn.XLOOKUP($A19,'PY1 Data(H)'!$A$1:$A$288,'PY1 Data(H)'!$A$1:$CZ$288))</f>
        <v>-35529132</v>
      </c>
      <c r="CG19" s="176" cm="1">
        <f t="array" ref="CG19">_xlfn.XLOOKUP(CG$1,'PY1 Data(H)'!$A$1:$CZ$1,_xlfn.XLOOKUP($A19,'PY1 Data(H)'!$A$1:$A$288,'PY1 Data(H)'!$A$1:$CZ$288))</f>
        <v>-5541851</v>
      </c>
      <c r="CH19" s="176" cm="1">
        <f t="array" ref="CH19">_xlfn.XLOOKUP(CH$1,'PY1 Data(H)'!$A$1:$CZ$1,_xlfn.XLOOKUP($A19,'PY1 Data(H)'!$A$1:$A$288,'PY1 Data(H)'!$A$1:$CZ$288))</f>
        <v>-33360314</v>
      </c>
      <c r="CI19" s="176" cm="1">
        <f t="array" ref="CI19">_xlfn.XLOOKUP(CI$1,'PY1 Data(H)'!$A$1:$CZ$1,_xlfn.XLOOKUP($A19,'PY1 Data(H)'!$A$1:$A$288,'PY1 Data(H)'!$A$1:$CZ$288))</f>
        <v>13535987</v>
      </c>
      <c r="CJ19" s="176" cm="1">
        <f t="array" ref="CJ19">_xlfn.XLOOKUP(CJ$1,'PY1 Data(H)'!$A$1:$CZ$1,_xlfn.XLOOKUP($A19,'PY1 Data(H)'!$A$1:$A$288,'PY1 Data(H)'!$A$1:$CZ$288))</f>
        <v>-3673097</v>
      </c>
      <c r="CK19" s="176" cm="1">
        <f t="array" ref="CK19">_xlfn.XLOOKUP(CK$1,'PY1 Data(H)'!$A$1:$CZ$1,_xlfn.XLOOKUP($A19,'PY1 Data(H)'!$A$1:$A$288,'PY1 Data(H)'!$A$1:$CZ$288))</f>
        <v>6946400</v>
      </c>
      <c r="CL19" s="176" cm="1">
        <f t="array" ref="CL19">_xlfn.XLOOKUP(CL$1,'PY1 Data(H)'!$A$1:$CZ$1,_xlfn.XLOOKUP($A19,'PY1 Data(H)'!$A$1:$A$288,'PY1 Data(H)'!$A$1:$CZ$288))</f>
        <v>-4789247</v>
      </c>
      <c r="CM19" s="176" cm="1">
        <f t="array" ref="CM19">_xlfn.XLOOKUP(CM$1,'PY1 Data(H)'!$A$1:$CZ$1,_xlfn.XLOOKUP($A19,'PY1 Data(H)'!$A$1:$A$288,'PY1 Data(H)'!$A$1:$CZ$288))</f>
        <v>28190415</v>
      </c>
      <c r="CN19" s="176" cm="1">
        <f t="array" ref="CN19">_xlfn.XLOOKUP(CN$1,'PY1 Data(H)'!$A$1:$CZ$1,_xlfn.XLOOKUP($A19,'PY1 Data(H)'!$A$1:$A$288,'PY1 Data(H)'!$A$1:$CZ$288))</f>
        <v>-3773273</v>
      </c>
      <c r="CO19" s="176" cm="1">
        <f t="array" ref="CO19">_xlfn.XLOOKUP(CO$1,'PY1 Data(H)'!$A$1:$CZ$1,_xlfn.XLOOKUP($A19,'PY1 Data(H)'!$A$1:$A$288,'PY1 Data(H)'!$A$1:$CZ$288))</f>
        <v>-242772927</v>
      </c>
      <c r="CP19" s="176" cm="1">
        <f t="array" ref="CP19">_xlfn.XLOOKUP(CP$1,'PY1 Data(H)'!$A$1:$CZ$1,_xlfn.XLOOKUP($A19,'PY1 Data(H)'!$A$1:$A$288,'PY1 Data(H)'!$A$1:$CZ$288))</f>
        <v>-3378354</v>
      </c>
      <c r="CQ19" s="176" cm="1">
        <f t="array" ref="CQ19">_xlfn.XLOOKUP(CQ$1,'PY1 Data(H)'!$A$1:$CZ$1,_xlfn.XLOOKUP($A19,'PY1 Data(H)'!$A$1:$A$288,'PY1 Data(H)'!$A$1:$CZ$288))</f>
        <v>-2433159433</v>
      </c>
      <c r="CR19" s="176" cm="1">
        <f t="array" ref="CR19">_xlfn.XLOOKUP(CR$1,'PY1 Data(H)'!$A$1:$CZ$1,_xlfn.XLOOKUP($A19,'PY1 Data(H)'!$A$1:$A$288,'PY1 Data(H)'!$A$1:$CZ$288))</f>
        <v>11098349</v>
      </c>
      <c r="CS19" s="176" cm="1">
        <f t="array" ref="CS19">_xlfn.XLOOKUP(CS$1,'PY1 Data(H)'!$A$1:$CZ$1,_xlfn.XLOOKUP($A19,'PY1 Data(H)'!$A$1:$A$288,'PY1 Data(H)'!$A$1:$CZ$288))</f>
        <v>-8615312</v>
      </c>
      <c r="CT19" s="176" cm="1">
        <f t="array" ref="CT19">_xlfn.XLOOKUP(CT$1,'PY1 Data(H)'!$A$1:$CZ$1,_xlfn.XLOOKUP($A19,'PY1 Data(H)'!$A$1:$A$288,'PY1 Data(H)'!$A$1:$CZ$288))</f>
        <v>65925060</v>
      </c>
      <c r="CU19" s="176" cm="1">
        <f t="array" ref="CU19">_xlfn.XLOOKUP(CU$1,'PY1 Data(H)'!$A$1:$CZ$1,_xlfn.XLOOKUP($A19,'PY1 Data(H)'!$A$1:$A$288,'PY1 Data(H)'!$A$1:$CZ$288))</f>
        <v>-15395017</v>
      </c>
      <c r="CV19" s="176" cm="1">
        <f t="array" ref="CV19">_xlfn.XLOOKUP(CV$1,'PY1 Data(H)'!$A$1:$CZ$1,_xlfn.XLOOKUP($A19,'PY1 Data(H)'!$A$1:$A$288,'PY1 Data(H)'!$A$1:$CZ$288))</f>
        <v>-24430839</v>
      </c>
      <c r="CW19" s="176" cm="1">
        <f t="array" ref="CW19">_xlfn.XLOOKUP(CW$1,'PY1 Data(H)'!$A$1:$CZ$1,_xlfn.XLOOKUP($A19,'PY1 Data(H)'!$A$1:$A$288,'PY1 Data(H)'!$A$1:$CZ$288))</f>
        <v>-43317584</v>
      </c>
      <c r="CX19" s="176" cm="1">
        <f t="array" ref="CX19">_xlfn.XLOOKUP(CX$1,'PY1 Data(H)'!$A$1:$CZ$1,_xlfn.XLOOKUP($A19,'PY1 Data(H)'!$A$1:$A$288,'PY1 Data(H)'!$A$1:$CZ$288))</f>
        <v>9619464</v>
      </c>
      <c r="CY19" s="176" cm="1">
        <f t="array" ref="CY19">_xlfn.XLOOKUP(CY$1,'PY1 Data(H)'!$A$1:$CZ$1,_xlfn.XLOOKUP($A19,'PY1 Data(H)'!$A$1:$A$288,'PY1 Data(H)'!$A$1:$CZ$288))</f>
        <v>-12622696</v>
      </c>
    </row>
    <row r="20" spans="1:103" x14ac:dyDescent="0.3">
      <c r="D20" s="176" t="e" cm="1">
        <f t="array" ref="D20">_xlfn.XLOOKUP(D$1,'PY1 Data(H)'!$A$1:$CZ$1,_xlfn.XLOOKUP($A20,'PY1 Data(H)'!$A$1:$A$288,'PY1 Data(H)'!$A$1:$CZ$288))</f>
        <v>#N/A</v>
      </c>
      <c r="E20" s="176" t="e" cm="1">
        <f t="array" ref="E20">_xlfn.XLOOKUP(E$1,'PY1 Data(H)'!$A$1:$CZ$1,_xlfn.XLOOKUP($A20,'PY1 Data(H)'!$A$1:$A$288,'PY1 Data(H)'!$A$1:$CZ$288))</f>
        <v>#N/A</v>
      </c>
      <c r="F20" s="176" t="e" cm="1">
        <f t="array" ref="F20">_xlfn.XLOOKUP(F$1,'PY1 Data(H)'!$A$1:$CZ$1,_xlfn.XLOOKUP($A20,'PY1 Data(H)'!$A$1:$A$288,'PY1 Data(H)'!$A$1:$CZ$288))</f>
        <v>#N/A</v>
      </c>
      <c r="G20" s="176" t="e" cm="1">
        <f t="array" ref="G20">_xlfn.XLOOKUP(G$1,'PY1 Data(H)'!$A$1:$CZ$1,_xlfn.XLOOKUP($A20,'PY1 Data(H)'!$A$1:$A$288,'PY1 Data(H)'!$A$1:$CZ$288))</f>
        <v>#N/A</v>
      </c>
      <c r="H20" s="176" t="e" cm="1">
        <f t="array" ref="H20">_xlfn.XLOOKUP(H$1,'PY1 Data(H)'!$A$1:$CZ$1,_xlfn.XLOOKUP($A20,'PY1 Data(H)'!$A$1:$A$288,'PY1 Data(H)'!$A$1:$CZ$288))</f>
        <v>#N/A</v>
      </c>
      <c r="I20" s="176" t="e" cm="1">
        <f t="array" ref="I20">_xlfn.XLOOKUP(I$1,'PY1 Data(H)'!$A$1:$CZ$1,_xlfn.XLOOKUP($A20,'PY1 Data(H)'!$A$1:$A$288,'PY1 Data(H)'!$A$1:$CZ$288))</f>
        <v>#N/A</v>
      </c>
      <c r="J20" s="176" t="e" cm="1">
        <f t="array" ref="J20">_xlfn.XLOOKUP(J$1,'PY1 Data(H)'!$A$1:$CZ$1,_xlfn.XLOOKUP($A20,'PY1 Data(H)'!$A$1:$A$288,'PY1 Data(H)'!$A$1:$CZ$288))</f>
        <v>#N/A</v>
      </c>
      <c r="K20" s="176" t="e" cm="1">
        <f t="array" ref="K20">_xlfn.XLOOKUP(K$1,'PY1 Data(H)'!$A$1:$CZ$1,_xlfn.XLOOKUP($A20,'PY1 Data(H)'!$A$1:$A$288,'PY1 Data(H)'!$A$1:$CZ$288))</f>
        <v>#N/A</v>
      </c>
      <c r="L20" s="176" t="e" cm="1">
        <f t="array" ref="L20">_xlfn.XLOOKUP(L$1,'PY1 Data(H)'!$A$1:$CZ$1,_xlfn.XLOOKUP($A20,'PY1 Data(H)'!$A$1:$A$288,'PY1 Data(H)'!$A$1:$CZ$288))</f>
        <v>#N/A</v>
      </c>
      <c r="M20" s="176" t="e" cm="1">
        <f t="array" ref="M20">_xlfn.XLOOKUP(M$1,'PY1 Data(H)'!$A$1:$CZ$1,_xlfn.XLOOKUP($A20,'PY1 Data(H)'!$A$1:$A$288,'PY1 Data(H)'!$A$1:$CZ$288))</f>
        <v>#N/A</v>
      </c>
      <c r="N20" s="176" t="e" cm="1">
        <f t="array" ref="N20">_xlfn.XLOOKUP(N$1,'PY1 Data(H)'!$A$1:$CZ$1,_xlfn.XLOOKUP($A20,'PY1 Data(H)'!$A$1:$A$288,'PY1 Data(H)'!$A$1:$CZ$288))</f>
        <v>#N/A</v>
      </c>
      <c r="O20" s="176" t="e" cm="1">
        <f t="array" ref="O20">_xlfn.XLOOKUP(O$1,'PY1 Data(H)'!$A$1:$CZ$1,_xlfn.XLOOKUP($A20,'PY1 Data(H)'!$A$1:$A$288,'PY1 Data(H)'!$A$1:$CZ$288))</f>
        <v>#N/A</v>
      </c>
      <c r="P20" s="176" t="e" cm="1">
        <f t="array" ref="P20">_xlfn.XLOOKUP(P$1,'PY1 Data(H)'!$A$1:$CZ$1,_xlfn.XLOOKUP($A20,'PY1 Data(H)'!$A$1:$A$288,'PY1 Data(H)'!$A$1:$CZ$288))</f>
        <v>#N/A</v>
      </c>
      <c r="Q20" s="176" t="e" cm="1">
        <f t="array" ref="Q20">_xlfn.XLOOKUP(Q$1,'PY1 Data(H)'!$A$1:$CZ$1,_xlfn.XLOOKUP($A20,'PY1 Data(H)'!$A$1:$A$288,'PY1 Data(H)'!$A$1:$CZ$288))</f>
        <v>#N/A</v>
      </c>
      <c r="R20" s="176" t="e" cm="1">
        <f t="array" ref="R20">_xlfn.XLOOKUP(R$1,'PY1 Data(H)'!$A$1:$CZ$1,_xlfn.XLOOKUP($A20,'PY1 Data(H)'!$A$1:$A$288,'PY1 Data(H)'!$A$1:$CZ$288))</f>
        <v>#N/A</v>
      </c>
      <c r="S20" s="176" t="e" cm="1">
        <f t="array" ref="S20">_xlfn.XLOOKUP(S$1,'PY1 Data(H)'!$A$1:$CZ$1,_xlfn.XLOOKUP($A20,'PY1 Data(H)'!$A$1:$A$288,'PY1 Data(H)'!$A$1:$CZ$288))</f>
        <v>#N/A</v>
      </c>
      <c r="T20" s="176" t="e" cm="1">
        <f t="array" ref="T20">_xlfn.XLOOKUP(T$1,'PY1 Data(H)'!$A$1:$CZ$1,_xlfn.XLOOKUP($A20,'PY1 Data(H)'!$A$1:$A$288,'PY1 Data(H)'!$A$1:$CZ$288))</f>
        <v>#N/A</v>
      </c>
      <c r="U20" s="176" t="e" cm="1">
        <f t="array" ref="U20">_xlfn.XLOOKUP(U$1,'PY1 Data(H)'!$A$1:$CZ$1,_xlfn.XLOOKUP($A20,'PY1 Data(H)'!$A$1:$A$288,'PY1 Data(H)'!$A$1:$CZ$288))</f>
        <v>#N/A</v>
      </c>
      <c r="V20" s="176" t="e" cm="1">
        <f t="array" ref="V20">_xlfn.XLOOKUP(V$1,'PY1 Data(H)'!$A$1:$CZ$1,_xlfn.XLOOKUP($A20,'PY1 Data(H)'!$A$1:$A$288,'PY1 Data(H)'!$A$1:$CZ$288))</f>
        <v>#N/A</v>
      </c>
      <c r="W20" s="176" t="e" cm="1">
        <f t="array" ref="W20">_xlfn.XLOOKUP(W$1,'PY1 Data(H)'!$A$1:$CZ$1,_xlfn.XLOOKUP($A20,'PY1 Data(H)'!$A$1:$A$288,'PY1 Data(H)'!$A$1:$CZ$288))</f>
        <v>#N/A</v>
      </c>
      <c r="X20" s="176" t="e" cm="1">
        <f t="array" ref="X20">_xlfn.XLOOKUP(X$1,'PY1 Data(H)'!$A$1:$CZ$1,_xlfn.XLOOKUP($A20,'PY1 Data(H)'!$A$1:$A$288,'PY1 Data(H)'!$A$1:$CZ$288))</f>
        <v>#N/A</v>
      </c>
      <c r="Y20" s="176" t="e" cm="1">
        <f t="array" ref="Y20">_xlfn.XLOOKUP(Y$1,'PY1 Data(H)'!$A$1:$CZ$1,_xlfn.XLOOKUP($A20,'PY1 Data(H)'!$A$1:$A$288,'PY1 Data(H)'!$A$1:$CZ$288))</f>
        <v>#N/A</v>
      </c>
      <c r="Z20" s="176" t="e" cm="1">
        <f t="array" ref="Z20">_xlfn.XLOOKUP(Z$1,'PY1 Data(H)'!$A$1:$CZ$1,_xlfn.XLOOKUP($A20,'PY1 Data(H)'!$A$1:$A$288,'PY1 Data(H)'!$A$1:$CZ$288))</f>
        <v>#N/A</v>
      </c>
      <c r="AA20" s="176" t="e" cm="1">
        <f t="array" ref="AA20">_xlfn.XLOOKUP(AA$1,'PY1 Data(H)'!$A$1:$CZ$1,_xlfn.XLOOKUP($A20,'PY1 Data(H)'!$A$1:$A$288,'PY1 Data(H)'!$A$1:$CZ$288))</f>
        <v>#N/A</v>
      </c>
      <c r="AB20" s="176" t="e" cm="1">
        <f t="array" ref="AB20">_xlfn.XLOOKUP(AB$1,'PY1 Data(H)'!$A$1:$CZ$1,_xlfn.XLOOKUP($A20,'PY1 Data(H)'!$A$1:$A$288,'PY1 Data(H)'!$A$1:$CZ$288))</f>
        <v>#N/A</v>
      </c>
      <c r="AC20" s="176" t="e" cm="1">
        <f t="array" ref="AC20">_xlfn.XLOOKUP(AC$1,'PY1 Data(H)'!$A$1:$CZ$1,_xlfn.XLOOKUP($A20,'PY1 Data(H)'!$A$1:$A$288,'PY1 Data(H)'!$A$1:$CZ$288))</f>
        <v>#N/A</v>
      </c>
      <c r="AD20" s="176" t="e" cm="1">
        <f t="array" ref="AD20">_xlfn.XLOOKUP(AD$1,'PY1 Data(H)'!$A$1:$CZ$1,_xlfn.XLOOKUP($A20,'PY1 Data(H)'!$A$1:$A$288,'PY1 Data(H)'!$A$1:$CZ$288))</f>
        <v>#N/A</v>
      </c>
      <c r="AE20" s="176" t="e" cm="1">
        <f t="array" ref="AE20">_xlfn.XLOOKUP(AE$1,'PY1 Data(H)'!$A$1:$CZ$1,_xlfn.XLOOKUP($A20,'PY1 Data(H)'!$A$1:$A$288,'PY1 Data(H)'!$A$1:$CZ$288))</f>
        <v>#N/A</v>
      </c>
      <c r="AF20" s="176" t="e" cm="1">
        <f t="array" ref="AF20">_xlfn.XLOOKUP(AF$1,'PY1 Data(H)'!$A$1:$CZ$1,_xlfn.XLOOKUP($A20,'PY1 Data(H)'!$A$1:$A$288,'PY1 Data(H)'!$A$1:$CZ$288))</f>
        <v>#N/A</v>
      </c>
      <c r="AG20" s="176" t="e" cm="1">
        <f t="array" ref="AG20">_xlfn.XLOOKUP(AG$1,'PY1 Data(H)'!$A$1:$CZ$1,_xlfn.XLOOKUP($A20,'PY1 Data(H)'!$A$1:$A$288,'PY1 Data(H)'!$A$1:$CZ$288))</f>
        <v>#N/A</v>
      </c>
      <c r="AH20" s="176" t="e" cm="1">
        <f t="array" ref="AH20">_xlfn.XLOOKUP(AH$1,'PY1 Data(H)'!$A$1:$CZ$1,_xlfn.XLOOKUP($A20,'PY1 Data(H)'!$A$1:$A$288,'PY1 Data(H)'!$A$1:$CZ$288))</f>
        <v>#N/A</v>
      </c>
      <c r="AI20" s="176" t="e" cm="1">
        <f t="array" ref="AI20">_xlfn.XLOOKUP(AI$1,'PY1 Data(H)'!$A$1:$CZ$1,_xlfn.XLOOKUP($A20,'PY1 Data(H)'!$A$1:$A$288,'PY1 Data(H)'!$A$1:$CZ$288))</f>
        <v>#N/A</v>
      </c>
      <c r="AJ20" s="176" t="e" cm="1">
        <f t="array" ref="AJ20">_xlfn.XLOOKUP(AJ$1,'PY1 Data(H)'!$A$1:$CZ$1,_xlfn.XLOOKUP($A20,'PY1 Data(H)'!$A$1:$A$288,'PY1 Data(H)'!$A$1:$CZ$288))</f>
        <v>#N/A</v>
      </c>
      <c r="AK20" s="176" t="e" cm="1">
        <f t="array" ref="AK20">_xlfn.XLOOKUP(AK$1,'PY1 Data(H)'!$A$1:$CZ$1,_xlfn.XLOOKUP($A20,'PY1 Data(H)'!$A$1:$A$288,'PY1 Data(H)'!$A$1:$CZ$288))</f>
        <v>#N/A</v>
      </c>
      <c r="AL20" s="176" t="e" cm="1">
        <f t="array" ref="AL20">_xlfn.XLOOKUP(AL$1,'PY1 Data(H)'!$A$1:$CZ$1,_xlfn.XLOOKUP($A20,'PY1 Data(H)'!$A$1:$A$288,'PY1 Data(H)'!$A$1:$CZ$288))</f>
        <v>#N/A</v>
      </c>
      <c r="AM20" s="176" t="e" cm="1">
        <f t="array" ref="AM20">_xlfn.XLOOKUP(AM$1,'PY1 Data(H)'!$A$1:$CZ$1,_xlfn.XLOOKUP($A20,'PY1 Data(H)'!$A$1:$A$288,'PY1 Data(H)'!$A$1:$CZ$288))</f>
        <v>#N/A</v>
      </c>
      <c r="AN20" s="176" t="e" cm="1">
        <f t="array" ref="AN20">_xlfn.XLOOKUP(AN$1,'PY1 Data(H)'!$A$1:$CZ$1,_xlfn.XLOOKUP($A20,'PY1 Data(H)'!$A$1:$A$288,'PY1 Data(H)'!$A$1:$CZ$288))</f>
        <v>#N/A</v>
      </c>
      <c r="AO20" s="176" t="e" cm="1">
        <f t="array" ref="AO20">_xlfn.XLOOKUP(AO$1,'PY1 Data(H)'!$A$1:$CZ$1,_xlfn.XLOOKUP($A20,'PY1 Data(H)'!$A$1:$A$288,'PY1 Data(H)'!$A$1:$CZ$288))</f>
        <v>#N/A</v>
      </c>
      <c r="AP20" s="176" t="e" cm="1">
        <f t="array" ref="AP20">_xlfn.XLOOKUP(AP$1,'PY1 Data(H)'!$A$1:$CZ$1,_xlfn.XLOOKUP($A20,'PY1 Data(H)'!$A$1:$A$288,'PY1 Data(H)'!$A$1:$CZ$288))</f>
        <v>#N/A</v>
      </c>
      <c r="AQ20" s="176" t="e" cm="1">
        <f t="array" ref="AQ20">_xlfn.XLOOKUP(AQ$1,'PY1 Data(H)'!$A$1:$CZ$1,_xlfn.XLOOKUP($A20,'PY1 Data(H)'!$A$1:$A$288,'PY1 Data(H)'!$A$1:$CZ$288))</f>
        <v>#N/A</v>
      </c>
      <c r="AR20" s="176" t="e" cm="1">
        <f t="array" ref="AR20">_xlfn.XLOOKUP(AR$1,'PY1 Data(H)'!$A$1:$CZ$1,_xlfn.XLOOKUP($A20,'PY1 Data(H)'!$A$1:$A$288,'PY1 Data(H)'!$A$1:$CZ$288))</f>
        <v>#N/A</v>
      </c>
      <c r="AS20" s="176" t="e" cm="1">
        <f t="array" ref="AS20">_xlfn.XLOOKUP(AS$1,'PY1 Data(H)'!$A$1:$CZ$1,_xlfn.XLOOKUP($A20,'PY1 Data(H)'!$A$1:$A$288,'PY1 Data(H)'!$A$1:$CZ$288))</f>
        <v>#N/A</v>
      </c>
      <c r="AT20" s="176" t="e" cm="1">
        <f t="array" ref="AT20">_xlfn.XLOOKUP(AT$1,'PY1 Data(H)'!$A$1:$CZ$1,_xlfn.XLOOKUP($A20,'PY1 Data(H)'!$A$1:$A$288,'PY1 Data(H)'!$A$1:$CZ$288))</f>
        <v>#N/A</v>
      </c>
      <c r="AU20" s="176" t="e" cm="1">
        <f t="array" ref="AU20">_xlfn.XLOOKUP(AU$1,'PY1 Data(H)'!$A$1:$CZ$1,_xlfn.XLOOKUP($A20,'PY1 Data(H)'!$A$1:$A$288,'PY1 Data(H)'!$A$1:$CZ$288))</f>
        <v>#N/A</v>
      </c>
      <c r="AV20" s="176" t="e" cm="1">
        <f t="array" ref="AV20">_xlfn.XLOOKUP(AV$1,'PY1 Data(H)'!$A$1:$CZ$1,_xlfn.XLOOKUP($A20,'PY1 Data(H)'!$A$1:$A$288,'PY1 Data(H)'!$A$1:$CZ$288))</f>
        <v>#N/A</v>
      </c>
      <c r="AW20" s="176" t="e" cm="1">
        <f t="array" ref="AW20">_xlfn.XLOOKUP(AW$1,'PY1 Data(H)'!$A$1:$CZ$1,_xlfn.XLOOKUP($A20,'PY1 Data(H)'!$A$1:$A$288,'PY1 Data(H)'!$A$1:$CZ$288))</f>
        <v>#N/A</v>
      </c>
      <c r="AX20" s="176" t="e" cm="1">
        <f t="array" ref="AX20">_xlfn.XLOOKUP(AX$1,'PY1 Data(H)'!$A$1:$CZ$1,_xlfn.XLOOKUP($A20,'PY1 Data(H)'!$A$1:$A$288,'PY1 Data(H)'!$A$1:$CZ$288))</f>
        <v>#N/A</v>
      </c>
      <c r="AY20" s="176" t="e" cm="1">
        <f t="array" ref="AY20">_xlfn.XLOOKUP(AY$1,'PY1 Data(H)'!$A$1:$CZ$1,_xlfn.XLOOKUP($A20,'PY1 Data(H)'!$A$1:$A$288,'PY1 Data(H)'!$A$1:$CZ$288))</f>
        <v>#N/A</v>
      </c>
      <c r="AZ20" s="176" t="e" cm="1">
        <f t="array" ref="AZ20">_xlfn.XLOOKUP(AZ$1,'PY1 Data(H)'!$A$1:$CZ$1,_xlfn.XLOOKUP($A20,'PY1 Data(H)'!$A$1:$A$288,'PY1 Data(H)'!$A$1:$CZ$288))</f>
        <v>#N/A</v>
      </c>
      <c r="BA20" s="176" t="e" cm="1">
        <f t="array" ref="BA20">_xlfn.XLOOKUP(BA$1,'PY1 Data(H)'!$A$1:$CZ$1,_xlfn.XLOOKUP($A20,'PY1 Data(H)'!$A$1:$A$288,'PY1 Data(H)'!$A$1:$CZ$288))</f>
        <v>#N/A</v>
      </c>
      <c r="BB20" s="176" t="e" cm="1">
        <f t="array" ref="BB20">_xlfn.XLOOKUP(BB$1,'PY1 Data(H)'!$A$1:$CZ$1,_xlfn.XLOOKUP($A20,'PY1 Data(H)'!$A$1:$A$288,'PY1 Data(H)'!$A$1:$CZ$288))</f>
        <v>#N/A</v>
      </c>
      <c r="BC20" s="176" t="e" cm="1">
        <f t="array" ref="BC20">_xlfn.XLOOKUP(BC$1,'PY1 Data(H)'!$A$1:$CZ$1,_xlfn.XLOOKUP($A20,'PY1 Data(H)'!$A$1:$A$288,'PY1 Data(H)'!$A$1:$CZ$288))</f>
        <v>#N/A</v>
      </c>
      <c r="BD20" s="176" t="e" cm="1">
        <f t="array" ref="BD20">_xlfn.XLOOKUP(BD$1,'PY1 Data(H)'!$A$1:$CZ$1,_xlfn.XLOOKUP($A20,'PY1 Data(H)'!$A$1:$A$288,'PY1 Data(H)'!$A$1:$CZ$288))</f>
        <v>#N/A</v>
      </c>
      <c r="BE20" s="176" t="e" cm="1">
        <f t="array" ref="BE20">_xlfn.XLOOKUP(BE$1,'PY1 Data(H)'!$A$1:$CZ$1,_xlfn.XLOOKUP($A20,'PY1 Data(H)'!$A$1:$A$288,'PY1 Data(H)'!$A$1:$CZ$288))</f>
        <v>#N/A</v>
      </c>
      <c r="BF20" s="176" t="e" cm="1">
        <f t="array" ref="BF20">_xlfn.XLOOKUP(BF$1,'PY1 Data(H)'!$A$1:$CZ$1,_xlfn.XLOOKUP($A20,'PY1 Data(H)'!$A$1:$A$288,'PY1 Data(H)'!$A$1:$CZ$288))</f>
        <v>#N/A</v>
      </c>
      <c r="BG20" s="176" t="e" cm="1">
        <f t="array" ref="BG20">_xlfn.XLOOKUP(BG$1,'PY1 Data(H)'!$A$1:$CZ$1,_xlfn.XLOOKUP($A20,'PY1 Data(H)'!$A$1:$A$288,'PY1 Data(H)'!$A$1:$CZ$288))</f>
        <v>#N/A</v>
      </c>
      <c r="BH20" s="176" t="e" cm="1">
        <f t="array" ref="BH20">_xlfn.XLOOKUP(BH$1,'PY1 Data(H)'!$A$1:$CZ$1,_xlfn.XLOOKUP($A20,'PY1 Data(H)'!$A$1:$A$288,'PY1 Data(H)'!$A$1:$CZ$288))</f>
        <v>#N/A</v>
      </c>
      <c r="BI20" s="176" t="e" cm="1">
        <f t="array" ref="BI20">_xlfn.XLOOKUP(BI$1,'PY1 Data(H)'!$A$1:$CZ$1,_xlfn.XLOOKUP($A20,'PY1 Data(H)'!$A$1:$A$288,'PY1 Data(H)'!$A$1:$CZ$288))</f>
        <v>#N/A</v>
      </c>
      <c r="BJ20" s="176" t="e" cm="1">
        <f t="array" ref="BJ20">_xlfn.XLOOKUP(BJ$1,'PY1 Data(H)'!$A$1:$CZ$1,_xlfn.XLOOKUP($A20,'PY1 Data(H)'!$A$1:$A$288,'PY1 Data(H)'!$A$1:$CZ$288))</f>
        <v>#N/A</v>
      </c>
      <c r="BK20" s="176" t="e" cm="1">
        <f t="array" ref="BK20">_xlfn.XLOOKUP(BK$1,'PY1 Data(H)'!$A$1:$CZ$1,_xlfn.XLOOKUP($A20,'PY1 Data(H)'!$A$1:$A$288,'PY1 Data(H)'!$A$1:$CZ$288))</f>
        <v>#N/A</v>
      </c>
      <c r="BL20" s="176" t="e" cm="1">
        <f t="array" ref="BL20">_xlfn.XLOOKUP(BL$1,'PY1 Data(H)'!$A$1:$CZ$1,_xlfn.XLOOKUP($A20,'PY1 Data(H)'!$A$1:$A$288,'PY1 Data(H)'!$A$1:$CZ$288))</f>
        <v>#N/A</v>
      </c>
      <c r="BM20" s="176" t="e" cm="1">
        <f t="array" ref="BM20">_xlfn.XLOOKUP(BM$1,'PY1 Data(H)'!$A$1:$CZ$1,_xlfn.XLOOKUP($A20,'PY1 Data(H)'!$A$1:$A$288,'PY1 Data(H)'!$A$1:$CZ$288))</f>
        <v>#N/A</v>
      </c>
      <c r="BN20" s="176" t="e" cm="1">
        <f t="array" ref="BN20">_xlfn.XLOOKUP(BN$1,'PY1 Data(H)'!$A$1:$CZ$1,_xlfn.XLOOKUP($A20,'PY1 Data(H)'!$A$1:$A$288,'PY1 Data(H)'!$A$1:$CZ$288))</f>
        <v>#N/A</v>
      </c>
      <c r="BO20" s="176" t="e" cm="1">
        <f t="array" ref="BO20">_xlfn.XLOOKUP(BO$1,'PY1 Data(H)'!$A$1:$CZ$1,_xlfn.XLOOKUP($A20,'PY1 Data(H)'!$A$1:$A$288,'PY1 Data(H)'!$A$1:$CZ$288))</f>
        <v>#N/A</v>
      </c>
      <c r="BP20" s="176" t="e" cm="1">
        <f t="array" ref="BP20">_xlfn.XLOOKUP(BP$1,'PY1 Data(H)'!$A$1:$CZ$1,_xlfn.XLOOKUP($A20,'PY1 Data(H)'!$A$1:$A$288,'PY1 Data(H)'!$A$1:$CZ$288))</f>
        <v>#N/A</v>
      </c>
      <c r="BQ20" s="176" t="e" cm="1">
        <f t="array" ref="BQ20">_xlfn.XLOOKUP(BQ$1,'PY1 Data(H)'!$A$1:$CZ$1,_xlfn.XLOOKUP($A20,'PY1 Data(H)'!$A$1:$A$288,'PY1 Data(H)'!$A$1:$CZ$288))</f>
        <v>#N/A</v>
      </c>
      <c r="BR20" s="176" t="e" cm="1">
        <f t="array" ref="BR20">_xlfn.XLOOKUP(BR$1,'PY1 Data(H)'!$A$1:$CZ$1,_xlfn.XLOOKUP($A20,'PY1 Data(H)'!$A$1:$A$288,'PY1 Data(H)'!$A$1:$CZ$288))</f>
        <v>#N/A</v>
      </c>
      <c r="BS20" s="176" t="e" cm="1">
        <f t="array" ref="BS20">_xlfn.XLOOKUP(BS$1,'PY1 Data(H)'!$A$1:$CZ$1,_xlfn.XLOOKUP($A20,'PY1 Data(H)'!$A$1:$A$288,'PY1 Data(H)'!$A$1:$CZ$288))</f>
        <v>#N/A</v>
      </c>
      <c r="BT20" s="176" t="e" cm="1">
        <f t="array" ref="BT20">_xlfn.XLOOKUP(BT$1,'PY1 Data(H)'!$A$1:$CZ$1,_xlfn.XLOOKUP($A20,'PY1 Data(H)'!$A$1:$A$288,'PY1 Data(H)'!$A$1:$CZ$288))</f>
        <v>#N/A</v>
      </c>
      <c r="BU20" s="176" t="e" cm="1">
        <f t="array" ref="BU20">_xlfn.XLOOKUP(BU$1,'PY1 Data(H)'!$A$1:$CZ$1,_xlfn.XLOOKUP($A20,'PY1 Data(H)'!$A$1:$A$288,'PY1 Data(H)'!$A$1:$CZ$288))</f>
        <v>#N/A</v>
      </c>
      <c r="BV20" s="176" t="e" cm="1">
        <f t="array" ref="BV20">_xlfn.XLOOKUP(BV$1,'PY1 Data(H)'!$A$1:$CZ$1,_xlfn.XLOOKUP($A20,'PY1 Data(H)'!$A$1:$A$288,'PY1 Data(H)'!$A$1:$CZ$288))</f>
        <v>#N/A</v>
      </c>
      <c r="BW20" s="176" t="e" cm="1">
        <f t="array" ref="BW20">_xlfn.XLOOKUP(BW$1,'PY1 Data(H)'!$A$1:$CZ$1,_xlfn.XLOOKUP($A20,'PY1 Data(H)'!$A$1:$A$288,'PY1 Data(H)'!$A$1:$CZ$288))</f>
        <v>#N/A</v>
      </c>
      <c r="BX20" s="176" t="e" cm="1">
        <f t="array" ref="BX20">_xlfn.XLOOKUP(BX$1,'PY1 Data(H)'!$A$1:$CZ$1,_xlfn.XLOOKUP($A20,'PY1 Data(H)'!$A$1:$A$288,'PY1 Data(H)'!$A$1:$CZ$288))</f>
        <v>#N/A</v>
      </c>
      <c r="BY20" s="176" t="e" cm="1">
        <f t="array" ref="BY20">_xlfn.XLOOKUP(BY$1,'PY1 Data(H)'!$A$1:$CZ$1,_xlfn.XLOOKUP($A20,'PY1 Data(H)'!$A$1:$A$288,'PY1 Data(H)'!$A$1:$CZ$288))</f>
        <v>#N/A</v>
      </c>
      <c r="BZ20" s="176" t="e" cm="1">
        <f t="array" ref="BZ20">_xlfn.XLOOKUP(BZ$1,'PY1 Data(H)'!$A$1:$CZ$1,_xlfn.XLOOKUP($A20,'PY1 Data(H)'!$A$1:$A$288,'PY1 Data(H)'!$A$1:$CZ$288))</f>
        <v>#N/A</v>
      </c>
      <c r="CA20" s="176" t="e" cm="1">
        <f t="array" ref="CA20">_xlfn.XLOOKUP(CA$1,'PY1 Data(H)'!$A$1:$CZ$1,_xlfn.XLOOKUP($A20,'PY1 Data(H)'!$A$1:$A$288,'PY1 Data(H)'!$A$1:$CZ$288))</f>
        <v>#N/A</v>
      </c>
      <c r="CB20" s="176" t="e" cm="1">
        <f t="array" ref="CB20">_xlfn.XLOOKUP(CB$1,'PY1 Data(H)'!$A$1:$CZ$1,_xlfn.XLOOKUP($A20,'PY1 Data(H)'!$A$1:$A$288,'PY1 Data(H)'!$A$1:$CZ$288))</f>
        <v>#N/A</v>
      </c>
      <c r="CC20" s="176" t="e" cm="1">
        <f t="array" ref="CC20">_xlfn.XLOOKUP(CC$1,'PY1 Data(H)'!$A$1:$CZ$1,_xlfn.XLOOKUP($A20,'PY1 Data(H)'!$A$1:$A$288,'PY1 Data(H)'!$A$1:$CZ$288))</f>
        <v>#N/A</v>
      </c>
      <c r="CD20" s="176" t="e" cm="1">
        <f t="array" ref="CD20">_xlfn.XLOOKUP(CD$1,'PY1 Data(H)'!$A$1:$CZ$1,_xlfn.XLOOKUP($A20,'PY1 Data(H)'!$A$1:$A$288,'PY1 Data(H)'!$A$1:$CZ$288))</f>
        <v>#N/A</v>
      </c>
      <c r="CE20" s="176" t="e" cm="1">
        <f t="array" ref="CE20">_xlfn.XLOOKUP(CE$1,'PY1 Data(H)'!$A$1:$CZ$1,_xlfn.XLOOKUP($A20,'PY1 Data(H)'!$A$1:$A$288,'PY1 Data(H)'!$A$1:$CZ$288))</f>
        <v>#N/A</v>
      </c>
      <c r="CF20" s="176" t="e" cm="1">
        <f t="array" ref="CF20">_xlfn.XLOOKUP(CF$1,'PY1 Data(H)'!$A$1:$CZ$1,_xlfn.XLOOKUP($A20,'PY1 Data(H)'!$A$1:$A$288,'PY1 Data(H)'!$A$1:$CZ$288))</f>
        <v>#N/A</v>
      </c>
      <c r="CG20" s="176" t="e" cm="1">
        <f t="array" ref="CG20">_xlfn.XLOOKUP(CG$1,'PY1 Data(H)'!$A$1:$CZ$1,_xlfn.XLOOKUP($A20,'PY1 Data(H)'!$A$1:$A$288,'PY1 Data(H)'!$A$1:$CZ$288))</f>
        <v>#N/A</v>
      </c>
      <c r="CH20" s="176" t="e" cm="1">
        <f t="array" ref="CH20">_xlfn.XLOOKUP(CH$1,'PY1 Data(H)'!$A$1:$CZ$1,_xlfn.XLOOKUP($A20,'PY1 Data(H)'!$A$1:$A$288,'PY1 Data(H)'!$A$1:$CZ$288))</f>
        <v>#N/A</v>
      </c>
      <c r="CI20" s="176" t="e" cm="1">
        <f t="array" ref="CI20">_xlfn.XLOOKUP(CI$1,'PY1 Data(H)'!$A$1:$CZ$1,_xlfn.XLOOKUP($A20,'PY1 Data(H)'!$A$1:$A$288,'PY1 Data(H)'!$A$1:$CZ$288))</f>
        <v>#N/A</v>
      </c>
      <c r="CJ20" s="176" t="e" cm="1">
        <f t="array" ref="CJ20">_xlfn.XLOOKUP(CJ$1,'PY1 Data(H)'!$A$1:$CZ$1,_xlfn.XLOOKUP($A20,'PY1 Data(H)'!$A$1:$A$288,'PY1 Data(H)'!$A$1:$CZ$288))</f>
        <v>#N/A</v>
      </c>
      <c r="CK20" s="176" t="e" cm="1">
        <f t="array" ref="CK20">_xlfn.XLOOKUP(CK$1,'PY1 Data(H)'!$A$1:$CZ$1,_xlfn.XLOOKUP($A20,'PY1 Data(H)'!$A$1:$A$288,'PY1 Data(H)'!$A$1:$CZ$288))</f>
        <v>#N/A</v>
      </c>
      <c r="CL20" s="176" t="e" cm="1">
        <f t="array" ref="CL20">_xlfn.XLOOKUP(CL$1,'PY1 Data(H)'!$A$1:$CZ$1,_xlfn.XLOOKUP($A20,'PY1 Data(H)'!$A$1:$A$288,'PY1 Data(H)'!$A$1:$CZ$288))</f>
        <v>#N/A</v>
      </c>
      <c r="CM20" s="176" t="e" cm="1">
        <f t="array" ref="CM20">_xlfn.XLOOKUP(CM$1,'PY1 Data(H)'!$A$1:$CZ$1,_xlfn.XLOOKUP($A20,'PY1 Data(H)'!$A$1:$A$288,'PY1 Data(H)'!$A$1:$CZ$288))</f>
        <v>#N/A</v>
      </c>
      <c r="CN20" s="176" t="e" cm="1">
        <f t="array" ref="CN20">_xlfn.XLOOKUP(CN$1,'PY1 Data(H)'!$A$1:$CZ$1,_xlfn.XLOOKUP($A20,'PY1 Data(H)'!$A$1:$A$288,'PY1 Data(H)'!$A$1:$CZ$288))</f>
        <v>#N/A</v>
      </c>
      <c r="CO20" s="176" t="e" cm="1">
        <f t="array" ref="CO20">_xlfn.XLOOKUP(CO$1,'PY1 Data(H)'!$A$1:$CZ$1,_xlfn.XLOOKUP($A20,'PY1 Data(H)'!$A$1:$A$288,'PY1 Data(H)'!$A$1:$CZ$288))</f>
        <v>#N/A</v>
      </c>
      <c r="CP20" s="176" t="e" cm="1">
        <f t="array" ref="CP20">_xlfn.XLOOKUP(CP$1,'PY1 Data(H)'!$A$1:$CZ$1,_xlfn.XLOOKUP($A20,'PY1 Data(H)'!$A$1:$A$288,'PY1 Data(H)'!$A$1:$CZ$288))</f>
        <v>#N/A</v>
      </c>
      <c r="CQ20" s="176" t="e" cm="1">
        <f t="array" ref="CQ20">_xlfn.XLOOKUP(CQ$1,'PY1 Data(H)'!$A$1:$CZ$1,_xlfn.XLOOKUP($A20,'PY1 Data(H)'!$A$1:$A$288,'PY1 Data(H)'!$A$1:$CZ$288))</f>
        <v>#N/A</v>
      </c>
      <c r="CR20" s="176" t="e" cm="1">
        <f t="array" ref="CR20">_xlfn.XLOOKUP(CR$1,'PY1 Data(H)'!$A$1:$CZ$1,_xlfn.XLOOKUP($A20,'PY1 Data(H)'!$A$1:$A$288,'PY1 Data(H)'!$A$1:$CZ$288))</f>
        <v>#N/A</v>
      </c>
      <c r="CS20" s="176" t="e" cm="1">
        <f t="array" ref="CS20">_xlfn.XLOOKUP(CS$1,'PY1 Data(H)'!$A$1:$CZ$1,_xlfn.XLOOKUP($A20,'PY1 Data(H)'!$A$1:$A$288,'PY1 Data(H)'!$A$1:$CZ$288))</f>
        <v>#N/A</v>
      </c>
      <c r="CT20" s="176" t="e" cm="1">
        <f t="array" ref="CT20">_xlfn.XLOOKUP(CT$1,'PY1 Data(H)'!$A$1:$CZ$1,_xlfn.XLOOKUP($A20,'PY1 Data(H)'!$A$1:$A$288,'PY1 Data(H)'!$A$1:$CZ$288))</f>
        <v>#N/A</v>
      </c>
      <c r="CU20" s="176" t="e" cm="1">
        <f t="array" ref="CU20">_xlfn.XLOOKUP(CU$1,'PY1 Data(H)'!$A$1:$CZ$1,_xlfn.XLOOKUP($A20,'PY1 Data(H)'!$A$1:$A$288,'PY1 Data(H)'!$A$1:$CZ$288))</f>
        <v>#N/A</v>
      </c>
      <c r="CV20" s="176" t="e" cm="1">
        <f t="array" ref="CV20">_xlfn.XLOOKUP(CV$1,'PY1 Data(H)'!$A$1:$CZ$1,_xlfn.XLOOKUP($A20,'PY1 Data(H)'!$A$1:$A$288,'PY1 Data(H)'!$A$1:$CZ$288))</f>
        <v>#N/A</v>
      </c>
      <c r="CW20" s="176" t="e" cm="1">
        <f t="array" ref="CW20">_xlfn.XLOOKUP(CW$1,'PY1 Data(H)'!$A$1:$CZ$1,_xlfn.XLOOKUP($A20,'PY1 Data(H)'!$A$1:$A$288,'PY1 Data(H)'!$A$1:$CZ$288))</f>
        <v>#N/A</v>
      </c>
      <c r="CX20" s="176" t="e" cm="1">
        <f t="array" ref="CX20">_xlfn.XLOOKUP(CX$1,'PY1 Data(H)'!$A$1:$CZ$1,_xlfn.XLOOKUP($A20,'PY1 Data(H)'!$A$1:$A$288,'PY1 Data(H)'!$A$1:$CZ$288))</f>
        <v>#N/A</v>
      </c>
      <c r="CY20" s="176" t="e" cm="1">
        <f t="array" ref="CY20">_xlfn.XLOOKUP(CY$1,'PY1 Data(H)'!$A$1:$CZ$1,_xlfn.XLOOKUP($A20,'PY1 Data(H)'!$A$1:$A$288,'PY1 Data(H)'!$A$1:$CZ$288))</f>
        <v>#N/A</v>
      </c>
    </row>
    <row r="21" spans="1:103" x14ac:dyDescent="0.3">
      <c r="A21">
        <v>502</v>
      </c>
      <c r="D21" s="176" cm="1">
        <f t="array" ref="D21">_xlfn.XLOOKUP(D$1,'PY1 Data(H)'!$A$1:$CZ$1,_xlfn.XLOOKUP($A21,'PY1 Data(H)'!$A$1:$A$288,'PY1 Data(H)'!$A$1:$CZ$288))</f>
        <v>26542421</v>
      </c>
      <c r="E21" s="176" cm="1">
        <f t="array" ref="E21">_xlfn.XLOOKUP(E$1,'PY1 Data(H)'!$A$1:$CZ$1,_xlfn.XLOOKUP($A21,'PY1 Data(H)'!$A$1:$A$288,'PY1 Data(H)'!$A$1:$CZ$288))</f>
        <v>8359616</v>
      </c>
      <c r="F21" s="176" cm="1">
        <f t="array" ref="F21">_xlfn.XLOOKUP(F$1,'PY1 Data(H)'!$A$1:$CZ$1,_xlfn.XLOOKUP($A21,'PY1 Data(H)'!$A$1:$A$288,'PY1 Data(H)'!$A$1:$CZ$288))</f>
        <v>281577</v>
      </c>
      <c r="G21" s="176" cm="1">
        <f t="array" ref="G21">_xlfn.XLOOKUP(G$1,'PY1 Data(H)'!$A$1:$CZ$1,_xlfn.XLOOKUP($A21,'PY1 Data(H)'!$A$1:$A$288,'PY1 Data(H)'!$A$1:$CZ$288))</f>
        <v>0</v>
      </c>
      <c r="H21" s="176" cm="1">
        <f t="array" ref="H21">_xlfn.XLOOKUP(H$1,'PY1 Data(H)'!$A$1:$CZ$1,_xlfn.XLOOKUP($A21,'PY1 Data(H)'!$A$1:$A$288,'PY1 Data(H)'!$A$1:$CZ$288))</f>
        <v>4997791</v>
      </c>
      <c r="I21" s="176" cm="1">
        <f t="array" ref="I21">_xlfn.XLOOKUP(I$1,'PY1 Data(H)'!$A$1:$CZ$1,_xlfn.XLOOKUP($A21,'PY1 Data(H)'!$A$1:$A$288,'PY1 Data(H)'!$A$1:$CZ$288))</f>
        <v>0</v>
      </c>
      <c r="J21" s="176" cm="1">
        <f t="array" ref="J21">_xlfn.XLOOKUP(J$1,'PY1 Data(H)'!$A$1:$CZ$1,_xlfn.XLOOKUP($A21,'PY1 Data(H)'!$A$1:$A$288,'PY1 Data(H)'!$A$1:$CZ$288))</f>
        <v>10459461</v>
      </c>
      <c r="K21" s="176" cm="1">
        <f t="array" ref="K21">_xlfn.XLOOKUP(K$1,'PY1 Data(H)'!$A$1:$CZ$1,_xlfn.XLOOKUP($A21,'PY1 Data(H)'!$A$1:$A$288,'PY1 Data(H)'!$A$1:$CZ$288))</f>
        <v>1118490</v>
      </c>
      <c r="L21" s="176" cm="1">
        <f t="array" ref="L21">_xlfn.XLOOKUP(L$1,'PY1 Data(H)'!$A$1:$CZ$1,_xlfn.XLOOKUP($A21,'PY1 Data(H)'!$A$1:$A$288,'PY1 Data(H)'!$A$1:$CZ$288))</f>
        <v>3780145</v>
      </c>
      <c r="M21" s="176" cm="1">
        <f t="array" ref="M21">_xlfn.XLOOKUP(M$1,'PY1 Data(H)'!$A$1:$CZ$1,_xlfn.XLOOKUP($A21,'PY1 Data(H)'!$A$1:$A$288,'PY1 Data(H)'!$A$1:$CZ$288))</f>
        <v>81181582</v>
      </c>
      <c r="N21" s="176" cm="1">
        <f t="array" ref="N21">_xlfn.XLOOKUP(N$1,'PY1 Data(H)'!$A$1:$CZ$1,_xlfn.XLOOKUP($A21,'PY1 Data(H)'!$A$1:$A$288,'PY1 Data(H)'!$A$1:$CZ$288))</f>
        <v>21468602</v>
      </c>
      <c r="O21" s="176" cm="1">
        <f t="array" ref="O21">_xlfn.XLOOKUP(O$1,'PY1 Data(H)'!$A$1:$CZ$1,_xlfn.XLOOKUP($A21,'PY1 Data(H)'!$A$1:$A$288,'PY1 Data(H)'!$A$1:$CZ$288))</f>
        <v>1889446</v>
      </c>
      <c r="P21" s="176" cm="1">
        <f t="array" ref="P21">_xlfn.XLOOKUP(P$1,'PY1 Data(H)'!$A$1:$CZ$1,_xlfn.XLOOKUP($A21,'PY1 Data(H)'!$A$1:$A$288,'PY1 Data(H)'!$A$1:$CZ$288))</f>
        <v>7139660</v>
      </c>
      <c r="Q21" s="176" cm="1">
        <f t="array" ref="Q21">_xlfn.XLOOKUP(Q$1,'PY1 Data(H)'!$A$1:$CZ$1,_xlfn.XLOOKUP($A21,'PY1 Data(H)'!$A$1:$A$288,'PY1 Data(H)'!$A$1:$CZ$288))</f>
        <v>7892648</v>
      </c>
      <c r="R21" s="176" cm="1">
        <f t="array" ref="R21">_xlfn.XLOOKUP(R$1,'PY1 Data(H)'!$A$1:$CZ$1,_xlfn.XLOOKUP($A21,'PY1 Data(H)'!$A$1:$A$288,'PY1 Data(H)'!$A$1:$CZ$288))</f>
        <v>2837722</v>
      </c>
      <c r="S21" s="176" cm="1">
        <f t="array" ref="S21">_xlfn.XLOOKUP(S$1,'PY1 Data(H)'!$A$1:$CZ$1,_xlfn.XLOOKUP($A21,'PY1 Data(H)'!$A$1:$A$288,'PY1 Data(H)'!$A$1:$CZ$288))</f>
        <v>1980691</v>
      </c>
      <c r="T21" s="176" cm="1">
        <f t="array" ref="T21">_xlfn.XLOOKUP(T$1,'PY1 Data(H)'!$A$1:$CZ$1,_xlfn.XLOOKUP($A21,'PY1 Data(H)'!$A$1:$A$288,'PY1 Data(H)'!$A$1:$CZ$288))</f>
        <v>0</v>
      </c>
      <c r="U21" s="176" cm="1">
        <f t="array" ref="U21">_xlfn.XLOOKUP(U$1,'PY1 Data(H)'!$A$1:$CZ$1,_xlfn.XLOOKUP($A21,'PY1 Data(H)'!$A$1:$A$288,'PY1 Data(H)'!$A$1:$CZ$288))</f>
        <v>52683014</v>
      </c>
      <c r="V21" s="176" cm="1">
        <f t="array" ref="V21">_xlfn.XLOOKUP(V$1,'PY1 Data(H)'!$A$1:$CZ$1,_xlfn.XLOOKUP($A21,'PY1 Data(H)'!$A$1:$A$288,'PY1 Data(H)'!$A$1:$CZ$288))</f>
        <v>33823749</v>
      </c>
      <c r="W21" s="176" cm="1">
        <f t="array" ref="W21">_xlfn.XLOOKUP(W$1,'PY1 Data(H)'!$A$1:$CZ$1,_xlfn.XLOOKUP($A21,'PY1 Data(H)'!$A$1:$A$288,'PY1 Data(H)'!$A$1:$CZ$288))</f>
        <v>0</v>
      </c>
      <c r="X21" s="176" cm="1">
        <f t="array" ref="X21">_xlfn.XLOOKUP(X$1,'PY1 Data(H)'!$A$1:$CZ$1,_xlfn.XLOOKUP($A21,'PY1 Data(H)'!$A$1:$A$288,'PY1 Data(H)'!$A$1:$CZ$288))</f>
        <v>2987826</v>
      </c>
      <c r="Y21" s="176" cm="1">
        <f t="array" ref="Y21">_xlfn.XLOOKUP(Y$1,'PY1 Data(H)'!$A$1:$CZ$1,_xlfn.XLOOKUP($A21,'PY1 Data(H)'!$A$1:$A$288,'PY1 Data(H)'!$A$1:$CZ$288))</f>
        <v>319496</v>
      </c>
      <c r="Z21" s="176" cm="1">
        <f t="array" ref="Z21">_xlfn.XLOOKUP(Z$1,'PY1 Data(H)'!$A$1:$CZ$1,_xlfn.XLOOKUP($A21,'PY1 Data(H)'!$A$1:$A$288,'PY1 Data(H)'!$A$1:$CZ$288))</f>
        <v>3987324</v>
      </c>
      <c r="AA21" s="176" cm="1">
        <f t="array" ref="AA21">_xlfn.XLOOKUP(AA$1,'PY1 Data(H)'!$A$1:$CZ$1,_xlfn.XLOOKUP($A21,'PY1 Data(H)'!$A$1:$A$288,'PY1 Data(H)'!$A$1:$CZ$288))</f>
        <v>14912176</v>
      </c>
      <c r="AB21" s="176" cm="1">
        <f t="array" ref="AB21">_xlfn.XLOOKUP(AB$1,'PY1 Data(H)'!$A$1:$CZ$1,_xlfn.XLOOKUP($A21,'PY1 Data(H)'!$A$1:$A$288,'PY1 Data(H)'!$A$1:$CZ$288))</f>
        <v>13527381</v>
      </c>
      <c r="AC21" s="176" cm="1">
        <f t="array" ref="AC21">_xlfn.XLOOKUP(AC$1,'PY1 Data(H)'!$A$1:$CZ$1,_xlfn.XLOOKUP($A21,'PY1 Data(H)'!$A$1:$A$288,'PY1 Data(H)'!$A$1:$CZ$288))</f>
        <v>49006216</v>
      </c>
      <c r="AD21" s="176" cm="1">
        <f t="array" ref="AD21">_xlfn.XLOOKUP(AD$1,'PY1 Data(H)'!$A$1:$CZ$1,_xlfn.XLOOKUP($A21,'PY1 Data(H)'!$A$1:$A$288,'PY1 Data(H)'!$A$1:$CZ$288))</f>
        <v>18901170</v>
      </c>
      <c r="AE21" s="176" cm="1">
        <f t="array" ref="AE21">_xlfn.XLOOKUP(AE$1,'PY1 Data(H)'!$A$1:$CZ$1,_xlfn.XLOOKUP($A21,'PY1 Data(H)'!$A$1:$A$288,'PY1 Data(H)'!$A$1:$CZ$288))</f>
        <v>8025130</v>
      </c>
      <c r="AF21" s="176" cm="1">
        <f t="array" ref="AF21">_xlfn.XLOOKUP(AF$1,'PY1 Data(H)'!$A$1:$CZ$1,_xlfn.XLOOKUP($A21,'PY1 Data(H)'!$A$1:$A$288,'PY1 Data(H)'!$A$1:$CZ$288))</f>
        <v>22524192</v>
      </c>
      <c r="AG21" s="176" cm="1">
        <f t="array" ref="AG21">_xlfn.XLOOKUP(AG$1,'PY1 Data(H)'!$A$1:$CZ$1,_xlfn.XLOOKUP($A21,'PY1 Data(H)'!$A$1:$A$288,'PY1 Data(H)'!$A$1:$CZ$288))</f>
        <v>14875396</v>
      </c>
      <c r="AH21" s="176" cm="1">
        <f t="array" ref="AH21">_xlfn.XLOOKUP(AH$1,'PY1 Data(H)'!$A$1:$CZ$1,_xlfn.XLOOKUP($A21,'PY1 Data(H)'!$A$1:$A$288,'PY1 Data(H)'!$A$1:$CZ$288))</f>
        <v>14148485</v>
      </c>
      <c r="AI21" s="176" cm="1">
        <f t="array" ref="AI21">_xlfn.XLOOKUP(AI$1,'PY1 Data(H)'!$A$1:$CZ$1,_xlfn.XLOOKUP($A21,'PY1 Data(H)'!$A$1:$A$288,'PY1 Data(H)'!$A$1:$CZ$288))</f>
        <v>35358431</v>
      </c>
      <c r="AJ21" s="176" cm="1">
        <f t="array" ref="AJ21">_xlfn.XLOOKUP(AJ$1,'PY1 Data(H)'!$A$1:$CZ$1,_xlfn.XLOOKUP($A21,'PY1 Data(H)'!$A$1:$A$288,'PY1 Data(H)'!$A$1:$CZ$288))</f>
        <v>2562263</v>
      </c>
      <c r="AK21" s="176" cm="1">
        <f t="array" ref="AK21">_xlfn.XLOOKUP(AK$1,'PY1 Data(H)'!$A$1:$CZ$1,_xlfn.XLOOKUP($A21,'PY1 Data(H)'!$A$1:$A$288,'PY1 Data(H)'!$A$1:$CZ$288))</f>
        <v>0</v>
      </c>
      <c r="AL21" s="176" cm="1">
        <f t="array" ref="AL21">_xlfn.XLOOKUP(AL$1,'PY1 Data(H)'!$A$1:$CZ$1,_xlfn.XLOOKUP($A21,'PY1 Data(H)'!$A$1:$A$288,'PY1 Data(H)'!$A$1:$CZ$288))</f>
        <v>15396602</v>
      </c>
      <c r="AM21" s="176" cm="1">
        <f t="array" ref="AM21">_xlfn.XLOOKUP(AM$1,'PY1 Data(H)'!$A$1:$CZ$1,_xlfn.XLOOKUP($A21,'PY1 Data(H)'!$A$1:$A$288,'PY1 Data(H)'!$A$1:$CZ$288))</f>
        <v>15010317</v>
      </c>
      <c r="AN21" s="176" cm="1">
        <f t="array" ref="AN21">_xlfn.XLOOKUP(AN$1,'PY1 Data(H)'!$A$1:$CZ$1,_xlfn.XLOOKUP($A21,'PY1 Data(H)'!$A$1:$A$288,'PY1 Data(H)'!$A$1:$CZ$288))</f>
        <v>2762169</v>
      </c>
      <c r="AO21" s="176" cm="1">
        <f t="array" ref="AO21">_xlfn.XLOOKUP(AO$1,'PY1 Data(H)'!$A$1:$CZ$1,_xlfn.XLOOKUP($A21,'PY1 Data(H)'!$A$1:$A$288,'PY1 Data(H)'!$A$1:$CZ$288))</f>
        <v>0</v>
      </c>
      <c r="AP21" s="176" cm="1">
        <f t="array" ref="AP21">_xlfn.XLOOKUP(AP$1,'PY1 Data(H)'!$A$1:$CZ$1,_xlfn.XLOOKUP($A21,'PY1 Data(H)'!$A$1:$A$288,'PY1 Data(H)'!$A$1:$CZ$288))</f>
        <v>3120615</v>
      </c>
      <c r="AQ21" s="176" cm="1">
        <f t="array" ref="AQ21">_xlfn.XLOOKUP(AQ$1,'PY1 Data(H)'!$A$1:$CZ$1,_xlfn.XLOOKUP($A21,'PY1 Data(H)'!$A$1:$A$288,'PY1 Data(H)'!$A$1:$CZ$288))</f>
        <v>2629431</v>
      </c>
      <c r="AR21" s="176" cm="1">
        <f t="array" ref="AR21">_xlfn.XLOOKUP(AR$1,'PY1 Data(H)'!$A$1:$CZ$1,_xlfn.XLOOKUP($A21,'PY1 Data(H)'!$A$1:$A$288,'PY1 Data(H)'!$A$1:$CZ$288))</f>
        <v>0</v>
      </c>
      <c r="AS21" s="176" cm="1">
        <f t="array" ref="AS21">_xlfn.XLOOKUP(AS$1,'PY1 Data(H)'!$A$1:$CZ$1,_xlfn.XLOOKUP($A21,'PY1 Data(H)'!$A$1:$A$288,'PY1 Data(H)'!$A$1:$CZ$288))</f>
        <v>7294533</v>
      </c>
      <c r="AT21" s="176" cm="1">
        <f t="array" ref="AT21">_xlfn.XLOOKUP(AT$1,'PY1 Data(H)'!$A$1:$CZ$1,_xlfn.XLOOKUP($A21,'PY1 Data(H)'!$A$1:$A$288,'PY1 Data(H)'!$A$1:$CZ$288))</f>
        <v>78374424</v>
      </c>
      <c r="AU21" s="176" cm="1">
        <f t="array" ref="AU21">_xlfn.XLOOKUP(AU$1,'PY1 Data(H)'!$A$1:$CZ$1,_xlfn.XLOOKUP($A21,'PY1 Data(H)'!$A$1:$A$288,'PY1 Data(H)'!$A$1:$CZ$288))</f>
        <v>0</v>
      </c>
      <c r="AV21" s="176" cm="1">
        <f t="array" ref="AV21">_xlfn.XLOOKUP(AV$1,'PY1 Data(H)'!$A$1:$CZ$1,_xlfn.XLOOKUP($A21,'PY1 Data(H)'!$A$1:$A$288,'PY1 Data(H)'!$A$1:$CZ$288))</f>
        <v>1792581</v>
      </c>
      <c r="AW21" s="176" cm="1">
        <f t="array" ref="AW21">_xlfn.XLOOKUP(AW$1,'PY1 Data(H)'!$A$1:$CZ$1,_xlfn.XLOOKUP($A21,'PY1 Data(H)'!$A$1:$A$288,'PY1 Data(H)'!$A$1:$CZ$288))</f>
        <v>4060767</v>
      </c>
      <c r="AX21" s="176" cm="1">
        <f t="array" ref="AX21">_xlfn.XLOOKUP(AX$1,'PY1 Data(H)'!$A$1:$CZ$1,_xlfn.XLOOKUP($A21,'PY1 Data(H)'!$A$1:$A$288,'PY1 Data(H)'!$A$1:$CZ$288))</f>
        <v>16318352</v>
      </c>
      <c r="AY21" s="176" cm="1">
        <f t="array" ref="AY21">_xlfn.XLOOKUP(AY$1,'PY1 Data(H)'!$A$1:$CZ$1,_xlfn.XLOOKUP($A21,'PY1 Data(H)'!$A$1:$A$288,'PY1 Data(H)'!$A$1:$CZ$288))</f>
        <v>0</v>
      </c>
      <c r="AZ21" s="176" cm="1">
        <f t="array" ref="AZ21">_xlfn.XLOOKUP(AZ$1,'PY1 Data(H)'!$A$1:$CZ$1,_xlfn.XLOOKUP($A21,'PY1 Data(H)'!$A$1:$A$288,'PY1 Data(H)'!$A$1:$CZ$288))</f>
        <v>25279904</v>
      </c>
      <c r="BA21" s="176" cm="1">
        <f t="array" ref="BA21">_xlfn.XLOOKUP(BA$1,'PY1 Data(H)'!$A$1:$CZ$1,_xlfn.XLOOKUP($A21,'PY1 Data(H)'!$A$1:$A$288,'PY1 Data(H)'!$A$1:$CZ$288))</f>
        <v>807963</v>
      </c>
      <c r="BB21" s="176" cm="1">
        <f t="array" ref="BB21">_xlfn.XLOOKUP(BB$1,'PY1 Data(H)'!$A$1:$CZ$1,_xlfn.XLOOKUP($A21,'PY1 Data(H)'!$A$1:$A$288,'PY1 Data(H)'!$A$1:$CZ$288))</f>
        <v>79762280</v>
      </c>
      <c r="BC21" s="176" cm="1">
        <f t="array" ref="BC21">_xlfn.XLOOKUP(BC$1,'PY1 Data(H)'!$A$1:$CZ$1,_xlfn.XLOOKUP($A21,'PY1 Data(H)'!$A$1:$A$288,'PY1 Data(H)'!$A$1:$CZ$288))</f>
        <v>4496957</v>
      </c>
      <c r="BD21" s="176" cm="1">
        <f t="array" ref="BD21">_xlfn.XLOOKUP(BD$1,'PY1 Data(H)'!$A$1:$CZ$1,_xlfn.XLOOKUP($A21,'PY1 Data(H)'!$A$1:$A$288,'PY1 Data(H)'!$A$1:$CZ$288))</f>
        <v>663425</v>
      </c>
      <c r="BE21" s="176" cm="1">
        <f t="array" ref="BE21">_xlfn.XLOOKUP(BE$1,'PY1 Data(H)'!$A$1:$CZ$1,_xlfn.XLOOKUP($A21,'PY1 Data(H)'!$A$1:$A$288,'PY1 Data(H)'!$A$1:$CZ$288))</f>
        <v>3787472</v>
      </c>
      <c r="BF21" s="176" cm="1">
        <f t="array" ref="BF21">_xlfn.XLOOKUP(BF$1,'PY1 Data(H)'!$A$1:$CZ$1,_xlfn.XLOOKUP($A21,'PY1 Data(H)'!$A$1:$A$288,'PY1 Data(H)'!$A$1:$CZ$288))</f>
        <v>36405104</v>
      </c>
      <c r="BG21" s="176" cm="1">
        <f t="array" ref="BG21">_xlfn.XLOOKUP(BG$1,'PY1 Data(H)'!$A$1:$CZ$1,_xlfn.XLOOKUP($A21,'PY1 Data(H)'!$A$1:$A$288,'PY1 Data(H)'!$A$1:$CZ$288))</f>
        <v>12160443</v>
      </c>
      <c r="BH21" s="176" cm="1">
        <f t="array" ref="BH21">_xlfn.XLOOKUP(BH$1,'PY1 Data(H)'!$A$1:$CZ$1,_xlfn.XLOOKUP($A21,'PY1 Data(H)'!$A$1:$A$288,'PY1 Data(H)'!$A$1:$CZ$288))</f>
        <v>552749</v>
      </c>
      <c r="BI21" s="176" cm="1">
        <f t="array" ref="BI21">_xlfn.XLOOKUP(BI$1,'PY1 Data(H)'!$A$1:$CZ$1,_xlfn.XLOOKUP($A21,'PY1 Data(H)'!$A$1:$A$288,'PY1 Data(H)'!$A$1:$CZ$288))</f>
        <v>21505</v>
      </c>
      <c r="BJ21" s="176" cm="1">
        <f t="array" ref="BJ21">_xlfn.XLOOKUP(BJ$1,'PY1 Data(H)'!$A$1:$CZ$1,_xlfn.XLOOKUP($A21,'PY1 Data(H)'!$A$1:$A$288,'PY1 Data(H)'!$A$1:$CZ$288))</f>
        <v>844914</v>
      </c>
      <c r="BK21" s="176" cm="1">
        <f t="array" ref="BK21">_xlfn.XLOOKUP(BK$1,'PY1 Data(H)'!$A$1:$CZ$1,_xlfn.XLOOKUP($A21,'PY1 Data(H)'!$A$1:$A$288,'PY1 Data(H)'!$A$1:$CZ$288))</f>
        <v>41881432</v>
      </c>
      <c r="BL21" s="176" cm="1">
        <f t="array" ref="BL21">_xlfn.XLOOKUP(BL$1,'PY1 Data(H)'!$A$1:$CZ$1,_xlfn.XLOOKUP($A21,'PY1 Data(H)'!$A$1:$A$288,'PY1 Data(H)'!$A$1:$CZ$288))</f>
        <v>0</v>
      </c>
      <c r="BM21" s="176" cm="1">
        <f t="array" ref="BM21">_xlfn.XLOOKUP(BM$1,'PY1 Data(H)'!$A$1:$CZ$1,_xlfn.XLOOKUP($A21,'PY1 Data(H)'!$A$1:$A$288,'PY1 Data(H)'!$A$1:$CZ$288))</f>
        <v>7391395</v>
      </c>
      <c r="BN21" s="176" cm="1">
        <f t="array" ref="BN21">_xlfn.XLOOKUP(BN$1,'PY1 Data(H)'!$A$1:$CZ$1,_xlfn.XLOOKUP($A21,'PY1 Data(H)'!$A$1:$A$288,'PY1 Data(H)'!$A$1:$CZ$288))</f>
        <v>20095606</v>
      </c>
      <c r="BO21" s="176" cm="1">
        <f t="array" ref="BO21">_xlfn.XLOOKUP(BO$1,'PY1 Data(H)'!$A$1:$CZ$1,_xlfn.XLOOKUP($A21,'PY1 Data(H)'!$A$1:$A$288,'PY1 Data(H)'!$A$1:$CZ$288))</f>
        <v>7763693</v>
      </c>
      <c r="BP21" s="176" cm="1">
        <f t="array" ref="BP21">_xlfn.XLOOKUP(BP$1,'PY1 Data(H)'!$A$1:$CZ$1,_xlfn.XLOOKUP($A21,'PY1 Data(H)'!$A$1:$A$288,'PY1 Data(H)'!$A$1:$CZ$288))</f>
        <v>18138530</v>
      </c>
      <c r="BQ21" s="176" cm="1">
        <f t="array" ref="BQ21">_xlfn.XLOOKUP(BQ$1,'PY1 Data(H)'!$A$1:$CZ$1,_xlfn.XLOOKUP($A21,'PY1 Data(H)'!$A$1:$A$288,'PY1 Data(H)'!$A$1:$CZ$288))</f>
        <v>755604</v>
      </c>
      <c r="BR21" s="176" cm="1">
        <f t="array" ref="BR21">_xlfn.XLOOKUP(BR$1,'PY1 Data(H)'!$A$1:$CZ$1,_xlfn.XLOOKUP($A21,'PY1 Data(H)'!$A$1:$A$288,'PY1 Data(H)'!$A$1:$CZ$288))</f>
        <v>41935696</v>
      </c>
      <c r="BS21" s="176" cm="1">
        <f t="array" ref="BS21">_xlfn.XLOOKUP(BS$1,'PY1 Data(H)'!$A$1:$CZ$1,_xlfn.XLOOKUP($A21,'PY1 Data(H)'!$A$1:$A$288,'PY1 Data(H)'!$A$1:$CZ$288))</f>
        <v>15378890</v>
      </c>
      <c r="BT21" s="176" cm="1">
        <f t="array" ref="BT21">_xlfn.XLOOKUP(BT$1,'PY1 Data(H)'!$A$1:$CZ$1,_xlfn.XLOOKUP($A21,'PY1 Data(H)'!$A$1:$A$288,'PY1 Data(H)'!$A$1:$CZ$288))</f>
        <v>3521757</v>
      </c>
      <c r="BU21" s="176" cm="1">
        <f t="array" ref="BU21">_xlfn.XLOOKUP(BU$1,'PY1 Data(H)'!$A$1:$CZ$1,_xlfn.XLOOKUP($A21,'PY1 Data(H)'!$A$1:$A$288,'PY1 Data(H)'!$A$1:$CZ$288))</f>
        <v>13566606</v>
      </c>
      <c r="BV21" s="176" cm="1">
        <f t="array" ref="BV21">_xlfn.XLOOKUP(BV$1,'PY1 Data(H)'!$A$1:$CZ$1,_xlfn.XLOOKUP($A21,'PY1 Data(H)'!$A$1:$A$288,'PY1 Data(H)'!$A$1:$CZ$288))</f>
        <v>16392246</v>
      </c>
      <c r="BW21" s="176" cm="1">
        <f t="array" ref="BW21">_xlfn.XLOOKUP(BW$1,'PY1 Data(H)'!$A$1:$CZ$1,_xlfn.XLOOKUP($A21,'PY1 Data(H)'!$A$1:$A$288,'PY1 Data(H)'!$A$1:$CZ$288))</f>
        <v>1195595</v>
      </c>
      <c r="BX21" s="176" cm="1">
        <f t="array" ref="BX21">_xlfn.XLOOKUP(BX$1,'PY1 Data(H)'!$A$1:$CZ$1,_xlfn.XLOOKUP($A21,'PY1 Data(H)'!$A$1:$A$288,'PY1 Data(H)'!$A$1:$CZ$288))</f>
        <v>658880</v>
      </c>
      <c r="BY21" s="176" cm="1">
        <f t="array" ref="BY21">_xlfn.XLOOKUP(BY$1,'PY1 Data(H)'!$A$1:$CZ$1,_xlfn.XLOOKUP($A21,'PY1 Data(H)'!$A$1:$A$288,'PY1 Data(H)'!$A$1:$CZ$288))</f>
        <v>37732</v>
      </c>
      <c r="BZ21" s="176" cm="1">
        <f t="array" ref="BZ21">_xlfn.XLOOKUP(BZ$1,'PY1 Data(H)'!$A$1:$CZ$1,_xlfn.XLOOKUP($A21,'PY1 Data(H)'!$A$1:$A$288,'PY1 Data(H)'!$A$1:$CZ$288))</f>
        <v>1461130</v>
      </c>
      <c r="CA21" s="176" cm="1">
        <f t="array" ref="CA21">_xlfn.XLOOKUP(CA$1,'PY1 Data(H)'!$A$1:$CZ$1,_xlfn.XLOOKUP($A21,'PY1 Data(H)'!$A$1:$A$288,'PY1 Data(H)'!$A$1:$CZ$288))</f>
        <v>658181</v>
      </c>
      <c r="CB21" s="176" cm="1">
        <f t="array" ref="CB21">_xlfn.XLOOKUP(CB$1,'PY1 Data(H)'!$A$1:$CZ$1,_xlfn.XLOOKUP($A21,'PY1 Data(H)'!$A$1:$A$288,'PY1 Data(H)'!$A$1:$CZ$288))</f>
        <v>15002550</v>
      </c>
      <c r="CC21" s="176" cm="1">
        <f t="array" ref="CC21">_xlfn.XLOOKUP(CC$1,'PY1 Data(H)'!$A$1:$CZ$1,_xlfn.XLOOKUP($A21,'PY1 Data(H)'!$A$1:$A$288,'PY1 Data(H)'!$A$1:$CZ$288))</f>
        <v>18286482</v>
      </c>
      <c r="CD21" s="176" cm="1">
        <f t="array" ref="CD21">_xlfn.XLOOKUP(CD$1,'PY1 Data(H)'!$A$1:$CZ$1,_xlfn.XLOOKUP($A21,'PY1 Data(H)'!$A$1:$A$288,'PY1 Data(H)'!$A$1:$CZ$288))</f>
        <v>14629712</v>
      </c>
      <c r="CE21" s="176" cm="1">
        <f t="array" ref="CE21">_xlfn.XLOOKUP(CE$1,'PY1 Data(H)'!$A$1:$CZ$1,_xlfn.XLOOKUP($A21,'PY1 Data(H)'!$A$1:$A$288,'PY1 Data(H)'!$A$1:$CZ$288))</f>
        <v>29990497</v>
      </c>
      <c r="CF21" s="176" cm="1">
        <f t="array" ref="CF21">_xlfn.XLOOKUP(CF$1,'PY1 Data(H)'!$A$1:$CZ$1,_xlfn.XLOOKUP($A21,'PY1 Data(H)'!$A$1:$A$288,'PY1 Data(H)'!$A$1:$CZ$288))</f>
        <v>6918456</v>
      </c>
      <c r="CG21" s="176" cm="1">
        <f t="array" ref="CG21">_xlfn.XLOOKUP(CG$1,'PY1 Data(H)'!$A$1:$CZ$1,_xlfn.XLOOKUP($A21,'PY1 Data(H)'!$A$1:$A$288,'PY1 Data(H)'!$A$1:$CZ$288))</f>
        <v>2520155</v>
      </c>
      <c r="CH21" s="176" cm="1">
        <f t="array" ref="CH21">_xlfn.XLOOKUP(CH$1,'PY1 Data(H)'!$A$1:$CZ$1,_xlfn.XLOOKUP($A21,'PY1 Data(H)'!$A$1:$A$288,'PY1 Data(H)'!$A$1:$CZ$288))</f>
        <v>2699376</v>
      </c>
      <c r="CI21" s="176" cm="1">
        <f t="array" ref="CI21">_xlfn.XLOOKUP(CI$1,'PY1 Data(H)'!$A$1:$CZ$1,_xlfn.XLOOKUP($A21,'PY1 Data(H)'!$A$1:$A$288,'PY1 Data(H)'!$A$1:$CZ$288))</f>
        <v>1810639</v>
      </c>
      <c r="CJ21" s="176" cm="1">
        <f t="array" ref="CJ21">_xlfn.XLOOKUP(CJ$1,'PY1 Data(H)'!$A$1:$CZ$1,_xlfn.XLOOKUP($A21,'PY1 Data(H)'!$A$1:$A$288,'PY1 Data(H)'!$A$1:$CZ$288))</f>
        <v>572882</v>
      </c>
      <c r="CK21" s="176" cm="1">
        <f t="array" ref="CK21">_xlfn.XLOOKUP(CK$1,'PY1 Data(H)'!$A$1:$CZ$1,_xlfn.XLOOKUP($A21,'PY1 Data(H)'!$A$1:$A$288,'PY1 Data(H)'!$A$1:$CZ$288))</f>
        <v>3454341</v>
      </c>
      <c r="CL21" s="176" cm="1">
        <f t="array" ref="CL21">_xlfn.XLOOKUP(CL$1,'PY1 Data(H)'!$A$1:$CZ$1,_xlfn.XLOOKUP($A21,'PY1 Data(H)'!$A$1:$A$288,'PY1 Data(H)'!$A$1:$CZ$288))</f>
        <v>0</v>
      </c>
      <c r="CM21" s="176" cm="1">
        <f t="array" ref="CM21">_xlfn.XLOOKUP(CM$1,'PY1 Data(H)'!$A$1:$CZ$1,_xlfn.XLOOKUP($A21,'PY1 Data(H)'!$A$1:$A$288,'PY1 Data(H)'!$A$1:$CZ$288))</f>
        <v>2428253</v>
      </c>
      <c r="CN21" s="176" cm="1">
        <f t="array" ref="CN21">_xlfn.XLOOKUP(CN$1,'PY1 Data(H)'!$A$1:$CZ$1,_xlfn.XLOOKUP($A21,'PY1 Data(H)'!$A$1:$A$288,'PY1 Data(H)'!$A$1:$CZ$288))</f>
        <v>1364472</v>
      </c>
      <c r="CO21" s="176" cm="1">
        <f t="array" ref="CO21">_xlfn.XLOOKUP(CO$1,'PY1 Data(H)'!$A$1:$CZ$1,_xlfn.XLOOKUP($A21,'PY1 Data(H)'!$A$1:$A$288,'PY1 Data(H)'!$A$1:$CZ$288))</f>
        <v>68514009</v>
      </c>
      <c r="CP21" s="176" cm="1">
        <f t="array" ref="CP21">_xlfn.XLOOKUP(CP$1,'PY1 Data(H)'!$A$1:$CZ$1,_xlfn.XLOOKUP($A21,'PY1 Data(H)'!$A$1:$A$288,'PY1 Data(H)'!$A$1:$CZ$288))</f>
        <v>1177071</v>
      </c>
      <c r="CQ21" s="176" cm="1">
        <f t="array" ref="CQ21">_xlfn.XLOOKUP(CQ$1,'PY1 Data(H)'!$A$1:$CZ$1,_xlfn.XLOOKUP($A21,'PY1 Data(H)'!$A$1:$A$288,'PY1 Data(H)'!$A$1:$CZ$288))</f>
        <v>59879097</v>
      </c>
      <c r="CR21" s="176" cm="1">
        <f t="array" ref="CR21">_xlfn.XLOOKUP(CR$1,'PY1 Data(H)'!$A$1:$CZ$1,_xlfn.XLOOKUP($A21,'PY1 Data(H)'!$A$1:$A$288,'PY1 Data(H)'!$A$1:$CZ$288))</f>
        <v>7193228</v>
      </c>
      <c r="CS21" s="176" cm="1">
        <f t="array" ref="CS21">_xlfn.XLOOKUP(CS$1,'PY1 Data(H)'!$A$1:$CZ$1,_xlfn.XLOOKUP($A21,'PY1 Data(H)'!$A$1:$A$288,'PY1 Data(H)'!$A$1:$CZ$288))</f>
        <v>2407627</v>
      </c>
      <c r="CT21" s="176" cm="1">
        <f t="array" ref="CT21">_xlfn.XLOOKUP(CT$1,'PY1 Data(H)'!$A$1:$CZ$1,_xlfn.XLOOKUP($A21,'PY1 Data(H)'!$A$1:$A$288,'PY1 Data(H)'!$A$1:$CZ$288))</f>
        <v>8540401</v>
      </c>
      <c r="CU21" s="176" cm="1">
        <f t="array" ref="CU21">_xlfn.XLOOKUP(CU$1,'PY1 Data(H)'!$A$1:$CZ$1,_xlfn.XLOOKUP($A21,'PY1 Data(H)'!$A$1:$A$288,'PY1 Data(H)'!$A$1:$CZ$288))</f>
        <v>13884994</v>
      </c>
      <c r="CV21" s="176" cm="1">
        <f t="array" ref="CV21">_xlfn.XLOOKUP(CV$1,'PY1 Data(H)'!$A$1:$CZ$1,_xlfn.XLOOKUP($A21,'PY1 Data(H)'!$A$1:$A$288,'PY1 Data(H)'!$A$1:$CZ$288))</f>
        <v>3350167</v>
      </c>
      <c r="CW21" s="176" cm="1">
        <f t="array" ref="CW21">_xlfn.XLOOKUP(CW$1,'PY1 Data(H)'!$A$1:$CZ$1,_xlfn.XLOOKUP($A21,'PY1 Data(H)'!$A$1:$A$288,'PY1 Data(H)'!$A$1:$CZ$288))</f>
        <v>23833966</v>
      </c>
      <c r="CX21" s="176" cm="1">
        <f t="array" ref="CX21">_xlfn.XLOOKUP(CX$1,'PY1 Data(H)'!$A$1:$CZ$1,_xlfn.XLOOKUP($A21,'PY1 Data(H)'!$A$1:$A$288,'PY1 Data(H)'!$A$1:$CZ$288))</f>
        <v>704725</v>
      </c>
      <c r="CY21" s="176" cm="1">
        <f t="array" ref="CY21">_xlfn.XLOOKUP(CY$1,'PY1 Data(H)'!$A$1:$CZ$1,_xlfn.XLOOKUP($A21,'PY1 Data(H)'!$A$1:$A$288,'PY1 Data(H)'!$A$1:$CZ$288))</f>
        <v>0</v>
      </c>
    </row>
    <row r="22" spans="1:103" x14ac:dyDescent="0.3">
      <c r="A22">
        <v>503</v>
      </c>
      <c r="D22" s="176" cm="1">
        <f t="array" ref="D22">_xlfn.XLOOKUP(D$1,'PY1 Data(H)'!$A$1:$CZ$1,_xlfn.XLOOKUP($A22,'PY1 Data(H)'!$A$1:$A$288,'PY1 Data(H)'!$A$1:$CZ$288))</f>
        <v>0</v>
      </c>
      <c r="E22" s="176" cm="1">
        <f t="array" ref="E22">_xlfn.XLOOKUP(E$1,'PY1 Data(H)'!$A$1:$CZ$1,_xlfn.XLOOKUP($A22,'PY1 Data(H)'!$A$1:$A$288,'PY1 Data(H)'!$A$1:$CZ$288))</f>
        <v>0</v>
      </c>
      <c r="F22" s="176" cm="1">
        <f t="array" ref="F22">_xlfn.XLOOKUP(F$1,'PY1 Data(H)'!$A$1:$CZ$1,_xlfn.XLOOKUP($A22,'PY1 Data(H)'!$A$1:$A$288,'PY1 Data(H)'!$A$1:$CZ$288))</f>
        <v>0</v>
      </c>
      <c r="G22" s="176" cm="1">
        <f t="array" ref="G22">_xlfn.XLOOKUP(G$1,'PY1 Data(H)'!$A$1:$CZ$1,_xlfn.XLOOKUP($A22,'PY1 Data(H)'!$A$1:$A$288,'PY1 Data(H)'!$A$1:$CZ$288))</f>
        <v>0</v>
      </c>
      <c r="H22" s="176" cm="1">
        <f t="array" ref="H22">_xlfn.XLOOKUP(H$1,'PY1 Data(H)'!$A$1:$CZ$1,_xlfn.XLOOKUP($A22,'PY1 Data(H)'!$A$1:$A$288,'PY1 Data(H)'!$A$1:$CZ$288))</f>
        <v>0</v>
      </c>
      <c r="I22" s="176" cm="1">
        <f t="array" ref="I22">_xlfn.XLOOKUP(I$1,'PY1 Data(H)'!$A$1:$CZ$1,_xlfn.XLOOKUP($A22,'PY1 Data(H)'!$A$1:$A$288,'PY1 Data(H)'!$A$1:$CZ$288))</f>
        <v>0</v>
      </c>
      <c r="J22" s="176" cm="1">
        <f t="array" ref="J22">_xlfn.XLOOKUP(J$1,'PY1 Data(H)'!$A$1:$CZ$1,_xlfn.XLOOKUP($A22,'PY1 Data(H)'!$A$1:$A$288,'PY1 Data(H)'!$A$1:$CZ$288))</f>
        <v>188500</v>
      </c>
      <c r="K22" s="176" cm="1">
        <f t="array" ref="K22">_xlfn.XLOOKUP(K$1,'PY1 Data(H)'!$A$1:$CZ$1,_xlfn.XLOOKUP($A22,'PY1 Data(H)'!$A$1:$A$288,'PY1 Data(H)'!$A$1:$CZ$288))</f>
        <v>298243</v>
      </c>
      <c r="L22" s="176" cm="1">
        <f t="array" ref="L22">_xlfn.XLOOKUP(L$1,'PY1 Data(H)'!$A$1:$CZ$1,_xlfn.XLOOKUP($A22,'PY1 Data(H)'!$A$1:$A$288,'PY1 Data(H)'!$A$1:$CZ$288))</f>
        <v>303804</v>
      </c>
      <c r="M22" s="176" cm="1">
        <f t="array" ref="M22">_xlfn.XLOOKUP(M$1,'PY1 Data(H)'!$A$1:$CZ$1,_xlfn.XLOOKUP($A22,'PY1 Data(H)'!$A$1:$A$288,'PY1 Data(H)'!$A$1:$CZ$288))</f>
        <v>145931578</v>
      </c>
      <c r="N22" s="176" cm="1">
        <f t="array" ref="N22">_xlfn.XLOOKUP(N$1,'PY1 Data(H)'!$A$1:$CZ$1,_xlfn.XLOOKUP($A22,'PY1 Data(H)'!$A$1:$A$288,'PY1 Data(H)'!$A$1:$CZ$288))</f>
        <v>0</v>
      </c>
      <c r="O22" s="176" cm="1">
        <f t="array" ref="O22">_xlfn.XLOOKUP(O$1,'PY1 Data(H)'!$A$1:$CZ$1,_xlfn.XLOOKUP($A22,'PY1 Data(H)'!$A$1:$A$288,'PY1 Data(H)'!$A$1:$CZ$288))</f>
        <v>115021</v>
      </c>
      <c r="P22" s="176" cm="1">
        <f t="array" ref="P22">_xlfn.XLOOKUP(P$1,'PY1 Data(H)'!$A$1:$CZ$1,_xlfn.XLOOKUP($A22,'PY1 Data(H)'!$A$1:$A$288,'PY1 Data(H)'!$A$1:$CZ$288))</f>
        <v>0</v>
      </c>
      <c r="Q22" s="176" cm="1">
        <f t="array" ref="Q22">_xlfn.XLOOKUP(Q$1,'PY1 Data(H)'!$A$1:$CZ$1,_xlfn.XLOOKUP($A22,'PY1 Data(H)'!$A$1:$A$288,'PY1 Data(H)'!$A$1:$CZ$288))</f>
        <v>100820</v>
      </c>
      <c r="R22" s="176" cm="1">
        <f t="array" ref="R22">_xlfn.XLOOKUP(R$1,'PY1 Data(H)'!$A$1:$CZ$1,_xlfn.XLOOKUP($A22,'PY1 Data(H)'!$A$1:$A$288,'PY1 Data(H)'!$A$1:$CZ$288))</f>
        <v>0</v>
      </c>
      <c r="S22" s="176" cm="1">
        <f t="array" ref="S22">_xlfn.XLOOKUP(S$1,'PY1 Data(H)'!$A$1:$CZ$1,_xlfn.XLOOKUP($A22,'PY1 Data(H)'!$A$1:$A$288,'PY1 Data(H)'!$A$1:$CZ$288))</f>
        <v>43932</v>
      </c>
      <c r="T22" s="176" cm="1">
        <f t="array" ref="T22">_xlfn.XLOOKUP(T$1,'PY1 Data(H)'!$A$1:$CZ$1,_xlfn.XLOOKUP($A22,'PY1 Data(H)'!$A$1:$A$288,'PY1 Data(H)'!$A$1:$CZ$288))</f>
        <v>0</v>
      </c>
      <c r="U22" s="176" cm="1">
        <f t="array" ref="U22">_xlfn.XLOOKUP(U$1,'PY1 Data(H)'!$A$1:$CZ$1,_xlfn.XLOOKUP($A22,'PY1 Data(H)'!$A$1:$A$288,'PY1 Data(H)'!$A$1:$CZ$288))</f>
        <v>0</v>
      </c>
      <c r="V22" s="176" cm="1">
        <f t="array" ref="V22">_xlfn.XLOOKUP(V$1,'PY1 Data(H)'!$A$1:$CZ$1,_xlfn.XLOOKUP($A22,'PY1 Data(H)'!$A$1:$A$288,'PY1 Data(H)'!$A$1:$CZ$288))</f>
        <v>470304</v>
      </c>
      <c r="W22" s="176" cm="1">
        <f t="array" ref="W22">_xlfn.XLOOKUP(W$1,'PY1 Data(H)'!$A$1:$CZ$1,_xlfn.XLOOKUP($A22,'PY1 Data(H)'!$A$1:$A$288,'PY1 Data(H)'!$A$1:$CZ$288))</f>
        <v>0</v>
      </c>
      <c r="X22" s="176" cm="1">
        <f t="array" ref="X22">_xlfn.XLOOKUP(X$1,'PY1 Data(H)'!$A$1:$CZ$1,_xlfn.XLOOKUP($A22,'PY1 Data(H)'!$A$1:$A$288,'PY1 Data(H)'!$A$1:$CZ$288))</f>
        <v>27880</v>
      </c>
      <c r="Y22" s="176" cm="1">
        <f t="array" ref="Y22">_xlfn.XLOOKUP(Y$1,'PY1 Data(H)'!$A$1:$CZ$1,_xlfn.XLOOKUP($A22,'PY1 Data(H)'!$A$1:$A$288,'PY1 Data(H)'!$A$1:$CZ$288))</f>
        <v>111259</v>
      </c>
      <c r="Z22" s="176" cm="1">
        <f t="array" ref="Z22">_xlfn.XLOOKUP(Z$1,'PY1 Data(H)'!$A$1:$CZ$1,_xlfn.XLOOKUP($A22,'PY1 Data(H)'!$A$1:$A$288,'PY1 Data(H)'!$A$1:$CZ$288))</f>
        <v>0</v>
      </c>
      <c r="AA22" s="176" cm="1">
        <f t="array" ref="AA22">_xlfn.XLOOKUP(AA$1,'PY1 Data(H)'!$A$1:$CZ$1,_xlfn.XLOOKUP($A22,'PY1 Data(H)'!$A$1:$A$288,'PY1 Data(H)'!$A$1:$CZ$288))</f>
        <v>380231</v>
      </c>
      <c r="AB22" s="176" cm="1">
        <f t="array" ref="AB22">_xlfn.XLOOKUP(AB$1,'PY1 Data(H)'!$A$1:$CZ$1,_xlfn.XLOOKUP($A22,'PY1 Data(H)'!$A$1:$A$288,'PY1 Data(H)'!$A$1:$CZ$288))</f>
        <v>0</v>
      </c>
      <c r="AC22" s="176" cm="1">
        <f t="array" ref="AC22">_xlfn.XLOOKUP(AC$1,'PY1 Data(H)'!$A$1:$CZ$1,_xlfn.XLOOKUP($A22,'PY1 Data(H)'!$A$1:$A$288,'PY1 Data(H)'!$A$1:$CZ$288))</f>
        <v>3383770</v>
      </c>
      <c r="AD22" s="176" cm="1">
        <f t="array" ref="AD22">_xlfn.XLOOKUP(AD$1,'PY1 Data(H)'!$A$1:$CZ$1,_xlfn.XLOOKUP($A22,'PY1 Data(H)'!$A$1:$A$288,'PY1 Data(H)'!$A$1:$CZ$288))</f>
        <v>3752937</v>
      </c>
      <c r="AE22" s="176" cm="1">
        <f t="array" ref="AE22">_xlfn.XLOOKUP(AE$1,'PY1 Data(H)'!$A$1:$CZ$1,_xlfn.XLOOKUP($A22,'PY1 Data(H)'!$A$1:$A$288,'PY1 Data(H)'!$A$1:$CZ$288))</f>
        <v>19065856</v>
      </c>
      <c r="AF22" s="176" cm="1">
        <f t="array" ref="AF22">_xlfn.XLOOKUP(AF$1,'PY1 Data(H)'!$A$1:$CZ$1,_xlfn.XLOOKUP($A22,'PY1 Data(H)'!$A$1:$A$288,'PY1 Data(H)'!$A$1:$CZ$288))</f>
        <v>0</v>
      </c>
      <c r="AG22" s="176" cm="1">
        <f t="array" ref="AG22">_xlfn.XLOOKUP(AG$1,'PY1 Data(H)'!$A$1:$CZ$1,_xlfn.XLOOKUP($A22,'PY1 Data(H)'!$A$1:$A$288,'PY1 Data(H)'!$A$1:$CZ$288))</f>
        <v>253558</v>
      </c>
      <c r="AH22" s="176" cm="1">
        <f t="array" ref="AH22">_xlfn.XLOOKUP(AH$1,'PY1 Data(H)'!$A$1:$CZ$1,_xlfn.XLOOKUP($A22,'PY1 Data(H)'!$A$1:$A$288,'PY1 Data(H)'!$A$1:$CZ$288))</f>
        <v>825195</v>
      </c>
      <c r="AI22" s="176" cm="1">
        <f t="array" ref="AI22">_xlfn.XLOOKUP(AI$1,'PY1 Data(H)'!$A$1:$CZ$1,_xlfn.XLOOKUP($A22,'PY1 Data(H)'!$A$1:$A$288,'PY1 Data(H)'!$A$1:$CZ$288))</f>
        <v>10508607</v>
      </c>
      <c r="AJ22" s="176" cm="1">
        <f t="array" ref="AJ22">_xlfn.XLOOKUP(AJ$1,'PY1 Data(H)'!$A$1:$CZ$1,_xlfn.XLOOKUP($A22,'PY1 Data(H)'!$A$1:$A$288,'PY1 Data(H)'!$A$1:$CZ$288))</f>
        <v>324075</v>
      </c>
      <c r="AK22" s="176" cm="1">
        <f t="array" ref="AK22">_xlfn.XLOOKUP(AK$1,'PY1 Data(H)'!$A$1:$CZ$1,_xlfn.XLOOKUP($A22,'PY1 Data(H)'!$A$1:$A$288,'PY1 Data(H)'!$A$1:$CZ$288))</f>
        <v>0</v>
      </c>
      <c r="AL22" s="176" cm="1">
        <f t="array" ref="AL22">_xlfn.XLOOKUP(AL$1,'PY1 Data(H)'!$A$1:$CZ$1,_xlfn.XLOOKUP($A22,'PY1 Data(H)'!$A$1:$A$288,'PY1 Data(H)'!$A$1:$CZ$288))</f>
        <v>0</v>
      </c>
      <c r="AM22" s="176" cm="1">
        <f t="array" ref="AM22">_xlfn.XLOOKUP(AM$1,'PY1 Data(H)'!$A$1:$CZ$1,_xlfn.XLOOKUP($A22,'PY1 Data(H)'!$A$1:$A$288,'PY1 Data(H)'!$A$1:$CZ$288))</f>
        <v>0</v>
      </c>
      <c r="AN22" s="176" cm="1">
        <f t="array" ref="AN22">_xlfn.XLOOKUP(AN$1,'PY1 Data(H)'!$A$1:$CZ$1,_xlfn.XLOOKUP($A22,'PY1 Data(H)'!$A$1:$A$288,'PY1 Data(H)'!$A$1:$CZ$288))</f>
        <v>0</v>
      </c>
      <c r="AO22" s="176" cm="1">
        <f t="array" ref="AO22">_xlfn.XLOOKUP(AO$1,'PY1 Data(H)'!$A$1:$CZ$1,_xlfn.XLOOKUP($A22,'PY1 Data(H)'!$A$1:$A$288,'PY1 Data(H)'!$A$1:$CZ$288))</f>
        <v>0</v>
      </c>
      <c r="AP22" s="176" cm="1">
        <f t="array" ref="AP22">_xlfn.XLOOKUP(AP$1,'PY1 Data(H)'!$A$1:$CZ$1,_xlfn.XLOOKUP($A22,'PY1 Data(H)'!$A$1:$A$288,'PY1 Data(H)'!$A$1:$CZ$288))</f>
        <v>0</v>
      </c>
      <c r="AQ22" s="176" cm="1">
        <f t="array" ref="AQ22">_xlfn.XLOOKUP(AQ$1,'PY1 Data(H)'!$A$1:$CZ$1,_xlfn.XLOOKUP($A22,'PY1 Data(H)'!$A$1:$A$288,'PY1 Data(H)'!$A$1:$CZ$288))</f>
        <v>7728495</v>
      </c>
      <c r="AR22" s="176" cm="1">
        <f t="array" ref="AR22">_xlfn.XLOOKUP(AR$1,'PY1 Data(H)'!$A$1:$CZ$1,_xlfn.XLOOKUP($A22,'PY1 Data(H)'!$A$1:$A$288,'PY1 Data(H)'!$A$1:$CZ$288))</f>
        <v>0</v>
      </c>
      <c r="AS22" s="176" cm="1">
        <f t="array" ref="AS22">_xlfn.XLOOKUP(AS$1,'PY1 Data(H)'!$A$1:$CZ$1,_xlfn.XLOOKUP($A22,'PY1 Data(H)'!$A$1:$A$288,'PY1 Data(H)'!$A$1:$CZ$288))</f>
        <v>99074</v>
      </c>
      <c r="AT22" s="176" cm="1">
        <f t="array" ref="AT22">_xlfn.XLOOKUP(AT$1,'PY1 Data(H)'!$A$1:$CZ$1,_xlfn.XLOOKUP($A22,'PY1 Data(H)'!$A$1:$A$288,'PY1 Data(H)'!$A$1:$CZ$288))</f>
        <v>2120050</v>
      </c>
      <c r="AU22" s="176" cm="1">
        <f t="array" ref="AU22">_xlfn.XLOOKUP(AU$1,'PY1 Data(H)'!$A$1:$CZ$1,_xlfn.XLOOKUP($A22,'PY1 Data(H)'!$A$1:$A$288,'PY1 Data(H)'!$A$1:$CZ$288))</f>
        <v>0</v>
      </c>
      <c r="AV22" s="176" cm="1">
        <f t="array" ref="AV22">_xlfn.XLOOKUP(AV$1,'PY1 Data(H)'!$A$1:$CZ$1,_xlfn.XLOOKUP($A22,'PY1 Data(H)'!$A$1:$A$288,'PY1 Data(H)'!$A$1:$CZ$288))</f>
        <v>0</v>
      </c>
      <c r="AW22" s="176" cm="1">
        <f t="array" ref="AW22">_xlfn.XLOOKUP(AW$1,'PY1 Data(H)'!$A$1:$CZ$1,_xlfn.XLOOKUP($A22,'PY1 Data(H)'!$A$1:$A$288,'PY1 Data(H)'!$A$1:$CZ$288))</f>
        <v>115636</v>
      </c>
      <c r="AX22" s="176" cm="1">
        <f t="array" ref="AX22">_xlfn.XLOOKUP(AX$1,'PY1 Data(H)'!$A$1:$CZ$1,_xlfn.XLOOKUP($A22,'PY1 Data(H)'!$A$1:$A$288,'PY1 Data(H)'!$A$1:$CZ$288))</f>
        <v>1516829</v>
      </c>
      <c r="AY22" s="176" cm="1">
        <f t="array" ref="AY22">_xlfn.XLOOKUP(AY$1,'PY1 Data(H)'!$A$1:$CZ$1,_xlfn.XLOOKUP($A22,'PY1 Data(H)'!$A$1:$A$288,'PY1 Data(H)'!$A$1:$CZ$288))</f>
        <v>0</v>
      </c>
      <c r="AZ22" s="176" cm="1">
        <f t="array" ref="AZ22">_xlfn.XLOOKUP(AZ$1,'PY1 Data(H)'!$A$1:$CZ$1,_xlfn.XLOOKUP($A22,'PY1 Data(H)'!$A$1:$A$288,'PY1 Data(H)'!$A$1:$CZ$288))</f>
        <v>11218976</v>
      </c>
      <c r="BA22" s="176" cm="1">
        <f t="array" ref="BA22">_xlfn.XLOOKUP(BA$1,'PY1 Data(H)'!$A$1:$CZ$1,_xlfn.XLOOKUP($A22,'PY1 Data(H)'!$A$1:$A$288,'PY1 Data(H)'!$A$1:$CZ$288))</f>
        <v>0</v>
      </c>
      <c r="BB22" s="176" cm="1">
        <f t="array" ref="BB22">_xlfn.XLOOKUP(BB$1,'PY1 Data(H)'!$A$1:$CZ$1,_xlfn.XLOOKUP($A22,'PY1 Data(H)'!$A$1:$A$288,'PY1 Data(H)'!$A$1:$CZ$288))</f>
        <v>20640732</v>
      </c>
      <c r="BC22" s="176" cm="1">
        <f t="array" ref="BC22">_xlfn.XLOOKUP(BC$1,'PY1 Data(H)'!$A$1:$CZ$1,_xlfn.XLOOKUP($A22,'PY1 Data(H)'!$A$1:$A$288,'PY1 Data(H)'!$A$1:$CZ$288))</f>
        <v>565814</v>
      </c>
      <c r="BD22" s="176" cm="1">
        <f t="array" ref="BD22">_xlfn.XLOOKUP(BD$1,'PY1 Data(H)'!$A$1:$CZ$1,_xlfn.XLOOKUP($A22,'PY1 Data(H)'!$A$1:$A$288,'PY1 Data(H)'!$A$1:$CZ$288))</f>
        <v>0</v>
      </c>
      <c r="BE22" s="176" cm="1">
        <f t="array" ref="BE22">_xlfn.XLOOKUP(BE$1,'PY1 Data(H)'!$A$1:$CZ$1,_xlfn.XLOOKUP($A22,'PY1 Data(H)'!$A$1:$A$288,'PY1 Data(H)'!$A$1:$CZ$288))</f>
        <v>0</v>
      </c>
      <c r="BF22" s="176" cm="1">
        <f t="array" ref="BF22">_xlfn.XLOOKUP(BF$1,'PY1 Data(H)'!$A$1:$CZ$1,_xlfn.XLOOKUP($A22,'PY1 Data(H)'!$A$1:$A$288,'PY1 Data(H)'!$A$1:$CZ$288))</f>
        <v>19443734</v>
      </c>
      <c r="BG22" s="176" cm="1">
        <f t="array" ref="BG22">_xlfn.XLOOKUP(BG$1,'PY1 Data(H)'!$A$1:$CZ$1,_xlfn.XLOOKUP($A22,'PY1 Data(H)'!$A$1:$A$288,'PY1 Data(H)'!$A$1:$CZ$288))</f>
        <v>709679</v>
      </c>
      <c r="BH22" s="176" cm="1">
        <f t="array" ref="BH22">_xlfn.XLOOKUP(BH$1,'PY1 Data(H)'!$A$1:$CZ$1,_xlfn.XLOOKUP($A22,'PY1 Data(H)'!$A$1:$A$288,'PY1 Data(H)'!$A$1:$CZ$288))</f>
        <v>0</v>
      </c>
      <c r="BI22" s="176" cm="1">
        <f t="array" ref="BI22">_xlfn.XLOOKUP(BI$1,'PY1 Data(H)'!$A$1:$CZ$1,_xlfn.XLOOKUP($A22,'PY1 Data(H)'!$A$1:$A$288,'PY1 Data(H)'!$A$1:$CZ$288))</f>
        <v>0</v>
      </c>
      <c r="BJ22" s="176" cm="1">
        <f t="array" ref="BJ22">_xlfn.XLOOKUP(BJ$1,'PY1 Data(H)'!$A$1:$CZ$1,_xlfn.XLOOKUP($A22,'PY1 Data(H)'!$A$1:$A$288,'PY1 Data(H)'!$A$1:$CZ$288))</f>
        <v>49418</v>
      </c>
      <c r="BK22" s="176" cm="1">
        <f t="array" ref="BK22">_xlfn.XLOOKUP(BK$1,'PY1 Data(H)'!$A$1:$CZ$1,_xlfn.XLOOKUP($A22,'PY1 Data(H)'!$A$1:$A$288,'PY1 Data(H)'!$A$1:$CZ$288))</f>
        <v>909236</v>
      </c>
      <c r="BL22" s="176" cm="1">
        <f t="array" ref="BL22">_xlfn.XLOOKUP(BL$1,'PY1 Data(H)'!$A$1:$CZ$1,_xlfn.XLOOKUP($A22,'PY1 Data(H)'!$A$1:$A$288,'PY1 Data(H)'!$A$1:$CZ$288))</f>
        <v>0</v>
      </c>
      <c r="BM22" s="176" cm="1">
        <f t="array" ref="BM22">_xlfn.XLOOKUP(BM$1,'PY1 Data(H)'!$A$1:$CZ$1,_xlfn.XLOOKUP($A22,'PY1 Data(H)'!$A$1:$A$288,'PY1 Data(H)'!$A$1:$CZ$288))</f>
        <v>0</v>
      </c>
      <c r="BN22" s="176" cm="1">
        <f t="array" ref="BN22">_xlfn.XLOOKUP(BN$1,'PY1 Data(H)'!$A$1:$CZ$1,_xlfn.XLOOKUP($A22,'PY1 Data(H)'!$A$1:$A$288,'PY1 Data(H)'!$A$1:$CZ$288))</f>
        <v>1963444</v>
      </c>
      <c r="BO22" s="176" cm="1">
        <f t="array" ref="BO22">_xlfn.XLOOKUP(BO$1,'PY1 Data(H)'!$A$1:$CZ$1,_xlfn.XLOOKUP($A22,'PY1 Data(H)'!$A$1:$A$288,'PY1 Data(H)'!$A$1:$CZ$288))</f>
        <v>449514</v>
      </c>
      <c r="BP22" s="176" cm="1">
        <f t="array" ref="BP22">_xlfn.XLOOKUP(BP$1,'PY1 Data(H)'!$A$1:$CZ$1,_xlfn.XLOOKUP($A22,'PY1 Data(H)'!$A$1:$A$288,'PY1 Data(H)'!$A$1:$CZ$288))</f>
        <v>593774</v>
      </c>
      <c r="BQ22" s="176" cm="1">
        <f t="array" ref="BQ22">_xlfn.XLOOKUP(BQ$1,'PY1 Data(H)'!$A$1:$CZ$1,_xlfn.XLOOKUP($A22,'PY1 Data(H)'!$A$1:$A$288,'PY1 Data(H)'!$A$1:$CZ$288))</f>
        <v>294720</v>
      </c>
      <c r="BR22" s="176" cm="1">
        <f t="array" ref="BR22">_xlfn.XLOOKUP(BR$1,'PY1 Data(H)'!$A$1:$CZ$1,_xlfn.XLOOKUP($A22,'PY1 Data(H)'!$A$1:$A$288,'PY1 Data(H)'!$A$1:$CZ$288))</f>
        <v>0</v>
      </c>
      <c r="BS22" s="176" cm="1">
        <f t="array" ref="BS22">_xlfn.XLOOKUP(BS$1,'PY1 Data(H)'!$A$1:$CZ$1,_xlfn.XLOOKUP($A22,'PY1 Data(H)'!$A$1:$A$288,'PY1 Data(H)'!$A$1:$CZ$288))</f>
        <v>1133765</v>
      </c>
      <c r="BT22" s="176" cm="1">
        <f t="array" ref="BT22">_xlfn.XLOOKUP(BT$1,'PY1 Data(H)'!$A$1:$CZ$1,_xlfn.XLOOKUP($A22,'PY1 Data(H)'!$A$1:$A$288,'PY1 Data(H)'!$A$1:$CZ$288))</f>
        <v>60275</v>
      </c>
      <c r="BU22" s="176" cm="1">
        <f t="array" ref="BU22">_xlfn.XLOOKUP(BU$1,'PY1 Data(H)'!$A$1:$CZ$1,_xlfn.XLOOKUP($A22,'PY1 Data(H)'!$A$1:$A$288,'PY1 Data(H)'!$A$1:$CZ$288))</f>
        <v>1885267</v>
      </c>
      <c r="BV22" s="176" cm="1">
        <f t="array" ref="BV22">_xlfn.XLOOKUP(BV$1,'PY1 Data(H)'!$A$1:$CZ$1,_xlfn.XLOOKUP($A22,'PY1 Data(H)'!$A$1:$A$288,'PY1 Data(H)'!$A$1:$CZ$288))</f>
        <v>22002744</v>
      </c>
      <c r="BW22" s="176" cm="1">
        <f t="array" ref="BW22">_xlfn.XLOOKUP(BW$1,'PY1 Data(H)'!$A$1:$CZ$1,_xlfn.XLOOKUP($A22,'PY1 Data(H)'!$A$1:$A$288,'PY1 Data(H)'!$A$1:$CZ$288))</f>
        <v>67849</v>
      </c>
      <c r="BX22" s="176" cm="1">
        <f t="array" ref="BX22">_xlfn.XLOOKUP(BX$1,'PY1 Data(H)'!$A$1:$CZ$1,_xlfn.XLOOKUP($A22,'PY1 Data(H)'!$A$1:$A$288,'PY1 Data(H)'!$A$1:$CZ$288))</f>
        <v>0</v>
      </c>
      <c r="BY22" s="176" cm="1">
        <f t="array" ref="BY22">_xlfn.XLOOKUP(BY$1,'PY1 Data(H)'!$A$1:$CZ$1,_xlfn.XLOOKUP($A22,'PY1 Data(H)'!$A$1:$A$288,'PY1 Data(H)'!$A$1:$CZ$288))</f>
        <v>0</v>
      </c>
      <c r="BZ22" s="176" cm="1">
        <f t="array" ref="BZ22">_xlfn.XLOOKUP(BZ$1,'PY1 Data(H)'!$A$1:$CZ$1,_xlfn.XLOOKUP($A22,'PY1 Data(H)'!$A$1:$A$288,'PY1 Data(H)'!$A$1:$CZ$288))</f>
        <v>0</v>
      </c>
      <c r="CA22" s="176" cm="1">
        <f t="array" ref="CA22">_xlfn.XLOOKUP(CA$1,'PY1 Data(H)'!$A$1:$CZ$1,_xlfn.XLOOKUP($A22,'PY1 Data(H)'!$A$1:$A$288,'PY1 Data(H)'!$A$1:$CZ$288))</f>
        <v>0</v>
      </c>
      <c r="CB22" s="176" cm="1">
        <f t="array" ref="CB22">_xlfn.XLOOKUP(CB$1,'PY1 Data(H)'!$A$1:$CZ$1,_xlfn.XLOOKUP($A22,'PY1 Data(H)'!$A$1:$A$288,'PY1 Data(H)'!$A$1:$CZ$288))</f>
        <v>213703</v>
      </c>
      <c r="CC22" s="176" cm="1">
        <f t="array" ref="CC22">_xlfn.XLOOKUP(CC$1,'PY1 Data(H)'!$A$1:$CZ$1,_xlfn.XLOOKUP($A22,'PY1 Data(H)'!$A$1:$A$288,'PY1 Data(H)'!$A$1:$CZ$288))</f>
        <v>0</v>
      </c>
      <c r="CD22" s="176" cm="1">
        <f t="array" ref="CD22">_xlfn.XLOOKUP(CD$1,'PY1 Data(H)'!$A$1:$CZ$1,_xlfn.XLOOKUP($A22,'PY1 Data(H)'!$A$1:$A$288,'PY1 Data(H)'!$A$1:$CZ$288))</f>
        <v>418485</v>
      </c>
      <c r="CE22" s="176" cm="1">
        <f t="array" ref="CE22">_xlfn.XLOOKUP(CE$1,'PY1 Data(H)'!$A$1:$CZ$1,_xlfn.XLOOKUP($A22,'PY1 Data(H)'!$A$1:$A$288,'PY1 Data(H)'!$A$1:$CZ$288))</f>
        <v>0</v>
      </c>
      <c r="CF22" s="176" cm="1">
        <f t="array" ref="CF22">_xlfn.XLOOKUP(CF$1,'PY1 Data(H)'!$A$1:$CZ$1,_xlfn.XLOOKUP($A22,'PY1 Data(H)'!$A$1:$A$288,'PY1 Data(H)'!$A$1:$CZ$288))</f>
        <v>0</v>
      </c>
      <c r="CG22" s="176" cm="1">
        <f t="array" ref="CG22">_xlfn.XLOOKUP(CG$1,'PY1 Data(H)'!$A$1:$CZ$1,_xlfn.XLOOKUP($A22,'PY1 Data(H)'!$A$1:$A$288,'PY1 Data(H)'!$A$1:$CZ$288))</f>
        <v>0</v>
      </c>
      <c r="CH22" s="176" cm="1">
        <f t="array" ref="CH22">_xlfn.XLOOKUP(CH$1,'PY1 Data(H)'!$A$1:$CZ$1,_xlfn.XLOOKUP($A22,'PY1 Data(H)'!$A$1:$A$288,'PY1 Data(H)'!$A$1:$CZ$288))</f>
        <v>0</v>
      </c>
      <c r="CI22" s="176" cm="1">
        <f t="array" ref="CI22">_xlfn.XLOOKUP(CI$1,'PY1 Data(H)'!$A$1:$CZ$1,_xlfn.XLOOKUP($A22,'PY1 Data(H)'!$A$1:$A$288,'PY1 Data(H)'!$A$1:$CZ$288))</f>
        <v>175093</v>
      </c>
      <c r="CJ22" s="176" cm="1">
        <f t="array" ref="CJ22">_xlfn.XLOOKUP(CJ$1,'PY1 Data(H)'!$A$1:$CZ$1,_xlfn.XLOOKUP($A22,'PY1 Data(H)'!$A$1:$A$288,'PY1 Data(H)'!$A$1:$CZ$288))</f>
        <v>2516</v>
      </c>
      <c r="CK22" s="176" cm="1">
        <f t="array" ref="CK22">_xlfn.XLOOKUP(CK$1,'PY1 Data(H)'!$A$1:$CZ$1,_xlfn.XLOOKUP($A22,'PY1 Data(H)'!$A$1:$A$288,'PY1 Data(H)'!$A$1:$CZ$288))</f>
        <v>4750</v>
      </c>
      <c r="CL22" s="176" cm="1">
        <f t="array" ref="CL22">_xlfn.XLOOKUP(CL$1,'PY1 Data(H)'!$A$1:$CZ$1,_xlfn.XLOOKUP($A22,'PY1 Data(H)'!$A$1:$A$288,'PY1 Data(H)'!$A$1:$CZ$288))</f>
        <v>0</v>
      </c>
      <c r="CM22" s="176" cm="1">
        <f t="array" ref="CM22">_xlfn.XLOOKUP(CM$1,'PY1 Data(H)'!$A$1:$CZ$1,_xlfn.XLOOKUP($A22,'PY1 Data(H)'!$A$1:$A$288,'PY1 Data(H)'!$A$1:$CZ$288))</f>
        <v>6976622</v>
      </c>
      <c r="CN22" s="176" cm="1">
        <f t="array" ref="CN22">_xlfn.XLOOKUP(CN$1,'PY1 Data(H)'!$A$1:$CZ$1,_xlfn.XLOOKUP($A22,'PY1 Data(H)'!$A$1:$A$288,'PY1 Data(H)'!$A$1:$CZ$288))</f>
        <v>158742</v>
      </c>
      <c r="CO22" s="176" cm="1">
        <f t="array" ref="CO22">_xlfn.XLOOKUP(CO$1,'PY1 Data(H)'!$A$1:$CZ$1,_xlfn.XLOOKUP($A22,'PY1 Data(H)'!$A$1:$A$288,'PY1 Data(H)'!$A$1:$CZ$288))</f>
        <v>300026517</v>
      </c>
      <c r="CP22" s="176" cm="1">
        <f t="array" ref="CP22">_xlfn.XLOOKUP(CP$1,'PY1 Data(H)'!$A$1:$CZ$1,_xlfn.XLOOKUP($A22,'PY1 Data(H)'!$A$1:$A$288,'PY1 Data(H)'!$A$1:$CZ$288))</f>
        <v>442542</v>
      </c>
      <c r="CQ22" s="176" cm="1">
        <f t="array" ref="CQ22">_xlfn.XLOOKUP(CQ$1,'PY1 Data(H)'!$A$1:$CZ$1,_xlfn.XLOOKUP($A22,'PY1 Data(H)'!$A$1:$A$288,'PY1 Data(H)'!$A$1:$CZ$288))</f>
        <v>0</v>
      </c>
      <c r="CR22" s="176" cm="1">
        <f t="array" ref="CR22">_xlfn.XLOOKUP(CR$1,'PY1 Data(H)'!$A$1:$CZ$1,_xlfn.XLOOKUP($A22,'PY1 Data(H)'!$A$1:$A$288,'PY1 Data(H)'!$A$1:$CZ$288))</f>
        <v>7770</v>
      </c>
      <c r="CS22" s="176" cm="1">
        <f t="array" ref="CS22">_xlfn.XLOOKUP(CS$1,'PY1 Data(H)'!$A$1:$CZ$1,_xlfn.XLOOKUP($A22,'PY1 Data(H)'!$A$1:$A$288,'PY1 Data(H)'!$A$1:$CZ$288))</f>
        <v>162943</v>
      </c>
      <c r="CT22" s="176" cm="1">
        <f t="array" ref="CT22">_xlfn.XLOOKUP(CT$1,'PY1 Data(H)'!$A$1:$CZ$1,_xlfn.XLOOKUP($A22,'PY1 Data(H)'!$A$1:$A$288,'PY1 Data(H)'!$A$1:$CZ$288))</f>
        <v>0</v>
      </c>
      <c r="CU22" s="176" cm="1">
        <f t="array" ref="CU22">_xlfn.XLOOKUP(CU$1,'PY1 Data(H)'!$A$1:$CZ$1,_xlfn.XLOOKUP($A22,'PY1 Data(H)'!$A$1:$A$288,'PY1 Data(H)'!$A$1:$CZ$288))</f>
        <v>28846</v>
      </c>
      <c r="CV22" s="176" cm="1">
        <f t="array" ref="CV22">_xlfn.XLOOKUP(CV$1,'PY1 Data(H)'!$A$1:$CZ$1,_xlfn.XLOOKUP($A22,'PY1 Data(H)'!$A$1:$A$288,'PY1 Data(H)'!$A$1:$CZ$288))</f>
        <v>4914954</v>
      </c>
      <c r="CW22" s="176" cm="1">
        <f t="array" ref="CW22">_xlfn.XLOOKUP(CW$1,'PY1 Data(H)'!$A$1:$CZ$1,_xlfn.XLOOKUP($A22,'PY1 Data(H)'!$A$1:$A$288,'PY1 Data(H)'!$A$1:$CZ$288))</f>
        <v>269090</v>
      </c>
      <c r="CX22" s="176" cm="1">
        <f t="array" ref="CX22">_xlfn.XLOOKUP(CX$1,'PY1 Data(H)'!$A$1:$CZ$1,_xlfn.XLOOKUP($A22,'PY1 Data(H)'!$A$1:$A$288,'PY1 Data(H)'!$A$1:$CZ$288))</f>
        <v>0</v>
      </c>
      <c r="CY22" s="176" cm="1">
        <f t="array" ref="CY22">_xlfn.XLOOKUP(CY$1,'PY1 Data(H)'!$A$1:$CZ$1,_xlfn.XLOOKUP($A22,'PY1 Data(H)'!$A$1:$A$288,'PY1 Data(H)'!$A$1:$CZ$288))</f>
        <v>0</v>
      </c>
    </row>
    <row r="23" spans="1:103" x14ac:dyDescent="0.3">
      <c r="D23" s="176" t="e" cm="1">
        <f t="array" ref="D23">_xlfn.XLOOKUP(D$1,'PY1 Data(H)'!$A$1:$CZ$1,_xlfn.XLOOKUP($A23,'PY1 Data(H)'!$A$1:$A$288,'PY1 Data(H)'!$A$1:$CZ$288))</f>
        <v>#N/A</v>
      </c>
      <c r="E23" s="176" t="e" cm="1">
        <f t="array" ref="E23">_xlfn.XLOOKUP(E$1,'PY1 Data(H)'!$A$1:$CZ$1,_xlfn.XLOOKUP($A23,'PY1 Data(H)'!$A$1:$A$288,'PY1 Data(H)'!$A$1:$CZ$288))</f>
        <v>#N/A</v>
      </c>
      <c r="F23" s="176" t="e" cm="1">
        <f t="array" ref="F23">_xlfn.XLOOKUP(F$1,'PY1 Data(H)'!$A$1:$CZ$1,_xlfn.XLOOKUP($A23,'PY1 Data(H)'!$A$1:$A$288,'PY1 Data(H)'!$A$1:$CZ$288))</f>
        <v>#N/A</v>
      </c>
      <c r="G23" s="176" t="e" cm="1">
        <f t="array" ref="G23">_xlfn.XLOOKUP(G$1,'PY1 Data(H)'!$A$1:$CZ$1,_xlfn.XLOOKUP($A23,'PY1 Data(H)'!$A$1:$A$288,'PY1 Data(H)'!$A$1:$CZ$288))</f>
        <v>#N/A</v>
      </c>
      <c r="H23" s="176" t="e" cm="1">
        <f t="array" ref="H23">_xlfn.XLOOKUP(H$1,'PY1 Data(H)'!$A$1:$CZ$1,_xlfn.XLOOKUP($A23,'PY1 Data(H)'!$A$1:$A$288,'PY1 Data(H)'!$A$1:$CZ$288))</f>
        <v>#N/A</v>
      </c>
      <c r="I23" s="176" t="e" cm="1">
        <f t="array" ref="I23">_xlfn.XLOOKUP(I$1,'PY1 Data(H)'!$A$1:$CZ$1,_xlfn.XLOOKUP($A23,'PY1 Data(H)'!$A$1:$A$288,'PY1 Data(H)'!$A$1:$CZ$288))</f>
        <v>#N/A</v>
      </c>
      <c r="J23" s="176" t="e" cm="1">
        <f t="array" ref="J23">_xlfn.XLOOKUP(J$1,'PY1 Data(H)'!$A$1:$CZ$1,_xlfn.XLOOKUP($A23,'PY1 Data(H)'!$A$1:$A$288,'PY1 Data(H)'!$A$1:$CZ$288))</f>
        <v>#N/A</v>
      </c>
      <c r="K23" s="176" t="e" cm="1">
        <f t="array" ref="K23">_xlfn.XLOOKUP(K$1,'PY1 Data(H)'!$A$1:$CZ$1,_xlfn.XLOOKUP($A23,'PY1 Data(H)'!$A$1:$A$288,'PY1 Data(H)'!$A$1:$CZ$288))</f>
        <v>#N/A</v>
      </c>
      <c r="L23" s="176" t="e" cm="1">
        <f t="array" ref="L23">_xlfn.XLOOKUP(L$1,'PY1 Data(H)'!$A$1:$CZ$1,_xlfn.XLOOKUP($A23,'PY1 Data(H)'!$A$1:$A$288,'PY1 Data(H)'!$A$1:$CZ$288))</f>
        <v>#N/A</v>
      </c>
      <c r="M23" s="176" t="e" cm="1">
        <f t="array" ref="M23">_xlfn.XLOOKUP(M$1,'PY1 Data(H)'!$A$1:$CZ$1,_xlfn.XLOOKUP($A23,'PY1 Data(H)'!$A$1:$A$288,'PY1 Data(H)'!$A$1:$CZ$288))</f>
        <v>#N/A</v>
      </c>
      <c r="N23" s="176" t="e" cm="1">
        <f t="array" ref="N23">_xlfn.XLOOKUP(N$1,'PY1 Data(H)'!$A$1:$CZ$1,_xlfn.XLOOKUP($A23,'PY1 Data(H)'!$A$1:$A$288,'PY1 Data(H)'!$A$1:$CZ$288))</f>
        <v>#N/A</v>
      </c>
      <c r="O23" s="176" t="e" cm="1">
        <f t="array" ref="O23">_xlfn.XLOOKUP(O$1,'PY1 Data(H)'!$A$1:$CZ$1,_xlfn.XLOOKUP($A23,'PY1 Data(H)'!$A$1:$A$288,'PY1 Data(H)'!$A$1:$CZ$288))</f>
        <v>#N/A</v>
      </c>
      <c r="P23" s="176" t="e" cm="1">
        <f t="array" ref="P23">_xlfn.XLOOKUP(P$1,'PY1 Data(H)'!$A$1:$CZ$1,_xlfn.XLOOKUP($A23,'PY1 Data(H)'!$A$1:$A$288,'PY1 Data(H)'!$A$1:$CZ$288))</f>
        <v>#N/A</v>
      </c>
      <c r="Q23" s="176" t="e" cm="1">
        <f t="array" ref="Q23">_xlfn.XLOOKUP(Q$1,'PY1 Data(H)'!$A$1:$CZ$1,_xlfn.XLOOKUP($A23,'PY1 Data(H)'!$A$1:$A$288,'PY1 Data(H)'!$A$1:$CZ$288))</f>
        <v>#N/A</v>
      </c>
      <c r="R23" s="176" t="e" cm="1">
        <f t="array" ref="R23">_xlfn.XLOOKUP(R$1,'PY1 Data(H)'!$A$1:$CZ$1,_xlfn.XLOOKUP($A23,'PY1 Data(H)'!$A$1:$A$288,'PY1 Data(H)'!$A$1:$CZ$288))</f>
        <v>#N/A</v>
      </c>
      <c r="S23" s="176" t="e" cm="1">
        <f t="array" ref="S23">_xlfn.XLOOKUP(S$1,'PY1 Data(H)'!$A$1:$CZ$1,_xlfn.XLOOKUP($A23,'PY1 Data(H)'!$A$1:$A$288,'PY1 Data(H)'!$A$1:$CZ$288))</f>
        <v>#N/A</v>
      </c>
      <c r="T23" s="176" t="e" cm="1">
        <f t="array" ref="T23">_xlfn.XLOOKUP(T$1,'PY1 Data(H)'!$A$1:$CZ$1,_xlfn.XLOOKUP($A23,'PY1 Data(H)'!$A$1:$A$288,'PY1 Data(H)'!$A$1:$CZ$288))</f>
        <v>#N/A</v>
      </c>
      <c r="U23" s="176" t="e" cm="1">
        <f t="array" ref="U23">_xlfn.XLOOKUP(U$1,'PY1 Data(H)'!$A$1:$CZ$1,_xlfn.XLOOKUP($A23,'PY1 Data(H)'!$A$1:$A$288,'PY1 Data(H)'!$A$1:$CZ$288))</f>
        <v>#N/A</v>
      </c>
      <c r="V23" s="176" t="e" cm="1">
        <f t="array" ref="V23">_xlfn.XLOOKUP(V$1,'PY1 Data(H)'!$A$1:$CZ$1,_xlfn.XLOOKUP($A23,'PY1 Data(H)'!$A$1:$A$288,'PY1 Data(H)'!$A$1:$CZ$288))</f>
        <v>#N/A</v>
      </c>
      <c r="W23" s="176" t="e" cm="1">
        <f t="array" ref="W23">_xlfn.XLOOKUP(W$1,'PY1 Data(H)'!$A$1:$CZ$1,_xlfn.XLOOKUP($A23,'PY1 Data(H)'!$A$1:$A$288,'PY1 Data(H)'!$A$1:$CZ$288))</f>
        <v>#N/A</v>
      </c>
      <c r="X23" s="176" t="e" cm="1">
        <f t="array" ref="X23">_xlfn.XLOOKUP(X$1,'PY1 Data(H)'!$A$1:$CZ$1,_xlfn.XLOOKUP($A23,'PY1 Data(H)'!$A$1:$A$288,'PY1 Data(H)'!$A$1:$CZ$288))</f>
        <v>#N/A</v>
      </c>
      <c r="Y23" s="176" t="e" cm="1">
        <f t="array" ref="Y23">_xlfn.XLOOKUP(Y$1,'PY1 Data(H)'!$A$1:$CZ$1,_xlfn.XLOOKUP($A23,'PY1 Data(H)'!$A$1:$A$288,'PY1 Data(H)'!$A$1:$CZ$288))</f>
        <v>#N/A</v>
      </c>
      <c r="Z23" s="176" t="e" cm="1">
        <f t="array" ref="Z23">_xlfn.XLOOKUP(Z$1,'PY1 Data(H)'!$A$1:$CZ$1,_xlfn.XLOOKUP($A23,'PY1 Data(H)'!$A$1:$A$288,'PY1 Data(H)'!$A$1:$CZ$288))</f>
        <v>#N/A</v>
      </c>
      <c r="AA23" s="176" t="e" cm="1">
        <f t="array" ref="AA23">_xlfn.XLOOKUP(AA$1,'PY1 Data(H)'!$A$1:$CZ$1,_xlfn.XLOOKUP($A23,'PY1 Data(H)'!$A$1:$A$288,'PY1 Data(H)'!$A$1:$CZ$288))</f>
        <v>#N/A</v>
      </c>
      <c r="AB23" s="176" t="e" cm="1">
        <f t="array" ref="AB23">_xlfn.XLOOKUP(AB$1,'PY1 Data(H)'!$A$1:$CZ$1,_xlfn.XLOOKUP($A23,'PY1 Data(H)'!$A$1:$A$288,'PY1 Data(H)'!$A$1:$CZ$288))</f>
        <v>#N/A</v>
      </c>
      <c r="AC23" s="176" t="e" cm="1">
        <f t="array" ref="AC23">_xlfn.XLOOKUP(AC$1,'PY1 Data(H)'!$A$1:$CZ$1,_xlfn.XLOOKUP($A23,'PY1 Data(H)'!$A$1:$A$288,'PY1 Data(H)'!$A$1:$CZ$288))</f>
        <v>#N/A</v>
      </c>
      <c r="AD23" s="176" t="e" cm="1">
        <f t="array" ref="AD23">_xlfn.XLOOKUP(AD$1,'PY1 Data(H)'!$A$1:$CZ$1,_xlfn.XLOOKUP($A23,'PY1 Data(H)'!$A$1:$A$288,'PY1 Data(H)'!$A$1:$CZ$288))</f>
        <v>#N/A</v>
      </c>
      <c r="AE23" s="176" t="e" cm="1">
        <f t="array" ref="AE23">_xlfn.XLOOKUP(AE$1,'PY1 Data(H)'!$A$1:$CZ$1,_xlfn.XLOOKUP($A23,'PY1 Data(H)'!$A$1:$A$288,'PY1 Data(H)'!$A$1:$CZ$288))</f>
        <v>#N/A</v>
      </c>
      <c r="AF23" s="176" t="e" cm="1">
        <f t="array" ref="AF23">_xlfn.XLOOKUP(AF$1,'PY1 Data(H)'!$A$1:$CZ$1,_xlfn.XLOOKUP($A23,'PY1 Data(H)'!$A$1:$A$288,'PY1 Data(H)'!$A$1:$CZ$288))</f>
        <v>#N/A</v>
      </c>
      <c r="AG23" s="176" t="e" cm="1">
        <f t="array" ref="AG23">_xlfn.XLOOKUP(AG$1,'PY1 Data(H)'!$A$1:$CZ$1,_xlfn.XLOOKUP($A23,'PY1 Data(H)'!$A$1:$A$288,'PY1 Data(H)'!$A$1:$CZ$288))</f>
        <v>#N/A</v>
      </c>
      <c r="AH23" s="176" t="e" cm="1">
        <f t="array" ref="AH23">_xlfn.XLOOKUP(AH$1,'PY1 Data(H)'!$A$1:$CZ$1,_xlfn.XLOOKUP($A23,'PY1 Data(H)'!$A$1:$A$288,'PY1 Data(H)'!$A$1:$CZ$288))</f>
        <v>#N/A</v>
      </c>
      <c r="AI23" s="176" t="e" cm="1">
        <f t="array" ref="AI23">_xlfn.XLOOKUP(AI$1,'PY1 Data(H)'!$A$1:$CZ$1,_xlfn.XLOOKUP($A23,'PY1 Data(H)'!$A$1:$A$288,'PY1 Data(H)'!$A$1:$CZ$288))</f>
        <v>#N/A</v>
      </c>
      <c r="AJ23" s="176" t="e" cm="1">
        <f t="array" ref="AJ23">_xlfn.XLOOKUP(AJ$1,'PY1 Data(H)'!$A$1:$CZ$1,_xlfn.XLOOKUP($A23,'PY1 Data(H)'!$A$1:$A$288,'PY1 Data(H)'!$A$1:$CZ$288))</f>
        <v>#N/A</v>
      </c>
      <c r="AK23" s="176" t="e" cm="1">
        <f t="array" ref="AK23">_xlfn.XLOOKUP(AK$1,'PY1 Data(H)'!$A$1:$CZ$1,_xlfn.XLOOKUP($A23,'PY1 Data(H)'!$A$1:$A$288,'PY1 Data(H)'!$A$1:$CZ$288))</f>
        <v>#N/A</v>
      </c>
      <c r="AL23" s="176" t="e" cm="1">
        <f t="array" ref="AL23">_xlfn.XLOOKUP(AL$1,'PY1 Data(H)'!$A$1:$CZ$1,_xlfn.XLOOKUP($A23,'PY1 Data(H)'!$A$1:$A$288,'PY1 Data(H)'!$A$1:$CZ$288))</f>
        <v>#N/A</v>
      </c>
      <c r="AM23" s="176" t="e" cm="1">
        <f t="array" ref="AM23">_xlfn.XLOOKUP(AM$1,'PY1 Data(H)'!$A$1:$CZ$1,_xlfn.XLOOKUP($A23,'PY1 Data(H)'!$A$1:$A$288,'PY1 Data(H)'!$A$1:$CZ$288))</f>
        <v>#N/A</v>
      </c>
      <c r="AN23" s="176" t="e" cm="1">
        <f t="array" ref="AN23">_xlfn.XLOOKUP(AN$1,'PY1 Data(H)'!$A$1:$CZ$1,_xlfn.XLOOKUP($A23,'PY1 Data(H)'!$A$1:$A$288,'PY1 Data(H)'!$A$1:$CZ$288))</f>
        <v>#N/A</v>
      </c>
      <c r="AO23" s="176" t="e" cm="1">
        <f t="array" ref="AO23">_xlfn.XLOOKUP(AO$1,'PY1 Data(H)'!$A$1:$CZ$1,_xlfn.XLOOKUP($A23,'PY1 Data(H)'!$A$1:$A$288,'PY1 Data(H)'!$A$1:$CZ$288))</f>
        <v>#N/A</v>
      </c>
      <c r="AP23" s="176" t="e" cm="1">
        <f t="array" ref="AP23">_xlfn.XLOOKUP(AP$1,'PY1 Data(H)'!$A$1:$CZ$1,_xlfn.XLOOKUP($A23,'PY1 Data(H)'!$A$1:$A$288,'PY1 Data(H)'!$A$1:$CZ$288))</f>
        <v>#N/A</v>
      </c>
      <c r="AQ23" s="176" t="e" cm="1">
        <f t="array" ref="AQ23">_xlfn.XLOOKUP(AQ$1,'PY1 Data(H)'!$A$1:$CZ$1,_xlfn.XLOOKUP($A23,'PY1 Data(H)'!$A$1:$A$288,'PY1 Data(H)'!$A$1:$CZ$288))</f>
        <v>#N/A</v>
      </c>
      <c r="AR23" s="176" t="e" cm="1">
        <f t="array" ref="AR23">_xlfn.XLOOKUP(AR$1,'PY1 Data(H)'!$A$1:$CZ$1,_xlfn.XLOOKUP($A23,'PY1 Data(H)'!$A$1:$A$288,'PY1 Data(H)'!$A$1:$CZ$288))</f>
        <v>#N/A</v>
      </c>
      <c r="AS23" s="176" t="e" cm="1">
        <f t="array" ref="AS23">_xlfn.XLOOKUP(AS$1,'PY1 Data(H)'!$A$1:$CZ$1,_xlfn.XLOOKUP($A23,'PY1 Data(H)'!$A$1:$A$288,'PY1 Data(H)'!$A$1:$CZ$288))</f>
        <v>#N/A</v>
      </c>
      <c r="AT23" s="176" t="e" cm="1">
        <f t="array" ref="AT23">_xlfn.XLOOKUP(AT$1,'PY1 Data(H)'!$A$1:$CZ$1,_xlfn.XLOOKUP($A23,'PY1 Data(H)'!$A$1:$A$288,'PY1 Data(H)'!$A$1:$CZ$288))</f>
        <v>#N/A</v>
      </c>
      <c r="AU23" s="176" t="e" cm="1">
        <f t="array" ref="AU23">_xlfn.XLOOKUP(AU$1,'PY1 Data(H)'!$A$1:$CZ$1,_xlfn.XLOOKUP($A23,'PY1 Data(H)'!$A$1:$A$288,'PY1 Data(H)'!$A$1:$CZ$288))</f>
        <v>#N/A</v>
      </c>
      <c r="AV23" s="176" t="e" cm="1">
        <f t="array" ref="AV23">_xlfn.XLOOKUP(AV$1,'PY1 Data(H)'!$A$1:$CZ$1,_xlfn.XLOOKUP($A23,'PY1 Data(H)'!$A$1:$A$288,'PY1 Data(H)'!$A$1:$CZ$288))</f>
        <v>#N/A</v>
      </c>
      <c r="AW23" s="176" t="e" cm="1">
        <f t="array" ref="AW23">_xlfn.XLOOKUP(AW$1,'PY1 Data(H)'!$A$1:$CZ$1,_xlfn.XLOOKUP($A23,'PY1 Data(H)'!$A$1:$A$288,'PY1 Data(H)'!$A$1:$CZ$288))</f>
        <v>#N/A</v>
      </c>
      <c r="AX23" s="176" t="e" cm="1">
        <f t="array" ref="AX23">_xlfn.XLOOKUP(AX$1,'PY1 Data(H)'!$A$1:$CZ$1,_xlfn.XLOOKUP($A23,'PY1 Data(H)'!$A$1:$A$288,'PY1 Data(H)'!$A$1:$CZ$288))</f>
        <v>#N/A</v>
      </c>
      <c r="AY23" s="176" t="e" cm="1">
        <f t="array" ref="AY23">_xlfn.XLOOKUP(AY$1,'PY1 Data(H)'!$A$1:$CZ$1,_xlfn.XLOOKUP($A23,'PY1 Data(H)'!$A$1:$A$288,'PY1 Data(H)'!$A$1:$CZ$288))</f>
        <v>#N/A</v>
      </c>
      <c r="AZ23" s="176" t="e" cm="1">
        <f t="array" ref="AZ23">_xlfn.XLOOKUP(AZ$1,'PY1 Data(H)'!$A$1:$CZ$1,_xlfn.XLOOKUP($A23,'PY1 Data(H)'!$A$1:$A$288,'PY1 Data(H)'!$A$1:$CZ$288))</f>
        <v>#N/A</v>
      </c>
      <c r="BA23" s="176" t="e" cm="1">
        <f t="array" ref="BA23">_xlfn.XLOOKUP(BA$1,'PY1 Data(H)'!$A$1:$CZ$1,_xlfn.XLOOKUP($A23,'PY1 Data(H)'!$A$1:$A$288,'PY1 Data(H)'!$A$1:$CZ$288))</f>
        <v>#N/A</v>
      </c>
      <c r="BB23" s="176" t="e" cm="1">
        <f t="array" ref="BB23">_xlfn.XLOOKUP(BB$1,'PY1 Data(H)'!$A$1:$CZ$1,_xlfn.XLOOKUP($A23,'PY1 Data(H)'!$A$1:$A$288,'PY1 Data(H)'!$A$1:$CZ$288))</f>
        <v>#N/A</v>
      </c>
      <c r="BC23" s="176" t="e" cm="1">
        <f t="array" ref="BC23">_xlfn.XLOOKUP(BC$1,'PY1 Data(H)'!$A$1:$CZ$1,_xlfn.XLOOKUP($A23,'PY1 Data(H)'!$A$1:$A$288,'PY1 Data(H)'!$A$1:$CZ$288))</f>
        <v>#N/A</v>
      </c>
      <c r="BD23" s="176" t="e" cm="1">
        <f t="array" ref="BD23">_xlfn.XLOOKUP(BD$1,'PY1 Data(H)'!$A$1:$CZ$1,_xlfn.XLOOKUP($A23,'PY1 Data(H)'!$A$1:$A$288,'PY1 Data(H)'!$A$1:$CZ$288))</f>
        <v>#N/A</v>
      </c>
      <c r="BE23" s="176" t="e" cm="1">
        <f t="array" ref="BE23">_xlfn.XLOOKUP(BE$1,'PY1 Data(H)'!$A$1:$CZ$1,_xlfn.XLOOKUP($A23,'PY1 Data(H)'!$A$1:$A$288,'PY1 Data(H)'!$A$1:$CZ$288))</f>
        <v>#N/A</v>
      </c>
      <c r="BF23" s="176" t="e" cm="1">
        <f t="array" ref="BF23">_xlfn.XLOOKUP(BF$1,'PY1 Data(H)'!$A$1:$CZ$1,_xlfn.XLOOKUP($A23,'PY1 Data(H)'!$A$1:$A$288,'PY1 Data(H)'!$A$1:$CZ$288))</f>
        <v>#N/A</v>
      </c>
      <c r="BG23" s="176" t="e" cm="1">
        <f t="array" ref="BG23">_xlfn.XLOOKUP(BG$1,'PY1 Data(H)'!$A$1:$CZ$1,_xlfn.XLOOKUP($A23,'PY1 Data(H)'!$A$1:$A$288,'PY1 Data(H)'!$A$1:$CZ$288))</f>
        <v>#N/A</v>
      </c>
      <c r="BH23" s="176" t="e" cm="1">
        <f t="array" ref="BH23">_xlfn.XLOOKUP(BH$1,'PY1 Data(H)'!$A$1:$CZ$1,_xlfn.XLOOKUP($A23,'PY1 Data(H)'!$A$1:$A$288,'PY1 Data(H)'!$A$1:$CZ$288))</f>
        <v>#N/A</v>
      </c>
      <c r="BI23" s="176" t="e" cm="1">
        <f t="array" ref="BI23">_xlfn.XLOOKUP(BI$1,'PY1 Data(H)'!$A$1:$CZ$1,_xlfn.XLOOKUP($A23,'PY1 Data(H)'!$A$1:$A$288,'PY1 Data(H)'!$A$1:$CZ$288))</f>
        <v>#N/A</v>
      </c>
      <c r="BJ23" s="176" t="e" cm="1">
        <f t="array" ref="BJ23">_xlfn.XLOOKUP(BJ$1,'PY1 Data(H)'!$A$1:$CZ$1,_xlfn.XLOOKUP($A23,'PY1 Data(H)'!$A$1:$A$288,'PY1 Data(H)'!$A$1:$CZ$288))</f>
        <v>#N/A</v>
      </c>
      <c r="BK23" s="176" t="e" cm="1">
        <f t="array" ref="BK23">_xlfn.XLOOKUP(BK$1,'PY1 Data(H)'!$A$1:$CZ$1,_xlfn.XLOOKUP($A23,'PY1 Data(H)'!$A$1:$A$288,'PY1 Data(H)'!$A$1:$CZ$288))</f>
        <v>#N/A</v>
      </c>
      <c r="BL23" s="176" t="e" cm="1">
        <f t="array" ref="BL23">_xlfn.XLOOKUP(BL$1,'PY1 Data(H)'!$A$1:$CZ$1,_xlfn.XLOOKUP($A23,'PY1 Data(H)'!$A$1:$A$288,'PY1 Data(H)'!$A$1:$CZ$288))</f>
        <v>#N/A</v>
      </c>
      <c r="BM23" s="176" t="e" cm="1">
        <f t="array" ref="BM23">_xlfn.XLOOKUP(BM$1,'PY1 Data(H)'!$A$1:$CZ$1,_xlfn.XLOOKUP($A23,'PY1 Data(H)'!$A$1:$A$288,'PY1 Data(H)'!$A$1:$CZ$288))</f>
        <v>#N/A</v>
      </c>
      <c r="BN23" s="176" t="e" cm="1">
        <f t="array" ref="BN23">_xlfn.XLOOKUP(BN$1,'PY1 Data(H)'!$A$1:$CZ$1,_xlfn.XLOOKUP($A23,'PY1 Data(H)'!$A$1:$A$288,'PY1 Data(H)'!$A$1:$CZ$288))</f>
        <v>#N/A</v>
      </c>
      <c r="BO23" s="176" t="e" cm="1">
        <f t="array" ref="BO23">_xlfn.XLOOKUP(BO$1,'PY1 Data(H)'!$A$1:$CZ$1,_xlfn.XLOOKUP($A23,'PY1 Data(H)'!$A$1:$A$288,'PY1 Data(H)'!$A$1:$CZ$288))</f>
        <v>#N/A</v>
      </c>
      <c r="BP23" s="176" t="e" cm="1">
        <f t="array" ref="BP23">_xlfn.XLOOKUP(BP$1,'PY1 Data(H)'!$A$1:$CZ$1,_xlfn.XLOOKUP($A23,'PY1 Data(H)'!$A$1:$A$288,'PY1 Data(H)'!$A$1:$CZ$288))</f>
        <v>#N/A</v>
      </c>
      <c r="BQ23" s="176" t="e" cm="1">
        <f t="array" ref="BQ23">_xlfn.XLOOKUP(BQ$1,'PY1 Data(H)'!$A$1:$CZ$1,_xlfn.XLOOKUP($A23,'PY1 Data(H)'!$A$1:$A$288,'PY1 Data(H)'!$A$1:$CZ$288))</f>
        <v>#N/A</v>
      </c>
      <c r="BR23" s="176" t="e" cm="1">
        <f t="array" ref="BR23">_xlfn.XLOOKUP(BR$1,'PY1 Data(H)'!$A$1:$CZ$1,_xlfn.XLOOKUP($A23,'PY1 Data(H)'!$A$1:$A$288,'PY1 Data(H)'!$A$1:$CZ$288))</f>
        <v>#N/A</v>
      </c>
      <c r="BS23" s="176" t="e" cm="1">
        <f t="array" ref="BS23">_xlfn.XLOOKUP(BS$1,'PY1 Data(H)'!$A$1:$CZ$1,_xlfn.XLOOKUP($A23,'PY1 Data(H)'!$A$1:$A$288,'PY1 Data(H)'!$A$1:$CZ$288))</f>
        <v>#N/A</v>
      </c>
      <c r="BT23" s="176" t="e" cm="1">
        <f t="array" ref="BT23">_xlfn.XLOOKUP(BT$1,'PY1 Data(H)'!$A$1:$CZ$1,_xlfn.XLOOKUP($A23,'PY1 Data(H)'!$A$1:$A$288,'PY1 Data(H)'!$A$1:$CZ$288))</f>
        <v>#N/A</v>
      </c>
      <c r="BU23" s="176" t="e" cm="1">
        <f t="array" ref="BU23">_xlfn.XLOOKUP(BU$1,'PY1 Data(H)'!$A$1:$CZ$1,_xlfn.XLOOKUP($A23,'PY1 Data(H)'!$A$1:$A$288,'PY1 Data(H)'!$A$1:$CZ$288))</f>
        <v>#N/A</v>
      </c>
      <c r="BV23" s="176" t="e" cm="1">
        <f t="array" ref="BV23">_xlfn.XLOOKUP(BV$1,'PY1 Data(H)'!$A$1:$CZ$1,_xlfn.XLOOKUP($A23,'PY1 Data(H)'!$A$1:$A$288,'PY1 Data(H)'!$A$1:$CZ$288))</f>
        <v>#N/A</v>
      </c>
      <c r="BW23" s="176" t="e" cm="1">
        <f t="array" ref="BW23">_xlfn.XLOOKUP(BW$1,'PY1 Data(H)'!$A$1:$CZ$1,_xlfn.XLOOKUP($A23,'PY1 Data(H)'!$A$1:$A$288,'PY1 Data(H)'!$A$1:$CZ$288))</f>
        <v>#N/A</v>
      </c>
      <c r="BX23" s="176" t="e" cm="1">
        <f t="array" ref="BX23">_xlfn.XLOOKUP(BX$1,'PY1 Data(H)'!$A$1:$CZ$1,_xlfn.XLOOKUP($A23,'PY1 Data(H)'!$A$1:$A$288,'PY1 Data(H)'!$A$1:$CZ$288))</f>
        <v>#N/A</v>
      </c>
      <c r="BY23" s="176" t="e" cm="1">
        <f t="array" ref="BY23">_xlfn.XLOOKUP(BY$1,'PY1 Data(H)'!$A$1:$CZ$1,_xlfn.XLOOKUP($A23,'PY1 Data(H)'!$A$1:$A$288,'PY1 Data(H)'!$A$1:$CZ$288))</f>
        <v>#N/A</v>
      </c>
      <c r="BZ23" s="176" t="e" cm="1">
        <f t="array" ref="BZ23">_xlfn.XLOOKUP(BZ$1,'PY1 Data(H)'!$A$1:$CZ$1,_xlfn.XLOOKUP($A23,'PY1 Data(H)'!$A$1:$A$288,'PY1 Data(H)'!$A$1:$CZ$288))</f>
        <v>#N/A</v>
      </c>
      <c r="CA23" s="176" t="e" cm="1">
        <f t="array" ref="CA23">_xlfn.XLOOKUP(CA$1,'PY1 Data(H)'!$A$1:$CZ$1,_xlfn.XLOOKUP($A23,'PY1 Data(H)'!$A$1:$A$288,'PY1 Data(H)'!$A$1:$CZ$288))</f>
        <v>#N/A</v>
      </c>
      <c r="CB23" s="176" t="e" cm="1">
        <f t="array" ref="CB23">_xlfn.XLOOKUP(CB$1,'PY1 Data(H)'!$A$1:$CZ$1,_xlfn.XLOOKUP($A23,'PY1 Data(H)'!$A$1:$A$288,'PY1 Data(H)'!$A$1:$CZ$288))</f>
        <v>#N/A</v>
      </c>
      <c r="CC23" s="176" t="e" cm="1">
        <f t="array" ref="CC23">_xlfn.XLOOKUP(CC$1,'PY1 Data(H)'!$A$1:$CZ$1,_xlfn.XLOOKUP($A23,'PY1 Data(H)'!$A$1:$A$288,'PY1 Data(H)'!$A$1:$CZ$288))</f>
        <v>#N/A</v>
      </c>
      <c r="CD23" s="176" t="e" cm="1">
        <f t="array" ref="CD23">_xlfn.XLOOKUP(CD$1,'PY1 Data(H)'!$A$1:$CZ$1,_xlfn.XLOOKUP($A23,'PY1 Data(H)'!$A$1:$A$288,'PY1 Data(H)'!$A$1:$CZ$288))</f>
        <v>#N/A</v>
      </c>
      <c r="CE23" s="176" t="e" cm="1">
        <f t="array" ref="CE23">_xlfn.XLOOKUP(CE$1,'PY1 Data(H)'!$A$1:$CZ$1,_xlfn.XLOOKUP($A23,'PY1 Data(H)'!$A$1:$A$288,'PY1 Data(H)'!$A$1:$CZ$288))</f>
        <v>#N/A</v>
      </c>
      <c r="CF23" s="176" t="e" cm="1">
        <f t="array" ref="CF23">_xlfn.XLOOKUP(CF$1,'PY1 Data(H)'!$A$1:$CZ$1,_xlfn.XLOOKUP($A23,'PY1 Data(H)'!$A$1:$A$288,'PY1 Data(H)'!$A$1:$CZ$288))</f>
        <v>#N/A</v>
      </c>
      <c r="CG23" s="176" t="e" cm="1">
        <f t="array" ref="CG23">_xlfn.XLOOKUP(CG$1,'PY1 Data(H)'!$A$1:$CZ$1,_xlfn.XLOOKUP($A23,'PY1 Data(H)'!$A$1:$A$288,'PY1 Data(H)'!$A$1:$CZ$288))</f>
        <v>#N/A</v>
      </c>
      <c r="CH23" s="176" t="e" cm="1">
        <f t="array" ref="CH23">_xlfn.XLOOKUP(CH$1,'PY1 Data(H)'!$A$1:$CZ$1,_xlfn.XLOOKUP($A23,'PY1 Data(H)'!$A$1:$A$288,'PY1 Data(H)'!$A$1:$CZ$288))</f>
        <v>#N/A</v>
      </c>
      <c r="CI23" s="176" t="e" cm="1">
        <f t="array" ref="CI23">_xlfn.XLOOKUP(CI$1,'PY1 Data(H)'!$A$1:$CZ$1,_xlfn.XLOOKUP($A23,'PY1 Data(H)'!$A$1:$A$288,'PY1 Data(H)'!$A$1:$CZ$288))</f>
        <v>#N/A</v>
      </c>
      <c r="CJ23" s="176" t="e" cm="1">
        <f t="array" ref="CJ23">_xlfn.XLOOKUP(CJ$1,'PY1 Data(H)'!$A$1:$CZ$1,_xlfn.XLOOKUP($A23,'PY1 Data(H)'!$A$1:$A$288,'PY1 Data(H)'!$A$1:$CZ$288))</f>
        <v>#N/A</v>
      </c>
      <c r="CK23" s="176" t="e" cm="1">
        <f t="array" ref="CK23">_xlfn.XLOOKUP(CK$1,'PY1 Data(H)'!$A$1:$CZ$1,_xlfn.XLOOKUP($A23,'PY1 Data(H)'!$A$1:$A$288,'PY1 Data(H)'!$A$1:$CZ$288))</f>
        <v>#N/A</v>
      </c>
      <c r="CL23" s="176" t="e" cm="1">
        <f t="array" ref="CL23">_xlfn.XLOOKUP(CL$1,'PY1 Data(H)'!$A$1:$CZ$1,_xlfn.XLOOKUP($A23,'PY1 Data(H)'!$A$1:$A$288,'PY1 Data(H)'!$A$1:$CZ$288))</f>
        <v>#N/A</v>
      </c>
      <c r="CM23" s="176" t="e" cm="1">
        <f t="array" ref="CM23">_xlfn.XLOOKUP(CM$1,'PY1 Data(H)'!$A$1:$CZ$1,_xlfn.XLOOKUP($A23,'PY1 Data(H)'!$A$1:$A$288,'PY1 Data(H)'!$A$1:$CZ$288))</f>
        <v>#N/A</v>
      </c>
      <c r="CN23" s="176" t="e" cm="1">
        <f t="array" ref="CN23">_xlfn.XLOOKUP(CN$1,'PY1 Data(H)'!$A$1:$CZ$1,_xlfn.XLOOKUP($A23,'PY1 Data(H)'!$A$1:$A$288,'PY1 Data(H)'!$A$1:$CZ$288))</f>
        <v>#N/A</v>
      </c>
      <c r="CO23" s="176" t="e" cm="1">
        <f t="array" ref="CO23">_xlfn.XLOOKUP(CO$1,'PY1 Data(H)'!$A$1:$CZ$1,_xlfn.XLOOKUP($A23,'PY1 Data(H)'!$A$1:$A$288,'PY1 Data(H)'!$A$1:$CZ$288))</f>
        <v>#N/A</v>
      </c>
      <c r="CP23" s="176" t="e" cm="1">
        <f t="array" ref="CP23">_xlfn.XLOOKUP(CP$1,'PY1 Data(H)'!$A$1:$CZ$1,_xlfn.XLOOKUP($A23,'PY1 Data(H)'!$A$1:$A$288,'PY1 Data(H)'!$A$1:$CZ$288))</f>
        <v>#N/A</v>
      </c>
      <c r="CQ23" s="176" t="e" cm="1">
        <f t="array" ref="CQ23">_xlfn.XLOOKUP(CQ$1,'PY1 Data(H)'!$A$1:$CZ$1,_xlfn.XLOOKUP($A23,'PY1 Data(H)'!$A$1:$A$288,'PY1 Data(H)'!$A$1:$CZ$288))</f>
        <v>#N/A</v>
      </c>
      <c r="CR23" s="176" t="e" cm="1">
        <f t="array" ref="CR23">_xlfn.XLOOKUP(CR$1,'PY1 Data(H)'!$A$1:$CZ$1,_xlfn.XLOOKUP($A23,'PY1 Data(H)'!$A$1:$A$288,'PY1 Data(H)'!$A$1:$CZ$288))</f>
        <v>#N/A</v>
      </c>
      <c r="CS23" s="176" t="e" cm="1">
        <f t="array" ref="CS23">_xlfn.XLOOKUP(CS$1,'PY1 Data(H)'!$A$1:$CZ$1,_xlfn.XLOOKUP($A23,'PY1 Data(H)'!$A$1:$A$288,'PY1 Data(H)'!$A$1:$CZ$288))</f>
        <v>#N/A</v>
      </c>
      <c r="CT23" s="176" t="e" cm="1">
        <f t="array" ref="CT23">_xlfn.XLOOKUP(CT$1,'PY1 Data(H)'!$A$1:$CZ$1,_xlfn.XLOOKUP($A23,'PY1 Data(H)'!$A$1:$A$288,'PY1 Data(H)'!$A$1:$CZ$288))</f>
        <v>#N/A</v>
      </c>
      <c r="CU23" s="176" t="e" cm="1">
        <f t="array" ref="CU23">_xlfn.XLOOKUP(CU$1,'PY1 Data(H)'!$A$1:$CZ$1,_xlfn.XLOOKUP($A23,'PY1 Data(H)'!$A$1:$A$288,'PY1 Data(H)'!$A$1:$CZ$288))</f>
        <v>#N/A</v>
      </c>
      <c r="CV23" s="176" t="e" cm="1">
        <f t="array" ref="CV23">_xlfn.XLOOKUP(CV$1,'PY1 Data(H)'!$A$1:$CZ$1,_xlfn.XLOOKUP($A23,'PY1 Data(H)'!$A$1:$A$288,'PY1 Data(H)'!$A$1:$CZ$288))</f>
        <v>#N/A</v>
      </c>
      <c r="CW23" s="176" t="e" cm="1">
        <f t="array" ref="CW23">_xlfn.XLOOKUP(CW$1,'PY1 Data(H)'!$A$1:$CZ$1,_xlfn.XLOOKUP($A23,'PY1 Data(H)'!$A$1:$A$288,'PY1 Data(H)'!$A$1:$CZ$288))</f>
        <v>#N/A</v>
      </c>
      <c r="CX23" s="176" t="e" cm="1">
        <f t="array" ref="CX23">_xlfn.XLOOKUP(CX$1,'PY1 Data(H)'!$A$1:$CZ$1,_xlfn.XLOOKUP($A23,'PY1 Data(H)'!$A$1:$A$288,'PY1 Data(H)'!$A$1:$CZ$288))</f>
        <v>#N/A</v>
      </c>
      <c r="CY23" s="176" t="e" cm="1">
        <f t="array" ref="CY23">_xlfn.XLOOKUP(CY$1,'PY1 Data(H)'!$A$1:$CZ$1,_xlfn.XLOOKUP($A23,'PY1 Data(H)'!$A$1:$A$288,'PY1 Data(H)'!$A$1:$CZ$288))</f>
        <v>#N/A</v>
      </c>
    </row>
    <row r="24" spans="1:103" x14ac:dyDescent="0.3">
      <c r="A24">
        <v>344</v>
      </c>
      <c r="D24" s="176" cm="1">
        <f t="array" ref="D24">_xlfn.XLOOKUP(D$1,'PY1 Data(H)'!$A$1:$CZ$1,_xlfn.XLOOKUP($A24,'PY1 Data(H)'!$A$1:$A$288,'PY1 Data(H)'!$A$1:$CZ$288))</f>
        <v>2622531</v>
      </c>
      <c r="E24" s="176" cm="1">
        <f t="array" ref="E24">_xlfn.XLOOKUP(E$1,'PY1 Data(H)'!$A$1:$CZ$1,_xlfn.XLOOKUP($A24,'PY1 Data(H)'!$A$1:$A$288,'PY1 Data(H)'!$A$1:$CZ$288))</f>
        <v>99166</v>
      </c>
      <c r="F24" s="176" cm="1">
        <f t="array" ref="F24">_xlfn.XLOOKUP(F$1,'PY1 Data(H)'!$A$1:$CZ$1,_xlfn.XLOOKUP($A24,'PY1 Data(H)'!$A$1:$A$288,'PY1 Data(H)'!$A$1:$CZ$288))</f>
        <v>89051</v>
      </c>
      <c r="G24" s="176" cm="1">
        <f t="array" ref="G24">_xlfn.XLOOKUP(G$1,'PY1 Data(H)'!$A$1:$CZ$1,_xlfn.XLOOKUP($A24,'PY1 Data(H)'!$A$1:$A$288,'PY1 Data(H)'!$A$1:$CZ$288))</f>
        <v>0</v>
      </c>
      <c r="H24" s="176" cm="1">
        <f t="array" ref="H24">_xlfn.XLOOKUP(H$1,'PY1 Data(H)'!$A$1:$CZ$1,_xlfn.XLOOKUP($A24,'PY1 Data(H)'!$A$1:$A$288,'PY1 Data(H)'!$A$1:$CZ$288))</f>
        <v>134760</v>
      </c>
      <c r="I24" s="176" cm="1">
        <f t="array" ref="I24">_xlfn.XLOOKUP(I$1,'PY1 Data(H)'!$A$1:$CZ$1,_xlfn.XLOOKUP($A24,'PY1 Data(H)'!$A$1:$A$288,'PY1 Data(H)'!$A$1:$CZ$288))</f>
        <v>385383</v>
      </c>
      <c r="J24" s="176" cm="1">
        <f t="array" ref="J24">_xlfn.XLOOKUP(J$1,'PY1 Data(H)'!$A$1:$CZ$1,_xlfn.XLOOKUP($A24,'PY1 Data(H)'!$A$1:$A$288,'PY1 Data(H)'!$A$1:$CZ$288))</f>
        <v>527615</v>
      </c>
      <c r="K24" s="176" cm="1">
        <f t="array" ref="K24">_xlfn.XLOOKUP(K$1,'PY1 Data(H)'!$A$1:$CZ$1,_xlfn.XLOOKUP($A24,'PY1 Data(H)'!$A$1:$A$288,'PY1 Data(H)'!$A$1:$CZ$288))</f>
        <v>952199</v>
      </c>
      <c r="L24" s="176" cm="1">
        <f t="array" ref="L24">_xlfn.XLOOKUP(L$1,'PY1 Data(H)'!$A$1:$CZ$1,_xlfn.XLOOKUP($A24,'PY1 Data(H)'!$A$1:$A$288,'PY1 Data(H)'!$A$1:$CZ$288))</f>
        <v>830778</v>
      </c>
      <c r="M24" s="176" cm="1">
        <f t="array" ref="M24">_xlfn.XLOOKUP(M$1,'PY1 Data(H)'!$A$1:$CZ$1,_xlfn.XLOOKUP($A24,'PY1 Data(H)'!$A$1:$A$288,'PY1 Data(H)'!$A$1:$CZ$288))</f>
        <v>4531542</v>
      </c>
      <c r="N24" s="176" cm="1">
        <f t="array" ref="N24">_xlfn.XLOOKUP(N$1,'PY1 Data(H)'!$A$1:$CZ$1,_xlfn.XLOOKUP($A24,'PY1 Data(H)'!$A$1:$A$288,'PY1 Data(H)'!$A$1:$CZ$288))</f>
        <v>13705700</v>
      </c>
      <c r="O24" s="176" cm="1">
        <f t="array" ref="O24">_xlfn.XLOOKUP(O$1,'PY1 Data(H)'!$A$1:$CZ$1,_xlfn.XLOOKUP($A24,'PY1 Data(H)'!$A$1:$A$288,'PY1 Data(H)'!$A$1:$CZ$288))</f>
        <v>1975289</v>
      </c>
      <c r="P24" s="176" cm="1">
        <f t="array" ref="P24">_xlfn.XLOOKUP(P$1,'PY1 Data(H)'!$A$1:$CZ$1,_xlfn.XLOOKUP($A24,'PY1 Data(H)'!$A$1:$A$288,'PY1 Data(H)'!$A$1:$CZ$288))</f>
        <v>13264142</v>
      </c>
      <c r="Q24" s="176" cm="1">
        <f t="array" ref="Q24">_xlfn.XLOOKUP(Q$1,'PY1 Data(H)'!$A$1:$CZ$1,_xlfn.XLOOKUP($A24,'PY1 Data(H)'!$A$1:$A$288,'PY1 Data(H)'!$A$1:$CZ$288))</f>
        <v>1623120</v>
      </c>
      <c r="R24" s="176" cm="1">
        <f t="array" ref="R24">_xlfn.XLOOKUP(R$1,'PY1 Data(H)'!$A$1:$CZ$1,_xlfn.XLOOKUP($A24,'PY1 Data(H)'!$A$1:$A$288,'PY1 Data(H)'!$A$1:$CZ$288))</f>
        <v>384196</v>
      </c>
      <c r="S24" s="176" cm="1">
        <f t="array" ref="S24">_xlfn.XLOOKUP(S$1,'PY1 Data(H)'!$A$1:$CZ$1,_xlfn.XLOOKUP($A24,'PY1 Data(H)'!$A$1:$A$288,'PY1 Data(H)'!$A$1:$CZ$288))</f>
        <v>723267</v>
      </c>
      <c r="T24" s="176" cm="1">
        <f t="array" ref="T24">_xlfn.XLOOKUP(T$1,'PY1 Data(H)'!$A$1:$CZ$1,_xlfn.XLOOKUP($A24,'PY1 Data(H)'!$A$1:$A$288,'PY1 Data(H)'!$A$1:$CZ$288))</f>
        <v>0</v>
      </c>
      <c r="U24" s="176" cm="1">
        <f t="array" ref="U24">_xlfn.XLOOKUP(U$1,'PY1 Data(H)'!$A$1:$CZ$1,_xlfn.XLOOKUP($A24,'PY1 Data(H)'!$A$1:$A$288,'PY1 Data(H)'!$A$1:$CZ$288))</f>
        <v>3951535</v>
      </c>
      <c r="V24" s="176" cm="1">
        <f t="array" ref="V24">_xlfn.XLOOKUP(V$1,'PY1 Data(H)'!$A$1:$CZ$1,_xlfn.XLOOKUP($A24,'PY1 Data(H)'!$A$1:$A$288,'PY1 Data(H)'!$A$1:$CZ$288))</f>
        <v>8722868</v>
      </c>
      <c r="W24" s="176" cm="1">
        <f t="array" ref="W24">_xlfn.XLOOKUP(W$1,'PY1 Data(H)'!$A$1:$CZ$1,_xlfn.XLOOKUP($A24,'PY1 Data(H)'!$A$1:$A$288,'PY1 Data(H)'!$A$1:$CZ$288))</f>
        <v>0</v>
      </c>
      <c r="X24" s="176" cm="1">
        <f t="array" ref="X24">_xlfn.XLOOKUP(X$1,'PY1 Data(H)'!$A$1:$CZ$1,_xlfn.XLOOKUP($A24,'PY1 Data(H)'!$A$1:$A$288,'PY1 Data(H)'!$A$1:$CZ$288))</f>
        <v>150192</v>
      </c>
      <c r="Y24" s="176" cm="1">
        <f t="array" ref="Y24">_xlfn.XLOOKUP(Y$1,'PY1 Data(H)'!$A$1:$CZ$1,_xlfn.XLOOKUP($A24,'PY1 Data(H)'!$A$1:$A$288,'PY1 Data(H)'!$A$1:$CZ$288))</f>
        <v>262869</v>
      </c>
      <c r="Z24" s="176" cm="1">
        <f t="array" ref="Z24">_xlfn.XLOOKUP(Z$1,'PY1 Data(H)'!$A$1:$CZ$1,_xlfn.XLOOKUP($A24,'PY1 Data(H)'!$A$1:$A$288,'PY1 Data(H)'!$A$1:$CZ$288))</f>
        <v>1891833</v>
      </c>
      <c r="AA24" s="176" cm="1">
        <f t="array" ref="AA24">_xlfn.XLOOKUP(AA$1,'PY1 Data(H)'!$A$1:$CZ$1,_xlfn.XLOOKUP($A24,'PY1 Data(H)'!$A$1:$A$288,'PY1 Data(H)'!$A$1:$CZ$288))</f>
        <v>232267</v>
      </c>
      <c r="AB24" s="176" cm="1">
        <f t="array" ref="AB24">_xlfn.XLOOKUP(AB$1,'PY1 Data(H)'!$A$1:$CZ$1,_xlfn.XLOOKUP($A24,'PY1 Data(H)'!$A$1:$A$288,'PY1 Data(H)'!$A$1:$CZ$288))</f>
        <v>1256730</v>
      </c>
      <c r="AC24" s="176" cm="1">
        <f t="array" ref="AC24">_xlfn.XLOOKUP(AC$1,'PY1 Data(H)'!$A$1:$CZ$1,_xlfn.XLOOKUP($A24,'PY1 Data(H)'!$A$1:$A$288,'PY1 Data(H)'!$A$1:$CZ$288))</f>
        <v>3417789</v>
      </c>
      <c r="AD24" s="176" cm="1">
        <f t="array" ref="AD24">_xlfn.XLOOKUP(AD$1,'PY1 Data(H)'!$A$1:$CZ$1,_xlfn.XLOOKUP($A24,'PY1 Data(H)'!$A$1:$A$288,'PY1 Data(H)'!$A$1:$CZ$288))</f>
        <v>519211</v>
      </c>
      <c r="AE24" s="176" cm="1">
        <f t="array" ref="AE24">_xlfn.XLOOKUP(AE$1,'PY1 Data(H)'!$A$1:$CZ$1,_xlfn.XLOOKUP($A24,'PY1 Data(H)'!$A$1:$A$288,'PY1 Data(H)'!$A$1:$CZ$288))</f>
        <v>1055836</v>
      </c>
      <c r="AF24" s="176" cm="1">
        <f t="array" ref="AF24">_xlfn.XLOOKUP(AF$1,'PY1 Data(H)'!$A$1:$CZ$1,_xlfn.XLOOKUP($A24,'PY1 Data(H)'!$A$1:$A$288,'PY1 Data(H)'!$A$1:$CZ$288))</f>
        <v>3799926</v>
      </c>
      <c r="AG24" s="176" cm="1">
        <f t="array" ref="AG24">_xlfn.XLOOKUP(AG$1,'PY1 Data(H)'!$A$1:$CZ$1,_xlfn.XLOOKUP($A24,'PY1 Data(H)'!$A$1:$A$288,'PY1 Data(H)'!$A$1:$CZ$288))</f>
        <v>1960060</v>
      </c>
      <c r="AH24" s="176" cm="1">
        <f t="array" ref="AH24">_xlfn.XLOOKUP(AH$1,'PY1 Data(H)'!$A$1:$CZ$1,_xlfn.XLOOKUP($A24,'PY1 Data(H)'!$A$1:$A$288,'PY1 Data(H)'!$A$1:$CZ$288))</f>
        <v>2090903</v>
      </c>
      <c r="AI24" s="176" cm="1">
        <f t="array" ref="AI24">_xlfn.XLOOKUP(AI$1,'PY1 Data(H)'!$A$1:$CZ$1,_xlfn.XLOOKUP($A24,'PY1 Data(H)'!$A$1:$A$288,'PY1 Data(H)'!$A$1:$CZ$288))</f>
        <v>14578173</v>
      </c>
      <c r="AJ24" s="176" cm="1">
        <f t="array" ref="AJ24">_xlfn.XLOOKUP(AJ$1,'PY1 Data(H)'!$A$1:$CZ$1,_xlfn.XLOOKUP($A24,'PY1 Data(H)'!$A$1:$A$288,'PY1 Data(H)'!$A$1:$CZ$288))</f>
        <v>975597</v>
      </c>
      <c r="AK24" s="176" cm="1">
        <f t="array" ref="AK24">_xlfn.XLOOKUP(AK$1,'PY1 Data(H)'!$A$1:$CZ$1,_xlfn.XLOOKUP($A24,'PY1 Data(H)'!$A$1:$A$288,'PY1 Data(H)'!$A$1:$CZ$288))</f>
        <v>16711312</v>
      </c>
      <c r="AL24" s="176" cm="1">
        <f t="array" ref="AL24">_xlfn.XLOOKUP(AL$1,'PY1 Data(H)'!$A$1:$CZ$1,_xlfn.XLOOKUP($A24,'PY1 Data(H)'!$A$1:$A$288,'PY1 Data(H)'!$A$1:$CZ$288))</f>
        <v>1370739</v>
      </c>
      <c r="AM24" s="176" cm="1">
        <f t="array" ref="AM24">_xlfn.XLOOKUP(AM$1,'PY1 Data(H)'!$A$1:$CZ$1,_xlfn.XLOOKUP($A24,'PY1 Data(H)'!$A$1:$A$288,'PY1 Data(H)'!$A$1:$CZ$288))</f>
        <v>6909340</v>
      </c>
      <c r="AN24" s="176" cm="1">
        <f t="array" ref="AN24">_xlfn.XLOOKUP(AN$1,'PY1 Data(H)'!$A$1:$CZ$1,_xlfn.XLOOKUP($A24,'PY1 Data(H)'!$A$1:$A$288,'PY1 Data(H)'!$A$1:$CZ$288))</f>
        <v>330682</v>
      </c>
      <c r="AO24" s="176" cm="1">
        <f t="array" ref="AO24">_xlfn.XLOOKUP(AO$1,'PY1 Data(H)'!$A$1:$CZ$1,_xlfn.XLOOKUP($A24,'PY1 Data(H)'!$A$1:$A$288,'PY1 Data(H)'!$A$1:$CZ$288))</f>
        <v>102864</v>
      </c>
      <c r="AP24" s="176" cm="1">
        <f t="array" ref="AP24">_xlfn.XLOOKUP(AP$1,'PY1 Data(H)'!$A$1:$CZ$1,_xlfn.XLOOKUP($A24,'PY1 Data(H)'!$A$1:$A$288,'PY1 Data(H)'!$A$1:$CZ$288))</f>
        <v>3613243</v>
      </c>
      <c r="AQ24" s="176" cm="1">
        <f t="array" ref="AQ24">_xlfn.XLOOKUP(AQ$1,'PY1 Data(H)'!$A$1:$CZ$1,_xlfn.XLOOKUP($A24,'PY1 Data(H)'!$A$1:$A$288,'PY1 Data(H)'!$A$1:$CZ$288))</f>
        <v>1155932</v>
      </c>
      <c r="AR24" s="176" cm="1">
        <f t="array" ref="AR24">_xlfn.XLOOKUP(AR$1,'PY1 Data(H)'!$A$1:$CZ$1,_xlfn.XLOOKUP($A24,'PY1 Data(H)'!$A$1:$A$288,'PY1 Data(H)'!$A$1:$CZ$288))</f>
        <v>19998100</v>
      </c>
      <c r="AS24" s="176" cm="1">
        <f t="array" ref="AS24">_xlfn.XLOOKUP(AS$1,'PY1 Data(H)'!$A$1:$CZ$1,_xlfn.XLOOKUP($A24,'PY1 Data(H)'!$A$1:$A$288,'PY1 Data(H)'!$A$1:$CZ$288))</f>
        <v>793437</v>
      </c>
      <c r="AT24" s="176" cm="1">
        <f t="array" ref="AT24">_xlfn.XLOOKUP(AT$1,'PY1 Data(H)'!$A$1:$CZ$1,_xlfn.XLOOKUP($A24,'PY1 Data(H)'!$A$1:$A$288,'PY1 Data(H)'!$A$1:$CZ$288))</f>
        <v>4944020</v>
      </c>
      <c r="AU24" s="176" cm="1">
        <f t="array" ref="AU24">_xlfn.XLOOKUP(AU$1,'PY1 Data(H)'!$A$1:$CZ$1,_xlfn.XLOOKUP($A24,'PY1 Data(H)'!$A$1:$A$288,'PY1 Data(H)'!$A$1:$CZ$288))</f>
        <v>1075408</v>
      </c>
      <c r="AV24" s="176" cm="1">
        <f t="array" ref="AV24">_xlfn.XLOOKUP(AV$1,'PY1 Data(H)'!$A$1:$CZ$1,_xlfn.XLOOKUP($A24,'PY1 Data(H)'!$A$1:$A$288,'PY1 Data(H)'!$A$1:$CZ$288))</f>
        <v>5569287</v>
      </c>
      <c r="AW24" s="176" cm="1">
        <f t="array" ref="AW24">_xlfn.XLOOKUP(AW$1,'PY1 Data(H)'!$A$1:$CZ$1,_xlfn.XLOOKUP($A24,'PY1 Data(H)'!$A$1:$A$288,'PY1 Data(H)'!$A$1:$CZ$288))</f>
        <v>424208</v>
      </c>
      <c r="AX24" s="176" cm="1">
        <f t="array" ref="AX24">_xlfn.XLOOKUP(AX$1,'PY1 Data(H)'!$A$1:$CZ$1,_xlfn.XLOOKUP($A24,'PY1 Data(H)'!$A$1:$A$288,'PY1 Data(H)'!$A$1:$CZ$288))</f>
        <v>1716112</v>
      </c>
      <c r="AY24" s="176" cm="1">
        <f t="array" ref="AY24">_xlfn.XLOOKUP(AY$1,'PY1 Data(H)'!$A$1:$CZ$1,_xlfn.XLOOKUP($A24,'PY1 Data(H)'!$A$1:$A$288,'PY1 Data(H)'!$A$1:$CZ$288))</f>
        <v>0</v>
      </c>
      <c r="AZ24" s="176" cm="1">
        <f t="array" ref="AZ24">_xlfn.XLOOKUP(AZ$1,'PY1 Data(H)'!$A$1:$CZ$1,_xlfn.XLOOKUP($A24,'PY1 Data(H)'!$A$1:$A$288,'PY1 Data(H)'!$A$1:$CZ$288))</f>
        <v>5599420</v>
      </c>
      <c r="BA24" s="176" cm="1">
        <f t="array" ref="BA24">_xlfn.XLOOKUP(BA$1,'PY1 Data(H)'!$A$1:$CZ$1,_xlfn.XLOOKUP($A24,'PY1 Data(H)'!$A$1:$A$288,'PY1 Data(H)'!$A$1:$CZ$288))</f>
        <v>621148</v>
      </c>
      <c r="BB24" s="176" cm="1">
        <f t="array" ref="BB24">_xlfn.XLOOKUP(BB$1,'PY1 Data(H)'!$A$1:$CZ$1,_xlfn.XLOOKUP($A24,'PY1 Data(H)'!$A$1:$A$288,'PY1 Data(H)'!$A$1:$CZ$288))</f>
        <v>9504223</v>
      </c>
      <c r="BC24" s="176" cm="1">
        <f t="array" ref="BC24">_xlfn.XLOOKUP(BC$1,'PY1 Data(H)'!$A$1:$CZ$1,_xlfn.XLOOKUP($A24,'PY1 Data(H)'!$A$1:$A$288,'PY1 Data(H)'!$A$1:$CZ$288))</f>
        <v>155684</v>
      </c>
      <c r="BD24" s="176" cm="1">
        <f t="array" ref="BD24">_xlfn.XLOOKUP(BD$1,'PY1 Data(H)'!$A$1:$CZ$1,_xlfn.XLOOKUP($A24,'PY1 Data(H)'!$A$1:$A$288,'PY1 Data(H)'!$A$1:$CZ$288))</f>
        <v>2775980</v>
      </c>
      <c r="BE24" s="176" cm="1">
        <f t="array" ref="BE24">_xlfn.XLOOKUP(BE$1,'PY1 Data(H)'!$A$1:$CZ$1,_xlfn.XLOOKUP($A24,'PY1 Data(H)'!$A$1:$A$288,'PY1 Data(H)'!$A$1:$CZ$288))</f>
        <v>1556799</v>
      </c>
      <c r="BF24" s="176" cm="1">
        <f t="array" ref="BF24">_xlfn.XLOOKUP(BF$1,'PY1 Data(H)'!$A$1:$CZ$1,_xlfn.XLOOKUP($A24,'PY1 Data(H)'!$A$1:$A$288,'PY1 Data(H)'!$A$1:$CZ$288))</f>
        <v>2770422</v>
      </c>
      <c r="BG24" s="176" cm="1">
        <f t="array" ref="BG24">_xlfn.XLOOKUP(BG$1,'PY1 Data(H)'!$A$1:$CZ$1,_xlfn.XLOOKUP($A24,'PY1 Data(H)'!$A$1:$A$288,'PY1 Data(H)'!$A$1:$CZ$288))</f>
        <v>744342</v>
      </c>
      <c r="BH24" s="176" cm="1">
        <f t="array" ref="BH24">_xlfn.XLOOKUP(BH$1,'PY1 Data(H)'!$A$1:$CZ$1,_xlfn.XLOOKUP($A24,'PY1 Data(H)'!$A$1:$A$288,'PY1 Data(H)'!$A$1:$CZ$288))</f>
        <v>325472</v>
      </c>
      <c r="BI24" s="176" cm="1">
        <f t="array" ref="BI24">_xlfn.XLOOKUP(BI$1,'PY1 Data(H)'!$A$1:$CZ$1,_xlfn.XLOOKUP($A24,'PY1 Data(H)'!$A$1:$A$288,'PY1 Data(H)'!$A$1:$CZ$288))</f>
        <v>763432</v>
      </c>
      <c r="BJ24" s="176" cm="1">
        <f t="array" ref="BJ24">_xlfn.XLOOKUP(BJ$1,'PY1 Data(H)'!$A$1:$CZ$1,_xlfn.XLOOKUP($A24,'PY1 Data(H)'!$A$1:$A$288,'PY1 Data(H)'!$A$1:$CZ$288))</f>
        <v>595632</v>
      </c>
      <c r="BK24" s="176" cm="1">
        <f t="array" ref="BK24">_xlfn.XLOOKUP(BK$1,'PY1 Data(H)'!$A$1:$CZ$1,_xlfn.XLOOKUP($A24,'PY1 Data(H)'!$A$1:$A$288,'PY1 Data(H)'!$A$1:$CZ$288))</f>
        <v>63933419</v>
      </c>
      <c r="BL24" s="176" cm="1">
        <f t="array" ref="BL24">_xlfn.XLOOKUP(BL$1,'PY1 Data(H)'!$A$1:$CZ$1,_xlfn.XLOOKUP($A24,'PY1 Data(H)'!$A$1:$A$288,'PY1 Data(H)'!$A$1:$CZ$288))</f>
        <v>0</v>
      </c>
      <c r="BM24" s="176" cm="1">
        <f t="array" ref="BM24">_xlfn.XLOOKUP(BM$1,'PY1 Data(H)'!$A$1:$CZ$1,_xlfn.XLOOKUP($A24,'PY1 Data(H)'!$A$1:$A$288,'PY1 Data(H)'!$A$1:$CZ$288))</f>
        <v>1453395</v>
      </c>
      <c r="BN24" s="176" cm="1">
        <f t="array" ref="BN24">_xlfn.XLOOKUP(BN$1,'PY1 Data(H)'!$A$1:$CZ$1,_xlfn.XLOOKUP($A24,'PY1 Data(H)'!$A$1:$A$288,'PY1 Data(H)'!$A$1:$CZ$288))</f>
        <v>6353306</v>
      </c>
      <c r="BO24" s="176" cm="1">
        <f t="array" ref="BO24">_xlfn.XLOOKUP(BO$1,'PY1 Data(H)'!$A$1:$CZ$1,_xlfn.XLOOKUP($A24,'PY1 Data(H)'!$A$1:$A$288,'PY1 Data(H)'!$A$1:$CZ$288))</f>
        <v>1211372</v>
      </c>
      <c r="BP24" s="176" cm="1">
        <f t="array" ref="BP24">_xlfn.XLOOKUP(BP$1,'PY1 Data(H)'!$A$1:$CZ$1,_xlfn.XLOOKUP($A24,'PY1 Data(H)'!$A$1:$A$288,'PY1 Data(H)'!$A$1:$CZ$288))</f>
        <v>8311605</v>
      </c>
      <c r="BQ24" s="176" cm="1">
        <f t="array" ref="BQ24">_xlfn.XLOOKUP(BQ$1,'PY1 Data(H)'!$A$1:$CZ$1,_xlfn.XLOOKUP($A24,'PY1 Data(H)'!$A$1:$A$288,'PY1 Data(H)'!$A$1:$CZ$288))</f>
        <v>436951</v>
      </c>
      <c r="BR24" s="176" cm="1">
        <f t="array" ref="BR24">_xlfn.XLOOKUP(BR$1,'PY1 Data(H)'!$A$1:$CZ$1,_xlfn.XLOOKUP($A24,'PY1 Data(H)'!$A$1:$A$288,'PY1 Data(H)'!$A$1:$CZ$288))</f>
        <v>3749373</v>
      </c>
      <c r="BS24" s="176" cm="1">
        <f t="array" ref="BS24">_xlfn.XLOOKUP(BS$1,'PY1 Data(H)'!$A$1:$CZ$1,_xlfn.XLOOKUP($A24,'PY1 Data(H)'!$A$1:$A$288,'PY1 Data(H)'!$A$1:$CZ$288))</f>
        <v>14275755</v>
      </c>
      <c r="BT24" s="176" cm="1">
        <f t="array" ref="BT24">_xlfn.XLOOKUP(BT$1,'PY1 Data(H)'!$A$1:$CZ$1,_xlfn.XLOOKUP($A24,'PY1 Data(H)'!$A$1:$A$288,'PY1 Data(H)'!$A$1:$CZ$288))</f>
        <v>328986</v>
      </c>
      <c r="BU24" s="176" cm="1">
        <f t="array" ref="BU24">_xlfn.XLOOKUP(BU$1,'PY1 Data(H)'!$A$1:$CZ$1,_xlfn.XLOOKUP($A24,'PY1 Data(H)'!$A$1:$A$288,'PY1 Data(H)'!$A$1:$CZ$288))</f>
        <v>969880</v>
      </c>
      <c r="BV24" s="176" cm="1">
        <f t="array" ref="BV24">_xlfn.XLOOKUP(BV$1,'PY1 Data(H)'!$A$1:$CZ$1,_xlfn.XLOOKUP($A24,'PY1 Data(H)'!$A$1:$A$288,'PY1 Data(H)'!$A$1:$CZ$288))</f>
        <v>4310878</v>
      </c>
      <c r="BW24" s="176" cm="1">
        <f t="array" ref="BW24">_xlfn.XLOOKUP(BW$1,'PY1 Data(H)'!$A$1:$CZ$1,_xlfn.XLOOKUP($A24,'PY1 Data(H)'!$A$1:$A$288,'PY1 Data(H)'!$A$1:$CZ$288))</f>
        <v>177804</v>
      </c>
      <c r="BX24" s="176" cm="1">
        <f t="array" ref="BX24">_xlfn.XLOOKUP(BX$1,'PY1 Data(H)'!$A$1:$CZ$1,_xlfn.XLOOKUP($A24,'PY1 Data(H)'!$A$1:$A$288,'PY1 Data(H)'!$A$1:$CZ$288))</f>
        <v>248213</v>
      </c>
      <c r="BY24" s="176" cm="1">
        <f t="array" ref="BY24">_xlfn.XLOOKUP(BY$1,'PY1 Data(H)'!$A$1:$CZ$1,_xlfn.XLOOKUP($A24,'PY1 Data(H)'!$A$1:$A$288,'PY1 Data(H)'!$A$1:$CZ$288))</f>
        <v>3997678</v>
      </c>
      <c r="BZ24" s="176" cm="1">
        <f t="array" ref="BZ24">_xlfn.XLOOKUP(BZ$1,'PY1 Data(H)'!$A$1:$CZ$1,_xlfn.XLOOKUP($A24,'PY1 Data(H)'!$A$1:$A$288,'PY1 Data(H)'!$A$1:$CZ$288))</f>
        <v>297845</v>
      </c>
      <c r="CA24" s="176" cm="1">
        <f t="array" ref="CA24">_xlfn.XLOOKUP(CA$1,'PY1 Data(H)'!$A$1:$CZ$1,_xlfn.XLOOKUP($A24,'PY1 Data(H)'!$A$1:$A$288,'PY1 Data(H)'!$A$1:$CZ$288))</f>
        <v>4050901</v>
      </c>
      <c r="CB24" s="176" cm="1">
        <f t="array" ref="CB24">_xlfn.XLOOKUP(CB$1,'PY1 Data(H)'!$A$1:$CZ$1,_xlfn.XLOOKUP($A24,'PY1 Data(H)'!$A$1:$A$288,'PY1 Data(H)'!$A$1:$CZ$288))</f>
        <v>579859</v>
      </c>
      <c r="CC24" s="176" cm="1">
        <f t="array" ref="CC24">_xlfn.XLOOKUP(CC$1,'PY1 Data(H)'!$A$1:$CZ$1,_xlfn.XLOOKUP($A24,'PY1 Data(H)'!$A$1:$A$288,'PY1 Data(H)'!$A$1:$CZ$288))</f>
        <v>1744844</v>
      </c>
      <c r="CD24" s="176" cm="1">
        <f t="array" ref="CD24">_xlfn.XLOOKUP(CD$1,'PY1 Data(H)'!$A$1:$CZ$1,_xlfn.XLOOKUP($A24,'PY1 Data(H)'!$A$1:$A$288,'PY1 Data(H)'!$A$1:$CZ$288))</f>
        <v>2097063</v>
      </c>
      <c r="CE24" s="176" cm="1">
        <f t="array" ref="CE24">_xlfn.XLOOKUP(CE$1,'PY1 Data(H)'!$A$1:$CZ$1,_xlfn.XLOOKUP($A24,'PY1 Data(H)'!$A$1:$A$288,'PY1 Data(H)'!$A$1:$CZ$288))</f>
        <v>1202689</v>
      </c>
      <c r="CF24" s="176" cm="1">
        <f t="array" ref="CF24">_xlfn.XLOOKUP(CF$1,'PY1 Data(H)'!$A$1:$CZ$1,_xlfn.XLOOKUP($A24,'PY1 Data(H)'!$A$1:$A$288,'PY1 Data(H)'!$A$1:$CZ$288))</f>
        <v>1375928</v>
      </c>
      <c r="CG24" s="176" cm="1">
        <f t="array" ref="CG24">_xlfn.XLOOKUP(CG$1,'PY1 Data(H)'!$A$1:$CZ$1,_xlfn.XLOOKUP($A24,'PY1 Data(H)'!$A$1:$A$288,'PY1 Data(H)'!$A$1:$CZ$288))</f>
        <v>4520186</v>
      </c>
      <c r="CH24" s="176" cm="1">
        <f t="array" ref="CH24">_xlfn.XLOOKUP(CH$1,'PY1 Data(H)'!$A$1:$CZ$1,_xlfn.XLOOKUP($A24,'PY1 Data(H)'!$A$1:$A$288,'PY1 Data(H)'!$A$1:$CZ$288))</f>
        <v>1800604</v>
      </c>
      <c r="CI24" s="176" cm="1">
        <f t="array" ref="CI24">_xlfn.XLOOKUP(CI$1,'PY1 Data(H)'!$A$1:$CZ$1,_xlfn.XLOOKUP($A24,'PY1 Data(H)'!$A$1:$A$288,'PY1 Data(H)'!$A$1:$CZ$288))</f>
        <v>460487</v>
      </c>
      <c r="CJ24" s="176" cm="1">
        <f t="array" ref="CJ24">_xlfn.XLOOKUP(CJ$1,'PY1 Data(H)'!$A$1:$CZ$1,_xlfn.XLOOKUP($A24,'PY1 Data(H)'!$A$1:$A$288,'PY1 Data(H)'!$A$1:$CZ$288))</f>
        <v>1616644</v>
      </c>
      <c r="CK24" s="176" cm="1">
        <f t="array" ref="CK24">_xlfn.XLOOKUP(CK$1,'PY1 Data(H)'!$A$1:$CZ$1,_xlfn.XLOOKUP($A24,'PY1 Data(H)'!$A$1:$A$288,'PY1 Data(H)'!$A$1:$CZ$288))</f>
        <v>1540887</v>
      </c>
      <c r="CL24" s="176" cm="1">
        <f t="array" ref="CL24">_xlfn.XLOOKUP(CL$1,'PY1 Data(H)'!$A$1:$CZ$1,_xlfn.XLOOKUP($A24,'PY1 Data(H)'!$A$1:$A$288,'PY1 Data(H)'!$A$1:$CZ$288))</f>
        <v>570086</v>
      </c>
      <c r="CM24" s="176" cm="1">
        <f t="array" ref="CM24">_xlfn.XLOOKUP(CM$1,'PY1 Data(H)'!$A$1:$CZ$1,_xlfn.XLOOKUP($A24,'PY1 Data(H)'!$A$1:$A$288,'PY1 Data(H)'!$A$1:$CZ$288))</f>
        <v>56828</v>
      </c>
      <c r="CN24" s="176" cm="1">
        <f t="array" ref="CN24">_xlfn.XLOOKUP(CN$1,'PY1 Data(H)'!$A$1:$CZ$1,_xlfn.XLOOKUP($A24,'PY1 Data(H)'!$A$1:$A$288,'PY1 Data(H)'!$A$1:$CZ$288))</f>
        <v>34915</v>
      </c>
      <c r="CO24" s="176" cm="1">
        <f t="array" ref="CO24">_xlfn.XLOOKUP(CO$1,'PY1 Data(H)'!$A$1:$CZ$1,_xlfn.XLOOKUP($A24,'PY1 Data(H)'!$A$1:$A$288,'PY1 Data(H)'!$A$1:$CZ$288))</f>
        <v>14003945</v>
      </c>
      <c r="CP24" s="176" cm="1">
        <f t="array" ref="CP24">_xlfn.XLOOKUP(CP$1,'PY1 Data(H)'!$A$1:$CZ$1,_xlfn.XLOOKUP($A24,'PY1 Data(H)'!$A$1:$A$288,'PY1 Data(H)'!$A$1:$CZ$288))</f>
        <v>364100</v>
      </c>
      <c r="CQ24" s="176" cm="1">
        <f t="array" ref="CQ24">_xlfn.XLOOKUP(CQ$1,'PY1 Data(H)'!$A$1:$CZ$1,_xlfn.XLOOKUP($A24,'PY1 Data(H)'!$A$1:$A$288,'PY1 Data(H)'!$A$1:$CZ$288))</f>
        <v>114361490</v>
      </c>
      <c r="CR24" s="176" cm="1">
        <f t="array" ref="CR24">_xlfn.XLOOKUP(CR$1,'PY1 Data(H)'!$A$1:$CZ$1,_xlfn.XLOOKUP($A24,'PY1 Data(H)'!$A$1:$A$288,'PY1 Data(H)'!$A$1:$CZ$288))</f>
        <v>141214</v>
      </c>
      <c r="CS24" s="176" cm="1">
        <f t="array" ref="CS24">_xlfn.XLOOKUP(CS$1,'PY1 Data(H)'!$A$1:$CZ$1,_xlfn.XLOOKUP($A24,'PY1 Data(H)'!$A$1:$A$288,'PY1 Data(H)'!$A$1:$CZ$288))</f>
        <v>4084</v>
      </c>
      <c r="CT24" s="176" cm="1">
        <f t="array" ref="CT24">_xlfn.XLOOKUP(CT$1,'PY1 Data(H)'!$A$1:$CZ$1,_xlfn.XLOOKUP($A24,'PY1 Data(H)'!$A$1:$A$288,'PY1 Data(H)'!$A$1:$CZ$288))</f>
        <v>1586125</v>
      </c>
      <c r="CU24" s="176" cm="1">
        <f t="array" ref="CU24">_xlfn.XLOOKUP(CU$1,'PY1 Data(H)'!$A$1:$CZ$1,_xlfn.XLOOKUP($A24,'PY1 Data(H)'!$A$1:$A$288,'PY1 Data(H)'!$A$1:$CZ$288))</f>
        <v>2302473</v>
      </c>
      <c r="CV24" s="176" cm="1">
        <f t="array" ref="CV24">_xlfn.XLOOKUP(CV$1,'PY1 Data(H)'!$A$1:$CZ$1,_xlfn.XLOOKUP($A24,'PY1 Data(H)'!$A$1:$A$288,'PY1 Data(H)'!$A$1:$CZ$288))</f>
        <v>906842</v>
      </c>
      <c r="CW24" s="176" cm="1">
        <f t="array" ref="CW24">_xlfn.XLOOKUP(CW$1,'PY1 Data(H)'!$A$1:$CZ$1,_xlfn.XLOOKUP($A24,'PY1 Data(H)'!$A$1:$A$288,'PY1 Data(H)'!$A$1:$CZ$288))</f>
        <v>213941</v>
      </c>
      <c r="CX24" s="176" cm="1">
        <f t="array" ref="CX24">_xlfn.XLOOKUP(CX$1,'PY1 Data(H)'!$A$1:$CZ$1,_xlfn.XLOOKUP($A24,'PY1 Data(H)'!$A$1:$A$288,'PY1 Data(H)'!$A$1:$CZ$288))</f>
        <v>530335</v>
      </c>
      <c r="CY24" s="176" cm="1">
        <f t="array" ref="CY24">_xlfn.XLOOKUP(CY$1,'PY1 Data(H)'!$A$1:$CZ$1,_xlfn.XLOOKUP($A24,'PY1 Data(H)'!$A$1:$A$288,'PY1 Data(H)'!$A$1:$CZ$288))</f>
        <v>371982</v>
      </c>
    </row>
    <row r="25" spans="1:103" x14ac:dyDescent="0.3">
      <c r="A25">
        <v>388</v>
      </c>
      <c r="D25" s="176" cm="1">
        <f t="array" ref="D25">_xlfn.XLOOKUP(D$1,'PY1 Data(H)'!$A$1:$CZ$1,_xlfn.XLOOKUP($A25,'PY1 Data(H)'!$A$1:$A$288,'PY1 Data(H)'!$A$1:$CZ$288))</f>
        <v>185011006</v>
      </c>
      <c r="E25" s="176" cm="1">
        <f t="array" ref="E25">_xlfn.XLOOKUP(E$1,'PY1 Data(H)'!$A$1:$CZ$1,_xlfn.XLOOKUP($A25,'PY1 Data(H)'!$A$1:$A$288,'PY1 Data(H)'!$A$1:$CZ$288))</f>
        <v>45178597</v>
      </c>
      <c r="F25" s="176" cm="1">
        <f t="array" ref="F25">_xlfn.XLOOKUP(F$1,'PY1 Data(H)'!$A$1:$CZ$1,_xlfn.XLOOKUP($A25,'PY1 Data(H)'!$A$1:$A$288,'PY1 Data(H)'!$A$1:$CZ$288))</f>
        <v>19029028</v>
      </c>
      <c r="G25" s="176" cm="1">
        <f t="array" ref="G25">_xlfn.XLOOKUP(G$1,'PY1 Data(H)'!$A$1:$CZ$1,_xlfn.XLOOKUP($A25,'PY1 Data(H)'!$A$1:$A$288,'PY1 Data(H)'!$A$1:$CZ$288))</f>
        <v>0</v>
      </c>
      <c r="H25" s="176" cm="1">
        <f t="array" ref="H25">_xlfn.XLOOKUP(H$1,'PY1 Data(H)'!$A$1:$CZ$1,_xlfn.XLOOKUP($A25,'PY1 Data(H)'!$A$1:$A$288,'PY1 Data(H)'!$A$1:$CZ$288))</f>
        <v>44182187</v>
      </c>
      <c r="I25" s="176" cm="1">
        <f t="array" ref="I25">_xlfn.XLOOKUP(I$1,'PY1 Data(H)'!$A$1:$CZ$1,_xlfn.XLOOKUP($A25,'PY1 Data(H)'!$A$1:$A$288,'PY1 Data(H)'!$A$1:$CZ$288))</f>
        <v>36254438</v>
      </c>
      <c r="J25" s="176" cm="1">
        <f t="array" ref="J25">_xlfn.XLOOKUP(J$1,'PY1 Data(H)'!$A$1:$CZ$1,_xlfn.XLOOKUP($A25,'PY1 Data(H)'!$A$1:$A$288,'PY1 Data(H)'!$A$1:$CZ$288))</f>
        <v>67312885</v>
      </c>
      <c r="K25" s="176" cm="1">
        <f t="array" ref="K25">_xlfn.XLOOKUP(K$1,'PY1 Data(H)'!$A$1:$CZ$1,_xlfn.XLOOKUP($A25,'PY1 Data(H)'!$A$1:$A$288,'PY1 Data(H)'!$A$1:$CZ$288))</f>
        <v>28811732</v>
      </c>
      <c r="L25" s="176" cm="1">
        <f t="array" ref="L25">_xlfn.XLOOKUP(L$1,'PY1 Data(H)'!$A$1:$CZ$1,_xlfn.XLOOKUP($A25,'PY1 Data(H)'!$A$1:$A$288,'PY1 Data(H)'!$A$1:$CZ$288))</f>
        <v>49626644</v>
      </c>
      <c r="M25" s="176" cm="1">
        <f t="array" ref="M25">_xlfn.XLOOKUP(M$1,'PY1 Data(H)'!$A$1:$CZ$1,_xlfn.XLOOKUP($A25,'PY1 Data(H)'!$A$1:$A$288,'PY1 Data(H)'!$A$1:$CZ$288))</f>
        <v>253143938</v>
      </c>
      <c r="N25" s="176" cm="1">
        <f t="array" ref="N25">_xlfn.XLOOKUP(N$1,'PY1 Data(H)'!$A$1:$CZ$1,_xlfn.XLOOKUP($A25,'PY1 Data(H)'!$A$1:$A$288,'PY1 Data(H)'!$A$1:$CZ$288))</f>
        <v>476955072</v>
      </c>
      <c r="O25" s="176" cm="1">
        <f t="array" ref="O25">_xlfn.XLOOKUP(O$1,'PY1 Data(H)'!$A$1:$CZ$1,_xlfn.XLOOKUP($A25,'PY1 Data(H)'!$A$1:$A$288,'PY1 Data(H)'!$A$1:$CZ$288))</f>
        <v>99318671</v>
      </c>
      <c r="P25" s="176" cm="1">
        <f t="array" ref="P25">_xlfn.XLOOKUP(P$1,'PY1 Data(H)'!$A$1:$CZ$1,_xlfn.XLOOKUP($A25,'PY1 Data(H)'!$A$1:$A$288,'PY1 Data(H)'!$A$1:$CZ$288))</f>
        <v>307116214</v>
      </c>
      <c r="Q25" s="176" cm="1">
        <f t="array" ref="Q25">_xlfn.XLOOKUP(Q$1,'PY1 Data(H)'!$A$1:$CZ$1,_xlfn.XLOOKUP($A25,'PY1 Data(H)'!$A$1:$A$288,'PY1 Data(H)'!$A$1:$CZ$288))</f>
        <v>104384525</v>
      </c>
      <c r="R25" s="176" cm="1">
        <f t="array" ref="R25">_xlfn.XLOOKUP(R$1,'PY1 Data(H)'!$A$1:$CZ$1,_xlfn.XLOOKUP($A25,'PY1 Data(H)'!$A$1:$A$288,'PY1 Data(H)'!$A$1:$CZ$288))</f>
        <v>16702241</v>
      </c>
      <c r="S25" s="176" cm="1">
        <f t="array" ref="S25">_xlfn.XLOOKUP(S$1,'PY1 Data(H)'!$A$1:$CZ$1,_xlfn.XLOOKUP($A25,'PY1 Data(H)'!$A$1:$A$288,'PY1 Data(H)'!$A$1:$CZ$288))</f>
        <v>142360590</v>
      </c>
      <c r="T25" s="176" cm="1">
        <f t="array" ref="T25">_xlfn.XLOOKUP(T$1,'PY1 Data(H)'!$A$1:$CZ$1,_xlfn.XLOOKUP($A25,'PY1 Data(H)'!$A$1:$A$288,'PY1 Data(H)'!$A$1:$CZ$288))</f>
        <v>0</v>
      </c>
      <c r="U25" s="176" cm="1">
        <f t="array" ref="U25">_xlfn.XLOOKUP(U$1,'PY1 Data(H)'!$A$1:$CZ$1,_xlfn.XLOOKUP($A25,'PY1 Data(H)'!$A$1:$A$288,'PY1 Data(H)'!$A$1:$CZ$288))</f>
        <v>209258095</v>
      </c>
      <c r="V25" s="176" cm="1">
        <f t="array" ref="V25">_xlfn.XLOOKUP(V$1,'PY1 Data(H)'!$A$1:$CZ$1,_xlfn.XLOOKUP($A25,'PY1 Data(H)'!$A$1:$A$288,'PY1 Data(H)'!$A$1:$CZ$288))</f>
        <v>136310359</v>
      </c>
      <c r="W25" s="176" cm="1">
        <f t="array" ref="W25">_xlfn.XLOOKUP(W$1,'PY1 Data(H)'!$A$1:$CZ$1,_xlfn.XLOOKUP($A25,'PY1 Data(H)'!$A$1:$A$288,'PY1 Data(H)'!$A$1:$CZ$288))</f>
        <v>0</v>
      </c>
      <c r="X25" s="176" cm="1">
        <f t="array" ref="X25">_xlfn.XLOOKUP(X$1,'PY1 Data(H)'!$A$1:$CZ$1,_xlfn.XLOOKUP($A25,'PY1 Data(H)'!$A$1:$A$288,'PY1 Data(H)'!$A$1:$CZ$288))</f>
        <v>19534402</v>
      </c>
      <c r="Y25" s="176" cm="1">
        <f t="array" ref="Y25">_xlfn.XLOOKUP(Y$1,'PY1 Data(H)'!$A$1:$CZ$1,_xlfn.XLOOKUP($A25,'PY1 Data(H)'!$A$1:$A$288,'PY1 Data(H)'!$A$1:$CZ$288))</f>
        <v>25326355</v>
      </c>
      <c r="Z25" s="176" cm="1">
        <f t="array" ref="Z25">_xlfn.XLOOKUP(Z$1,'PY1 Data(H)'!$A$1:$CZ$1,_xlfn.XLOOKUP($A25,'PY1 Data(H)'!$A$1:$A$288,'PY1 Data(H)'!$A$1:$CZ$288))</f>
        <v>136529360</v>
      </c>
      <c r="AA25" s="176" cm="1">
        <f t="array" ref="AA25">_xlfn.XLOOKUP(AA$1,'PY1 Data(H)'!$A$1:$CZ$1,_xlfn.XLOOKUP($A25,'PY1 Data(H)'!$A$1:$A$288,'PY1 Data(H)'!$A$1:$CZ$288))</f>
        <v>68323776</v>
      </c>
      <c r="AB25" s="176" cm="1">
        <f t="array" ref="AB25">_xlfn.XLOOKUP(AB$1,'PY1 Data(H)'!$A$1:$CZ$1,_xlfn.XLOOKUP($A25,'PY1 Data(H)'!$A$1:$A$288,'PY1 Data(H)'!$A$1:$CZ$288))</f>
        <v>121310523</v>
      </c>
      <c r="AC25" s="176" cm="1">
        <f t="array" ref="AC25">_xlfn.XLOOKUP(AC$1,'PY1 Data(H)'!$A$1:$CZ$1,_xlfn.XLOOKUP($A25,'PY1 Data(H)'!$A$1:$A$288,'PY1 Data(H)'!$A$1:$CZ$288))</f>
        <v>338343051</v>
      </c>
      <c r="AD25" s="176" cm="1">
        <f t="array" ref="AD25">_xlfn.XLOOKUP(AD$1,'PY1 Data(H)'!$A$1:$CZ$1,_xlfn.XLOOKUP($A25,'PY1 Data(H)'!$A$1:$A$288,'PY1 Data(H)'!$A$1:$CZ$288))</f>
        <v>72576329</v>
      </c>
      <c r="AE25" s="176" cm="1">
        <f t="array" ref="AE25">_xlfn.XLOOKUP(AE$1,'PY1 Data(H)'!$A$1:$CZ$1,_xlfn.XLOOKUP($A25,'PY1 Data(H)'!$A$1:$A$288,'PY1 Data(H)'!$A$1:$CZ$288))</f>
        <v>139927644</v>
      </c>
      <c r="AF25" s="176" cm="1">
        <f t="array" ref="AF25">_xlfn.XLOOKUP(AF$1,'PY1 Data(H)'!$A$1:$CZ$1,_xlfn.XLOOKUP($A25,'PY1 Data(H)'!$A$1:$A$288,'PY1 Data(H)'!$A$1:$CZ$288))</f>
        <v>152776679</v>
      </c>
      <c r="AG25" s="176" cm="1">
        <f t="array" ref="AG25">_xlfn.XLOOKUP(AG$1,'PY1 Data(H)'!$A$1:$CZ$1,_xlfn.XLOOKUP($A25,'PY1 Data(H)'!$A$1:$A$288,'PY1 Data(H)'!$A$1:$CZ$288))</f>
        <v>63504640</v>
      </c>
      <c r="AH25" s="176" cm="1">
        <f t="array" ref="AH25">_xlfn.XLOOKUP(AH$1,'PY1 Data(H)'!$A$1:$CZ$1,_xlfn.XLOOKUP($A25,'PY1 Data(H)'!$A$1:$A$288,'PY1 Data(H)'!$A$1:$CZ$288))</f>
        <v>67496974</v>
      </c>
      <c r="AI25" s="176" cm="1">
        <f t="array" ref="AI25">_xlfn.XLOOKUP(AI$1,'PY1 Data(H)'!$A$1:$CZ$1,_xlfn.XLOOKUP($A25,'PY1 Data(H)'!$A$1:$A$288,'PY1 Data(H)'!$A$1:$CZ$288))</f>
        <v>541088985</v>
      </c>
      <c r="AJ25" s="176" cm="1">
        <f t="array" ref="AJ25">_xlfn.XLOOKUP(AJ$1,'PY1 Data(H)'!$A$1:$CZ$1,_xlfn.XLOOKUP($A25,'PY1 Data(H)'!$A$1:$A$288,'PY1 Data(H)'!$A$1:$CZ$288))</f>
        <v>62435552</v>
      </c>
      <c r="AK25" s="176" cm="1">
        <f t="array" ref="AK25">_xlfn.XLOOKUP(AK$1,'PY1 Data(H)'!$A$1:$CZ$1,_xlfn.XLOOKUP($A25,'PY1 Data(H)'!$A$1:$A$288,'PY1 Data(H)'!$A$1:$CZ$288))</f>
        <v>476825564</v>
      </c>
      <c r="AL25" s="176" cm="1">
        <f t="array" ref="AL25">_xlfn.XLOOKUP(AL$1,'PY1 Data(H)'!$A$1:$CZ$1,_xlfn.XLOOKUP($A25,'PY1 Data(H)'!$A$1:$A$288,'PY1 Data(H)'!$A$1:$CZ$288))</f>
        <v>96564392</v>
      </c>
      <c r="AM25" s="176" cm="1">
        <f t="array" ref="AM25">_xlfn.XLOOKUP(AM$1,'PY1 Data(H)'!$A$1:$CZ$1,_xlfn.XLOOKUP($A25,'PY1 Data(H)'!$A$1:$A$288,'PY1 Data(H)'!$A$1:$CZ$288))</f>
        <v>288604567</v>
      </c>
      <c r="AN25" s="176" cm="1">
        <f t="array" ref="AN25">_xlfn.XLOOKUP(AN$1,'PY1 Data(H)'!$A$1:$CZ$1,_xlfn.XLOOKUP($A25,'PY1 Data(H)'!$A$1:$A$288,'PY1 Data(H)'!$A$1:$CZ$288))</f>
        <v>22508436</v>
      </c>
      <c r="AO25" s="176" cm="1">
        <f t="array" ref="AO25">_xlfn.XLOOKUP(AO$1,'PY1 Data(H)'!$A$1:$CZ$1,_xlfn.XLOOKUP($A25,'PY1 Data(H)'!$A$1:$A$288,'PY1 Data(H)'!$A$1:$CZ$288))</f>
        <v>17846863</v>
      </c>
      <c r="AP25" s="176" cm="1">
        <f t="array" ref="AP25">_xlfn.XLOOKUP(AP$1,'PY1 Data(H)'!$A$1:$CZ$1,_xlfn.XLOOKUP($A25,'PY1 Data(H)'!$A$1:$A$288,'PY1 Data(H)'!$A$1:$CZ$288))</f>
        <v>64350331</v>
      </c>
      <c r="AQ25" s="176" cm="1">
        <f t="array" ref="AQ25">_xlfn.XLOOKUP(AQ$1,'PY1 Data(H)'!$A$1:$CZ$1,_xlfn.XLOOKUP($A25,'PY1 Data(H)'!$A$1:$A$288,'PY1 Data(H)'!$A$1:$CZ$288))</f>
        <v>23777284</v>
      </c>
      <c r="AR25" s="176" cm="1">
        <f t="array" ref="AR25">_xlfn.XLOOKUP(AR$1,'PY1 Data(H)'!$A$1:$CZ$1,_xlfn.XLOOKUP($A25,'PY1 Data(H)'!$A$1:$A$288,'PY1 Data(H)'!$A$1:$CZ$288))</f>
        <v>657946240</v>
      </c>
      <c r="AS25" s="176" cm="1">
        <f t="array" ref="AS25">_xlfn.XLOOKUP(AS$1,'PY1 Data(H)'!$A$1:$CZ$1,_xlfn.XLOOKUP($A25,'PY1 Data(H)'!$A$1:$A$288,'PY1 Data(H)'!$A$1:$CZ$288))</f>
        <v>69510821</v>
      </c>
      <c r="AT25" s="176" cm="1">
        <f t="array" ref="AT25">_xlfn.XLOOKUP(AT$1,'PY1 Data(H)'!$A$1:$CZ$1,_xlfn.XLOOKUP($A25,'PY1 Data(H)'!$A$1:$A$288,'PY1 Data(H)'!$A$1:$CZ$288))</f>
        <v>155371972</v>
      </c>
      <c r="AU25" s="176" cm="1">
        <f t="array" ref="AU25">_xlfn.XLOOKUP(AU$1,'PY1 Data(H)'!$A$1:$CZ$1,_xlfn.XLOOKUP($A25,'PY1 Data(H)'!$A$1:$A$288,'PY1 Data(H)'!$A$1:$CZ$288))</f>
        <v>109293149</v>
      </c>
      <c r="AV25" s="176" cm="1">
        <f t="array" ref="AV25">_xlfn.XLOOKUP(AV$1,'PY1 Data(H)'!$A$1:$CZ$1,_xlfn.XLOOKUP($A25,'PY1 Data(H)'!$A$1:$A$288,'PY1 Data(H)'!$A$1:$CZ$288))</f>
        <v>199393784</v>
      </c>
      <c r="AW25" s="176" cm="1">
        <f t="array" ref="AW25">_xlfn.XLOOKUP(AW$1,'PY1 Data(H)'!$A$1:$CZ$1,_xlfn.XLOOKUP($A25,'PY1 Data(H)'!$A$1:$A$288,'PY1 Data(H)'!$A$1:$CZ$288))</f>
        <v>26982321</v>
      </c>
      <c r="AX25" s="176" cm="1">
        <f t="array" ref="AX25">_xlfn.XLOOKUP(AX$1,'PY1 Data(H)'!$A$1:$CZ$1,_xlfn.XLOOKUP($A25,'PY1 Data(H)'!$A$1:$A$288,'PY1 Data(H)'!$A$1:$CZ$288))</f>
        <v>51542353</v>
      </c>
      <c r="AY25" s="176" cm="1">
        <f t="array" ref="AY25">_xlfn.XLOOKUP(AY$1,'PY1 Data(H)'!$A$1:$CZ$1,_xlfn.XLOOKUP($A25,'PY1 Data(H)'!$A$1:$A$288,'PY1 Data(H)'!$A$1:$CZ$288))</f>
        <v>0</v>
      </c>
      <c r="AZ25" s="176" cm="1">
        <f t="array" ref="AZ25">_xlfn.XLOOKUP(AZ$1,'PY1 Data(H)'!$A$1:$CZ$1,_xlfn.XLOOKUP($A25,'PY1 Data(H)'!$A$1:$A$288,'PY1 Data(H)'!$A$1:$CZ$288))</f>
        <v>242450577</v>
      </c>
      <c r="BA25" s="176" cm="1">
        <f t="array" ref="BA25">_xlfn.XLOOKUP(BA$1,'PY1 Data(H)'!$A$1:$CZ$1,_xlfn.XLOOKUP($A25,'PY1 Data(H)'!$A$1:$A$288,'PY1 Data(H)'!$A$1:$CZ$288))</f>
        <v>64848895</v>
      </c>
      <c r="BB25" s="176" cm="1">
        <f t="array" ref="BB25">_xlfn.XLOOKUP(BB$1,'PY1 Data(H)'!$A$1:$CZ$1,_xlfn.XLOOKUP($A25,'PY1 Data(H)'!$A$1:$A$288,'PY1 Data(H)'!$A$1:$CZ$288))</f>
        <v>263060780</v>
      </c>
      <c r="BC25" s="176" cm="1">
        <f t="array" ref="BC25">_xlfn.XLOOKUP(BC$1,'PY1 Data(H)'!$A$1:$CZ$1,_xlfn.XLOOKUP($A25,'PY1 Data(H)'!$A$1:$A$288,'PY1 Data(H)'!$A$1:$CZ$288))</f>
        <v>18098745</v>
      </c>
      <c r="BD25" s="176" cm="1">
        <f t="array" ref="BD25">_xlfn.XLOOKUP(BD$1,'PY1 Data(H)'!$A$1:$CZ$1,_xlfn.XLOOKUP($A25,'PY1 Data(H)'!$A$1:$A$288,'PY1 Data(H)'!$A$1:$CZ$288))</f>
        <v>74909217</v>
      </c>
      <c r="BE25" s="176" cm="1">
        <f t="array" ref="BE25">_xlfn.XLOOKUP(BE$1,'PY1 Data(H)'!$A$1:$CZ$1,_xlfn.XLOOKUP($A25,'PY1 Data(H)'!$A$1:$A$288,'PY1 Data(H)'!$A$1:$CZ$288))</f>
        <v>75162741</v>
      </c>
      <c r="BF25" s="176" cm="1">
        <f t="array" ref="BF25">_xlfn.XLOOKUP(BF$1,'PY1 Data(H)'!$A$1:$CZ$1,_xlfn.XLOOKUP($A25,'PY1 Data(H)'!$A$1:$A$288,'PY1 Data(H)'!$A$1:$CZ$288))</f>
        <v>121494391</v>
      </c>
      <c r="BG25" s="176" cm="1">
        <f t="array" ref="BG25">_xlfn.XLOOKUP(BG$1,'PY1 Data(H)'!$A$1:$CZ$1,_xlfn.XLOOKUP($A25,'PY1 Data(H)'!$A$1:$A$288,'PY1 Data(H)'!$A$1:$CZ$288))</f>
        <v>69218306</v>
      </c>
      <c r="BH25" s="176" cm="1">
        <f t="array" ref="BH25">_xlfn.XLOOKUP(BH$1,'PY1 Data(H)'!$A$1:$CZ$1,_xlfn.XLOOKUP($A25,'PY1 Data(H)'!$A$1:$A$288,'PY1 Data(H)'!$A$1:$CZ$288))</f>
        <v>30034675</v>
      </c>
      <c r="BI25" s="176" cm="1">
        <f t="array" ref="BI25">_xlfn.XLOOKUP(BI$1,'PY1 Data(H)'!$A$1:$CZ$1,_xlfn.XLOOKUP($A25,'PY1 Data(H)'!$A$1:$A$288,'PY1 Data(H)'!$A$1:$CZ$288))</f>
        <v>35153450</v>
      </c>
      <c r="BJ25" s="176" cm="1">
        <f t="array" ref="BJ25">_xlfn.XLOOKUP(BJ$1,'PY1 Data(H)'!$A$1:$CZ$1,_xlfn.XLOOKUP($A25,'PY1 Data(H)'!$A$1:$A$288,'PY1 Data(H)'!$A$1:$CZ$288))</f>
        <v>64324539</v>
      </c>
      <c r="BK25" s="176" cm="1">
        <f t="array" ref="BK25">_xlfn.XLOOKUP(BK$1,'PY1 Data(H)'!$A$1:$CZ$1,_xlfn.XLOOKUP($A25,'PY1 Data(H)'!$A$1:$A$288,'PY1 Data(H)'!$A$1:$CZ$288))</f>
        <v>1990845316</v>
      </c>
      <c r="BL25" s="176" cm="1">
        <f t="array" ref="BL25">_xlfn.XLOOKUP(BL$1,'PY1 Data(H)'!$A$1:$CZ$1,_xlfn.XLOOKUP($A25,'PY1 Data(H)'!$A$1:$A$288,'PY1 Data(H)'!$A$1:$CZ$288))</f>
        <v>23492051</v>
      </c>
      <c r="BM25" s="176" cm="1">
        <f t="array" ref="BM25">_xlfn.XLOOKUP(BM$1,'PY1 Data(H)'!$A$1:$CZ$1,_xlfn.XLOOKUP($A25,'PY1 Data(H)'!$A$1:$A$288,'PY1 Data(H)'!$A$1:$CZ$288))</f>
        <v>33295833</v>
      </c>
      <c r="BN25" s="176" cm="1">
        <f t="array" ref="BN25">_xlfn.XLOOKUP(BN$1,'PY1 Data(H)'!$A$1:$CZ$1,_xlfn.XLOOKUP($A25,'PY1 Data(H)'!$A$1:$A$288,'PY1 Data(H)'!$A$1:$CZ$288))</f>
        <v>160940541</v>
      </c>
      <c r="BO25" s="176" cm="1">
        <f t="array" ref="BO25">_xlfn.XLOOKUP(BO$1,'PY1 Data(H)'!$A$1:$CZ$1,_xlfn.XLOOKUP($A25,'PY1 Data(H)'!$A$1:$A$288,'PY1 Data(H)'!$A$1:$CZ$288))</f>
        <v>106563865</v>
      </c>
      <c r="BP25" s="176" cm="1">
        <f t="array" ref="BP25">_xlfn.XLOOKUP(BP$1,'PY1 Data(H)'!$A$1:$CZ$1,_xlfn.XLOOKUP($A25,'PY1 Data(H)'!$A$1:$A$288,'PY1 Data(H)'!$A$1:$CZ$288))</f>
        <v>392775620</v>
      </c>
      <c r="BQ25" s="176" cm="1">
        <f t="array" ref="BQ25">_xlfn.XLOOKUP(BQ$1,'PY1 Data(H)'!$A$1:$CZ$1,_xlfn.XLOOKUP($A25,'PY1 Data(H)'!$A$1:$A$288,'PY1 Data(H)'!$A$1:$CZ$288))</f>
        <v>34628860</v>
      </c>
      <c r="BR25" s="176" cm="1">
        <f t="array" ref="BR25">_xlfn.XLOOKUP(BR$1,'PY1 Data(H)'!$A$1:$CZ$1,_xlfn.XLOOKUP($A25,'PY1 Data(H)'!$A$1:$A$288,'PY1 Data(H)'!$A$1:$CZ$288))</f>
        <v>237764369</v>
      </c>
      <c r="BS25" s="176" cm="1">
        <f t="array" ref="BS25">_xlfn.XLOOKUP(BS$1,'PY1 Data(H)'!$A$1:$CZ$1,_xlfn.XLOOKUP($A25,'PY1 Data(H)'!$A$1:$A$288,'PY1 Data(H)'!$A$1:$CZ$288))</f>
        <v>320947463</v>
      </c>
      <c r="BT25" s="176" cm="1">
        <f t="array" ref="BT25">_xlfn.XLOOKUP(BT$1,'PY1 Data(H)'!$A$1:$CZ$1,_xlfn.XLOOKUP($A25,'PY1 Data(H)'!$A$1:$A$288,'PY1 Data(H)'!$A$1:$CZ$288))</f>
        <v>24137538</v>
      </c>
      <c r="BU25" s="176" cm="1">
        <f t="array" ref="BU25">_xlfn.XLOOKUP(BU$1,'PY1 Data(H)'!$A$1:$CZ$1,_xlfn.XLOOKUP($A25,'PY1 Data(H)'!$A$1:$A$288,'PY1 Data(H)'!$A$1:$CZ$288))</f>
        <v>55956406</v>
      </c>
      <c r="BV25" s="176" cm="1">
        <f t="array" ref="BV25">_xlfn.XLOOKUP(BV$1,'PY1 Data(H)'!$A$1:$CZ$1,_xlfn.XLOOKUP($A25,'PY1 Data(H)'!$A$1:$A$288,'PY1 Data(H)'!$A$1:$CZ$288))</f>
        <v>98913835</v>
      </c>
      <c r="BW25" s="176" cm="1">
        <f t="array" ref="BW25">_xlfn.XLOOKUP(BW$1,'PY1 Data(H)'!$A$1:$CZ$1,_xlfn.XLOOKUP($A25,'PY1 Data(H)'!$A$1:$A$288,'PY1 Data(H)'!$A$1:$CZ$288))</f>
        <v>16334592</v>
      </c>
      <c r="BX25" s="176" cm="1">
        <f t="array" ref="BX25">_xlfn.XLOOKUP(BX$1,'PY1 Data(H)'!$A$1:$CZ$1,_xlfn.XLOOKUP($A25,'PY1 Data(H)'!$A$1:$A$288,'PY1 Data(H)'!$A$1:$CZ$288))</f>
        <v>65637329</v>
      </c>
      <c r="BY25" s="176" cm="1">
        <f t="array" ref="BY25">_xlfn.XLOOKUP(BY$1,'PY1 Data(H)'!$A$1:$CZ$1,_xlfn.XLOOKUP($A25,'PY1 Data(H)'!$A$1:$A$288,'PY1 Data(H)'!$A$1:$CZ$288))</f>
        <v>187878837</v>
      </c>
      <c r="BZ25" s="176" cm="1">
        <f t="array" ref="BZ25">_xlfn.XLOOKUP(BZ$1,'PY1 Data(H)'!$A$1:$CZ$1,_xlfn.XLOOKUP($A25,'PY1 Data(H)'!$A$1:$A$288,'PY1 Data(H)'!$A$1:$CZ$288))</f>
        <v>30521999</v>
      </c>
      <c r="CA25" s="176" cm="1">
        <f t="array" ref="CA25">_xlfn.XLOOKUP(CA$1,'PY1 Data(H)'!$A$1:$CZ$1,_xlfn.XLOOKUP($A25,'PY1 Data(H)'!$A$1:$A$288,'PY1 Data(H)'!$A$1:$CZ$288))</f>
        <v>174507911</v>
      </c>
      <c r="CB25" s="176" cm="1">
        <f t="array" ref="CB25">_xlfn.XLOOKUP(CB$1,'PY1 Data(H)'!$A$1:$CZ$1,_xlfn.XLOOKUP($A25,'PY1 Data(H)'!$A$1:$A$288,'PY1 Data(H)'!$A$1:$CZ$288))</f>
        <v>55794750</v>
      </c>
      <c r="CC25" s="176" cm="1">
        <f t="array" ref="CC25">_xlfn.XLOOKUP(CC$1,'PY1 Data(H)'!$A$1:$CZ$1,_xlfn.XLOOKUP($A25,'PY1 Data(H)'!$A$1:$A$288,'PY1 Data(H)'!$A$1:$CZ$288))</f>
        <v>144364974</v>
      </c>
      <c r="CD25" s="176" cm="1">
        <f t="array" ref="CD25">_xlfn.XLOOKUP(CD$1,'PY1 Data(H)'!$A$1:$CZ$1,_xlfn.XLOOKUP($A25,'PY1 Data(H)'!$A$1:$A$288,'PY1 Data(H)'!$A$1:$CZ$288))</f>
        <v>98832113</v>
      </c>
      <c r="CE25" s="176" cm="1">
        <f t="array" ref="CE25">_xlfn.XLOOKUP(CE$1,'PY1 Data(H)'!$A$1:$CZ$1,_xlfn.XLOOKUP($A25,'PY1 Data(H)'!$A$1:$A$288,'PY1 Data(H)'!$A$1:$CZ$288))</f>
        <v>155658659</v>
      </c>
      <c r="CF25" s="176" cm="1">
        <f t="array" ref="CF25">_xlfn.XLOOKUP(CF$1,'PY1 Data(H)'!$A$1:$CZ$1,_xlfn.XLOOKUP($A25,'PY1 Data(H)'!$A$1:$A$288,'PY1 Data(H)'!$A$1:$CZ$288))</f>
        <v>80582906</v>
      </c>
      <c r="CG25" s="176" cm="1">
        <f t="array" ref="CG25">_xlfn.XLOOKUP(CG$1,'PY1 Data(H)'!$A$1:$CZ$1,_xlfn.XLOOKUP($A25,'PY1 Data(H)'!$A$1:$A$288,'PY1 Data(H)'!$A$1:$CZ$288))</f>
        <v>86287105</v>
      </c>
      <c r="CH25" s="176" cm="1">
        <f t="array" ref="CH25">_xlfn.XLOOKUP(CH$1,'PY1 Data(H)'!$A$1:$CZ$1,_xlfn.XLOOKUP($A25,'PY1 Data(H)'!$A$1:$A$288,'PY1 Data(H)'!$A$1:$CZ$288))</f>
        <v>47856202</v>
      </c>
      <c r="CI25" s="176" cm="1">
        <f t="array" ref="CI25">_xlfn.XLOOKUP(CI$1,'PY1 Data(H)'!$A$1:$CZ$1,_xlfn.XLOOKUP($A25,'PY1 Data(H)'!$A$1:$A$288,'PY1 Data(H)'!$A$1:$CZ$288))</f>
        <v>71579084</v>
      </c>
      <c r="CJ25" s="176" cm="1">
        <f t="array" ref="CJ25">_xlfn.XLOOKUP(CJ$1,'PY1 Data(H)'!$A$1:$CZ$1,_xlfn.XLOOKUP($A25,'PY1 Data(H)'!$A$1:$A$288,'PY1 Data(H)'!$A$1:$CZ$288))</f>
        <v>58900616</v>
      </c>
      <c r="CK25" s="176" cm="1">
        <f t="array" ref="CK25">_xlfn.XLOOKUP(CK$1,'PY1 Data(H)'!$A$1:$CZ$1,_xlfn.XLOOKUP($A25,'PY1 Data(H)'!$A$1:$A$288,'PY1 Data(H)'!$A$1:$CZ$288))</f>
        <v>92471254</v>
      </c>
      <c r="CL25" s="176" cm="1">
        <f t="array" ref="CL25">_xlfn.XLOOKUP(CL$1,'PY1 Data(H)'!$A$1:$CZ$1,_xlfn.XLOOKUP($A25,'PY1 Data(H)'!$A$1:$A$288,'PY1 Data(H)'!$A$1:$CZ$288))</f>
        <v>25615224</v>
      </c>
      <c r="CM25" s="176" cm="1">
        <f t="array" ref="CM25">_xlfn.XLOOKUP(CM$1,'PY1 Data(H)'!$A$1:$CZ$1,_xlfn.XLOOKUP($A25,'PY1 Data(H)'!$A$1:$A$288,'PY1 Data(H)'!$A$1:$CZ$288))</f>
        <v>62566736</v>
      </c>
      <c r="CN25" s="176" cm="1">
        <f t="array" ref="CN25">_xlfn.XLOOKUP(CN$1,'PY1 Data(H)'!$A$1:$CZ$1,_xlfn.XLOOKUP($A25,'PY1 Data(H)'!$A$1:$A$288,'PY1 Data(H)'!$A$1:$CZ$288))</f>
        <v>7646460</v>
      </c>
      <c r="CO25" s="176" cm="1">
        <f t="array" ref="CO25">_xlfn.XLOOKUP(CO$1,'PY1 Data(H)'!$A$1:$CZ$1,_xlfn.XLOOKUP($A25,'PY1 Data(H)'!$A$1:$A$288,'PY1 Data(H)'!$A$1:$CZ$288))</f>
        <v>328055812</v>
      </c>
      <c r="CP25" s="176" cm="1">
        <f t="array" ref="CP25">_xlfn.XLOOKUP(CP$1,'PY1 Data(H)'!$A$1:$CZ$1,_xlfn.XLOOKUP($A25,'PY1 Data(H)'!$A$1:$A$288,'PY1 Data(H)'!$A$1:$CZ$288))</f>
        <v>49605988</v>
      </c>
      <c r="CQ25" s="176" cm="1">
        <f t="array" ref="CQ25">_xlfn.XLOOKUP(CQ$1,'PY1 Data(H)'!$A$1:$CZ$1,_xlfn.XLOOKUP($A25,'PY1 Data(H)'!$A$1:$A$288,'PY1 Data(H)'!$A$1:$CZ$288))</f>
        <v>1865729933</v>
      </c>
      <c r="CR25" s="176" cm="1">
        <f t="array" ref="CR25">_xlfn.XLOOKUP(CR$1,'PY1 Data(H)'!$A$1:$CZ$1,_xlfn.XLOOKUP($A25,'PY1 Data(H)'!$A$1:$A$288,'PY1 Data(H)'!$A$1:$CZ$288))</f>
        <v>32814602</v>
      </c>
      <c r="CS25" s="176" cm="1">
        <f t="array" ref="CS25">_xlfn.XLOOKUP(CS$1,'PY1 Data(H)'!$A$1:$CZ$1,_xlfn.XLOOKUP($A25,'PY1 Data(H)'!$A$1:$A$288,'PY1 Data(H)'!$A$1:$CZ$288))</f>
        <v>18074004</v>
      </c>
      <c r="CT25" s="176" cm="1">
        <f t="array" ref="CT25">_xlfn.XLOOKUP(CT$1,'PY1 Data(H)'!$A$1:$CZ$1,_xlfn.XLOOKUP($A25,'PY1 Data(H)'!$A$1:$A$288,'PY1 Data(H)'!$A$1:$CZ$288))</f>
        <v>62839015</v>
      </c>
      <c r="CU25" s="176" cm="1">
        <f t="array" ref="CU25">_xlfn.XLOOKUP(CU$1,'PY1 Data(H)'!$A$1:$CZ$1,_xlfn.XLOOKUP($A25,'PY1 Data(H)'!$A$1:$A$288,'PY1 Data(H)'!$A$1:$CZ$288))</f>
        <v>129574267</v>
      </c>
      <c r="CV25" s="176" cm="1">
        <f t="array" ref="CV25">_xlfn.XLOOKUP(CV$1,'PY1 Data(H)'!$A$1:$CZ$1,_xlfn.XLOOKUP($A25,'PY1 Data(H)'!$A$1:$A$288,'PY1 Data(H)'!$A$1:$CZ$288))</f>
        <v>83649826</v>
      </c>
      <c r="CW25" s="176" cm="1">
        <f t="array" ref="CW25">_xlfn.XLOOKUP(CW$1,'PY1 Data(H)'!$A$1:$CZ$1,_xlfn.XLOOKUP($A25,'PY1 Data(H)'!$A$1:$A$288,'PY1 Data(H)'!$A$1:$CZ$288))</f>
        <v>105156718</v>
      </c>
      <c r="CX25" s="176" cm="1">
        <f t="array" ref="CX25">_xlfn.XLOOKUP(CX$1,'PY1 Data(H)'!$A$1:$CZ$1,_xlfn.XLOOKUP($A25,'PY1 Data(H)'!$A$1:$A$288,'PY1 Data(H)'!$A$1:$CZ$288))</f>
        <v>40271024</v>
      </c>
      <c r="CY25" s="176" cm="1">
        <f t="array" ref="CY25">_xlfn.XLOOKUP(CY$1,'PY1 Data(H)'!$A$1:$CZ$1,_xlfn.XLOOKUP($A25,'PY1 Data(H)'!$A$1:$A$288,'PY1 Data(H)'!$A$1:$CZ$288))</f>
        <v>27784383</v>
      </c>
    </row>
    <row r="26" spans="1:103" x14ac:dyDescent="0.3">
      <c r="A26">
        <v>339</v>
      </c>
      <c r="D26" s="176" cm="1">
        <f t="array" ref="D26">_xlfn.XLOOKUP(D$1,'PY1 Data(H)'!$A$1:$CZ$1,_xlfn.XLOOKUP($A26,'PY1 Data(H)'!$A$1:$A$288,'PY1 Data(H)'!$A$1:$CZ$288))</f>
        <v>16532190</v>
      </c>
      <c r="E26" s="176" cm="1">
        <f t="array" ref="E26">_xlfn.XLOOKUP(E$1,'PY1 Data(H)'!$A$1:$CZ$1,_xlfn.XLOOKUP($A26,'PY1 Data(H)'!$A$1:$A$288,'PY1 Data(H)'!$A$1:$CZ$288))</f>
        <v>4831525</v>
      </c>
      <c r="F26" s="176" cm="1">
        <f t="array" ref="F26">_xlfn.XLOOKUP(F$1,'PY1 Data(H)'!$A$1:$CZ$1,_xlfn.XLOOKUP($A26,'PY1 Data(H)'!$A$1:$A$288,'PY1 Data(H)'!$A$1:$CZ$288))</f>
        <v>1891498</v>
      </c>
      <c r="G26" s="176" cm="1">
        <f t="array" ref="G26">_xlfn.XLOOKUP(G$1,'PY1 Data(H)'!$A$1:$CZ$1,_xlfn.XLOOKUP($A26,'PY1 Data(H)'!$A$1:$A$288,'PY1 Data(H)'!$A$1:$CZ$288))</f>
        <v>0</v>
      </c>
      <c r="H26" s="176" cm="1">
        <f t="array" ref="H26">_xlfn.XLOOKUP(H$1,'PY1 Data(H)'!$A$1:$CZ$1,_xlfn.XLOOKUP($A26,'PY1 Data(H)'!$A$1:$A$288,'PY1 Data(H)'!$A$1:$CZ$288))</f>
        <v>1888724</v>
      </c>
      <c r="I26" s="176" cm="1">
        <f t="array" ref="I26">_xlfn.XLOOKUP(I$1,'PY1 Data(H)'!$A$1:$CZ$1,_xlfn.XLOOKUP($A26,'PY1 Data(H)'!$A$1:$A$288,'PY1 Data(H)'!$A$1:$CZ$288))</f>
        <v>2689712</v>
      </c>
      <c r="J26" s="176" cm="1">
        <f t="array" ref="J26">_xlfn.XLOOKUP(J$1,'PY1 Data(H)'!$A$1:$CZ$1,_xlfn.XLOOKUP($A26,'PY1 Data(H)'!$A$1:$A$288,'PY1 Data(H)'!$A$1:$CZ$288))</f>
        <v>5376236</v>
      </c>
      <c r="K26" s="176" cm="1">
        <f t="array" ref="K26">_xlfn.XLOOKUP(K$1,'PY1 Data(H)'!$A$1:$CZ$1,_xlfn.XLOOKUP($A26,'PY1 Data(H)'!$A$1:$A$288,'PY1 Data(H)'!$A$1:$CZ$288))</f>
        <v>7391234</v>
      </c>
      <c r="L26" s="176" cm="1">
        <f t="array" ref="L26">_xlfn.XLOOKUP(L$1,'PY1 Data(H)'!$A$1:$CZ$1,_xlfn.XLOOKUP($A26,'PY1 Data(H)'!$A$1:$A$288,'PY1 Data(H)'!$A$1:$CZ$288))</f>
        <v>9347475</v>
      </c>
      <c r="M26" s="176" cm="1">
        <f t="array" ref="M26">_xlfn.XLOOKUP(M$1,'PY1 Data(H)'!$A$1:$CZ$1,_xlfn.XLOOKUP($A26,'PY1 Data(H)'!$A$1:$A$288,'PY1 Data(H)'!$A$1:$CZ$288))</f>
        <v>25325009</v>
      </c>
      <c r="N26" s="176" cm="1">
        <f t="array" ref="N26">_xlfn.XLOOKUP(N$1,'PY1 Data(H)'!$A$1:$CZ$1,_xlfn.XLOOKUP($A26,'PY1 Data(H)'!$A$1:$A$288,'PY1 Data(H)'!$A$1:$CZ$288))</f>
        <v>28377584</v>
      </c>
      <c r="O26" s="176" cm="1">
        <f t="array" ref="O26">_xlfn.XLOOKUP(O$1,'PY1 Data(H)'!$A$1:$CZ$1,_xlfn.XLOOKUP($A26,'PY1 Data(H)'!$A$1:$A$288,'PY1 Data(H)'!$A$1:$CZ$288))</f>
        <v>5779741</v>
      </c>
      <c r="P26" s="176" cm="1">
        <f t="array" ref="P26">_xlfn.XLOOKUP(P$1,'PY1 Data(H)'!$A$1:$CZ$1,_xlfn.XLOOKUP($A26,'PY1 Data(H)'!$A$1:$A$288,'PY1 Data(H)'!$A$1:$CZ$288))</f>
        <v>27273923</v>
      </c>
      <c r="Q26" s="176" cm="1">
        <f t="array" ref="Q26">_xlfn.XLOOKUP(Q$1,'PY1 Data(H)'!$A$1:$CZ$1,_xlfn.XLOOKUP($A26,'PY1 Data(H)'!$A$1:$A$288,'PY1 Data(H)'!$A$1:$CZ$288))</f>
        <v>7990158</v>
      </c>
      <c r="R26" s="176" cm="1">
        <f t="array" ref="R26">_xlfn.XLOOKUP(R$1,'PY1 Data(H)'!$A$1:$CZ$1,_xlfn.XLOOKUP($A26,'PY1 Data(H)'!$A$1:$A$288,'PY1 Data(H)'!$A$1:$CZ$288))</f>
        <v>1158566</v>
      </c>
      <c r="S26" s="176" cm="1">
        <f t="array" ref="S26">_xlfn.XLOOKUP(S$1,'PY1 Data(H)'!$A$1:$CZ$1,_xlfn.XLOOKUP($A26,'PY1 Data(H)'!$A$1:$A$288,'PY1 Data(H)'!$A$1:$CZ$288))</f>
        <v>9863496</v>
      </c>
      <c r="T26" s="176" cm="1">
        <f t="array" ref="T26">_xlfn.XLOOKUP(T$1,'PY1 Data(H)'!$A$1:$CZ$1,_xlfn.XLOOKUP($A26,'PY1 Data(H)'!$A$1:$A$288,'PY1 Data(H)'!$A$1:$CZ$288))</f>
        <v>0</v>
      </c>
      <c r="U26" s="176" cm="1">
        <f t="array" ref="U26">_xlfn.XLOOKUP(U$1,'PY1 Data(H)'!$A$1:$CZ$1,_xlfn.XLOOKUP($A26,'PY1 Data(H)'!$A$1:$A$288,'PY1 Data(H)'!$A$1:$CZ$288))</f>
        <v>18568000</v>
      </c>
      <c r="V26" s="176" cm="1">
        <f t="array" ref="V26">_xlfn.XLOOKUP(V$1,'PY1 Data(H)'!$A$1:$CZ$1,_xlfn.XLOOKUP($A26,'PY1 Data(H)'!$A$1:$A$288,'PY1 Data(H)'!$A$1:$CZ$288))</f>
        <v>9985391</v>
      </c>
      <c r="W26" s="176" cm="1">
        <f t="array" ref="W26">_xlfn.XLOOKUP(W$1,'PY1 Data(H)'!$A$1:$CZ$1,_xlfn.XLOOKUP($A26,'PY1 Data(H)'!$A$1:$A$288,'PY1 Data(H)'!$A$1:$CZ$288))</f>
        <v>0</v>
      </c>
      <c r="X26" s="176" cm="1">
        <f t="array" ref="X26">_xlfn.XLOOKUP(X$1,'PY1 Data(H)'!$A$1:$CZ$1,_xlfn.XLOOKUP($A26,'PY1 Data(H)'!$A$1:$A$288,'PY1 Data(H)'!$A$1:$CZ$288))</f>
        <v>1765375</v>
      </c>
      <c r="Y26" s="176" cm="1">
        <f t="array" ref="Y26">_xlfn.XLOOKUP(Y$1,'PY1 Data(H)'!$A$1:$CZ$1,_xlfn.XLOOKUP($A26,'PY1 Data(H)'!$A$1:$A$288,'PY1 Data(H)'!$A$1:$CZ$288))</f>
        <v>4045469</v>
      </c>
      <c r="Z26" s="176" cm="1">
        <f t="array" ref="Z26">_xlfn.XLOOKUP(Z$1,'PY1 Data(H)'!$A$1:$CZ$1,_xlfn.XLOOKUP($A26,'PY1 Data(H)'!$A$1:$A$288,'PY1 Data(H)'!$A$1:$CZ$288))</f>
        <v>25614645</v>
      </c>
      <c r="AA26" s="176" cm="1">
        <f t="array" ref="AA26">_xlfn.XLOOKUP(AA$1,'PY1 Data(H)'!$A$1:$CZ$1,_xlfn.XLOOKUP($A26,'PY1 Data(H)'!$A$1:$A$288,'PY1 Data(H)'!$A$1:$CZ$288))</f>
        <v>3344168</v>
      </c>
      <c r="AB26" s="176" cm="1">
        <f t="array" ref="AB26">_xlfn.XLOOKUP(AB$1,'PY1 Data(H)'!$A$1:$CZ$1,_xlfn.XLOOKUP($A26,'PY1 Data(H)'!$A$1:$A$288,'PY1 Data(H)'!$A$1:$CZ$288))</f>
        <v>15376119</v>
      </c>
      <c r="AC26" s="176" cm="1">
        <f t="array" ref="AC26">_xlfn.XLOOKUP(AC$1,'PY1 Data(H)'!$A$1:$CZ$1,_xlfn.XLOOKUP($A26,'PY1 Data(H)'!$A$1:$A$288,'PY1 Data(H)'!$A$1:$CZ$288))</f>
        <v>16335606</v>
      </c>
      <c r="AD26" s="176" cm="1">
        <f t="array" ref="AD26">_xlfn.XLOOKUP(AD$1,'PY1 Data(H)'!$A$1:$CZ$1,_xlfn.XLOOKUP($A26,'PY1 Data(H)'!$A$1:$A$288,'PY1 Data(H)'!$A$1:$CZ$288))</f>
        <v>5962520</v>
      </c>
      <c r="AE26" s="176" cm="1">
        <f t="array" ref="AE26">_xlfn.XLOOKUP(AE$1,'PY1 Data(H)'!$A$1:$CZ$1,_xlfn.XLOOKUP($A26,'PY1 Data(H)'!$A$1:$A$288,'PY1 Data(H)'!$A$1:$CZ$288))</f>
        <v>16314557</v>
      </c>
      <c r="AF26" s="176" cm="1">
        <f t="array" ref="AF26">_xlfn.XLOOKUP(AF$1,'PY1 Data(H)'!$A$1:$CZ$1,_xlfn.XLOOKUP($A26,'PY1 Data(H)'!$A$1:$A$288,'PY1 Data(H)'!$A$1:$CZ$288))</f>
        <v>6091512</v>
      </c>
      <c r="AG26" s="176" cm="1">
        <f t="array" ref="AG26">_xlfn.XLOOKUP(AG$1,'PY1 Data(H)'!$A$1:$CZ$1,_xlfn.XLOOKUP($A26,'PY1 Data(H)'!$A$1:$A$288,'PY1 Data(H)'!$A$1:$CZ$288))</f>
        <v>5611963</v>
      </c>
      <c r="AH26" s="176" cm="1">
        <f t="array" ref="AH26">_xlfn.XLOOKUP(AH$1,'PY1 Data(H)'!$A$1:$CZ$1,_xlfn.XLOOKUP($A26,'PY1 Data(H)'!$A$1:$A$288,'PY1 Data(H)'!$A$1:$CZ$288))</f>
        <v>10079125</v>
      </c>
      <c r="AI26" s="176" cm="1">
        <f t="array" ref="AI26">_xlfn.XLOOKUP(AI$1,'PY1 Data(H)'!$A$1:$CZ$1,_xlfn.XLOOKUP($A26,'PY1 Data(H)'!$A$1:$A$288,'PY1 Data(H)'!$A$1:$CZ$288))</f>
        <v>36197688</v>
      </c>
      <c r="AJ26" s="176" cm="1">
        <f t="array" ref="AJ26">_xlfn.XLOOKUP(AJ$1,'PY1 Data(H)'!$A$1:$CZ$1,_xlfn.XLOOKUP($A26,'PY1 Data(H)'!$A$1:$A$288,'PY1 Data(H)'!$A$1:$CZ$288))</f>
        <v>5051345</v>
      </c>
      <c r="AK26" s="176" cm="1">
        <f t="array" ref="AK26">_xlfn.XLOOKUP(AK$1,'PY1 Data(H)'!$A$1:$CZ$1,_xlfn.XLOOKUP($A26,'PY1 Data(H)'!$A$1:$A$288,'PY1 Data(H)'!$A$1:$CZ$288))</f>
        <v>34685119</v>
      </c>
      <c r="AL26" s="176" cm="1">
        <f t="array" ref="AL26">_xlfn.XLOOKUP(AL$1,'PY1 Data(H)'!$A$1:$CZ$1,_xlfn.XLOOKUP($A26,'PY1 Data(H)'!$A$1:$A$288,'PY1 Data(H)'!$A$1:$CZ$288))</f>
        <v>12494472</v>
      </c>
      <c r="AM26" s="176" cm="1">
        <f t="array" ref="AM26">_xlfn.XLOOKUP(AM$1,'PY1 Data(H)'!$A$1:$CZ$1,_xlfn.XLOOKUP($A26,'PY1 Data(H)'!$A$1:$A$288,'PY1 Data(H)'!$A$1:$CZ$288))</f>
        <v>39318415</v>
      </c>
      <c r="AN26" s="176" cm="1">
        <f t="array" ref="AN26">_xlfn.XLOOKUP(AN$1,'PY1 Data(H)'!$A$1:$CZ$1,_xlfn.XLOOKUP($A26,'PY1 Data(H)'!$A$1:$A$288,'PY1 Data(H)'!$A$1:$CZ$288))</f>
        <v>684088</v>
      </c>
      <c r="AO26" s="176" cm="1">
        <f t="array" ref="AO26">_xlfn.XLOOKUP(AO$1,'PY1 Data(H)'!$A$1:$CZ$1,_xlfn.XLOOKUP($A26,'PY1 Data(H)'!$A$1:$A$288,'PY1 Data(H)'!$A$1:$CZ$288))</f>
        <v>2025120</v>
      </c>
      <c r="AP26" s="176" cm="1">
        <f t="array" ref="AP26">_xlfn.XLOOKUP(AP$1,'PY1 Data(H)'!$A$1:$CZ$1,_xlfn.XLOOKUP($A26,'PY1 Data(H)'!$A$1:$A$288,'PY1 Data(H)'!$A$1:$CZ$288))</f>
        <v>2472803</v>
      </c>
      <c r="AQ26" s="176" cm="1">
        <f t="array" ref="AQ26">_xlfn.XLOOKUP(AQ$1,'PY1 Data(H)'!$A$1:$CZ$1,_xlfn.XLOOKUP($A26,'PY1 Data(H)'!$A$1:$A$288,'PY1 Data(H)'!$A$1:$CZ$288))</f>
        <v>2741527</v>
      </c>
      <c r="AR26" s="176" cm="1">
        <f t="array" ref="AR26">_xlfn.XLOOKUP(AR$1,'PY1 Data(H)'!$A$1:$CZ$1,_xlfn.XLOOKUP($A26,'PY1 Data(H)'!$A$1:$A$288,'PY1 Data(H)'!$A$1:$CZ$288))</f>
        <v>46171924</v>
      </c>
      <c r="AS26" s="176" cm="1">
        <f t="array" ref="AS26">_xlfn.XLOOKUP(AS$1,'PY1 Data(H)'!$A$1:$CZ$1,_xlfn.XLOOKUP($A26,'PY1 Data(H)'!$A$1:$A$288,'PY1 Data(H)'!$A$1:$CZ$288))</f>
        <v>11346067</v>
      </c>
      <c r="AT26" s="176" cm="1">
        <f t="array" ref="AT26">_xlfn.XLOOKUP(AT$1,'PY1 Data(H)'!$A$1:$CZ$1,_xlfn.XLOOKUP($A26,'PY1 Data(H)'!$A$1:$A$288,'PY1 Data(H)'!$A$1:$CZ$288))</f>
        <v>29911586</v>
      </c>
      <c r="AU26" s="176" cm="1">
        <f t="array" ref="AU26">_xlfn.XLOOKUP(AU$1,'PY1 Data(H)'!$A$1:$CZ$1,_xlfn.XLOOKUP($A26,'PY1 Data(H)'!$A$1:$A$288,'PY1 Data(H)'!$A$1:$CZ$288))</f>
        <v>11208948</v>
      </c>
      <c r="AV26" s="176" cm="1">
        <f t="array" ref="AV26">_xlfn.XLOOKUP(AV$1,'PY1 Data(H)'!$A$1:$CZ$1,_xlfn.XLOOKUP($A26,'PY1 Data(H)'!$A$1:$A$288,'PY1 Data(H)'!$A$1:$CZ$288))</f>
        <v>10427440</v>
      </c>
      <c r="AW26" s="176" cm="1">
        <f t="array" ref="AW26">_xlfn.XLOOKUP(AW$1,'PY1 Data(H)'!$A$1:$CZ$1,_xlfn.XLOOKUP($A26,'PY1 Data(H)'!$A$1:$A$288,'PY1 Data(H)'!$A$1:$CZ$288))</f>
        <v>1967800</v>
      </c>
      <c r="AX26" s="176" cm="1">
        <f t="array" ref="AX26">_xlfn.XLOOKUP(AX$1,'PY1 Data(H)'!$A$1:$CZ$1,_xlfn.XLOOKUP($A26,'PY1 Data(H)'!$A$1:$A$288,'PY1 Data(H)'!$A$1:$CZ$288))</f>
        <v>5827350</v>
      </c>
      <c r="AY26" s="176" cm="1">
        <f t="array" ref="AY26">_xlfn.XLOOKUP(AY$1,'PY1 Data(H)'!$A$1:$CZ$1,_xlfn.XLOOKUP($A26,'PY1 Data(H)'!$A$1:$A$288,'PY1 Data(H)'!$A$1:$CZ$288))</f>
        <v>0</v>
      </c>
      <c r="AZ26" s="176" cm="1">
        <f t="array" ref="AZ26">_xlfn.XLOOKUP(AZ$1,'PY1 Data(H)'!$A$1:$CZ$1,_xlfn.XLOOKUP($A26,'PY1 Data(H)'!$A$1:$A$288,'PY1 Data(H)'!$A$1:$CZ$288))</f>
        <v>20060964</v>
      </c>
      <c r="BA26" s="176" cm="1">
        <f t="array" ref="BA26">_xlfn.XLOOKUP(BA$1,'PY1 Data(H)'!$A$1:$CZ$1,_xlfn.XLOOKUP($A26,'PY1 Data(H)'!$A$1:$A$288,'PY1 Data(H)'!$A$1:$CZ$288))</f>
        <v>5719416</v>
      </c>
      <c r="BB26" s="176" cm="1">
        <f t="array" ref="BB26">_xlfn.XLOOKUP(BB$1,'PY1 Data(H)'!$A$1:$CZ$1,_xlfn.XLOOKUP($A26,'PY1 Data(H)'!$A$1:$A$288,'PY1 Data(H)'!$A$1:$CZ$288))</f>
        <v>31916575</v>
      </c>
      <c r="BC26" s="176" cm="1">
        <f t="array" ref="BC26">_xlfn.XLOOKUP(BC$1,'PY1 Data(H)'!$A$1:$CZ$1,_xlfn.XLOOKUP($A26,'PY1 Data(H)'!$A$1:$A$288,'PY1 Data(H)'!$A$1:$CZ$288))</f>
        <v>2825904</v>
      </c>
      <c r="BD26" s="176" cm="1">
        <f t="array" ref="BD26">_xlfn.XLOOKUP(BD$1,'PY1 Data(H)'!$A$1:$CZ$1,_xlfn.XLOOKUP($A26,'PY1 Data(H)'!$A$1:$A$288,'PY1 Data(H)'!$A$1:$CZ$288))</f>
        <v>3046895</v>
      </c>
      <c r="BE26" s="176" cm="1">
        <f t="array" ref="BE26">_xlfn.XLOOKUP(BE$1,'PY1 Data(H)'!$A$1:$CZ$1,_xlfn.XLOOKUP($A26,'PY1 Data(H)'!$A$1:$A$288,'PY1 Data(H)'!$A$1:$CZ$288))</f>
        <v>5022484</v>
      </c>
      <c r="BF26" s="176" cm="1">
        <f t="array" ref="BF26">_xlfn.XLOOKUP(BF$1,'PY1 Data(H)'!$A$1:$CZ$1,_xlfn.XLOOKUP($A26,'PY1 Data(H)'!$A$1:$A$288,'PY1 Data(H)'!$A$1:$CZ$288))</f>
        <v>11593591</v>
      </c>
      <c r="BG26" s="176" cm="1">
        <f t="array" ref="BG26">_xlfn.XLOOKUP(BG$1,'PY1 Data(H)'!$A$1:$CZ$1,_xlfn.XLOOKUP($A26,'PY1 Data(H)'!$A$1:$A$288,'PY1 Data(H)'!$A$1:$CZ$288))</f>
        <v>6390491</v>
      </c>
      <c r="BH26" s="176" cm="1">
        <f t="array" ref="BH26">_xlfn.XLOOKUP(BH$1,'PY1 Data(H)'!$A$1:$CZ$1,_xlfn.XLOOKUP($A26,'PY1 Data(H)'!$A$1:$A$288,'PY1 Data(H)'!$A$1:$CZ$288))</f>
        <v>3187743</v>
      </c>
      <c r="BI26" s="176" cm="1">
        <f t="array" ref="BI26">_xlfn.XLOOKUP(BI$1,'PY1 Data(H)'!$A$1:$CZ$1,_xlfn.XLOOKUP($A26,'PY1 Data(H)'!$A$1:$A$288,'PY1 Data(H)'!$A$1:$CZ$288))</f>
        <v>3760639</v>
      </c>
      <c r="BJ26" s="176" cm="1">
        <f t="array" ref="BJ26">_xlfn.XLOOKUP(BJ$1,'PY1 Data(H)'!$A$1:$CZ$1,_xlfn.XLOOKUP($A26,'PY1 Data(H)'!$A$1:$A$288,'PY1 Data(H)'!$A$1:$CZ$288))</f>
        <v>7365274</v>
      </c>
      <c r="BK26" s="176" cm="1">
        <f t="array" ref="BK26">_xlfn.XLOOKUP(BK$1,'PY1 Data(H)'!$A$1:$CZ$1,_xlfn.XLOOKUP($A26,'PY1 Data(H)'!$A$1:$A$288,'PY1 Data(H)'!$A$1:$CZ$288))</f>
        <v>228007956</v>
      </c>
      <c r="BL26" s="176" cm="1">
        <f t="array" ref="BL26">_xlfn.XLOOKUP(BL$1,'PY1 Data(H)'!$A$1:$CZ$1,_xlfn.XLOOKUP($A26,'PY1 Data(H)'!$A$1:$A$288,'PY1 Data(H)'!$A$1:$CZ$288))</f>
        <v>1264494</v>
      </c>
      <c r="BM26" s="176" cm="1">
        <f t="array" ref="BM26">_xlfn.XLOOKUP(BM$1,'PY1 Data(H)'!$A$1:$CZ$1,_xlfn.XLOOKUP($A26,'PY1 Data(H)'!$A$1:$A$288,'PY1 Data(H)'!$A$1:$CZ$288))</f>
        <v>3981139</v>
      </c>
      <c r="BN26" s="176" cm="1">
        <f t="array" ref="BN26">_xlfn.XLOOKUP(BN$1,'PY1 Data(H)'!$A$1:$CZ$1,_xlfn.XLOOKUP($A26,'PY1 Data(H)'!$A$1:$A$288,'PY1 Data(H)'!$A$1:$CZ$288))</f>
        <v>13945148</v>
      </c>
      <c r="BO26" s="176" cm="1">
        <f t="array" ref="BO26">_xlfn.XLOOKUP(BO$1,'PY1 Data(H)'!$A$1:$CZ$1,_xlfn.XLOOKUP($A26,'PY1 Data(H)'!$A$1:$A$288,'PY1 Data(H)'!$A$1:$CZ$288))</f>
        <v>8077989</v>
      </c>
      <c r="BP26" s="176" cm="1">
        <f t="array" ref="BP26">_xlfn.XLOOKUP(BP$1,'PY1 Data(H)'!$A$1:$CZ$1,_xlfn.XLOOKUP($A26,'PY1 Data(H)'!$A$1:$A$288,'PY1 Data(H)'!$A$1:$CZ$288))</f>
        <v>15524829</v>
      </c>
      <c r="BQ26" s="176" cm="1">
        <f t="array" ref="BQ26">_xlfn.XLOOKUP(BQ$1,'PY1 Data(H)'!$A$1:$CZ$1,_xlfn.XLOOKUP($A26,'PY1 Data(H)'!$A$1:$A$288,'PY1 Data(H)'!$A$1:$CZ$288))</f>
        <v>2295167</v>
      </c>
      <c r="BR26" s="176" cm="1">
        <f t="array" ref="BR26">_xlfn.XLOOKUP(BR$1,'PY1 Data(H)'!$A$1:$CZ$1,_xlfn.XLOOKUP($A26,'PY1 Data(H)'!$A$1:$A$288,'PY1 Data(H)'!$A$1:$CZ$288))</f>
        <v>16592160</v>
      </c>
      <c r="BS26" s="176" cm="1">
        <f t="array" ref="BS26">_xlfn.XLOOKUP(BS$1,'PY1 Data(H)'!$A$1:$CZ$1,_xlfn.XLOOKUP($A26,'PY1 Data(H)'!$A$1:$A$288,'PY1 Data(H)'!$A$1:$CZ$288))</f>
        <v>12647084</v>
      </c>
      <c r="BT26" s="176" cm="1">
        <f t="array" ref="BT26">_xlfn.XLOOKUP(BT$1,'PY1 Data(H)'!$A$1:$CZ$1,_xlfn.XLOOKUP($A26,'PY1 Data(H)'!$A$1:$A$288,'PY1 Data(H)'!$A$1:$CZ$288))</f>
        <v>2111474</v>
      </c>
      <c r="BU26" s="176" cm="1">
        <f t="array" ref="BU26">_xlfn.XLOOKUP(BU$1,'PY1 Data(H)'!$A$1:$CZ$1,_xlfn.XLOOKUP($A26,'PY1 Data(H)'!$A$1:$A$288,'PY1 Data(H)'!$A$1:$CZ$288))</f>
        <v>7749364</v>
      </c>
      <c r="BV26" s="176" cm="1">
        <f t="array" ref="BV26">_xlfn.XLOOKUP(BV$1,'PY1 Data(H)'!$A$1:$CZ$1,_xlfn.XLOOKUP($A26,'PY1 Data(H)'!$A$1:$A$288,'PY1 Data(H)'!$A$1:$CZ$288))</f>
        <v>6857304</v>
      </c>
      <c r="BW26" s="176" cm="1">
        <f t="array" ref="BW26">_xlfn.XLOOKUP(BW$1,'PY1 Data(H)'!$A$1:$CZ$1,_xlfn.XLOOKUP($A26,'PY1 Data(H)'!$A$1:$A$288,'PY1 Data(H)'!$A$1:$CZ$288))</f>
        <v>1583406</v>
      </c>
      <c r="BX26" s="176" cm="1">
        <f t="array" ref="BX26">_xlfn.XLOOKUP(BX$1,'PY1 Data(H)'!$A$1:$CZ$1,_xlfn.XLOOKUP($A26,'PY1 Data(H)'!$A$1:$A$288,'PY1 Data(H)'!$A$1:$CZ$288))</f>
        <v>6686429</v>
      </c>
      <c r="BY26" s="176" cm="1">
        <f t="array" ref="BY26">_xlfn.XLOOKUP(BY$1,'PY1 Data(H)'!$A$1:$CZ$1,_xlfn.XLOOKUP($A26,'PY1 Data(H)'!$A$1:$A$288,'PY1 Data(H)'!$A$1:$CZ$288))</f>
        <v>23662602</v>
      </c>
      <c r="BZ26" s="176" cm="1">
        <f t="array" ref="BZ26">_xlfn.XLOOKUP(BZ$1,'PY1 Data(H)'!$A$1:$CZ$1,_xlfn.XLOOKUP($A26,'PY1 Data(H)'!$A$1:$A$288,'PY1 Data(H)'!$A$1:$CZ$288))</f>
        <v>3119704</v>
      </c>
      <c r="CA26" s="176" cm="1">
        <f t="array" ref="CA26">_xlfn.XLOOKUP(CA$1,'PY1 Data(H)'!$A$1:$CZ$1,_xlfn.XLOOKUP($A26,'PY1 Data(H)'!$A$1:$A$288,'PY1 Data(H)'!$A$1:$CZ$288))</f>
        <v>14559579</v>
      </c>
      <c r="CB26" s="176" cm="1">
        <f t="array" ref="CB26">_xlfn.XLOOKUP(CB$1,'PY1 Data(H)'!$A$1:$CZ$1,_xlfn.XLOOKUP($A26,'PY1 Data(H)'!$A$1:$A$288,'PY1 Data(H)'!$A$1:$CZ$288))</f>
        <v>2644228</v>
      </c>
      <c r="CC26" s="176" cm="1">
        <f t="array" ref="CC26">_xlfn.XLOOKUP(CC$1,'PY1 Data(H)'!$A$1:$CZ$1,_xlfn.XLOOKUP($A26,'PY1 Data(H)'!$A$1:$A$288,'PY1 Data(H)'!$A$1:$CZ$288))</f>
        <v>13399182</v>
      </c>
      <c r="CD26" s="176" cm="1">
        <f t="array" ref="CD26">_xlfn.XLOOKUP(CD$1,'PY1 Data(H)'!$A$1:$CZ$1,_xlfn.XLOOKUP($A26,'PY1 Data(H)'!$A$1:$A$288,'PY1 Data(H)'!$A$1:$CZ$288))</f>
        <v>12688928</v>
      </c>
      <c r="CE26" s="176" cm="1">
        <f t="array" ref="CE26">_xlfn.XLOOKUP(CE$1,'PY1 Data(H)'!$A$1:$CZ$1,_xlfn.XLOOKUP($A26,'PY1 Data(H)'!$A$1:$A$288,'PY1 Data(H)'!$A$1:$CZ$288))</f>
        <v>11943628</v>
      </c>
      <c r="CF26" s="176" cm="1">
        <f t="array" ref="CF26">_xlfn.XLOOKUP(CF$1,'PY1 Data(H)'!$A$1:$CZ$1,_xlfn.XLOOKUP($A26,'PY1 Data(H)'!$A$1:$A$288,'PY1 Data(H)'!$A$1:$CZ$288))</f>
        <v>6246609</v>
      </c>
      <c r="CG26" s="176" cm="1">
        <f t="array" ref="CG26">_xlfn.XLOOKUP(CG$1,'PY1 Data(H)'!$A$1:$CZ$1,_xlfn.XLOOKUP($A26,'PY1 Data(H)'!$A$1:$A$288,'PY1 Data(H)'!$A$1:$CZ$288))</f>
        <v>7608839</v>
      </c>
      <c r="CH26" s="176" cm="1">
        <f t="array" ref="CH26">_xlfn.XLOOKUP(CH$1,'PY1 Data(H)'!$A$1:$CZ$1,_xlfn.XLOOKUP($A26,'PY1 Data(H)'!$A$1:$A$288,'PY1 Data(H)'!$A$1:$CZ$288))</f>
        <v>2777071</v>
      </c>
      <c r="CI26" s="176" cm="1">
        <f t="array" ref="CI26">_xlfn.XLOOKUP(CI$1,'PY1 Data(H)'!$A$1:$CZ$1,_xlfn.XLOOKUP($A26,'PY1 Data(H)'!$A$1:$A$288,'PY1 Data(H)'!$A$1:$CZ$288))</f>
        <v>9608266</v>
      </c>
      <c r="CJ26" s="176" cm="1">
        <f t="array" ref="CJ26">_xlfn.XLOOKUP(CJ$1,'PY1 Data(H)'!$A$1:$CZ$1,_xlfn.XLOOKUP($A26,'PY1 Data(H)'!$A$1:$A$288,'PY1 Data(H)'!$A$1:$CZ$288))</f>
        <v>4512944</v>
      </c>
      <c r="CK26" s="176" cm="1">
        <f t="array" ref="CK26">_xlfn.XLOOKUP(CK$1,'PY1 Data(H)'!$A$1:$CZ$1,_xlfn.XLOOKUP($A26,'PY1 Data(H)'!$A$1:$A$288,'PY1 Data(H)'!$A$1:$CZ$288))</f>
        <v>10393406</v>
      </c>
      <c r="CL26" s="176" cm="1">
        <f t="array" ref="CL26">_xlfn.XLOOKUP(CL$1,'PY1 Data(H)'!$A$1:$CZ$1,_xlfn.XLOOKUP($A26,'PY1 Data(H)'!$A$1:$A$288,'PY1 Data(H)'!$A$1:$CZ$288))</f>
        <v>3660360</v>
      </c>
      <c r="CM26" s="176" cm="1">
        <f t="array" ref="CM26">_xlfn.XLOOKUP(CM$1,'PY1 Data(H)'!$A$1:$CZ$1,_xlfn.XLOOKUP($A26,'PY1 Data(H)'!$A$1:$A$288,'PY1 Data(H)'!$A$1:$CZ$288))</f>
        <v>4155188</v>
      </c>
      <c r="CN26" s="176" cm="1">
        <f t="array" ref="CN26">_xlfn.XLOOKUP(CN$1,'PY1 Data(H)'!$A$1:$CZ$1,_xlfn.XLOOKUP($A26,'PY1 Data(H)'!$A$1:$A$288,'PY1 Data(H)'!$A$1:$CZ$288))</f>
        <v>434721</v>
      </c>
      <c r="CO26" s="176" cm="1">
        <f t="array" ref="CO26">_xlfn.XLOOKUP(CO$1,'PY1 Data(H)'!$A$1:$CZ$1,_xlfn.XLOOKUP($A26,'PY1 Data(H)'!$A$1:$A$288,'PY1 Data(H)'!$A$1:$CZ$288))</f>
        <v>30389227</v>
      </c>
      <c r="CP26" s="176" cm="1">
        <f t="array" ref="CP26">_xlfn.XLOOKUP(CP$1,'PY1 Data(H)'!$A$1:$CZ$1,_xlfn.XLOOKUP($A26,'PY1 Data(H)'!$A$1:$A$288,'PY1 Data(H)'!$A$1:$CZ$288))</f>
        <v>3911544</v>
      </c>
      <c r="CQ26" s="176" cm="1">
        <f t="array" ref="CQ26">_xlfn.XLOOKUP(CQ$1,'PY1 Data(H)'!$A$1:$CZ$1,_xlfn.XLOOKUP($A26,'PY1 Data(H)'!$A$1:$A$288,'PY1 Data(H)'!$A$1:$CZ$288))</f>
        <v>121391280</v>
      </c>
      <c r="CR26" s="176" cm="1">
        <f t="array" ref="CR26">_xlfn.XLOOKUP(CR$1,'PY1 Data(H)'!$A$1:$CZ$1,_xlfn.XLOOKUP($A26,'PY1 Data(H)'!$A$1:$A$288,'PY1 Data(H)'!$A$1:$CZ$288))</f>
        <v>2688026</v>
      </c>
      <c r="CS26" s="176" cm="1">
        <f t="array" ref="CS26">_xlfn.XLOOKUP(CS$1,'PY1 Data(H)'!$A$1:$CZ$1,_xlfn.XLOOKUP($A26,'PY1 Data(H)'!$A$1:$A$288,'PY1 Data(H)'!$A$1:$CZ$288))</f>
        <v>2668390</v>
      </c>
      <c r="CT26" s="176" cm="1">
        <f t="array" ref="CT26">_xlfn.XLOOKUP(CT$1,'PY1 Data(H)'!$A$1:$CZ$1,_xlfn.XLOOKUP($A26,'PY1 Data(H)'!$A$1:$A$288,'PY1 Data(H)'!$A$1:$CZ$288))</f>
        <v>2912305</v>
      </c>
      <c r="CU26" s="176" cm="1">
        <f t="array" ref="CU26">_xlfn.XLOOKUP(CU$1,'PY1 Data(H)'!$A$1:$CZ$1,_xlfn.XLOOKUP($A26,'PY1 Data(H)'!$A$1:$A$288,'PY1 Data(H)'!$A$1:$CZ$288))</f>
        <v>15826316</v>
      </c>
      <c r="CV26" s="176" cm="1">
        <f t="array" ref="CV26">_xlfn.XLOOKUP(CV$1,'PY1 Data(H)'!$A$1:$CZ$1,_xlfn.XLOOKUP($A26,'PY1 Data(H)'!$A$1:$A$288,'PY1 Data(H)'!$A$1:$CZ$288))</f>
        <v>8793840</v>
      </c>
      <c r="CW26" s="176" cm="1">
        <f t="array" ref="CW26">_xlfn.XLOOKUP(CW$1,'PY1 Data(H)'!$A$1:$CZ$1,_xlfn.XLOOKUP($A26,'PY1 Data(H)'!$A$1:$A$288,'PY1 Data(H)'!$A$1:$CZ$288))</f>
        <v>10427174</v>
      </c>
      <c r="CX26" s="176" cm="1">
        <f t="array" ref="CX26">_xlfn.XLOOKUP(CX$1,'PY1 Data(H)'!$A$1:$CZ$1,_xlfn.XLOOKUP($A26,'PY1 Data(H)'!$A$1:$A$288,'PY1 Data(H)'!$A$1:$CZ$288))</f>
        <v>3532911</v>
      </c>
      <c r="CY26" s="176" cm="1">
        <f t="array" ref="CY26">_xlfn.XLOOKUP(CY$1,'PY1 Data(H)'!$A$1:$CZ$1,_xlfn.XLOOKUP($A26,'PY1 Data(H)'!$A$1:$A$288,'PY1 Data(H)'!$A$1:$CZ$288))</f>
        <v>2713625</v>
      </c>
    </row>
    <row r="27" spans="1:103" x14ac:dyDescent="0.3">
      <c r="A27">
        <v>504</v>
      </c>
      <c r="D27" s="176" cm="1">
        <f t="array" ref="D27">_xlfn.XLOOKUP(D$1,'PY1 Data(H)'!$A$1:$CZ$1,_xlfn.XLOOKUP($A27,'PY1 Data(H)'!$A$1:$A$288,'PY1 Data(H)'!$A$1:$CZ$288))</f>
        <v>32188935</v>
      </c>
      <c r="E27" s="176" cm="1">
        <f t="array" ref="E27">_xlfn.XLOOKUP(E$1,'PY1 Data(H)'!$A$1:$CZ$1,_xlfn.XLOOKUP($A27,'PY1 Data(H)'!$A$1:$A$288,'PY1 Data(H)'!$A$1:$CZ$288))</f>
        <v>6302889</v>
      </c>
      <c r="F27" s="176" cm="1">
        <f t="array" ref="F27">_xlfn.XLOOKUP(F$1,'PY1 Data(H)'!$A$1:$CZ$1,_xlfn.XLOOKUP($A27,'PY1 Data(H)'!$A$1:$A$288,'PY1 Data(H)'!$A$1:$CZ$288))</f>
        <v>3861479</v>
      </c>
      <c r="G27" s="176" cm="1">
        <f t="array" ref="G27">_xlfn.XLOOKUP(G$1,'PY1 Data(H)'!$A$1:$CZ$1,_xlfn.XLOOKUP($A27,'PY1 Data(H)'!$A$1:$A$288,'PY1 Data(H)'!$A$1:$CZ$288))</f>
        <v>0</v>
      </c>
      <c r="H27" s="176" cm="1">
        <f t="array" ref="H27">_xlfn.XLOOKUP(H$1,'PY1 Data(H)'!$A$1:$CZ$1,_xlfn.XLOOKUP($A27,'PY1 Data(H)'!$A$1:$A$288,'PY1 Data(H)'!$A$1:$CZ$288))</f>
        <v>7557504</v>
      </c>
      <c r="I27" s="176" cm="1">
        <f t="array" ref="I27">_xlfn.XLOOKUP(I$1,'PY1 Data(H)'!$A$1:$CZ$1,_xlfn.XLOOKUP($A27,'PY1 Data(H)'!$A$1:$A$288,'PY1 Data(H)'!$A$1:$CZ$288))</f>
        <v>5959248</v>
      </c>
      <c r="J27" s="176" cm="1">
        <f t="array" ref="J27">_xlfn.XLOOKUP(J$1,'PY1 Data(H)'!$A$1:$CZ$1,_xlfn.XLOOKUP($A27,'PY1 Data(H)'!$A$1:$A$288,'PY1 Data(H)'!$A$1:$CZ$288))</f>
        <v>14771703</v>
      </c>
      <c r="K27" s="176" cm="1">
        <f t="array" ref="K27">_xlfn.XLOOKUP(K$1,'PY1 Data(H)'!$A$1:$CZ$1,_xlfn.XLOOKUP($A27,'PY1 Data(H)'!$A$1:$A$288,'PY1 Data(H)'!$A$1:$CZ$288))</f>
        <v>8011399</v>
      </c>
      <c r="L27" s="176" cm="1">
        <f t="array" ref="L27">_xlfn.XLOOKUP(L$1,'PY1 Data(H)'!$A$1:$CZ$1,_xlfn.XLOOKUP($A27,'PY1 Data(H)'!$A$1:$A$288,'PY1 Data(H)'!$A$1:$CZ$288))</f>
        <v>10611580</v>
      </c>
      <c r="M27" s="176" cm="1">
        <f t="array" ref="M27">_xlfn.XLOOKUP(M$1,'PY1 Data(H)'!$A$1:$CZ$1,_xlfn.XLOOKUP($A27,'PY1 Data(H)'!$A$1:$A$288,'PY1 Data(H)'!$A$1:$CZ$288))</f>
        <v>26571290</v>
      </c>
      <c r="N27" s="176" cm="1">
        <f t="array" ref="N27">_xlfn.XLOOKUP(N$1,'PY1 Data(H)'!$A$1:$CZ$1,_xlfn.XLOOKUP($A27,'PY1 Data(H)'!$A$1:$A$288,'PY1 Data(H)'!$A$1:$CZ$288))</f>
        <v>63004949</v>
      </c>
      <c r="O27" s="176" cm="1">
        <f t="array" ref="O27">_xlfn.XLOOKUP(O$1,'PY1 Data(H)'!$A$1:$CZ$1,_xlfn.XLOOKUP($A27,'PY1 Data(H)'!$A$1:$A$288,'PY1 Data(H)'!$A$1:$CZ$288))</f>
        <v>22542065</v>
      </c>
      <c r="P27" s="176" cm="1">
        <f t="array" ref="P27">_xlfn.XLOOKUP(P$1,'PY1 Data(H)'!$A$1:$CZ$1,_xlfn.XLOOKUP($A27,'PY1 Data(H)'!$A$1:$A$288,'PY1 Data(H)'!$A$1:$CZ$288))</f>
        <v>34429999</v>
      </c>
      <c r="Q27" s="176" cm="1">
        <f t="array" ref="Q27">_xlfn.XLOOKUP(Q$1,'PY1 Data(H)'!$A$1:$CZ$1,_xlfn.XLOOKUP($A27,'PY1 Data(H)'!$A$1:$A$288,'PY1 Data(H)'!$A$1:$CZ$288))</f>
        <v>15564670</v>
      </c>
      <c r="R27" s="176" cm="1">
        <f t="array" ref="R27">_xlfn.XLOOKUP(R$1,'PY1 Data(H)'!$A$1:$CZ$1,_xlfn.XLOOKUP($A27,'PY1 Data(H)'!$A$1:$A$288,'PY1 Data(H)'!$A$1:$CZ$288))</f>
        <v>2197964</v>
      </c>
      <c r="S27" s="176" cm="1">
        <f t="array" ref="S27">_xlfn.XLOOKUP(S$1,'PY1 Data(H)'!$A$1:$CZ$1,_xlfn.XLOOKUP($A27,'PY1 Data(H)'!$A$1:$A$288,'PY1 Data(H)'!$A$1:$CZ$288))</f>
        <v>40086334</v>
      </c>
      <c r="T27" s="176" cm="1">
        <f t="array" ref="T27">_xlfn.XLOOKUP(T$1,'PY1 Data(H)'!$A$1:$CZ$1,_xlfn.XLOOKUP($A27,'PY1 Data(H)'!$A$1:$A$288,'PY1 Data(H)'!$A$1:$CZ$288))</f>
        <v>0</v>
      </c>
      <c r="U27" s="176" cm="1">
        <f t="array" ref="U27">_xlfn.XLOOKUP(U$1,'PY1 Data(H)'!$A$1:$CZ$1,_xlfn.XLOOKUP($A27,'PY1 Data(H)'!$A$1:$A$288,'PY1 Data(H)'!$A$1:$CZ$288))</f>
        <v>36094621</v>
      </c>
      <c r="V27" s="176" cm="1">
        <f t="array" ref="V27">_xlfn.XLOOKUP(V$1,'PY1 Data(H)'!$A$1:$CZ$1,_xlfn.XLOOKUP($A27,'PY1 Data(H)'!$A$1:$A$288,'PY1 Data(H)'!$A$1:$CZ$288))</f>
        <v>14350834</v>
      </c>
      <c r="W27" s="176" cm="1">
        <f t="array" ref="W27">_xlfn.XLOOKUP(W$1,'PY1 Data(H)'!$A$1:$CZ$1,_xlfn.XLOOKUP($A27,'PY1 Data(H)'!$A$1:$A$288,'PY1 Data(H)'!$A$1:$CZ$288))</f>
        <v>0</v>
      </c>
      <c r="X27" s="176" cm="1">
        <f t="array" ref="X27">_xlfn.XLOOKUP(X$1,'PY1 Data(H)'!$A$1:$CZ$1,_xlfn.XLOOKUP($A27,'PY1 Data(H)'!$A$1:$A$288,'PY1 Data(H)'!$A$1:$CZ$288))</f>
        <v>3158946</v>
      </c>
      <c r="Y27" s="176" cm="1">
        <f t="array" ref="Y27">_xlfn.XLOOKUP(Y$1,'PY1 Data(H)'!$A$1:$CZ$1,_xlfn.XLOOKUP($A27,'PY1 Data(H)'!$A$1:$A$288,'PY1 Data(H)'!$A$1:$CZ$288))</f>
        <v>4067792</v>
      </c>
      <c r="Z27" s="176" cm="1">
        <f t="array" ref="Z27">_xlfn.XLOOKUP(Z$1,'PY1 Data(H)'!$A$1:$CZ$1,_xlfn.XLOOKUP($A27,'PY1 Data(H)'!$A$1:$A$288,'PY1 Data(H)'!$A$1:$CZ$288))</f>
        <v>13733661</v>
      </c>
      <c r="AA27" s="176" cm="1">
        <f t="array" ref="AA27">_xlfn.XLOOKUP(AA$1,'PY1 Data(H)'!$A$1:$CZ$1,_xlfn.XLOOKUP($A27,'PY1 Data(H)'!$A$1:$A$288,'PY1 Data(H)'!$A$1:$CZ$288))</f>
        <v>16358146</v>
      </c>
      <c r="AB27" s="176" cm="1">
        <f t="array" ref="AB27">_xlfn.XLOOKUP(AB$1,'PY1 Data(H)'!$A$1:$CZ$1,_xlfn.XLOOKUP($A27,'PY1 Data(H)'!$A$1:$A$288,'PY1 Data(H)'!$A$1:$CZ$288))</f>
        <v>36350598</v>
      </c>
      <c r="AC27" s="176" cm="1">
        <f t="array" ref="AC27">_xlfn.XLOOKUP(AC$1,'PY1 Data(H)'!$A$1:$CZ$1,_xlfn.XLOOKUP($A27,'PY1 Data(H)'!$A$1:$A$288,'PY1 Data(H)'!$A$1:$CZ$288))</f>
        <v>75477079</v>
      </c>
      <c r="AD27" s="176" cm="1">
        <f t="array" ref="AD27">_xlfn.XLOOKUP(AD$1,'PY1 Data(H)'!$A$1:$CZ$1,_xlfn.XLOOKUP($A27,'PY1 Data(H)'!$A$1:$A$288,'PY1 Data(H)'!$A$1:$CZ$288))</f>
        <v>4642149</v>
      </c>
      <c r="AE27" s="176" cm="1">
        <f t="array" ref="AE27">_xlfn.XLOOKUP(AE$1,'PY1 Data(H)'!$A$1:$CZ$1,_xlfn.XLOOKUP($A27,'PY1 Data(H)'!$A$1:$A$288,'PY1 Data(H)'!$A$1:$CZ$288))</f>
        <v>8541527</v>
      </c>
      <c r="AF27" s="176" cm="1">
        <f t="array" ref="AF27">_xlfn.XLOOKUP(AF$1,'PY1 Data(H)'!$A$1:$CZ$1,_xlfn.XLOOKUP($A27,'PY1 Data(H)'!$A$1:$A$288,'PY1 Data(H)'!$A$1:$CZ$288))</f>
        <v>34790743</v>
      </c>
      <c r="AG27" s="176" cm="1">
        <f t="array" ref="AG27">_xlfn.XLOOKUP(AG$1,'PY1 Data(H)'!$A$1:$CZ$1,_xlfn.XLOOKUP($A27,'PY1 Data(H)'!$A$1:$A$288,'PY1 Data(H)'!$A$1:$CZ$288))</f>
        <v>9371577</v>
      </c>
      <c r="AH27" s="176" cm="1">
        <f t="array" ref="AH27">_xlfn.XLOOKUP(AH$1,'PY1 Data(H)'!$A$1:$CZ$1,_xlfn.XLOOKUP($A27,'PY1 Data(H)'!$A$1:$A$288,'PY1 Data(H)'!$A$1:$CZ$288))</f>
        <v>9615718</v>
      </c>
      <c r="AI27" s="176" cm="1">
        <f t="array" ref="AI27">_xlfn.XLOOKUP(AI$1,'PY1 Data(H)'!$A$1:$CZ$1,_xlfn.XLOOKUP($A27,'PY1 Data(H)'!$A$1:$A$288,'PY1 Data(H)'!$A$1:$CZ$288))</f>
        <v>76230322</v>
      </c>
      <c r="AJ27" s="176" cm="1">
        <f t="array" ref="AJ27">_xlfn.XLOOKUP(AJ$1,'PY1 Data(H)'!$A$1:$CZ$1,_xlfn.XLOOKUP($A27,'PY1 Data(H)'!$A$1:$A$288,'PY1 Data(H)'!$A$1:$CZ$288))</f>
        <v>16401927</v>
      </c>
      <c r="AK27" s="176" cm="1">
        <f t="array" ref="AK27">_xlfn.XLOOKUP(AK$1,'PY1 Data(H)'!$A$1:$CZ$1,_xlfn.XLOOKUP($A27,'PY1 Data(H)'!$A$1:$A$288,'PY1 Data(H)'!$A$1:$CZ$288))</f>
        <v>77620849</v>
      </c>
      <c r="AL27" s="176" cm="1">
        <f t="array" ref="AL27">_xlfn.XLOOKUP(AL$1,'PY1 Data(H)'!$A$1:$CZ$1,_xlfn.XLOOKUP($A27,'PY1 Data(H)'!$A$1:$A$288,'PY1 Data(H)'!$A$1:$CZ$288))</f>
        <v>16025852</v>
      </c>
      <c r="AM27" s="176" cm="1">
        <f t="array" ref="AM27">_xlfn.XLOOKUP(AM$1,'PY1 Data(H)'!$A$1:$CZ$1,_xlfn.XLOOKUP($A27,'PY1 Data(H)'!$A$1:$A$288,'PY1 Data(H)'!$A$1:$CZ$288))</f>
        <v>34223987</v>
      </c>
      <c r="AN27" s="176" cm="1">
        <f t="array" ref="AN27">_xlfn.XLOOKUP(AN$1,'PY1 Data(H)'!$A$1:$CZ$1,_xlfn.XLOOKUP($A27,'PY1 Data(H)'!$A$1:$A$288,'PY1 Data(H)'!$A$1:$CZ$288))</f>
        <v>2475715</v>
      </c>
      <c r="AO27" s="176" cm="1">
        <f t="array" ref="AO27">_xlfn.XLOOKUP(AO$1,'PY1 Data(H)'!$A$1:$CZ$1,_xlfn.XLOOKUP($A27,'PY1 Data(H)'!$A$1:$A$288,'PY1 Data(H)'!$A$1:$CZ$288))</f>
        <v>4807342</v>
      </c>
      <c r="AP27" s="176" cm="1">
        <f t="array" ref="AP27">_xlfn.XLOOKUP(AP$1,'PY1 Data(H)'!$A$1:$CZ$1,_xlfn.XLOOKUP($A27,'PY1 Data(H)'!$A$1:$A$288,'PY1 Data(H)'!$A$1:$CZ$288))</f>
        <v>12123493</v>
      </c>
      <c r="AQ27" s="176" cm="1">
        <f t="array" ref="AQ27">_xlfn.XLOOKUP(AQ$1,'PY1 Data(H)'!$A$1:$CZ$1,_xlfn.XLOOKUP($A27,'PY1 Data(H)'!$A$1:$A$288,'PY1 Data(H)'!$A$1:$CZ$288))</f>
        <v>6775950</v>
      </c>
      <c r="AR27" s="176" cm="1">
        <f t="array" ref="AR27">_xlfn.XLOOKUP(AR$1,'PY1 Data(H)'!$A$1:$CZ$1,_xlfn.XLOOKUP($A27,'PY1 Data(H)'!$A$1:$A$288,'PY1 Data(H)'!$A$1:$CZ$288))</f>
        <v>146309767</v>
      </c>
      <c r="AS27" s="176" cm="1">
        <f t="array" ref="AS27">_xlfn.XLOOKUP(AS$1,'PY1 Data(H)'!$A$1:$CZ$1,_xlfn.XLOOKUP($A27,'PY1 Data(H)'!$A$1:$A$288,'PY1 Data(H)'!$A$1:$CZ$288))</f>
        <v>18045577</v>
      </c>
      <c r="AT27" s="176" cm="1">
        <f t="array" ref="AT27">_xlfn.XLOOKUP(AT$1,'PY1 Data(H)'!$A$1:$CZ$1,_xlfn.XLOOKUP($A27,'PY1 Data(H)'!$A$1:$A$288,'PY1 Data(H)'!$A$1:$CZ$288))</f>
        <v>12445100</v>
      </c>
      <c r="AU27" s="176" cm="1">
        <f t="array" ref="AU27">_xlfn.XLOOKUP(AU$1,'PY1 Data(H)'!$A$1:$CZ$1,_xlfn.XLOOKUP($A27,'PY1 Data(H)'!$A$1:$A$288,'PY1 Data(H)'!$A$1:$CZ$288))</f>
        <v>25629473</v>
      </c>
      <c r="AV27" s="176" cm="1">
        <f t="array" ref="AV27">_xlfn.XLOOKUP(AV$1,'PY1 Data(H)'!$A$1:$CZ$1,_xlfn.XLOOKUP($A27,'PY1 Data(H)'!$A$1:$A$288,'PY1 Data(H)'!$A$1:$CZ$288))</f>
        <v>26905070</v>
      </c>
      <c r="AW27" s="176" cm="1">
        <f t="array" ref="AW27">_xlfn.XLOOKUP(AW$1,'PY1 Data(H)'!$A$1:$CZ$1,_xlfn.XLOOKUP($A27,'PY1 Data(H)'!$A$1:$A$288,'PY1 Data(H)'!$A$1:$CZ$288))</f>
        <v>4926153</v>
      </c>
      <c r="AX27" s="176" cm="1">
        <f t="array" ref="AX27">_xlfn.XLOOKUP(AX$1,'PY1 Data(H)'!$A$1:$CZ$1,_xlfn.XLOOKUP($A27,'PY1 Data(H)'!$A$1:$A$288,'PY1 Data(H)'!$A$1:$CZ$288))</f>
        <v>9824570</v>
      </c>
      <c r="AY27" s="176" cm="1">
        <f t="array" ref="AY27">_xlfn.XLOOKUP(AY$1,'PY1 Data(H)'!$A$1:$CZ$1,_xlfn.XLOOKUP($A27,'PY1 Data(H)'!$A$1:$A$288,'PY1 Data(H)'!$A$1:$CZ$288))</f>
        <v>0</v>
      </c>
      <c r="AZ27" s="176" cm="1">
        <f t="array" ref="AZ27">_xlfn.XLOOKUP(AZ$1,'PY1 Data(H)'!$A$1:$CZ$1,_xlfn.XLOOKUP($A27,'PY1 Data(H)'!$A$1:$A$288,'PY1 Data(H)'!$A$1:$CZ$288))</f>
        <v>24304653</v>
      </c>
      <c r="BA27" s="176" cm="1">
        <f t="array" ref="BA27">_xlfn.XLOOKUP(BA$1,'PY1 Data(H)'!$A$1:$CZ$1,_xlfn.XLOOKUP($A27,'PY1 Data(H)'!$A$1:$A$288,'PY1 Data(H)'!$A$1:$CZ$288))</f>
        <v>12761288</v>
      </c>
      <c r="BB27" s="176" cm="1">
        <f t="array" ref="BB27">_xlfn.XLOOKUP(BB$1,'PY1 Data(H)'!$A$1:$CZ$1,_xlfn.XLOOKUP($A27,'PY1 Data(H)'!$A$1:$A$288,'PY1 Data(H)'!$A$1:$CZ$288))</f>
        <v>29077507</v>
      </c>
      <c r="BC27" s="176" cm="1">
        <f t="array" ref="BC27">_xlfn.XLOOKUP(BC$1,'PY1 Data(H)'!$A$1:$CZ$1,_xlfn.XLOOKUP($A27,'PY1 Data(H)'!$A$1:$A$288,'PY1 Data(H)'!$A$1:$CZ$288))</f>
        <v>2972601</v>
      </c>
      <c r="BD27" s="176" cm="1">
        <f t="array" ref="BD27">_xlfn.XLOOKUP(BD$1,'PY1 Data(H)'!$A$1:$CZ$1,_xlfn.XLOOKUP($A27,'PY1 Data(H)'!$A$1:$A$288,'PY1 Data(H)'!$A$1:$CZ$288))</f>
        <v>10159862</v>
      </c>
      <c r="BE27" s="176" cm="1">
        <f t="array" ref="BE27">_xlfn.XLOOKUP(BE$1,'PY1 Data(H)'!$A$1:$CZ$1,_xlfn.XLOOKUP($A27,'PY1 Data(H)'!$A$1:$A$288,'PY1 Data(H)'!$A$1:$CZ$288))</f>
        <v>10052276</v>
      </c>
      <c r="BF27" s="176" cm="1">
        <f t="array" ref="BF27">_xlfn.XLOOKUP(BF$1,'PY1 Data(H)'!$A$1:$CZ$1,_xlfn.XLOOKUP($A27,'PY1 Data(H)'!$A$1:$A$288,'PY1 Data(H)'!$A$1:$CZ$288))</f>
        <v>14952162</v>
      </c>
      <c r="BG27" s="176" cm="1">
        <f t="array" ref="BG27">_xlfn.XLOOKUP(BG$1,'PY1 Data(H)'!$A$1:$CZ$1,_xlfn.XLOOKUP($A27,'PY1 Data(H)'!$A$1:$A$288,'PY1 Data(H)'!$A$1:$CZ$288))</f>
        <v>10501362</v>
      </c>
      <c r="BH27" s="176" cm="1">
        <f t="array" ref="BH27">_xlfn.XLOOKUP(BH$1,'PY1 Data(H)'!$A$1:$CZ$1,_xlfn.XLOOKUP($A27,'PY1 Data(H)'!$A$1:$A$288,'PY1 Data(H)'!$A$1:$CZ$288))</f>
        <v>7329931</v>
      </c>
      <c r="BI27" s="176" cm="1">
        <f t="array" ref="BI27">_xlfn.XLOOKUP(BI$1,'PY1 Data(H)'!$A$1:$CZ$1,_xlfn.XLOOKUP($A27,'PY1 Data(H)'!$A$1:$A$288,'PY1 Data(H)'!$A$1:$CZ$288))</f>
        <v>7526004</v>
      </c>
      <c r="BJ27" s="176" cm="1">
        <f t="array" ref="BJ27">_xlfn.XLOOKUP(BJ$1,'PY1 Data(H)'!$A$1:$CZ$1,_xlfn.XLOOKUP($A27,'PY1 Data(H)'!$A$1:$A$288,'PY1 Data(H)'!$A$1:$CZ$288))</f>
        <v>10419613</v>
      </c>
      <c r="BK27" s="176" cm="1">
        <f t="array" ref="BK27">_xlfn.XLOOKUP(BK$1,'PY1 Data(H)'!$A$1:$CZ$1,_xlfn.XLOOKUP($A27,'PY1 Data(H)'!$A$1:$A$288,'PY1 Data(H)'!$A$1:$CZ$288))</f>
        <v>182686620</v>
      </c>
      <c r="BL27" s="176" cm="1">
        <f t="array" ref="BL27">_xlfn.XLOOKUP(BL$1,'PY1 Data(H)'!$A$1:$CZ$1,_xlfn.XLOOKUP($A27,'PY1 Data(H)'!$A$1:$A$288,'PY1 Data(H)'!$A$1:$CZ$288))</f>
        <v>3621502</v>
      </c>
      <c r="BM27" s="176" cm="1">
        <f t="array" ref="BM27">_xlfn.XLOOKUP(BM$1,'PY1 Data(H)'!$A$1:$CZ$1,_xlfn.XLOOKUP($A27,'PY1 Data(H)'!$A$1:$A$288,'PY1 Data(H)'!$A$1:$CZ$288))</f>
        <v>7638226</v>
      </c>
      <c r="BN27" s="176" cm="1">
        <f t="array" ref="BN27">_xlfn.XLOOKUP(BN$1,'PY1 Data(H)'!$A$1:$CZ$1,_xlfn.XLOOKUP($A27,'PY1 Data(H)'!$A$1:$A$288,'PY1 Data(H)'!$A$1:$CZ$288))</f>
        <v>17218017</v>
      </c>
      <c r="BO27" s="176" cm="1">
        <f t="array" ref="BO27">_xlfn.XLOOKUP(BO$1,'PY1 Data(H)'!$A$1:$CZ$1,_xlfn.XLOOKUP($A27,'PY1 Data(H)'!$A$1:$A$288,'PY1 Data(H)'!$A$1:$CZ$288))</f>
        <v>21344907</v>
      </c>
      <c r="BP27" s="176" cm="1">
        <f t="array" ref="BP27">_xlfn.XLOOKUP(BP$1,'PY1 Data(H)'!$A$1:$CZ$1,_xlfn.XLOOKUP($A27,'PY1 Data(H)'!$A$1:$A$288,'PY1 Data(H)'!$A$1:$CZ$288))</f>
        <v>66738744</v>
      </c>
      <c r="BQ27" s="176" cm="1">
        <f t="array" ref="BQ27">_xlfn.XLOOKUP(BQ$1,'PY1 Data(H)'!$A$1:$CZ$1,_xlfn.XLOOKUP($A27,'PY1 Data(H)'!$A$1:$A$288,'PY1 Data(H)'!$A$1:$CZ$288))</f>
        <v>8173115</v>
      </c>
      <c r="BR27" s="176" cm="1">
        <f t="array" ref="BR27">_xlfn.XLOOKUP(BR$1,'PY1 Data(H)'!$A$1:$CZ$1,_xlfn.XLOOKUP($A27,'PY1 Data(H)'!$A$1:$A$288,'PY1 Data(H)'!$A$1:$CZ$288))</f>
        <v>36553645</v>
      </c>
      <c r="BS27" s="176" cm="1">
        <f t="array" ref="BS27">_xlfn.XLOOKUP(BS$1,'PY1 Data(H)'!$A$1:$CZ$1,_xlfn.XLOOKUP($A27,'PY1 Data(H)'!$A$1:$A$288,'PY1 Data(H)'!$A$1:$CZ$288))</f>
        <v>31345445</v>
      </c>
      <c r="BT27" s="176" cm="1">
        <f t="array" ref="BT27">_xlfn.XLOOKUP(BT$1,'PY1 Data(H)'!$A$1:$CZ$1,_xlfn.XLOOKUP($A27,'PY1 Data(H)'!$A$1:$A$288,'PY1 Data(H)'!$A$1:$CZ$288))</f>
        <v>5070254</v>
      </c>
      <c r="BU27" s="176" cm="1">
        <f t="array" ref="BU27">_xlfn.XLOOKUP(BU$1,'PY1 Data(H)'!$A$1:$CZ$1,_xlfn.XLOOKUP($A27,'PY1 Data(H)'!$A$1:$A$288,'PY1 Data(H)'!$A$1:$CZ$288))</f>
        <v>9447970</v>
      </c>
      <c r="BV27" s="176" cm="1">
        <f t="array" ref="BV27">_xlfn.XLOOKUP(BV$1,'PY1 Data(H)'!$A$1:$CZ$1,_xlfn.XLOOKUP($A27,'PY1 Data(H)'!$A$1:$A$288,'PY1 Data(H)'!$A$1:$CZ$288))</f>
        <v>23185297</v>
      </c>
      <c r="BW27" s="176" cm="1">
        <f t="array" ref="BW27">_xlfn.XLOOKUP(BW$1,'PY1 Data(H)'!$A$1:$CZ$1,_xlfn.XLOOKUP($A27,'PY1 Data(H)'!$A$1:$A$288,'PY1 Data(H)'!$A$1:$CZ$288))</f>
        <v>1931578</v>
      </c>
      <c r="BX27" s="176" cm="1">
        <f t="array" ref="BX27">_xlfn.XLOOKUP(BX$1,'PY1 Data(H)'!$A$1:$CZ$1,_xlfn.XLOOKUP($A27,'PY1 Data(H)'!$A$1:$A$288,'PY1 Data(H)'!$A$1:$CZ$288))</f>
        <v>11133894</v>
      </c>
      <c r="BY27" s="176" cm="1">
        <f t="array" ref="BY27">_xlfn.XLOOKUP(BY$1,'PY1 Data(H)'!$A$1:$CZ$1,_xlfn.XLOOKUP($A27,'PY1 Data(H)'!$A$1:$A$288,'PY1 Data(H)'!$A$1:$CZ$288))</f>
        <v>34424485</v>
      </c>
      <c r="BZ27" s="176" cm="1">
        <f t="array" ref="BZ27">_xlfn.XLOOKUP(BZ$1,'PY1 Data(H)'!$A$1:$CZ$1,_xlfn.XLOOKUP($A27,'PY1 Data(H)'!$A$1:$A$288,'PY1 Data(H)'!$A$1:$CZ$288))</f>
        <v>4040318</v>
      </c>
      <c r="CA27" s="176" cm="1">
        <f t="array" ref="CA27">_xlfn.XLOOKUP(CA$1,'PY1 Data(H)'!$A$1:$CZ$1,_xlfn.XLOOKUP($A27,'PY1 Data(H)'!$A$1:$A$288,'PY1 Data(H)'!$A$1:$CZ$288))</f>
        <v>25832622</v>
      </c>
      <c r="CB27" s="176" cm="1">
        <f t="array" ref="CB27">_xlfn.XLOOKUP(CB$1,'PY1 Data(H)'!$A$1:$CZ$1,_xlfn.XLOOKUP($A27,'PY1 Data(H)'!$A$1:$A$288,'PY1 Data(H)'!$A$1:$CZ$288))</f>
        <v>13347854</v>
      </c>
      <c r="CC27" s="176" cm="1">
        <f t="array" ref="CC27">_xlfn.XLOOKUP(CC$1,'PY1 Data(H)'!$A$1:$CZ$1,_xlfn.XLOOKUP($A27,'PY1 Data(H)'!$A$1:$A$288,'PY1 Data(H)'!$A$1:$CZ$288))</f>
        <v>37659451</v>
      </c>
      <c r="CD27" s="176" cm="1">
        <f t="array" ref="CD27">_xlfn.XLOOKUP(CD$1,'PY1 Data(H)'!$A$1:$CZ$1,_xlfn.XLOOKUP($A27,'PY1 Data(H)'!$A$1:$A$288,'PY1 Data(H)'!$A$1:$CZ$288))</f>
        <v>16208712</v>
      </c>
      <c r="CE27" s="176" cm="1">
        <f t="array" ref="CE27">_xlfn.XLOOKUP(CE$1,'PY1 Data(H)'!$A$1:$CZ$1,_xlfn.XLOOKUP($A27,'PY1 Data(H)'!$A$1:$A$288,'PY1 Data(H)'!$A$1:$CZ$288))</f>
        <v>26232421</v>
      </c>
      <c r="CF27" s="176" cm="1">
        <f t="array" ref="CF27">_xlfn.XLOOKUP(CF$1,'PY1 Data(H)'!$A$1:$CZ$1,_xlfn.XLOOKUP($A27,'PY1 Data(H)'!$A$1:$A$288,'PY1 Data(H)'!$A$1:$CZ$288))</f>
        <v>15730427</v>
      </c>
      <c r="CG27" s="176" cm="1">
        <f t="array" ref="CG27">_xlfn.XLOOKUP(CG$1,'PY1 Data(H)'!$A$1:$CZ$1,_xlfn.XLOOKUP($A27,'PY1 Data(H)'!$A$1:$A$288,'PY1 Data(H)'!$A$1:$CZ$288))</f>
        <v>20477612</v>
      </c>
      <c r="CH27" s="176" cm="1">
        <f t="array" ref="CH27">_xlfn.XLOOKUP(CH$1,'PY1 Data(H)'!$A$1:$CZ$1,_xlfn.XLOOKUP($A27,'PY1 Data(H)'!$A$1:$A$288,'PY1 Data(H)'!$A$1:$CZ$288))</f>
        <v>10545213</v>
      </c>
      <c r="CI27" s="176" cm="1">
        <f t="array" ref="CI27">_xlfn.XLOOKUP(CI$1,'PY1 Data(H)'!$A$1:$CZ$1,_xlfn.XLOOKUP($A27,'PY1 Data(H)'!$A$1:$A$288,'PY1 Data(H)'!$A$1:$CZ$288))</f>
        <v>14299425</v>
      </c>
      <c r="CJ27" s="176" cm="1">
        <f t="array" ref="CJ27">_xlfn.XLOOKUP(CJ$1,'PY1 Data(H)'!$A$1:$CZ$1,_xlfn.XLOOKUP($A27,'PY1 Data(H)'!$A$1:$A$288,'PY1 Data(H)'!$A$1:$CZ$288))</f>
        <v>10808423</v>
      </c>
      <c r="CK27" s="176" cm="1">
        <f t="array" ref="CK27">_xlfn.XLOOKUP(CK$1,'PY1 Data(H)'!$A$1:$CZ$1,_xlfn.XLOOKUP($A27,'PY1 Data(H)'!$A$1:$A$288,'PY1 Data(H)'!$A$1:$CZ$288))</f>
        <v>15745492</v>
      </c>
      <c r="CL27" s="176" cm="1">
        <f t="array" ref="CL27">_xlfn.XLOOKUP(CL$1,'PY1 Data(H)'!$A$1:$CZ$1,_xlfn.XLOOKUP($A27,'PY1 Data(H)'!$A$1:$A$288,'PY1 Data(H)'!$A$1:$CZ$288))</f>
        <v>6896383</v>
      </c>
      <c r="CM27" s="176" cm="1">
        <f t="array" ref="CM27">_xlfn.XLOOKUP(CM$1,'PY1 Data(H)'!$A$1:$CZ$1,_xlfn.XLOOKUP($A27,'PY1 Data(H)'!$A$1:$A$288,'PY1 Data(H)'!$A$1:$CZ$288))</f>
        <v>8615068</v>
      </c>
      <c r="CN27" s="176" cm="1">
        <f t="array" ref="CN27">_xlfn.XLOOKUP(CN$1,'PY1 Data(H)'!$A$1:$CZ$1,_xlfn.XLOOKUP($A27,'PY1 Data(H)'!$A$1:$A$288,'PY1 Data(H)'!$A$1:$CZ$288))</f>
        <v>1854945</v>
      </c>
      <c r="CO27" s="176" cm="1">
        <f t="array" ref="CO27">_xlfn.XLOOKUP(CO$1,'PY1 Data(H)'!$A$1:$CZ$1,_xlfn.XLOOKUP($A27,'PY1 Data(H)'!$A$1:$A$288,'PY1 Data(H)'!$A$1:$CZ$288))</f>
        <v>44134049</v>
      </c>
      <c r="CP27" s="176" cm="1">
        <f t="array" ref="CP27">_xlfn.XLOOKUP(CP$1,'PY1 Data(H)'!$A$1:$CZ$1,_xlfn.XLOOKUP($A27,'PY1 Data(H)'!$A$1:$A$288,'PY1 Data(H)'!$A$1:$CZ$288))</f>
        <v>11371906</v>
      </c>
      <c r="CQ27" s="176" cm="1">
        <f t="array" ref="CQ27">_xlfn.XLOOKUP(CQ$1,'PY1 Data(H)'!$A$1:$CZ$1,_xlfn.XLOOKUP($A27,'PY1 Data(H)'!$A$1:$A$288,'PY1 Data(H)'!$A$1:$CZ$288))</f>
        <v>267288450</v>
      </c>
      <c r="CR27" s="176" cm="1">
        <f t="array" ref="CR27">_xlfn.XLOOKUP(CR$1,'PY1 Data(H)'!$A$1:$CZ$1,_xlfn.XLOOKUP($A27,'PY1 Data(H)'!$A$1:$A$288,'PY1 Data(H)'!$A$1:$CZ$288))</f>
        <v>6248499</v>
      </c>
      <c r="CS27" s="176" cm="1">
        <f t="array" ref="CS27">_xlfn.XLOOKUP(CS$1,'PY1 Data(H)'!$A$1:$CZ$1,_xlfn.XLOOKUP($A27,'PY1 Data(H)'!$A$1:$A$288,'PY1 Data(H)'!$A$1:$CZ$288))</f>
        <v>4948988</v>
      </c>
      <c r="CT27" s="176" cm="1">
        <f t="array" ref="CT27">_xlfn.XLOOKUP(CT$1,'PY1 Data(H)'!$A$1:$CZ$1,_xlfn.XLOOKUP($A27,'PY1 Data(H)'!$A$1:$A$288,'PY1 Data(H)'!$A$1:$CZ$288))</f>
        <v>5955236</v>
      </c>
      <c r="CU27" s="176" cm="1">
        <f t="array" ref="CU27">_xlfn.XLOOKUP(CU$1,'PY1 Data(H)'!$A$1:$CZ$1,_xlfn.XLOOKUP($A27,'PY1 Data(H)'!$A$1:$A$288,'PY1 Data(H)'!$A$1:$CZ$288))</f>
        <v>24856405</v>
      </c>
      <c r="CV27" s="176" cm="1">
        <f t="array" ref="CV27">_xlfn.XLOOKUP(CV$1,'PY1 Data(H)'!$A$1:$CZ$1,_xlfn.XLOOKUP($A27,'PY1 Data(H)'!$A$1:$A$288,'PY1 Data(H)'!$A$1:$CZ$288))</f>
        <v>16239575</v>
      </c>
      <c r="CW27" s="176" cm="1">
        <f t="array" ref="CW27">_xlfn.XLOOKUP(CW$1,'PY1 Data(H)'!$A$1:$CZ$1,_xlfn.XLOOKUP($A27,'PY1 Data(H)'!$A$1:$A$288,'PY1 Data(H)'!$A$1:$CZ$288))</f>
        <v>21311441</v>
      </c>
      <c r="CX27" s="176" cm="1">
        <f t="array" ref="CX27">_xlfn.XLOOKUP(CX$1,'PY1 Data(H)'!$A$1:$CZ$1,_xlfn.XLOOKUP($A27,'PY1 Data(H)'!$A$1:$A$288,'PY1 Data(H)'!$A$1:$CZ$288))</f>
        <v>7191887</v>
      </c>
      <c r="CY27" s="176" cm="1">
        <f t="array" ref="CY27">_xlfn.XLOOKUP(CY$1,'PY1 Data(H)'!$A$1:$CZ$1,_xlfn.XLOOKUP($A27,'PY1 Data(H)'!$A$1:$A$288,'PY1 Data(H)'!$A$1:$CZ$288))</f>
        <v>5306282</v>
      </c>
    </row>
    <row r="28" spans="1:103" x14ac:dyDescent="0.3">
      <c r="A28">
        <v>505</v>
      </c>
      <c r="D28" s="176" cm="1">
        <f t="array" ref="D28">_xlfn.XLOOKUP(D$1,'PY1 Data(H)'!$A$1:$CZ$1,_xlfn.XLOOKUP($A28,'PY1 Data(H)'!$A$1:$A$288,'PY1 Data(H)'!$A$1:$CZ$288))</f>
        <v>1893004</v>
      </c>
      <c r="E28" s="176" cm="1">
        <f t="array" ref="E28">_xlfn.XLOOKUP(E$1,'PY1 Data(H)'!$A$1:$CZ$1,_xlfn.XLOOKUP($A28,'PY1 Data(H)'!$A$1:$A$288,'PY1 Data(H)'!$A$1:$CZ$288))</f>
        <v>0</v>
      </c>
      <c r="F28" s="176" cm="1">
        <f t="array" ref="F28">_xlfn.XLOOKUP(F$1,'PY1 Data(H)'!$A$1:$CZ$1,_xlfn.XLOOKUP($A28,'PY1 Data(H)'!$A$1:$A$288,'PY1 Data(H)'!$A$1:$CZ$288))</f>
        <v>166198</v>
      </c>
      <c r="G28" s="176" cm="1">
        <f t="array" ref="G28">_xlfn.XLOOKUP(G$1,'PY1 Data(H)'!$A$1:$CZ$1,_xlfn.XLOOKUP($A28,'PY1 Data(H)'!$A$1:$A$288,'PY1 Data(H)'!$A$1:$CZ$288))</f>
        <v>0</v>
      </c>
      <c r="H28" s="176" cm="1">
        <f t="array" ref="H28">_xlfn.XLOOKUP(H$1,'PY1 Data(H)'!$A$1:$CZ$1,_xlfn.XLOOKUP($A28,'PY1 Data(H)'!$A$1:$A$288,'PY1 Data(H)'!$A$1:$CZ$288))</f>
        <v>495095</v>
      </c>
      <c r="I28" s="176" cm="1">
        <f t="array" ref="I28">_xlfn.XLOOKUP(I$1,'PY1 Data(H)'!$A$1:$CZ$1,_xlfn.XLOOKUP($A28,'PY1 Data(H)'!$A$1:$A$288,'PY1 Data(H)'!$A$1:$CZ$288))</f>
        <v>301085</v>
      </c>
      <c r="J28" s="176" cm="1">
        <f t="array" ref="J28">_xlfn.XLOOKUP(J$1,'PY1 Data(H)'!$A$1:$CZ$1,_xlfn.XLOOKUP($A28,'PY1 Data(H)'!$A$1:$A$288,'PY1 Data(H)'!$A$1:$CZ$288))</f>
        <v>531619</v>
      </c>
      <c r="K28" s="176" cm="1">
        <f t="array" ref="K28">_xlfn.XLOOKUP(K$1,'PY1 Data(H)'!$A$1:$CZ$1,_xlfn.XLOOKUP($A28,'PY1 Data(H)'!$A$1:$A$288,'PY1 Data(H)'!$A$1:$CZ$288))</f>
        <v>0</v>
      </c>
      <c r="L28" s="176" cm="1">
        <f t="array" ref="L28">_xlfn.XLOOKUP(L$1,'PY1 Data(H)'!$A$1:$CZ$1,_xlfn.XLOOKUP($A28,'PY1 Data(H)'!$A$1:$A$288,'PY1 Data(H)'!$A$1:$CZ$288))</f>
        <v>807941</v>
      </c>
      <c r="M28" s="176" cm="1">
        <f t="array" ref="M28">_xlfn.XLOOKUP(M$1,'PY1 Data(H)'!$A$1:$CZ$1,_xlfn.XLOOKUP($A28,'PY1 Data(H)'!$A$1:$A$288,'PY1 Data(H)'!$A$1:$CZ$288))</f>
        <v>2523663</v>
      </c>
      <c r="N28" s="176" cm="1">
        <f t="array" ref="N28">_xlfn.XLOOKUP(N$1,'PY1 Data(H)'!$A$1:$CZ$1,_xlfn.XLOOKUP($A28,'PY1 Data(H)'!$A$1:$A$288,'PY1 Data(H)'!$A$1:$CZ$288))</f>
        <v>1178692</v>
      </c>
      <c r="O28" s="176" cm="1">
        <f t="array" ref="O28">_xlfn.XLOOKUP(O$1,'PY1 Data(H)'!$A$1:$CZ$1,_xlfn.XLOOKUP($A28,'PY1 Data(H)'!$A$1:$A$288,'PY1 Data(H)'!$A$1:$CZ$288))</f>
        <v>40922</v>
      </c>
      <c r="P28" s="176" cm="1">
        <f t="array" ref="P28">_xlfn.XLOOKUP(P$1,'PY1 Data(H)'!$A$1:$CZ$1,_xlfn.XLOOKUP($A28,'PY1 Data(H)'!$A$1:$A$288,'PY1 Data(H)'!$A$1:$CZ$288))</f>
        <v>2300000</v>
      </c>
      <c r="Q28" s="176" cm="1">
        <f t="array" ref="Q28">_xlfn.XLOOKUP(Q$1,'PY1 Data(H)'!$A$1:$CZ$1,_xlfn.XLOOKUP($A28,'PY1 Data(H)'!$A$1:$A$288,'PY1 Data(H)'!$A$1:$CZ$288))</f>
        <v>11698640</v>
      </c>
      <c r="R28" s="176" cm="1">
        <f t="array" ref="R28">_xlfn.XLOOKUP(R$1,'PY1 Data(H)'!$A$1:$CZ$1,_xlfn.XLOOKUP($A28,'PY1 Data(H)'!$A$1:$A$288,'PY1 Data(H)'!$A$1:$CZ$288))</f>
        <v>0</v>
      </c>
      <c r="S28" s="176" cm="1">
        <f t="array" ref="S28">_xlfn.XLOOKUP(S$1,'PY1 Data(H)'!$A$1:$CZ$1,_xlfn.XLOOKUP($A28,'PY1 Data(H)'!$A$1:$A$288,'PY1 Data(H)'!$A$1:$CZ$288))</f>
        <v>623747</v>
      </c>
      <c r="T28" s="176" cm="1">
        <f t="array" ref="T28">_xlfn.XLOOKUP(T$1,'PY1 Data(H)'!$A$1:$CZ$1,_xlfn.XLOOKUP($A28,'PY1 Data(H)'!$A$1:$A$288,'PY1 Data(H)'!$A$1:$CZ$288))</f>
        <v>0</v>
      </c>
      <c r="U28" s="176" cm="1">
        <f t="array" ref="U28">_xlfn.XLOOKUP(U$1,'PY1 Data(H)'!$A$1:$CZ$1,_xlfn.XLOOKUP($A28,'PY1 Data(H)'!$A$1:$A$288,'PY1 Data(H)'!$A$1:$CZ$288))</f>
        <v>14472</v>
      </c>
      <c r="V28" s="176" cm="1">
        <f t="array" ref="V28">_xlfn.XLOOKUP(V$1,'PY1 Data(H)'!$A$1:$CZ$1,_xlfn.XLOOKUP($A28,'PY1 Data(H)'!$A$1:$A$288,'PY1 Data(H)'!$A$1:$CZ$288))</f>
        <v>0</v>
      </c>
      <c r="W28" s="176" cm="1">
        <f t="array" ref="W28">_xlfn.XLOOKUP(W$1,'PY1 Data(H)'!$A$1:$CZ$1,_xlfn.XLOOKUP($A28,'PY1 Data(H)'!$A$1:$A$288,'PY1 Data(H)'!$A$1:$CZ$288))</f>
        <v>0</v>
      </c>
      <c r="X28" s="176" cm="1">
        <f t="array" ref="X28">_xlfn.XLOOKUP(X$1,'PY1 Data(H)'!$A$1:$CZ$1,_xlfn.XLOOKUP($A28,'PY1 Data(H)'!$A$1:$A$288,'PY1 Data(H)'!$A$1:$CZ$288))</f>
        <v>0</v>
      </c>
      <c r="Y28" s="176" cm="1">
        <f t="array" ref="Y28">_xlfn.XLOOKUP(Y$1,'PY1 Data(H)'!$A$1:$CZ$1,_xlfn.XLOOKUP($A28,'PY1 Data(H)'!$A$1:$A$288,'PY1 Data(H)'!$A$1:$CZ$288))</f>
        <v>3859402</v>
      </c>
      <c r="Z28" s="176" cm="1">
        <f t="array" ref="Z28">_xlfn.XLOOKUP(Z$1,'PY1 Data(H)'!$A$1:$CZ$1,_xlfn.XLOOKUP($A28,'PY1 Data(H)'!$A$1:$A$288,'PY1 Data(H)'!$A$1:$CZ$288))</f>
        <v>4318176</v>
      </c>
      <c r="AA28" s="176" cm="1">
        <f t="array" ref="AA28">_xlfn.XLOOKUP(AA$1,'PY1 Data(H)'!$A$1:$CZ$1,_xlfn.XLOOKUP($A28,'PY1 Data(H)'!$A$1:$A$288,'PY1 Data(H)'!$A$1:$CZ$288))</f>
        <v>4729071</v>
      </c>
      <c r="AB28" s="176" cm="1">
        <f t="array" ref="AB28">_xlfn.XLOOKUP(AB$1,'PY1 Data(H)'!$A$1:$CZ$1,_xlfn.XLOOKUP($A28,'PY1 Data(H)'!$A$1:$A$288,'PY1 Data(H)'!$A$1:$CZ$288))</f>
        <v>1739141</v>
      </c>
      <c r="AC28" s="176" cm="1">
        <f t="array" ref="AC28">_xlfn.XLOOKUP(AC$1,'PY1 Data(H)'!$A$1:$CZ$1,_xlfn.XLOOKUP($A28,'PY1 Data(H)'!$A$1:$A$288,'PY1 Data(H)'!$A$1:$CZ$288))</f>
        <v>4773232</v>
      </c>
      <c r="AD28" s="176" cm="1">
        <f t="array" ref="AD28">_xlfn.XLOOKUP(AD$1,'PY1 Data(H)'!$A$1:$CZ$1,_xlfn.XLOOKUP($A28,'PY1 Data(H)'!$A$1:$A$288,'PY1 Data(H)'!$A$1:$CZ$288))</f>
        <v>1189063</v>
      </c>
      <c r="AE28" s="176" cm="1">
        <f t="array" ref="AE28">_xlfn.XLOOKUP(AE$1,'PY1 Data(H)'!$A$1:$CZ$1,_xlfn.XLOOKUP($A28,'PY1 Data(H)'!$A$1:$A$288,'PY1 Data(H)'!$A$1:$CZ$288))</f>
        <v>3468917</v>
      </c>
      <c r="AF28" s="176" cm="1">
        <f t="array" ref="AF28">_xlfn.XLOOKUP(AF$1,'PY1 Data(H)'!$A$1:$CZ$1,_xlfn.XLOOKUP($A28,'PY1 Data(H)'!$A$1:$A$288,'PY1 Data(H)'!$A$1:$CZ$288))</f>
        <v>1218715</v>
      </c>
      <c r="AG28" s="176" cm="1">
        <f t="array" ref="AG28">_xlfn.XLOOKUP(AG$1,'PY1 Data(H)'!$A$1:$CZ$1,_xlfn.XLOOKUP($A28,'PY1 Data(H)'!$A$1:$A$288,'PY1 Data(H)'!$A$1:$CZ$288))</f>
        <v>834607</v>
      </c>
      <c r="AH28" s="176" cm="1">
        <f t="array" ref="AH28">_xlfn.XLOOKUP(AH$1,'PY1 Data(H)'!$A$1:$CZ$1,_xlfn.XLOOKUP($A28,'PY1 Data(H)'!$A$1:$A$288,'PY1 Data(H)'!$A$1:$CZ$288))</f>
        <v>3475560</v>
      </c>
      <c r="AI28" s="176" cm="1">
        <f t="array" ref="AI28">_xlfn.XLOOKUP(AI$1,'PY1 Data(H)'!$A$1:$CZ$1,_xlfn.XLOOKUP($A28,'PY1 Data(H)'!$A$1:$A$288,'PY1 Data(H)'!$A$1:$CZ$288))</f>
        <v>750938</v>
      </c>
      <c r="AJ28" s="176" cm="1">
        <f t="array" ref="AJ28">_xlfn.XLOOKUP(AJ$1,'PY1 Data(H)'!$A$1:$CZ$1,_xlfn.XLOOKUP($A28,'PY1 Data(H)'!$A$1:$A$288,'PY1 Data(H)'!$A$1:$CZ$288))</f>
        <v>358799</v>
      </c>
      <c r="AK28" s="176" cm="1">
        <f t="array" ref="AK28">_xlfn.XLOOKUP(AK$1,'PY1 Data(H)'!$A$1:$CZ$1,_xlfn.XLOOKUP($A28,'PY1 Data(H)'!$A$1:$A$288,'PY1 Data(H)'!$A$1:$CZ$288))</f>
        <v>489052</v>
      </c>
      <c r="AL28" s="176" cm="1">
        <f t="array" ref="AL28">_xlfn.XLOOKUP(AL$1,'PY1 Data(H)'!$A$1:$CZ$1,_xlfn.XLOOKUP($A28,'PY1 Data(H)'!$A$1:$A$288,'PY1 Data(H)'!$A$1:$CZ$288))</f>
        <v>1677757</v>
      </c>
      <c r="AM28" s="176" cm="1">
        <f t="array" ref="AM28">_xlfn.XLOOKUP(AM$1,'PY1 Data(H)'!$A$1:$CZ$1,_xlfn.XLOOKUP($A28,'PY1 Data(H)'!$A$1:$A$288,'PY1 Data(H)'!$A$1:$CZ$288))</f>
        <v>22050758</v>
      </c>
      <c r="AN28" s="176" cm="1">
        <f t="array" ref="AN28">_xlfn.XLOOKUP(AN$1,'PY1 Data(H)'!$A$1:$CZ$1,_xlfn.XLOOKUP($A28,'PY1 Data(H)'!$A$1:$A$288,'PY1 Data(H)'!$A$1:$CZ$288))</f>
        <v>36677</v>
      </c>
      <c r="AO28" s="176" cm="1">
        <f t="array" ref="AO28">_xlfn.XLOOKUP(AO$1,'PY1 Data(H)'!$A$1:$CZ$1,_xlfn.XLOOKUP($A28,'PY1 Data(H)'!$A$1:$A$288,'PY1 Data(H)'!$A$1:$CZ$288))</f>
        <v>677983</v>
      </c>
      <c r="AP28" s="176" cm="1">
        <f t="array" ref="AP28">_xlfn.XLOOKUP(AP$1,'PY1 Data(H)'!$A$1:$CZ$1,_xlfn.XLOOKUP($A28,'PY1 Data(H)'!$A$1:$A$288,'PY1 Data(H)'!$A$1:$CZ$288))</f>
        <v>963240</v>
      </c>
      <c r="AQ28" s="176" cm="1">
        <f t="array" ref="AQ28">_xlfn.XLOOKUP(AQ$1,'PY1 Data(H)'!$A$1:$CZ$1,_xlfn.XLOOKUP($A28,'PY1 Data(H)'!$A$1:$A$288,'PY1 Data(H)'!$A$1:$CZ$288))</f>
        <v>475134</v>
      </c>
      <c r="AR28" s="176" cm="1">
        <f t="array" ref="AR28">_xlfn.XLOOKUP(AR$1,'PY1 Data(H)'!$A$1:$CZ$1,_xlfn.XLOOKUP($A28,'PY1 Data(H)'!$A$1:$A$288,'PY1 Data(H)'!$A$1:$CZ$288))</f>
        <v>4659065</v>
      </c>
      <c r="AS28" s="176" cm="1">
        <f t="array" ref="AS28">_xlfn.XLOOKUP(AS$1,'PY1 Data(H)'!$A$1:$CZ$1,_xlfn.XLOOKUP($A28,'PY1 Data(H)'!$A$1:$A$288,'PY1 Data(H)'!$A$1:$CZ$288))</f>
        <v>200000</v>
      </c>
      <c r="AT28" s="176" cm="1">
        <f t="array" ref="AT28">_xlfn.XLOOKUP(AT$1,'PY1 Data(H)'!$A$1:$CZ$1,_xlfn.XLOOKUP($A28,'PY1 Data(H)'!$A$1:$A$288,'PY1 Data(H)'!$A$1:$CZ$288))</f>
        <v>0</v>
      </c>
      <c r="AU28" s="176" cm="1">
        <f t="array" ref="AU28">_xlfn.XLOOKUP(AU$1,'PY1 Data(H)'!$A$1:$CZ$1,_xlfn.XLOOKUP($A28,'PY1 Data(H)'!$A$1:$A$288,'PY1 Data(H)'!$A$1:$CZ$288))</f>
        <v>1480954</v>
      </c>
      <c r="AV28" s="176" cm="1">
        <f t="array" ref="AV28">_xlfn.XLOOKUP(AV$1,'PY1 Data(H)'!$A$1:$CZ$1,_xlfn.XLOOKUP($A28,'PY1 Data(H)'!$A$1:$A$288,'PY1 Data(H)'!$A$1:$CZ$288))</f>
        <v>0</v>
      </c>
      <c r="AW28" s="176" cm="1">
        <f t="array" ref="AW28">_xlfn.XLOOKUP(AW$1,'PY1 Data(H)'!$A$1:$CZ$1,_xlfn.XLOOKUP($A28,'PY1 Data(H)'!$A$1:$A$288,'PY1 Data(H)'!$A$1:$CZ$288))</f>
        <v>11333217</v>
      </c>
      <c r="AX28" s="176" cm="1">
        <f t="array" ref="AX28">_xlfn.XLOOKUP(AX$1,'PY1 Data(H)'!$A$1:$CZ$1,_xlfn.XLOOKUP($A28,'PY1 Data(H)'!$A$1:$A$288,'PY1 Data(H)'!$A$1:$CZ$288))</f>
        <v>130000</v>
      </c>
      <c r="AY28" s="176" cm="1">
        <f t="array" ref="AY28">_xlfn.XLOOKUP(AY$1,'PY1 Data(H)'!$A$1:$CZ$1,_xlfn.XLOOKUP($A28,'PY1 Data(H)'!$A$1:$A$288,'PY1 Data(H)'!$A$1:$CZ$288))</f>
        <v>0</v>
      </c>
      <c r="AZ28" s="176" cm="1">
        <f t="array" ref="AZ28">_xlfn.XLOOKUP(AZ$1,'PY1 Data(H)'!$A$1:$CZ$1,_xlfn.XLOOKUP($A28,'PY1 Data(H)'!$A$1:$A$288,'PY1 Data(H)'!$A$1:$CZ$288))</f>
        <v>11091309</v>
      </c>
      <c r="BA28" s="176" cm="1">
        <f t="array" ref="BA28">_xlfn.XLOOKUP(BA$1,'PY1 Data(H)'!$A$1:$CZ$1,_xlfn.XLOOKUP($A28,'PY1 Data(H)'!$A$1:$A$288,'PY1 Data(H)'!$A$1:$CZ$288))</f>
        <v>0</v>
      </c>
      <c r="BB28" s="176" cm="1">
        <f t="array" ref="BB28">_xlfn.XLOOKUP(BB$1,'PY1 Data(H)'!$A$1:$CZ$1,_xlfn.XLOOKUP($A28,'PY1 Data(H)'!$A$1:$A$288,'PY1 Data(H)'!$A$1:$CZ$288))</f>
        <v>5034326</v>
      </c>
      <c r="BC28" s="176" cm="1">
        <f t="array" ref="BC28">_xlfn.XLOOKUP(BC$1,'PY1 Data(H)'!$A$1:$CZ$1,_xlfn.XLOOKUP($A28,'PY1 Data(H)'!$A$1:$A$288,'PY1 Data(H)'!$A$1:$CZ$288))</f>
        <v>0</v>
      </c>
      <c r="BD28" s="176" cm="1">
        <f t="array" ref="BD28">_xlfn.XLOOKUP(BD$1,'PY1 Data(H)'!$A$1:$CZ$1,_xlfn.XLOOKUP($A28,'PY1 Data(H)'!$A$1:$A$288,'PY1 Data(H)'!$A$1:$CZ$288))</f>
        <v>258304</v>
      </c>
      <c r="BE28" s="176" cm="1">
        <f t="array" ref="BE28">_xlfn.XLOOKUP(BE$1,'PY1 Data(H)'!$A$1:$CZ$1,_xlfn.XLOOKUP($A28,'PY1 Data(H)'!$A$1:$A$288,'PY1 Data(H)'!$A$1:$CZ$288))</f>
        <v>665415</v>
      </c>
      <c r="BF28" s="176" cm="1">
        <f t="array" ref="BF28">_xlfn.XLOOKUP(BF$1,'PY1 Data(H)'!$A$1:$CZ$1,_xlfn.XLOOKUP($A28,'PY1 Data(H)'!$A$1:$A$288,'PY1 Data(H)'!$A$1:$CZ$288))</f>
        <v>1837986</v>
      </c>
      <c r="BG28" s="176" cm="1">
        <f t="array" ref="BG28">_xlfn.XLOOKUP(BG$1,'PY1 Data(H)'!$A$1:$CZ$1,_xlfn.XLOOKUP($A28,'PY1 Data(H)'!$A$1:$A$288,'PY1 Data(H)'!$A$1:$CZ$288))</f>
        <v>175563</v>
      </c>
      <c r="BH28" s="176" cm="1">
        <f t="array" ref="BH28">_xlfn.XLOOKUP(BH$1,'PY1 Data(H)'!$A$1:$CZ$1,_xlfn.XLOOKUP($A28,'PY1 Data(H)'!$A$1:$A$288,'PY1 Data(H)'!$A$1:$CZ$288))</f>
        <v>0</v>
      </c>
      <c r="BI28" s="176" cm="1">
        <f t="array" ref="BI28">_xlfn.XLOOKUP(BI$1,'PY1 Data(H)'!$A$1:$CZ$1,_xlfn.XLOOKUP($A28,'PY1 Data(H)'!$A$1:$A$288,'PY1 Data(H)'!$A$1:$CZ$288))</f>
        <v>2175014</v>
      </c>
      <c r="BJ28" s="176" cm="1">
        <f t="array" ref="BJ28">_xlfn.XLOOKUP(BJ$1,'PY1 Data(H)'!$A$1:$CZ$1,_xlfn.XLOOKUP($A28,'PY1 Data(H)'!$A$1:$A$288,'PY1 Data(H)'!$A$1:$CZ$288))</f>
        <v>6596260</v>
      </c>
      <c r="BK28" s="176" cm="1">
        <f t="array" ref="BK28">_xlfn.XLOOKUP(BK$1,'PY1 Data(H)'!$A$1:$CZ$1,_xlfn.XLOOKUP($A28,'PY1 Data(H)'!$A$1:$A$288,'PY1 Data(H)'!$A$1:$CZ$288))</f>
        <v>16490912</v>
      </c>
      <c r="BL28" s="176" cm="1">
        <f t="array" ref="BL28">_xlfn.XLOOKUP(BL$1,'PY1 Data(H)'!$A$1:$CZ$1,_xlfn.XLOOKUP($A28,'PY1 Data(H)'!$A$1:$A$288,'PY1 Data(H)'!$A$1:$CZ$288))</f>
        <v>995341</v>
      </c>
      <c r="BM28" s="176" cm="1">
        <f t="array" ref="BM28">_xlfn.XLOOKUP(BM$1,'PY1 Data(H)'!$A$1:$CZ$1,_xlfn.XLOOKUP($A28,'PY1 Data(H)'!$A$1:$A$288,'PY1 Data(H)'!$A$1:$CZ$288))</f>
        <v>89921</v>
      </c>
      <c r="BN28" s="176" cm="1">
        <f t="array" ref="BN28">_xlfn.XLOOKUP(BN$1,'PY1 Data(H)'!$A$1:$CZ$1,_xlfn.XLOOKUP($A28,'PY1 Data(H)'!$A$1:$A$288,'PY1 Data(H)'!$A$1:$CZ$288))</f>
        <v>2044093</v>
      </c>
      <c r="BO28" s="176" cm="1">
        <f t="array" ref="BO28">_xlfn.XLOOKUP(BO$1,'PY1 Data(H)'!$A$1:$CZ$1,_xlfn.XLOOKUP($A28,'PY1 Data(H)'!$A$1:$A$288,'PY1 Data(H)'!$A$1:$CZ$288))</f>
        <v>4034963</v>
      </c>
      <c r="BP28" s="176" cm="1">
        <f t="array" ref="BP28">_xlfn.XLOOKUP(BP$1,'PY1 Data(H)'!$A$1:$CZ$1,_xlfn.XLOOKUP($A28,'PY1 Data(H)'!$A$1:$A$288,'PY1 Data(H)'!$A$1:$CZ$288))</f>
        <v>1589564</v>
      </c>
      <c r="BQ28" s="176" cm="1">
        <f t="array" ref="BQ28">_xlfn.XLOOKUP(BQ$1,'PY1 Data(H)'!$A$1:$CZ$1,_xlfn.XLOOKUP($A28,'PY1 Data(H)'!$A$1:$A$288,'PY1 Data(H)'!$A$1:$CZ$288))</f>
        <v>425289</v>
      </c>
      <c r="BR28" s="176" cm="1">
        <f t="array" ref="BR28">_xlfn.XLOOKUP(BR$1,'PY1 Data(H)'!$A$1:$CZ$1,_xlfn.XLOOKUP($A28,'PY1 Data(H)'!$A$1:$A$288,'PY1 Data(H)'!$A$1:$CZ$288))</f>
        <v>5094274</v>
      </c>
      <c r="BS28" s="176" cm="1">
        <f t="array" ref="BS28">_xlfn.XLOOKUP(BS$1,'PY1 Data(H)'!$A$1:$CZ$1,_xlfn.XLOOKUP($A28,'PY1 Data(H)'!$A$1:$A$288,'PY1 Data(H)'!$A$1:$CZ$288))</f>
        <v>454718</v>
      </c>
      <c r="BT28" s="176" cm="1">
        <f t="array" ref="BT28">_xlfn.XLOOKUP(BT$1,'PY1 Data(H)'!$A$1:$CZ$1,_xlfn.XLOOKUP($A28,'PY1 Data(H)'!$A$1:$A$288,'PY1 Data(H)'!$A$1:$CZ$288))</f>
        <v>0</v>
      </c>
      <c r="BU28" s="176" cm="1">
        <f t="array" ref="BU28">_xlfn.XLOOKUP(BU$1,'PY1 Data(H)'!$A$1:$CZ$1,_xlfn.XLOOKUP($A28,'PY1 Data(H)'!$A$1:$A$288,'PY1 Data(H)'!$A$1:$CZ$288))</f>
        <v>55990</v>
      </c>
      <c r="BV28" s="176" cm="1">
        <f t="array" ref="BV28">_xlfn.XLOOKUP(BV$1,'PY1 Data(H)'!$A$1:$CZ$1,_xlfn.XLOOKUP($A28,'PY1 Data(H)'!$A$1:$A$288,'PY1 Data(H)'!$A$1:$CZ$288))</f>
        <v>4234943</v>
      </c>
      <c r="BW28" s="176" cm="1">
        <f t="array" ref="BW28">_xlfn.XLOOKUP(BW$1,'PY1 Data(H)'!$A$1:$CZ$1,_xlfn.XLOOKUP($A28,'PY1 Data(H)'!$A$1:$A$288,'PY1 Data(H)'!$A$1:$CZ$288))</f>
        <v>0</v>
      </c>
      <c r="BX28" s="176" cm="1">
        <f t="array" ref="BX28">_xlfn.XLOOKUP(BX$1,'PY1 Data(H)'!$A$1:$CZ$1,_xlfn.XLOOKUP($A28,'PY1 Data(H)'!$A$1:$A$288,'PY1 Data(H)'!$A$1:$CZ$288))</f>
        <v>329663</v>
      </c>
      <c r="BY28" s="176" cm="1">
        <f t="array" ref="BY28">_xlfn.XLOOKUP(BY$1,'PY1 Data(H)'!$A$1:$CZ$1,_xlfn.XLOOKUP($A28,'PY1 Data(H)'!$A$1:$A$288,'PY1 Data(H)'!$A$1:$CZ$288))</f>
        <v>1581723</v>
      </c>
      <c r="BZ28" s="176" cm="1">
        <f t="array" ref="BZ28">_xlfn.XLOOKUP(BZ$1,'PY1 Data(H)'!$A$1:$CZ$1,_xlfn.XLOOKUP($A28,'PY1 Data(H)'!$A$1:$A$288,'PY1 Data(H)'!$A$1:$CZ$288))</f>
        <v>633283</v>
      </c>
      <c r="CA28" s="176" cm="1">
        <f t="array" ref="CA28">_xlfn.XLOOKUP(CA$1,'PY1 Data(H)'!$A$1:$CZ$1,_xlfn.XLOOKUP($A28,'PY1 Data(H)'!$A$1:$A$288,'PY1 Data(H)'!$A$1:$CZ$288))</f>
        <v>0</v>
      </c>
      <c r="CB28" s="176" cm="1">
        <f t="array" ref="CB28">_xlfn.XLOOKUP(CB$1,'PY1 Data(H)'!$A$1:$CZ$1,_xlfn.XLOOKUP($A28,'PY1 Data(H)'!$A$1:$A$288,'PY1 Data(H)'!$A$1:$CZ$288))</f>
        <v>242257</v>
      </c>
      <c r="CC28" s="176" cm="1">
        <f t="array" ref="CC28">_xlfn.XLOOKUP(CC$1,'PY1 Data(H)'!$A$1:$CZ$1,_xlfn.XLOOKUP($A28,'PY1 Data(H)'!$A$1:$A$288,'PY1 Data(H)'!$A$1:$CZ$288))</f>
        <v>0</v>
      </c>
      <c r="CD28" s="176" cm="1">
        <f t="array" ref="CD28">_xlfn.XLOOKUP(CD$1,'PY1 Data(H)'!$A$1:$CZ$1,_xlfn.XLOOKUP($A28,'PY1 Data(H)'!$A$1:$A$288,'PY1 Data(H)'!$A$1:$CZ$288))</f>
        <v>1355916</v>
      </c>
      <c r="CE28" s="176" cm="1">
        <f t="array" ref="CE28">_xlfn.XLOOKUP(CE$1,'PY1 Data(H)'!$A$1:$CZ$1,_xlfn.XLOOKUP($A28,'PY1 Data(H)'!$A$1:$A$288,'PY1 Data(H)'!$A$1:$CZ$288))</f>
        <v>2205961</v>
      </c>
      <c r="CF28" s="176" cm="1">
        <f t="array" ref="CF28">_xlfn.XLOOKUP(CF$1,'PY1 Data(H)'!$A$1:$CZ$1,_xlfn.XLOOKUP($A28,'PY1 Data(H)'!$A$1:$A$288,'PY1 Data(H)'!$A$1:$CZ$288))</f>
        <v>8167842</v>
      </c>
      <c r="CG28" s="176" cm="1">
        <f t="array" ref="CG28">_xlfn.XLOOKUP(CG$1,'PY1 Data(H)'!$A$1:$CZ$1,_xlfn.XLOOKUP($A28,'PY1 Data(H)'!$A$1:$A$288,'PY1 Data(H)'!$A$1:$CZ$288))</f>
        <v>0</v>
      </c>
      <c r="CH28" s="176" cm="1">
        <f t="array" ref="CH28">_xlfn.XLOOKUP(CH$1,'PY1 Data(H)'!$A$1:$CZ$1,_xlfn.XLOOKUP($A28,'PY1 Data(H)'!$A$1:$A$288,'PY1 Data(H)'!$A$1:$CZ$288))</f>
        <v>990920</v>
      </c>
      <c r="CI28" s="176" cm="1">
        <f t="array" ref="CI28">_xlfn.XLOOKUP(CI$1,'PY1 Data(H)'!$A$1:$CZ$1,_xlfn.XLOOKUP($A28,'PY1 Data(H)'!$A$1:$A$288,'PY1 Data(H)'!$A$1:$CZ$288))</f>
        <v>712000</v>
      </c>
      <c r="CJ28" s="176" cm="1">
        <f t="array" ref="CJ28">_xlfn.XLOOKUP(CJ$1,'PY1 Data(H)'!$A$1:$CZ$1,_xlfn.XLOOKUP($A28,'PY1 Data(H)'!$A$1:$A$288,'PY1 Data(H)'!$A$1:$CZ$288))</f>
        <v>0</v>
      </c>
      <c r="CK28" s="176" cm="1">
        <f t="array" ref="CK28">_xlfn.XLOOKUP(CK$1,'PY1 Data(H)'!$A$1:$CZ$1,_xlfn.XLOOKUP($A28,'PY1 Data(H)'!$A$1:$A$288,'PY1 Data(H)'!$A$1:$CZ$288))</f>
        <v>47252</v>
      </c>
      <c r="CL28" s="176" cm="1">
        <f t="array" ref="CL28">_xlfn.XLOOKUP(CL$1,'PY1 Data(H)'!$A$1:$CZ$1,_xlfn.XLOOKUP($A28,'PY1 Data(H)'!$A$1:$A$288,'PY1 Data(H)'!$A$1:$CZ$288))</f>
        <v>0</v>
      </c>
      <c r="CM28" s="176" cm="1">
        <f t="array" ref="CM28">_xlfn.XLOOKUP(CM$1,'PY1 Data(H)'!$A$1:$CZ$1,_xlfn.XLOOKUP($A28,'PY1 Data(H)'!$A$1:$A$288,'PY1 Data(H)'!$A$1:$CZ$288))</f>
        <v>0</v>
      </c>
      <c r="CN28" s="176" cm="1">
        <f t="array" ref="CN28">_xlfn.XLOOKUP(CN$1,'PY1 Data(H)'!$A$1:$CZ$1,_xlfn.XLOOKUP($A28,'PY1 Data(H)'!$A$1:$A$288,'PY1 Data(H)'!$A$1:$CZ$288))</f>
        <v>205036</v>
      </c>
      <c r="CO28" s="176" cm="1">
        <f t="array" ref="CO28">_xlfn.XLOOKUP(CO$1,'PY1 Data(H)'!$A$1:$CZ$1,_xlfn.XLOOKUP($A28,'PY1 Data(H)'!$A$1:$A$288,'PY1 Data(H)'!$A$1:$CZ$288))</f>
        <v>294098</v>
      </c>
      <c r="CP28" s="176" cm="1">
        <f t="array" ref="CP28">_xlfn.XLOOKUP(CP$1,'PY1 Data(H)'!$A$1:$CZ$1,_xlfn.XLOOKUP($A28,'PY1 Data(H)'!$A$1:$A$288,'PY1 Data(H)'!$A$1:$CZ$288))</f>
        <v>385026</v>
      </c>
      <c r="CQ28" s="176" cm="1">
        <f t="array" ref="CQ28">_xlfn.XLOOKUP(CQ$1,'PY1 Data(H)'!$A$1:$CZ$1,_xlfn.XLOOKUP($A28,'PY1 Data(H)'!$A$1:$A$288,'PY1 Data(H)'!$A$1:$CZ$288))</f>
        <v>0</v>
      </c>
      <c r="CR28" s="176" cm="1">
        <f t="array" ref="CR28">_xlfn.XLOOKUP(CR$1,'PY1 Data(H)'!$A$1:$CZ$1,_xlfn.XLOOKUP($A28,'PY1 Data(H)'!$A$1:$A$288,'PY1 Data(H)'!$A$1:$CZ$288))</f>
        <v>0</v>
      </c>
      <c r="CS28" s="176" cm="1">
        <f t="array" ref="CS28">_xlfn.XLOOKUP(CS$1,'PY1 Data(H)'!$A$1:$CZ$1,_xlfn.XLOOKUP($A28,'PY1 Data(H)'!$A$1:$A$288,'PY1 Data(H)'!$A$1:$CZ$288))</f>
        <v>1776388</v>
      </c>
      <c r="CT28" s="176" cm="1">
        <f t="array" ref="CT28">_xlfn.XLOOKUP(CT$1,'PY1 Data(H)'!$A$1:$CZ$1,_xlfn.XLOOKUP($A28,'PY1 Data(H)'!$A$1:$A$288,'PY1 Data(H)'!$A$1:$CZ$288))</f>
        <v>727051</v>
      </c>
      <c r="CU28" s="176" cm="1">
        <f t="array" ref="CU28">_xlfn.XLOOKUP(CU$1,'PY1 Data(H)'!$A$1:$CZ$1,_xlfn.XLOOKUP($A28,'PY1 Data(H)'!$A$1:$A$288,'PY1 Data(H)'!$A$1:$CZ$288))</f>
        <v>2661000</v>
      </c>
      <c r="CV28" s="176" cm="1">
        <f t="array" ref="CV28">_xlfn.XLOOKUP(CV$1,'PY1 Data(H)'!$A$1:$CZ$1,_xlfn.XLOOKUP($A28,'PY1 Data(H)'!$A$1:$A$288,'PY1 Data(H)'!$A$1:$CZ$288))</f>
        <v>722295</v>
      </c>
      <c r="CW28" s="176" cm="1">
        <f t="array" ref="CW28">_xlfn.XLOOKUP(CW$1,'PY1 Data(H)'!$A$1:$CZ$1,_xlfn.XLOOKUP($A28,'PY1 Data(H)'!$A$1:$A$288,'PY1 Data(H)'!$A$1:$CZ$288))</f>
        <v>896480</v>
      </c>
      <c r="CX28" s="176" cm="1">
        <f t="array" ref="CX28">_xlfn.XLOOKUP(CX$1,'PY1 Data(H)'!$A$1:$CZ$1,_xlfn.XLOOKUP($A28,'PY1 Data(H)'!$A$1:$A$288,'PY1 Data(H)'!$A$1:$CZ$288))</f>
        <v>300000</v>
      </c>
      <c r="CY28" s="176" cm="1">
        <f t="array" ref="CY28">_xlfn.XLOOKUP(CY$1,'PY1 Data(H)'!$A$1:$CZ$1,_xlfn.XLOOKUP($A28,'PY1 Data(H)'!$A$1:$A$288,'PY1 Data(H)'!$A$1:$CZ$288))</f>
        <v>579904</v>
      </c>
    </row>
    <row r="29" spans="1:103" x14ac:dyDescent="0.3">
      <c r="A29">
        <v>341</v>
      </c>
      <c r="D29" s="176" cm="1">
        <f t="array" ref="D29">_xlfn.XLOOKUP(D$1,'PY1 Data(H)'!$A$1:$CZ$1,_xlfn.XLOOKUP($A29,'PY1 Data(H)'!$A$1:$A$288,'PY1 Data(H)'!$A$1:$CZ$288))</f>
        <v>152470161</v>
      </c>
      <c r="E29" s="176" cm="1">
        <f t="array" ref="E29">_xlfn.XLOOKUP(E$1,'PY1 Data(H)'!$A$1:$CZ$1,_xlfn.XLOOKUP($A29,'PY1 Data(H)'!$A$1:$A$288,'PY1 Data(H)'!$A$1:$CZ$288))</f>
        <v>36001513</v>
      </c>
      <c r="F29" s="176" cm="1">
        <f t="array" ref="F29">_xlfn.XLOOKUP(F$1,'PY1 Data(H)'!$A$1:$CZ$1,_xlfn.XLOOKUP($A29,'PY1 Data(H)'!$A$1:$A$288,'PY1 Data(H)'!$A$1:$CZ$288))</f>
        <v>15315774</v>
      </c>
      <c r="G29" s="176" cm="1">
        <f t="array" ref="G29">_xlfn.XLOOKUP(G$1,'PY1 Data(H)'!$A$1:$CZ$1,_xlfn.XLOOKUP($A29,'PY1 Data(H)'!$A$1:$A$288,'PY1 Data(H)'!$A$1:$CZ$288))</f>
        <v>0</v>
      </c>
      <c r="H29" s="176" cm="1">
        <f t="array" ref="H29">_xlfn.XLOOKUP(H$1,'PY1 Data(H)'!$A$1:$CZ$1,_xlfn.XLOOKUP($A29,'PY1 Data(H)'!$A$1:$A$288,'PY1 Data(H)'!$A$1:$CZ$288))</f>
        <v>29626641</v>
      </c>
      <c r="I29" s="176" cm="1">
        <f t="array" ref="I29">_xlfn.XLOOKUP(I$1,'PY1 Data(H)'!$A$1:$CZ$1,_xlfn.XLOOKUP($A29,'PY1 Data(H)'!$A$1:$A$288,'PY1 Data(H)'!$A$1:$CZ$288))</f>
        <v>33797386</v>
      </c>
      <c r="J29" s="176" cm="1">
        <f t="array" ref="J29">_xlfn.XLOOKUP(J$1,'PY1 Data(H)'!$A$1:$CZ$1,_xlfn.XLOOKUP($A29,'PY1 Data(H)'!$A$1:$A$288,'PY1 Data(H)'!$A$1:$CZ$288))</f>
        <v>55108361</v>
      </c>
      <c r="K29" s="176" cm="1">
        <f t="array" ref="K29">_xlfn.XLOOKUP(K$1,'PY1 Data(H)'!$A$1:$CZ$1,_xlfn.XLOOKUP($A29,'PY1 Data(H)'!$A$1:$A$288,'PY1 Data(H)'!$A$1:$CZ$288))</f>
        <v>16399047</v>
      </c>
      <c r="L29" s="176" cm="1">
        <f t="array" ref="L29">_xlfn.XLOOKUP(L$1,'PY1 Data(H)'!$A$1:$CZ$1,_xlfn.XLOOKUP($A29,'PY1 Data(H)'!$A$1:$A$288,'PY1 Data(H)'!$A$1:$CZ$288))</f>
        <v>35545869</v>
      </c>
      <c r="M29" s="176" cm="1">
        <f t="array" ref="M29">_xlfn.XLOOKUP(M$1,'PY1 Data(H)'!$A$1:$CZ$1,_xlfn.XLOOKUP($A29,'PY1 Data(H)'!$A$1:$A$288,'PY1 Data(H)'!$A$1:$CZ$288))</f>
        <v>195209964</v>
      </c>
      <c r="N29" s="176" cm="1">
        <f t="array" ref="N29">_xlfn.XLOOKUP(N$1,'PY1 Data(H)'!$A$1:$CZ$1,_xlfn.XLOOKUP($A29,'PY1 Data(H)'!$A$1:$A$288,'PY1 Data(H)'!$A$1:$CZ$288))</f>
        <v>406173606</v>
      </c>
      <c r="O29" s="176" cm="1">
        <f t="array" ref="O29">_xlfn.XLOOKUP(O$1,'PY1 Data(H)'!$A$1:$CZ$1,_xlfn.XLOOKUP($A29,'PY1 Data(H)'!$A$1:$A$288,'PY1 Data(H)'!$A$1:$CZ$288))</f>
        <v>80267940</v>
      </c>
      <c r="P29" s="176" cm="1">
        <f t="array" ref="P29">_xlfn.XLOOKUP(P$1,'PY1 Data(H)'!$A$1:$CZ$1,_xlfn.XLOOKUP($A29,'PY1 Data(H)'!$A$1:$A$288,'PY1 Data(H)'!$A$1:$CZ$288))</f>
        <v>285486361</v>
      </c>
      <c r="Q29" s="176" cm="1">
        <f t="array" ref="Q29">_xlfn.XLOOKUP(Q$1,'PY1 Data(H)'!$A$1:$CZ$1,_xlfn.XLOOKUP($A29,'PY1 Data(H)'!$A$1:$A$288,'PY1 Data(H)'!$A$1:$CZ$288))</f>
        <v>71071795</v>
      </c>
      <c r="R29" s="176" cm="1">
        <f t="array" ref="R29">_xlfn.XLOOKUP(R$1,'PY1 Data(H)'!$A$1:$CZ$1,_xlfn.XLOOKUP($A29,'PY1 Data(H)'!$A$1:$A$288,'PY1 Data(H)'!$A$1:$CZ$288))</f>
        <v>14402136</v>
      </c>
      <c r="S29" s="176" cm="1">
        <f t="array" ref="S29">_xlfn.XLOOKUP(S$1,'PY1 Data(H)'!$A$1:$CZ$1,_xlfn.XLOOKUP($A29,'PY1 Data(H)'!$A$1:$A$288,'PY1 Data(H)'!$A$1:$CZ$288))</f>
        <v>98214488</v>
      </c>
      <c r="T29" s="176" cm="1">
        <f t="array" ref="T29">_xlfn.XLOOKUP(T$1,'PY1 Data(H)'!$A$1:$CZ$1,_xlfn.XLOOKUP($A29,'PY1 Data(H)'!$A$1:$A$288,'PY1 Data(H)'!$A$1:$CZ$288))</f>
        <v>0</v>
      </c>
      <c r="U29" s="176" cm="1">
        <f t="array" ref="U29">_xlfn.XLOOKUP(U$1,'PY1 Data(H)'!$A$1:$CZ$1,_xlfn.XLOOKUP($A29,'PY1 Data(H)'!$A$1:$A$288,'PY1 Data(H)'!$A$1:$CZ$288))</f>
        <v>169679123</v>
      </c>
      <c r="V29" s="176" cm="1">
        <f t="array" ref="V29">_xlfn.XLOOKUP(V$1,'PY1 Data(H)'!$A$1:$CZ$1,_xlfn.XLOOKUP($A29,'PY1 Data(H)'!$A$1:$A$288,'PY1 Data(H)'!$A$1:$CZ$288))</f>
        <v>118914549</v>
      </c>
      <c r="W29" s="176" cm="1">
        <f t="array" ref="W29">_xlfn.XLOOKUP(W$1,'PY1 Data(H)'!$A$1:$CZ$1,_xlfn.XLOOKUP($A29,'PY1 Data(H)'!$A$1:$A$288,'PY1 Data(H)'!$A$1:$CZ$288))</f>
        <v>0</v>
      </c>
      <c r="X29" s="176" cm="1">
        <f t="array" ref="X29">_xlfn.XLOOKUP(X$1,'PY1 Data(H)'!$A$1:$CZ$1,_xlfn.XLOOKUP($A29,'PY1 Data(H)'!$A$1:$A$288,'PY1 Data(H)'!$A$1:$CZ$288))</f>
        <v>17666045</v>
      </c>
      <c r="Y29" s="176" cm="1">
        <f t="array" ref="Y29">_xlfn.XLOOKUP(Y$1,'PY1 Data(H)'!$A$1:$CZ$1,_xlfn.XLOOKUP($A29,'PY1 Data(H)'!$A$1:$A$288,'PY1 Data(H)'!$A$1:$CZ$288))</f>
        <v>14954086</v>
      </c>
      <c r="Z29" s="176" cm="1">
        <f t="array" ref="Z29">_xlfn.XLOOKUP(Z$1,'PY1 Data(H)'!$A$1:$CZ$1,_xlfn.XLOOKUP($A29,'PY1 Data(H)'!$A$1:$A$288,'PY1 Data(H)'!$A$1:$CZ$288))</f>
        <v>99930516</v>
      </c>
      <c r="AA29" s="176" cm="1">
        <f t="array" ref="AA29">_xlfn.XLOOKUP(AA$1,'PY1 Data(H)'!$A$1:$CZ$1,_xlfn.XLOOKUP($A29,'PY1 Data(H)'!$A$1:$A$288,'PY1 Data(H)'!$A$1:$CZ$288))</f>
        <v>46849431</v>
      </c>
      <c r="AB29" s="176" cm="1">
        <f t="array" ref="AB29">_xlfn.XLOOKUP(AB$1,'PY1 Data(H)'!$A$1:$CZ$1,_xlfn.XLOOKUP($A29,'PY1 Data(H)'!$A$1:$A$288,'PY1 Data(H)'!$A$1:$CZ$288))</f>
        <v>85133631</v>
      </c>
      <c r="AC29" s="176" cm="1">
        <f t="array" ref="AC29">_xlfn.XLOOKUP(AC$1,'PY1 Data(H)'!$A$1:$CZ$1,_xlfn.XLOOKUP($A29,'PY1 Data(H)'!$A$1:$A$288,'PY1 Data(H)'!$A$1:$CZ$288))</f>
        <v>318299898</v>
      </c>
      <c r="AD29" s="176" cm="1">
        <f t="array" ref="AD29">_xlfn.XLOOKUP(AD$1,'PY1 Data(H)'!$A$1:$CZ$1,_xlfn.XLOOKUP($A29,'PY1 Data(H)'!$A$1:$A$288,'PY1 Data(H)'!$A$1:$CZ$288))</f>
        <v>83925951</v>
      </c>
      <c r="AE29" s="176" cm="1">
        <f t="array" ref="AE29">_xlfn.XLOOKUP(AE$1,'PY1 Data(H)'!$A$1:$CZ$1,_xlfn.XLOOKUP($A29,'PY1 Data(H)'!$A$1:$A$288,'PY1 Data(H)'!$A$1:$CZ$288))</f>
        <v>135610353</v>
      </c>
      <c r="AF29" s="176" cm="1">
        <f t="array" ref="AF29">_xlfn.XLOOKUP(AF$1,'PY1 Data(H)'!$A$1:$CZ$1,_xlfn.XLOOKUP($A29,'PY1 Data(H)'!$A$1:$A$288,'PY1 Data(H)'!$A$1:$CZ$288))</f>
        <v>140637673</v>
      </c>
      <c r="AG29" s="176" cm="1">
        <f t="array" ref="AG29">_xlfn.XLOOKUP(AG$1,'PY1 Data(H)'!$A$1:$CZ$1,_xlfn.XLOOKUP($A29,'PY1 Data(H)'!$A$1:$A$288,'PY1 Data(H)'!$A$1:$CZ$288))</f>
        <v>50451130</v>
      </c>
      <c r="AH29" s="176" cm="1">
        <f t="array" ref="AH29">_xlfn.XLOOKUP(AH$1,'PY1 Data(H)'!$A$1:$CZ$1,_xlfn.XLOOKUP($A29,'PY1 Data(H)'!$A$1:$A$288,'PY1 Data(H)'!$A$1:$CZ$288))</f>
        <v>49956098</v>
      </c>
      <c r="AI29" s="176" cm="1">
        <f t="array" ref="AI29">_xlfn.XLOOKUP(AI$1,'PY1 Data(H)'!$A$1:$CZ$1,_xlfn.XLOOKUP($A29,'PY1 Data(H)'!$A$1:$A$288,'PY1 Data(H)'!$A$1:$CZ$288))</f>
        <v>433487182</v>
      </c>
      <c r="AJ29" s="176" cm="1">
        <f t="array" ref="AJ29">_xlfn.XLOOKUP(AJ$1,'PY1 Data(H)'!$A$1:$CZ$1,_xlfn.XLOOKUP($A29,'PY1 Data(H)'!$A$1:$A$288,'PY1 Data(H)'!$A$1:$CZ$288))</f>
        <v>47685994</v>
      </c>
      <c r="AK29" s="176" cm="1">
        <f t="array" ref="AK29">_xlfn.XLOOKUP(AK$1,'PY1 Data(H)'!$A$1:$CZ$1,_xlfn.XLOOKUP($A29,'PY1 Data(H)'!$A$1:$A$288,'PY1 Data(H)'!$A$1:$CZ$288))</f>
        <v>406096647</v>
      </c>
      <c r="AL29" s="176" cm="1">
        <f t="array" ref="AL29">_xlfn.XLOOKUP(AL$1,'PY1 Data(H)'!$A$1:$CZ$1,_xlfn.XLOOKUP($A29,'PY1 Data(H)'!$A$1:$A$288,'PY1 Data(H)'!$A$1:$CZ$288))</f>
        <v>75180209</v>
      </c>
      <c r="AM29" s="176" cm="1">
        <f t="array" ref="AM29">_xlfn.XLOOKUP(AM$1,'PY1 Data(H)'!$A$1:$CZ$1,_xlfn.XLOOKUP($A29,'PY1 Data(H)'!$A$1:$A$288,'PY1 Data(H)'!$A$1:$CZ$288))</f>
        <v>236566201</v>
      </c>
      <c r="AN29" s="176" cm="1">
        <f t="array" ref="AN29">_xlfn.XLOOKUP(AN$1,'PY1 Data(H)'!$A$1:$CZ$1,_xlfn.XLOOKUP($A29,'PY1 Data(H)'!$A$1:$A$288,'PY1 Data(H)'!$A$1:$CZ$288))</f>
        <v>11203479</v>
      </c>
      <c r="AO29" s="176" cm="1">
        <f t="array" ref="AO29">_xlfn.XLOOKUP(AO$1,'PY1 Data(H)'!$A$1:$CZ$1,_xlfn.XLOOKUP($A29,'PY1 Data(H)'!$A$1:$A$288,'PY1 Data(H)'!$A$1:$CZ$288))</f>
        <v>11742728</v>
      </c>
      <c r="AP29" s="176" cm="1">
        <f t="array" ref="AP29">_xlfn.XLOOKUP(AP$1,'PY1 Data(H)'!$A$1:$CZ$1,_xlfn.XLOOKUP($A29,'PY1 Data(H)'!$A$1:$A$288,'PY1 Data(H)'!$A$1:$CZ$288))</f>
        <v>57410590</v>
      </c>
      <c r="AQ29" s="176" cm="1">
        <f t="array" ref="AQ29">_xlfn.XLOOKUP(AQ$1,'PY1 Data(H)'!$A$1:$CZ$1,_xlfn.XLOOKUP($A29,'PY1 Data(H)'!$A$1:$A$288,'PY1 Data(H)'!$A$1:$CZ$288))</f>
        <v>16595289</v>
      </c>
      <c r="AR29" s="176" cm="1">
        <f t="array" ref="AR29">_xlfn.XLOOKUP(AR$1,'PY1 Data(H)'!$A$1:$CZ$1,_xlfn.XLOOKUP($A29,'PY1 Data(H)'!$A$1:$A$288,'PY1 Data(H)'!$A$1:$CZ$288))</f>
        <v>538400279</v>
      </c>
      <c r="AS29" s="176" cm="1">
        <f t="array" ref="AS29">_xlfn.XLOOKUP(AS$1,'PY1 Data(H)'!$A$1:$CZ$1,_xlfn.XLOOKUP($A29,'PY1 Data(H)'!$A$1:$A$288,'PY1 Data(H)'!$A$1:$CZ$288))</f>
        <v>50606182</v>
      </c>
      <c r="AT29" s="176" cm="1">
        <f t="array" ref="AT29">_xlfn.XLOOKUP(AT$1,'PY1 Data(H)'!$A$1:$CZ$1,_xlfn.XLOOKUP($A29,'PY1 Data(H)'!$A$1:$A$288,'PY1 Data(H)'!$A$1:$CZ$288))</f>
        <v>123039957</v>
      </c>
      <c r="AU29" s="176" cm="1">
        <f t="array" ref="AU29">_xlfn.XLOOKUP(AU$1,'PY1 Data(H)'!$A$1:$CZ$1,_xlfn.XLOOKUP($A29,'PY1 Data(H)'!$A$1:$A$288,'PY1 Data(H)'!$A$1:$CZ$288))</f>
        <v>76704335</v>
      </c>
      <c r="AV29" s="176" cm="1">
        <f t="array" ref="AV29">_xlfn.XLOOKUP(AV$1,'PY1 Data(H)'!$A$1:$CZ$1,_xlfn.XLOOKUP($A29,'PY1 Data(H)'!$A$1:$A$288,'PY1 Data(H)'!$A$1:$CZ$288))</f>
        <v>147362649</v>
      </c>
      <c r="AW29" s="176" cm="1">
        <f t="array" ref="AW29">_xlfn.XLOOKUP(AW$1,'PY1 Data(H)'!$A$1:$CZ$1,_xlfn.XLOOKUP($A29,'PY1 Data(H)'!$A$1:$A$288,'PY1 Data(H)'!$A$1:$CZ$288))</f>
        <v>21216881</v>
      </c>
      <c r="AX29" s="176" cm="1">
        <f t="array" ref="AX29">_xlfn.XLOOKUP(AX$1,'PY1 Data(H)'!$A$1:$CZ$1,_xlfn.XLOOKUP($A29,'PY1 Data(H)'!$A$1:$A$288,'PY1 Data(H)'!$A$1:$CZ$288))</f>
        <v>46333593</v>
      </c>
      <c r="AY29" s="176" cm="1">
        <f t="array" ref="AY29">_xlfn.XLOOKUP(AY$1,'PY1 Data(H)'!$A$1:$CZ$1,_xlfn.XLOOKUP($A29,'PY1 Data(H)'!$A$1:$A$288,'PY1 Data(H)'!$A$1:$CZ$288))</f>
        <v>0</v>
      </c>
      <c r="AZ29" s="176" cm="1">
        <f t="array" ref="AZ29">_xlfn.XLOOKUP(AZ$1,'PY1 Data(H)'!$A$1:$CZ$1,_xlfn.XLOOKUP($A29,'PY1 Data(H)'!$A$1:$A$288,'PY1 Data(H)'!$A$1:$CZ$288))</f>
        <v>221213609</v>
      </c>
      <c r="BA29" s="176" cm="1">
        <f t="array" ref="BA29">_xlfn.XLOOKUP(BA$1,'PY1 Data(H)'!$A$1:$CZ$1,_xlfn.XLOOKUP($A29,'PY1 Data(H)'!$A$1:$A$288,'PY1 Data(H)'!$A$1:$CZ$288))</f>
        <v>59630769</v>
      </c>
      <c r="BB29" s="176" cm="1">
        <f t="array" ref="BB29">_xlfn.XLOOKUP(BB$1,'PY1 Data(H)'!$A$1:$CZ$1,_xlfn.XLOOKUP($A29,'PY1 Data(H)'!$A$1:$A$288,'PY1 Data(H)'!$A$1:$CZ$288))</f>
        <v>234175734</v>
      </c>
      <c r="BC29" s="176" cm="1">
        <f t="array" ref="BC29">_xlfn.XLOOKUP(BC$1,'PY1 Data(H)'!$A$1:$CZ$1,_xlfn.XLOOKUP($A29,'PY1 Data(H)'!$A$1:$A$288,'PY1 Data(H)'!$A$1:$CZ$288))</f>
        <v>10843222</v>
      </c>
      <c r="BD29" s="176" cm="1">
        <f t="array" ref="BD29">_xlfn.XLOOKUP(BD$1,'PY1 Data(H)'!$A$1:$CZ$1,_xlfn.XLOOKUP($A29,'PY1 Data(H)'!$A$1:$A$288,'PY1 Data(H)'!$A$1:$CZ$288))</f>
        <v>72804281</v>
      </c>
      <c r="BE29" s="176" cm="1">
        <f t="array" ref="BE29">_xlfn.XLOOKUP(BE$1,'PY1 Data(H)'!$A$1:$CZ$1,_xlfn.XLOOKUP($A29,'PY1 Data(H)'!$A$1:$A$288,'PY1 Data(H)'!$A$1:$CZ$288))</f>
        <v>61169202</v>
      </c>
      <c r="BF29" s="176" cm="1">
        <f t="array" ref="BF29">_xlfn.XLOOKUP(BF$1,'PY1 Data(H)'!$A$1:$CZ$1,_xlfn.XLOOKUP($A29,'PY1 Data(H)'!$A$1:$A$288,'PY1 Data(H)'!$A$1:$CZ$288))</f>
        <v>113423114</v>
      </c>
      <c r="BG29" s="176" cm="1">
        <f t="array" ref="BG29">_xlfn.XLOOKUP(BG$1,'PY1 Data(H)'!$A$1:$CZ$1,_xlfn.XLOOKUP($A29,'PY1 Data(H)'!$A$1:$A$288,'PY1 Data(H)'!$A$1:$CZ$288))</f>
        <v>52033970</v>
      </c>
      <c r="BH29" s="176" cm="1">
        <f t="array" ref="BH29">_xlfn.XLOOKUP(BH$1,'PY1 Data(H)'!$A$1:$CZ$1,_xlfn.XLOOKUP($A29,'PY1 Data(H)'!$A$1:$A$288,'PY1 Data(H)'!$A$1:$CZ$288))</f>
        <v>22758724</v>
      </c>
      <c r="BI29" s="176" cm="1">
        <f t="array" ref="BI29">_xlfn.XLOOKUP(BI$1,'PY1 Data(H)'!$A$1:$CZ$1,_xlfn.XLOOKUP($A29,'PY1 Data(H)'!$A$1:$A$288,'PY1 Data(H)'!$A$1:$CZ$288))</f>
        <v>24368882</v>
      </c>
      <c r="BJ29" s="176" cm="1">
        <f t="array" ref="BJ29">_xlfn.XLOOKUP(BJ$1,'PY1 Data(H)'!$A$1:$CZ$1,_xlfn.XLOOKUP($A29,'PY1 Data(H)'!$A$1:$A$288,'PY1 Data(H)'!$A$1:$CZ$288))</f>
        <v>47873722</v>
      </c>
      <c r="BK29" s="176" cm="1">
        <f t="array" ref="BK29">_xlfn.XLOOKUP(BK$1,'PY1 Data(H)'!$A$1:$CZ$1,_xlfn.XLOOKUP($A29,'PY1 Data(H)'!$A$1:$A$288,'PY1 Data(H)'!$A$1:$CZ$288))</f>
        <v>1582546991</v>
      </c>
      <c r="BL29" s="176" cm="1">
        <f t="array" ref="BL29">_xlfn.XLOOKUP(BL$1,'PY1 Data(H)'!$A$1:$CZ$1,_xlfn.XLOOKUP($A29,'PY1 Data(H)'!$A$1:$A$288,'PY1 Data(H)'!$A$1:$CZ$288))</f>
        <v>18144164</v>
      </c>
      <c r="BM29" s="176" cm="1">
        <f t="array" ref="BM29">_xlfn.XLOOKUP(BM$1,'PY1 Data(H)'!$A$1:$CZ$1,_xlfn.XLOOKUP($A29,'PY1 Data(H)'!$A$1:$A$288,'PY1 Data(H)'!$A$1:$CZ$288))</f>
        <v>30008095</v>
      </c>
      <c r="BN29" s="176" cm="1">
        <f t="array" ref="BN29">_xlfn.XLOOKUP(BN$1,'PY1 Data(H)'!$A$1:$CZ$1,_xlfn.XLOOKUP($A29,'PY1 Data(H)'!$A$1:$A$288,'PY1 Data(H)'!$A$1:$CZ$288))</f>
        <v>119861020</v>
      </c>
      <c r="BO29" s="176" cm="1">
        <f t="array" ref="BO29">_xlfn.XLOOKUP(BO$1,'PY1 Data(H)'!$A$1:$CZ$1,_xlfn.XLOOKUP($A29,'PY1 Data(H)'!$A$1:$A$288,'PY1 Data(H)'!$A$1:$CZ$288))</f>
        <v>78717745</v>
      </c>
      <c r="BP29" s="176" cm="1">
        <f t="array" ref="BP29">_xlfn.XLOOKUP(BP$1,'PY1 Data(H)'!$A$1:$CZ$1,_xlfn.XLOOKUP($A29,'PY1 Data(H)'!$A$1:$A$288,'PY1 Data(H)'!$A$1:$CZ$288))</f>
        <v>332146308</v>
      </c>
      <c r="BQ29" s="176" cm="1">
        <f t="array" ref="BQ29">_xlfn.XLOOKUP(BQ$1,'PY1 Data(H)'!$A$1:$CZ$1,_xlfn.XLOOKUP($A29,'PY1 Data(H)'!$A$1:$A$288,'PY1 Data(H)'!$A$1:$CZ$288))</f>
        <v>26003502</v>
      </c>
      <c r="BR29" s="176" cm="1">
        <f t="array" ref="BR29">_xlfn.XLOOKUP(BR$1,'PY1 Data(H)'!$A$1:$CZ$1,_xlfn.XLOOKUP($A29,'PY1 Data(H)'!$A$1:$A$288,'PY1 Data(H)'!$A$1:$CZ$288))</f>
        <v>182587848</v>
      </c>
      <c r="BS29" s="176" cm="1">
        <f t="array" ref="BS29">_xlfn.XLOOKUP(BS$1,'PY1 Data(H)'!$A$1:$CZ$1,_xlfn.XLOOKUP($A29,'PY1 Data(H)'!$A$1:$A$288,'PY1 Data(H)'!$A$1:$CZ$288))</f>
        <v>245771747</v>
      </c>
      <c r="BT29" s="176" cm="1">
        <f t="array" ref="BT29">_xlfn.XLOOKUP(BT$1,'PY1 Data(H)'!$A$1:$CZ$1,_xlfn.XLOOKUP($A29,'PY1 Data(H)'!$A$1:$A$288,'PY1 Data(H)'!$A$1:$CZ$288))</f>
        <v>17280381</v>
      </c>
      <c r="BU29" s="176" cm="1">
        <f t="array" ref="BU29">_xlfn.XLOOKUP(BU$1,'PY1 Data(H)'!$A$1:$CZ$1,_xlfn.XLOOKUP($A29,'PY1 Data(H)'!$A$1:$A$288,'PY1 Data(H)'!$A$1:$CZ$288))</f>
        <v>42294523</v>
      </c>
      <c r="BV29" s="176" cm="1">
        <f t="array" ref="BV29">_xlfn.XLOOKUP(BV$1,'PY1 Data(H)'!$A$1:$CZ$1,_xlfn.XLOOKUP($A29,'PY1 Data(H)'!$A$1:$A$288,'PY1 Data(H)'!$A$1:$CZ$288))</f>
        <v>88253155</v>
      </c>
      <c r="BW29" s="176" cm="1">
        <f t="array" ref="BW29">_xlfn.XLOOKUP(BW$1,'PY1 Data(H)'!$A$1:$CZ$1,_xlfn.XLOOKUP($A29,'PY1 Data(H)'!$A$1:$A$288,'PY1 Data(H)'!$A$1:$CZ$288))</f>
        <v>14436519</v>
      </c>
      <c r="BX29" s="176" cm="1">
        <f t="array" ref="BX29">_xlfn.XLOOKUP(BX$1,'PY1 Data(H)'!$A$1:$CZ$1,_xlfn.XLOOKUP($A29,'PY1 Data(H)'!$A$1:$A$288,'PY1 Data(H)'!$A$1:$CZ$288))</f>
        <v>48023589</v>
      </c>
      <c r="BY29" s="176" cm="1">
        <f t="array" ref="BY29">_xlfn.XLOOKUP(BY$1,'PY1 Data(H)'!$A$1:$CZ$1,_xlfn.XLOOKUP($A29,'PY1 Data(H)'!$A$1:$A$288,'PY1 Data(H)'!$A$1:$CZ$288))</f>
        <v>153599136</v>
      </c>
      <c r="BZ29" s="176" cm="1">
        <f t="array" ref="BZ29">_xlfn.XLOOKUP(BZ$1,'PY1 Data(H)'!$A$1:$CZ$1,_xlfn.XLOOKUP($A29,'PY1 Data(H)'!$A$1:$A$288,'PY1 Data(H)'!$A$1:$CZ$288))</f>
        <v>26421844</v>
      </c>
      <c r="CA29" s="176" cm="1">
        <f t="array" ref="CA29">_xlfn.XLOOKUP(CA$1,'PY1 Data(H)'!$A$1:$CZ$1,_xlfn.XLOOKUP($A29,'PY1 Data(H)'!$A$1:$A$288,'PY1 Data(H)'!$A$1:$CZ$288))</f>
        <v>131929436</v>
      </c>
      <c r="CB29" s="176" cm="1">
        <f t="array" ref="CB29">_xlfn.XLOOKUP(CB$1,'PY1 Data(H)'!$A$1:$CZ$1,_xlfn.XLOOKUP($A29,'PY1 Data(H)'!$A$1:$A$288,'PY1 Data(H)'!$A$1:$CZ$288))</f>
        <v>43847157</v>
      </c>
      <c r="CC29" s="176" cm="1">
        <f t="array" ref="CC29">_xlfn.XLOOKUP(CC$1,'PY1 Data(H)'!$A$1:$CZ$1,_xlfn.XLOOKUP($A29,'PY1 Data(H)'!$A$1:$A$288,'PY1 Data(H)'!$A$1:$CZ$288))</f>
        <v>97521418</v>
      </c>
      <c r="CD29" s="176" cm="1">
        <f t="array" ref="CD29">_xlfn.XLOOKUP(CD$1,'PY1 Data(H)'!$A$1:$CZ$1,_xlfn.XLOOKUP($A29,'PY1 Data(H)'!$A$1:$A$288,'PY1 Data(H)'!$A$1:$CZ$288))</f>
        <v>78837263</v>
      </c>
      <c r="CE29" s="176" cm="1">
        <f t="array" ref="CE29">_xlfn.XLOOKUP(CE$1,'PY1 Data(H)'!$A$1:$CZ$1,_xlfn.XLOOKUP($A29,'PY1 Data(H)'!$A$1:$A$288,'PY1 Data(H)'!$A$1:$CZ$288))</f>
        <v>134232735</v>
      </c>
      <c r="CF29" s="176" cm="1">
        <f t="array" ref="CF29">_xlfn.XLOOKUP(CF$1,'PY1 Data(H)'!$A$1:$CZ$1,_xlfn.XLOOKUP($A29,'PY1 Data(H)'!$A$1:$A$288,'PY1 Data(H)'!$A$1:$CZ$288))</f>
        <v>71191751</v>
      </c>
      <c r="CG29" s="176" cm="1">
        <f t="array" ref="CG29">_xlfn.XLOOKUP(CG$1,'PY1 Data(H)'!$A$1:$CZ$1,_xlfn.XLOOKUP($A29,'PY1 Data(H)'!$A$1:$A$288,'PY1 Data(H)'!$A$1:$CZ$288))</f>
        <v>65053196</v>
      </c>
      <c r="CH29" s="176" cm="1">
        <f t="array" ref="CH29">_xlfn.XLOOKUP(CH$1,'PY1 Data(H)'!$A$1:$CZ$1,_xlfn.XLOOKUP($A29,'PY1 Data(H)'!$A$1:$A$288,'PY1 Data(H)'!$A$1:$CZ$288))</f>
        <v>35826183</v>
      </c>
      <c r="CI29" s="176" cm="1">
        <f t="array" ref="CI29">_xlfn.XLOOKUP(CI$1,'PY1 Data(H)'!$A$1:$CZ$1,_xlfn.XLOOKUP($A29,'PY1 Data(H)'!$A$1:$A$288,'PY1 Data(H)'!$A$1:$CZ$288))</f>
        <v>57005523</v>
      </c>
      <c r="CJ29" s="176" cm="1">
        <f t="array" ref="CJ29">_xlfn.XLOOKUP(CJ$1,'PY1 Data(H)'!$A$1:$CZ$1,_xlfn.XLOOKUP($A29,'PY1 Data(H)'!$A$1:$A$288,'PY1 Data(H)'!$A$1:$CZ$288))</f>
        <v>45276739</v>
      </c>
      <c r="CK29" s="176" cm="1">
        <f t="array" ref="CK29">_xlfn.XLOOKUP(CK$1,'PY1 Data(H)'!$A$1:$CZ$1,_xlfn.XLOOKUP($A29,'PY1 Data(H)'!$A$1:$A$288,'PY1 Data(H)'!$A$1:$CZ$288))</f>
        <v>67989501</v>
      </c>
      <c r="CL29" s="176" cm="1">
        <f t="array" ref="CL29">_xlfn.XLOOKUP(CL$1,'PY1 Data(H)'!$A$1:$CZ$1,_xlfn.XLOOKUP($A29,'PY1 Data(H)'!$A$1:$A$288,'PY1 Data(H)'!$A$1:$CZ$288))</f>
        <v>14026869</v>
      </c>
      <c r="CM29" s="176" cm="1">
        <f t="array" ref="CM29">_xlfn.XLOOKUP(CM$1,'PY1 Data(H)'!$A$1:$CZ$1,_xlfn.XLOOKUP($A29,'PY1 Data(H)'!$A$1:$A$288,'PY1 Data(H)'!$A$1:$CZ$288))</f>
        <v>57895494</v>
      </c>
      <c r="CN29" s="176" cm="1">
        <f t="array" ref="CN29">_xlfn.XLOOKUP(CN$1,'PY1 Data(H)'!$A$1:$CZ$1,_xlfn.XLOOKUP($A29,'PY1 Data(H)'!$A$1:$A$288,'PY1 Data(H)'!$A$1:$CZ$288))</f>
        <v>5745326</v>
      </c>
      <c r="CO29" s="176" cm="1">
        <f t="array" ref="CO29">_xlfn.XLOOKUP(CO$1,'PY1 Data(H)'!$A$1:$CZ$1,_xlfn.XLOOKUP($A29,'PY1 Data(H)'!$A$1:$A$288,'PY1 Data(H)'!$A$1:$CZ$288))</f>
        <v>279645810</v>
      </c>
      <c r="CP29" s="176" cm="1">
        <f t="array" ref="CP29">_xlfn.XLOOKUP(CP$1,'PY1 Data(H)'!$A$1:$CZ$1,_xlfn.XLOOKUP($A29,'PY1 Data(H)'!$A$1:$A$288,'PY1 Data(H)'!$A$1:$CZ$288))</f>
        <v>40925418</v>
      </c>
      <c r="CQ29" s="176" cm="1">
        <f t="array" ref="CQ29">_xlfn.XLOOKUP(CQ$1,'PY1 Data(H)'!$A$1:$CZ$1,_xlfn.XLOOKUP($A29,'PY1 Data(H)'!$A$1:$A$288,'PY1 Data(H)'!$A$1:$CZ$288))</f>
        <v>1483333595</v>
      </c>
      <c r="CR29" s="176" cm="1">
        <f t="array" ref="CR29">_xlfn.XLOOKUP(CR$1,'PY1 Data(H)'!$A$1:$CZ$1,_xlfn.XLOOKUP($A29,'PY1 Data(H)'!$A$1:$A$288,'PY1 Data(H)'!$A$1:$CZ$288))</f>
        <v>27023963</v>
      </c>
      <c r="CS29" s="176" cm="1">
        <f t="array" ref="CS29">_xlfn.XLOOKUP(CS$1,'PY1 Data(H)'!$A$1:$CZ$1,_xlfn.XLOOKUP($A29,'PY1 Data(H)'!$A$1:$A$288,'PY1 Data(H)'!$A$1:$CZ$288))</f>
        <v>11176942</v>
      </c>
      <c r="CT29" s="176" cm="1">
        <f t="array" ref="CT29">_xlfn.XLOOKUP(CT$1,'PY1 Data(H)'!$A$1:$CZ$1,_xlfn.XLOOKUP($A29,'PY1 Data(H)'!$A$1:$A$288,'PY1 Data(H)'!$A$1:$CZ$288))</f>
        <v>70150207</v>
      </c>
      <c r="CU29" s="176" cm="1">
        <f t="array" ref="CU29">_xlfn.XLOOKUP(CU$1,'PY1 Data(H)'!$A$1:$CZ$1,_xlfn.XLOOKUP($A29,'PY1 Data(H)'!$A$1:$A$288,'PY1 Data(H)'!$A$1:$CZ$288))</f>
        <v>94794275</v>
      </c>
      <c r="CV29" s="176" cm="1">
        <f t="array" ref="CV29">_xlfn.XLOOKUP(CV$1,'PY1 Data(H)'!$A$1:$CZ$1,_xlfn.XLOOKUP($A29,'PY1 Data(H)'!$A$1:$A$288,'PY1 Data(H)'!$A$1:$CZ$288))</f>
        <v>65548174</v>
      </c>
      <c r="CW29" s="176" cm="1">
        <f t="array" ref="CW29">_xlfn.XLOOKUP(CW$1,'PY1 Data(H)'!$A$1:$CZ$1,_xlfn.XLOOKUP($A29,'PY1 Data(H)'!$A$1:$A$288,'PY1 Data(H)'!$A$1:$CZ$288))</f>
        <v>76636658</v>
      </c>
      <c r="CX29" s="176" cm="1">
        <f t="array" ref="CX29">_xlfn.XLOOKUP(CX$1,'PY1 Data(H)'!$A$1:$CZ$1,_xlfn.XLOOKUP($A29,'PY1 Data(H)'!$A$1:$A$288,'PY1 Data(H)'!$A$1:$CZ$288))</f>
        <v>33756891</v>
      </c>
      <c r="CY29" s="176" cm="1">
        <f t="array" ref="CY29">_xlfn.XLOOKUP(CY$1,'PY1 Data(H)'!$A$1:$CZ$1,_xlfn.XLOOKUP($A29,'PY1 Data(H)'!$A$1:$A$288,'PY1 Data(H)'!$A$1:$CZ$288))</f>
        <v>21563675</v>
      </c>
    </row>
    <row r="30" spans="1:103" x14ac:dyDescent="0.3">
      <c r="A30">
        <v>386</v>
      </c>
      <c r="D30" s="176" cm="1">
        <f t="array" ref="D30">_xlfn.XLOOKUP(D$1,'PY1 Data(H)'!$A$1:$CZ$1,_xlfn.XLOOKUP($A30,'PY1 Data(H)'!$A$1:$A$288,'PY1 Data(H)'!$A$1:$CZ$288))</f>
        <v>0</v>
      </c>
      <c r="E30" s="176" cm="1">
        <f t="array" ref="E30">_xlfn.XLOOKUP(E$1,'PY1 Data(H)'!$A$1:$CZ$1,_xlfn.XLOOKUP($A30,'PY1 Data(H)'!$A$1:$A$288,'PY1 Data(H)'!$A$1:$CZ$288))</f>
        <v>4237410</v>
      </c>
      <c r="F30" s="176" cm="1">
        <f t="array" ref="F30">_xlfn.XLOOKUP(F$1,'PY1 Data(H)'!$A$1:$CZ$1,_xlfn.XLOOKUP($A30,'PY1 Data(H)'!$A$1:$A$288,'PY1 Data(H)'!$A$1:$CZ$288))</f>
        <v>0</v>
      </c>
      <c r="G30" s="176" cm="1">
        <f t="array" ref="G30">_xlfn.XLOOKUP(G$1,'PY1 Data(H)'!$A$1:$CZ$1,_xlfn.XLOOKUP($A30,'PY1 Data(H)'!$A$1:$A$288,'PY1 Data(H)'!$A$1:$CZ$288))</f>
        <v>0</v>
      </c>
      <c r="H30" s="176" cm="1">
        <f t="array" ref="H30">_xlfn.XLOOKUP(H$1,'PY1 Data(H)'!$A$1:$CZ$1,_xlfn.XLOOKUP($A30,'PY1 Data(H)'!$A$1:$A$288,'PY1 Data(H)'!$A$1:$CZ$288))</f>
        <v>0</v>
      </c>
      <c r="I30" s="176" cm="1">
        <f t="array" ref="I30">_xlfn.XLOOKUP(I$1,'PY1 Data(H)'!$A$1:$CZ$1,_xlfn.XLOOKUP($A30,'PY1 Data(H)'!$A$1:$A$288,'PY1 Data(H)'!$A$1:$CZ$288))</f>
        <v>0</v>
      </c>
      <c r="J30" s="176" cm="1">
        <f t="array" ref="J30">_xlfn.XLOOKUP(J$1,'PY1 Data(H)'!$A$1:$CZ$1,_xlfn.XLOOKUP($A30,'PY1 Data(H)'!$A$1:$A$288,'PY1 Data(H)'!$A$1:$CZ$288))</f>
        <v>543140</v>
      </c>
      <c r="K30" s="176" cm="1">
        <f t="array" ref="K30">_xlfn.XLOOKUP(K$1,'PY1 Data(H)'!$A$1:$CZ$1,_xlfn.XLOOKUP($A30,'PY1 Data(H)'!$A$1:$A$288,'PY1 Data(H)'!$A$1:$CZ$288))</f>
        <v>0</v>
      </c>
      <c r="L30" s="176" cm="1">
        <f t="array" ref="L30">_xlfn.XLOOKUP(L$1,'PY1 Data(H)'!$A$1:$CZ$1,_xlfn.XLOOKUP($A30,'PY1 Data(H)'!$A$1:$A$288,'PY1 Data(H)'!$A$1:$CZ$288))</f>
        <v>0</v>
      </c>
      <c r="M30" s="176" cm="1">
        <f t="array" ref="M30">_xlfn.XLOOKUP(M$1,'PY1 Data(H)'!$A$1:$CZ$1,_xlfn.XLOOKUP($A30,'PY1 Data(H)'!$A$1:$A$288,'PY1 Data(H)'!$A$1:$CZ$288))</f>
        <v>0</v>
      </c>
      <c r="N30" s="176" cm="1">
        <f t="array" ref="N30">_xlfn.XLOOKUP(N$1,'PY1 Data(H)'!$A$1:$CZ$1,_xlfn.XLOOKUP($A30,'PY1 Data(H)'!$A$1:$A$288,'PY1 Data(H)'!$A$1:$CZ$288))</f>
        <v>0</v>
      </c>
      <c r="O30" s="176" cm="1">
        <f t="array" ref="O30">_xlfn.XLOOKUP(O$1,'PY1 Data(H)'!$A$1:$CZ$1,_xlfn.XLOOKUP($A30,'PY1 Data(H)'!$A$1:$A$288,'PY1 Data(H)'!$A$1:$CZ$288))</f>
        <v>257315</v>
      </c>
      <c r="P30" s="176" cm="1">
        <f t="array" ref="P30">_xlfn.XLOOKUP(P$1,'PY1 Data(H)'!$A$1:$CZ$1,_xlfn.XLOOKUP($A30,'PY1 Data(H)'!$A$1:$A$288,'PY1 Data(H)'!$A$1:$CZ$288))</f>
        <v>0</v>
      </c>
      <c r="Q30" s="176" cm="1">
        <f t="array" ref="Q30">_xlfn.XLOOKUP(Q$1,'PY1 Data(H)'!$A$1:$CZ$1,_xlfn.XLOOKUP($A30,'PY1 Data(H)'!$A$1:$A$288,'PY1 Data(H)'!$A$1:$CZ$288))</f>
        <v>0</v>
      </c>
      <c r="R30" s="176" cm="1">
        <f t="array" ref="R30">_xlfn.XLOOKUP(R$1,'PY1 Data(H)'!$A$1:$CZ$1,_xlfn.XLOOKUP($A30,'PY1 Data(H)'!$A$1:$A$288,'PY1 Data(H)'!$A$1:$CZ$288))</f>
        <v>0</v>
      </c>
      <c r="S30" s="176" cm="1">
        <f t="array" ref="S30">_xlfn.XLOOKUP(S$1,'PY1 Data(H)'!$A$1:$CZ$1,_xlfn.XLOOKUP($A30,'PY1 Data(H)'!$A$1:$A$288,'PY1 Data(H)'!$A$1:$CZ$288))</f>
        <v>0</v>
      </c>
      <c r="T30" s="176" cm="1">
        <f t="array" ref="T30">_xlfn.XLOOKUP(T$1,'PY1 Data(H)'!$A$1:$CZ$1,_xlfn.XLOOKUP($A30,'PY1 Data(H)'!$A$1:$A$288,'PY1 Data(H)'!$A$1:$CZ$288))</f>
        <v>0</v>
      </c>
      <c r="U30" s="176" cm="1">
        <f t="array" ref="U30">_xlfn.XLOOKUP(U$1,'PY1 Data(H)'!$A$1:$CZ$1,_xlfn.XLOOKUP($A30,'PY1 Data(H)'!$A$1:$A$288,'PY1 Data(H)'!$A$1:$CZ$288))</f>
        <v>700000</v>
      </c>
      <c r="V30" s="176" cm="1">
        <f t="array" ref="V30">_xlfn.XLOOKUP(V$1,'PY1 Data(H)'!$A$1:$CZ$1,_xlfn.XLOOKUP($A30,'PY1 Data(H)'!$A$1:$A$288,'PY1 Data(H)'!$A$1:$CZ$288))</f>
        <v>0</v>
      </c>
      <c r="W30" s="176" cm="1">
        <f t="array" ref="W30">_xlfn.XLOOKUP(W$1,'PY1 Data(H)'!$A$1:$CZ$1,_xlfn.XLOOKUP($A30,'PY1 Data(H)'!$A$1:$A$288,'PY1 Data(H)'!$A$1:$CZ$288))</f>
        <v>0</v>
      </c>
      <c r="X30" s="176" cm="1">
        <f t="array" ref="X30">_xlfn.XLOOKUP(X$1,'PY1 Data(H)'!$A$1:$CZ$1,_xlfn.XLOOKUP($A30,'PY1 Data(H)'!$A$1:$A$288,'PY1 Data(H)'!$A$1:$CZ$288))</f>
        <v>0</v>
      </c>
      <c r="Y30" s="176" cm="1">
        <f t="array" ref="Y30">_xlfn.XLOOKUP(Y$1,'PY1 Data(H)'!$A$1:$CZ$1,_xlfn.XLOOKUP($A30,'PY1 Data(H)'!$A$1:$A$288,'PY1 Data(H)'!$A$1:$CZ$288))</f>
        <v>0</v>
      </c>
      <c r="Z30" s="176" cm="1">
        <f t="array" ref="Z30">_xlfn.XLOOKUP(Z$1,'PY1 Data(H)'!$A$1:$CZ$1,_xlfn.XLOOKUP($A30,'PY1 Data(H)'!$A$1:$A$288,'PY1 Data(H)'!$A$1:$CZ$288))</f>
        <v>14781390</v>
      </c>
      <c r="AA30" s="176" cm="1">
        <f t="array" ref="AA30">_xlfn.XLOOKUP(AA$1,'PY1 Data(H)'!$A$1:$CZ$1,_xlfn.XLOOKUP($A30,'PY1 Data(H)'!$A$1:$A$288,'PY1 Data(H)'!$A$1:$CZ$288))</f>
        <v>10698008</v>
      </c>
      <c r="AB30" s="176" cm="1">
        <f t="array" ref="AB30">_xlfn.XLOOKUP(AB$1,'PY1 Data(H)'!$A$1:$CZ$1,_xlfn.XLOOKUP($A30,'PY1 Data(H)'!$A$1:$A$288,'PY1 Data(H)'!$A$1:$CZ$288))</f>
        <v>7534375</v>
      </c>
      <c r="AC30" s="176" cm="1">
        <f t="array" ref="AC30">_xlfn.XLOOKUP(AC$1,'PY1 Data(H)'!$A$1:$CZ$1,_xlfn.XLOOKUP($A30,'PY1 Data(H)'!$A$1:$A$288,'PY1 Data(H)'!$A$1:$CZ$288))</f>
        <v>0</v>
      </c>
      <c r="AD30" s="176" cm="1">
        <f t="array" ref="AD30">_xlfn.XLOOKUP(AD$1,'PY1 Data(H)'!$A$1:$CZ$1,_xlfn.XLOOKUP($A30,'PY1 Data(H)'!$A$1:$A$288,'PY1 Data(H)'!$A$1:$CZ$288))</f>
        <v>0</v>
      </c>
      <c r="AE30" s="176" cm="1">
        <f t="array" ref="AE30">_xlfn.XLOOKUP(AE$1,'PY1 Data(H)'!$A$1:$CZ$1,_xlfn.XLOOKUP($A30,'PY1 Data(H)'!$A$1:$A$288,'PY1 Data(H)'!$A$1:$CZ$288))</f>
        <v>0</v>
      </c>
      <c r="AF30" s="176" cm="1">
        <f t="array" ref="AF30">_xlfn.XLOOKUP(AF$1,'PY1 Data(H)'!$A$1:$CZ$1,_xlfn.XLOOKUP($A30,'PY1 Data(H)'!$A$1:$A$288,'PY1 Data(H)'!$A$1:$CZ$288))</f>
        <v>0</v>
      </c>
      <c r="AG30" s="176" cm="1">
        <f t="array" ref="AG30">_xlfn.XLOOKUP(AG$1,'PY1 Data(H)'!$A$1:$CZ$1,_xlfn.XLOOKUP($A30,'PY1 Data(H)'!$A$1:$A$288,'PY1 Data(H)'!$A$1:$CZ$288))</f>
        <v>0</v>
      </c>
      <c r="AH30" s="176" cm="1">
        <f t="array" ref="AH30">_xlfn.XLOOKUP(AH$1,'PY1 Data(H)'!$A$1:$CZ$1,_xlfn.XLOOKUP($A30,'PY1 Data(H)'!$A$1:$A$288,'PY1 Data(H)'!$A$1:$CZ$288))</f>
        <v>154032</v>
      </c>
      <c r="AI30" s="176" cm="1">
        <f t="array" ref="AI30">_xlfn.XLOOKUP(AI$1,'PY1 Data(H)'!$A$1:$CZ$1,_xlfn.XLOOKUP($A30,'PY1 Data(H)'!$A$1:$A$288,'PY1 Data(H)'!$A$1:$CZ$288))</f>
        <v>0</v>
      </c>
      <c r="AJ30" s="176" cm="1">
        <f t="array" ref="AJ30">_xlfn.XLOOKUP(AJ$1,'PY1 Data(H)'!$A$1:$CZ$1,_xlfn.XLOOKUP($A30,'PY1 Data(H)'!$A$1:$A$288,'PY1 Data(H)'!$A$1:$CZ$288))</f>
        <v>8379</v>
      </c>
      <c r="AK30" s="176" cm="1">
        <f t="array" ref="AK30">_xlfn.XLOOKUP(AK$1,'PY1 Data(H)'!$A$1:$CZ$1,_xlfn.XLOOKUP($A30,'PY1 Data(H)'!$A$1:$A$288,'PY1 Data(H)'!$A$1:$CZ$288))</f>
        <v>0</v>
      </c>
      <c r="AL30" s="176" cm="1">
        <f t="array" ref="AL30">_xlfn.XLOOKUP(AL$1,'PY1 Data(H)'!$A$1:$CZ$1,_xlfn.XLOOKUP($A30,'PY1 Data(H)'!$A$1:$A$288,'PY1 Data(H)'!$A$1:$CZ$288))</f>
        <v>150978</v>
      </c>
      <c r="AM30" s="176" cm="1">
        <f t="array" ref="AM30">_xlfn.XLOOKUP(AM$1,'PY1 Data(H)'!$A$1:$CZ$1,_xlfn.XLOOKUP($A30,'PY1 Data(H)'!$A$1:$A$288,'PY1 Data(H)'!$A$1:$CZ$288))</f>
        <v>111419381</v>
      </c>
      <c r="AN30" s="176" cm="1">
        <f t="array" ref="AN30">_xlfn.XLOOKUP(AN$1,'PY1 Data(H)'!$A$1:$CZ$1,_xlfn.XLOOKUP($A30,'PY1 Data(H)'!$A$1:$A$288,'PY1 Data(H)'!$A$1:$CZ$288))</f>
        <v>144670</v>
      </c>
      <c r="AO30" s="176" cm="1">
        <f t="array" ref="AO30">_xlfn.XLOOKUP(AO$1,'PY1 Data(H)'!$A$1:$CZ$1,_xlfn.XLOOKUP($A30,'PY1 Data(H)'!$A$1:$A$288,'PY1 Data(H)'!$A$1:$CZ$288))</f>
        <v>0</v>
      </c>
      <c r="AP30" s="176" cm="1">
        <f t="array" ref="AP30">_xlfn.XLOOKUP(AP$1,'PY1 Data(H)'!$A$1:$CZ$1,_xlfn.XLOOKUP($A30,'PY1 Data(H)'!$A$1:$A$288,'PY1 Data(H)'!$A$1:$CZ$288))</f>
        <v>1510420</v>
      </c>
      <c r="AQ30" s="176" cm="1">
        <f t="array" ref="AQ30">_xlfn.XLOOKUP(AQ$1,'PY1 Data(H)'!$A$1:$CZ$1,_xlfn.XLOOKUP($A30,'PY1 Data(H)'!$A$1:$A$288,'PY1 Data(H)'!$A$1:$CZ$288))</f>
        <v>125000</v>
      </c>
      <c r="AR30" s="176" cm="1">
        <f t="array" ref="AR30">_xlfn.XLOOKUP(AR$1,'PY1 Data(H)'!$A$1:$CZ$1,_xlfn.XLOOKUP($A30,'PY1 Data(H)'!$A$1:$A$288,'PY1 Data(H)'!$A$1:$CZ$288))</f>
        <v>0</v>
      </c>
      <c r="AS30" s="176" cm="1">
        <f t="array" ref="AS30">_xlfn.XLOOKUP(AS$1,'PY1 Data(H)'!$A$1:$CZ$1,_xlfn.XLOOKUP($A30,'PY1 Data(H)'!$A$1:$A$288,'PY1 Data(H)'!$A$1:$CZ$288))</f>
        <v>10847</v>
      </c>
      <c r="AT30" s="176" cm="1">
        <f t="array" ref="AT30">_xlfn.XLOOKUP(AT$1,'PY1 Data(H)'!$A$1:$CZ$1,_xlfn.XLOOKUP($A30,'PY1 Data(H)'!$A$1:$A$288,'PY1 Data(H)'!$A$1:$CZ$288))</f>
        <v>0</v>
      </c>
      <c r="AU30" s="176" cm="1">
        <f t="array" ref="AU30">_xlfn.XLOOKUP(AU$1,'PY1 Data(H)'!$A$1:$CZ$1,_xlfn.XLOOKUP($A30,'PY1 Data(H)'!$A$1:$A$288,'PY1 Data(H)'!$A$1:$CZ$288))</f>
        <v>0</v>
      </c>
      <c r="AV30" s="176" cm="1">
        <f t="array" ref="AV30">_xlfn.XLOOKUP(AV$1,'PY1 Data(H)'!$A$1:$CZ$1,_xlfn.XLOOKUP($A30,'PY1 Data(H)'!$A$1:$A$288,'PY1 Data(H)'!$A$1:$CZ$288))</f>
        <v>0</v>
      </c>
      <c r="AW30" s="176" cm="1">
        <f t="array" ref="AW30">_xlfn.XLOOKUP(AW$1,'PY1 Data(H)'!$A$1:$CZ$1,_xlfn.XLOOKUP($A30,'PY1 Data(H)'!$A$1:$A$288,'PY1 Data(H)'!$A$1:$CZ$288))</f>
        <v>1289184</v>
      </c>
      <c r="AX30" s="176" cm="1">
        <f t="array" ref="AX30">_xlfn.XLOOKUP(AX$1,'PY1 Data(H)'!$A$1:$CZ$1,_xlfn.XLOOKUP($A30,'PY1 Data(H)'!$A$1:$A$288,'PY1 Data(H)'!$A$1:$CZ$288))</f>
        <v>0</v>
      </c>
      <c r="AY30" s="176" cm="1">
        <f t="array" ref="AY30">_xlfn.XLOOKUP(AY$1,'PY1 Data(H)'!$A$1:$CZ$1,_xlfn.XLOOKUP($A30,'PY1 Data(H)'!$A$1:$A$288,'PY1 Data(H)'!$A$1:$CZ$288))</f>
        <v>0</v>
      </c>
      <c r="AZ30" s="176" cm="1">
        <f t="array" ref="AZ30">_xlfn.XLOOKUP(AZ$1,'PY1 Data(H)'!$A$1:$CZ$1,_xlfn.XLOOKUP($A30,'PY1 Data(H)'!$A$1:$A$288,'PY1 Data(H)'!$A$1:$CZ$288))</f>
        <v>125000</v>
      </c>
      <c r="BA30" s="176" cm="1">
        <f t="array" ref="BA30">_xlfn.XLOOKUP(BA$1,'PY1 Data(H)'!$A$1:$CZ$1,_xlfn.XLOOKUP($A30,'PY1 Data(H)'!$A$1:$A$288,'PY1 Data(H)'!$A$1:$CZ$288))</f>
        <v>0</v>
      </c>
      <c r="BB30" s="176" cm="1">
        <f t="array" ref="BB30">_xlfn.XLOOKUP(BB$1,'PY1 Data(H)'!$A$1:$CZ$1,_xlfn.XLOOKUP($A30,'PY1 Data(H)'!$A$1:$A$288,'PY1 Data(H)'!$A$1:$CZ$288))</f>
        <v>9715659</v>
      </c>
      <c r="BC30" s="176" cm="1">
        <f t="array" ref="BC30">_xlfn.XLOOKUP(BC$1,'PY1 Data(H)'!$A$1:$CZ$1,_xlfn.XLOOKUP($A30,'PY1 Data(H)'!$A$1:$A$288,'PY1 Data(H)'!$A$1:$CZ$288))</f>
        <v>100000</v>
      </c>
      <c r="BD30" s="176" cm="1">
        <f t="array" ref="BD30">_xlfn.XLOOKUP(BD$1,'PY1 Data(H)'!$A$1:$CZ$1,_xlfn.XLOOKUP($A30,'PY1 Data(H)'!$A$1:$A$288,'PY1 Data(H)'!$A$1:$CZ$288))</f>
        <v>0</v>
      </c>
      <c r="BE30" s="176" cm="1">
        <f t="array" ref="BE30">_xlfn.XLOOKUP(BE$1,'PY1 Data(H)'!$A$1:$CZ$1,_xlfn.XLOOKUP($A30,'PY1 Data(H)'!$A$1:$A$288,'PY1 Data(H)'!$A$1:$CZ$288))</f>
        <v>80000</v>
      </c>
      <c r="BF30" s="176" cm="1">
        <f t="array" ref="BF30">_xlfn.XLOOKUP(BF$1,'PY1 Data(H)'!$A$1:$CZ$1,_xlfn.XLOOKUP($A30,'PY1 Data(H)'!$A$1:$A$288,'PY1 Data(H)'!$A$1:$CZ$288))</f>
        <v>0</v>
      </c>
      <c r="BG30" s="176" cm="1">
        <f t="array" ref="BG30">_xlfn.XLOOKUP(BG$1,'PY1 Data(H)'!$A$1:$CZ$1,_xlfn.XLOOKUP($A30,'PY1 Data(H)'!$A$1:$A$288,'PY1 Data(H)'!$A$1:$CZ$288))</f>
        <v>0</v>
      </c>
      <c r="BH30" s="176" cm="1">
        <f t="array" ref="BH30">_xlfn.XLOOKUP(BH$1,'PY1 Data(H)'!$A$1:$CZ$1,_xlfn.XLOOKUP($A30,'PY1 Data(H)'!$A$1:$A$288,'PY1 Data(H)'!$A$1:$CZ$288))</f>
        <v>0</v>
      </c>
      <c r="BI30" s="176" cm="1">
        <f t="array" ref="BI30">_xlfn.XLOOKUP(BI$1,'PY1 Data(H)'!$A$1:$CZ$1,_xlfn.XLOOKUP($A30,'PY1 Data(H)'!$A$1:$A$288,'PY1 Data(H)'!$A$1:$CZ$288))</f>
        <v>0</v>
      </c>
      <c r="BJ30" s="176" cm="1">
        <f t="array" ref="BJ30">_xlfn.XLOOKUP(BJ$1,'PY1 Data(H)'!$A$1:$CZ$1,_xlfn.XLOOKUP($A30,'PY1 Data(H)'!$A$1:$A$288,'PY1 Data(H)'!$A$1:$CZ$288))</f>
        <v>0</v>
      </c>
      <c r="BK30" s="176" cm="1">
        <f t="array" ref="BK30">_xlfn.XLOOKUP(BK$1,'PY1 Data(H)'!$A$1:$CZ$1,_xlfn.XLOOKUP($A30,'PY1 Data(H)'!$A$1:$A$288,'PY1 Data(H)'!$A$1:$CZ$288))</f>
        <v>0</v>
      </c>
      <c r="BL30" s="176" cm="1">
        <f t="array" ref="BL30">_xlfn.XLOOKUP(BL$1,'PY1 Data(H)'!$A$1:$CZ$1,_xlfn.XLOOKUP($A30,'PY1 Data(H)'!$A$1:$A$288,'PY1 Data(H)'!$A$1:$CZ$288))</f>
        <v>0</v>
      </c>
      <c r="BM30" s="176" cm="1">
        <f t="array" ref="BM30">_xlfn.XLOOKUP(BM$1,'PY1 Data(H)'!$A$1:$CZ$1,_xlfn.XLOOKUP($A30,'PY1 Data(H)'!$A$1:$A$288,'PY1 Data(H)'!$A$1:$CZ$288))</f>
        <v>0</v>
      </c>
      <c r="BN30" s="176" cm="1">
        <f t="array" ref="BN30">_xlfn.XLOOKUP(BN$1,'PY1 Data(H)'!$A$1:$CZ$1,_xlfn.XLOOKUP($A30,'PY1 Data(H)'!$A$1:$A$288,'PY1 Data(H)'!$A$1:$CZ$288))</f>
        <v>0</v>
      </c>
      <c r="BO30" s="176" cm="1">
        <f t="array" ref="BO30">_xlfn.XLOOKUP(BO$1,'PY1 Data(H)'!$A$1:$CZ$1,_xlfn.XLOOKUP($A30,'PY1 Data(H)'!$A$1:$A$288,'PY1 Data(H)'!$A$1:$CZ$288))</f>
        <v>2721868</v>
      </c>
      <c r="BP30" s="176" cm="1">
        <f t="array" ref="BP30">_xlfn.XLOOKUP(BP$1,'PY1 Data(H)'!$A$1:$CZ$1,_xlfn.XLOOKUP($A30,'PY1 Data(H)'!$A$1:$A$288,'PY1 Data(H)'!$A$1:$CZ$288))</f>
        <v>0</v>
      </c>
      <c r="BQ30" s="176" cm="1">
        <f t="array" ref="BQ30">_xlfn.XLOOKUP(BQ$1,'PY1 Data(H)'!$A$1:$CZ$1,_xlfn.XLOOKUP($A30,'PY1 Data(H)'!$A$1:$A$288,'PY1 Data(H)'!$A$1:$CZ$288))</f>
        <v>0</v>
      </c>
      <c r="BR30" s="176" cm="1">
        <f t="array" ref="BR30">_xlfn.XLOOKUP(BR$1,'PY1 Data(H)'!$A$1:$CZ$1,_xlfn.XLOOKUP($A30,'PY1 Data(H)'!$A$1:$A$288,'PY1 Data(H)'!$A$1:$CZ$288))</f>
        <v>875683</v>
      </c>
      <c r="BS30" s="176" cm="1">
        <f t="array" ref="BS30">_xlfn.XLOOKUP(BS$1,'PY1 Data(H)'!$A$1:$CZ$1,_xlfn.XLOOKUP($A30,'PY1 Data(H)'!$A$1:$A$288,'PY1 Data(H)'!$A$1:$CZ$288))</f>
        <v>445354</v>
      </c>
      <c r="BT30" s="176" cm="1">
        <f t="array" ref="BT30">_xlfn.XLOOKUP(BT$1,'PY1 Data(H)'!$A$1:$CZ$1,_xlfn.XLOOKUP($A30,'PY1 Data(H)'!$A$1:$A$288,'PY1 Data(H)'!$A$1:$CZ$288))</f>
        <v>118475</v>
      </c>
      <c r="BU30" s="176" cm="1">
        <f t="array" ref="BU30">_xlfn.XLOOKUP(BU$1,'PY1 Data(H)'!$A$1:$CZ$1,_xlfn.XLOOKUP($A30,'PY1 Data(H)'!$A$1:$A$288,'PY1 Data(H)'!$A$1:$CZ$288))</f>
        <v>100000</v>
      </c>
      <c r="BV30" s="176" cm="1">
        <f t="array" ref="BV30">_xlfn.XLOOKUP(BV$1,'PY1 Data(H)'!$A$1:$CZ$1,_xlfn.XLOOKUP($A30,'PY1 Data(H)'!$A$1:$A$288,'PY1 Data(H)'!$A$1:$CZ$288))</f>
        <v>0</v>
      </c>
      <c r="BW30" s="176" cm="1">
        <f t="array" ref="BW30">_xlfn.XLOOKUP(BW$1,'PY1 Data(H)'!$A$1:$CZ$1,_xlfn.XLOOKUP($A30,'PY1 Data(H)'!$A$1:$A$288,'PY1 Data(H)'!$A$1:$CZ$288))</f>
        <v>0</v>
      </c>
      <c r="BX30" s="176" cm="1">
        <f t="array" ref="BX30">_xlfn.XLOOKUP(BX$1,'PY1 Data(H)'!$A$1:$CZ$1,_xlfn.XLOOKUP($A30,'PY1 Data(H)'!$A$1:$A$288,'PY1 Data(H)'!$A$1:$CZ$288))</f>
        <v>0</v>
      </c>
      <c r="BY30" s="176" cm="1">
        <f t="array" ref="BY30">_xlfn.XLOOKUP(BY$1,'PY1 Data(H)'!$A$1:$CZ$1,_xlfn.XLOOKUP($A30,'PY1 Data(H)'!$A$1:$A$288,'PY1 Data(H)'!$A$1:$CZ$288))</f>
        <v>469569</v>
      </c>
      <c r="BZ30" s="176" cm="1">
        <f t="array" ref="BZ30">_xlfn.XLOOKUP(BZ$1,'PY1 Data(H)'!$A$1:$CZ$1,_xlfn.XLOOKUP($A30,'PY1 Data(H)'!$A$1:$A$288,'PY1 Data(H)'!$A$1:$CZ$288))</f>
        <v>37886</v>
      </c>
      <c r="CA30" s="176" cm="1">
        <f t="array" ref="CA30">_xlfn.XLOOKUP(CA$1,'PY1 Data(H)'!$A$1:$CZ$1,_xlfn.XLOOKUP($A30,'PY1 Data(H)'!$A$1:$A$288,'PY1 Data(H)'!$A$1:$CZ$288))</f>
        <v>0</v>
      </c>
      <c r="CB30" s="176" cm="1">
        <f t="array" ref="CB30">_xlfn.XLOOKUP(CB$1,'PY1 Data(H)'!$A$1:$CZ$1,_xlfn.XLOOKUP($A30,'PY1 Data(H)'!$A$1:$A$288,'PY1 Data(H)'!$A$1:$CZ$288))</f>
        <v>0</v>
      </c>
      <c r="CC30" s="176" cm="1">
        <f t="array" ref="CC30">_xlfn.XLOOKUP(CC$1,'PY1 Data(H)'!$A$1:$CZ$1,_xlfn.XLOOKUP($A30,'PY1 Data(H)'!$A$1:$A$288,'PY1 Data(H)'!$A$1:$CZ$288))</f>
        <v>0</v>
      </c>
      <c r="CD30" s="176" cm="1">
        <f t="array" ref="CD30">_xlfn.XLOOKUP(CD$1,'PY1 Data(H)'!$A$1:$CZ$1,_xlfn.XLOOKUP($A30,'PY1 Data(H)'!$A$1:$A$288,'PY1 Data(H)'!$A$1:$CZ$288))</f>
        <v>17147736</v>
      </c>
      <c r="CE30" s="176" cm="1">
        <f t="array" ref="CE30">_xlfn.XLOOKUP(CE$1,'PY1 Data(H)'!$A$1:$CZ$1,_xlfn.XLOOKUP($A30,'PY1 Data(H)'!$A$1:$A$288,'PY1 Data(H)'!$A$1:$CZ$288))</f>
        <v>0</v>
      </c>
      <c r="CF30" s="176" cm="1">
        <f t="array" ref="CF30">_xlfn.XLOOKUP(CF$1,'PY1 Data(H)'!$A$1:$CZ$1,_xlfn.XLOOKUP($A30,'PY1 Data(H)'!$A$1:$A$288,'PY1 Data(H)'!$A$1:$CZ$288))</f>
        <v>0</v>
      </c>
      <c r="CG30" s="176" cm="1">
        <f t="array" ref="CG30">_xlfn.XLOOKUP(CG$1,'PY1 Data(H)'!$A$1:$CZ$1,_xlfn.XLOOKUP($A30,'PY1 Data(H)'!$A$1:$A$288,'PY1 Data(H)'!$A$1:$CZ$288))</f>
        <v>0</v>
      </c>
      <c r="CH30" s="176" cm="1">
        <f t="array" ref="CH30">_xlfn.XLOOKUP(CH$1,'PY1 Data(H)'!$A$1:$CZ$1,_xlfn.XLOOKUP($A30,'PY1 Data(H)'!$A$1:$A$288,'PY1 Data(H)'!$A$1:$CZ$288))</f>
        <v>0</v>
      </c>
      <c r="CI30" s="176" cm="1">
        <f t="array" ref="CI30">_xlfn.XLOOKUP(CI$1,'PY1 Data(H)'!$A$1:$CZ$1,_xlfn.XLOOKUP($A30,'PY1 Data(H)'!$A$1:$A$288,'PY1 Data(H)'!$A$1:$CZ$288))</f>
        <v>408406</v>
      </c>
      <c r="CJ30" s="176" cm="1">
        <f t="array" ref="CJ30">_xlfn.XLOOKUP(CJ$1,'PY1 Data(H)'!$A$1:$CZ$1,_xlfn.XLOOKUP($A30,'PY1 Data(H)'!$A$1:$A$288,'PY1 Data(H)'!$A$1:$CZ$288))</f>
        <v>420413</v>
      </c>
      <c r="CK30" s="176" cm="1">
        <f t="array" ref="CK30">_xlfn.XLOOKUP(CK$1,'PY1 Data(H)'!$A$1:$CZ$1,_xlfn.XLOOKUP($A30,'PY1 Data(H)'!$A$1:$A$288,'PY1 Data(H)'!$A$1:$CZ$288))</f>
        <v>0</v>
      </c>
      <c r="CL30" s="176" cm="1">
        <f t="array" ref="CL30">_xlfn.XLOOKUP(CL$1,'PY1 Data(H)'!$A$1:$CZ$1,_xlfn.XLOOKUP($A30,'PY1 Data(H)'!$A$1:$A$288,'PY1 Data(H)'!$A$1:$CZ$288))</f>
        <v>0</v>
      </c>
      <c r="CM30" s="176" cm="1">
        <f t="array" ref="CM30">_xlfn.XLOOKUP(CM$1,'PY1 Data(H)'!$A$1:$CZ$1,_xlfn.XLOOKUP($A30,'PY1 Data(H)'!$A$1:$A$288,'PY1 Data(H)'!$A$1:$CZ$288))</f>
        <v>6200000</v>
      </c>
      <c r="CN30" s="176" cm="1">
        <f t="array" ref="CN30">_xlfn.XLOOKUP(CN$1,'PY1 Data(H)'!$A$1:$CZ$1,_xlfn.XLOOKUP($A30,'PY1 Data(H)'!$A$1:$A$288,'PY1 Data(H)'!$A$1:$CZ$288))</f>
        <v>0</v>
      </c>
      <c r="CO30" s="176" cm="1">
        <f t="array" ref="CO30">_xlfn.XLOOKUP(CO$1,'PY1 Data(H)'!$A$1:$CZ$1,_xlfn.XLOOKUP($A30,'PY1 Data(H)'!$A$1:$A$288,'PY1 Data(H)'!$A$1:$CZ$288))</f>
        <v>0</v>
      </c>
      <c r="CP30" s="176" cm="1">
        <f t="array" ref="CP30">_xlfn.XLOOKUP(CP$1,'PY1 Data(H)'!$A$1:$CZ$1,_xlfn.XLOOKUP($A30,'PY1 Data(H)'!$A$1:$A$288,'PY1 Data(H)'!$A$1:$CZ$288))</f>
        <v>0</v>
      </c>
      <c r="CQ30" s="176" cm="1">
        <f t="array" ref="CQ30">_xlfn.XLOOKUP(CQ$1,'PY1 Data(H)'!$A$1:$CZ$1,_xlfn.XLOOKUP($A30,'PY1 Data(H)'!$A$1:$A$288,'PY1 Data(H)'!$A$1:$CZ$288))</f>
        <v>446037432</v>
      </c>
      <c r="CR30" s="176" cm="1">
        <f t="array" ref="CR30">_xlfn.XLOOKUP(CR$1,'PY1 Data(H)'!$A$1:$CZ$1,_xlfn.XLOOKUP($A30,'PY1 Data(H)'!$A$1:$A$288,'PY1 Data(H)'!$A$1:$CZ$288))</f>
        <v>0</v>
      </c>
      <c r="CS30" s="176" cm="1">
        <f t="array" ref="CS30">_xlfn.XLOOKUP(CS$1,'PY1 Data(H)'!$A$1:$CZ$1,_xlfn.XLOOKUP($A30,'PY1 Data(H)'!$A$1:$A$288,'PY1 Data(H)'!$A$1:$CZ$288))</f>
        <v>440865</v>
      </c>
      <c r="CT30" s="176" cm="1">
        <f t="array" ref="CT30">_xlfn.XLOOKUP(CT$1,'PY1 Data(H)'!$A$1:$CZ$1,_xlfn.XLOOKUP($A30,'PY1 Data(H)'!$A$1:$A$288,'PY1 Data(H)'!$A$1:$CZ$288))</f>
        <v>0</v>
      </c>
      <c r="CU30" s="176" cm="1">
        <f t="array" ref="CU30">_xlfn.XLOOKUP(CU$1,'PY1 Data(H)'!$A$1:$CZ$1,_xlfn.XLOOKUP($A30,'PY1 Data(H)'!$A$1:$A$288,'PY1 Data(H)'!$A$1:$CZ$288))</f>
        <v>0</v>
      </c>
      <c r="CV30" s="176" cm="1">
        <f t="array" ref="CV30">_xlfn.XLOOKUP(CV$1,'PY1 Data(H)'!$A$1:$CZ$1,_xlfn.XLOOKUP($A30,'PY1 Data(H)'!$A$1:$A$288,'PY1 Data(H)'!$A$1:$CZ$288))</f>
        <v>0</v>
      </c>
      <c r="CW30" s="176" cm="1">
        <f t="array" ref="CW30">_xlfn.XLOOKUP(CW$1,'PY1 Data(H)'!$A$1:$CZ$1,_xlfn.XLOOKUP($A30,'PY1 Data(H)'!$A$1:$A$288,'PY1 Data(H)'!$A$1:$CZ$288))</f>
        <v>0</v>
      </c>
      <c r="CX30" s="176" cm="1">
        <f t="array" ref="CX30">_xlfn.XLOOKUP(CX$1,'PY1 Data(H)'!$A$1:$CZ$1,_xlfn.XLOOKUP($A30,'PY1 Data(H)'!$A$1:$A$288,'PY1 Data(H)'!$A$1:$CZ$288))</f>
        <v>290000</v>
      </c>
      <c r="CY30" s="176" cm="1">
        <f t="array" ref="CY30">_xlfn.XLOOKUP(CY$1,'PY1 Data(H)'!$A$1:$CZ$1,_xlfn.XLOOKUP($A30,'PY1 Data(H)'!$A$1:$A$288,'PY1 Data(H)'!$A$1:$CZ$288))</f>
        <v>0</v>
      </c>
    </row>
    <row r="31" spans="1:103" x14ac:dyDescent="0.3">
      <c r="A31">
        <v>387</v>
      </c>
      <c r="D31" s="176" cm="1">
        <f t="array" ref="D31">_xlfn.XLOOKUP(D$1,'PY1 Data(H)'!$A$1:$CZ$1,_xlfn.XLOOKUP($A31,'PY1 Data(H)'!$A$1:$A$288,'PY1 Data(H)'!$A$1:$CZ$288))</f>
        <v>0</v>
      </c>
      <c r="E31" s="176" cm="1">
        <f t="array" ref="E31">_xlfn.XLOOKUP(E$1,'PY1 Data(H)'!$A$1:$CZ$1,_xlfn.XLOOKUP($A31,'PY1 Data(H)'!$A$1:$A$288,'PY1 Data(H)'!$A$1:$CZ$288))</f>
        <v>4549857</v>
      </c>
      <c r="F31" s="176" cm="1">
        <f t="array" ref="F31">_xlfn.XLOOKUP(F$1,'PY1 Data(H)'!$A$1:$CZ$1,_xlfn.XLOOKUP($A31,'PY1 Data(H)'!$A$1:$A$288,'PY1 Data(H)'!$A$1:$CZ$288))</f>
        <v>0</v>
      </c>
      <c r="G31" s="176" cm="1">
        <f t="array" ref="G31">_xlfn.XLOOKUP(G$1,'PY1 Data(H)'!$A$1:$CZ$1,_xlfn.XLOOKUP($A31,'PY1 Data(H)'!$A$1:$A$288,'PY1 Data(H)'!$A$1:$CZ$288))</f>
        <v>0</v>
      </c>
      <c r="H31" s="176" cm="1">
        <f t="array" ref="H31">_xlfn.XLOOKUP(H$1,'PY1 Data(H)'!$A$1:$CZ$1,_xlfn.XLOOKUP($A31,'PY1 Data(H)'!$A$1:$A$288,'PY1 Data(H)'!$A$1:$CZ$288))</f>
        <v>0</v>
      </c>
      <c r="I31" s="176" cm="1">
        <f t="array" ref="I31">_xlfn.XLOOKUP(I$1,'PY1 Data(H)'!$A$1:$CZ$1,_xlfn.XLOOKUP($A31,'PY1 Data(H)'!$A$1:$A$288,'PY1 Data(H)'!$A$1:$CZ$288))</f>
        <v>0</v>
      </c>
      <c r="J31" s="176" cm="1">
        <f t="array" ref="J31">_xlfn.XLOOKUP(J$1,'PY1 Data(H)'!$A$1:$CZ$1,_xlfn.XLOOKUP($A31,'PY1 Data(H)'!$A$1:$A$288,'PY1 Data(H)'!$A$1:$CZ$288))</f>
        <v>543140</v>
      </c>
      <c r="K31" s="176" cm="1">
        <f t="array" ref="K31">_xlfn.XLOOKUP(K$1,'PY1 Data(H)'!$A$1:$CZ$1,_xlfn.XLOOKUP($A31,'PY1 Data(H)'!$A$1:$A$288,'PY1 Data(H)'!$A$1:$CZ$288))</f>
        <v>0</v>
      </c>
      <c r="L31" s="176" cm="1">
        <f t="array" ref="L31">_xlfn.XLOOKUP(L$1,'PY1 Data(H)'!$A$1:$CZ$1,_xlfn.XLOOKUP($A31,'PY1 Data(H)'!$A$1:$A$288,'PY1 Data(H)'!$A$1:$CZ$288))</f>
        <v>0</v>
      </c>
      <c r="M31" s="176" cm="1">
        <f t="array" ref="M31">_xlfn.XLOOKUP(M$1,'PY1 Data(H)'!$A$1:$CZ$1,_xlfn.XLOOKUP($A31,'PY1 Data(H)'!$A$1:$A$288,'PY1 Data(H)'!$A$1:$CZ$288))</f>
        <v>0</v>
      </c>
      <c r="N31" s="176" cm="1">
        <f t="array" ref="N31">_xlfn.XLOOKUP(N$1,'PY1 Data(H)'!$A$1:$CZ$1,_xlfn.XLOOKUP($A31,'PY1 Data(H)'!$A$1:$A$288,'PY1 Data(H)'!$A$1:$CZ$288))</f>
        <v>60445</v>
      </c>
      <c r="O31" s="176" cm="1">
        <f t="array" ref="O31">_xlfn.XLOOKUP(O$1,'PY1 Data(H)'!$A$1:$CZ$1,_xlfn.XLOOKUP($A31,'PY1 Data(H)'!$A$1:$A$288,'PY1 Data(H)'!$A$1:$CZ$288))</f>
        <v>0</v>
      </c>
      <c r="P31" s="176" cm="1">
        <f t="array" ref="P31">_xlfn.XLOOKUP(P$1,'PY1 Data(H)'!$A$1:$CZ$1,_xlfn.XLOOKUP($A31,'PY1 Data(H)'!$A$1:$A$288,'PY1 Data(H)'!$A$1:$CZ$288))</f>
        <v>0</v>
      </c>
      <c r="Q31" s="176" cm="1">
        <f t="array" ref="Q31">_xlfn.XLOOKUP(Q$1,'PY1 Data(H)'!$A$1:$CZ$1,_xlfn.XLOOKUP($A31,'PY1 Data(H)'!$A$1:$A$288,'PY1 Data(H)'!$A$1:$CZ$288))</f>
        <v>0</v>
      </c>
      <c r="R31" s="176" cm="1">
        <f t="array" ref="R31">_xlfn.XLOOKUP(R$1,'PY1 Data(H)'!$A$1:$CZ$1,_xlfn.XLOOKUP($A31,'PY1 Data(H)'!$A$1:$A$288,'PY1 Data(H)'!$A$1:$CZ$288))</f>
        <v>0</v>
      </c>
      <c r="S31" s="176" cm="1">
        <f t="array" ref="S31">_xlfn.XLOOKUP(S$1,'PY1 Data(H)'!$A$1:$CZ$1,_xlfn.XLOOKUP($A31,'PY1 Data(H)'!$A$1:$A$288,'PY1 Data(H)'!$A$1:$CZ$288))</f>
        <v>405000</v>
      </c>
      <c r="T31" s="176" cm="1">
        <f t="array" ref="T31">_xlfn.XLOOKUP(T$1,'PY1 Data(H)'!$A$1:$CZ$1,_xlfn.XLOOKUP($A31,'PY1 Data(H)'!$A$1:$A$288,'PY1 Data(H)'!$A$1:$CZ$288))</f>
        <v>0</v>
      </c>
      <c r="U31" s="176" cm="1">
        <f t="array" ref="U31">_xlfn.XLOOKUP(U$1,'PY1 Data(H)'!$A$1:$CZ$1,_xlfn.XLOOKUP($A31,'PY1 Data(H)'!$A$1:$A$288,'PY1 Data(H)'!$A$1:$CZ$288))</f>
        <v>0</v>
      </c>
      <c r="V31" s="176" cm="1">
        <f t="array" ref="V31">_xlfn.XLOOKUP(V$1,'PY1 Data(H)'!$A$1:$CZ$1,_xlfn.XLOOKUP($A31,'PY1 Data(H)'!$A$1:$A$288,'PY1 Data(H)'!$A$1:$CZ$288))</f>
        <v>152460</v>
      </c>
      <c r="W31" s="176" cm="1">
        <f t="array" ref="W31">_xlfn.XLOOKUP(W$1,'PY1 Data(H)'!$A$1:$CZ$1,_xlfn.XLOOKUP($A31,'PY1 Data(H)'!$A$1:$A$288,'PY1 Data(H)'!$A$1:$CZ$288))</f>
        <v>0</v>
      </c>
      <c r="X31" s="176" cm="1">
        <f t="array" ref="X31">_xlfn.XLOOKUP(X$1,'PY1 Data(H)'!$A$1:$CZ$1,_xlfn.XLOOKUP($A31,'PY1 Data(H)'!$A$1:$A$288,'PY1 Data(H)'!$A$1:$CZ$288))</f>
        <v>801248</v>
      </c>
      <c r="Y31" s="176" cm="1">
        <f t="array" ref="Y31">_xlfn.XLOOKUP(Y$1,'PY1 Data(H)'!$A$1:$CZ$1,_xlfn.XLOOKUP($A31,'PY1 Data(H)'!$A$1:$A$288,'PY1 Data(H)'!$A$1:$CZ$288))</f>
        <v>0</v>
      </c>
      <c r="Z31" s="176" cm="1">
        <f t="array" ref="Z31">_xlfn.XLOOKUP(Z$1,'PY1 Data(H)'!$A$1:$CZ$1,_xlfn.XLOOKUP($A31,'PY1 Data(H)'!$A$1:$A$288,'PY1 Data(H)'!$A$1:$CZ$288))</f>
        <v>14266055</v>
      </c>
      <c r="AA31" s="176" cm="1">
        <f t="array" ref="AA31">_xlfn.XLOOKUP(AA$1,'PY1 Data(H)'!$A$1:$CZ$1,_xlfn.XLOOKUP($A31,'PY1 Data(H)'!$A$1:$A$288,'PY1 Data(H)'!$A$1:$CZ$288))</f>
        <v>13334401</v>
      </c>
      <c r="AB31" s="176" cm="1">
        <f t="array" ref="AB31">_xlfn.XLOOKUP(AB$1,'PY1 Data(H)'!$A$1:$CZ$1,_xlfn.XLOOKUP($A31,'PY1 Data(H)'!$A$1:$A$288,'PY1 Data(H)'!$A$1:$CZ$288))</f>
        <v>7404375</v>
      </c>
      <c r="AC31" s="176" cm="1">
        <f t="array" ref="AC31">_xlfn.XLOOKUP(AC$1,'PY1 Data(H)'!$A$1:$CZ$1,_xlfn.XLOOKUP($A31,'PY1 Data(H)'!$A$1:$A$288,'PY1 Data(H)'!$A$1:$CZ$288))</f>
        <v>8770824</v>
      </c>
      <c r="AD31" s="176" cm="1">
        <f t="array" ref="AD31">_xlfn.XLOOKUP(AD$1,'PY1 Data(H)'!$A$1:$CZ$1,_xlfn.XLOOKUP($A31,'PY1 Data(H)'!$A$1:$A$288,'PY1 Data(H)'!$A$1:$CZ$288))</f>
        <v>144385</v>
      </c>
      <c r="AE31" s="176" cm="1">
        <f t="array" ref="AE31">_xlfn.XLOOKUP(AE$1,'PY1 Data(H)'!$A$1:$CZ$1,_xlfn.XLOOKUP($A31,'PY1 Data(H)'!$A$1:$A$288,'PY1 Data(H)'!$A$1:$CZ$288))</f>
        <v>0</v>
      </c>
      <c r="AF31" s="176" cm="1">
        <f t="array" ref="AF31">_xlfn.XLOOKUP(AF$1,'PY1 Data(H)'!$A$1:$CZ$1,_xlfn.XLOOKUP($A31,'PY1 Data(H)'!$A$1:$A$288,'PY1 Data(H)'!$A$1:$CZ$288))</f>
        <v>933100</v>
      </c>
      <c r="AG31" s="176" cm="1">
        <f t="array" ref="AG31">_xlfn.XLOOKUP(AG$1,'PY1 Data(H)'!$A$1:$CZ$1,_xlfn.XLOOKUP($A31,'PY1 Data(H)'!$A$1:$A$288,'PY1 Data(H)'!$A$1:$CZ$288))</f>
        <v>372892</v>
      </c>
      <c r="AH31" s="176" cm="1">
        <f t="array" ref="AH31">_xlfn.XLOOKUP(AH$1,'PY1 Data(H)'!$A$1:$CZ$1,_xlfn.XLOOKUP($A31,'PY1 Data(H)'!$A$1:$A$288,'PY1 Data(H)'!$A$1:$CZ$288))</f>
        <v>0</v>
      </c>
      <c r="AI31" s="176" cm="1">
        <f t="array" ref="AI31">_xlfn.XLOOKUP(AI$1,'PY1 Data(H)'!$A$1:$CZ$1,_xlfn.XLOOKUP($A31,'PY1 Data(H)'!$A$1:$A$288,'PY1 Data(H)'!$A$1:$CZ$288))</f>
        <v>0</v>
      </c>
      <c r="AJ31" s="176" cm="1">
        <f t="array" ref="AJ31">_xlfn.XLOOKUP(AJ$1,'PY1 Data(H)'!$A$1:$CZ$1,_xlfn.XLOOKUP($A31,'PY1 Data(H)'!$A$1:$A$288,'PY1 Data(H)'!$A$1:$CZ$288))</f>
        <v>499739</v>
      </c>
      <c r="AK31" s="176" cm="1">
        <f t="array" ref="AK31">_xlfn.XLOOKUP(AK$1,'PY1 Data(H)'!$A$1:$CZ$1,_xlfn.XLOOKUP($A31,'PY1 Data(H)'!$A$1:$A$288,'PY1 Data(H)'!$A$1:$CZ$288))</f>
        <v>0</v>
      </c>
      <c r="AL31" s="176" cm="1">
        <f t="array" ref="AL31">_xlfn.XLOOKUP(AL$1,'PY1 Data(H)'!$A$1:$CZ$1,_xlfn.XLOOKUP($A31,'PY1 Data(H)'!$A$1:$A$288,'PY1 Data(H)'!$A$1:$CZ$288))</f>
        <v>0</v>
      </c>
      <c r="AM31" s="176" cm="1">
        <f t="array" ref="AM31">_xlfn.XLOOKUP(AM$1,'PY1 Data(H)'!$A$1:$CZ$1,_xlfn.XLOOKUP($A31,'PY1 Data(H)'!$A$1:$A$288,'PY1 Data(H)'!$A$1:$CZ$288))</f>
        <v>111419381</v>
      </c>
      <c r="AN31" s="176" cm="1">
        <f t="array" ref="AN31">_xlfn.XLOOKUP(AN$1,'PY1 Data(H)'!$A$1:$CZ$1,_xlfn.XLOOKUP($A31,'PY1 Data(H)'!$A$1:$A$288,'PY1 Data(H)'!$A$1:$CZ$288))</f>
        <v>0</v>
      </c>
      <c r="AO31" s="176" cm="1">
        <f t="array" ref="AO31">_xlfn.XLOOKUP(AO$1,'PY1 Data(H)'!$A$1:$CZ$1,_xlfn.XLOOKUP($A31,'PY1 Data(H)'!$A$1:$A$288,'PY1 Data(H)'!$A$1:$CZ$288))</f>
        <v>0</v>
      </c>
      <c r="AP31" s="176" cm="1">
        <f t="array" ref="AP31">_xlfn.XLOOKUP(AP$1,'PY1 Data(H)'!$A$1:$CZ$1,_xlfn.XLOOKUP($A31,'PY1 Data(H)'!$A$1:$A$288,'PY1 Data(H)'!$A$1:$CZ$288))</f>
        <v>1510420</v>
      </c>
      <c r="AQ31" s="176" cm="1">
        <f t="array" ref="AQ31">_xlfn.XLOOKUP(AQ$1,'PY1 Data(H)'!$A$1:$CZ$1,_xlfn.XLOOKUP($A31,'PY1 Data(H)'!$A$1:$A$288,'PY1 Data(H)'!$A$1:$CZ$288))</f>
        <v>0</v>
      </c>
      <c r="AR31" s="176" cm="1">
        <f t="array" ref="AR31">_xlfn.XLOOKUP(AR$1,'PY1 Data(H)'!$A$1:$CZ$1,_xlfn.XLOOKUP($A31,'PY1 Data(H)'!$A$1:$A$288,'PY1 Data(H)'!$A$1:$CZ$288))</f>
        <v>0</v>
      </c>
      <c r="AS31" s="176" cm="1">
        <f t="array" ref="AS31">_xlfn.XLOOKUP(AS$1,'PY1 Data(H)'!$A$1:$CZ$1,_xlfn.XLOOKUP($A31,'PY1 Data(H)'!$A$1:$A$288,'PY1 Data(H)'!$A$1:$CZ$288))</f>
        <v>0</v>
      </c>
      <c r="AT31" s="176" cm="1">
        <f t="array" ref="AT31">_xlfn.XLOOKUP(AT$1,'PY1 Data(H)'!$A$1:$CZ$1,_xlfn.XLOOKUP($A31,'PY1 Data(H)'!$A$1:$A$288,'PY1 Data(H)'!$A$1:$CZ$288))</f>
        <v>0</v>
      </c>
      <c r="AU31" s="176" cm="1">
        <f t="array" ref="AU31">_xlfn.XLOOKUP(AU$1,'PY1 Data(H)'!$A$1:$CZ$1,_xlfn.XLOOKUP($A31,'PY1 Data(H)'!$A$1:$A$288,'PY1 Data(H)'!$A$1:$CZ$288))</f>
        <v>0</v>
      </c>
      <c r="AV31" s="176" cm="1">
        <f t="array" ref="AV31">_xlfn.XLOOKUP(AV$1,'PY1 Data(H)'!$A$1:$CZ$1,_xlfn.XLOOKUP($A31,'PY1 Data(H)'!$A$1:$A$288,'PY1 Data(H)'!$A$1:$CZ$288))</f>
        <v>2702578</v>
      </c>
      <c r="AW31" s="176" cm="1">
        <f t="array" ref="AW31">_xlfn.XLOOKUP(AW$1,'PY1 Data(H)'!$A$1:$CZ$1,_xlfn.XLOOKUP($A31,'PY1 Data(H)'!$A$1:$A$288,'PY1 Data(H)'!$A$1:$CZ$288))</f>
        <v>1289184</v>
      </c>
      <c r="AX31" s="176" cm="1">
        <f t="array" ref="AX31">_xlfn.XLOOKUP(AX$1,'PY1 Data(H)'!$A$1:$CZ$1,_xlfn.XLOOKUP($A31,'PY1 Data(H)'!$A$1:$A$288,'PY1 Data(H)'!$A$1:$CZ$288))</f>
        <v>0</v>
      </c>
      <c r="AY31" s="176" cm="1">
        <f t="array" ref="AY31">_xlfn.XLOOKUP(AY$1,'PY1 Data(H)'!$A$1:$CZ$1,_xlfn.XLOOKUP($A31,'PY1 Data(H)'!$A$1:$A$288,'PY1 Data(H)'!$A$1:$CZ$288))</f>
        <v>0</v>
      </c>
      <c r="AZ31" s="176" cm="1">
        <f t="array" ref="AZ31">_xlfn.XLOOKUP(AZ$1,'PY1 Data(H)'!$A$1:$CZ$1,_xlfn.XLOOKUP($A31,'PY1 Data(H)'!$A$1:$A$288,'PY1 Data(H)'!$A$1:$CZ$288))</f>
        <v>0</v>
      </c>
      <c r="BA31" s="176" cm="1">
        <f t="array" ref="BA31">_xlfn.XLOOKUP(BA$1,'PY1 Data(H)'!$A$1:$CZ$1,_xlfn.XLOOKUP($A31,'PY1 Data(H)'!$A$1:$A$288,'PY1 Data(H)'!$A$1:$CZ$288))</f>
        <v>569993</v>
      </c>
      <c r="BB31" s="176" cm="1">
        <f t="array" ref="BB31">_xlfn.XLOOKUP(BB$1,'PY1 Data(H)'!$A$1:$CZ$1,_xlfn.XLOOKUP($A31,'PY1 Data(H)'!$A$1:$A$288,'PY1 Data(H)'!$A$1:$CZ$288))</f>
        <v>10125145</v>
      </c>
      <c r="BC31" s="176" cm="1">
        <f t="array" ref="BC31">_xlfn.XLOOKUP(BC$1,'PY1 Data(H)'!$A$1:$CZ$1,_xlfn.XLOOKUP($A31,'PY1 Data(H)'!$A$1:$A$288,'PY1 Data(H)'!$A$1:$CZ$288))</f>
        <v>0</v>
      </c>
      <c r="BD31" s="176" cm="1">
        <f t="array" ref="BD31">_xlfn.XLOOKUP(BD$1,'PY1 Data(H)'!$A$1:$CZ$1,_xlfn.XLOOKUP($A31,'PY1 Data(H)'!$A$1:$A$288,'PY1 Data(H)'!$A$1:$CZ$288))</f>
        <v>0</v>
      </c>
      <c r="BE31" s="176" cm="1">
        <f t="array" ref="BE31">_xlfn.XLOOKUP(BE$1,'PY1 Data(H)'!$A$1:$CZ$1,_xlfn.XLOOKUP($A31,'PY1 Data(H)'!$A$1:$A$288,'PY1 Data(H)'!$A$1:$CZ$288))</f>
        <v>0</v>
      </c>
      <c r="BF31" s="176" cm="1">
        <f t="array" ref="BF31">_xlfn.XLOOKUP(BF$1,'PY1 Data(H)'!$A$1:$CZ$1,_xlfn.XLOOKUP($A31,'PY1 Data(H)'!$A$1:$A$288,'PY1 Data(H)'!$A$1:$CZ$288))</f>
        <v>0</v>
      </c>
      <c r="BG31" s="176" cm="1">
        <f t="array" ref="BG31">_xlfn.XLOOKUP(BG$1,'PY1 Data(H)'!$A$1:$CZ$1,_xlfn.XLOOKUP($A31,'PY1 Data(H)'!$A$1:$A$288,'PY1 Data(H)'!$A$1:$CZ$288))</f>
        <v>0</v>
      </c>
      <c r="BH31" s="176" cm="1">
        <f t="array" ref="BH31">_xlfn.XLOOKUP(BH$1,'PY1 Data(H)'!$A$1:$CZ$1,_xlfn.XLOOKUP($A31,'PY1 Data(H)'!$A$1:$A$288,'PY1 Data(H)'!$A$1:$CZ$288))</f>
        <v>0</v>
      </c>
      <c r="BI31" s="176" cm="1">
        <f t="array" ref="BI31">_xlfn.XLOOKUP(BI$1,'PY1 Data(H)'!$A$1:$CZ$1,_xlfn.XLOOKUP($A31,'PY1 Data(H)'!$A$1:$A$288,'PY1 Data(H)'!$A$1:$CZ$288))</f>
        <v>0</v>
      </c>
      <c r="BJ31" s="176" cm="1">
        <f t="array" ref="BJ31">_xlfn.XLOOKUP(BJ$1,'PY1 Data(H)'!$A$1:$CZ$1,_xlfn.XLOOKUP($A31,'PY1 Data(H)'!$A$1:$A$288,'PY1 Data(H)'!$A$1:$CZ$288))</f>
        <v>1491487</v>
      </c>
      <c r="BK31" s="176" cm="1">
        <f t="array" ref="BK31">_xlfn.XLOOKUP(BK$1,'PY1 Data(H)'!$A$1:$CZ$1,_xlfn.XLOOKUP($A31,'PY1 Data(H)'!$A$1:$A$288,'PY1 Data(H)'!$A$1:$CZ$288))</f>
        <v>0</v>
      </c>
      <c r="BL31" s="176" cm="1">
        <f t="array" ref="BL31">_xlfn.XLOOKUP(BL$1,'PY1 Data(H)'!$A$1:$CZ$1,_xlfn.XLOOKUP($A31,'PY1 Data(H)'!$A$1:$A$288,'PY1 Data(H)'!$A$1:$CZ$288))</f>
        <v>0</v>
      </c>
      <c r="BM31" s="176" cm="1">
        <f t="array" ref="BM31">_xlfn.XLOOKUP(BM$1,'PY1 Data(H)'!$A$1:$CZ$1,_xlfn.XLOOKUP($A31,'PY1 Data(H)'!$A$1:$A$288,'PY1 Data(H)'!$A$1:$CZ$288))</f>
        <v>0</v>
      </c>
      <c r="BN31" s="176" cm="1">
        <f t="array" ref="BN31">_xlfn.XLOOKUP(BN$1,'PY1 Data(H)'!$A$1:$CZ$1,_xlfn.XLOOKUP($A31,'PY1 Data(H)'!$A$1:$A$288,'PY1 Data(H)'!$A$1:$CZ$288))</f>
        <v>0</v>
      </c>
      <c r="BO31" s="176" cm="1">
        <f t="array" ref="BO31">_xlfn.XLOOKUP(BO$1,'PY1 Data(H)'!$A$1:$CZ$1,_xlfn.XLOOKUP($A31,'PY1 Data(H)'!$A$1:$A$288,'PY1 Data(H)'!$A$1:$CZ$288))</f>
        <v>2780268</v>
      </c>
      <c r="BP31" s="176" cm="1">
        <f t="array" ref="BP31">_xlfn.XLOOKUP(BP$1,'PY1 Data(H)'!$A$1:$CZ$1,_xlfn.XLOOKUP($A31,'PY1 Data(H)'!$A$1:$A$288,'PY1 Data(H)'!$A$1:$CZ$288))</f>
        <v>0</v>
      </c>
      <c r="BQ31" s="176" cm="1">
        <f t="array" ref="BQ31">_xlfn.XLOOKUP(BQ$1,'PY1 Data(H)'!$A$1:$CZ$1,_xlfn.XLOOKUP($A31,'PY1 Data(H)'!$A$1:$A$288,'PY1 Data(H)'!$A$1:$CZ$288))</f>
        <v>0</v>
      </c>
      <c r="BR31" s="176" cm="1">
        <f t="array" ref="BR31">_xlfn.XLOOKUP(BR$1,'PY1 Data(H)'!$A$1:$CZ$1,_xlfn.XLOOKUP($A31,'PY1 Data(H)'!$A$1:$A$288,'PY1 Data(H)'!$A$1:$CZ$288))</f>
        <v>0</v>
      </c>
      <c r="BS31" s="176" cm="1">
        <f t="array" ref="BS31">_xlfn.XLOOKUP(BS$1,'PY1 Data(H)'!$A$1:$CZ$1,_xlfn.XLOOKUP($A31,'PY1 Data(H)'!$A$1:$A$288,'PY1 Data(H)'!$A$1:$CZ$288))</f>
        <v>0</v>
      </c>
      <c r="BT31" s="176" cm="1">
        <f t="array" ref="BT31">_xlfn.XLOOKUP(BT$1,'PY1 Data(H)'!$A$1:$CZ$1,_xlfn.XLOOKUP($A31,'PY1 Data(H)'!$A$1:$A$288,'PY1 Data(H)'!$A$1:$CZ$288))</f>
        <v>0</v>
      </c>
      <c r="BU31" s="176" cm="1">
        <f t="array" ref="BU31">_xlfn.XLOOKUP(BU$1,'PY1 Data(H)'!$A$1:$CZ$1,_xlfn.XLOOKUP($A31,'PY1 Data(H)'!$A$1:$A$288,'PY1 Data(H)'!$A$1:$CZ$288))</f>
        <v>0</v>
      </c>
      <c r="BV31" s="176" cm="1">
        <f t="array" ref="BV31">_xlfn.XLOOKUP(BV$1,'PY1 Data(H)'!$A$1:$CZ$1,_xlfn.XLOOKUP($A31,'PY1 Data(H)'!$A$1:$A$288,'PY1 Data(H)'!$A$1:$CZ$288))</f>
        <v>845788</v>
      </c>
      <c r="BW31" s="176" cm="1">
        <f t="array" ref="BW31">_xlfn.XLOOKUP(BW$1,'PY1 Data(H)'!$A$1:$CZ$1,_xlfn.XLOOKUP($A31,'PY1 Data(H)'!$A$1:$A$288,'PY1 Data(H)'!$A$1:$CZ$288))</f>
        <v>20000</v>
      </c>
      <c r="BX31" s="176" cm="1">
        <f t="array" ref="BX31">_xlfn.XLOOKUP(BX$1,'PY1 Data(H)'!$A$1:$CZ$1,_xlfn.XLOOKUP($A31,'PY1 Data(H)'!$A$1:$A$288,'PY1 Data(H)'!$A$1:$CZ$288))</f>
        <v>0</v>
      </c>
      <c r="BY31" s="176" cm="1">
        <f t="array" ref="BY31">_xlfn.XLOOKUP(BY$1,'PY1 Data(H)'!$A$1:$CZ$1,_xlfn.XLOOKUP($A31,'PY1 Data(H)'!$A$1:$A$288,'PY1 Data(H)'!$A$1:$CZ$288))</f>
        <v>0</v>
      </c>
      <c r="BZ31" s="176" cm="1">
        <f t="array" ref="BZ31">_xlfn.XLOOKUP(BZ$1,'PY1 Data(H)'!$A$1:$CZ$1,_xlfn.XLOOKUP($A31,'PY1 Data(H)'!$A$1:$A$288,'PY1 Data(H)'!$A$1:$CZ$288))</f>
        <v>0</v>
      </c>
      <c r="CA31" s="176" cm="1">
        <f t="array" ref="CA31">_xlfn.XLOOKUP(CA$1,'PY1 Data(H)'!$A$1:$CZ$1,_xlfn.XLOOKUP($A31,'PY1 Data(H)'!$A$1:$A$288,'PY1 Data(H)'!$A$1:$CZ$288))</f>
        <v>1880000</v>
      </c>
      <c r="CB31" s="176" cm="1">
        <f t="array" ref="CB31">_xlfn.XLOOKUP(CB$1,'PY1 Data(H)'!$A$1:$CZ$1,_xlfn.XLOOKUP($A31,'PY1 Data(H)'!$A$1:$A$288,'PY1 Data(H)'!$A$1:$CZ$288))</f>
        <v>0</v>
      </c>
      <c r="CC31" s="176" cm="1">
        <f t="array" ref="CC31">_xlfn.XLOOKUP(CC$1,'PY1 Data(H)'!$A$1:$CZ$1,_xlfn.XLOOKUP($A31,'PY1 Data(H)'!$A$1:$A$288,'PY1 Data(H)'!$A$1:$CZ$288))</f>
        <v>0</v>
      </c>
      <c r="CD31" s="176" cm="1">
        <f t="array" ref="CD31">_xlfn.XLOOKUP(CD$1,'PY1 Data(H)'!$A$1:$CZ$1,_xlfn.XLOOKUP($A31,'PY1 Data(H)'!$A$1:$A$288,'PY1 Data(H)'!$A$1:$CZ$288))</f>
        <v>17311149</v>
      </c>
      <c r="CE31" s="176" cm="1">
        <f t="array" ref="CE31">_xlfn.XLOOKUP(CE$1,'PY1 Data(H)'!$A$1:$CZ$1,_xlfn.XLOOKUP($A31,'PY1 Data(H)'!$A$1:$A$288,'PY1 Data(H)'!$A$1:$CZ$288))</f>
        <v>1695797</v>
      </c>
      <c r="CF31" s="176" cm="1">
        <f t="array" ref="CF31">_xlfn.XLOOKUP(CF$1,'PY1 Data(H)'!$A$1:$CZ$1,_xlfn.XLOOKUP($A31,'PY1 Data(H)'!$A$1:$A$288,'PY1 Data(H)'!$A$1:$CZ$288))</f>
        <v>0</v>
      </c>
      <c r="CG31" s="176" cm="1">
        <f t="array" ref="CG31">_xlfn.XLOOKUP(CG$1,'PY1 Data(H)'!$A$1:$CZ$1,_xlfn.XLOOKUP($A31,'PY1 Data(H)'!$A$1:$A$288,'PY1 Data(H)'!$A$1:$CZ$288))</f>
        <v>0</v>
      </c>
      <c r="CH31" s="176" cm="1">
        <f t="array" ref="CH31">_xlfn.XLOOKUP(CH$1,'PY1 Data(H)'!$A$1:$CZ$1,_xlfn.XLOOKUP($A31,'PY1 Data(H)'!$A$1:$A$288,'PY1 Data(H)'!$A$1:$CZ$288))</f>
        <v>0</v>
      </c>
      <c r="CI31" s="176" cm="1">
        <f t="array" ref="CI31">_xlfn.XLOOKUP(CI$1,'PY1 Data(H)'!$A$1:$CZ$1,_xlfn.XLOOKUP($A31,'PY1 Data(H)'!$A$1:$A$288,'PY1 Data(H)'!$A$1:$CZ$288))</f>
        <v>2352460</v>
      </c>
      <c r="CJ31" s="176" cm="1">
        <f t="array" ref="CJ31">_xlfn.XLOOKUP(CJ$1,'PY1 Data(H)'!$A$1:$CZ$1,_xlfn.XLOOKUP($A31,'PY1 Data(H)'!$A$1:$A$288,'PY1 Data(H)'!$A$1:$CZ$288))</f>
        <v>450412</v>
      </c>
      <c r="CK31" s="176" cm="1">
        <f t="array" ref="CK31">_xlfn.XLOOKUP(CK$1,'PY1 Data(H)'!$A$1:$CZ$1,_xlfn.XLOOKUP($A31,'PY1 Data(H)'!$A$1:$A$288,'PY1 Data(H)'!$A$1:$CZ$288))</f>
        <v>277917</v>
      </c>
      <c r="CL31" s="176" cm="1">
        <f t="array" ref="CL31">_xlfn.XLOOKUP(CL$1,'PY1 Data(H)'!$A$1:$CZ$1,_xlfn.XLOOKUP($A31,'PY1 Data(H)'!$A$1:$A$288,'PY1 Data(H)'!$A$1:$CZ$288))</f>
        <v>47346</v>
      </c>
      <c r="CM31" s="176" cm="1">
        <f t="array" ref="CM31">_xlfn.XLOOKUP(CM$1,'PY1 Data(H)'!$A$1:$CZ$1,_xlfn.XLOOKUP($A31,'PY1 Data(H)'!$A$1:$A$288,'PY1 Data(H)'!$A$1:$CZ$288))</f>
        <v>6770150</v>
      </c>
      <c r="CN31" s="176" cm="1">
        <f t="array" ref="CN31">_xlfn.XLOOKUP(CN$1,'PY1 Data(H)'!$A$1:$CZ$1,_xlfn.XLOOKUP($A31,'PY1 Data(H)'!$A$1:$A$288,'PY1 Data(H)'!$A$1:$CZ$288))</f>
        <v>0</v>
      </c>
      <c r="CO31" s="176" cm="1">
        <f t="array" ref="CO31">_xlfn.XLOOKUP(CO$1,'PY1 Data(H)'!$A$1:$CZ$1,_xlfn.XLOOKUP($A31,'PY1 Data(H)'!$A$1:$A$288,'PY1 Data(H)'!$A$1:$CZ$288))</f>
        <v>991908</v>
      </c>
      <c r="CP31" s="176" cm="1">
        <f t="array" ref="CP31">_xlfn.XLOOKUP(CP$1,'PY1 Data(H)'!$A$1:$CZ$1,_xlfn.XLOOKUP($A31,'PY1 Data(H)'!$A$1:$A$288,'PY1 Data(H)'!$A$1:$CZ$288))</f>
        <v>0</v>
      </c>
      <c r="CQ31" s="176" cm="1">
        <f t="array" ref="CQ31">_xlfn.XLOOKUP(CQ$1,'PY1 Data(H)'!$A$1:$CZ$1,_xlfn.XLOOKUP($A31,'PY1 Data(H)'!$A$1:$A$288,'PY1 Data(H)'!$A$1:$CZ$288))</f>
        <v>445587432</v>
      </c>
      <c r="CR31" s="176" cm="1">
        <f t="array" ref="CR31">_xlfn.XLOOKUP(CR$1,'PY1 Data(H)'!$A$1:$CZ$1,_xlfn.XLOOKUP($A31,'PY1 Data(H)'!$A$1:$A$288,'PY1 Data(H)'!$A$1:$CZ$288))</f>
        <v>52</v>
      </c>
      <c r="CS31" s="176" cm="1">
        <f t="array" ref="CS31">_xlfn.XLOOKUP(CS$1,'PY1 Data(H)'!$A$1:$CZ$1,_xlfn.XLOOKUP($A31,'PY1 Data(H)'!$A$1:$A$288,'PY1 Data(H)'!$A$1:$CZ$288))</f>
        <v>475865</v>
      </c>
      <c r="CT31" s="176" cm="1">
        <f t="array" ref="CT31">_xlfn.XLOOKUP(CT$1,'PY1 Data(H)'!$A$1:$CZ$1,_xlfn.XLOOKUP($A31,'PY1 Data(H)'!$A$1:$A$288,'PY1 Data(H)'!$A$1:$CZ$288))</f>
        <v>0</v>
      </c>
      <c r="CU31" s="176" cm="1">
        <f t="array" ref="CU31">_xlfn.XLOOKUP(CU$1,'PY1 Data(H)'!$A$1:$CZ$1,_xlfn.XLOOKUP($A31,'PY1 Data(H)'!$A$1:$A$288,'PY1 Data(H)'!$A$1:$CZ$288))</f>
        <v>1431259</v>
      </c>
      <c r="CV31" s="176" cm="1">
        <f t="array" ref="CV31">_xlfn.XLOOKUP(CV$1,'PY1 Data(H)'!$A$1:$CZ$1,_xlfn.XLOOKUP($A31,'PY1 Data(H)'!$A$1:$A$288,'PY1 Data(H)'!$A$1:$CZ$288))</f>
        <v>3945000</v>
      </c>
      <c r="CW31" s="176" cm="1">
        <f t="array" ref="CW31">_xlfn.XLOOKUP(CW$1,'PY1 Data(H)'!$A$1:$CZ$1,_xlfn.XLOOKUP($A31,'PY1 Data(H)'!$A$1:$A$288,'PY1 Data(H)'!$A$1:$CZ$288))</f>
        <v>0</v>
      </c>
      <c r="CX31" s="176" cm="1">
        <f t="array" ref="CX31">_xlfn.XLOOKUP(CX$1,'PY1 Data(H)'!$A$1:$CZ$1,_xlfn.XLOOKUP($A31,'PY1 Data(H)'!$A$1:$A$288,'PY1 Data(H)'!$A$1:$CZ$288))</f>
        <v>298487</v>
      </c>
      <c r="CY31" s="176" cm="1">
        <f t="array" ref="CY31">_xlfn.XLOOKUP(CY$1,'PY1 Data(H)'!$A$1:$CZ$1,_xlfn.XLOOKUP($A31,'PY1 Data(H)'!$A$1:$A$288,'PY1 Data(H)'!$A$1:$CZ$288))</f>
        <v>50000</v>
      </c>
    </row>
    <row r="32" spans="1:103" x14ac:dyDescent="0.3">
      <c r="A32">
        <v>389</v>
      </c>
      <c r="D32" s="176" cm="1">
        <f t="array" ref="D32">_xlfn.XLOOKUP(D$1,'PY1 Data(H)'!$A$1:$CZ$1,_xlfn.XLOOKUP($A32,'PY1 Data(H)'!$A$1:$A$288,'PY1 Data(H)'!$A$1:$CZ$288))</f>
        <v>0</v>
      </c>
      <c r="E32" s="176" cm="1">
        <f t="array" ref="E32">_xlfn.XLOOKUP(E$1,'PY1 Data(H)'!$A$1:$CZ$1,_xlfn.XLOOKUP($A32,'PY1 Data(H)'!$A$1:$A$288,'PY1 Data(H)'!$A$1:$CZ$288))</f>
        <v>0</v>
      </c>
      <c r="F32" s="176" cm="1">
        <f t="array" ref="F32">_xlfn.XLOOKUP(F$1,'PY1 Data(H)'!$A$1:$CZ$1,_xlfn.XLOOKUP($A32,'PY1 Data(H)'!$A$1:$A$288,'PY1 Data(H)'!$A$1:$CZ$288))</f>
        <v>0</v>
      </c>
      <c r="G32" s="176" cm="1">
        <f t="array" ref="G32">_xlfn.XLOOKUP(G$1,'PY1 Data(H)'!$A$1:$CZ$1,_xlfn.XLOOKUP($A32,'PY1 Data(H)'!$A$1:$A$288,'PY1 Data(H)'!$A$1:$CZ$288))</f>
        <v>0</v>
      </c>
      <c r="H32" s="176" cm="1">
        <f t="array" ref="H32">_xlfn.XLOOKUP(H$1,'PY1 Data(H)'!$A$1:$CZ$1,_xlfn.XLOOKUP($A32,'PY1 Data(H)'!$A$1:$A$288,'PY1 Data(H)'!$A$1:$CZ$288))</f>
        <v>0</v>
      </c>
      <c r="I32" s="176" cm="1">
        <f t="array" ref="I32">_xlfn.XLOOKUP(I$1,'PY1 Data(H)'!$A$1:$CZ$1,_xlfn.XLOOKUP($A32,'PY1 Data(H)'!$A$1:$A$288,'PY1 Data(H)'!$A$1:$CZ$288))</f>
        <v>0</v>
      </c>
      <c r="J32" s="176" cm="1">
        <f t="array" ref="J32">_xlfn.XLOOKUP(J$1,'PY1 Data(H)'!$A$1:$CZ$1,_xlfn.XLOOKUP($A32,'PY1 Data(H)'!$A$1:$A$288,'PY1 Data(H)'!$A$1:$CZ$288))</f>
        <v>0</v>
      </c>
      <c r="K32" s="176" cm="1">
        <f t="array" ref="K32">_xlfn.XLOOKUP(K$1,'PY1 Data(H)'!$A$1:$CZ$1,_xlfn.XLOOKUP($A32,'PY1 Data(H)'!$A$1:$A$288,'PY1 Data(H)'!$A$1:$CZ$288))</f>
        <v>0</v>
      </c>
      <c r="L32" s="176" cm="1">
        <f t="array" ref="L32">_xlfn.XLOOKUP(L$1,'PY1 Data(H)'!$A$1:$CZ$1,_xlfn.XLOOKUP($A32,'PY1 Data(H)'!$A$1:$A$288,'PY1 Data(H)'!$A$1:$CZ$288))</f>
        <v>0</v>
      </c>
      <c r="M32" s="176" cm="1">
        <f t="array" ref="M32">_xlfn.XLOOKUP(M$1,'PY1 Data(H)'!$A$1:$CZ$1,_xlfn.XLOOKUP($A32,'PY1 Data(H)'!$A$1:$A$288,'PY1 Data(H)'!$A$1:$CZ$288))</f>
        <v>0</v>
      </c>
      <c r="N32" s="176" cm="1">
        <f t="array" ref="N32">_xlfn.XLOOKUP(N$1,'PY1 Data(H)'!$A$1:$CZ$1,_xlfn.XLOOKUP($A32,'PY1 Data(H)'!$A$1:$A$288,'PY1 Data(H)'!$A$1:$CZ$288))</f>
        <v>0</v>
      </c>
      <c r="O32" s="176" cm="1">
        <f t="array" ref="O32">_xlfn.XLOOKUP(O$1,'PY1 Data(H)'!$A$1:$CZ$1,_xlfn.XLOOKUP($A32,'PY1 Data(H)'!$A$1:$A$288,'PY1 Data(H)'!$A$1:$CZ$288))</f>
        <v>0</v>
      </c>
      <c r="P32" s="176" cm="1">
        <f t="array" ref="P32">_xlfn.XLOOKUP(P$1,'PY1 Data(H)'!$A$1:$CZ$1,_xlfn.XLOOKUP($A32,'PY1 Data(H)'!$A$1:$A$288,'PY1 Data(H)'!$A$1:$CZ$288))</f>
        <v>0</v>
      </c>
      <c r="Q32" s="176" cm="1">
        <f t="array" ref="Q32">_xlfn.XLOOKUP(Q$1,'PY1 Data(H)'!$A$1:$CZ$1,_xlfn.XLOOKUP($A32,'PY1 Data(H)'!$A$1:$A$288,'PY1 Data(H)'!$A$1:$CZ$288))</f>
        <v>0</v>
      </c>
      <c r="R32" s="176" cm="1">
        <f t="array" ref="R32">_xlfn.XLOOKUP(R$1,'PY1 Data(H)'!$A$1:$CZ$1,_xlfn.XLOOKUP($A32,'PY1 Data(H)'!$A$1:$A$288,'PY1 Data(H)'!$A$1:$CZ$288))</f>
        <v>0</v>
      </c>
      <c r="S32" s="176" cm="1">
        <f t="array" ref="S32">_xlfn.XLOOKUP(S$1,'PY1 Data(H)'!$A$1:$CZ$1,_xlfn.XLOOKUP($A32,'PY1 Data(H)'!$A$1:$A$288,'PY1 Data(H)'!$A$1:$CZ$288))</f>
        <v>0</v>
      </c>
      <c r="T32" s="176" cm="1">
        <f t="array" ref="T32">_xlfn.XLOOKUP(T$1,'PY1 Data(H)'!$A$1:$CZ$1,_xlfn.XLOOKUP($A32,'PY1 Data(H)'!$A$1:$A$288,'PY1 Data(H)'!$A$1:$CZ$288))</f>
        <v>0</v>
      </c>
      <c r="U32" s="176" cm="1">
        <f t="array" ref="U32">_xlfn.XLOOKUP(U$1,'PY1 Data(H)'!$A$1:$CZ$1,_xlfn.XLOOKUP($A32,'PY1 Data(H)'!$A$1:$A$288,'PY1 Data(H)'!$A$1:$CZ$288))</f>
        <v>0</v>
      </c>
      <c r="V32" s="176" cm="1">
        <f t="array" ref="V32">_xlfn.XLOOKUP(V$1,'PY1 Data(H)'!$A$1:$CZ$1,_xlfn.XLOOKUP($A32,'PY1 Data(H)'!$A$1:$A$288,'PY1 Data(H)'!$A$1:$CZ$288))</f>
        <v>0</v>
      </c>
      <c r="W32" s="176" cm="1">
        <f t="array" ref="W32">_xlfn.XLOOKUP(W$1,'PY1 Data(H)'!$A$1:$CZ$1,_xlfn.XLOOKUP($A32,'PY1 Data(H)'!$A$1:$A$288,'PY1 Data(H)'!$A$1:$CZ$288))</f>
        <v>0</v>
      </c>
      <c r="X32" s="176" cm="1">
        <f t="array" ref="X32">_xlfn.XLOOKUP(X$1,'PY1 Data(H)'!$A$1:$CZ$1,_xlfn.XLOOKUP($A32,'PY1 Data(H)'!$A$1:$A$288,'PY1 Data(H)'!$A$1:$CZ$288))</f>
        <v>0</v>
      </c>
      <c r="Y32" s="176" cm="1">
        <f t="array" ref="Y32">_xlfn.XLOOKUP(Y$1,'PY1 Data(H)'!$A$1:$CZ$1,_xlfn.XLOOKUP($A32,'PY1 Data(H)'!$A$1:$A$288,'PY1 Data(H)'!$A$1:$CZ$288))</f>
        <v>0</v>
      </c>
      <c r="Z32" s="176" cm="1">
        <f t="array" ref="Z32">_xlfn.XLOOKUP(Z$1,'PY1 Data(H)'!$A$1:$CZ$1,_xlfn.XLOOKUP($A32,'PY1 Data(H)'!$A$1:$A$288,'PY1 Data(H)'!$A$1:$CZ$288))</f>
        <v>0</v>
      </c>
      <c r="AA32" s="176" cm="1">
        <f t="array" ref="AA32">_xlfn.XLOOKUP(AA$1,'PY1 Data(H)'!$A$1:$CZ$1,_xlfn.XLOOKUP($A32,'PY1 Data(H)'!$A$1:$A$288,'PY1 Data(H)'!$A$1:$CZ$288))</f>
        <v>0</v>
      </c>
      <c r="AB32" s="176" cm="1">
        <f t="array" ref="AB32">_xlfn.XLOOKUP(AB$1,'PY1 Data(H)'!$A$1:$CZ$1,_xlfn.XLOOKUP($A32,'PY1 Data(H)'!$A$1:$A$288,'PY1 Data(H)'!$A$1:$CZ$288))</f>
        <v>0</v>
      </c>
      <c r="AC32" s="176" cm="1">
        <f t="array" ref="AC32">_xlfn.XLOOKUP(AC$1,'PY1 Data(H)'!$A$1:$CZ$1,_xlfn.XLOOKUP($A32,'PY1 Data(H)'!$A$1:$A$288,'PY1 Data(H)'!$A$1:$CZ$288))</f>
        <v>0</v>
      </c>
      <c r="AD32" s="176" cm="1">
        <f t="array" ref="AD32">_xlfn.XLOOKUP(AD$1,'PY1 Data(H)'!$A$1:$CZ$1,_xlfn.XLOOKUP($A32,'PY1 Data(H)'!$A$1:$A$288,'PY1 Data(H)'!$A$1:$CZ$288))</f>
        <v>0</v>
      </c>
      <c r="AE32" s="176" cm="1">
        <f t="array" ref="AE32">_xlfn.XLOOKUP(AE$1,'PY1 Data(H)'!$A$1:$CZ$1,_xlfn.XLOOKUP($A32,'PY1 Data(H)'!$A$1:$A$288,'PY1 Data(H)'!$A$1:$CZ$288))</f>
        <v>0</v>
      </c>
      <c r="AF32" s="176" cm="1">
        <f t="array" ref="AF32">_xlfn.XLOOKUP(AF$1,'PY1 Data(H)'!$A$1:$CZ$1,_xlfn.XLOOKUP($A32,'PY1 Data(H)'!$A$1:$A$288,'PY1 Data(H)'!$A$1:$CZ$288))</f>
        <v>0</v>
      </c>
      <c r="AG32" s="176" cm="1">
        <f t="array" ref="AG32">_xlfn.XLOOKUP(AG$1,'PY1 Data(H)'!$A$1:$CZ$1,_xlfn.XLOOKUP($A32,'PY1 Data(H)'!$A$1:$A$288,'PY1 Data(H)'!$A$1:$CZ$288))</f>
        <v>0</v>
      </c>
      <c r="AH32" s="176" cm="1">
        <f t="array" ref="AH32">_xlfn.XLOOKUP(AH$1,'PY1 Data(H)'!$A$1:$CZ$1,_xlfn.XLOOKUP($A32,'PY1 Data(H)'!$A$1:$A$288,'PY1 Data(H)'!$A$1:$CZ$288))</f>
        <v>0</v>
      </c>
      <c r="AI32" s="176" cm="1">
        <f t="array" ref="AI32">_xlfn.XLOOKUP(AI$1,'PY1 Data(H)'!$A$1:$CZ$1,_xlfn.XLOOKUP($A32,'PY1 Data(H)'!$A$1:$A$288,'PY1 Data(H)'!$A$1:$CZ$288))</f>
        <v>0</v>
      </c>
      <c r="AJ32" s="176" cm="1">
        <f t="array" ref="AJ32">_xlfn.XLOOKUP(AJ$1,'PY1 Data(H)'!$A$1:$CZ$1,_xlfn.XLOOKUP($A32,'PY1 Data(H)'!$A$1:$A$288,'PY1 Data(H)'!$A$1:$CZ$288))</f>
        <v>-1241318</v>
      </c>
      <c r="AK32" s="176" cm="1">
        <f t="array" ref="AK32">_xlfn.XLOOKUP(AK$1,'PY1 Data(H)'!$A$1:$CZ$1,_xlfn.XLOOKUP($A32,'PY1 Data(H)'!$A$1:$A$288,'PY1 Data(H)'!$A$1:$CZ$288))</f>
        <v>0</v>
      </c>
      <c r="AL32" s="176" cm="1">
        <f t="array" ref="AL32">_xlfn.XLOOKUP(AL$1,'PY1 Data(H)'!$A$1:$CZ$1,_xlfn.XLOOKUP($A32,'PY1 Data(H)'!$A$1:$A$288,'PY1 Data(H)'!$A$1:$CZ$288))</f>
        <v>0</v>
      </c>
      <c r="AM32" s="176" cm="1">
        <f t="array" ref="AM32">_xlfn.XLOOKUP(AM$1,'PY1 Data(H)'!$A$1:$CZ$1,_xlfn.XLOOKUP($A32,'PY1 Data(H)'!$A$1:$A$288,'PY1 Data(H)'!$A$1:$CZ$288))</f>
        <v>0</v>
      </c>
      <c r="AN32" s="176" cm="1">
        <f t="array" ref="AN32">_xlfn.XLOOKUP(AN$1,'PY1 Data(H)'!$A$1:$CZ$1,_xlfn.XLOOKUP($A32,'PY1 Data(H)'!$A$1:$A$288,'PY1 Data(H)'!$A$1:$CZ$288))</f>
        <v>0</v>
      </c>
      <c r="AO32" s="176" cm="1">
        <f t="array" ref="AO32">_xlfn.XLOOKUP(AO$1,'PY1 Data(H)'!$A$1:$CZ$1,_xlfn.XLOOKUP($A32,'PY1 Data(H)'!$A$1:$A$288,'PY1 Data(H)'!$A$1:$CZ$288))</f>
        <v>0</v>
      </c>
      <c r="AP32" s="176" cm="1">
        <f t="array" ref="AP32">_xlfn.XLOOKUP(AP$1,'PY1 Data(H)'!$A$1:$CZ$1,_xlfn.XLOOKUP($A32,'PY1 Data(H)'!$A$1:$A$288,'PY1 Data(H)'!$A$1:$CZ$288))</f>
        <v>0</v>
      </c>
      <c r="AQ32" s="176" cm="1">
        <f t="array" ref="AQ32">_xlfn.XLOOKUP(AQ$1,'PY1 Data(H)'!$A$1:$CZ$1,_xlfn.XLOOKUP($A32,'PY1 Data(H)'!$A$1:$A$288,'PY1 Data(H)'!$A$1:$CZ$288))</f>
        <v>0</v>
      </c>
      <c r="AR32" s="176" cm="1">
        <f t="array" ref="AR32">_xlfn.XLOOKUP(AR$1,'PY1 Data(H)'!$A$1:$CZ$1,_xlfn.XLOOKUP($A32,'PY1 Data(H)'!$A$1:$A$288,'PY1 Data(H)'!$A$1:$CZ$288))</f>
        <v>0</v>
      </c>
      <c r="AS32" s="176" cm="1">
        <f t="array" ref="AS32">_xlfn.XLOOKUP(AS$1,'PY1 Data(H)'!$A$1:$CZ$1,_xlfn.XLOOKUP($A32,'PY1 Data(H)'!$A$1:$A$288,'PY1 Data(H)'!$A$1:$CZ$288))</f>
        <v>0</v>
      </c>
      <c r="AT32" s="176" cm="1">
        <f t="array" ref="AT32">_xlfn.XLOOKUP(AT$1,'PY1 Data(H)'!$A$1:$CZ$1,_xlfn.XLOOKUP($A32,'PY1 Data(H)'!$A$1:$A$288,'PY1 Data(H)'!$A$1:$CZ$288))</f>
        <v>0</v>
      </c>
      <c r="AU32" s="176" cm="1">
        <f t="array" ref="AU32">_xlfn.XLOOKUP(AU$1,'PY1 Data(H)'!$A$1:$CZ$1,_xlfn.XLOOKUP($A32,'PY1 Data(H)'!$A$1:$A$288,'PY1 Data(H)'!$A$1:$CZ$288))</f>
        <v>91679</v>
      </c>
      <c r="AV32" s="176" cm="1">
        <f t="array" ref="AV32">_xlfn.XLOOKUP(AV$1,'PY1 Data(H)'!$A$1:$CZ$1,_xlfn.XLOOKUP($A32,'PY1 Data(H)'!$A$1:$A$288,'PY1 Data(H)'!$A$1:$CZ$288))</f>
        <v>0</v>
      </c>
      <c r="AW32" s="176" cm="1">
        <f t="array" ref="AW32">_xlfn.XLOOKUP(AW$1,'PY1 Data(H)'!$A$1:$CZ$1,_xlfn.XLOOKUP($A32,'PY1 Data(H)'!$A$1:$A$288,'PY1 Data(H)'!$A$1:$CZ$288))</f>
        <v>0</v>
      </c>
      <c r="AX32" s="176" cm="1">
        <f t="array" ref="AX32">_xlfn.XLOOKUP(AX$1,'PY1 Data(H)'!$A$1:$CZ$1,_xlfn.XLOOKUP($A32,'PY1 Data(H)'!$A$1:$A$288,'PY1 Data(H)'!$A$1:$CZ$288))</f>
        <v>0</v>
      </c>
      <c r="AY32" s="176" cm="1">
        <f t="array" ref="AY32">_xlfn.XLOOKUP(AY$1,'PY1 Data(H)'!$A$1:$CZ$1,_xlfn.XLOOKUP($A32,'PY1 Data(H)'!$A$1:$A$288,'PY1 Data(H)'!$A$1:$CZ$288))</f>
        <v>0</v>
      </c>
      <c r="AZ32" s="176" cm="1">
        <f t="array" ref="AZ32">_xlfn.XLOOKUP(AZ$1,'PY1 Data(H)'!$A$1:$CZ$1,_xlfn.XLOOKUP($A32,'PY1 Data(H)'!$A$1:$A$288,'PY1 Data(H)'!$A$1:$CZ$288))</f>
        <v>0</v>
      </c>
      <c r="BA32" s="176" cm="1">
        <f t="array" ref="BA32">_xlfn.XLOOKUP(BA$1,'PY1 Data(H)'!$A$1:$CZ$1,_xlfn.XLOOKUP($A32,'PY1 Data(H)'!$A$1:$A$288,'PY1 Data(H)'!$A$1:$CZ$288))</f>
        <v>0</v>
      </c>
      <c r="BB32" s="176" cm="1">
        <f t="array" ref="BB32">_xlfn.XLOOKUP(BB$1,'PY1 Data(H)'!$A$1:$CZ$1,_xlfn.XLOOKUP($A32,'PY1 Data(H)'!$A$1:$A$288,'PY1 Data(H)'!$A$1:$CZ$288))</f>
        <v>0</v>
      </c>
      <c r="BC32" s="176" cm="1">
        <f t="array" ref="BC32">_xlfn.XLOOKUP(BC$1,'PY1 Data(H)'!$A$1:$CZ$1,_xlfn.XLOOKUP($A32,'PY1 Data(H)'!$A$1:$A$288,'PY1 Data(H)'!$A$1:$CZ$288))</f>
        <v>0</v>
      </c>
      <c r="BD32" s="176" cm="1">
        <f t="array" ref="BD32">_xlfn.XLOOKUP(BD$1,'PY1 Data(H)'!$A$1:$CZ$1,_xlfn.XLOOKUP($A32,'PY1 Data(H)'!$A$1:$A$288,'PY1 Data(H)'!$A$1:$CZ$288))</f>
        <v>0</v>
      </c>
      <c r="BE32" s="176" cm="1">
        <f t="array" ref="BE32">_xlfn.XLOOKUP(BE$1,'PY1 Data(H)'!$A$1:$CZ$1,_xlfn.XLOOKUP($A32,'PY1 Data(H)'!$A$1:$A$288,'PY1 Data(H)'!$A$1:$CZ$288))</f>
        <v>0</v>
      </c>
      <c r="BF32" s="176" cm="1">
        <f t="array" ref="BF32">_xlfn.XLOOKUP(BF$1,'PY1 Data(H)'!$A$1:$CZ$1,_xlfn.XLOOKUP($A32,'PY1 Data(H)'!$A$1:$A$288,'PY1 Data(H)'!$A$1:$CZ$288))</f>
        <v>0</v>
      </c>
      <c r="BG32" s="176" cm="1">
        <f t="array" ref="BG32">_xlfn.XLOOKUP(BG$1,'PY1 Data(H)'!$A$1:$CZ$1,_xlfn.XLOOKUP($A32,'PY1 Data(H)'!$A$1:$A$288,'PY1 Data(H)'!$A$1:$CZ$288))</f>
        <v>0</v>
      </c>
      <c r="BH32" s="176" cm="1">
        <f t="array" ref="BH32">_xlfn.XLOOKUP(BH$1,'PY1 Data(H)'!$A$1:$CZ$1,_xlfn.XLOOKUP($A32,'PY1 Data(H)'!$A$1:$A$288,'PY1 Data(H)'!$A$1:$CZ$288))</f>
        <v>0</v>
      </c>
      <c r="BI32" s="176" cm="1">
        <f t="array" ref="BI32">_xlfn.XLOOKUP(BI$1,'PY1 Data(H)'!$A$1:$CZ$1,_xlfn.XLOOKUP($A32,'PY1 Data(H)'!$A$1:$A$288,'PY1 Data(H)'!$A$1:$CZ$288))</f>
        <v>0</v>
      </c>
      <c r="BJ32" s="176" cm="1">
        <f t="array" ref="BJ32">_xlfn.XLOOKUP(BJ$1,'PY1 Data(H)'!$A$1:$CZ$1,_xlfn.XLOOKUP($A32,'PY1 Data(H)'!$A$1:$A$288,'PY1 Data(H)'!$A$1:$CZ$288))</f>
        <v>0</v>
      </c>
      <c r="BK32" s="176" cm="1">
        <f t="array" ref="BK32">_xlfn.XLOOKUP(BK$1,'PY1 Data(H)'!$A$1:$CZ$1,_xlfn.XLOOKUP($A32,'PY1 Data(H)'!$A$1:$A$288,'PY1 Data(H)'!$A$1:$CZ$288))</f>
        <v>0</v>
      </c>
      <c r="BL32" s="176" cm="1">
        <f t="array" ref="BL32">_xlfn.XLOOKUP(BL$1,'PY1 Data(H)'!$A$1:$CZ$1,_xlfn.XLOOKUP($A32,'PY1 Data(H)'!$A$1:$A$288,'PY1 Data(H)'!$A$1:$CZ$288))</f>
        <v>0</v>
      </c>
      <c r="BM32" s="176" cm="1">
        <f t="array" ref="BM32">_xlfn.XLOOKUP(BM$1,'PY1 Data(H)'!$A$1:$CZ$1,_xlfn.XLOOKUP($A32,'PY1 Data(H)'!$A$1:$A$288,'PY1 Data(H)'!$A$1:$CZ$288))</f>
        <v>0</v>
      </c>
      <c r="BN32" s="176" cm="1">
        <f t="array" ref="BN32">_xlfn.XLOOKUP(BN$1,'PY1 Data(H)'!$A$1:$CZ$1,_xlfn.XLOOKUP($A32,'PY1 Data(H)'!$A$1:$A$288,'PY1 Data(H)'!$A$1:$CZ$288))</f>
        <v>0</v>
      </c>
      <c r="BO32" s="176" cm="1">
        <f t="array" ref="BO32">_xlfn.XLOOKUP(BO$1,'PY1 Data(H)'!$A$1:$CZ$1,_xlfn.XLOOKUP($A32,'PY1 Data(H)'!$A$1:$A$288,'PY1 Data(H)'!$A$1:$CZ$288))</f>
        <v>1675797</v>
      </c>
      <c r="BP32" s="176" cm="1">
        <f t="array" ref="BP32">_xlfn.XLOOKUP(BP$1,'PY1 Data(H)'!$A$1:$CZ$1,_xlfn.XLOOKUP($A32,'PY1 Data(H)'!$A$1:$A$288,'PY1 Data(H)'!$A$1:$CZ$288))</f>
        <v>350000000</v>
      </c>
      <c r="BQ32" s="176" cm="1">
        <f t="array" ref="BQ32">_xlfn.XLOOKUP(BQ$1,'PY1 Data(H)'!$A$1:$CZ$1,_xlfn.XLOOKUP($A32,'PY1 Data(H)'!$A$1:$A$288,'PY1 Data(H)'!$A$1:$CZ$288))</f>
        <v>0</v>
      </c>
      <c r="BR32" s="176" cm="1">
        <f t="array" ref="BR32">_xlfn.XLOOKUP(BR$1,'PY1 Data(H)'!$A$1:$CZ$1,_xlfn.XLOOKUP($A32,'PY1 Data(H)'!$A$1:$A$288,'PY1 Data(H)'!$A$1:$CZ$288))</f>
        <v>0</v>
      </c>
      <c r="BS32" s="176" cm="1">
        <f t="array" ref="BS32">_xlfn.XLOOKUP(BS$1,'PY1 Data(H)'!$A$1:$CZ$1,_xlfn.XLOOKUP($A32,'PY1 Data(H)'!$A$1:$A$288,'PY1 Data(H)'!$A$1:$CZ$288))</f>
        <v>0</v>
      </c>
      <c r="BT32" s="176" cm="1">
        <f t="array" ref="BT32">_xlfn.XLOOKUP(BT$1,'PY1 Data(H)'!$A$1:$CZ$1,_xlfn.XLOOKUP($A32,'PY1 Data(H)'!$A$1:$A$288,'PY1 Data(H)'!$A$1:$CZ$288))</f>
        <v>0</v>
      </c>
      <c r="BU32" s="176" cm="1">
        <f t="array" ref="BU32">_xlfn.XLOOKUP(BU$1,'PY1 Data(H)'!$A$1:$CZ$1,_xlfn.XLOOKUP($A32,'PY1 Data(H)'!$A$1:$A$288,'PY1 Data(H)'!$A$1:$CZ$288))</f>
        <v>0</v>
      </c>
      <c r="BV32" s="176" cm="1">
        <f t="array" ref="BV32">_xlfn.XLOOKUP(BV$1,'PY1 Data(H)'!$A$1:$CZ$1,_xlfn.XLOOKUP($A32,'PY1 Data(H)'!$A$1:$A$288,'PY1 Data(H)'!$A$1:$CZ$288))</f>
        <v>0</v>
      </c>
      <c r="BW32" s="176" cm="1">
        <f t="array" ref="BW32">_xlfn.XLOOKUP(BW$1,'PY1 Data(H)'!$A$1:$CZ$1,_xlfn.XLOOKUP($A32,'PY1 Data(H)'!$A$1:$A$288,'PY1 Data(H)'!$A$1:$CZ$288))</f>
        <v>0</v>
      </c>
      <c r="BX32" s="176" cm="1">
        <f t="array" ref="BX32">_xlfn.XLOOKUP(BX$1,'PY1 Data(H)'!$A$1:$CZ$1,_xlfn.XLOOKUP($A32,'PY1 Data(H)'!$A$1:$A$288,'PY1 Data(H)'!$A$1:$CZ$288))</f>
        <v>0</v>
      </c>
      <c r="BY32" s="176" cm="1">
        <f t="array" ref="BY32">_xlfn.XLOOKUP(BY$1,'PY1 Data(H)'!$A$1:$CZ$1,_xlfn.XLOOKUP($A32,'PY1 Data(H)'!$A$1:$A$288,'PY1 Data(H)'!$A$1:$CZ$288))</f>
        <v>0</v>
      </c>
      <c r="BZ32" s="176" cm="1">
        <f t="array" ref="BZ32">_xlfn.XLOOKUP(BZ$1,'PY1 Data(H)'!$A$1:$CZ$1,_xlfn.XLOOKUP($A32,'PY1 Data(H)'!$A$1:$A$288,'PY1 Data(H)'!$A$1:$CZ$288))</f>
        <v>0</v>
      </c>
      <c r="CA32" s="176" cm="1">
        <f t="array" ref="CA32">_xlfn.XLOOKUP(CA$1,'PY1 Data(H)'!$A$1:$CZ$1,_xlfn.XLOOKUP($A32,'PY1 Data(H)'!$A$1:$A$288,'PY1 Data(H)'!$A$1:$CZ$288))</f>
        <v>0</v>
      </c>
      <c r="CB32" s="176" cm="1">
        <f t="array" ref="CB32">_xlfn.XLOOKUP(CB$1,'PY1 Data(H)'!$A$1:$CZ$1,_xlfn.XLOOKUP($A32,'PY1 Data(H)'!$A$1:$A$288,'PY1 Data(H)'!$A$1:$CZ$288))</f>
        <v>0</v>
      </c>
      <c r="CC32" s="176" cm="1">
        <f t="array" ref="CC32">_xlfn.XLOOKUP(CC$1,'PY1 Data(H)'!$A$1:$CZ$1,_xlfn.XLOOKUP($A32,'PY1 Data(H)'!$A$1:$A$288,'PY1 Data(H)'!$A$1:$CZ$288))</f>
        <v>0</v>
      </c>
      <c r="CD32" s="176" cm="1">
        <f t="array" ref="CD32">_xlfn.XLOOKUP(CD$1,'PY1 Data(H)'!$A$1:$CZ$1,_xlfn.XLOOKUP($A32,'PY1 Data(H)'!$A$1:$A$288,'PY1 Data(H)'!$A$1:$CZ$288))</f>
        <v>0</v>
      </c>
      <c r="CE32" s="176" cm="1">
        <f t="array" ref="CE32">_xlfn.XLOOKUP(CE$1,'PY1 Data(H)'!$A$1:$CZ$1,_xlfn.XLOOKUP($A32,'PY1 Data(H)'!$A$1:$A$288,'PY1 Data(H)'!$A$1:$CZ$288))</f>
        <v>0</v>
      </c>
      <c r="CF32" s="176" cm="1">
        <f t="array" ref="CF32">_xlfn.XLOOKUP(CF$1,'PY1 Data(H)'!$A$1:$CZ$1,_xlfn.XLOOKUP($A32,'PY1 Data(H)'!$A$1:$A$288,'PY1 Data(H)'!$A$1:$CZ$288))</f>
        <v>0</v>
      </c>
      <c r="CG32" s="176" cm="1">
        <f t="array" ref="CG32">_xlfn.XLOOKUP(CG$1,'PY1 Data(H)'!$A$1:$CZ$1,_xlfn.XLOOKUP($A32,'PY1 Data(H)'!$A$1:$A$288,'PY1 Data(H)'!$A$1:$CZ$288))</f>
        <v>0</v>
      </c>
      <c r="CH32" s="176" cm="1">
        <f t="array" ref="CH32">_xlfn.XLOOKUP(CH$1,'PY1 Data(H)'!$A$1:$CZ$1,_xlfn.XLOOKUP($A32,'PY1 Data(H)'!$A$1:$A$288,'PY1 Data(H)'!$A$1:$CZ$288))</f>
        <v>0</v>
      </c>
      <c r="CI32" s="176" cm="1">
        <f t="array" ref="CI32">_xlfn.XLOOKUP(CI$1,'PY1 Data(H)'!$A$1:$CZ$1,_xlfn.XLOOKUP($A32,'PY1 Data(H)'!$A$1:$A$288,'PY1 Data(H)'!$A$1:$CZ$288))</f>
        <v>3300000</v>
      </c>
      <c r="CJ32" s="176" cm="1">
        <f t="array" ref="CJ32">_xlfn.XLOOKUP(CJ$1,'PY1 Data(H)'!$A$1:$CZ$1,_xlfn.XLOOKUP($A32,'PY1 Data(H)'!$A$1:$A$288,'PY1 Data(H)'!$A$1:$CZ$288))</f>
        <v>0</v>
      </c>
      <c r="CK32" s="176" cm="1">
        <f t="array" ref="CK32">_xlfn.XLOOKUP(CK$1,'PY1 Data(H)'!$A$1:$CZ$1,_xlfn.XLOOKUP($A32,'PY1 Data(H)'!$A$1:$A$288,'PY1 Data(H)'!$A$1:$CZ$288))</f>
        <v>-9949288</v>
      </c>
      <c r="CL32" s="176" cm="1">
        <f t="array" ref="CL32">_xlfn.XLOOKUP(CL$1,'PY1 Data(H)'!$A$1:$CZ$1,_xlfn.XLOOKUP($A32,'PY1 Data(H)'!$A$1:$A$288,'PY1 Data(H)'!$A$1:$CZ$288))</f>
        <v>403619</v>
      </c>
      <c r="CM32" s="176" cm="1">
        <f t="array" ref="CM32">_xlfn.XLOOKUP(CM$1,'PY1 Data(H)'!$A$1:$CZ$1,_xlfn.XLOOKUP($A32,'PY1 Data(H)'!$A$1:$A$288,'PY1 Data(H)'!$A$1:$CZ$288))</f>
        <v>0</v>
      </c>
      <c r="CN32" s="176" cm="1">
        <f t="array" ref="CN32">_xlfn.XLOOKUP(CN$1,'PY1 Data(H)'!$A$1:$CZ$1,_xlfn.XLOOKUP($A32,'PY1 Data(H)'!$A$1:$A$288,'PY1 Data(H)'!$A$1:$CZ$288))</f>
        <v>0</v>
      </c>
      <c r="CO32" s="176" cm="1">
        <f t="array" ref="CO32">_xlfn.XLOOKUP(CO$1,'PY1 Data(H)'!$A$1:$CZ$1,_xlfn.XLOOKUP($A32,'PY1 Data(H)'!$A$1:$A$288,'PY1 Data(H)'!$A$1:$CZ$288))</f>
        <v>0</v>
      </c>
      <c r="CP32" s="176" cm="1">
        <f t="array" ref="CP32">_xlfn.XLOOKUP(CP$1,'PY1 Data(H)'!$A$1:$CZ$1,_xlfn.XLOOKUP($A32,'PY1 Data(H)'!$A$1:$A$288,'PY1 Data(H)'!$A$1:$CZ$288))</f>
        <v>0</v>
      </c>
      <c r="CQ32" s="176" cm="1">
        <f t="array" ref="CQ32">_xlfn.XLOOKUP(CQ$1,'PY1 Data(H)'!$A$1:$CZ$1,_xlfn.XLOOKUP($A32,'PY1 Data(H)'!$A$1:$A$288,'PY1 Data(H)'!$A$1:$CZ$288))</f>
        <v>0</v>
      </c>
      <c r="CR32" s="176" cm="1">
        <f t="array" ref="CR32">_xlfn.XLOOKUP(CR$1,'PY1 Data(H)'!$A$1:$CZ$1,_xlfn.XLOOKUP($A32,'PY1 Data(H)'!$A$1:$A$288,'PY1 Data(H)'!$A$1:$CZ$288))</f>
        <v>0</v>
      </c>
      <c r="CS32" s="176" cm="1">
        <f t="array" ref="CS32">_xlfn.XLOOKUP(CS$1,'PY1 Data(H)'!$A$1:$CZ$1,_xlfn.XLOOKUP($A32,'PY1 Data(H)'!$A$1:$A$288,'PY1 Data(H)'!$A$1:$CZ$288))</f>
        <v>0</v>
      </c>
      <c r="CT32" s="176" cm="1">
        <f t="array" ref="CT32">_xlfn.XLOOKUP(CT$1,'PY1 Data(H)'!$A$1:$CZ$1,_xlfn.XLOOKUP($A32,'PY1 Data(H)'!$A$1:$A$288,'PY1 Data(H)'!$A$1:$CZ$288))</f>
        <v>0</v>
      </c>
      <c r="CU32" s="176" cm="1">
        <f t="array" ref="CU32">_xlfn.XLOOKUP(CU$1,'PY1 Data(H)'!$A$1:$CZ$1,_xlfn.XLOOKUP($A32,'PY1 Data(H)'!$A$1:$A$288,'PY1 Data(H)'!$A$1:$CZ$288))</f>
        <v>0</v>
      </c>
      <c r="CV32" s="176" cm="1">
        <f t="array" ref="CV32">_xlfn.XLOOKUP(CV$1,'PY1 Data(H)'!$A$1:$CZ$1,_xlfn.XLOOKUP($A32,'PY1 Data(H)'!$A$1:$A$288,'PY1 Data(H)'!$A$1:$CZ$288))</f>
        <v>0</v>
      </c>
      <c r="CW32" s="176" cm="1">
        <f t="array" ref="CW32">_xlfn.XLOOKUP(CW$1,'PY1 Data(H)'!$A$1:$CZ$1,_xlfn.XLOOKUP($A32,'PY1 Data(H)'!$A$1:$A$288,'PY1 Data(H)'!$A$1:$CZ$288))</f>
        <v>0</v>
      </c>
      <c r="CX32" s="176" cm="1">
        <f t="array" ref="CX32">_xlfn.XLOOKUP(CX$1,'PY1 Data(H)'!$A$1:$CZ$1,_xlfn.XLOOKUP($A32,'PY1 Data(H)'!$A$1:$A$288,'PY1 Data(H)'!$A$1:$CZ$288))</f>
        <v>0</v>
      </c>
      <c r="CY32" s="176" cm="1">
        <f t="array" ref="CY32">_xlfn.XLOOKUP(CY$1,'PY1 Data(H)'!$A$1:$CZ$1,_xlfn.XLOOKUP($A32,'PY1 Data(H)'!$A$1:$A$288,'PY1 Data(H)'!$A$1:$CZ$288))</f>
        <v>0</v>
      </c>
    </row>
    <row r="33" spans="1:103" x14ac:dyDescent="0.3">
      <c r="A33">
        <v>255</v>
      </c>
      <c r="D33" s="176" cm="1">
        <f t="array" ref="D33">_xlfn.XLOOKUP(D$1,'PY1 Data(H)'!$A$1:$CZ$1,_xlfn.XLOOKUP($A33,'PY1 Data(H)'!$A$1:$A$288,'PY1 Data(H)'!$A$1:$CZ$288))</f>
        <v>18073284</v>
      </c>
      <c r="E33" s="176" cm="1">
        <f t="array" ref="E33">_xlfn.XLOOKUP(E$1,'PY1 Data(H)'!$A$1:$CZ$1,_xlfn.XLOOKUP($A33,'PY1 Data(H)'!$A$1:$A$288,'PY1 Data(H)'!$A$1:$CZ$288))</f>
        <v>1644883</v>
      </c>
      <c r="F33" s="176" cm="1">
        <f t="array" ref="F33">_xlfn.XLOOKUP(F$1,'PY1 Data(H)'!$A$1:$CZ$1,_xlfn.XLOOKUP($A33,'PY1 Data(H)'!$A$1:$A$288,'PY1 Data(H)'!$A$1:$CZ$288))</f>
        <v>2205921</v>
      </c>
      <c r="G33" s="176" cm="1">
        <f t="array" ref="G33">_xlfn.XLOOKUP(G$1,'PY1 Data(H)'!$A$1:$CZ$1,_xlfn.XLOOKUP($A33,'PY1 Data(H)'!$A$1:$A$288,'PY1 Data(H)'!$A$1:$CZ$288))</f>
        <v>0</v>
      </c>
      <c r="H33" s="176" cm="1">
        <f t="array" ref="H33">_xlfn.XLOOKUP(H$1,'PY1 Data(H)'!$A$1:$CZ$1,_xlfn.XLOOKUP($A33,'PY1 Data(H)'!$A$1:$A$288,'PY1 Data(H)'!$A$1:$CZ$288))</f>
        <v>-4614223</v>
      </c>
      <c r="I33" s="176" cm="1">
        <f t="array" ref="I33">_xlfn.XLOOKUP(I$1,'PY1 Data(H)'!$A$1:$CZ$1,_xlfn.XLOOKUP($A33,'PY1 Data(H)'!$A$1:$A$288,'PY1 Data(H)'!$A$1:$CZ$288))</f>
        <v>6492993</v>
      </c>
      <c r="J33" s="176" cm="1">
        <f t="array" ref="J33">_xlfn.XLOOKUP(J$1,'PY1 Data(H)'!$A$1:$CZ$1,_xlfn.XLOOKUP($A33,'PY1 Data(H)'!$A$1:$A$288,'PY1 Data(H)'!$A$1:$CZ$288))</f>
        <v>8475034</v>
      </c>
      <c r="K33" s="176" cm="1">
        <f t="array" ref="K33">_xlfn.XLOOKUP(K$1,'PY1 Data(H)'!$A$1:$CZ$1,_xlfn.XLOOKUP($A33,'PY1 Data(H)'!$A$1:$A$288,'PY1 Data(H)'!$A$1:$CZ$288))</f>
        <v>2989948</v>
      </c>
      <c r="L33" s="176" cm="1">
        <f t="array" ref="L33">_xlfn.XLOOKUP(L$1,'PY1 Data(H)'!$A$1:$CZ$1,_xlfn.XLOOKUP($A33,'PY1 Data(H)'!$A$1:$A$288,'PY1 Data(H)'!$A$1:$CZ$288))</f>
        <v>6686221</v>
      </c>
      <c r="M33" s="176" cm="1">
        <f t="array" ref="M33">_xlfn.XLOOKUP(M$1,'PY1 Data(H)'!$A$1:$CZ$1,_xlfn.XLOOKUP($A33,'PY1 Data(H)'!$A$1:$A$288,'PY1 Data(H)'!$A$1:$CZ$288))</f>
        <v>-3514012</v>
      </c>
      <c r="N33" s="176" cm="1">
        <f t="array" ref="N33">_xlfn.XLOOKUP(N$1,'PY1 Data(H)'!$A$1:$CZ$1,_xlfn.XLOOKUP($A33,'PY1 Data(H)'!$A$1:$A$288,'PY1 Data(H)'!$A$1:$CZ$288))</f>
        <v>21719314</v>
      </c>
      <c r="O33" s="176" cm="1">
        <f t="array" ref="O33">_xlfn.XLOOKUP(O$1,'PY1 Data(H)'!$A$1:$CZ$1,_xlfn.XLOOKUP($A33,'PY1 Data(H)'!$A$1:$A$288,'PY1 Data(H)'!$A$1:$CZ$288))</f>
        <v>9569312</v>
      </c>
      <c r="P33" s="176" cm="1">
        <f t="array" ref="P33">_xlfn.XLOOKUP(P$1,'PY1 Data(H)'!$A$1:$CZ$1,_xlfn.XLOOKUP($A33,'PY1 Data(H)'!$A$1:$A$288,'PY1 Data(H)'!$A$1:$CZ$288))</f>
        <v>42374069</v>
      </c>
      <c r="Q33" s="176" cm="1">
        <f t="array" ref="Q33">_xlfn.XLOOKUP(Q$1,'PY1 Data(H)'!$A$1:$CZ$1,_xlfn.XLOOKUP($A33,'PY1 Data(H)'!$A$1:$A$288,'PY1 Data(H)'!$A$1:$CZ$288))</f>
        <v>1940738</v>
      </c>
      <c r="R33" s="176" cm="1">
        <f t="array" ref="R33">_xlfn.XLOOKUP(R$1,'PY1 Data(H)'!$A$1:$CZ$1,_xlfn.XLOOKUP($A33,'PY1 Data(H)'!$A$1:$A$288,'PY1 Data(H)'!$A$1:$CZ$288))</f>
        <v>1056425</v>
      </c>
      <c r="S33" s="176" cm="1">
        <f t="array" ref="S33">_xlfn.XLOOKUP(S$1,'PY1 Data(H)'!$A$1:$CZ$1,_xlfn.XLOOKUP($A33,'PY1 Data(H)'!$A$1:$A$288,'PY1 Data(H)'!$A$1:$CZ$288))</f>
        <v>6022475</v>
      </c>
      <c r="T33" s="176" cm="1">
        <f t="array" ref="T33">_xlfn.XLOOKUP(T$1,'PY1 Data(H)'!$A$1:$CZ$1,_xlfn.XLOOKUP($A33,'PY1 Data(H)'!$A$1:$A$288,'PY1 Data(H)'!$A$1:$CZ$288))</f>
        <v>0</v>
      </c>
      <c r="U33" s="176" cm="1">
        <f t="array" ref="U33">_xlfn.XLOOKUP(U$1,'PY1 Data(H)'!$A$1:$CZ$1,_xlfn.XLOOKUP($A33,'PY1 Data(H)'!$A$1:$A$288,'PY1 Data(H)'!$A$1:$CZ$288))</f>
        <v>15798121</v>
      </c>
      <c r="V33" s="176" cm="1">
        <f t="array" ref="V33">_xlfn.XLOOKUP(V$1,'PY1 Data(H)'!$A$1:$CZ$1,_xlfn.XLOOKUP($A33,'PY1 Data(H)'!$A$1:$A$288,'PY1 Data(H)'!$A$1:$CZ$288))</f>
        <v>6787955</v>
      </c>
      <c r="W33" s="176" cm="1">
        <f t="array" ref="W33">_xlfn.XLOOKUP(W$1,'PY1 Data(H)'!$A$1:$CZ$1,_xlfn.XLOOKUP($A33,'PY1 Data(H)'!$A$1:$A$288,'PY1 Data(H)'!$A$1:$CZ$288))</f>
        <v>0</v>
      </c>
      <c r="X33" s="176" cm="1">
        <f t="array" ref="X33">_xlfn.XLOOKUP(X$1,'PY1 Data(H)'!$A$1:$CZ$1,_xlfn.XLOOKUP($A33,'PY1 Data(H)'!$A$1:$A$288,'PY1 Data(H)'!$A$1:$CZ$288))</f>
        <v>2254716</v>
      </c>
      <c r="Y33" s="176" cm="1">
        <f t="array" ref="Y33">_xlfn.XLOOKUP(Y$1,'PY1 Data(H)'!$A$1:$CZ$1,_xlfn.XLOOKUP($A33,'PY1 Data(H)'!$A$1:$A$288,'PY1 Data(H)'!$A$1:$CZ$288))</f>
        <v>1600394</v>
      </c>
      <c r="Z33" s="176" cm="1">
        <f t="array" ref="Z33">_xlfn.XLOOKUP(Z$1,'PY1 Data(H)'!$A$1:$CZ$1,_xlfn.XLOOKUP($A33,'PY1 Data(H)'!$A$1:$A$288,'PY1 Data(H)'!$A$1:$CZ$288))</f>
        <v>7582973</v>
      </c>
      <c r="AA33" s="176" cm="1">
        <f t="array" ref="AA33">_xlfn.XLOOKUP(AA$1,'PY1 Data(H)'!$A$1:$CZ$1,_xlfn.XLOOKUP($A33,'PY1 Data(H)'!$A$1:$A$288,'PY1 Data(H)'!$A$1:$CZ$288))</f>
        <v>320647</v>
      </c>
      <c r="AB33" s="176" cm="1">
        <f t="array" ref="AB33">_xlfn.XLOOKUP(AB$1,'PY1 Data(H)'!$A$1:$CZ$1,_xlfn.XLOOKUP($A33,'PY1 Data(H)'!$A$1:$A$288,'PY1 Data(H)'!$A$1:$CZ$288))</f>
        <v>17418966</v>
      </c>
      <c r="AC33" s="176" cm="1">
        <f t="array" ref="AC33">_xlfn.XLOOKUP(AC$1,'PY1 Data(H)'!$A$1:$CZ$1,_xlfn.XLOOKUP($A33,'PY1 Data(H)'!$A$1:$A$288,'PY1 Data(H)'!$A$1:$CZ$288))</f>
        <v>67771940</v>
      </c>
      <c r="AD33" s="176" cm="1">
        <f t="array" ref="AD33">_xlfn.XLOOKUP(AD$1,'PY1 Data(H)'!$A$1:$CZ$1,_xlfn.XLOOKUP($A33,'PY1 Data(H)'!$A$1:$A$288,'PY1 Data(H)'!$A$1:$CZ$288))</f>
        <v>22998969</v>
      </c>
      <c r="AE33" s="176" cm="1">
        <f t="array" ref="AE33">_xlfn.XLOOKUP(AE$1,'PY1 Data(H)'!$A$1:$CZ$1,_xlfn.XLOOKUP($A33,'PY1 Data(H)'!$A$1:$A$288,'PY1 Data(H)'!$A$1:$CZ$288))</f>
        <v>24007710</v>
      </c>
      <c r="AF33" s="176" cm="1">
        <f t="array" ref="AF33">_xlfn.XLOOKUP(AF$1,'PY1 Data(H)'!$A$1:$CZ$1,_xlfn.XLOOKUP($A33,'PY1 Data(H)'!$A$1:$A$288,'PY1 Data(H)'!$A$1:$CZ$288))</f>
        <v>29028864</v>
      </c>
      <c r="AG33" s="176" cm="1">
        <f t="array" ref="AG33">_xlfn.XLOOKUP(AG$1,'PY1 Data(H)'!$A$1:$CZ$1,_xlfn.XLOOKUP($A33,'PY1 Data(H)'!$A$1:$A$288,'PY1 Data(H)'!$A$1:$CZ$288))</f>
        <v>2391745</v>
      </c>
      <c r="AH33" s="176" cm="1">
        <f t="array" ref="AH33">_xlfn.XLOOKUP(AH$1,'PY1 Data(H)'!$A$1:$CZ$1,_xlfn.XLOOKUP($A33,'PY1 Data(H)'!$A$1:$A$288,'PY1 Data(H)'!$A$1:$CZ$288))</f>
        <v>5783559</v>
      </c>
      <c r="AI33" s="176" cm="1">
        <f t="array" ref="AI33">_xlfn.XLOOKUP(AI$1,'PY1 Data(H)'!$A$1:$CZ$1,_xlfn.XLOOKUP($A33,'PY1 Data(H)'!$A$1:$A$288,'PY1 Data(H)'!$A$1:$CZ$288))</f>
        <v>5577145</v>
      </c>
      <c r="AJ33" s="176" cm="1">
        <f t="array" ref="AJ33">_xlfn.XLOOKUP(AJ$1,'PY1 Data(H)'!$A$1:$CZ$1,_xlfn.XLOOKUP($A33,'PY1 Data(H)'!$A$1:$A$288,'PY1 Data(H)'!$A$1:$CZ$288))</f>
        <v>5329835</v>
      </c>
      <c r="AK33" s="176" cm="1">
        <f t="array" ref="AK33">_xlfn.XLOOKUP(AK$1,'PY1 Data(H)'!$A$1:$CZ$1,_xlfn.XLOOKUP($A33,'PY1 Data(H)'!$A$1:$A$288,'PY1 Data(H)'!$A$1:$CZ$288))</f>
        <v>42066103</v>
      </c>
      <c r="AL33" s="176" cm="1">
        <f t="array" ref="AL33">_xlfn.XLOOKUP(AL$1,'PY1 Data(H)'!$A$1:$CZ$1,_xlfn.XLOOKUP($A33,'PY1 Data(H)'!$A$1:$A$288,'PY1 Data(H)'!$A$1:$CZ$288))</f>
        <v>8964876</v>
      </c>
      <c r="AM33" s="176" cm="1">
        <f t="array" ref="AM33">_xlfn.XLOOKUP(AM$1,'PY1 Data(H)'!$A$1:$CZ$1,_xlfn.XLOOKUP($A33,'PY1 Data(H)'!$A$1:$A$288,'PY1 Data(H)'!$A$1:$CZ$288))</f>
        <v>43554794</v>
      </c>
      <c r="AN33" s="176" cm="1">
        <f t="array" ref="AN33">_xlfn.XLOOKUP(AN$1,'PY1 Data(H)'!$A$1:$CZ$1,_xlfn.XLOOKUP($A33,'PY1 Data(H)'!$A$1:$A$288,'PY1 Data(H)'!$A$1:$CZ$288))</f>
        <v>-7963807</v>
      </c>
      <c r="AO33" s="176" cm="1">
        <f t="array" ref="AO33">_xlfn.XLOOKUP(AO$1,'PY1 Data(H)'!$A$1:$CZ$1,_xlfn.XLOOKUP($A33,'PY1 Data(H)'!$A$1:$A$288,'PY1 Data(H)'!$A$1:$CZ$288))</f>
        <v>1406310</v>
      </c>
      <c r="AP33" s="176" cm="1">
        <f t="array" ref="AP33">_xlfn.XLOOKUP(AP$1,'PY1 Data(H)'!$A$1:$CZ$1,_xlfn.XLOOKUP($A33,'PY1 Data(H)'!$A$1:$A$288,'PY1 Data(H)'!$A$1:$CZ$288))</f>
        <v>8619795</v>
      </c>
      <c r="AQ33" s="176" cm="1">
        <f t="array" ref="AQ33">_xlfn.XLOOKUP(AQ$1,'PY1 Data(H)'!$A$1:$CZ$1,_xlfn.XLOOKUP($A33,'PY1 Data(H)'!$A$1:$A$288,'PY1 Data(H)'!$A$1:$CZ$288))</f>
        <v>2935616</v>
      </c>
      <c r="AR33" s="176" cm="1">
        <f t="array" ref="AR33">_xlfn.XLOOKUP(AR$1,'PY1 Data(H)'!$A$1:$CZ$1,_xlfn.XLOOKUP($A33,'PY1 Data(H)'!$A$1:$A$288,'PY1 Data(H)'!$A$1:$CZ$288))</f>
        <v>77594795</v>
      </c>
      <c r="AS33" s="176" cm="1">
        <f t="array" ref="AS33">_xlfn.XLOOKUP(AS$1,'PY1 Data(H)'!$A$1:$CZ$1,_xlfn.XLOOKUP($A33,'PY1 Data(H)'!$A$1:$A$288,'PY1 Data(H)'!$A$1:$CZ$288))</f>
        <v>10697852</v>
      </c>
      <c r="AT33" s="176" cm="1">
        <f t="array" ref="AT33">_xlfn.XLOOKUP(AT$1,'PY1 Data(H)'!$A$1:$CZ$1,_xlfn.XLOOKUP($A33,'PY1 Data(H)'!$A$1:$A$288,'PY1 Data(H)'!$A$1:$CZ$288))</f>
        <v>10024671</v>
      </c>
      <c r="AU33" s="176" cm="1">
        <f t="array" ref="AU33">_xlfn.XLOOKUP(AU$1,'PY1 Data(H)'!$A$1:$CZ$1,_xlfn.XLOOKUP($A33,'PY1 Data(H)'!$A$1:$A$288,'PY1 Data(H)'!$A$1:$CZ$288))</f>
        <v>5822240</v>
      </c>
      <c r="AV33" s="176" cm="1">
        <f t="array" ref="AV33">_xlfn.XLOOKUP(AV$1,'PY1 Data(H)'!$A$1:$CZ$1,_xlfn.XLOOKUP($A33,'PY1 Data(H)'!$A$1:$A$288,'PY1 Data(H)'!$A$1:$CZ$288))</f>
        <v>-17401203</v>
      </c>
      <c r="AW33" s="176" cm="1">
        <f t="array" ref="AW33">_xlfn.XLOOKUP(AW$1,'PY1 Data(H)'!$A$1:$CZ$1,_xlfn.XLOOKUP($A33,'PY1 Data(H)'!$A$1:$A$288,'PY1 Data(H)'!$A$1:$CZ$288))</f>
        <v>12461730</v>
      </c>
      <c r="AX33" s="176" cm="1">
        <f t="array" ref="AX33">_xlfn.XLOOKUP(AX$1,'PY1 Data(H)'!$A$1:$CZ$1,_xlfn.XLOOKUP($A33,'PY1 Data(H)'!$A$1:$A$288,'PY1 Data(H)'!$A$1:$CZ$288))</f>
        <v>10573160</v>
      </c>
      <c r="AY33" s="176" cm="1">
        <f t="array" ref="AY33">_xlfn.XLOOKUP(AY$1,'PY1 Data(H)'!$A$1:$CZ$1,_xlfn.XLOOKUP($A33,'PY1 Data(H)'!$A$1:$A$288,'PY1 Data(H)'!$A$1:$CZ$288))</f>
        <v>0</v>
      </c>
      <c r="AZ33" s="176" cm="1">
        <f t="array" ref="AZ33">_xlfn.XLOOKUP(AZ$1,'PY1 Data(H)'!$A$1:$CZ$1,_xlfn.XLOOKUP($A33,'PY1 Data(H)'!$A$1:$A$288,'PY1 Data(H)'!$A$1:$CZ$288))</f>
        <v>34344958</v>
      </c>
      <c r="BA33" s="176" cm="1">
        <f t="array" ref="BA33">_xlfn.XLOOKUP(BA$1,'PY1 Data(H)'!$A$1:$CZ$1,_xlfn.XLOOKUP($A33,'PY1 Data(H)'!$A$1:$A$288,'PY1 Data(H)'!$A$1:$CZ$288))</f>
        <v>12692585</v>
      </c>
      <c r="BB33" s="176" cm="1">
        <f t="array" ref="BB33">_xlfn.XLOOKUP(BB$1,'PY1 Data(H)'!$A$1:$CZ$1,_xlfn.XLOOKUP($A33,'PY1 Data(H)'!$A$1:$A$288,'PY1 Data(H)'!$A$1:$CZ$288))</f>
        <v>36733876</v>
      </c>
      <c r="BC33" s="176" cm="1">
        <f t="array" ref="BC33">_xlfn.XLOOKUP(BC$1,'PY1 Data(H)'!$A$1:$CZ$1,_xlfn.XLOOKUP($A33,'PY1 Data(H)'!$A$1:$A$288,'PY1 Data(H)'!$A$1:$CZ$288))</f>
        <v>-1357018</v>
      </c>
      <c r="BD33" s="176" cm="1">
        <f t="array" ref="BD33">_xlfn.XLOOKUP(BD$1,'PY1 Data(H)'!$A$1:$CZ$1,_xlfn.XLOOKUP($A33,'PY1 Data(H)'!$A$1:$A$288,'PY1 Data(H)'!$A$1:$CZ$288))</f>
        <v>11360125</v>
      </c>
      <c r="BE33" s="176" cm="1">
        <f t="array" ref="BE33">_xlfn.XLOOKUP(BE$1,'PY1 Data(H)'!$A$1:$CZ$1,_xlfn.XLOOKUP($A33,'PY1 Data(H)'!$A$1:$A$288,'PY1 Data(H)'!$A$1:$CZ$288))</f>
        <v>1826636</v>
      </c>
      <c r="BF33" s="176" cm="1">
        <f t="array" ref="BF33">_xlfn.XLOOKUP(BF$1,'PY1 Data(H)'!$A$1:$CZ$1,_xlfn.XLOOKUP($A33,'PY1 Data(H)'!$A$1:$A$288,'PY1 Data(H)'!$A$1:$CZ$288))</f>
        <v>20312462</v>
      </c>
      <c r="BG33" s="176" cm="1">
        <f t="array" ref="BG33">_xlfn.XLOOKUP(BG$1,'PY1 Data(H)'!$A$1:$CZ$1,_xlfn.XLOOKUP($A33,'PY1 Data(H)'!$A$1:$A$288,'PY1 Data(H)'!$A$1:$CZ$288))</f>
        <v>-116920</v>
      </c>
      <c r="BH33" s="176" cm="1">
        <f t="array" ref="BH33">_xlfn.XLOOKUP(BH$1,'PY1 Data(H)'!$A$1:$CZ$1,_xlfn.XLOOKUP($A33,'PY1 Data(H)'!$A$1:$A$288,'PY1 Data(H)'!$A$1:$CZ$288))</f>
        <v>3241723</v>
      </c>
      <c r="BI33" s="176" cm="1">
        <f t="array" ref="BI33">_xlfn.XLOOKUP(BI$1,'PY1 Data(H)'!$A$1:$CZ$1,_xlfn.XLOOKUP($A33,'PY1 Data(H)'!$A$1:$A$288,'PY1 Data(H)'!$A$1:$CZ$288))</f>
        <v>2677089</v>
      </c>
      <c r="BJ33" s="176" cm="1">
        <f t="array" ref="BJ33">_xlfn.XLOOKUP(BJ$1,'PY1 Data(H)'!$A$1:$CZ$1,_xlfn.XLOOKUP($A33,'PY1 Data(H)'!$A$1:$A$288,'PY1 Data(H)'!$A$1:$CZ$288))</f>
        <v>6438843</v>
      </c>
      <c r="BK33" s="176" cm="1">
        <f t="array" ref="BK33">_xlfn.XLOOKUP(BK$1,'PY1 Data(H)'!$A$1:$CZ$1,_xlfn.XLOOKUP($A33,'PY1 Data(H)'!$A$1:$A$288,'PY1 Data(H)'!$A$1:$CZ$288))</f>
        <v>18887163</v>
      </c>
      <c r="BL33" s="176" cm="1">
        <f t="array" ref="BL33">_xlfn.XLOOKUP(BL$1,'PY1 Data(H)'!$A$1:$CZ$1,_xlfn.XLOOKUP($A33,'PY1 Data(H)'!$A$1:$A$288,'PY1 Data(H)'!$A$1:$CZ$288))</f>
        <v>533450</v>
      </c>
      <c r="BM33" s="176" cm="1">
        <f t="array" ref="BM33">_xlfn.XLOOKUP(BM$1,'PY1 Data(H)'!$A$1:$CZ$1,_xlfn.XLOOKUP($A33,'PY1 Data(H)'!$A$1:$A$288,'PY1 Data(H)'!$A$1:$CZ$288))</f>
        <v>8421548</v>
      </c>
      <c r="BN33" s="176" cm="1">
        <f t="array" ref="BN33">_xlfn.XLOOKUP(BN$1,'PY1 Data(H)'!$A$1:$CZ$1,_xlfn.XLOOKUP($A33,'PY1 Data(H)'!$A$1:$A$288,'PY1 Data(H)'!$A$1:$CZ$288))</f>
        <v>-7872263</v>
      </c>
      <c r="BO33" s="176" cm="1">
        <f t="array" ref="BO33">_xlfn.XLOOKUP(BO$1,'PY1 Data(H)'!$A$1:$CZ$1,_xlfn.XLOOKUP($A33,'PY1 Data(H)'!$A$1:$A$288,'PY1 Data(H)'!$A$1:$CZ$288))</f>
        <v>7229136</v>
      </c>
      <c r="BP33" s="176" cm="1">
        <f t="array" ref="BP33">_xlfn.XLOOKUP(BP$1,'PY1 Data(H)'!$A$1:$CZ$1,_xlfn.XLOOKUP($A33,'PY1 Data(H)'!$A$1:$A$288,'PY1 Data(H)'!$A$1:$CZ$288))</f>
        <v>373223825</v>
      </c>
      <c r="BQ33" s="176" cm="1">
        <f t="array" ref="BQ33">_xlfn.XLOOKUP(BQ$1,'PY1 Data(H)'!$A$1:$CZ$1,_xlfn.XLOOKUP($A33,'PY1 Data(H)'!$A$1:$A$288,'PY1 Data(H)'!$A$1:$CZ$288))</f>
        <v>2268213</v>
      </c>
      <c r="BR33" s="176" cm="1">
        <f t="array" ref="BR33">_xlfn.XLOOKUP(BR$1,'PY1 Data(H)'!$A$1:$CZ$1,_xlfn.XLOOKUP($A33,'PY1 Data(H)'!$A$1:$A$288,'PY1 Data(H)'!$A$1:$CZ$288))</f>
        <v>3939241</v>
      </c>
      <c r="BS33" s="176" cm="1">
        <f t="array" ref="BS33">_xlfn.XLOOKUP(BS$1,'PY1 Data(H)'!$A$1:$CZ$1,_xlfn.XLOOKUP($A33,'PY1 Data(H)'!$A$1:$A$288,'PY1 Data(H)'!$A$1:$CZ$288))</f>
        <v>-30283115</v>
      </c>
      <c r="BT33" s="176" cm="1">
        <f t="array" ref="BT33">_xlfn.XLOOKUP(BT$1,'PY1 Data(H)'!$A$1:$CZ$1,_xlfn.XLOOKUP($A33,'PY1 Data(H)'!$A$1:$A$288,'PY1 Data(H)'!$A$1:$CZ$288))</f>
        <v>443046</v>
      </c>
      <c r="BU33" s="176" cm="1">
        <f t="array" ref="BU33">_xlfn.XLOOKUP(BU$1,'PY1 Data(H)'!$A$1:$CZ$1,_xlfn.XLOOKUP($A33,'PY1 Data(H)'!$A$1:$A$288,'PY1 Data(H)'!$A$1:$CZ$288))</f>
        <v>3691441</v>
      </c>
      <c r="BV33" s="176" cm="1">
        <f t="array" ref="BV33">_xlfn.XLOOKUP(BV$1,'PY1 Data(H)'!$A$1:$CZ$1,_xlfn.XLOOKUP($A33,'PY1 Data(H)'!$A$1:$A$288,'PY1 Data(H)'!$A$1:$CZ$288))</f>
        <v>22771076</v>
      </c>
      <c r="BW33" s="176" cm="1">
        <f t="array" ref="BW33">_xlfn.XLOOKUP(BW$1,'PY1 Data(H)'!$A$1:$CZ$1,_xlfn.XLOOKUP($A33,'PY1 Data(H)'!$A$1:$A$288,'PY1 Data(H)'!$A$1:$CZ$288))</f>
        <v>1596911</v>
      </c>
      <c r="BX33" s="176" cm="1">
        <f t="array" ref="BX33">_xlfn.XLOOKUP(BX$1,'PY1 Data(H)'!$A$1:$CZ$1,_xlfn.XLOOKUP($A33,'PY1 Data(H)'!$A$1:$A$288,'PY1 Data(H)'!$A$1:$CZ$288))</f>
        <v>536246</v>
      </c>
      <c r="BY33" s="176" cm="1">
        <f t="array" ref="BY33">_xlfn.XLOOKUP(BY$1,'PY1 Data(H)'!$A$1:$CZ$1,_xlfn.XLOOKUP($A33,'PY1 Data(H)'!$A$1:$A$288,'PY1 Data(H)'!$A$1:$CZ$288))</f>
        <v>25858678</v>
      </c>
      <c r="BZ33" s="176" cm="1">
        <f t="array" ref="BZ33">_xlfn.XLOOKUP(BZ$1,'PY1 Data(H)'!$A$1:$CZ$1,_xlfn.XLOOKUP($A33,'PY1 Data(H)'!$A$1:$A$288,'PY1 Data(H)'!$A$1:$CZ$288))</f>
        <v>3731036</v>
      </c>
      <c r="CA33" s="176" cm="1">
        <f t="array" ref="CA33">_xlfn.XLOOKUP(CA$1,'PY1 Data(H)'!$A$1:$CZ$1,_xlfn.XLOOKUP($A33,'PY1 Data(H)'!$A$1:$A$288,'PY1 Data(H)'!$A$1:$CZ$288))</f>
        <v>-4066274</v>
      </c>
      <c r="CB33" s="176" cm="1">
        <f t="array" ref="CB33">_xlfn.XLOOKUP(CB$1,'PY1 Data(H)'!$A$1:$CZ$1,_xlfn.XLOOKUP($A33,'PY1 Data(H)'!$A$1:$A$288,'PY1 Data(H)'!$A$1:$CZ$288))</f>
        <v>4286746</v>
      </c>
      <c r="CC33" s="176" cm="1">
        <f t="array" ref="CC33">_xlfn.XLOOKUP(CC$1,'PY1 Data(H)'!$A$1:$CZ$1,_xlfn.XLOOKUP($A33,'PY1 Data(H)'!$A$1:$A$288,'PY1 Data(H)'!$A$1:$CZ$288))</f>
        <v>4215077</v>
      </c>
      <c r="CD33" s="176" cm="1">
        <f t="array" ref="CD33">_xlfn.XLOOKUP(CD$1,'PY1 Data(H)'!$A$1:$CZ$1,_xlfn.XLOOKUP($A33,'PY1 Data(H)'!$A$1:$A$288,'PY1 Data(H)'!$A$1:$CZ$288))</f>
        <v>10095293</v>
      </c>
      <c r="CE33" s="176" cm="1">
        <f t="array" ref="CE33">_xlfn.XLOOKUP(CE$1,'PY1 Data(H)'!$A$1:$CZ$1,_xlfn.XLOOKUP($A33,'PY1 Data(H)'!$A$1:$A$288,'PY1 Data(H)'!$A$1:$CZ$288))</f>
        <v>17260289</v>
      </c>
      <c r="CF33" s="176" cm="1">
        <f t="array" ref="CF33">_xlfn.XLOOKUP(CF$1,'PY1 Data(H)'!$A$1:$CZ$1,_xlfn.XLOOKUP($A33,'PY1 Data(H)'!$A$1:$A$288,'PY1 Data(H)'!$A$1:$CZ$288))</f>
        <v>20753723</v>
      </c>
      <c r="CG33" s="176" cm="1">
        <f t="array" ref="CG33">_xlfn.XLOOKUP(CG$1,'PY1 Data(H)'!$A$1:$CZ$1,_xlfn.XLOOKUP($A33,'PY1 Data(H)'!$A$1:$A$288,'PY1 Data(H)'!$A$1:$CZ$288))</f>
        <v>6852542</v>
      </c>
      <c r="CH33" s="176" cm="1">
        <f t="array" ref="CH33">_xlfn.XLOOKUP(CH$1,'PY1 Data(H)'!$A$1:$CZ$1,_xlfn.XLOOKUP($A33,'PY1 Data(H)'!$A$1:$A$288,'PY1 Data(H)'!$A$1:$CZ$288))</f>
        <v>2283185</v>
      </c>
      <c r="CI33" s="176" cm="1">
        <f t="array" ref="CI33">_xlfn.XLOOKUP(CI$1,'PY1 Data(H)'!$A$1:$CZ$1,_xlfn.XLOOKUP($A33,'PY1 Data(H)'!$A$1:$A$288,'PY1 Data(H)'!$A$1:$CZ$288))</f>
        <v>11402076</v>
      </c>
      <c r="CJ33" s="176" cm="1">
        <f t="array" ref="CJ33">_xlfn.XLOOKUP(CJ$1,'PY1 Data(H)'!$A$1:$CZ$1,_xlfn.XLOOKUP($A33,'PY1 Data(H)'!$A$1:$A$288,'PY1 Data(H)'!$A$1:$CZ$288))</f>
        <v>1667491</v>
      </c>
      <c r="CK33" s="176" cm="1">
        <f t="array" ref="CK33">_xlfn.XLOOKUP(CK$1,'PY1 Data(H)'!$A$1:$CZ$1,_xlfn.XLOOKUP($A33,'PY1 Data(H)'!$A$1:$A$288,'PY1 Data(H)'!$A$1:$CZ$288))</f>
        <v>-8522808</v>
      </c>
      <c r="CL33" s="176" cm="1">
        <f t="array" ref="CL33">_xlfn.XLOOKUP(CL$1,'PY1 Data(H)'!$A$1:$CZ$1,_xlfn.XLOOKUP($A33,'PY1 Data(H)'!$A$1:$A$288,'PY1 Data(H)'!$A$1:$CZ$288))</f>
        <v>-675339</v>
      </c>
      <c r="CM33" s="176" cm="1">
        <f t="array" ref="CM33">_xlfn.XLOOKUP(CM$1,'PY1 Data(H)'!$A$1:$CZ$1,_xlfn.XLOOKUP($A33,'PY1 Data(H)'!$A$1:$A$288,'PY1 Data(H)'!$A$1:$CZ$288))</f>
        <v>7528864</v>
      </c>
      <c r="CN33" s="176" cm="1">
        <f t="array" ref="CN33">_xlfn.XLOOKUP(CN$1,'PY1 Data(H)'!$A$1:$CZ$1,_xlfn.XLOOKUP($A33,'PY1 Data(H)'!$A$1:$A$288,'PY1 Data(H)'!$A$1:$CZ$288))</f>
        <v>593568</v>
      </c>
      <c r="CO33" s="176" cm="1">
        <f t="array" ref="CO33">_xlfn.XLOOKUP(CO$1,'PY1 Data(H)'!$A$1:$CZ$1,_xlfn.XLOOKUP($A33,'PY1 Data(H)'!$A$1:$A$288,'PY1 Data(H)'!$A$1:$CZ$288))</f>
        <v>25415464</v>
      </c>
      <c r="CP33" s="176" cm="1">
        <f t="array" ref="CP33">_xlfn.XLOOKUP(CP$1,'PY1 Data(H)'!$A$1:$CZ$1,_xlfn.XLOOKUP($A33,'PY1 Data(H)'!$A$1:$A$288,'PY1 Data(H)'!$A$1:$CZ$288))</f>
        <v>6987906</v>
      </c>
      <c r="CQ33" s="176" cm="1">
        <f t="array" ref="CQ33">_xlfn.XLOOKUP(CQ$1,'PY1 Data(H)'!$A$1:$CZ$1,_xlfn.XLOOKUP($A33,'PY1 Data(H)'!$A$1:$A$288,'PY1 Data(H)'!$A$1:$CZ$288))</f>
        <v>6733392</v>
      </c>
      <c r="CR33" s="176" cm="1">
        <f t="array" ref="CR33">_xlfn.XLOOKUP(CR$1,'PY1 Data(H)'!$A$1:$CZ$1,_xlfn.XLOOKUP($A33,'PY1 Data(H)'!$A$1:$A$288,'PY1 Data(H)'!$A$1:$CZ$288))</f>
        <v>3145834</v>
      </c>
      <c r="CS33" s="176" cm="1">
        <f t="array" ref="CS33">_xlfn.XLOOKUP(CS$1,'PY1 Data(H)'!$A$1:$CZ$1,_xlfn.XLOOKUP($A33,'PY1 Data(H)'!$A$1:$A$288,'PY1 Data(H)'!$A$1:$CZ$288))</f>
        <v>2461704</v>
      </c>
      <c r="CT33" s="176" cm="1">
        <f t="array" ref="CT33">_xlfn.XLOOKUP(CT$1,'PY1 Data(H)'!$A$1:$CZ$1,_xlfn.XLOOKUP($A33,'PY1 Data(H)'!$A$1:$A$288,'PY1 Data(H)'!$A$1:$CZ$288))</f>
        <v>16905784</v>
      </c>
      <c r="CU33" s="176" cm="1">
        <f t="array" ref="CU33">_xlfn.XLOOKUP(CU$1,'PY1 Data(H)'!$A$1:$CZ$1,_xlfn.XLOOKUP($A33,'PY1 Data(H)'!$A$1:$A$288,'PY1 Data(H)'!$A$1:$CZ$288))</f>
        <v>7132470</v>
      </c>
      <c r="CV33" s="176" cm="1">
        <f t="array" ref="CV33">_xlfn.XLOOKUP(CV$1,'PY1 Data(H)'!$A$1:$CZ$1,_xlfn.XLOOKUP($A33,'PY1 Data(H)'!$A$1:$A$288,'PY1 Data(H)'!$A$1:$CZ$288))</f>
        <v>3709058</v>
      </c>
      <c r="CW33" s="176" cm="1">
        <f t="array" ref="CW33">_xlfn.XLOOKUP(CW$1,'PY1 Data(H)'!$A$1:$CZ$1,_xlfn.XLOOKUP($A33,'PY1 Data(H)'!$A$1:$A$288,'PY1 Data(H)'!$A$1:$CZ$288))</f>
        <v>4115035</v>
      </c>
      <c r="CX33" s="176" cm="1">
        <f t="array" ref="CX33">_xlfn.XLOOKUP(CX$1,'PY1 Data(H)'!$A$1:$CZ$1,_xlfn.XLOOKUP($A33,'PY1 Data(H)'!$A$1:$A$288,'PY1 Data(H)'!$A$1:$CZ$288))</f>
        <v>4502178</v>
      </c>
      <c r="CY33" s="176" cm="1">
        <f t="array" ref="CY33">_xlfn.XLOOKUP(CY$1,'PY1 Data(H)'!$A$1:$CZ$1,_xlfn.XLOOKUP($A33,'PY1 Data(H)'!$A$1:$A$288,'PY1 Data(H)'!$A$1:$CZ$288))</f>
        <v>2329103</v>
      </c>
    </row>
    <row r="34" spans="1:103" x14ac:dyDescent="0.3">
      <c r="A34">
        <v>376</v>
      </c>
      <c r="D34" s="176" cm="1">
        <f t="array" ref="D34">_xlfn.XLOOKUP(D$1,'PY1 Data(H)'!$A$1:$CZ$1,_xlfn.XLOOKUP($A34,'PY1 Data(H)'!$A$1:$A$288,'PY1 Data(H)'!$A$1:$CZ$288))</f>
        <v>326804</v>
      </c>
      <c r="E34" s="176" cm="1">
        <f t="array" ref="E34">_xlfn.XLOOKUP(E$1,'PY1 Data(H)'!$A$1:$CZ$1,_xlfn.XLOOKUP($A34,'PY1 Data(H)'!$A$1:$A$288,'PY1 Data(H)'!$A$1:$CZ$288))</f>
        <v>14799</v>
      </c>
      <c r="F34" s="176" cm="1">
        <f t="array" ref="F34">_xlfn.XLOOKUP(F$1,'PY1 Data(H)'!$A$1:$CZ$1,_xlfn.XLOOKUP($A34,'PY1 Data(H)'!$A$1:$A$288,'PY1 Data(H)'!$A$1:$CZ$288))</f>
        <v>151774</v>
      </c>
      <c r="G34" s="176" cm="1">
        <f t="array" ref="G34">_xlfn.XLOOKUP(G$1,'PY1 Data(H)'!$A$1:$CZ$1,_xlfn.XLOOKUP($A34,'PY1 Data(H)'!$A$1:$A$288,'PY1 Data(H)'!$A$1:$CZ$288))</f>
        <v>0</v>
      </c>
      <c r="H34" s="176" cm="1">
        <f t="array" ref="H34">_xlfn.XLOOKUP(H$1,'PY1 Data(H)'!$A$1:$CZ$1,_xlfn.XLOOKUP($A34,'PY1 Data(H)'!$A$1:$A$288,'PY1 Data(H)'!$A$1:$CZ$288))</f>
        <v>85239</v>
      </c>
      <c r="I34" s="176" cm="1">
        <f t="array" ref="I34">_xlfn.XLOOKUP(I$1,'PY1 Data(H)'!$A$1:$CZ$1,_xlfn.XLOOKUP($A34,'PY1 Data(H)'!$A$1:$A$288,'PY1 Data(H)'!$A$1:$CZ$288))</f>
        <v>487487</v>
      </c>
      <c r="J34" s="176" cm="1">
        <f t="array" ref="J34">_xlfn.XLOOKUP(J$1,'PY1 Data(H)'!$A$1:$CZ$1,_xlfn.XLOOKUP($A34,'PY1 Data(H)'!$A$1:$A$288,'PY1 Data(H)'!$A$1:$CZ$288))</f>
        <v>151409</v>
      </c>
      <c r="K34" s="176" cm="1">
        <f t="array" ref="K34">_xlfn.XLOOKUP(K$1,'PY1 Data(H)'!$A$1:$CZ$1,_xlfn.XLOOKUP($A34,'PY1 Data(H)'!$A$1:$A$288,'PY1 Data(H)'!$A$1:$CZ$288))</f>
        <v>16238</v>
      </c>
      <c r="L34" s="176" cm="1">
        <f t="array" ref="L34">_xlfn.XLOOKUP(L$1,'PY1 Data(H)'!$A$1:$CZ$1,_xlfn.XLOOKUP($A34,'PY1 Data(H)'!$A$1:$A$288,'PY1 Data(H)'!$A$1:$CZ$288))</f>
        <v>197262</v>
      </c>
      <c r="M34" s="176" cm="1">
        <f t="array" ref="M34">_xlfn.XLOOKUP(M$1,'PY1 Data(H)'!$A$1:$CZ$1,_xlfn.XLOOKUP($A34,'PY1 Data(H)'!$A$1:$A$288,'PY1 Data(H)'!$A$1:$CZ$288))</f>
        <v>518298</v>
      </c>
      <c r="N34" s="176" cm="1">
        <f t="array" ref="N34">_xlfn.XLOOKUP(N$1,'PY1 Data(H)'!$A$1:$CZ$1,_xlfn.XLOOKUP($A34,'PY1 Data(H)'!$A$1:$A$288,'PY1 Data(H)'!$A$1:$CZ$288))</f>
        <v>906640</v>
      </c>
      <c r="O34" s="176" cm="1">
        <f t="array" ref="O34">_xlfn.XLOOKUP(O$1,'PY1 Data(H)'!$A$1:$CZ$1,_xlfn.XLOOKUP($A34,'PY1 Data(H)'!$A$1:$A$288,'PY1 Data(H)'!$A$1:$CZ$288))</f>
        <v>118641</v>
      </c>
      <c r="P34" s="176" cm="1">
        <f t="array" ref="P34">_xlfn.XLOOKUP(P$1,'PY1 Data(H)'!$A$1:$CZ$1,_xlfn.XLOOKUP($A34,'PY1 Data(H)'!$A$1:$A$288,'PY1 Data(H)'!$A$1:$CZ$288))</f>
        <v>159815</v>
      </c>
      <c r="Q34" s="176" cm="1">
        <f t="array" ref="Q34">_xlfn.XLOOKUP(Q$1,'PY1 Data(H)'!$A$1:$CZ$1,_xlfn.XLOOKUP($A34,'PY1 Data(H)'!$A$1:$A$288,'PY1 Data(H)'!$A$1:$CZ$288))</f>
        <v>45415</v>
      </c>
      <c r="R34" s="176" cm="1">
        <f t="array" ref="R34">_xlfn.XLOOKUP(R$1,'PY1 Data(H)'!$A$1:$CZ$1,_xlfn.XLOOKUP($A34,'PY1 Data(H)'!$A$1:$A$288,'PY1 Data(H)'!$A$1:$CZ$288))</f>
        <v>25544</v>
      </c>
      <c r="S34" s="176" cm="1">
        <f t="array" ref="S34">_xlfn.XLOOKUP(S$1,'PY1 Data(H)'!$A$1:$CZ$1,_xlfn.XLOOKUP($A34,'PY1 Data(H)'!$A$1:$A$288,'PY1 Data(H)'!$A$1:$CZ$288))</f>
        <v>126354</v>
      </c>
      <c r="T34" s="176" cm="1">
        <f t="array" ref="T34">_xlfn.XLOOKUP(T$1,'PY1 Data(H)'!$A$1:$CZ$1,_xlfn.XLOOKUP($A34,'PY1 Data(H)'!$A$1:$A$288,'PY1 Data(H)'!$A$1:$CZ$288))</f>
        <v>0</v>
      </c>
      <c r="U34" s="176" cm="1">
        <f t="array" ref="U34">_xlfn.XLOOKUP(U$1,'PY1 Data(H)'!$A$1:$CZ$1,_xlfn.XLOOKUP($A34,'PY1 Data(H)'!$A$1:$A$288,'PY1 Data(H)'!$A$1:$CZ$288))</f>
        <v>104729</v>
      </c>
      <c r="V34" s="176" cm="1">
        <f t="array" ref="V34">_xlfn.XLOOKUP(V$1,'PY1 Data(H)'!$A$1:$CZ$1,_xlfn.XLOOKUP($A34,'PY1 Data(H)'!$A$1:$A$288,'PY1 Data(H)'!$A$1:$CZ$288))</f>
        <v>56309</v>
      </c>
      <c r="W34" s="176" cm="1">
        <f t="array" ref="W34">_xlfn.XLOOKUP(W$1,'PY1 Data(H)'!$A$1:$CZ$1,_xlfn.XLOOKUP($A34,'PY1 Data(H)'!$A$1:$A$288,'PY1 Data(H)'!$A$1:$CZ$288))</f>
        <v>0</v>
      </c>
      <c r="X34" s="176" cm="1">
        <f t="array" ref="X34">_xlfn.XLOOKUP(X$1,'PY1 Data(H)'!$A$1:$CZ$1,_xlfn.XLOOKUP($A34,'PY1 Data(H)'!$A$1:$A$288,'PY1 Data(H)'!$A$1:$CZ$288))</f>
        <v>3947</v>
      </c>
      <c r="Y34" s="176" cm="1">
        <f t="array" ref="Y34">_xlfn.XLOOKUP(Y$1,'PY1 Data(H)'!$A$1:$CZ$1,_xlfn.XLOOKUP($A34,'PY1 Data(H)'!$A$1:$A$288,'PY1 Data(H)'!$A$1:$CZ$288))</f>
        <v>43465</v>
      </c>
      <c r="Z34" s="176" cm="1">
        <f t="array" ref="Z34">_xlfn.XLOOKUP(Z$1,'PY1 Data(H)'!$A$1:$CZ$1,_xlfn.XLOOKUP($A34,'PY1 Data(H)'!$A$1:$A$288,'PY1 Data(H)'!$A$1:$CZ$288))</f>
        <v>105888</v>
      </c>
      <c r="AA34" s="176" cm="1">
        <f t="array" ref="AA34">_xlfn.XLOOKUP(AA$1,'PY1 Data(H)'!$A$1:$CZ$1,_xlfn.XLOOKUP($A34,'PY1 Data(H)'!$A$1:$A$288,'PY1 Data(H)'!$A$1:$CZ$288))</f>
        <v>88765</v>
      </c>
      <c r="AB34" s="176" cm="1">
        <f t="array" ref="AB34">_xlfn.XLOOKUP(AB$1,'PY1 Data(H)'!$A$1:$CZ$1,_xlfn.XLOOKUP($A34,'PY1 Data(H)'!$A$1:$A$288,'PY1 Data(H)'!$A$1:$CZ$288))</f>
        <v>97794</v>
      </c>
      <c r="AC34" s="176" cm="1">
        <f t="array" ref="AC34">_xlfn.XLOOKUP(AC$1,'PY1 Data(H)'!$A$1:$CZ$1,_xlfn.XLOOKUP($A34,'PY1 Data(H)'!$A$1:$A$288,'PY1 Data(H)'!$A$1:$CZ$288))</f>
        <v>563261</v>
      </c>
      <c r="AD34" s="176" cm="1">
        <f t="array" ref="AD34">_xlfn.XLOOKUP(AD$1,'PY1 Data(H)'!$A$1:$CZ$1,_xlfn.XLOOKUP($A34,'PY1 Data(H)'!$A$1:$A$288,'PY1 Data(H)'!$A$1:$CZ$288))</f>
        <v>36499</v>
      </c>
      <c r="AE34" s="176" cm="1">
        <f t="array" ref="AE34">_xlfn.XLOOKUP(AE$1,'PY1 Data(H)'!$A$1:$CZ$1,_xlfn.XLOOKUP($A34,'PY1 Data(H)'!$A$1:$A$288,'PY1 Data(H)'!$A$1:$CZ$288))</f>
        <v>70306</v>
      </c>
      <c r="AF34" s="176" cm="1">
        <f t="array" ref="AF34">_xlfn.XLOOKUP(AF$1,'PY1 Data(H)'!$A$1:$CZ$1,_xlfn.XLOOKUP($A34,'PY1 Data(H)'!$A$1:$A$288,'PY1 Data(H)'!$A$1:$CZ$288))</f>
        <v>30872</v>
      </c>
      <c r="AG34" s="176" cm="1">
        <f t="array" ref="AG34">_xlfn.XLOOKUP(AG$1,'PY1 Data(H)'!$A$1:$CZ$1,_xlfn.XLOOKUP($A34,'PY1 Data(H)'!$A$1:$A$288,'PY1 Data(H)'!$A$1:$CZ$288))</f>
        <v>35125</v>
      </c>
      <c r="AH34" s="176" cm="1">
        <f t="array" ref="AH34">_xlfn.XLOOKUP(AH$1,'PY1 Data(H)'!$A$1:$CZ$1,_xlfn.XLOOKUP($A34,'PY1 Data(H)'!$A$1:$A$288,'PY1 Data(H)'!$A$1:$CZ$288))</f>
        <v>210796</v>
      </c>
      <c r="AI34" s="176" cm="1">
        <f t="array" ref="AI34">_xlfn.XLOOKUP(AI$1,'PY1 Data(H)'!$A$1:$CZ$1,_xlfn.XLOOKUP($A34,'PY1 Data(H)'!$A$1:$A$288,'PY1 Data(H)'!$A$1:$CZ$288))</f>
        <v>0</v>
      </c>
      <c r="AJ34" s="176" cm="1">
        <f t="array" ref="AJ34">_xlfn.XLOOKUP(AJ$1,'PY1 Data(H)'!$A$1:$CZ$1,_xlfn.XLOOKUP($A34,'PY1 Data(H)'!$A$1:$A$288,'PY1 Data(H)'!$A$1:$CZ$288))</f>
        <v>401305</v>
      </c>
      <c r="AK34" s="176" cm="1">
        <f t="array" ref="AK34">_xlfn.XLOOKUP(AK$1,'PY1 Data(H)'!$A$1:$CZ$1,_xlfn.XLOOKUP($A34,'PY1 Data(H)'!$A$1:$A$288,'PY1 Data(H)'!$A$1:$CZ$288))</f>
        <v>0</v>
      </c>
      <c r="AL34" s="176" cm="1">
        <f t="array" ref="AL34">_xlfn.XLOOKUP(AL$1,'PY1 Data(H)'!$A$1:$CZ$1,_xlfn.XLOOKUP($A34,'PY1 Data(H)'!$A$1:$A$288,'PY1 Data(H)'!$A$1:$CZ$288))</f>
        <v>57041</v>
      </c>
      <c r="AM34" s="176" cm="1">
        <f t="array" ref="AM34">_xlfn.XLOOKUP(AM$1,'PY1 Data(H)'!$A$1:$CZ$1,_xlfn.XLOOKUP($A34,'PY1 Data(H)'!$A$1:$A$288,'PY1 Data(H)'!$A$1:$CZ$288))</f>
        <v>230077</v>
      </c>
      <c r="AN34" s="176" cm="1">
        <f t="array" ref="AN34">_xlfn.XLOOKUP(AN$1,'PY1 Data(H)'!$A$1:$CZ$1,_xlfn.XLOOKUP($A34,'PY1 Data(H)'!$A$1:$A$288,'PY1 Data(H)'!$A$1:$CZ$288))</f>
        <v>300</v>
      </c>
      <c r="AO34" s="176" cm="1">
        <f t="array" ref="AO34">_xlfn.XLOOKUP(AO$1,'PY1 Data(H)'!$A$1:$CZ$1,_xlfn.XLOOKUP($A34,'PY1 Data(H)'!$A$1:$A$288,'PY1 Data(H)'!$A$1:$CZ$288))</f>
        <v>81591</v>
      </c>
      <c r="AP34" s="176" cm="1">
        <f t="array" ref="AP34">_xlfn.XLOOKUP(AP$1,'PY1 Data(H)'!$A$1:$CZ$1,_xlfn.XLOOKUP($A34,'PY1 Data(H)'!$A$1:$A$288,'PY1 Data(H)'!$A$1:$CZ$288))</f>
        <v>25741</v>
      </c>
      <c r="AQ34" s="176" cm="1">
        <f t="array" ref="AQ34">_xlfn.XLOOKUP(AQ$1,'PY1 Data(H)'!$A$1:$CZ$1,_xlfn.XLOOKUP($A34,'PY1 Data(H)'!$A$1:$A$288,'PY1 Data(H)'!$A$1:$CZ$288))</f>
        <v>68032</v>
      </c>
      <c r="AR34" s="176" cm="1">
        <f t="array" ref="AR34">_xlfn.XLOOKUP(AR$1,'PY1 Data(H)'!$A$1:$CZ$1,_xlfn.XLOOKUP($A34,'PY1 Data(H)'!$A$1:$A$288,'PY1 Data(H)'!$A$1:$CZ$288))</f>
        <v>569884</v>
      </c>
      <c r="AS34" s="176" cm="1">
        <f t="array" ref="AS34">_xlfn.XLOOKUP(AS$1,'PY1 Data(H)'!$A$1:$CZ$1,_xlfn.XLOOKUP($A34,'PY1 Data(H)'!$A$1:$A$288,'PY1 Data(H)'!$A$1:$CZ$288))</f>
        <v>0</v>
      </c>
      <c r="AT34" s="176" cm="1">
        <f t="array" ref="AT34">_xlfn.XLOOKUP(AT$1,'PY1 Data(H)'!$A$1:$CZ$1,_xlfn.XLOOKUP($A34,'PY1 Data(H)'!$A$1:$A$288,'PY1 Data(H)'!$A$1:$CZ$288))</f>
        <v>130858</v>
      </c>
      <c r="AU34" s="176" cm="1">
        <f t="array" ref="AU34">_xlfn.XLOOKUP(AU$1,'PY1 Data(H)'!$A$1:$CZ$1,_xlfn.XLOOKUP($A34,'PY1 Data(H)'!$A$1:$A$288,'PY1 Data(H)'!$A$1:$CZ$288))</f>
        <v>199169</v>
      </c>
      <c r="AV34" s="176" cm="1">
        <f t="array" ref="AV34">_xlfn.XLOOKUP(AV$1,'PY1 Data(H)'!$A$1:$CZ$1,_xlfn.XLOOKUP($A34,'PY1 Data(H)'!$A$1:$A$288,'PY1 Data(H)'!$A$1:$CZ$288))</f>
        <v>132905</v>
      </c>
      <c r="AW34" s="176" cm="1">
        <f t="array" ref="AW34">_xlfn.XLOOKUP(AW$1,'PY1 Data(H)'!$A$1:$CZ$1,_xlfn.XLOOKUP($A34,'PY1 Data(H)'!$A$1:$A$288,'PY1 Data(H)'!$A$1:$CZ$288))</f>
        <v>23118</v>
      </c>
      <c r="AX34" s="176" cm="1">
        <f t="array" ref="AX34">_xlfn.XLOOKUP(AX$1,'PY1 Data(H)'!$A$1:$CZ$1,_xlfn.XLOOKUP($A34,'PY1 Data(H)'!$A$1:$A$288,'PY1 Data(H)'!$A$1:$CZ$288))</f>
        <v>31382</v>
      </c>
      <c r="AY34" s="176" cm="1">
        <f t="array" ref="AY34">_xlfn.XLOOKUP(AY$1,'PY1 Data(H)'!$A$1:$CZ$1,_xlfn.XLOOKUP($A34,'PY1 Data(H)'!$A$1:$A$288,'PY1 Data(H)'!$A$1:$CZ$288))</f>
        <v>0</v>
      </c>
      <c r="AZ34" s="176" cm="1">
        <f t="array" ref="AZ34">_xlfn.XLOOKUP(AZ$1,'PY1 Data(H)'!$A$1:$CZ$1,_xlfn.XLOOKUP($A34,'PY1 Data(H)'!$A$1:$A$288,'PY1 Data(H)'!$A$1:$CZ$288))</f>
        <v>190858</v>
      </c>
      <c r="BA34" s="176" cm="1">
        <f t="array" ref="BA34">_xlfn.XLOOKUP(BA$1,'PY1 Data(H)'!$A$1:$CZ$1,_xlfn.XLOOKUP($A34,'PY1 Data(H)'!$A$1:$A$288,'PY1 Data(H)'!$A$1:$CZ$288))</f>
        <v>112764</v>
      </c>
      <c r="BB34" s="176" cm="1">
        <f t="array" ref="BB34">_xlfn.XLOOKUP(BB$1,'PY1 Data(H)'!$A$1:$CZ$1,_xlfn.XLOOKUP($A34,'PY1 Data(H)'!$A$1:$A$288,'PY1 Data(H)'!$A$1:$CZ$288))</f>
        <v>-1590023</v>
      </c>
      <c r="BC34" s="176" cm="1">
        <f t="array" ref="BC34">_xlfn.XLOOKUP(BC$1,'PY1 Data(H)'!$A$1:$CZ$1,_xlfn.XLOOKUP($A34,'PY1 Data(H)'!$A$1:$A$288,'PY1 Data(H)'!$A$1:$CZ$288))</f>
        <v>270937</v>
      </c>
      <c r="BD34" s="176" cm="1">
        <f t="array" ref="BD34">_xlfn.XLOOKUP(BD$1,'PY1 Data(H)'!$A$1:$CZ$1,_xlfn.XLOOKUP($A34,'PY1 Data(H)'!$A$1:$A$288,'PY1 Data(H)'!$A$1:$CZ$288))</f>
        <v>25565</v>
      </c>
      <c r="BE34" s="176" cm="1">
        <f t="array" ref="BE34">_xlfn.XLOOKUP(BE$1,'PY1 Data(H)'!$A$1:$CZ$1,_xlfn.XLOOKUP($A34,'PY1 Data(H)'!$A$1:$A$288,'PY1 Data(H)'!$A$1:$CZ$288))</f>
        <v>1595</v>
      </c>
      <c r="BF34" s="176" cm="1">
        <f t="array" ref="BF34">_xlfn.XLOOKUP(BF$1,'PY1 Data(H)'!$A$1:$CZ$1,_xlfn.XLOOKUP($A34,'PY1 Data(H)'!$A$1:$A$288,'PY1 Data(H)'!$A$1:$CZ$288))</f>
        <v>274569</v>
      </c>
      <c r="BG34" s="176" cm="1">
        <f t="array" ref="BG34">_xlfn.XLOOKUP(BG$1,'PY1 Data(H)'!$A$1:$CZ$1,_xlfn.XLOOKUP($A34,'PY1 Data(H)'!$A$1:$A$288,'PY1 Data(H)'!$A$1:$CZ$288))</f>
        <v>92568</v>
      </c>
      <c r="BH34" s="176" cm="1">
        <f t="array" ref="BH34">_xlfn.XLOOKUP(BH$1,'PY1 Data(H)'!$A$1:$CZ$1,_xlfn.XLOOKUP($A34,'PY1 Data(H)'!$A$1:$A$288,'PY1 Data(H)'!$A$1:$CZ$288))</f>
        <v>100328</v>
      </c>
      <c r="BI34" s="176" cm="1">
        <f t="array" ref="BI34">_xlfn.XLOOKUP(BI$1,'PY1 Data(H)'!$A$1:$CZ$1,_xlfn.XLOOKUP($A34,'PY1 Data(H)'!$A$1:$A$288,'PY1 Data(H)'!$A$1:$CZ$288))</f>
        <v>65150</v>
      </c>
      <c r="BJ34" s="176" cm="1">
        <f t="array" ref="BJ34">_xlfn.XLOOKUP(BJ$1,'PY1 Data(H)'!$A$1:$CZ$1,_xlfn.XLOOKUP($A34,'PY1 Data(H)'!$A$1:$A$288,'PY1 Data(H)'!$A$1:$CZ$288))</f>
        <v>54900</v>
      </c>
      <c r="BK34" s="176" cm="1">
        <f t="array" ref="BK34">_xlfn.XLOOKUP(BK$1,'PY1 Data(H)'!$A$1:$CZ$1,_xlfn.XLOOKUP($A34,'PY1 Data(H)'!$A$1:$A$288,'PY1 Data(H)'!$A$1:$CZ$288))</f>
        <v>51203619</v>
      </c>
      <c r="BL34" s="176" cm="1">
        <f t="array" ref="BL34">_xlfn.XLOOKUP(BL$1,'PY1 Data(H)'!$A$1:$CZ$1,_xlfn.XLOOKUP($A34,'PY1 Data(H)'!$A$1:$A$288,'PY1 Data(H)'!$A$1:$CZ$288))</f>
        <v>106725</v>
      </c>
      <c r="BM34" s="176" cm="1">
        <f t="array" ref="BM34">_xlfn.XLOOKUP(BM$1,'PY1 Data(H)'!$A$1:$CZ$1,_xlfn.XLOOKUP($A34,'PY1 Data(H)'!$A$1:$A$288,'PY1 Data(H)'!$A$1:$CZ$288))</f>
        <v>67432</v>
      </c>
      <c r="BN34" s="176" cm="1">
        <f t="array" ref="BN34">_xlfn.XLOOKUP(BN$1,'PY1 Data(H)'!$A$1:$CZ$1,_xlfn.XLOOKUP($A34,'PY1 Data(H)'!$A$1:$A$288,'PY1 Data(H)'!$A$1:$CZ$288))</f>
        <v>82175</v>
      </c>
      <c r="BO34" s="176" cm="1">
        <f t="array" ref="BO34">_xlfn.XLOOKUP(BO$1,'PY1 Data(H)'!$A$1:$CZ$1,_xlfn.XLOOKUP($A34,'PY1 Data(H)'!$A$1:$A$288,'PY1 Data(H)'!$A$1:$CZ$288))</f>
        <v>18718</v>
      </c>
      <c r="BP34" s="176" cm="1">
        <f t="array" ref="BP34">_xlfn.XLOOKUP(BP$1,'PY1 Data(H)'!$A$1:$CZ$1,_xlfn.XLOOKUP($A34,'PY1 Data(H)'!$A$1:$A$288,'PY1 Data(H)'!$A$1:$CZ$288))</f>
        <v>8094173</v>
      </c>
      <c r="BQ34" s="176" cm="1">
        <f t="array" ref="BQ34">_xlfn.XLOOKUP(BQ$1,'PY1 Data(H)'!$A$1:$CZ$1,_xlfn.XLOOKUP($A34,'PY1 Data(H)'!$A$1:$A$288,'PY1 Data(H)'!$A$1:$CZ$288))</f>
        <v>29938</v>
      </c>
      <c r="BR34" s="176" cm="1">
        <f t="array" ref="BR34">_xlfn.XLOOKUP(BR$1,'PY1 Data(H)'!$A$1:$CZ$1,_xlfn.XLOOKUP($A34,'PY1 Data(H)'!$A$1:$A$288,'PY1 Data(H)'!$A$1:$CZ$288))</f>
        <v>570432</v>
      </c>
      <c r="BS34" s="176" cm="1">
        <f t="array" ref="BS34">_xlfn.XLOOKUP(BS$1,'PY1 Data(H)'!$A$1:$CZ$1,_xlfn.XLOOKUP($A34,'PY1 Data(H)'!$A$1:$A$288,'PY1 Data(H)'!$A$1:$CZ$288))</f>
        <v>529786</v>
      </c>
      <c r="BT34" s="176" cm="1">
        <f t="array" ref="BT34">_xlfn.XLOOKUP(BT$1,'PY1 Data(H)'!$A$1:$CZ$1,_xlfn.XLOOKUP($A34,'PY1 Data(H)'!$A$1:$A$288,'PY1 Data(H)'!$A$1:$CZ$288))</f>
        <v>53849</v>
      </c>
      <c r="BU34" s="176" cm="1">
        <f t="array" ref="BU34">_xlfn.XLOOKUP(BU$1,'PY1 Data(H)'!$A$1:$CZ$1,_xlfn.XLOOKUP($A34,'PY1 Data(H)'!$A$1:$A$288,'PY1 Data(H)'!$A$1:$CZ$288))</f>
        <v>6328</v>
      </c>
      <c r="BV34" s="176" cm="1">
        <f t="array" ref="BV34">_xlfn.XLOOKUP(BV$1,'PY1 Data(H)'!$A$1:$CZ$1,_xlfn.XLOOKUP($A34,'PY1 Data(H)'!$A$1:$A$288,'PY1 Data(H)'!$A$1:$CZ$288))</f>
        <v>36662</v>
      </c>
      <c r="BW34" s="176" cm="1">
        <f t="array" ref="BW34">_xlfn.XLOOKUP(BW$1,'PY1 Data(H)'!$A$1:$CZ$1,_xlfn.XLOOKUP($A34,'PY1 Data(H)'!$A$1:$A$288,'PY1 Data(H)'!$A$1:$CZ$288))</f>
        <v>0</v>
      </c>
      <c r="BX34" s="176" cm="1">
        <f t="array" ref="BX34">_xlfn.XLOOKUP(BX$1,'PY1 Data(H)'!$A$1:$CZ$1,_xlfn.XLOOKUP($A34,'PY1 Data(H)'!$A$1:$A$288,'PY1 Data(H)'!$A$1:$CZ$288))</f>
        <v>146139</v>
      </c>
      <c r="BY34" s="176" cm="1">
        <f t="array" ref="BY34">_xlfn.XLOOKUP(BY$1,'PY1 Data(H)'!$A$1:$CZ$1,_xlfn.XLOOKUP($A34,'PY1 Data(H)'!$A$1:$A$288,'PY1 Data(H)'!$A$1:$CZ$288))</f>
        <v>362293</v>
      </c>
      <c r="BZ34" s="176" cm="1">
        <f t="array" ref="BZ34">_xlfn.XLOOKUP(BZ$1,'PY1 Data(H)'!$A$1:$CZ$1,_xlfn.XLOOKUP($A34,'PY1 Data(H)'!$A$1:$A$288,'PY1 Data(H)'!$A$1:$CZ$288))</f>
        <v>0</v>
      </c>
      <c r="CA34" s="176" cm="1">
        <f t="array" ref="CA34">_xlfn.XLOOKUP(CA$1,'PY1 Data(H)'!$A$1:$CZ$1,_xlfn.XLOOKUP($A34,'PY1 Data(H)'!$A$1:$A$288,'PY1 Data(H)'!$A$1:$CZ$288))</f>
        <v>622945</v>
      </c>
      <c r="CB34" s="176" cm="1">
        <f t="array" ref="CB34">_xlfn.XLOOKUP(CB$1,'PY1 Data(H)'!$A$1:$CZ$1,_xlfn.XLOOKUP($A34,'PY1 Data(H)'!$A$1:$A$288,'PY1 Data(H)'!$A$1:$CZ$288))</f>
        <v>33111</v>
      </c>
      <c r="CC34" s="176" cm="1">
        <f t="array" ref="CC34">_xlfn.XLOOKUP(CC$1,'PY1 Data(H)'!$A$1:$CZ$1,_xlfn.XLOOKUP($A34,'PY1 Data(H)'!$A$1:$A$288,'PY1 Data(H)'!$A$1:$CZ$288))</f>
        <v>0</v>
      </c>
      <c r="CD34" s="176" cm="1">
        <f t="array" ref="CD34">_xlfn.XLOOKUP(CD$1,'PY1 Data(H)'!$A$1:$CZ$1,_xlfn.XLOOKUP($A34,'PY1 Data(H)'!$A$1:$A$288,'PY1 Data(H)'!$A$1:$CZ$288))</f>
        <v>272455</v>
      </c>
      <c r="CE34" s="176" cm="1">
        <f t="array" ref="CE34">_xlfn.XLOOKUP(CE$1,'PY1 Data(H)'!$A$1:$CZ$1,_xlfn.XLOOKUP($A34,'PY1 Data(H)'!$A$1:$A$288,'PY1 Data(H)'!$A$1:$CZ$288))</f>
        <v>144333</v>
      </c>
      <c r="CF34" s="176" cm="1">
        <f t="array" ref="CF34">_xlfn.XLOOKUP(CF$1,'PY1 Data(H)'!$A$1:$CZ$1,_xlfn.XLOOKUP($A34,'PY1 Data(H)'!$A$1:$A$288,'PY1 Data(H)'!$A$1:$CZ$288))</f>
        <v>205287</v>
      </c>
      <c r="CG34" s="176" cm="1">
        <f t="array" ref="CG34">_xlfn.XLOOKUP(CG$1,'PY1 Data(H)'!$A$1:$CZ$1,_xlfn.XLOOKUP($A34,'PY1 Data(H)'!$A$1:$A$288,'PY1 Data(H)'!$A$1:$CZ$288))</f>
        <v>0</v>
      </c>
      <c r="CH34" s="176" cm="1">
        <f t="array" ref="CH34">_xlfn.XLOOKUP(CH$1,'PY1 Data(H)'!$A$1:$CZ$1,_xlfn.XLOOKUP($A34,'PY1 Data(H)'!$A$1:$A$288,'PY1 Data(H)'!$A$1:$CZ$288))</f>
        <v>23710431</v>
      </c>
      <c r="CI34" s="176" cm="1">
        <f t="array" ref="CI34">_xlfn.XLOOKUP(CI$1,'PY1 Data(H)'!$A$1:$CZ$1,_xlfn.XLOOKUP($A34,'PY1 Data(H)'!$A$1:$A$288,'PY1 Data(H)'!$A$1:$CZ$288))</f>
        <v>14855</v>
      </c>
      <c r="CJ34" s="176" cm="1">
        <f t="array" ref="CJ34">_xlfn.XLOOKUP(CJ$1,'PY1 Data(H)'!$A$1:$CZ$1,_xlfn.XLOOKUP($A34,'PY1 Data(H)'!$A$1:$A$288,'PY1 Data(H)'!$A$1:$CZ$288))</f>
        <v>29593</v>
      </c>
      <c r="CK34" s="176" cm="1">
        <f t="array" ref="CK34">_xlfn.XLOOKUP(CK$1,'PY1 Data(H)'!$A$1:$CZ$1,_xlfn.XLOOKUP($A34,'PY1 Data(H)'!$A$1:$A$288,'PY1 Data(H)'!$A$1:$CZ$288))</f>
        <v>2501016</v>
      </c>
      <c r="CL34" s="176" cm="1">
        <f t="array" ref="CL34">_xlfn.XLOOKUP(CL$1,'PY1 Data(H)'!$A$1:$CZ$1,_xlfn.XLOOKUP($A34,'PY1 Data(H)'!$A$1:$A$288,'PY1 Data(H)'!$A$1:$CZ$288))</f>
        <v>150</v>
      </c>
      <c r="CM34" s="176" cm="1">
        <f t="array" ref="CM34">_xlfn.XLOOKUP(CM$1,'PY1 Data(H)'!$A$1:$CZ$1,_xlfn.XLOOKUP($A34,'PY1 Data(H)'!$A$1:$A$288,'PY1 Data(H)'!$A$1:$CZ$288))</f>
        <v>50185</v>
      </c>
      <c r="CN34" s="176" cm="1">
        <f t="array" ref="CN34">_xlfn.XLOOKUP(CN$1,'PY1 Data(H)'!$A$1:$CZ$1,_xlfn.XLOOKUP($A34,'PY1 Data(H)'!$A$1:$A$288,'PY1 Data(H)'!$A$1:$CZ$288))</f>
        <v>1547</v>
      </c>
      <c r="CO34" s="176" cm="1">
        <f t="array" ref="CO34">_xlfn.XLOOKUP(CO$1,'PY1 Data(H)'!$A$1:$CZ$1,_xlfn.XLOOKUP($A34,'PY1 Data(H)'!$A$1:$A$288,'PY1 Data(H)'!$A$1:$CZ$288))</f>
        <v>45511</v>
      </c>
      <c r="CP34" s="176" cm="1">
        <f t="array" ref="CP34">_xlfn.XLOOKUP(CP$1,'PY1 Data(H)'!$A$1:$CZ$1,_xlfn.XLOOKUP($A34,'PY1 Data(H)'!$A$1:$A$288,'PY1 Data(H)'!$A$1:$CZ$288))</f>
        <v>108049</v>
      </c>
      <c r="CQ34" s="176" cm="1">
        <f t="array" ref="CQ34">_xlfn.XLOOKUP(CQ$1,'PY1 Data(H)'!$A$1:$CZ$1,_xlfn.XLOOKUP($A34,'PY1 Data(H)'!$A$1:$A$288,'PY1 Data(H)'!$A$1:$CZ$288))</f>
        <v>446666</v>
      </c>
      <c r="CR34" s="176" cm="1">
        <f t="array" ref="CR34">_xlfn.XLOOKUP(CR$1,'PY1 Data(H)'!$A$1:$CZ$1,_xlfn.XLOOKUP($A34,'PY1 Data(H)'!$A$1:$A$288,'PY1 Data(H)'!$A$1:$CZ$288))</f>
        <v>86407</v>
      </c>
      <c r="CS34" s="176" cm="1">
        <f t="array" ref="CS34">_xlfn.XLOOKUP(CS$1,'PY1 Data(H)'!$A$1:$CZ$1,_xlfn.XLOOKUP($A34,'PY1 Data(H)'!$A$1:$A$288,'PY1 Data(H)'!$A$1:$CZ$288))</f>
        <v>40297</v>
      </c>
      <c r="CT34" s="176" cm="1">
        <f t="array" ref="CT34">_xlfn.XLOOKUP(CT$1,'PY1 Data(H)'!$A$1:$CZ$1,_xlfn.XLOOKUP($A34,'PY1 Data(H)'!$A$1:$A$288,'PY1 Data(H)'!$A$1:$CZ$288))</f>
        <v>28038</v>
      </c>
      <c r="CU34" s="176" cm="1">
        <f t="array" ref="CU34">_xlfn.XLOOKUP(CU$1,'PY1 Data(H)'!$A$1:$CZ$1,_xlfn.XLOOKUP($A34,'PY1 Data(H)'!$A$1:$A$288,'PY1 Data(H)'!$A$1:$CZ$288))</f>
        <v>3334230</v>
      </c>
      <c r="CV34" s="176" cm="1">
        <f t="array" ref="CV34">_xlfn.XLOOKUP(CV$1,'PY1 Data(H)'!$A$1:$CZ$1,_xlfn.XLOOKUP($A34,'PY1 Data(H)'!$A$1:$A$288,'PY1 Data(H)'!$A$1:$CZ$288))</f>
        <v>60446</v>
      </c>
      <c r="CW34" s="176" cm="1">
        <f t="array" ref="CW34">_xlfn.XLOOKUP(CW$1,'PY1 Data(H)'!$A$1:$CZ$1,_xlfn.XLOOKUP($A34,'PY1 Data(H)'!$A$1:$A$288,'PY1 Data(H)'!$A$1:$CZ$288))</f>
        <v>29031</v>
      </c>
      <c r="CX34" s="176" cm="1">
        <f t="array" ref="CX34">_xlfn.XLOOKUP(CX$1,'PY1 Data(H)'!$A$1:$CZ$1,_xlfn.XLOOKUP($A34,'PY1 Data(H)'!$A$1:$A$288,'PY1 Data(H)'!$A$1:$CZ$288))</f>
        <v>190690</v>
      </c>
      <c r="CY34" s="176" cm="1">
        <f t="array" ref="CY34">_xlfn.XLOOKUP(CY$1,'PY1 Data(H)'!$A$1:$CZ$1,_xlfn.XLOOKUP($A34,'PY1 Data(H)'!$A$1:$A$288,'PY1 Data(H)'!$A$1:$CZ$288))</f>
        <v>23003</v>
      </c>
    </row>
    <row r="35" spans="1:103" x14ac:dyDescent="0.3">
      <c r="A35">
        <v>597</v>
      </c>
      <c r="D35" s="176" cm="1">
        <f t="array" ref="D35">_xlfn.XLOOKUP(D$1,'PY1 Data(H)'!$A$1:$CZ$1,_xlfn.XLOOKUP($A35,'PY1 Data(H)'!$A$1:$A$288,'PY1 Data(H)'!$A$1:$CZ$288))</f>
        <v>283361</v>
      </c>
      <c r="E35" s="176" cm="1">
        <f t="array" ref="E35">_xlfn.XLOOKUP(E$1,'PY1 Data(H)'!$A$1:$CZ$1,_xlfn.XLOOKUP($A35,'PY1 Data(H)'!$A$1:$A$288,'PY1 Data(H)'!$A$1:$CZ$288))</f>
        <v>32980</v>
      </c>
      <c r="F35" s="176" cm="1">
        <f t="array" ref="F35">_xlfn.XLOOKUP(F$1,'PY1 Data(H)'!$A$1:$CZ$1,_xlfn.XLOOKUP($A35,'PY1 Data(H)'!$A$1:$A$288,'PY1 Data(H)'!$A$1:$CZ$288))</f>
        <v>182</v>
      </c>
      <c r="G35" s="176" cm="1">
        <f t="array" ref="G35">_xlfn.XLOOKUP(G$1,'PY1 Data(H)'!$A$1:$CZ$1,_xlfn.XLOOKUP($A35,'PY1 Data(H)'!$A$1:$A$288,'PY1 Data(H)'!$A$1:$CZ$288))</f>
        <v>0</v>
      </c>
      <c r="H35" s="176" cm="1">
        <f t="array" ref="H35">_xlfn.XLOOKUP(H$1,'PY1 Data(H)'!$A$1:$CZ$1,_xlfn.XLOOKUP($A35,'PY1 Data(H)'!$A$1:$A$288,'PY1 Data(H)'!$A$1:$CZ$288))</f>
        <v>13703</v>
      </c>
      <c r="I35" s="176" cm="1">
        <f t="array" ref="I35">_xlfn.XLOOKUP(I$1,'PY1 Data(H)'!$A$1:$CZ$1,_xlfn.XLOOKUP($A35,'PY1 Data(H)'!$A$1:$A$288,'PY1 Data(H)'!$A$1:$CZ$288))</f>
        <v>175523</v>
      </c>
      <c r="J35" s="176" cm="1">
        <f t="array" ref="J35">_xlfn.XLOOKUP(J$1,'PY1 Data(H)'!$A$1:$CZ$1,_xlfn.XLOOKUP($A35,'PY1 Data(H)'!$A$1:$A$288,'PY1 Data(H)'!$A$1:$CZ$288))</f>
        <v>93149</v>
      </c>
      <c r="K35" s="176" cm="1">
        <f t="array" ref="K35">_xlfn.XLOOKUP(K$1,'PY1 Data(H)'!$A$1:$CZ$1,_xlfn.XLOOKUP($A35,'PY1 Data(H)'!$A$1:$A$288,'PY1 Data(H)'!$A$1:$CZ$288))</f>
        <v>4235</v>
      </c>
      <c r="L35" s="176" cm="1">
        <f t="array" ref="L35">_xlfn.XLOOKUP(L$1,'PY1 Data(H)'!$A$1:$CZ$1,_xlfn.XLOOKUP($A35,'PY1 Data(H)'!$A$1:$A$288,'PY1 Data(H)'!$A$1:$CZ$288))</f>
        <v>21191</v>
      </c>
      <c r="M35" s="176" cm="1">
        <f t="array" ref="M35">_xlfn.XLOOKUP(M$1,'PY1 Data(H)'!$A$1:$CZ$1,_xlfn.XLOOKUP($A35,'PY1 Data(H)'!$A$1:$A$288,'PY1 Data(H)'!$A$1:$CZ$288))</f>
        <v>195305</v>
      </c>
      <c r="N35" s="176" cm="1">
        <f t="array" ref="N35">_xlfn.XLOOKUP(N$1,'PY1 Data(H)'!$A$1:$CZ$1,_xlfn.XLOOKUP($A35,'PY1 Data(H)'!$A$1:$A$288,'PY1 Data(H)'!$A$1:$CZ$288))</f>
        <v>77139</v>
      </c>
      <c r="O35" s="176" cm="1">
        <f t="array" ref="O35">_xlfn.XLOOKUP(O$1,'PY1 Data(H)'!$A$1:$CZ$1,_xlfn.XLOOKUP($A35,'PY1 Data(H)'!$A$1:$A$288,'PY1 Data(H)'!$A$1:$CZ$288))</f>
        <v>129909</v>
      </c>
      <c r="P35" s="176" cm="1">
        <f t="array" ref="P35">_xlfn.XLOOKUP(P$1,'PY1 Data(H)'!$A$1:$CZ$1,_xlfn.XLOOKUP($A35,'PY1 Data(H)'!$A$1:$A$288,'PY1 Data(H)'!$A$1:$CZ$288))</f>
        <v>275525</v>
      </c>
      <c r="Q35" s="176" cm="1">
        <f t="array" ref="Q35">_xlfn.XLOOKUP(Q$1,'PY1 Data(H)'!$A$1:$CZ$1,_xlfn.XLOOKUP($A35,'PY1 Data(H)'!$A$1:$A$288,'PY1 Data(H)'!$A$1:$CZ$288))</f>
        <v>-10963</v>
      </c>
      <c r="R35" s="176" cm="1">
        <f t="array" ref="R35">_xlfn.XLOOKUP(R$1,'PY1 Data(H)'!$A$1:$CZ$1,_xlfn.XLOOKUP($A35,'PY1 Data(H)'!$A$1:$A$288,'PY1 Data(H)'!$A$1:$CZ$288))</f>
        <v>160896</v>
      </c>
      <c r="S35" s="176" cm="1">
        <f t="array" ref="S35">_xlfn.XLOOKUP(S$1,'PY1 Data(H)'!$A$1:$CZ$1,_xlfn.XLOOKUP($A35,'PY1 Data(H)'!$A$1:$A$288,'PY1 Data(H)'!$A$1:$CZ$288))</f>
        <v>98118</v>
      </c>
      <c r="T35" s="176" cm="1">
        <f t="array" ref="T35">_xlfn.XLOOKUP(T$1,'PY1 Data(H)'!$A$1:$CZ$1,_xlfn.XLOOKUP($A35,'PY1 Data(H)'!$A$1:$A$288,'PY1 Data(H)'!$A$1:$CZ$288))</f>
        <v>0</v>
      </c>
      <c r="U35" s="176" cm="1">
        <f t="array" ref="U35">_xlfn.XLOOKUP(U$1,'PY1 Data(H)'!$A$1:$CZ$1,_xlfn.XLOOKUP($A35,'PY1 Data(H)'!$A$1:$A$288,'PY1 Data(H)'!$A$1:$CZ$288))</f>
        <v>-41175</v>
      </c>
      <c r="V35" s="176" cm="1">
        <f t="array" ref="V35">_xlfn.XLOOKUP(V$1,'PY1 Data(H)'!$A$1:$CZ$1,_xlfn.XLOOKUP($A35,'PY1 Data(H)'!$A$1:$A$288,'PY1 Data(H)'!$A$1:$CZ$288))</f>
        <v>1976</v>
      </c>
      <c r="W35" s="176" cm="1">
        <f t="array" ref="W35">_xlfn.XLOOKUP(W$1,'PY1 Data(H)'!$A$1:$CZ$1,_xlfn.XLOOKUP($A35,'PY1 Data(H)'!$A$1:$A$288,'PY1 Data(H)'!$A$1:$CZ$288))</f>
        <v>0</v>
      </c>
      <c r="X35" s="176" cm="1">
        <f t="array" ref="X35">_xlfn.XLOOKUP(X$1,'PY1 Data(H)'!$A$1:$CZ$1,_xlfn.XLOOKUP($A35,'PY1 Data(H)'!$A$1:$A$288,'PY1 Data(H)'!$A$1:$CZ$288))</f>
        <v>56690</v>
      </c>
      <c r="Y35" s="176" cm="1">
        <f t="array" ref="Y35">_xlfn.XLOOKUP(Y$1,'PY1 Data(H)'!$A$1:$CZ$1,_xlfn.XLOOKUP($A35,'PY1 Data(H)'!$A$1:$A$288,'PY1 Data(H)'!$A$1:$CZ$288))</f>
        <v>3471</v>
      </c>
      <c r="Z35" s="176" cm="1">
        <f t="array" ref="Z35">_xlfn.XLOOKUP(Z$1,'PY1 Data(H)'!$A$1:$CZ$1,_xlfn.XLOOKUP($A35,'PY1 Data(H)'!$A$1:$A$288,'PY1 Data(H)'!$A$1:$CZ$288))</f>
        <v>363138</v>
      </c>
      <c r="AA35" s="176" cm="1">
        <f t="array" ref="AA35">_xlfn.XLOOKUP(AA$1,'PY1 Data(H)'!$A$1:$CZ$1,_xlfn.XLOOKUP($A35,'PY1 Data(H)'!$A$1:$A$288,'PY1 Data(H)'!$A$1:$CZ$288))</f>
        <v>122397</v>
      </c>
      <c r="AB35" s="176" cm="1">
        <f t="array" ref="AB35">_xlfn.XLOOKUP(AB$1,'PY1 Data(H)'!$A$1:$CZ$1,_xlfn.XLOOKUP($A35,'PY1 Data(H)'!$A$1:$A$288,'PY1 Data(H)'!$A$1:$CZ$288))</f>
        <v>25418</v>
      </c>
      <c r="AC35" s="176" cm="1">
        <f t="array" ref="AC35">_xlfn.XLOOKUP(AC$1,'PY1 Data(H)'!$A$1:$CZ$1,_xlfn.XLOOKUP($A35,'PY1 Data(H)'!$A$1:$A$288,'PY1 Data(H)'!$A$1:$CZ$288))</f>
        <v>1083658</v>
      </c>
      <c r="AD35" s="176" cm="1">
        <f t="array" ref="AD35">_xlfn.XLOOKUP(AD$1,'PY1 Data(H)'!$A$1:$CZ$1,_xlfn.XLOOKUP($A35,'PY1 Data(H)'!$A$1:$A$288,'PY1 Data(H)'!$A$1:$CZ$288))</f>
        <v>223173</v>
      </c>
      <c r="AE35" s="176" cm="1">
        <f t="array" ref="AE35">_xlfn.XLOOKUP(AE$1,'PY1 Data(H)'!$A$1:$CZ$1,_xlfn.XLOOKUP($A35,'PY1 Data(H)'!$A$1:$A$288,'PY1 Data(H)'!$A$1:$CZ$288))</f>
        <v>89339</v>
      </c>
      <c r="AF35" s="176" cm="1">
        <f t="array" ref="AF35">_xlfn.XLOOKUP(AF$1,'PY1 Data(H)'!$A$1:$CZ$1,_xlfn.XLOOKUP($A35,'PY1 Data(H)'!$A$1:$A$288,'PY1 Data(H)'!$A$1:$CZ$288))</f>
        <v>113650</v>
      </c>
      <c r="AG35" s="176" cm="1">
        <f t="array" ref="AG35">_xlfn.XLOOKUP(AG$1,'PY1 Data(H)'!$A$1:$CZ$1,_xlfn.XLOOKUP($A35,'PY1 Data(H)'!$A$1:$A$288,'PY1 Data(H)'!$A$1:$CZ$288))</f>
        <v>-8523</v>
      </c>
      <c r="AH35" s="176" cm="1">
        <f t="array" ref="AH35">_xlfn.XLOOKUP(AH$1,'PY1 Data(H)'!$A$1:$CZ$1,_xlfn.XLOOKUP($A35,'PY1 Data(H)'!$A$1:$A$288,'PY1 Data(H)'!$A$1:$CZ$288))</f>
        <v>193959</v>
      </c>
      <c r="AI35" s="176" cm="1">
        <f t="array" ref="AI35">_xlfn.XLOOKUP(AI$1,'PY1 Data(H)'!$A$1:$CZ$1,_xlfn.XLOOKUP($A35,'PY1 Data(H)'!$A$1:$A$288,'PY1 Data(H)'!$A$1:$CZ$288))</f>
        <v>3806271</v>
      </c>
      <c r="AJ35" s="176" cm="1">
        <f t="array" ref="AJ35">_xlfn.XLOOKUP(AJ$1,'PY1 Data(H)'!$A$1:$CZ$1,_xlfn.XLOOKUP($A35,'PY1 Data(H)'!$A$1:$A$288,'PY1 Data(H)'!$A$1:$CZ$288))</f>
        <v>30649</v>
      </c>
      <c r="AK35" s="176" cm="1">
        <f t="array" ref="AK35">_xlfn.XLOOKUP(AK$1,'PY1 Data(H)'!$A$1:$CZ$1,_xlfn.XLOOKUP($A35,'PY1 Data(H)'!$A$1:$A$288,'PY1 Data(H)'!$A$1:$CZ$288))</f>
        <v>349866</v>
      </c>
      <c r="AL35" s="176" cm="1">
        <f t="array" ref="AL35">_xlfn.XLOOKUP(AL$1,'PY1 Data(H)'!$A$1:$CZ$1,_xlfn.XLOOKUP($A35,'PY1 Data(H)'!$A$1:$A$288,'PY1 Data(H)'!$A$1:$CZ$288))</f>
        <v>41896</v>
      </c>
      <c r="AM35" s="176" cm="1">
        <f t="array" ref="AM35">_xlfn.XLOOKUP(AM$1,'PY1 Data(H)'!$A$1:$CZ$1,_xlfn.XLOOKUP($A35,'PY1 Data(H)'!$A$1:$A$288,'PY1 Data(H)'!$A$1:$CZ$288))</f>
        <v>88713</v>
      </c>
      <c r="AN35" s="176" cm="1">
        <f t="array" ref="AN35">_xlfn.XLOOKUP(AN$1,'PY1 Data(H)'!$A$1:$CZ$1,_xlfn.XLOOKUP($A35,'PY1 Data(H)'!$A$1:$A$288,'PY1 Data(H)'!$A$1:$CZ$288))</f>
        <v>21635</v>
      </c>
      <c r="AO35" s="176" cm="1">
        <f t="array" ref="AO35">_xlfn.XLOOKUP(AO$1,'PY1 Data(H)'!$A$1:$CZ$1,_xlfn.XLOOKUP($A35,'PY1 Data(H)'!$A$1:$A$288,'PY1 Data(H)'!$A$1:$CZ$288))</f>
        <v>7570</v>
      </c>
      <c r="AP35" s="176" cm="1">
        <f t="array" ref="AP35">_xlfn.XLOOKUP(AP$1,'PY1 Data(H)'!$A$1:$CZ$1,_xlfn.XLOOKUP($A35,'PY1 Data(H)'!$A$1:$A$288,'PY1 Data(H)'!$A$1:$CZ$288))</f>
        <v>12507</v>
      </c>
      <c r="AQ35" s="176" cm="1">
        <f t="array" ref="AQ35">_xlfn.XLOOKUP(AQ$1,'PY1 Data(H)'!$A$1:$CZ$1,_xlfn.XLOOKUP($A35,'PY1 Data(H)'!$A$1:$A$288,'PY1 Data(H)'!$A$1:$CZ$288))</f>
        <v>1360</v>
      </c>
      <c r="AR35" s="176" cm="1">
        <f t="array" ref="AR35">_xlfn.XLOOKUP(AR$1,'PY1 Data(H)'!$A$1:$CZ$1,_xlfn.XLOOKUP($A35,'PY1 Data(H)'!$A$1:$A$288,'PY1 Data(H)'!$A$1:$CZ$288))</f>
        <v>343071</v>
      </c>
      <c r="AS35" s="176" cm="1">
        <f t="array" ref="AS35">_xlfn.XLOOKUP(AS$1,'PY1 Data(H)'!$A$1:$CZ$1,_xlfn.XLOOKUP($A35,'PY1 Data(H)'!$A$1:$A$288,'PY1 Data(H)'!$A$1:$CZ$288))</f>
        <v>184848</v>
      </c>
      <c r="AT35" s="176" cm="1">
        <f t="array" ref="AT35">_xlfn.XLOOKUP(AT$1,'PY1 Data(H)'!$A$1:$CZ$1,_xlfn.XLOOKUP($A35,'PY1 Data(H)'!$A$1:$A$288,'PY1 Data(H)'!$A$1:$CZ$288))</f>
        <v>71510</v>
      </c>
      <c r="AU35" s="176" cm="1">
        <f t="array" ref="AU35">_xlfn.XLOOKUP(AU$1,'PY1 Data(H)'!$A$1:$CZ$1,_xlfn.XLOOKUP($A35,'PY1 Data(H)'!$A$1:$A$288,'PY1 Data(H)'!$A$1:$CZ$288))</f>
        <v>29688</v>
      </c>
      <c r="AV35" s="176" cm="1">
        <f t="array" ref="AV35">_xlfn.XLOOKUP(AV$1,'PY1 Data(H)'!$A$1:$CZ$1,_xlfn.XLOOKUP($A35,'PY1 Data(H)'!$A$1:$A$288,'PY1 Data(H)'!$A$1:$CZ$288))</f>
        <v>670913</v>
      </c>
      <c r="AW35" s="176" cm="1">
        <f t="array" ref="AW35">_xlfn.XLOOKUP(AW$1,'PY1 Data(H)'!$A$1:$CZ$1,_xlfn.XLOOKUP($A35,'PY1 Data(H)'!$A$1:$A$288,'PY1 Data(H)'!$A$1:$CZ$288))</f>
        <v>26217</v>
      </c>
      <c r="AX35" s="176" cm="1">
        <f t="array" ref="AX35">_xlfn.XLOOKUP(AX$1,'PY1 Data(H)'!$A$1:$CZ$1,_xlfn.XLOOKUP($A35,'PY1 Data(H)'!$A$1:$A$288,'PY1 Data(H)'!$A$1:$CZ$288))</f>
        <v>55604</v>
      </c>
      <c r="AY35" s="176" cm="1">
        <f t="array" ref="AY35">_xlfn.XLOOKUP(AY$1,'PY1 Data(H)'!$A$1:$CZ$1,_xlfn.XLOOKUP($A35,'PY1 Data(H)'!$A$1:$A$288,'PY1 Data(H)'!$A$1:$CZ$288))</f>
        <v>0</v>
      </c>
      <c r="AZ35" s="176" cm="1">
        <f t="array" ref="AZ35">_xlfn.XLOOKUP(AZ$1,'PY1 Data(H)'!$A$1:$CZ$1,_xlfn.XLOOKUP($A35,'PY1 Data(H)'!$A$1:$A$288,'PY1 Data(H)'!$A$1:$CZ$288))</f>
        <v>58441</v>
      </c>
      <c r="BA35" s="176" cm="1">
        <f t="array" ref="BA35">_xlfn.XLOOKUP(BA$1,'PY1 Data(H)'!$A$1:$CZ$1,_xlfn.XLOOKUP($A35,'PY1 Data(H)'!$A$1:$A$288,'PY1 Data(H)'!$A$1:$CZ$288))</f>
        <v>29701</v>
      </c>
      <c r="BB35" s="176" cm="1">
        <f t="array" ref="BB35">_xlfn.XLOOKUP(BB$1,'PY1 Data(H)'!$A$1:$CZ$1,_xlfn.XLOOKUP($A35,'PY1 Data(H)'!$A$1:$A$288,'PY1 Data(H)'!$A$1:$CZ$288))</f>
        <v>1054569</v>
      </c>
      <c r="BC35" s="176" cm="1">
        <f t="array" ref="BC35">_xlfn.XLOOKUP(BC$1,'PY1 Data(H)'!$A$1:$CZ$1,_xlfn.XLOOKUP($A35,'PY1 Data(H)'!$A$1:$A$288,'PY1 Data(H)'!$A$1:$CZ$288))</f>
        <v>813385</v>
      </c>
      <c r="BD35" s="176" cm="1">
        <f t="array" ref="BD35">_xlfn.XLOOKUP(BD$1,'PY1 Data(H)'!$A$1:$CZ$1,_xlfn.XLOOKUP($A35,'PY1 Data(H)'!$A$1:$A$288,'PY1 Data(H)'!$A$1:$CZ$288))</f>
        <v>52860</v>
      </c>
      <c r="BE35" s="176" cm="1">
        <f t="array" ref="BE35">_xlfn.XLOOKUP(BE$1,'PY1 Data(H)'!$A$1:$CZ$1,_xlfn.XLOOKUP($A35,'PY1 Data(H)'!$A$1:$A$288,'PY1 Data(H)'!$A$1:$CZ$288))</f>
        <v>98283</v>
      </c>
      <c r="BF35" s="176" cm="1">
        <f t="array" ref="BF35">_xlfn.XLOOKUP(BF$1,'PY1 Data(H)'!$A$1:$CZ$1,_xlfn.XLOOKUP($A35,'PY1 Data(H)'!$A$1:$A$288,'PY1 Data(H)'!$A$1:$CZ$288))</f>
        <v>272776</v>
      </c>
      <c r="BG35" s="176" cm="1">
        <f t="array" ref="BG35">_xlfn.XLOOKUP(BG$1,'PY1 Data(H)'!$A$1:$CZ$1,_xlfn.XLOOKUP($A35,'PY1 Data(H)'!$A$1:$A$288,'PY1 Data(H)'!$A$1:$CZ$288))</f>
        <v>102916</v>
      </c>
      <c r="BH35" s="176" cm="1">
        <f t="array" ref="BH35">_xlfn.XLOOKUP(BH$1,'PY1 Data(H)'!$A$1:$CZ$1,_xlfn.XLOOKUP($A35,'PY1 Data(H)'!$A$1:$A$288,'PY1 Data(H)'!$A$1:$CZ$288))</f>
        <v>2429</v>
      </c>
      <c r="BI35" s="176" cm="1">
        <f t="array" ref="BI35">_xlfn.XLOOKUP(BI$1,'PY1 Data(H)'!$A$1:$CZ$1,_xlfn.XLOOKUP($A35,'PY1 Data(H)'!$A$1:$A$288,'PY1 Data(H)'!$A$1:$CZ$288))</f>
        <v>105163</v>
      </c>
      <c r="BJ35" s="176" cm="1">
        <f t="array" ref="BJ35">_xlfn.XLOOKUP(BJ$1,'PY1 Data(H)'!$A$1:$CZ$1,_xlfn.XLOOKUP($A35,'PY1 Data(H)'!$A$1:$A$288,'PY1 Data(H)'!$A$1:$CZ$288))</f>
        <v>28088</v>
      </c>
      <c r="BK35" s="176" cm="1">
        <f t="array" ref="BK35">_xlfn.XLOOKUP(BK$1,'PY1 Data(H)'!$A$1:$CZ$1,_xlfn.XLOOKUP($A35,'PY1 Data(H)'!$A$1:$A$288,'PY1 Data(H)'!$A$1:$CZ$288))</f>
        <v>1300010</v>
      </c>
      <c r="BL35" s="176" cm="1">
        <f t="array" ref="BL35">_xlfn.XLOOKUP(BL$1,'PY1 Data(H)'!$A$1:$CZ$1,_xlfn.XLOOKUP($A35,'PY1 Data(H)'!$A$1:$A$288,'PY1 Data(H)'!$A$1:$CZ$288))</f>
        <v>18541</v>
      </c>
      <c r="BM35" s="176" cm="1">
        <f t="array" ref="BM35">_xlfn.XLOOKUP(BM$1,'PY1 Data(H)'!$A$1:$CZ$1,_xlfn.XLOOKUP($A35,'PY1 Data(H)'!$A$1:$A$288,'PY1 Data(H)'!$A$1:$CZ$288))</f>
        <v>18389</v>
      </c>
      <c r="BN35" s="176" cm="1">
        <f t="array" ref="BN35">_xlfn.XLOOKUP(BN$1,'PY1 Data(H)'!$A$1:$CZ$1,_xlfn.XLOOKUP($A35,'PY1 Data(H)'!$A$1:$A$288,'PY1 Data(H)'!$A$1:$CZ$288))</f>
        <v>707595</v>
      </c>
      <c r="BO35" s="176" cm="1">
        <f t="array" ref="BO35">_xlfn.XLOOKUP(BO$1,'PY1 Data(H)'!$A$1:$CZ$1,_xlfn.XLOOKUP($A35,'PY1 Data(H)'!$A$1:$A$288,'PY1 Data(H)'!$A$1:$CZ$288))</f>
        <v>92601</v>
      </c>
      <c r="BP35" s="176" cm="1">
        <f t="array" ref="BP35">_xlfn.XLOOKUP(BP$1,'PY1 Data(H)'!$A$1:$CZ$1,_xlfn.XLOOKUP($A35,'PY1 Data(H)'!$A$1:$A$288,'PY1 Data(H)'!$A$1:$CZ$288))</f>
        <v>2625278</v>
      </c>
      <c r="BQ35" s="176" cm="1">
        <f t="array" ref="BQ35">_xlfn.XLOOKUP(BQ$1,'PY1 Data(H)'!$A$1:$CZ$1,_xlfn.XLOOKUP($A35,'PY1 Data(H)'!$A$1:$A$288,'PY1 Data(H)'!$A$1:$CZ$288))</f>
        <v>10098</v>
      </c>
      <c r="BR35" s="176" cm="1">
        <f t="array" ref="BR35">_xlfn.XLOOKUP(BR$1,'PY1 Data(H)'!$A$1:$CZ$1,_xlfn.XLOOKUP($A35,'PY1 Data(H)'!$A$1:$A$288,'PY1 Data(H)'!$A$1:$CZ$288))</f>
        <v>52670</v>
      </c>
      <c r="BS35" s="176" cm="1">
        <f t="array" ref="BS35">_xlfn.XLOOKUP(BS$1,'PY1 Data(H)'!$A$1:$CZ$1,_xlfn.XLOOKUP($A35,'PY1 Data(H)'!$A$1:$A$288,'PY1 Data(H)'!$A$1:$CZ$288))</f>
        <v>42862</v>
      </c>
      <c r="BT35" s="176" cm="1">
        <f t="array" ref="BT35">_xlfn.XLOOKUP(BT$1,'PY1 Data(H)'!$A$1:$CZ$1,_xlfn.XLOOKUP($A35,'PY1 Data(H)'!$A$1:$A$288,'PY1 Data(H)'!$A$1:$CZ$288))</f>
        <v>7134</v>
      </c>
      <c r="BU35" s="176" cm="1">
        <f t="array" ref="BU35">_xlfn.XLOOKUP(BU$1,'PY1 Data(H)'!$A$1:$CZ$1,_xlfn.XLOOKUP($A35,'PY1 Data(H)'!$A$1:$A$288,'PY1 Data(H)'!$A$1:$CZ$288))</f>
        <v>51709</v>
      </c>
      <c r="BV35" s="176" cm="1">
        <f t="array" ref="BV35">_xlfn.XLOOKUP(BV$1,'PY1 Data(H)'!$A$1:$CZ$1,_xlfn.XLOOKUP($A35,'PY1 Data(H)'!$A$1:$A$288,'PY1 Data(H)'!$A$1:$CZ$288))</f>
        <v>58585</v>
      </c>
      <c r="BW35" s="176" cm="1">
        <f t="array" ref="BW35">_xlfn.XLOOKUP(BW$1,'PY1 Data(H)'!$A$1:$CZ$1,_xlfn.XLOOKUP($A35,'PY1 Data(H)'!$A$1:$A$288,'PY1 Data(H)'!$A$1:$CZ$288))</f>
        <v>32735</v>
      </c>
      <c r="BX35" s="176" cm="1">
        <f t="array" ref="BX35">_xlfn.XLOOKUP(BX$1,'PY1 Data(H)'!$A$1:$CZ$1,_xlfn.XLOOKUP($A35,'PY1 Data(H)'!$A$1:$A$288,'PY1 Data(H)'!$A$1:$CZ$288))</f>
        <v>118667</v>
      </c>
      <c r="BY35" s="176" cm="1">
        <f t="array" ref="BY35">_xlfn.XLOOKUP(BY$1,'PY1 Data(H)'!$A$1:$CZ$1,_xlfn.XLOOKUP($A35,'PY1 Data(H)'!$A$1:$A$288,'PY1 Data(H)'!$A$1:$CZ$288))</f>
        <v>101263</v>
      </c>
      <c r="BZ35" s="176" cm="1">
        <f t="array" ref="BZ35">_xlfn.XLOOKUP(BZ$1,'PY1 Data(H)'!$A$1:$CZ$1,_xlfn.XLOOKUP($A35,'PY1 Data(H)'!$A$1:$A$288,'PY1 Data(H)'!$A$1:$CZ$288))</f>
        <v>21230</v>
      </c>
      <c r="CA35" s="176" cm="1">
        <f t="array" ref="CA35">_xlfn.XLOOKUP(CA$1,'PY1 Data(H)'!$A$1:$CZ$1,_xlfn.XLOOKUP($A35,'PY1 Data(H)'!$A$1:$A$288,'PY1 Data(H)'!$A$1:$CZ$288))</f>
        <v>181892</v>
      </c>
      <c r="CB35" s="176" cm="1">
        <f t="array" ref="CB35">_xlfn.XLOOKUP(CB$1,'PY1 Data(H)'!$A$1:$CZ$1,_xlfn.XLOOKUP($A35,'PY1 Data(H)'!$A$1:$A$288,'PY1 Data(H)'!$A$1:$CZ$288))</f>
        <v>26070</v>
      </c>
      <c r="CC35" s="176" cm="1">
        <f t="array" ref="CC35">_xlfn.XLOOKUP(CC$1,'PY1 Data(H)'!$A$1:$CZ$1,_xlfn.XLOOKUP($A35,'PY1 Data(H)'!$A$1:$A$288,'PY1 Data(H)'!$A$1:$CZ$288))</f>
        <v>60134</v>
      </c>
      <c r="CD35" s="176" cm="1">
        <f t="array" ref="CD35">_xlfn.XLOOKUP(CD$1,'PY1 Data(H)'!$A$1:$CZ$1,_xlfn.XLOOKUP($A35,'PY1 Data(H)'!$A$1:$A$288,'PY1 Data(H)'!$A$1:$CZ$288))</f>
        <v>47824</v>
      </c>
      <c r="CE35" s="176" cm="1">
        <f t="array" ref="CE35">_xlfn.XLOOKUP(CE$1,'PY1 Data(H)'!$A$1:$CZ$1,_xlfn.XLOOKUP($A35,'PY1 Data(H)'!$A$1:$A$288,'PY1 Data(H)'!$A$1:$CZ$288))</f>
        <v>297973</v>
      </c>
      <c r="CF35" s="176" cm="1">
        <f t="array" ref="CF35">_xlfn.XLOOKUP(CF$1,'PY1 Data(H)'!$A$1:$CZ$1,_xlfn.XLOOKUP($A35,'PY1 Data(H)'!$A$1:$A$288,'PY1 Data(H)'!$A$1:$CZ$288))</f>
        <v>29666</v>
      </c>
      <c r="CG35" s="176" cm="1">
        <f t="array" ref="CG35">_xlfn.XLOOKUP(CG$1,'PY1 Data(H)'!$A$1:$CZ$1,_xlfn.XLOOKUP($A35,'PY1 Data(H)'!$A$1:$A$288,'PY1 Data(H)'!$A$1:$CZ$288))</f>
        <v>5683</v>
      </c>
      <c r="CH35" s="176" cm="1">
        <f t="array" ref="CH35">_xlfn.XLOOKUP(CH$1,'PY1 Data(H)'!$A$1:$CZ$1,_xlfn.XLOOKUP($A35,'PY1 Data(H)'!$A$1:$A$288,'PY1 Data(H)'!$A$1:$CZ$288))</f>
        <v>0</v>
      </c>
      <c r="CI35" s="176" cm="1">
        <f t="array" ref="CI35">_xlfn.XLOOKUP(CI$1,'PY1 Data(H)'!$A$1:$CZ$1,_xlfn.XLOOKUP($A35,'PY1 Data(H)'!$A$1:$A$288,'PY1 Data(H)'!$A$1:$CZ$288))</f>
        <v>53484</v>
      </c>
      <c r="CJ35" s="176" cm="1">
        <f t="array" ref="CJ35">_xlfn.XLOOKUP(CJ$1,'PY1 Data(H)'!$A$1:$CZ$1,_xlfn.XLOOKUP($A35,'PY1 Data(H)'!$A$1:$A$288,'PY1 Data(H)'!$A$1:$CZ$288))</f>
        <v>13767</v>
      </c>
      <c r="CK35" s="176" cm="1">
        <f t="array" ref="CK35">_xlfn.XLOOKUP(CK$1,'PY1 Data(H)'!$A$1:$CZ$1,_xlfn.XLOOKUP($A35,'PY1 Data(H)'!$A$1:$A$288,'PY1 Data(H)'!$A$1:$CZ$288))</f>
        <v>115817</v>
      </c>
      <c r="CL35" s="176" cm="1">
        <f t="array" ref="CL35">_xlfn.XLOOKUP(CL$1,'PY1 Data(H)'!$A$1:$CZ$1,_xlfn.XLOOKUP($A35,'PY1 Data(H)'!$A$1:$A$288,'PY1 Data(H)'!$A$1:$CZ$288))</f>
        <v>283188</v>
      </c>
      <c r="CM35" s="176" cm="1">
        <f t="array" ref="CM35">_xlfn.XLOOKUP(CM$1,'PY1 Data(H)'!$A$1:$CZ$1,_xlfn.XLOOKUP($A35,'PY1 Data(H)'!$A$1:$A$288,'PY1 Data(H)'!$A$1:$CZ$288))</f>
        <v>27913</v>
      </c>
      <c r="CN35" s="176" cm="1">
        <f t="array" ref="CN35">_xlfn.XLOOKUP(CN$1,'PY1 Data(H)'!$A$1:$CZ$1,_xlfn.XLOOKUP($A35,'PY1 Data(H)'!$A$1:$A$288,'PY1 Data(H)'!$A$1:$CZ$288))</f>
        <v>472</v>
      </c>
      <c r="CO35" s="176" cm="1">
        <f t="array" ref="CO35">_xlfn.XLOOKUP(CO$1,'PY1 Data(H)'!$A$1:$CZ$1,_xlfn.XLOOKUP($A35,'PY1 Data(H)'!$A$1:$A$288,'PY1 Data(H)'!$A$1:$CZ$288))</f>
        <v>-122614</v>
      </c>
      <c r="CP35" s="176" cm="1">
        <f t="array" ref="CP35">_xlfn.XLOOKUP(CP$1,'PY1 Data(H)'!$A$1:$CZ$1,_xlfn.XLOOKUP($A35,'PY1 Data(H)'!$A$1:$A$288,'PY1 Data(H)'!$A$1:$CZ$288))</f>
        <v>7493</v>
      </c>
      <c r="CQ35" s="176" cm="1">
        <f t="array" ref="CQ35">_xlfn.XLOOKUP(CQ$1,'PY1 Data(H)'!$A$1:$CZ$1,_xlfn.XLOOKUP($A35,'PY1 Data(H)'!$A$1:$A$288,'PY1 Data(H)'!$A$1:$CZ$288))</f>
        <v>-4092568</v>
      </c>
      <c r="CR35" s="176" cm="1">
        <f t="array" ref="CR35">_xlfn.XLOOKUP(CR$1,'PY1 Data(H)'!$A$1:$CZ$1,_xlfn.XLOOKUP($A35,'PY1 Data(H)'!$A$1:$A$288,'PY1 Data(H)'!$A$1:$CZ$288))</f>
        <v>5511</v>
      </c>
      <c r="CS35" s="176" cm="1">
        <f t="array" ref="CS35">_xlfn.XLOOKUP(CS$1,'PY1 Data(H)'!$A$1:$CZ$1,_xlfn.XLOOKUP($A35,'PY1 Data(H)'!$A$1:$A$288,'PY1 Data(H)'!$A$1:$CZ$288))</f>
        <v>11693</v>
      </c>
      <c r="CT35" s="176" cm="1">
        <f t="array" ref="CT35">_xlfn.XLOOKUP(CT$1,'PY1 Data(H)'!$A$1:$CZ$1,_xlfn.XLOOKUP($A35,'PY1 Data(H)'!$A$1:$A$288,'PY1 Data(H)'!$A$1:$CZ$288))</f>
        <v>169206</v>
      </c>
      <c r="CU35" s="176" cm="1">
        <f t="array" ref="CU35">_xlfn.XLOOKUP(CU$1,'PY1 Data(H)'!$A$1:$CZ$1,_xlfn.XLOOKUP($A35,'PY1 Data(H)'!$A$1:$A$288,'PY1 Data(H)'!$A$1:$CZ$288))</f>
        <v>160891</v>
      </c>
      <c r="CV35" s="176" cm="1">
        <f t="array" ref="CV35">_xlfn.XLOOKUP(CV$1,'PY1 Data(H)'!$A$1:$CZ$1,_xlfn.XLOOKUP($A35,'PY1 Data(H)'!$A$1:$A$288,'PY1 Data(H)'!$A$1:$CZ$288))</f>
        <v>20677</v>
      </c>
      <c r="CW35" s="176" cm="1">
        <f t="array" ref="CW35">_xlfn.XLOOKUP(CW$1,'PY1 Data(H)'!$A$1:$CZ$1,_xlfn.XLOOKUP($A35,'PY1 Data(H)'!$A$1:$A$288,'PY1 Data(H)'!$A$1:$CZ$288))</f>
        <v>22246</v>
      </c>
      <c r="CX35" s="176" cm="1">
        <f t="array" ref="CX35">_xlfn.XLOOKUP(CX$1,'PY1 Data(H)'!$A$1:$CZ$1,_xlfn.XLOOKUP($A35,'PY1 Data(H)'!$A$1:$A$288,'PY1 Data(H)'!$A$1:$CZ$288))</f>
        <v>22307</v>
      </c>
      <c r="CY35" s="176" cm="1">
        <f t="array" ref="CY35">_xlfn.XLOOKUP(CY$1,'PY1 Data(H)'!$A$1:$CZ$1,_xlfn.XLOOKUP($A35,'PY1 Data(H)'!$A$1:$A$288,'PY1 Data(H)'!$A$1:$CZ$288))</f>
        <v>20298</v>
      </c>
    </row>
    <row r="36" spans="1:103" x14ac:dyDescent="0.3">
      <c r="D36" s="176" t="e" cm="1">
        <f t="array" ref="D36">_xlfn.XLOOKUP(D$1,'PY1 Data(H)'!$A$1:$CZ$1,_xlfn.XLOOKUP($A36,'PY1 Data(H)'!$A$1:$A$288,'PY1 Data(H)'!$A$1:$CZ$288))</f>
        <v>#N/A</v>
      </c>
      <c r="E36" s="176" t="e" cm="1">
        <f t="array" ref="E36">_xlfn.XLOOKUP(E$1,'PY1 Data(H)'!$A$1:$CZ$1,_xlfn.XLOOKUP($A36,'PY1 Data(H)'!$A$1:$A$288,'PY1 Data(H)'!$A$1:$CZ$288))</f>
        <v>#N/A</v>
      </c>
      <c r="F36" s="176" t="e" cm="1">
        <f t="array" ref="F36">_xlfn.XLOOKUP(F$1,'PY1 Data(H)'!$A$1:$CZ$1,_xlfn.XLOOKUP($A36,'PY1 Data(H)'!$A$1:$A$288,'PY1 Data(H)'!$A$1:$CZ$288))</f>
        <v>#N/A</v>
      </c>
      <c r="G36" s="176" t="e" cm="1">
        <f t="array" ref="G36">_xlfn.XLOOKUP(G$1,'PY1 Data(H)'!$A$1:$CZ$1,_xlfn.XLOOKUP($A36,'PY1 Data(H)'!$A$1:$A$288,'PY1 Data(H)'!$A$1:$CZ$288))</f>
        <v>#N/A</v>
      </c>
      <c r="H36" s="176" t="e" cm="1">
        <f t="array" ref="H36">_xlfn.XLOOKUP(H$1,'PY1 Data(H)'!$A$1:$CZ$1,_xlfn.XLOOKUP($A36,'PY1 Data(H)'!$A$1:$A$288,'PY1 Data(H)'!$A$1:$CZ$288))</f>
        <v>#N/A</v>
      </c>
      <c r="I36" s="176" t="e" cm="1">
        <f t="array" ref="I36">_xlfn.XLOOKUP(I$1,'PY1 Data(H)'!$A$1:$CZ$1,_xlfn.XLOOKUP($A36,'PY1 Data(H)'!$A$1:$A$288,'PY1 Data(H)'!$A$1:$CZ$288))</f>
        <v>#N/A</v>
      </c>
      <c r="J36" s="176" t="e" cm="1">
        <f t="array" ref="J36">_xlfn.XLOOKUP(J$1,'PY1 Data(H)'!$A$1:$CZ$1,_xlfn.XLOOKUP($A36,'PY1 Data(H)'!$A$1:$A$288,'PY1 Data(H)'!$A$1:$CZ$288))</f>
        <v>#N/A</v>
      </c>
      <c r="K36" s="176" t="e" cm="1">
        <f t="array" ref="K36">_xlfn.XLOOKUP(K$1,'PY1 Data(H)'!$A$1:$CZ$1,_xlfn.XLOOKUP($A36,'PY1 Data(H)'!$A$1:$A$288,'PY1 Data(H)'!$A$1:$CZ$288))</f>
        <v>#N/A</v>
      </c>
      <c r="L36" s="176" t="e" cm="1">
        <f t="array" ref="L36">_xlfn.XLOOKUP(L$1,'PY1 Data(H)'!$A$1:$CZ$1,_xlfn.XLOOKUP($A36,'PY1 Data(H)'!$A$1:$A$288,'PY1 Data(H)'!$A$1:$CZ$288))</f>
        <v>#N/A</v>
      </c>
      <c r="M36" s="176" t="e" cm="1">
        <f t="array" ref="M36">_xlfn.XLOOKUP(M$1,'PY1 Data(H)'!$A$1:$CZ$1,_xlfn.XLOOKUP($A36,'PY1 Data(H)'!$A$1:$A$288,'PY1 Data(H)'!$A$1:$CZ$288))</f>
        <v>#N/A</v>
      </c>
      <c r="N36" s="176" t="e" cm="1">
        <f t="array" ref="N36">_xlfn.XLOOKUP(N$1,'PY1 Data(H)'!$A$1:$CZ$1,_xlfn.XLOOKUP($A36,'PY1 Data(H)'!$A$1:$A$288,'PY1 Data(H)'!$A$1:$CZ$288))</f>
        <v>#N/A</v>
      </c>
      <c r="O36" s="176" t="e" cm="1">
        <f t="array" ref="O36">_xlfn.XLOOKUP(O$1,'PY1 Data(H)'!$A$1:$CZ$1,_xlfn.XLOOKUP($A36,'PY1 Data(H)'!$A$1:$A$288,'PY1 Data(H)'!$A$1:$CZ$288))</f>
        <v>#N/A</v>
      </c>
      <c r="P36" s="176" t="e" cm="1">
        <f t="array" ref="P36">_xlfn.XLOOKUP(P$1,'PY1 Data(H)'!$A$1:$CZ$1,_xlfn.XLOOKUP($A36,'PY1 Data(H)'!$A$1:$A$288,'PY1 Data(H)'!$A$1:$CZ$288))</f>
        <v>#N/A</v>
      </c>
      <c r="Q36" s="176" t="e" cm="1">
        <f t="array" ref="Q36">_xlfn.XLOOKUP(Q$1,'PY1 Data(H)'!$A$1:$CZ$1,_xlfn.XLOOKUP($A36,'PY1 Data(H)'!$A$1:$A$288,'PY1 Data(H)'!$A$1:$CZ$288))</f>
        <v>#N/A</v>
      </c>
      <c r="R36" s="176" t="e" cm="1">
        <f t="array" ref="R36">_xlfn.XLOOKUP(R$1,'PY1 Data(H)'!$A$1:$CZ$1,_xlfn.XLOOKUP($A36,'PY1 Data(H)'!$A$1:$A$288,'PY1 Data(H)'!$A$1:$CZ$288))</f>
        <v>#N/A</v>
      </c>
      <c r="S36" s="176" t="e" cm="1">
        <f t="array" ref="S36">_xlfn.XLOOKUP(S$1,'PY1 Data(H)'!$A$1:$CZ$1,_xlfn.XLOOKUP($A36,'PY1 Data(H)'!$A$1:$A$288,'PY1 Data(H)'!$A$1:$CZ$288))</f>
        <v>#N/A</v>
      </c>
      <c r="T36" s="176" t="e" cm="1">
        <f t="array" ref="T36">_xlfn.XLOOKUP(T$1,'PY1 Data(H)'!$A$1:$CZ$1,_xlfn.XLOOKUP($A36,'PY1 Data(H)'!$A$1:$A$288,'PY1 Data(H)'!$A$1:$CZ$288))</f>
        <v>#N/A</v>
      </c>
      <c r="U36" s="176" t="e" cm="1">
        <f t="array" ref="U36">_xlfn.XLOOKUP(U$1,'PY1 Data(H)'!$A$1:$CZ$1,_xlfn.XLOOKUP($A36,'PY1 Data(H)'!$A$1:$A$288,'PY1 Data(H)'!$A$1:$CZ$288))</f>
        <v>#N/A</v>
      </c>
      <c r="V36" s="176" t="e" cm="1">
        <f t="array" ref="V36">_xlfn.XLOOKUP(V$1,'PY1 Data(H)'!$A$1:$CZ$1,_xlfn.XLOOKUP($A36,'PY1 Data(H)'!$A$1:$A$288,'PY1 Data(H)'!$A$1:$CZ$288))</f>
        <v>#N/A</v>
      </c>
      <c r="W36" s="176" t="e" cm="1">
        <f t="array" ref="W36">_xlfn.XLOOKUP(W$1,'PY1 Data(H)'!$A$1:$CZ$1,_xlfn.XLOOKUP($A36,'PY1 Data(H)'!$A$1:$A$288,'PY1 Data(H)'!$A$1:$CZ$288))</f>
        <v>#N/A</v>
      </c>
      <c r="X36" s="176" t="e" cm="1">
        <f t="array" ref="X36">_xlfn.XLOOKUP(X$1,'PY1 Data(H)'!$A$1:$CZ$1,_xlfn.XLOOKUP($A36,'PY1 Data(H)'!$A$1:$A$288,'PY1 Data(H)'!$A$1:$CZ$288))</f>
        <v>#N/A</v>
      </c>
      <c r="Y36" s="176" t="e" cm="1">
        <f t="array" ref="Y36">_xlfn.XLOOKUP(Y$1,'PY1 Data(H)'!$A$1:$CZ$1,_xlfn.XLOOKUP($A36,'PY1 Data(H)'!$A$1:$A$288,'PY1 Data(H)'!$A$1:$CZ$288))</f>
        <v>#N/A</v>
      </c>
      <c r="Z36" s="176" t="e" cm="1">
        <f t="array" ref="Z36">_xlfn.XLOOKUP(Z$1,'PY1 Data(H)'!$A$1:$CZ$1,_xlfn.XLOOKUP($A36,'PY1 Data(H)'!$A$1:$A$288,'PY1 Data(H)'!$A$1:$CZ$288))</f>
        <v>#N/A</v>
      </c>
      <c r="AA36" s="176" t="e" cm="1">
        <f t="array" ref="AA36">_xlfn.XLOOKUP(AA$1,'PY1 Data(H)'!$A$1:$CZ$1,_xlfn.XLOOKUP($A36,'PY1 Data(H)'!$A$1:$A$288,'PY1 Data(H)'!$A$1:$CZ$288))</f>
        <v>#N/A</v>
      </c>
      <c r="AB36" s="176" t="e" cm="1">
        <f t="array" ref="AB36">_xlfn.XLOOKUP(AB$1,'PY1 Data(H)'!$A$1:$CZ$1,_xlfn.XLOOKUP($A36,'PY1 Data(H)'!$A$1:$A$288,'PY1 Data(H)'!$A$1:$CZ$288))</f>
        <v>#N/A</v>
      </c>
      <c r="AC36" s="176" t="e" cm="1">
        <f t="array" ref="AC36">_xlfn.XLOOKUP(AC$1,'PY1 Data(H)'!$A$1:$CZ$1,_xlfn.XLOOKUP($A36,'PY1 Data(H)'!$A$1:$A$288,'PY1 Data(H)'!$A$1:$CZ$288))</f>
        <v>#N/A</v>
      </c>
      <c r="AD36" s="176" t="e" cm="1">
        <f t="array" ref="AD36">_xlfn.XLOOKUP(AD$1,'PY1 Data(H)'!$A$1:$CZ$1,_xlfn.XLOOKUP($A36,'PY1 Data(H)'!$A$1:$A$288,'PY1 Data(H)'!$A$1:$CZ$288))</f>
        <v>#N/A</v>
      </c>
      <c r="AE36" s="176" t="e" cm="1">
        <f t="array" ref="AE36">_xlfn.XLOOKUP(AE$1,'PY1 Data(H)'!$A$1:$CZ$1,_xlfn.XLOOKUP($A36,'PY1 Data(H)'!$A$1:$A$288,'PY1 Data(H)'!$A$1:$CZ$288))</f>
        <v>#N/A</v>
      </c>
      <c r="AF36" s="176" t="e" cm="1">
        <f t="array" ref="AF36">_xlfn.XLOOKUP(AF$1,'PY1 Data(H)'!$A$1:$CZ$1,_xlfn.XLOOKUP($A36,'PY1 Data(H)'!$A$1:$A$288,'PY1 Data(H)'!$A$1:$CZ$288))</f>
        <v>#N/A</v>
      </c>
      <c r="AG36" s="176" t="e" cm="1">
        <f t="array" ref="AG36">_xlfn.XLOOKUP(AG$1,'PY1 Data(H)'!$A$1:$CZ$1,_xlfn.XLOOKUP($A36,'PY1 Data(H)'!$A$1:$A$288,'PY1 Data(H)'!$A$1:$CZ$288))</f>
        <v>#N/A</v>
      </c>
      <c r="AH36" s="176" t="e" cm="1">
        <f t="array" ref="AH36">_xlfn.XLOOKUP(AH$1,'PY1 Data(H)'!$A$1:$CZ$1,_xlfn.XLOOKUP($A36,'PY1 Data(H)'!$A$1:$A$288,'PY1 Data(H)'!$A$1:$CZ$288))</f>
        <v>#N/A</v>
      </c>
      <c r="AI36" s="176" t="e" cm="1">
        <f t="array" ref="AI36">_xlfn.XLOOKUP(AI$1,'PY1 Data(H)'!$A$1:$CZ$1,_xlfn.XLOOKUP($A36,'PY1 Data(H)'!$A$1:$A$288,'PY1 Data(H)'!$A$1:$CZ$288))</f>
        <v>#N/A</v>
      </c>
      <c r="AJ36" s="176" t="e" cm="1">
        <f t="array" ref="AJ36">_xlfn.XLOOKUP(AJ$1,'PY1 Data(H)'!$A$1:$CZ$1,_xlfn.XLOOKUP($A36,'PY1 Data(H)'!$A$1:$A$288,'PY1 Data(H)'!$A$1:$CZ$288))</f>
        <v>#N/A</v>
      </c>
      <c r="AK36" s="176" t="e" cm="1">
        <f t="array" ref="AK36">_xlfn.XLOOKUP(AK$1,'PY1 Data(H)'!$A$1:$CZ$1,_xlfn.XLOOKUP($A36,'PY1 Data(H)'!$A$1:$A$288,'PY1 Data(H)'!$A$1:$CZ$288))</f>
        <v>#N/A</v>
      </c>
      <c r="AL36" s="176" t="e" cm="1">
        <f t="array" ref="AL36">_xlfn.XLOOKUP(AL$1,'PY1 Data(H)'!$A$1:$CZ$1,_xlfn.XLOOKUP($A36,'PY1 Data(H)'!$A$1:$A$288,'PY1 Data(H)'!$A$1:$CZ$288))</f>
        <v>#N/A</v>
      </c>
      <c r="AM36" s="176" t="e" cm="1">
        <f t="array" ref="AM36">_xlfn.XLOOKUP(AM$1,'PY1 Data(H)'!$A$1:$CZ$1,_xlfn.XLOOKUP($A36,'PY1 Data(H)'!$A$1:$A$288,'PY1 Data(H)'!$A$1:$CZ$288))</f>
        <v>#N/A</v>
      </c>
      <c r="AN36" s="176" t="e" cm="1">
        <f t="array" ref="AN36">_xlfn.XLOOKUP(AN$1,'PY1 Data(H)'!$A$1:$CZ$1,_xlfn.XLOOKUP($A36,'PY1 Data(H)'!$A$1:$A$288,'PY1 Data(H)'!$A$1:$CZ$288))</f>
        <v>#N/A</v>
      </c>
      <c r="AO36" s="176" t="e" cm="1">
        <f t="array" ref="AO36">_xlfn.XLOOKUP(AO$1,'PY1 Data(H)'!$A$1:$CZ$1,_xlfn.XLOOKUP($A36,'PY1 Data(H)'!$A$1:$A$288,'PY1 Data(H)'!$A$1:$CZ$288))</f>
        <v>#N/A</v>
      </c>
      <c r="AP36" s="176" t="e" cm="1">
        <f t="array" ref="AP36">_xlfn.XLOOKUP(AP$1,'PY1 Data(H)'!$A$1:$CZ$1,_xlfn.XLOOKUP($A36,'PY1 Data(H)'!$A$1:$A$288,'PY1 Data(H)'!$A$1:$CZ$288))</f>
        <v>#N/A</v>
      </c>
      <c r="AQ36" s="176" t="e" cm="1">
        <f t="array" ref="AQ36">_xlfn.XLOOKUP(AQ$1,'PY1 Data(H)'!$A$1:$CZ$1,_xlfn.XLOOKUP($A36,'PY1 Data(H)'!$A$1:$A$288,'PY1 Data(H)'!$A$1:$CZ$288))</f>
        <v>#N/A</v>
      </c>
      <c r="AR36" s="176" t="e" cm="1">
        <f t="array" ref="AR36">_xlfn.XLOOKUP(AR$1,'PY1 Data(H)'!$A$1:$CZ$1,_xlfn.XLOOKUP($A36,'PY1 Data(H)'!$A$1:$A$288,'PY1 Data(H)'!$A$1:$CZ$288))</f>
        <v>#N/A</v>
      </c>
      <c r="AS36" s="176" t="e" cm="1">
        <f t="array" ref="AS36">_xlfn.XLOOKUP(AS$1,'PY1 Data(H)'!$A$1:$CZ$1,_xlfn.XLOOKUP($A36,'PY1 Data(H)'!$A$1:$A$288,'PY1 Data(H)'!$A$1:$CZ$288))</f>
        <v>#N/A</v>
      </c>
      <c r="AT36" s="176" t="e" cm="1">
        <f t="array" ref="AT36">_xlfn.XLOOKUP(AT$1,'PY1 Data(H)'!$A$1:$CZ$1,_xlfn.XLOOKUP($A36,'PY1 Data(H)'!$A$1:$A$288,'PY1 Data(H)'!$A$1:$CZ$288))</f>
        <v>#N/A</v>
      </c>
      <c r="AU36" s="176" t="e" cm="1">
        <f t="array" ref="AU36">_xlfn.XLOOKUP(AU$1,'PY1 Data(H)'!$A$1:$CZ$1,_xlfn.XLOOKUP($A36,'PY1 Data(H)'!$A$1:$A$288,'PY1 Data(H)'!$A$1:$CZ$288))</f>
        <v>#N/A</v>
      </c>
      <c r="AV36" s="176" t="e" cm="1">
        <f t="array" ref="AV36">_xlfn.XLOOKUP(AV$1,'PY1 Data(H)'!$A$1:$CZ$1,_xlfn.XLOOKUP($A36,'PY1 Data(H)'!$A$1:$A$288,'PY1 Data(H)'!$A$1:$CZ$288))</f>
        <v>#N/A</v>
      </c>
      <c r="AW36" s="176" t="e" cm="1">
        <f t="array" ref="AW36">_xlfn.XLOOKUP(AW$1,'PY1 Data(H)'!$A$1:$CZ$1,_xlfn.XLOOKUP($A36,'PY1 Data(H)'!$A$1:$A$288,'PY1 Data(H)'!$A$1:$CZ$288))</f>
        <v>#N/A</v>
      </c>
      <c r="AX36" s="176" t="e" cm="1">
        <f t="array" ref="AX36">_xlfn.XLOOKUP(AX$1,'PY1 Data(H)'!$A$1:$CZ$1,_xlfn.XLOOKUP($A36,'PY1 Data(H)'!$A$1:$A$288,'PY1 Data(H)'!$A$1:$CZ$288))</f>
        <v>#N/A</v>
      </c>
      <c r="AY36" s="176" t="e" cm="1">
        <f t="array" ref="AY36">_xlfn.XLOOKUP(AY$1,'PY1 Data(H)'!$A$1:$CZ$1,_xlfn.XLOOKUP($A36,'PY1 Data(H)'!$A$1:$A$288,'PY1 Data(H)'!$A$1:$CZ$288))</f>
        <v>#N/A</v>
      </c>
      <c r="AZ36" s="176" t="e" cm="1">
        <f t="array" ref="AZ36">_xlfn.XLOOKUP(AZ$1,'PY1 Data(H)'!$A$1:$CZ$1,_xlfn.XLOOKUP($A36,'PY1 Data(H)'!$A$1:$A$288,'PY1 Data(H)'!$A$1:$CZ$288))</f>
        <v>#N/A</v>
      </c>
      <c r="BA36" s="176" t="e" cm="1">
        <f t="array" ref="BA36">_xlfn.XLOOKUP(BA$1,'PY1 Data(H)'!$A$1:$CZ$1,_xlfn.XLOOKUP($A36,'PY1 Data(H)'!$A$1:$A$288,'PY1 Data(H)'!$A$1:$CZ$288))</f>
        <v>#N/A</v>
      </c>
      <c r="BB36" s="176" t="e" cm="1">
        <f t="array" ref="BB36">_xlfn.XLOOKUP(BB$1,'PY1 Data(H)'!$A$1:$CZ$1,_xlfn.XLOOKUP($A36,'PY1 Data(H)'!$A$1:$A$288,'PY1 Data(H)'!$A$1:$CZ$288))</f>
        <v>#N/A</v>
      </c>
      <c r="BC36" s="176" t="e" cm="1">
        <f t="array" ref="BC36">_xlfn.XLOOKUP(BC$1,'PY1 Data(H)'!$A$1:$CZ$1,_xlfn.XLOOKUP($A36,'PY1 Data(H)'!$A$1:$A$288,'PY1 Data(H)'!$A$1:$CZ$288))</f>
        <v>#N/A</v>
      </c>
      <c r="BD36" s="176" t="e" cm="1">
        <f t="array" ref="BD36">_xlfn.XLOOKUP(BD$1,'PY1 Data(H)'!$A$1:$CZ$1,_xlfn.XLOOKUP($A36,'PY1 Data(H)'!$A$1:$A$288,'PY1 Data(H)'!$A$1:$CZ$288))</f>
        <v>#N/A</v>
      </c>
      <c r="BE36" s="176" t="e" cm="1">
        <f t="array" ref="BE36">_xlfn.XLOOKUP(BE$1,'PY1 Data(H)'!$A$1:$CZ$1,_xlfn.XLOOKUP($A36,'PY1 Data(H)'!$A$1:$A$288,'PY1 Data(H)'!$A$1:$CZ$288))</f>
        <v>#N/A</v>
      </c>
      <c r="BF36" s="176" t="e" cm="1">
        <f t="array" ref="BF36">_xlfn.XLOOKUP(BF$1,'PY1 Data(H)'!$A$1:$CZ$1,_xlfn.XLOOKUP($A36,'PY1 Data(H)'!$A$1:$A$288,'PY1 Data(H)'!$A$1:$CZ$288))</f>
        <v>#N/A</v>
      </c>
      <c r="BG36" s="176" t="e" cm="1">
        <f t="array" ref="BG36">_xlfn.XLOOKUP(BG$1,'PY1 Data(H)'!$A$1:$CZ$1,_xlfn.XLOOKUP($A36,'PY1 Data(H)'!$A$1:$A$288,'PY1 Data(H)'!$A$1:$CZ$288))</f>
        <v>#N/A</v>
      </c>
      <c r="BH36" s="176" t="e" cm="1">
        <f t="array" ref="BH36">_xlfn.XLOOKUP(BH$1,'PY1 Data(H)'!$A$1:$CZ$1,_xlfn.XLOOKUP($A36,'PY1 Data(H)'!$A$1:$A$288,'PY1 Data(H)'!$A$1:$CZ$288))</f>
        <v>#N/A</v>
      </c>
      <c r="BI36" s="176" t="e" cm="1">
        <f t="array" ref="BI36">_xlfn.XLOOKUP(BI$1,'PY1 Data(H)'!$A$1:$CZ$1,_xlfn.XLOOKUP($A36,'PY1 Data(H)'!$A$1:$A$288,'PY1 Data(H)'!$A$1:$CZ$288))</f>
        <v>#N/A</v>
      </c>
      <c r="BJ36" s="176" t="e" cm="1">
        <f t="array" ref="BJ36">_xlfn.XLOOKUP(BJ$1,'PY1 Data(H)'!$A$1:$CZ$1,_xlfn.XLOOKUP($A36,'PY1 Data(H)'!$A$1:$A$288,'PY1 Data(H)'!$A$1:$CZ$288))</f>
        <v>#N/A</v>
      </c>
      <c r="BK36" s="176" t="e" cm="1">
        <f t="array" ref="BK36">_xlfn.XLOOKUP(BK$1,'PY1 Data(H)'!$A$1:$CZ$1,_xlfn.XLOOKUP($A36,'PY1 Data(H)'!$A$1:$A$288,'PY1 Data(H)'!$A$1:$CZ$288))</f>
        <v>#N/A</v>
      </c>
      <c r="BL36" s="176" t="e" cm="1">
        <f t="array" ref="BL36">_xlfn.XLOOKUP(BL$1,'PY1 Data(H)'!$A$1:$CZ$1,_xlfn.XLOOKUP($A36,'PY1 Data(H)'!$A$1:$A$288,'PY1 Data(H)'!$A$1:$CZ$288))</f>
        <v>#N/A</v>
      </c>
      <c r="BM36" s="176" t="e" cm="1">
        <f t="array" ref="BM36">_xlfn.XLOOKUP(BM$1,'PY1 Data(H)'!$A$1:$CZ$1,_xlfn.XLOOKUP($A36,'PY1 Data(H)'!$A$1:$A$288,'PY1 Data(H)'!$A$1:$CZ$288))</f>
        <v>#N/A</v>
      </c>
      <c r="BN36" s="176" t="e" cm="1">
        <f t="array" ref="BN36">_xlfn.XLOOKUP(BN$1,'PY1 Data(H)'!$A$1:$CZ$1,_xlfn.XLOOKUP($A36,'PY1 Data(H)'!$A$1:$A$288,'PY1 Data(H)'!$A$1:$CZ$288))</f>
        <v>#N/A</v>
      </c>
      <c r="BO36" s="176" t="e" cm="1">
        <f t="array" ref="BO36">_xlfn.XLOOKUP(BO$1,'PY1 Data(H)'!$A$1:$CZ$1,_xlfn.XLOOKUP($A36,'PY1 Data(H)'!$A$1:$A$288,'PY1 Data(H)'!$A$1:$CZ$288))</f>
        <v>#N/A</v>
      </c>
      <c r="BP36" s="176" t="e" cm="1">
        <f t="array" ref="BP36">_xlfn.XLOOKUP(BP$1,'PY1 Data(H)'!$A$1:$CZ$1,_xlfn.XLOOKUP($A36,'PY1 Data(H)'!$A$1:$A$288,'PY1 Data(H)'!$A$1:$CZ$288))</f>
        <v>#N/A</v>
      </c>
      <c r="BQ36" s="176" t="e" cm="1">
        <f t="array" ref="BQ36">_xlfn.XLOOKUP(BQ$1,'PY1 Data(H)'!$A$1:$CZ$1,_xlfn.XLOOKUP($A36,'PY1 Data(H)'!$A$1:$A$288,'PY1 Data(H)'!$A$1:$CZ$288))</f>
        <v>#N/A</v>
      </c>
      <c r="BR36" s="176" t="e" cm="1">
        <f t="array" ref="BR36">_xlfn.XLOOKUP(BR$1,'PY1 Data(H)'!$A$1:$CZ$1,_xlfn.XLOOKUP($A36,'PY1 Data(H)'!$A$1:$A$288,'PY1 Data(H)'!$A$1:$CZ$288))</f>
        <v>#N/A</v>
      </c>
      <c r="BS36" s="176" t="e" cm="1">
        <f t="array" ref="BS36">_xlfn.XLOOKUP(BS$1,'PY1 Data(H)'!$A$1:$CZ$1,_xlfn.XLOOKUP($A36,'PY1 Data(H)'!$A$1:$A$288,'PY1 Data(H)'!$A$1:$CZ$288))</f>
        <v>#N/A</v>
      </c>
      <c r="BT36" s="176" t="e" cm="1">
        <f t="array" ref="BT36">_xlfn.XLOOKUP(BT$1,'PY1 Data(H)'!$A$1:$CZ$1,_xlfn.XLOOKUP($A36,'PY1 Data(H)'!$A$1:$A$288,'PY1 Data(H)'!$A$1:$CZ$288))</f>
        <v>#N/A</v>
      </c>
      <c r="BU36" s="176" t="e" cm="1">
        <f t="array" ref="BU36">_xlfn.XLOOKUP(BU$1,'PY1 Data(H)'!$A$1:$CZ$1,_xlfn.XLOOKUP($A36,'PY1 Data(H)'!$A$1:$A$288,'PY1 Data(H)'!$A$1:$CZ$288))</f>
        <v>#N/A</v>
      </c>
      <c r="BV36" s="176" t="e" cm="1">
        <f t="array" ref="BV36">_xlfn.XLOOKUP(BV$1,'PY1 Data(H)'!$A$1:$CZ$1,_xlfn.XLOOKUP($A36,'PY1 Data(H)'!$A$1:$A$288,'PY1 Data(H)'!$A$1:$CZ$288))</f>
        <v>#N/A</v>
      </c>
      <c r="BW36" s="176" t="e" cm="1">
        <f t="array" ref="BW36">_xlfn.XLOOKUP(BW$1,'PY1 Data(H)'!$A$1:$CZ$1,_xlfn.XLOOKUP($A36,'PY1 Data(H)'!$A$1:$A$288,'PY1 Data(H)'!$A$1:$CZ$288))</f>
        <v>#N/A</v>
      </c>
      <c r="BX36" s="176" t="e" cm="1">
        <f t="array" ref="BX36">_xlfn.XLOOKUP(BX$1,'PY1 Data(H)'!$A$1:$CZ$1,_xlfn.XLOOKUP($A36,'PY1 Data(H)'!$A$1:$A$288,'PY1 Data(H)'!$A$1:$CZ$288))</f>
        <v>#N/A</v>
      </c>
      <c r="BY36" s="176" t="e" cm="1">
        <f t="array" ref="BY36">_xlfn.XLOOKUP(BY$1,'PY1 Data(H)'!$A$1:$CZ$1,_xlfn.XLOOKUP($A36,'PY1 Data(H)'!$A$1:$A$288,'PY1 Data(H)'!$A$1:$CZ$288))</f>
        <v>#N/A</v>
      </c>
      <c r="BZ36" s="176" t="e" cm="1">
        <f t="array" ref="BZ36">_xlfn.XLOOKUP(BZ$1,'PY1 Data(H)'!$A$1:$CZ$1,_xlfn.XLOOKUP($A36,'PY1 Data(H)'!$A$1:$A$288,'PY1 Data(H)'!$A$1:$CZ$288))</f>
        <v>#N/A</v>
      </c>
      <c r="CA36" s="176" t="e" cm="1">
        <f t="array" ref="CA36">_xlfn.XLOOKUP(CA$1,'PY1 Data(H)'!$A$1:$CZ$1,_xlfn.XLOOKUP($A36,'PY1 Data(H)'!$A$1:$A$288,'PY1 Data(H)'!$A$1:$CZ$288))</f>
        <v>#N/A</v>
      </c>
      <c r="CB36" s="176" t="e" cm="1">
        <f t="array" ref="CB36">_xlfn.XLOOKUP(CB$1,'PY1 Data(H)'!$A$1:$CZ$1,_xlfn.XLOOKUP($A36,'PY1 Data(H)'!$A$1:$A$288,'PY1 Data(H)'!$A$1:$CZ$288))</f>
        <v>#N/A</v>
      </c>
      <c r="CC36" s="176" t="e" cm="1">
        <f t="array" ref="CC36">_xlfn.XLOOKUP(CC$1,'PY1 Data(H)'!$A$1:$CZ$1,_xlfn.XLOOKUP($A36,'PY1 Data(H)'!$A$1:$A$288,'PY1 Data(H)'!$A$1:$CZ$288))</f>
        <v>#N/A</v>
      </c>
      <c r="CD36" s="176" t="e" cm="1">
        <f t="array" ref="CD36">_xlfn.XLOOKUP(CD$1,'PY1 Data(H)'!$A$1:$CZ$1,_xlfn.XLOOKUP($A36,'PY1 Data(H)'!$A$1:$A$288,'PY1 Data(H)'!$A$1:$CZ$288))</f>
        <v>#N/A</v>
      </c>
      <c r="CE36" s="176" t="e" cm="1">
        <f t="array" ref="CE36">_xlfn.XLOOKUP(CE$1,'PY1 Data(H)'!$A$1:$CZ$1,_xlfn.XLOOKUP($A36,'PY1 Data(H)'!$A$1:$A$288,'PY1 Data(H)'!$A$1:$CZ$288))</f>
        <v>#N/A</v>
      </c>
      <c r="CF36" s="176" t="e" cm="1">
        <f t="array" ref="CF36">_xlfn.XLOOKUP(CF$1,'PY1 Data(H)'!$A$1:$CZ$1,_xlfn.XLOOKUP($A36,'PY1 Data(H)'!$A$1:$A$288,'PY1 Data(H)'!$A$1:$CZ$288))</f>
        <v>#N/A</v>
      </c>
      <c r="CG36" s="176" t="e" cm="1">
        <f t="array" ref="CG36">_xlfn.XLOOKUP(CG$1,'PY1 Data(H)'!$A$1:$CZ$1,_xlfn.XLOOKUP($A36,'PY1 Data(H)'!$A$1:$A$288,'PY1 Data(H)'!$A$1:$CZ$288))</f>
        <v>#N/A</v>
      </c>
      <c r="CH36" s="176" t="e" cm="1">
        <f t="array" ref="CH36">_xlfn.XLOOKUP(CH$1,'PY1 Data(H)'!$A$1:$CZ$1,_xlfn.XLOOKUP($A36,'PY1 Data(H)'!$A$1:$A$288,'PY1 Data(H)'!$A$1:$CZ$288))</f>
        <v>#N/A</v>
      </c>
      <c r="CI36" s="176" t="e" cm="1">
        <f t="array" ref="CI36">_xlfn.XLOOKUP(CI$1,'PY1 Data(H)'!$A$1:$CZ$1,_xlfn.XLOOKUP($A36,'PY1 Data(H)'!$A$1:$A$288,'PY1 Data(H)'!$A$1:$CZ$288))</f>
        <v>#N/A</v>
      </c>
      <c r="CJ36" s="176" t="e" cm="1">
        <f t="array" ref="CJ36">_xlfn.XLOOKUP(CJ$1,'PY1 Data(H)'!$A$1:$CZ$1,_xlfn.XLOOKUP($A36,'PY1 Data(H)'!$A$1:$A$288,'PY1 Data(H)'!$A$1:$CZ$288))</f>
        <v>#N/A</v>
      </c>
      <c r="CK36" s="176" t="e" cm="1">
        <f t="array" ref="CK36">_xlfn.XLOOKUP(CK$1,'PY1 Data(H)'!$A$1:$CZ$1,_xlfn.XLOOKUP($A36,'PY1 Data(H)'!$A$1:$A$288,'PY1 Data(H)'!$A$1:$CZ$288))</f>
        <v>#N/A</v>
      </c>
      <c r="CL36" s="176" t="e" cm="1">
        <f t="array" ref="CL36">_xlfn.XLOOKUP(CL$1,'PY1 Data(H)'!$A$1:$CZ$1,_xlfn.XLOOKUP($A36,'PY1 Data(H)'!$A$1:$A$288,'PY1 Data(H)'!$A$1:$CZ$288))</f>
        <v>#N/A</v>
      </c>
      <c r="CM36" s="176" t="e" cm="1">
        <f t="array" ref="CM36">_xlfn.XLOOKUP(CM$1,'PY1 Data(H)'!$A$1:$CZ$1,_xlfn.XLOOKUP($A36,'PY1 Data(H)'!$A$1:$A$288,'PY1 Data(H)'!$A$1:$CZ$288))</f>
        <v>#N/A</v>
      </c>
      <c r="CN36" s="176" t="e" cm="1">
        <f t="array" ref="CN36">_xlfn.XLOOKUP(CN$1,'PY1 Data(H)'!$A$1:$CZ$1,_xlfn.XLOOKUP($A36,'PY1 Data(H)'!$A$1:$A$288,'PY1 Data(H)'!$A$1:$CZ$288))</f>
        <v>#N/A</v>
      </c>
      <c r="CO36" s="176" t="e" cm="1">
        <f t="array" ref="CO36">_xlfn.XLOOKUP(CO$1,'PY1 Data(H)'!$A$1:$CZ$1,_xlfn.XLOOKUP($A36,'PY1 Data(H)'!$A$1:$A$288,'PY1 Data(H)'!$A$1:$CZ$288))</f>
        <v>#N/A</v>
      </c>
      <c r="CP36" s="176" t="e" cm="1">
        <f t="array" ref="CP36">_xlfn.XLOOKUP(CP$1,'PY1 Data(H)'!$A$1:$CZ$1,_xlfn.XLOOKUP($A36,'PY1 Data(H)'!$A$1:$A$288,'PY1 Data(H)'!$A$1:$CZ$288))</f>
        <v>#N/A</v>
      </c>
      <c r="CQ36" s="176" t="e" cm="1">
        <f t="array" ref="CQ36">_xlfn.XLOOKUP(CQ$1,'PY1 Data(H)'!$A$1:$CZ$1,_xlfn.XLOOKUP($A36,'PY1 Data(H)'!$A$1:$A$288,'PY1 Data(H)'!$A$1:$CZ$288))</f>
        <v>#N/A</v>
      </c>
      <c r="CR36" s="176" t="e" cm="1">
        <f t="array" ref="CR36">_xlfn.XLOOKUP(CR$1,'PY1 Data(H)'!$A$1:$CZ$1,_xlfn.XLOOKUP($A36,'PY1 Data(H)'!$A$1:$A$288,'PY1 Data(H)'!$A$1:$CZ$288))</f>
        <v>#N/A</v>
      </c>
      <c r="CS36" s="176" t="e" cm="1">
        <f t="array" ref="CS36">_xlfn.XLOOKUP(CS$1,'PY1 Data(H)'!$A$1:$CZ$1,_xlfn.XLOOKUP($A36,'PY1 Data(H)'!$A$1:$A$288,'PY1 Data(H)'!$A$1:$CZ$288))</f>
        <v>#N/A</v>
      </c>
      <c r="CT36" s="176" t="e" cm="1">
        <f t="array" ref="CT36">_xlfn.XLOOKUP(CT$1,'PY1 Data(H)'!$A$1:$CZ$1,_xlfn.XLOOKUP($A36,'PY1 Data(H)'!$A$1:$A$288,'PY1 Data(H)'!$A$1:$CZ$288))</f>
        <v>#N/A</v>
      </c>
      <c r="CU36" s="176" t="e" cm="1">
        <f t="array" ref="CU36">_xlfn.XLOOKUP(CU$1,'PY1 Data(H)'!$A$1:$CZ$1,_xlfn.XLOOKUP($A36,'PY1 Data(H)'!$A$1:$A$288,'PY1 Data(H)'!$A$1:$CZ$288))</f>
        <v>#N/A</v>
      </c>
      <c r="CV36" s="176" t="e" cm="1">
        <f t="array" ref="CV36">_xlfn.XLOOKUP(CV$1,'PY1 Data(H)'!$A$1:$CZ$1,_xlfn.XLOOKUP($A36,'PY1 Data(H)'!$A$1:$A$288,'PY1 Data(H)'!$A$1:$CZ$288))</f>
        <v>#N/A</v>
      </c>
      <c r="CW36" s="176" t="e" cm="1">
        <f t="array" ref="CW36">_xlfn.XLOOKUP(CW$1,'PY1 Data(H)'!$A$1:$CZ$1,_xlfn.XLOOKUP($A36,'PY1 Data(H)'!$A$1:$A$288,'PY1 Data(H)'!$A$1:$CZ$288))</f>
        <v>#N/A</v>
      </c>
      <c r="CX36" s="176" t="e" cm="1">
        <f t="array" ref="CX36">_xlfn.XLOOKUP(CX$1,'PY1 Data(H)'!$A$1:$CZ$1,_xlfn.XLOOKUP($A36,'PY1 Data(H)'!$A$1:$A$288,'PY1 Data(H)'!$A$1:$CZ$288))</f>
        <v>#N/A</v>
      </c>
      <c r="CY36" s="176" t="e" cm="1">
        <f t="array" ref="CY36">_xlfn.XLOOKUP(CY$1,'PY1 Data(H)'!$A$1:$CZ$1,_xlfn.XLOOKUP($A36,'PY1 Data(H)'!$A$1:$A$288,'PY1 Data(H)'!$A$1:$CZ$288))</f>
        <v>#N/A</v>
      </c>
    </row>
    <row r="37" spans="1:103" x14ac:dyDescent="0.3">
      <c r="A37">
        <v>592</v>
      </c>
      <c r="D37" s="176" cm="1">
        <f t="array" ref="D37">_xlfn.XLOOKUP(D$1,'PY1 Data(H)'!$A$1:$CZ$1,_xlfn.XLOOKUP($A37,'PY1 Data(H)'!$A$1:$A$288,'PY1 Data(H)'!$A$1:$CZ$288))</f>
        <v>407108</v>
      </c>
      <c r="E37" s="176" cm="1">
        <f t="array" ref="E37">_xlfn.XLOOKUP(E$1,'PY1 Data(H)'!$A$1:$CZ$1,_xlfn.XLOOKUP($A37,'PY1 Data(H)'!$A$1:$A$288,'PY1 Data(H)'!$A$1:$CZ$288))</f>
        <v>1117749</v>
      </c>
      <c r="F37" s="176" cm="1">
        <f t="array" ref="F37">_xlfn.XLOOKUP(F$1,'PY1 Data(H)'!$A$1:$CZ$1,_xlfn.XLOOKUP($A37,'PY1 Data(H)'!$A$1:$A$288,'PY1 Data(H)'!$A$1:$CZ$288))</f>
        <v>95902</v>
      </c>
      <c r="G37" s="176" cm="1">
        <f t="array" ref="G37">_xlfn.XLOOKUP(G$1,'PY1 Data(H)'!$A$1:$CZ$1,_xlfn.XLOOKUP($A37,'PY1 Data(H)'!$A$1:$A$288,'PY1 Data(H)'!$A$1:$CZ$288))</f>
        <v>0</v>
      </c>
      <c r="H37" s="176" cm="1">
        <f t="array" ref="H37">_xlfn.XLOOKUP(H$1,'PY1 Data(H)'!$A$1:$CZ$1,_xlfn.XLOOKUP($A37,'PY1 Data(H)'!$A$1:$A$288,'PY1 Data(H)'!$A$1:$CZ$288))</f>
        <v>178693</v>
      </c>
      <c r="I37" s="176" cm="1">
        <f t="array" ref="I37">_xlfn.XLOOKUP(I$1,'PY1 Data(H)'!$A$1:$CZ$1,_xlfn.XLOOKUP($A37,'PY1 Data(H)'!$A$1:$A$288,'PY1 Data(H)'!$A$1:$CZ$288))</f>
        <v>0</v>
      </c>
      <c r="J37" s="176" cm="1">
        <f t="array" ref="J37">_xlfn.XLOOKUP(J$1,'PY1 Data(H)'!$A$1:$CZ$1,_xlfn.XLOOKUP($A37,'PY1 Data(H)'!$A$1:$A$288,'PY1 Data(H)'!$A$1:$CZ$288))</f>
        <v>2936803</v>
      </c>
      <c r="K37" s="176" cm="1">
        <f t="array" ref="K37">_xlfn.XLOOKUP(K$1,'PY1 Data(H)'!$A$1:$CZ$1,_xlfn.XLOOKUP($A37,'PY1 Data(H)'!$A$1:$A$288,'PY1 Data(H)'!$A$1:$CZ$288))</f>
        <v>-362418</v>
      </c>
      <c r="L37" s="176" cm="1">
        <f t="array" ref="L37">_xlfn.XLOOKUP(L$1,'PY1 Data(H)'!$A$1:$CZ$1,_xlfn.XLOOKUP($A37,'PY1 Data(H)'!$A$1:$A$288,'PY1 Data(H)'!$A$1:$CZ$288))</f>
        <v>390900</v>
      </c>
      <c r="M37" s="176" cm="1">
        <f t="array" ref="M37">_xlfn.XLOOKUP(M$1,'PY1 Data(H)'!$A$1:$CZ$1,_xlfn.XLOOKUP($A37,'PY1 Data(H)'!$A$1:$A$288,'PY1 Data(H)'!$A$1:$CZ$288))</f>
        <v>8591054</v>
      </c>
      <c r="N37" s="176" cm="1">
        <f t="array" ref="N37">_xlfn.XLOOKUP(N$1,'PY1 Data(H)'!$A$1:$CZ$1,_xlfn.XLOOKUP($A37,'PY1 Data(H)'!$A$1:$A$288,'PY1 Data(H)'!$A$1:$CZ$288))</f>
        <v>-517540</v>
      </c>
      <c r="O37" s="176" cm="1">
        <f t="array" ref="O37">_xlfn.XLOOKUP(O$1,'PY1 Data(H)'!$A$1:$CZ$1,_xlfn.XLOOKUP($A37,'PY1 Data(H)'!$A$1:$A$288,'PY1 Data(H)'!$A$1:$CZ$288))</f>
        <v>-1037392</v>
      </c>
      <c r="P37" s="176" cm="1">
        <f t="array" ref="P37">_xlfn.XLOOKUP(P$1,'PY1 Data(H)'!$A$1:$CZ$1,_xlfn.XLOOKUP($A37,'PY1 Data(H)'!$A$1:$A$288,'PY1 Data(H)'!$A$1:$CZ$288))</f>
        <v>315402</v>
      </c>
      <c r="Q37" s="176" cm="1">
        <f t="array" ref="Q37">_xlfn.XLOOKUP(Q$1,'PY1 Data(H)'!$A$1:$CZ$1,_xlfn.XLOOKUP($A37,'PY1 Data(H)'!$A$1:$A$288,'PY1 Data(H)'!$A$1:$CZ$288))</f>
        <v>642624</v>
      </c>
      <c r="R37" s="176" cm="1">
        <f t="array" ref="R37">_xlfn.XLOOKUP(R$1,'PY1 Data(H)'!$A$1:$CZ$1,_xlfn.XLOOKUP($A37,'PY1 Data(H)'!$A$1:$A$288,'PY1 Data(H)'!$A$1:$CZ$288))</f>
        <v>389408</v>
      </c>
      <c r="S37" s="176" cm="1">
        <f t="array" ref="S37">_xlfn.XLOOKUP(S$1,'PY1 Data(H)'!$A$1:$CZ$1,_xlfn.XLOOKUP($A37,'PY1 Data(H)'!$A$1:$A$288,'PY1 Data(H)'!$A$1:$CZ$288))</f>
        <v>52555</v>
      </c>
      <c r="T37" s="176" cm="1">
        <f t="array" ref="T37">_xlfn.XLOOKUP(T$1,'PY1 Data(H)'!$A$1:$CZ$1,_xlfn.XLOOKUP($A37,'PY1 Data(H)'!$A$1:$A$288,'PY1 Data(H)'!$A$1:$CZ$288))</f>
        <v>0</v>
      </c>
      <c r="U37" s="176" cm="1">
        <f t="array" ref="U37">_xlfn.XLOOKUP(U$1,'PY1 Data(H)'!$A$1:$CZ$1,_xlfn.XLOOKUP($A37,'PY1 Data(H)'!$A$1:$A$288,'PY1 Data(H)'!$A$1:$CZ$288))</f>
        <v>1318716</v>
      </c>
      <c r="V37" s="176" cm="1">
        <f t="array" ref="V37">_xlfn.XLOOKUP(V$1,'PY1 Data(H)'!$A$1:$CZ$1,_xlfn.XLOOKUP($A37,'PY1 Data(H)'!$A$1:$A$288,'PY1 Data(H)'!$A$1:$CZ$288))</f>
        <v>1784399</v>
      </c>
      <c r="W37" s="176" cm="1">
        <f t="array" ref="W37">_xlfn.XLOOKUP(W$1,'PY1 Data(H)'!$A$1:$CZ$1,_xlfn.XLOOKUP($A37,'PY1 Data(H)'!$A$1:$A$288,'PY1 Data(H)'!$A$1:$CZ$288))</f>
        <v>0</v>
      </c>
      <c r="X37" s="176" cm="1">
        <f t="array" ref="X37">_xlfn.XLOOKUP(X$1,'PY1 Data(H)'!$A$1:$CZ$1,_xlfn.XLOOKUP($A37,'PY1 Data(H)'!$A$1:$A$288,'PY1 Data(H)'!$A$1:$CZ$288))</f>
        <v>-122438</v>
      </c>
      <c r="Y37" s="176" cm="1">
        <f t="array" ref="Y37">_xlfn.XLOOKUP(Y$1,'PY1 Data(H)'!$A$1:$CZ$1,_xlfn.XLOOKUP($A37,'PY1 Data(H)'!$A$1:$A$288,'PY1 Data(H)'!$A$1:$CZ$288))</f>
        <v>-308523</v>
      </c>
      <c r="Z37" s="176" cm="1">
        <f t="array" ref="Z37">_xlfn.XLOOKUP(Z$1,'PY1 Data(H)'!$A$1:$CZ$1,_xlfn.XLOOKUP($A37,'PY1 Data(H)'!$A$1:$A$288,'PY1 Data(H)'!$A$1:$CZ$288))</f>
        <v>-414182</v>
      </c>
      <c r="AA37" s="176" cm="1">
        <f t="array" ref="AA37">_xlfn.XLOOKUP(AA$1,'PY1 Data(H)'!$A$1:$CZ$1,_xlfn.XLOOKUP($A37,'PY1 Data(H)'!$A$1:$A$288,'PY1 Data(H)'!$A$1:$CZ$288))</f>
        <v>5276561</v>
      </c>
      <c r="AB37" s="176" cm="1">
        <f t="array" ref="AB37">_xlfn.XLOOKUP(AB$1,'PY1 Data(H)'!$A$1:$CZ$1,_xlfn.XLOOKUP($A37,'PY1 Data(H)'!$A$1:$A$288,'PY1 Data(H)'!$A$1:$CZ$288))</f>
        <v>33472</v>
      </c>
      <c r="AC37" s="176" cm="1">
        <f t="array" ref="AC37">_xlfn.XLOOKUP(AC$1,'PY1 Data(H)'!$A$1:$CZ$1,_xlfn.XLOOKUP($A37,'PY1 Data(H)'!$A$1:$A$288,'PY1 Data(H)'!$A$1:$CZ$288))</f>
        <v>3668651</v>
      </c>
      <c r="AD37" s="176" cm="1">
        <f t="array" ref="AD37">_xlfn.XLOOKUP(AD$1,'PY1 Data(H)'!$A$1:$CZ$1,_xlfn.XLOOKUP($A37,'PY1 Data(H)'!$A$1:$A$288,'PY1 Data(H)'!$A$1:$CZ$288))</f>
        <v>2023045</v>
      </c>
      <c r="AE37" s="176" cm="1">
        <f t="array" ref="AE37">_xlfn.XLOOKUP(AE$1,'PY1 Data(H)'!$A$1:$CZ$1,_xlfn.XLOOKUP($A37,'PY1 Data(H)'!$A$1:$A$288,'PY1 Data(H)'!$A$1:$CZ$288))</f>
        <v>488365</v>
      </c>
      <c r="AF37" s="176" cm="1">
        <f t="array" ref="AF37">_xlfn.XLOOKUP(AF$1,'PY1 Data(H)'!$A$1:$CZ$1,_xlfn.XLOOKUP($A37,'PY1 Data(H)'!$A$1:$A$288,'PY1 Data(H)'!$A$1:$CZ$288))</f>
        <v>3249468</v>
      </c>
      <c r="AG37" s="176" cm="1">
        <f t="array" ref="AG37">_xlfn.XLOOKUP(AG$1,'PY1 Data(H)'!$A$1:$CZ$1,_xlfn.XLOOKUP($A37,'PY1 Data(H)'!$A$1:$A$288,'PY1 Data(H)'!$A$1:$CZ$288))</f>
        <v>493719</v>
      </c>
      <c r="AH37" s="176" cm="1">
        <f t="array" ref="AH37">_xlfn.XLOOKUP(AH$1,'PY1 Data(H)'!$A$1:$CZ$1,_xlfn.XLOOKUP($A37,'PY1 Data(H)'!$A$1:$A$288,'PY1 Data(H)'!$A$1:$CZ$288))</f>
        <v>2090107</v>
      </c>
      <c r="AI37" s="176" cm="1">
        <f t="array" ref="AI37">_xlfn.XLOOKUP(AI$1,'PY1 Data(H)'!$A$1:$CZ$1,_xlfn.XLOOKUP($A37,'PY1 Data(H)'!$A$1:$A$288,'PY1 Data(H)'!$A$1:$CZ$288))</f>
        <v>4714713</v>
      </c>
      <c r="AJ37" s="176" cm="1">
        <f t="array" ref="AJ37">_xlfn.XLOOKUP(AJ$1,'PY1 Data(H)'!$A$1:$CZ$1,_xlfn.XLOOKUP($A37,'PY1 Data(H)'!$A$1:$A$288,'PY1 Data(H)'!$A$1:$CZ$288))</f>
        <v>1867249</v>
      </c>
      <c r="AK37" s="176" cm="1">
        <f t="array" ref="AK37">_xlfn.XLOOKUP(AK$1,'PY1 Data(H)'!$A$1:$CZ$1,_xlfn.XLOOKUP($A37,'PY1 Data(H)'!$A$1:$A$288,'PY1 Data(H)'!$A$1:$CZ$288))</f>
        <v>0</v>
      </c>
      <c r="AL37" s="176" cm="1">
        <f t="array" ref="AL37">_xlfn.XLOOKUP(AL$1,'PY1 Data(H)'!$A$1:$CZ$1,_xlfn.XLOOKUP($A37,'PY1 Data(H)'!$A$1:$A$288,'PY1 Data(H)'!$A$1:$CZ$288))</f>
        <v>5162041</v>
      </c>
      <c r="AM37" s="176" cm="1">
        <f t="array" ref="AM37">_xlfn.XLOOKUP(AM$1,'PY1 Data(H)'!$A$1:$CZ$1,_xlfn.XLOOKUP($A37,'PY1 Data(H)'!$A$1:$A$288,'PY1 Data(H)'!$A$1:$CZ$288))</f>
        <v>3115736</v>
      </c>
      <c r="AN37" s="176" cm="1">
        <f t="array" ref="AN37">_xlfn.XLOOKUP(AN$1,'PY1 Data(H)'!$A$1:$CZ$1,_xlfn.XLOOKUP($A37,'PY1 Data(H)'!$A$1:$A$288,'PY1 Data(H)'!$A$1:$CZ$288))</f>
        <v>-334793</v>
      </c>
      <c r="AO37" s="176" cm="1">
        <f t="array" ref="AO37">_xlfn.XLOOKUP(AO$1,'PY1 Data(H)'!$A$1:$CZ$1,_xlfn.XLOOKUP($A37,'PY1 Data(H)'!$A$1:$A$288,'PY1 Data(H)'!$A$1:$CZ$288))</f>
        <v>0</v>
      </c>
      <c r="AP37" s="176" cm="1">
        <f t="array" ref="AP37">_xlfn.XLOOKUP(AP$1,'PY1 Data(H)'!$A$1:$CZ$1,_xlfn.XLOOKUP($A37,'PY1 Data(H)'!$A$1:$A$288,'PY1 Data(H)'!$A$1:$CZ$288))</f>
        <v>-22762</v>
      </c>
      <c r="AQ37" s="176" cm="1">
        <f t="array" ref="AQ37">_xlfn.XLOOKUP(AQ$1,'PY1 Data(H)'!$A$1:$CZ$1,_xlfn.XLOOKUP($A37,'PY1 Data(H)'!$A$1:$A$288,'PY1 Data(H)'!$A$1:$CZ$288))</f>
        <v>232420</v>
      </c>
      <c r="AR37" s="176" cm="1">
        <f t="array" ref="AR37">_xlfn.XLOOKUP(AR$1,'PY1 Data(H)'!$A$1:$CZ$1,_xlfn.XLOOKUP($A37,'PY1 Data(H)'!$A$1:$A$288,'PY1 Data(H)'!$A$1:$CZ$288))</f>
        <v>0</v>
      </c>
      <c r="AS37" s="176" cm="1">
        <f t="array" ref="AS37">_xlfn.XLOOKUP(AS$1,'PY1 Data(H)'!$A$1:$CZ$1,_xlfn.XLOOKUP($A37,'PY1 Data(H)'!$A$1:$A$288,'PY1 Data(H)'!$A$1:$CZ$288))</f>
        <v>141076</v>
      </c>
      <c r="AT37" s="176" cm="1">
        <f t="array" ref="AT37">_xlfn.XLOOKUP(AT$1,'PY1 Data(H)'!$A$1:$CZ$1,_xlfn.XLOOKUP($A37,'PY1 Data(H)'!$A$1:$A$288,'PY1 Data(H)'!$A$1:$CZ$288))</f>
        <v>10979696</v>
      </c>
      <c r="AU37" s="176" cm="1">
        <f t="array" ref="AU37">_xlfn.XLOOKUP(AU$1,'PY1 Data(H)'!$A$1:$CZ$1,_xlfn.XLOOKUP($A37,'PY1 Data(H)'!$A$1:$A$288,'PY1 Data(H)'!$A$1:$CZ$288))</f>
        <v>0</v>
      </c>
      <c r="AV37" s="176" cm="1">
        <f t="array" ref="AV37">_xlfn.XLOOKUP(AV$1,'PY1 Data(H)'!$A$1:$CZ$1,_xlfn.XLOOKUP($A37,'PY1 Data(H)'!$A$1:$A$288,'PY1 Data(H)'!$A$1:$CZ$288))</f>
        <v>-19633531</v>
      </c>
      <c r="AW37" s="176" cm="1">
        <f t="array" ref="AW37">_xlfn.XLOOKUP(AW$1,'PY1 Data(H)'!$A$1:$CZ$1,_xlfn.XLOOKUP($A37,'PY1 Data(H)'!$A$1:$A$288,'PY1 Data(H)'!$A$1:$CZ$288))</f>
        <v>-23413</v>
      </c>
      <c r="AX37" s="176" cm="1">
        <f t="array" ref="AX37">_xlfn.XLOOKUP(AX$1,'PY1 Data(H)'!$A$1:$CZ$1,_xlfn.XLOOKUP($A37,'PY1 Data(H)'!$A$1:$A$288,'PY1 Data(H)'!$A$1:$CZ$288))</f>
        <v>146498</v>
      </c>
      <c r="AY37" s="176" cm="1">
        <f t="array" ref="AY37">_xlfn.XLOOKUP(AY$1,'PY1 Data(H)'!$A$1:$CZ$1,_xlfn.XLOOKUP($A37,'PY1 Data(H)'!$A$1:$A$288,'PY1 Data(H)'!$A$1:$CZ$288))</f>
        <v>0</v>
      </c>
      <c r="AZ37" s="176" cm="1">
        <f t="array" ref="AZ37">_xlfn.XLOOKUP(AZ$1,'PY1 Data(H)'!$A$1:$CZ$1,_xlfn.XLOOKUP($A37,'PY1 Data(H)'!$A$1:$A$288,'PY1 Data(H)'!$A$1:$CZ$288))</f>
        <v>6806896</v>
      </c>
      <c r="BA37" s="176" cm="1">
        <f t="array" ref="BA37">_xlfn.XLOOKUP(BA$1,'PY1 Data(H)'!$A$1:$CZ$1,_xlfn.XLOOKUP($A37,'PY1 Data(H)'!$A$1:$A$288,'PY1 Data(H)'!$A$1:$CZ$288))</f>
        <v>39709</v>
      </c>
      <c r="BB37" s="176" cm="1">
        <f t="array" ref="BB37">_xlfn.XLOOKUP(BB$1,'PY1 Data(H)'!$A$1:$CZ$1,_xlfn.XLOOKUP($A37,'PY1 Data(H)'!$A$1:$A$288,'PY1 Data(H)'!$A$1:$CZ$288))</f>
        <v>31038641</v>
      </c>
      <c r="BC37" s="176" cm="1">
        <f t="array" ref="BC37">_xlfn.XLOOKUP(BC$1,'PY1 Data(H)'!$A$1:$CZ$1,_xlfn.XLOOKUP($A37,'PY1 Data(H)'!$A$1:$A$288,'PY1 Data(H)'!$A$1:$CZ$288))</f>
        <v>469725</v>
      </c>
      <c r="BD37" s="176" cm="1">
        <f t="array" ref="BD37">_xlfn.XLOOKUP(BD$1,'PY1 Data(H)'!$A$1:$CZ$1,_xlfn.XLOOKUP($A37,'PY1 Data(H)'!$A$1:$A$288,'PY1 Data(H)'!$A$1:$CZ$288))</f>
        <v>-182973</v>
      </c>
      <c r="BE37" s="176" cm="1">
        <f t="array" ref="BE37">_xlfn.XLOOKUP(BE$1,'PY1 Data(H)'!$A$1:$CZ$1,_xlfn.XLOOKUP($A37,'PY1 Data(H)'!$A$1:$A$288,'PY1 Data(H)'!$A$1:$CZ$288))</f>
        <v>24177</v>
      </c>
      <c r="BF37" s="176" cm="1">
        <f t="array" ref="BF37">_xlfn.XLOOKUP(BF$1,'PY1 Data(H)'!$A$1:$CZ$1,_xlfn.XLOOKUP($A37,'PY1 Data(H)'!$A$1:$A$288,'PY1 Data(H)'!$A$1:$CZ$288))</f>
        <v>6098393</v>
      </c>
      <c r="BG37" s="176" cm="1">
        <f t="array" ref="BG37">_xlfn.XLOOKUP(BG$1,'PY1 Data(H)'!$A$1:$CZ$1,_xlfn.XLOOKUP($A37,'PY1 Data(H)'!$A$1:$A$288,'PY1 Data(H)'!$A$1:$CZ$288))</f>
        <v>-20020</v>
      </c>
      <c r="BH37" s="176" cm="1">
        <f t="array" ref="BH37">_xlfn.XLOOKUP(BH$1,'PY1 Data(H)'!$A$1:$CZ$1,_xlfn.XLOOKUP($A37,'PY1 Data(H)'!$A$1:$A$288,'PY1 Data(H)'!$A$1:$CZ$288))</f>
        <v>92710</v>
      </c>
      <c r="BI37" s="176" cm="1">
        <f t="array" ref="BI37">_xlfn.XLOOKUP(BI$1,'PY1 Data(H)'!$A$1:$CZ$1,_xlfn.XLOOKUP($A37,'PY1 Data(H)'!$A$1:$A$288,'PY1 Data(H)'!$A$1:$CZ$288))</f>
        <v>-244499</v>
      </c>
      <c r="BJ37" s="176" cm="1">
        <f t="array" ref="BJ37">_xlfn.XLOOKUP(BJ$1,'PY1 Data(H)'!$A$1:$CZ$1,_xlfn.XLOOKUP($A37,'PY1 Data(H)'!$A$1:$A$288,'PY1 Data(H)'!$A$1:$CZ$288))</f>
        <v>136840</v>
      </c>
      <c r="BK37" s="176" cm="1">
        <f t="array" ref="BK37">_xlfn.XLOOKUP(BK$1,'PY1 Data(H)'!$A$1:$CZ$1,_xlfn.XLOOKUP($A37,'PY1 Data(H)'!$A$1:$A$288,'PY1 Data(H)'!$A$1:$CZ$288))</f>
        <v>6965194</v>
      </c>
      <c r="BL37" s="176" cm="1">
        <f t="array" ref="BL37">_xlfn.XLOOKUP(BL$1,'PY1 Data(H)'!$A$1:$CZ$1,_xlfn.XLOOKUP($A37,'PY1 Data(H)'!$A$1:$A$288,'PY1 Data(H)'!$A$1:$CZ$288))</f>
        <v>0</v>
      </c>
      <c r="BM37" s="176" cm="1">
        <f t="array" ref="BM37">_xlfn.XLOOKUP(BM$1,'PY1 Data(H)'!$A$1:$CZ$1,_xlfn.XLOOKUP($A37,'PY1 Data(H)'!$A$1:$A$288,'PY1 Data(H)'!$A$1:$CZ$288))</f>
        <v>1755145</v>
      </c>
      <c r="BN37" s="176" cm="1">
        <f t="array" ref="BN37">_xlfn.XLOOKUP(BN$1,'PY1 Data(H)'!$A$1:$CZ$1,_xlfn.XLOOKUP($A37,'PY1 Data(H)'!$A$1:$A$288,'PY1 Data(H)'!$A$1:$CZ$288))</f>
        <v>1683492</v>
      </c>
      <c r="BO37" s="176" cm="1">
        <f t="array" ref="BO37">_xlfn.XLOOKUP(BO$1,'PY1 Data(H)'!$A$1:$CZ$1,_xlfn.XLOOKUP($A37,'PY1 Data(H)'!$A$1:$A$288,'PY1 Data(H)'!$A$1:$CZ$288))</f>
        <v>295200</v>
      </c>
      <c r="BP37" s="176" cm="1">
        <f t="array" ref="BP37">_xlfn.XLOOKUP(BP$1,'PY1 Data(H)'!$A$1:$CZ$1,_xlfn.XLOOKUP($A37,'PY1 Data(H)'!$A$1:$A$288,'PY1 Data(H)'!$A$1:$CZ$288))</f>
        <v>10964142</v>
      </c>
      <c r="BQ37" s="176" cm="1">
        <f t="array" ref="BQ37">_xlfn.XLOOKUP(BQ$1,'PY1 Data(H)'!$A$1:$CZ$1,_xlfn.XLOOKUP($A37,'PY1 Data(H)'!$A$1:$A$288,'PY1 Data(H)'!$A$1:$CZ$288))</f>
        <v>-112555</v>
      </c>
      <c r="BR37" s="176" cm="1">
        <f t="array" ref="BR37">_xlfn.XLOOKUP(BR$1,'PY1 Data(H)'!$A$1:$CZ$1,_xlfn.XLOOKUP($A37,'PY1 Data(H)'!$A$1:$A$288,'PY1 Data(H)'!$A$1:$CZ$288))</f>
        <v>4078476</v>
      </c>
      <c r="BS37" s="176" cm="1">
        <f t="array" ref="BS37">_xlfn.XLOOKUP(BS$1,'PY1 Data(H)'!$A$1:$CZ$1,_xlfn.XLOOKUP($A37,'PY1 Data(H)'!$A$1:$A$288,'PY1 Data(H)'!$A$1:$CZ$288))</f>
        <v>-2454830</v>
      </c>
      <c r="BT37" s="176" cm="1">
        <f t="array" ref="BT37">_xlfn.XLOOKUP(BT$1,'PY1 Data(H)'!$A$1:$CZ$1,_xlfn.XLOOKUP($A37,'PY1 Data(H)'!$A$1:$A$288,'PY1 Data(H)'!$A$1:$CZ$288))</f>
        <v>-337046</v>
      </c>
      <c r="BU37" s="176" cm="1">
        <f t="array" ref="BU37">_xlfn.XLOOKUP(BU$1,'PY1 Data(H)'!$A$1:$CZ$1,_xlfn.XLOOKUP($A37,'PY1 Data(H)'!$A$1:$A$288,'PY1 Data(H)'!$A$1:$CZ$288))</f>
        <v>-174031</v>
      </c>
      <c r="BV37" s="176" cm="1">
        <f t="array" ref="BV37">_xlfn.XLOOKUP(BV$1,'PY1 Data(H)'!$A$1:$CZ$1,_xlfn.XLOOKUP($A37,'PY1 Data(H)'!$A$1:$A$288,'PY1 Data(H)'!$A$1:$CZ$288))</f>
        <v>3705814</v>
      </c>
      <c r="BW37" s="176" cm="1">
        <f t="array" ref="BW37">_xlfn.XLOOKUP(BW$1,'PY1 Data(H)'!$A$1:$CZ$1,_xlfn.XLOOKUP($A37,'PY1 Data(H)'!$A$1:$A$288,'PY1 Data(H)'!$A$1:$CZ$288))</f>
        <v>-107202</v>
      </c>
      <c r="BX37" s="176" cm="1">
        <f t="array" ref="BX37">_xlfn.XLOOKUP(BX$1,'PY1 Data(H)'!$A$1:$CZ$1,_xlfn.XLOOKUP($A37,'PY1 Data(H)'!$A$1:$A$288,'PY1 Data(H)'!$A$1:$CZ$288))</f>
        <v>108840</v>
      </c>
      <c r="BY37" s="176" cm="1">
        <f t="array" ref="BY37">_xlfn.XLOOKUP(BY$1,'PY1 Data(H)'!$A$1:$CZ$1,_xlfn.XLOOKUP($A37,'PY1 Data(H)'!$A$1:$A$288,'PY1 Data(H)'!$A$1:$CZ$288))</f>
        <v>-77140</v>
      </c>
      <c r="BZ37" s="176" cm="1">
        <f t="array" ref="BZ37">_xlfn.XLOOKUP(BZ$1,'PY1 Data(H)'!$A$1:$CZ$1,_xlfn.XLOOKUP($A37,'PY1 Data(H)'!$A$1:$A$288,'PY1 Data(H)'!$A$1:$CZ$288))</f>
        <v>-81496</v>
      </c>
      <c r="CA37" s="176" cm="1">
        <f t="array" ref="CA37">_xlfn.XLOOKUP(CA$1,'PY1 Data(H)'!$A$1:$CZ$1,_xlfn.XLOOKUP($A37,'PY1 Data(H)'!$A$1:$A$288,'PY1 Data(H)'!$A$1:$CZ$288))</f>
        <v>536921</v>
      </c>
      <c r="CB37" s="176" cm="1">
        <f t="array" ref="CB37">_xlfn.XLOOKUP(CB$1,'PY1 Data(H)'!$A$1:$CZ$1,_xlfn.XLOOKUP($A37,'PY1 Data(H)'!$A$1:$A$288,'PY1 Data(H)'!$A$1:$CZ$288))</f>
        <v>1061170</v>
      </c>
      <c r="CC37" s="176" cm="1">
        <f t="array" ref="CC37">_xlfn.XLOOKUP(CC$1,'PY1 Data(H)'!$A$1:$CZ$1,_xlfn.XLOOKUP($A37,'PY1 Data(H)'!$A$1:$A$288,'PY1 Data(H)'!$A$1:$CZ$288))</f>
        <v>6430054</v>
      </c>
      <c r="CD37" s="176" cm="1">
        <f t="array" ref="CD37">_xlfn.XLOOKUP(CD$1,'PY1 Data(H)'!$A$1:$CZ$1,_xlfn.XLOOKUP($A37,'PY1 Data(H)'!$A$1:$A$288,'PY1 Data(H)'!$A$1:$CZ$288))</f>
        <v>-4018123</v>
      </c>
      <c r="CE37" s="176" cm="1">
        <f t="array" ref="CE37">_xlfn.XLOOKUP(CE$1,'PY1 Data(H)'!$A$1:$CZ$1,_xlfn.XLOOKUP($A37,'PY1 Data(H)'!$A$1:$A$288,'PY1 Data(H)'!$A$1:$CZ$288))</f>
        <v>3472244</v>
      </c>
      <c r="CF37" s="176" cm="1">
        <f t="array" ref="CF37">_xlfn.XLOOKUP(CF$1,'PY1 Data(H)'!$A$1:$CZ$1,_xlfn.XLOOKUP($A37,'PY1 Data(H)'!$A$1:$A$288,'PY1 Data(H)'!$A$1:$CZ$288))</f>
        <v>663373</v>
      </c>
      <c r="CG37" s="176" cm="1">
        <f t="array" ref="CG37">_xlfn.XLOOKUP(CG$1,'PY1 Data(H)'!$A$1:$CZ$1,_xlfn.XLOOKUP($A37,'PY1 Data(H)'!$A$1:$A$288,'PY1 Data(H)'!$A$1:$CZ$288))</f>
        <v>873416</v>
      </c>
      <c r="CH37" s="176" cm="1">
        <f t="array" ref="CH37">_xlfn.XLOOKUP(CH$1,'PY1 Data(H)'!$A$1:$CZ$1,_xlfn.XLOOKUP($A37,'PY1 Data(H)'!$A$1:$A$288,'PY1 Data(H)'!$A$1:$CZ$288))</f>
        <v>366067</v>
      </c>
      <c r="CI37" s="176" cm="1">
        <f t="array" ref="CI37">_xlfn.XLOOKUP(CI$1,'PY1 Data(H)'!$A$1:$CZ$1,_xlfn.XLOOKUP($A37,'PY1 Data(H)'!$A$1:$A$288,'PY1 Data(H)'!$A$1:$CZ$288))</f>
        <v>530262</v>
      </c>
      <c r="CJ37" s="176" cm="1">
        <f t="array" ref="CJ37">_xlfn.XLOOKUP(CJ$1,'PY1 Data(H)'!$A$1:$CZ$1,_xlfn.XLOOKUP($A37,'PY1 Data(H)'!$A$1:$A$288,'PY1 Data(H)'!$A$1:$CZ$288))</f>
        <v>-216665</v>
      </c>
      <c r="CK37" s="176" cm="1">
        <f t="array" ref="CK37">_xlfn.XLOOKUP(CK$1,'PY1 Data(H)'!$A$1:$CZ$1,_xlfn.XLOOKUP($A37,'PY1 Data(H)'!$A$1:$A$288,'PY1 Data(H)'!$A$1:$CZ$288))</f>
        <v>2499360</v>
      </c>
      <c r="CL37" s="176" cm="1">
        <f t="array" ref="CL37">_xlfn.XLOOKUP(CL$1,'PY1 Data(H)'!$A$1:$CZ$1,_xlfn.XLOOKUP($A37,'PY1 Data(H)'!$A$1:$A$288,'PY1 Data(H)'!$A$1:$CZ$288))</f>
        <v>-178905</v>
      </c>
      <c r="CM37" s="176" cm="1">
        <f t="array" ref="CM37">_xlfn.XLOOKUP(CM$1,'PY1 Data(H)'!$A$1:$CZ$1,_xlfn.XLOOKUP($A37,'PY1 Data(H)'!$A$1:$A$288,'PY1 Data(H)'!$A$1:$CZ$288))</f>
        <v>-185776</v>
      </c>
      <c r="CN37" s="176" cm="1">
        <f t="array" ref="CN37">_xlfn.XLOOKUP(CN$1,'PY1 Data(H)'!$A$1:$CZ$1,_xlfn.XLOOKUP($A37,'PY1 Data(H)'!$A$1:$A$288,'PY1 Data(H)'!$A$1:$CZ$288))</f>
        <v>-207578</v>
      </c>
      <c r="CO37" s="176" cm="1">
        <f t="array" ref="CO37">_xlfn.XLOOKUP(CO$1,'PY1 Data(H)'!$A$1:$CZ$1,_xlfn.XLOOKUP($A37,'PY1 Data(H)'!$A$1:$A$288,'PY1 Data(H)'!$A$1:$CZ$288))</f>
        <v>18461424</v>
      </c>
      <c r="CP37" s="176" cm="1">
        <f t="array" ref="CP37">_xlfn.XLOOKUP(CP$1,'PY1 Data(H)'!$A$1:$CZ$1,_xlfn.XLOOKUP($A37,'PY1 Data(H)'!$A$1:$A$288,'PY1 Data(H)'!$A$1:$CZ$288))</f>
        <v>-75279</v>
      </c>
      <c r="CQ37" s="176" cm="1">
        <f t="array" ref="CQ37">_xlfn.XLOOKUP(CQ$1,'PY1 Data(H)'!$A$1:$CZ$1,_xlfn.XLOOKUP($A37,'PY1 Data(H)'!$A$1:$A$288,'PY1 Data(H)'!$A$1:$CZ$288))</f>
        <v>2316133</v>
      </c>
      <c r="CR37" s="176" cm="1">
        <f t="array" ref="CR37">_xlfn.XLOOKUP(CR$1,'PY1 Data(H)'!$A$1:$CZ$1,_xlfn.XLOOKUP($A37,'PY1 Data(H)'!$A$1:$A$288,'PY1 Data(H)'!$A$1:$CZ$288))</f>
        <v>180082</v>
      </c>
      <c r="CS37" s="176" cm="1">
        <f t="array" ref="CS37">_xlfn.XLOOKUP(CS$1,'PY1 Data(H)'!$A$1:$CZ$1,_xlfn.XLOOKUP($A37,'PY1 Data(H)'!$A$1:$A$288,'PY1 Data(H)'!$A$1:$CZ$288))</f>
        <v>414868</v>
      </c>
      <c r="CT37" s="176" cm="1">
        <f t="array" ref="CT37">_xlfn.XLOOKUP(CT$1,'PY1 Data(H)'!$A$1:$CZ$1,_xlfn.XLOOKUP($A37,'PY1 Data(H)'!$A$1:$A$288,'PY1 Data(H)'!$A$1:$CZ$288))</f>
        <v>966525</v>
      </c>
      <c r="CU37" s="176" cm="1">
        <f t="array" ref="CU37">_xlfn.XLOOKUP(CU$1,'PY1 Data(H)'!$A$1:$CZ$1,_xlfn.XLOOKUP($A37,'PY1 Data(H)'!$A$1:$A$288,'PY1 Data(H)'!$A$1:$CZ$288))</f>
        <v>1464153</v>
      </c>
      <c r="CV37" s="176" cm="1">
        <f t="array" ref="CV37">_xlfn.XLOOKUP(CV$1,'PY1 Data(H)'!$A$1:$CZ$1,_xlfn.XLOOKUP($A37,'PY1 Data(H)'!$A$1:$A$288,'PY1 Data(H)'!$A$1:$CZ$288))</f>
        <v>7627529</v>
      </c>
      <c r="CW37" s="176" cm="1">
        <f t="array" ref="CW37">_xlfn.XLOOKUP(CW$1,'PY1 Data(H)'!$A$1:$CZ$1,_xlfn.XLOOKUP($A37,'PY1 Data(H)'!$A$1:$A$288,'PY1 Data(H)'!$A$1:$CZ$288))</f>
        <v>1217457</v>
      </c>
      <c r="CX37" s="176" cm="1">
        <f t="array" ref="CX37">_xlfn.XLOOKUP(CX$1,'PY1 Data(H)'!$A$1:$CZ$1,_xlfn.XLOOKUP($A37,'PY1 Data(H)'!$A$1:$A$288,'PY1 Data(H)'!$A$1:$CZ$288))</f>
        <v>-384351</v>
      </c>
      <c r="CY37" s="176" cm="1">
        <f t="array" ref="CY37">_xlfn.XLOOKUP(CY$1,'PY1 Data(H)'!$A$1:$CZ$1,_xlfn.XLOOKUP($A37,'PY1 Data(H)'!$A$1:$A$288,'PY1 Data(H)'!$A$1:$CZ$288))</f>
        <v>130134</v>
      </c>
    </row>
    <row r="38" spans="1:103" x14ac:dyDescent="0.3">
      <c r="A38">
        <v>591</v>
      </c>
      <c r="D38" s="176" cm="1">
        <f t="array" ref="D38">_xlfn.XLOOKUP(D$1,'PY1 Data(H)'!$A$1:$CZ$1,_xlfn.XLOOKUP($A38,'PY1 Data(H)'!$A$1:$A$288,'PY1 Data(H)'!$A$1:$CZ$288))</f>
        <v>5406639</v>
      </c>
      <c r="E38" s="176" cm="1">
        <f t="array" ref="E38">_xlfn.XLOOKUP(E$1,'PY1 Data(H)'!$A$1:$CZ$1,_xlfn.XLOOKUP($A38,'PY1 Data(H)'!$A$1:$A$288,'PY1 Data(H)'!$A$1:$CZ$288))</f>
        <v>5238909</v>
      </c>
      <c r="F38" s="176" cm="1">
        <f t="array" ref="F38">_xlfn.XLOOKUP(F$1,'PY1 Data(H)'!$A$1:$CZ$1,_xlfn.XLOOKUP($A38,'PY1 Data(H)'!$A$1:$A$288,'PY1 Data(H)'!$A$1:$CZ$288))</f>
        <v>1077588</v>
      </c>
      <c r="G38" s="176" cm="1">
        <f t="array" ref="G38">_xlfn.XLOOKUP(G$1,'PY1 Data(H)'!$A$1:$CZ$1,_xlfn.XLOOKUP($A38,'PY1 Data(H)'!$A$1:$A$288,'PY1 Data(H)'!$A$1:$CZ$288))</f>
        <v>0</v>
      </c>
      <c r="H38" s="176" cm="1">
        <f t="array" ref="H38">_xlfn.XLOOKUP(H$1,'PY1 Data(H)'!$A$1:$CZ$1,_xlfn.XLOOKUP($A38,'PY1 Data(H)'!$A$1:$A$288,'PY1 Data(H)'!$A$1:$CZ$288))</f>
        <v>2820634</v>
      </c>
      <c r="I38" s="176" cm="1">
        <f t="array" ref="I38">_xlfn.XLOOKUP(I$1,'PY1 Data(H)'!$A$1:$CZ$1,_xlfn.XLOOKUP($A38,'PY1 Data(H)'!$A$1:$A$288,'PY1 Data(H)'!$A$1:$CZ$288))</f>
        <v>0</v>
      </c>
      <c r="J38" s="176" cm="1">
        <f t="array" ref="J38">_xlfn.XLOOKUP(J$1,'PY1 Data(H)'!$A$1:$CZ$1,_xlfn.XLOOKUP($A38,'PY1 Data(H)'!$A$1:$A$288,'PY1 Data(H)'!$A$1:$CZ$288))</f>
        <v>11430299</v>
      </c>
      <c r="K38" s="176" cm="1">
        <f t="array" ref="K38">_xlfn.XLOOKUP(K$1,'PY1 Data(H)'!$A$1:$CZ$1,_xlfn.XLOOKUP($A38,'PY1 Data(H)'!$A$1:$A$288,'PY1 Data(H)'!$A$1:$CZ$288))</f>
        <v>3294140</v>
      </c>
      <c r="L38" s="176" cm="1">
        <f t="array" ref="L38">_xlfn.XLOOKUP(L$1,'PY1 Data(H)'!$A$1:$CZ$1,_xlfn.XLOOKUP($A38,'PY1 Data(H)'!$A$1:$A$288,'PY1 Data(H)'!$A$1:$CZ$288))</f>
        <v>54677344</v>
      </c>
      <c r="M38" s="176" cm="1">
        <f t="array" ref="M38">_xlfn.XLOOKUP(M$1,'PY1 Data(H)'!$A$1:$CZ$1,_xlfn.XLOOKUP($A38,'PY1 Data(H)'!$A$1:$A$288,'PY1 Data(H)'!$A$1:$CZ$288))</f>
        <v>66258124</v>
      </c>
      <c r="N38" s="176" cm="1">
        <f t="array" ref="N38">_xlfn.XLOOKUP(N$1,'PY1 Data(H)'!$A$1:$CZ$1,_xlfn.XLOOKUP($A38,'PY1 Data(H)'!$A$1:$A$288,'PY1 Data(H)'!$A$1:$CZ$288))</f>
        <v>12916079</v>
      </c>
      <c r="O38" s="176" cm="1">
        <f t="array" ref="O38">_xlfn.XLOOKUP(O$1,'PY1 Data(H)'!$A$1:$CZ$1,_xlfn.XLOOKUP($A38,'PY1 Data(H)'!$A$1:$A$288,'PY1 Data(H)'!$A$1:$CZ$288))</f>
        <v>8478167</v>
      </c>
      <c r="P38" s="176" cm="1">
        <f t="array" ref="P38">_xlfn.XLOOKUP(P$1,'PY1 Data(H)'!$A$1:$CZ$1,_xlfn.XLOOKUP($A38,'PY1 Data(H)'!$A$1:$A$288,'PY1 Data(H)'!$A$1:$CZ$288))</f>
        <v>1060521</v>
      </c>
      <c r="Q38" s="176" cm="1">
        <f t="array" ref="Q38">_xlfn.XLOOKUP(Q$1,'PY1 Data(H)'!$A$1:$CZ$1,_xlfn.XLOOKUP($A38,'PY1 Data(H)'!$A$1:$A$288,'PY1 Data(H)'!$A$1:$CZ$288))</f>
        <v>3158910</v>
      </c>
      <c r="R38" s="176" cm="1">
        <f t="array" ref="R38">_xlfn.XLOOKUP(R$1,'PY1 Data(H)'!$A$1:$CZ$1,_xlfn.XLOOKUP($A38,'PY1 Data(H)'!$A$1:$A$288,'PY1 Data(H)'!$A$1:$CZ$288))</f>
        <v>1942009</v>
      </c>
      <c r="S38" s="176" cm="1">
        <f t="array" ref="S38">_xlfn.XLOOKUP(S$1,'PY1 Data(H)'!$A$1:$CZ$1,_xlfn.XLOOKUP($A38,'PY1 Data(H)'!$A$1:$A$288,'PY1 Data(H)'!$A$1:$CZ$288))</f>
        <v>1090992</v>
      </c>
      <c r="T38" s="176" cm="1">
        <f t="array" ref="T38">_xlfn.XLOOKUP(T$1,'PY1 Data(H)'!$A$1:$CZ$1,_xlfn.XLOOKUP($A38,'PY1 Data(H)'!$A$1:$A$288,'PY1 Data(H)'!$A$1:$CZ$288))</f>
        <v>0</v>
      </c>
      <c r="U38" s="176" cm="1">
        <f t="array" ref="U38">_xlfn.XLOOKUP(U$1,'PY1 Data(H)'!$A$1:$CZ$1,_xlfn.XLOOKUP($A38,'PY1 Data(H)'!$A$1:$A$288,'PY1 Data(H)'!$A$1:$CZ$288))</f>
        <v>8254698</v>
      </c>
      <c r="V38" s="176" cm="1">
        <f t="array" ref="V38">_xlfn.XLOOKUP(V$1,'PY1 Data(H)'!$A$1:$CZ$1,_xlfn.XLOOKUP($A38,'PY1 Data(H)'!$A$1:$A$288,'PY1 Data(H)'!$A$1:$CZ$288))</f>
        <v>10572767</v>
      </c>
      <c r="W38" s="176" cm="1">
        <f t="array" ref="W38">_xlfn.XLOOKUP(W$1,'PY1 Data(H)'!$A$1:$CZ$1,_xlfn.XLOOKUP($A38,'PY1 Data(H)'!$A$1:$A$288,'PY1 Data(H)'!$A$1:$CZ$288))</f>
        <v>0</v>
      </c>
      <c r="X38" s="176" cm="1">
        <f t="array" ref="X38">_xlfn.XLOOKUP(X$1,'PY1 Data(H)'!$A$1:$CZ$1,_xlfn.XLOOKUP($A38,'PY1 Data(H)'!$A$1:$A$288,'PY1 Data(H)'!$A$1:$CZ$288))</f>
        <v>4742702</v>
      </c>
      <c r="Y38" s="176" cm="1">
        <f t="array" ref="Y38">_xlfn.XLOOKUP(Y$1,'PY1 Data(H)'!$A$1:$CZ$1,_xlfn.XLOOKUP($A38,'PY1 Data(H)'!$A$1:$A$288,'PY1 Data(H)'!$A$1:$CZ$288))</f>
        <v>1040249</v>
      </c>
      <c r="Z38" s="176" cm="1">
        <f t="array" ref="Z38">_xlfn.XLOOKUP(Z$1,'PY1 Data(H)'!$A$1:$CZ$1,_xlfn.XLOOKUP($A38,'PY1 Data(H)'!$A$1:$A$288,'PY1 Data(H)'!$A$1:$CZ$288))</f>
        <v>8281509</v>
      </c>
      <c r="AA38" s="176" cm="1">
        <f t="array" ref="AA38">_xlfn.XLOOKUP(AA$1,'PY1 Data(H)'!$A$1:$CZ$1,_xlfn.XLOOKUP($A38,'PY1 Data(H)'!$A$1:$A$288,'PY1 Data(H)'!$A$1:$CZ$288))</f>
        <v>10418281</v>
      </c>
      <c r="AB38" s="176" cm="1">
        <f t="array" ref="AB38">_xlfn.XLOOKUP(AB$1,'PY1 Data(H)'!$A$1:$CZ$1,_xlfn.XLOOKUP($A38,'PY1 Data(H)'!$A$1:$A$288,'PY1 Data(H)'!$A$1:$CZ$288))</f>
        <v>4201885</v>
      </c>
      <c r="AC38" s="176" cm="1">
        <f t="array" ref="AC38">_xlfn.XLOOKUP(AC$1,'PY1 Data(H)'!$A$1:$CZ$1,_xlfn.XLOOKUP($A38,'PY1 Data(H)'!$A$1:$A$288,'PY1 Data(H)'!$A$1:$CZ$288))</f>
        <v>19720002</v>
      </c>
      <c r="AD38" s="176" cm="1">
        <f t="array" ref="AD38">_xlfn.XLOOKUP(AD$1,'PY1 Data(H)'!$A$1:$CZ$1,_xlfn.XLOOKUP($A38,'PY1 Data(H)'!$A$1:$A$288,'PY1 Data(H)'!$A$1:$CZ$288))</f>
        <v>14945655</v>
      </c>
      <c r="AE38" s="176" cm="1">
        <f t="array" ref="AE38">_xlfn.XLOOKUP(AE$1,'PY1 Data(H)'!$A$1:$CZ$1,_xlfn.XLOOKUP($A38,'PY1 Data(H)'!$A$1:$A$288,'PY1 Data(H)'!$A$1:$CZ$288))</f>
        <v>15133258</v>
      </c>
      <c r="AF38" s="176" cm="1">
        <f t="array" ref="AF38">_xlfn.XLOOKUP(AF$1,'PY1 Data(H)'!$A$1:$CZ$1,_xlfn.XLOOKUP($A38,'PY1 Data(H)'!$A$1:$A$288,'PY1 Data(H)'!$A$1:$CZ$288))</f>
        <v>4703259</v>
      </c>
      <c r="AG38" s="176" cm="1">
        <f t="array" ref="AG38">_xlfn.XLOOKUP(AG$1,'PY1 Data(H)'!$A$1:$CZ$1,_xlfn.XLOOKUP($A38,'PY1 Data(H)'!$A$1:$A$288,'PY1 Data(H)'!$A$1:$CZ$288))</f>
        <v>7498161</v>
      </c>
      <c r="AH38" s="176" cm="1">
        <f t="array" ref="AH38">_xlfn.XLOOKUP(AH$1,'PY1 Data(H)'!$A$1:$CZ$1,_xlfn.XLOOKUP($A38,'PY1 Data(H)'!$A$1:$A$288,'PY1 Data(H)'!$A$1:$CZ$288))</f>
        <v>9714565</v>
      </c>
      <c r="AI38" s="176" cm="1">
        <f t="array" ref="AI38">_xlfn.XLOOKUP(AI$1,'PY1 Data(H)'!$A$1:$CZ$1,_xlfn.XLOOKUP($A38,'PY1 Data(H)'!$A$1:$A$288,'PY1 Data(H)'!$A$1:$CZ$288))</f>
        <v>10849914</v>
      </c>
      <c r="AJ38" s="176" cm="1">
        <f t="array" ref="AJ38">_xlfn.XLOOKUP(AJ$1,'PY1 Data(H)'!$A$1:$CZ$1,_xlfn.XLOOKUP($A38,'PY1 Data(H)'!$A$1:$A$288,'PY1 Data(H)'!$A$1:$CZ$288))</f>
        <v>7603608</v>
      </c>
      <c r="AK38" s="176" cm="1">
        <f t="array" ref="AK38">_xlfn.XLOOKUP(AK$1,'PY1 Data(H)'!$A$1:$CZ$1,_xlfn.XLOOKUP($A38,'PY1 Data(H)'!$A$1:$A$288,'PY1 Data(H)'!$A$1:$CZ$288))</f>
        <v>0</v>
      </c>
      <c r="AL38" s="176" cm="1">
        <f t="array" ref="AL38">_xlfn.XLOOKUP(AL$1,'PY1 Data(H)'!$A$1:$CZ$1,_xlfn.XLOOKUP($A38,'PY1 Data(H)'!$A$1:$A$288,'PY1 Data(H)'!$A$1:$CZ$288))</f>
        <v>14963297</v>
      </c>
      <c r="AM38" s="176" cm="1">
        <f t="array" ref="AM38">_xlfn.XLOOKUP(AM$1,'PY1 Data(H)'!$A$1:$CZ$1,_xlfn.XLOOKUP($A38,'PY1 Data(H)'!$A$1:$A$288,'PY1 Data(H)'!$A$1:$CZ$288))</f>
        <v>9475769</v>
      </c>
      <c r="AN38" s="176" cm="1">
        <f t="array" ref="AN38">_xlfn.XLOOKUP(AN$1,'PY1 Data(H)'!$A$1:$CZ$1,_xlfn.XLOOKUP($A38,'PY1 Data(H)'!$A$1:$A$288,'PY1 Data(H)'!$A$1:$CZ$288))</f>
        <v>2397858</v>
      </c>
      <c r="AO38" s="176" cm="1">
        <f t="array" ref="AO38">_xlfn.XLOOKUP(AO$1,'PY1 Data(H)'!$A$1:$CZ$1,_xlfn.XLOOKUP($A38,'PY1 Data(H)'!$A$1:$A$288,'PY1 Data(H)'!$A$1:$CZ$288))</f>
        <v>0</v>
      </c>
      <c r="AP38" s="176" cm="1">
        <f t="array" ref="AP38">_xlfn.XLOOKUP(AP$1,'PY1 Data(H)'!$A$1:$CZ$1,_xlfn.XLOOKUP($A38,'PY1 Data(H)'!$A$1:$A$288,'PY1 Data(H)'!$A$1:$CZ$288))</f>
        <v>3507880</v>
      </c>
      <c r="AQ38" s="176" cm="1">
        <f t="array" ref="AQ38">_xlfn.XLOOKUP(AQ$1,'PY1 Data(H)'!$A$1:$CZ$1,_xlfn.XLOOKUP($A38,'PY1 Data(H)'!$A$1:$A$288,'PY1 Data(H)'!$A$1:$CZ$288))</f>
        <v>5482218</v>
      </c>
      <c r="AR38" s="176" cm="1">
        <f t="array" ref="AR38">_xlfn.XLOOKUP(AR$1,'PY1 Data(H)'!$A$1:$CZ$1,_xlfn.XLOOKUP($A38,'PY1 Data(H)'!$A$1:$A$288,'PY1 Data(H)'!$A$1:$CZ$288))</f>
        <v>0</v>
      </c>
      <c r="AS38" s="176" cm="1">
        <f t="array" ref="AS38">_xlfn.XLOOKUP(AS$1,'PY1 Data(H)'!$A$1:$CZ$1,_xlfn.XLOOKUP($A38,'PY1 Data(H)'!$A$1:$A$288,'PY1 Data(H)'!$A$1:$CZ$288))</f>
        <v>10464312</v>
      </c>
      <c r="AT38" s="176" cm="1">
        <f t="array" ref="AT38">_xlfn.XLOOKUP(AT$1,'PY1 Data(H)'!$A$1:$CZ$1,_xlfn.XLOOKUP($A38,'PY1 Data(H)'!$A$1:$A$288,'PY1 Data(H)'!$A$1:$CZ$288))</f>
        <v>43818756</v>
      </c>
      <c r="AU38" s="176" cm="1">
        <f t="array" ref="AU38">_xlfn.XLOOKUP(AU$1,'PY1 Data(H)'!$A$1:$CZ$1,_xlfn.XLOOKUP($A38,'PY1 Data(H)'!$A$1:$A$288,'PY1 Data(H)'!$A$1:$CZ$288))</f>
        <v>0</v>
      </c>
      <c r="AV38" s="176" cm="1">
        <f t="array" ref="AV38">_xlfn.XLOOKUP(AV$1,'PY1 Data(H)'!$A$1:$CZ$1,_xlfn.XLOOKUP($A38,'PY1 Data(H)'!$A$1:$A$288,'PY1 Data(H)'!$A$1:$CZ$288))</f>
        <v>7944136</v>
      </c>
      <c r="AW38" s="176" cm="1">
        <f t="array" ref="AW38">_xlfn.XLOOKUP(AW$1,'PY1 Data(H)'!$A$1:$CZ$1,_xlfn.XLOOKUP($A38,'PY1 Data(H)'!$A$1:$A$288,'PY1 Data(H)'!$A$1:$CZ$288))</f>
        <v>2863143</v>
      </c>
      <c r="AX38" s="176" cm="1">
        <f t="array" ref="AX38">_xlfn.XLOOKUP(AX$1,'PY1 Data(H)'!$A$1:$CZ$1,_xlfn.XLOOKUP($A38,'PY1 Data(H)'!$A$1:$A$288,'PY1 Data(H)'!$A$1:$CZ$288))</f>
        <v>11167286</v>
      </c>
      <c r="AY38" s="176" cm="1">
        <f t="array" ref="AY38">_xlfn.XLOOKUP(AY$1,'PY1 Data(H)'!$A$1:$CZ$1,_xlfn.XLOOKUP($A38,'PY1 Data(H)'!$A$1:$A$288,'PY1 Data(H)'!$A$1:$CZ$288))</f>
        <v>0</v>
      </c>
      <c r="AZ38" s="176" cm="1">
        <f t="array" ref="AZ38">_xlfn.XLOOKUP(AZ$1,'PY1 Data(H)'!$A$1:$CZ$1,_xlfn.XLOOKUP($A38,'PY1 Data(H)'!$A$1:$A$288,'PY1 Data(H)'!$A$1:$CZ$288))</f>
        <v>6389931</v>
      </c>
      <c r="BA38" s="176" cm="1">
        <f t="array" ref="BA38">_xlfn.XLOOKUP(BA$1,'PY1 Data(H)'!$A$1:$CZ$1,_xlfn.XLOOKUP($A38,'PY1 Data(H)'!$A$1:$A$288,'PY1 Data(H)'!$A$1:$CZ$288))</f>
        <v>4261962</v>
      </c>
      <c r="BB38" s="176" cm="1">
        <f t="array" ref="BB38">_xlfn.XLOOKUP(BB$1,'PY1 Data(H)'!$A$1:$CZ$1,_xlfn.XLOOKUP($A38,'PY1 Data(H)'!$A$1:$A$288,'PY1 Data(H)'!$A$1:$CZ$288))</f>
        <v>58346557</v>
      </c>
      <c r="BC38" s="176" cm="1">
        <f t="array" ref="BC38">_xlfn.XLOOKUP(BC$1,'PY1 Data(H)'!$A$1:$CZ$1,_xlfn.XLOOKUP($A38,'PY1 Data(H)'!$A$1:$A$288,'PY1 Data(H)'!$A$1:$CZ$288))</f>
        <v>1304895</v>
      </c>
      <c r="BD38" s="176" cm="1">
        <f t="array" ref="BD38">_xlfn.XLOOKUP(BD$1,'PY1 Data(H)'!$A$1:$CZ$1,_xlfn.XLOOKUP($A38,'PY1 Data(H)'!$A$1:$A$288,'PY1 Data(H)'!$A$1:$CZ$288))</f>
        <v>1737406</v>
      </c>
      <c r="BE38" s="176" cm="1">
        <f t="array" ref="BE38">_xlfn.XLOOKUP(BE$1,'PY1 Data(H)'!$A$1:$CZ$1,_xlfn.XLOOKUP($A38,'PY1 Data(H)'!$A$1:$A$288,'PY1 Data(H)'!$A$1:$CZ$288))</f>
        <v>3095646</v>
      </c>
      <c r="BF38" s="176" cm="1">
        <f t="array" ref="BF38">_xlfn.XLOOKUP(BF$1,'PY1 Data(H)'!$A$1:$CZ$1,_xlfn.XLOOKUP($A38,'PY1 Data(H)'!$A$1:$A$288,'PY1 Data(H)'!$A$1:$CZ$288))</f>
        <v>20001407</v>
      </c>
      <c r="BG38" s="176" cm="1">
        <f t="array" ref="BG38">_xlfn.XLOOKUP(BG$1,'PY1 Data(H)'!$A$1:$CZ$1,_xlfn.XLOOKUP($A38,'PY1 Data(H)'!$A$1:$A$288,'PY1 Data(H)'!$A$1:$CZ$288))</f>
        <v>5523433</v>
      </c>
      <c r="BH38" s="176" cm="1">
        <f t="array" ref="BH38">_xlfn.XLOOKUP(BH$1,'PY1 Data(H)'!$A$1:$CZ$1,_xlfn.XLOOKUP($A38,'PY1 Data(H)'!$A$1:$A$288,'PY1 Data(H)'!$A$1:$CZ$288))</f>
        <v>2588713</v>
      </c>
      <c r="BI38" s="176" cm="1">
        <f t="array" ref="BI38">_xlfn.XLOOKUP(BI$1,'PY1 Data(H)'!$A$1:$CZ$1,_xlfn.XLOOKUP($A38,'PY1 Data(H)'!$A$1:$A$288,'PY1 Data(H)'!$A$1:$CZ$288))</f>
        <v>1968881</v>
      </c>
      <c r="BJ38" s="176" cm="1">
        <f t="array" ref="BJ38">_xlfn.XLOOKUP(BJ$1,'PY1 Data(H)'!$A$1:$CZ$1,_xlfn.XLOOKUP($A38,'PY1 Data(H)'!$A$1:$A$288,'PY1 Data(H)'!$A$1:$CZ$288))</f>
        <v>4193623</v>
      </c>
      <c r="BK38" s="176" cm="1">
        <f t="array" ref="BK38">_xlfn.XLOOKUP(BK$1,'PY1 Data(H)'!$A$1:$CZ$1,_xlfn.XLOOKUP($A38,'PY1 Data(H)'!$A$1:$A$288,'PY1 Data(H)'!$A$1:$CZ$288))</f>
        <v>32058236</v>
      </c>
      <c r="BL38" s="176" cm="1">
        <f t="array" ref="BL38">_xlfn.XLOOKUP(BL$1,'PY1 Data(H)'!$A$1:$CZ$1,_xlfn.XLOOKUP($A38,'PY1 Data(H)'!$A$1:$A$288,'PY1 Data(H)'!$A$1:$CZ$288))</f>
        <v>0</v>
      </c>
      <c r="BM38" s="176" cm="1">
        <f t="array" ref="BM38">_xlfn.XLOOKUP(BM$1,'PY1 Data(H)'!$A$1:$CZ$1,_xlfn.XLOOKUP($A38,'PY1 Data(H)'!$A$1:$A$288,'PY1 Data(H)'!$A$1:$CZ$288))</f>
        <v>3866756</v>
      </c>
      <c r="BN38" s="176" cm="1">
        <f t="array" ref="BN38">_xlfn.XLOOKUP(BN$1,'PY1 Data(H)'!$A$1:$CZ$1,_xlfn.XLOOKUP($A38,'PY1 Data(H)'!$A$1:$A$288,'PY1 Data(H)'!$A$1:$CZ$288))</f>
        <v>21656044</v>
      </c>
      <c r="BO38" s="176" cm="1">
        <f t="array" ref="BO38">_xlfn.XLOOKUP(BO$1,'PY1 Data(H)'!$A$1:$CZ$1,_xlfn.XLOOKUP($A38,'PY1 Data(H)'!$A$1:$A$288,'PY1 Data(H)'!$A$1:$CZ$288))</f>
        <v>6728944</v>
      </c>
      <c r="BP38" s="176" cm="1">
        <f t="array" ref="BP38">_xlfn.XLOOKUP(BP$1,'PY1 Data(H)'!$A$1:$CZ$1,_xlfn.XLOOKUP($A38,'PY1 Data(H)'!$A$1:$A$288,'PY1 Data(H)'!$A$1:$CZ$288))</f>
        <v>9121913</v>
      </c>
      <c r="BQ38" s="176" cm="1">
        <f t="array" ref="BQ38">_xlfn.XLOOKUP(BQ$1,'PY1 Data(H)'!$A$1:$CZ$1,_xlfn.XLOOKUP($A38,'PY1 Data(H)'!$A$1:$A$288,'PY1 Data(H)'!$A$1:$CZ$288))</f>
        <v>5848181</v>
      </c>
      <c r="BR38" s="176" cm="1">
        <f t="array" ref="BR38">_xlfn.XLOOKUP(BR$1,'PY1 Data(H)'!$A$1:$CZ$1,_xlfn.XLOOKUP($A38,'PY1 Data(H)'!$A$1:$A$288,'PY1 Data(H)'!$A$1:$CZ$288))</f>
        <v>11919912</v>
      </c>
      <c r="BS38" s="176" cm="1">
        <f t="array" ref="BS38">_xlfn.XLOOKUP(BS$1,'PY1 Data(H)'!$A$1:$CZ$1,_xlfn.XLOOKUP($A38,'PY1 Data(H)'!$A$1:$A$288,'PY1 Data(H)'!$A$1:$CZ$288))</f>
        <v>14426899</v>
      </c>
      <c r="BT38" s="176" cm="1">
        <f t="array" ref="BT38">_xlfn.XLOOKUP(BT$1,'PY1 Data(H)'!$A$1:$CZ$1,_xlfn.XLOOKUP($A38,'PY1 Data(H)'!$A$1:$A$288,'PY1 Data(H)'!$A$1:$CZ$288))</f>
        <v>2897330</v>
      </c>
      <c r="BU38" s="176" cm="1">
        <f t="array" ref="BU38">_xlfn.XLOOKUP(BU$1,'PY1 Data(H)'!$A$1:$CZ$1,_xlfn.XLOOKUP($A38,'PY1 Data(H)'!$A$1:$A$288,'PY1 Data(H)'!$A$1:$CZ$288))</f>
        <v>11804161</v>
      </c>
      <c r="BV38" s="176" cm="1">
        <f t="array" ref="BV38">_xlfn.XLOOKUP(BV$1,'PY1 Data(H)'!$A$1:$CZ$1,_xlfn.XLOOKUP($A38,'PY1 Data(H)'!$A$1:$A$288,'PY1 Data(H)'!$A$1:$CZ$288))</f>
        <v>19437461</v>
      </c>
      <c r="BW38" s="176" cm="1">
        <f t="array" ref="BW38">_xlfn.XLOOKUP(BW$1,'PY1 Data(H)'!$A$1:$CZ$1,_xlfn.XLOOKUP($A38,'PY1 Data(H)'!$A$1:$A$288,'PY1 Data(H)'!$A$1:$CZ$288))</f>
        <v>3359246</v>
      </c>
      <c r="BX38" s="176" cm="1">
        <f t="array" ref="BX38">_xlfn.XLOOKUP(BX$1,'PY1 Data(H)'!$A$1:$CZ$1,_xlfn.XLOOKUP($A38,'PY1 Data(H)'!$A$1:$A$288,'PY1 Data(H)'!$A$1:$CZ$288))</f>
        <v>174143</v>
      </c>
      <c r="BY38" s="176" cm="1">
        <f t="array" ref="BY38">_xlfn.XLOOKUP(BY$1,'PY1 Data(H)'!$A$1:$CZ$1,_xlfn.XLOOKUP($A38,'PY1 Data(H)'!$A$1:$A$288,'PY1 Data(H)'!$A$1:$CZ$288))</f>
        <v>13397683</v>
      </c>
      <c r="BZ38" s="176" cm="1">
        <f t="array" ref="BZ38">_xlfn.XLOOKUP(BZ$1,'PY1 Data(H)'!$A$1:$CZ$1,_xlfn.XLOOKUP($A38,'PY1 Data(H)'!$A$1:$A$288,'PY1 Data(H)'!$A$1:$CZ$288))</f>
        <v>1874743</v>
      </c>
      <c r="CA38" s="176" cm="1">
        <f t="array" ref="CA38">_xlfn.XLOOKUP(CA$1,'PY1 Data(H)'!$A$1:$CZ$1,_xlfn.XLOOKUP($A38,'PY1 Data(H)'!$A$1:$A$288,'PY1 Data(H)'!$A$1:$CZ$288))</f>
        <v>1345758</v>
      </c>
      <c r="CB38" s="176" cm="1">
        <f t="array" ref="CB38">_xlfn.XLOOKUP(CB$1,'PY1 Data(H)'!$A$1:$CZ$1,_xlfn.XLOOKUP($A38,'PY1 Data(H)'!$A$1:$A$288,'PY1 Data(H)'!$A$1:$CZ$288))</f>
        <v>10167212</v>
      </c>
      <c r="CC38" s="176" cm="1">
        <f t="array" ref="CC38">_xlfn.XLOOKUP(CC$1,'PY1 Data(H)'!$A$1:$CZ$1,_xlfn.XLOOKUP($A38,'PY1 Data(H)'!$A$1:$A$288,'PY1 Data(H)'!$A$1:$CZ$288))</f>
        <v>20743646</v>
      </c>
      <c r="CD38" s="176" cm="1">
        <f t="array" ref="CD38">_xlfn.XLOOKUP(CD$1,'PY1 Data(H)'!$A$1:$CZ$1,_xlfn.XLOOKUP($A38,'PY1 Data(H)'!$A$1:$A$288,'PY1 Data(H)'!$A$1:$CZ$288))</f>
        <v>7868715</v>
      </c>
      <c r="CE38" s="176" cm="1">
        <f t="array" ref="CE38">_xlfn.XLOOKUP(CE$1,'PY1 Data(H)'!$A$1:$CZ$1,_xlfn.XLOOKUP($A38,'PY1 Data(H)'!$A$1:$A$288,'PY1 Data(H)'!$A$1:$CZ$288))</f>
        <v>6729850</v>
      </c>
      <c r="CF38" s="176" cm="1">
        <f t="array" ref="CF38">_xlfn.XLOOKUP(CF$1,'PY1 Data(H)'!$A$1:$CZ$1,_xlfn.XLOOKUP($A38,'PY1 Data(H)'!$A$1:$A$288,'PY1 Data(H)'!$A$1:$CZ$288))</f>
        <v>4767946</v>
      </c>
      <c r="CG38" s="176" cm="1">
        <f t="array" ref="CG38">_xlfn.XLOOKUP(CG$1,'PY1 Data(H)'!$A$1:$CZ$1,_xlfn.XLOOKUP($A38,'PY1 Data(H)'!$A$1:$A$288,'PY1 Data(H)'!$A$1:$CZ$288))</f>
        <v>3482320</v>
      </c>
      <c r="CH38" s="176" cm="1">
        <f t="array" ref="CH38">_xlfn.XLOOKUP(CH$1,'PY1 Data(H)'!$A$1:$CZ$1,_xlfn.XLOOKUP($A38,'PY1 Data(H)'!$A$1:$A$288,'PY1 Data(H)'!$A$1:$CZ$288))</f>
        <v>4456080</v>
      </c>
      <c r="CI38" s="176" cm="1">
        <f t="array" ref="CI38">_xlfn.XLOOKUP(CI$1,'PY1 Data(H)'!$A$1:$CZ$1,_xlfn.XLOOKUP($A38,'PY1 Data(H)'!$A$1:$A$288,'PY1 Data(H)'!$A$1:$CZ$288))</f>
        <v>7896288</v>
      </c>
      <c r="CJ38" s="176" cm="1">
        <f t="array" ref="CJ38">_xlfn.XLOOKUP(CJ$1,'PY1 Data(H)'!$A$1:$CZ$1,_xlfn.XLOOKUP($A38,'PY1 Data(H)'!$A$1:$A$288,'PY1 Data(H)'!$A$1:$CZ$288))</f>
        <v>543912</v>
      </c>
      <c r="CK38" s="176" cm="1">
        <f t="array" ref="CK38">_xlfn.XLOOKUP(CK$1,'PY1 Data(H)'!$A$1:$CZ$1,_xlfn.XLOOKUP($A38,'PY1 Data(H)'!$A$1:$A$288,'PY1 Data(H)'!$A$1:$CZ$288))</f>
        <v>5499426</v>
      </c>
      <c r="CL38" s="176" cm="1">
        <f t="array" ref="CL38">_xlfn.XLOOKUP(CL$1,'PY1 Data(H)'!$A$1:$CZ$1,_xlfn.XLOOKUP($A38,'PY1 Data(H)'!$A$1:$A$288,'PY1 Data(H)'!$A$1:$CZ$288))</f>
        <v>1237895</v>
      </c>
      <c r="CM38" s="176" cm="1">
        <f t="array" ref="CM38">_xlfn.XLOOKUP(CM$1,'PY1 Data(H)'!$A$1:$CZ$1,_xlfn.XLOOKUP($A38,'PY1 Data(H)'!$A$1:$A$288,'PY1 Data(H)'!$A$1:$CZ$288))</f>
        <v>3057960</v>
      </c>
      <c r="CN38" s="176" cm="1">
        <f t="array" ref="CN38">_xlfn.XLOOKUP(CN$1,'PY1 Data(H)'!$A$1:$CZ$1,_xlfn.XLOOKUP($A38,'PY1 Data(H)'!$A$1:$A$288,'PY1 Data(H)'!$A$1:$CZ$288))</f>
        <v>1540589</v>
      </c>
      <c r="CO38" s="176" cm="1">
        <f t="array" ref="CO38">_xlfn.XLOOKUP(CO$1,'PY1 Data(H)'!$A$1:$CZ$1,_xlfn.XLOOKUP($A38,'PY1 Data(H)'!$A$1:$A$288,'PY1 Data(H)'!$A$1:$CZ$288))</f>
        <v>13918646</v>
      </c>
      <c r="CP38" s="176" cm="1">
        <f t="array" ref="CP38">_xlfn.XLOOKUP(CP$1,'PY1 Data(H)'!$A$1:$CZ$1,_xlfn.XLOOKUP($A38,'PY1 Data(H)'!$A$1:$A$288,'PY1 Data(H)'!$A$1:$CZ$288))</f>
        <v>3868294</v>
      </c>
      <c r="CQ38" s="176" cm="1">
        <f t="array" ref="CQ38">_xlfn.XLOOKUP(CQ$1,'PY1 Data(H)'!$A$1:$CZ$1,_xlfn.XLOOKUP($A38,'PY1 Data(H)'!$A$1:$A$288,'PY1 Data(H)'!$A$1:$CZ$288))</f>
        <v>34177714</v>
      </c>
      <c r="CR38" s="176" cm="1">
        <f t="array" ref="CR38">_xlfn.XLOOKUP(CR$1,'PY1 Data(H)'!$A$1:$CZ$1,_xlfn.XLOOKUP($A38,'PY1 Data(H)'!$A$1:$A$288,'PY1 Data(H)'!$A$1:$CZ$288))</f>
        <v>5454598</v>
      </c>
      <c r="CS38" s="176" cm="1">
        <f t="array" ref="CS38">_xlfn.XLOOKUP(CS$1,'PY1 Data(H)'!$A$1:$CZ$1,_xlfn.XLOOKUP($A38,'PY1 Data(H)'!$A$1:$A$288,'PY1 Data(H)'!$A$1:$CZ$288))</f>
        <v>2453129</v>
      </c>
      <c r="CT38" s="176" cm="1">
        <f t="array" ref="CT38">_xlfn.XLOOKUP(CT$1,'PY1 Data(H)'!$A$1:$CZ$1,_xlfn.XLOOKUP($A38,'PY1 Data(H)'!$A$1:$A$288,'PY1 Data(H)'!$A$1:$CZ$288))</f>
        <v>5162554</v>
      </c>
      <c r="CU38" s="176" cm="1">
        <f t="array" ref="CU38">_xlfn.XLOOKUP(CU$1,'PY1 Data(H)'!$A$1:$CZ$1,_xlfn.XLOOKUP($A38,'PY1 Data(H)'!$A$1:$A$288,'PY1 Data(H)'!$A$1:$CZ$288))</f>
        <v>9919326</v>
      </c>
      <c r="CV38" s="176" cm="1">
        <f t="array" ref="CV38">_xlfn.XLOOKUP(CV$1,'PY1 Data(H)'!$A$1:$CZ$1,_xlfn.XLOOKUP($A38,'PY1 Data(H)'!$A$1:$A$288,'PY1 Data(H)'!$A$1:$CZ$288))</f>
        <v>5201074</v>
      </c>
      <c r="CW38" s="176" cm="1">
        <f t="array" ref="CW38">_xlfn.XLOOKUP(CW$1,'PY1 Data(H)'!$A$1:$CZ$1,_xlfn.XLOOKUP($A38,'PY1 Data(H)'!$A$1:$A$288,'PY1 Data(H)'!$A$1:$CZ$288))</f>
        <v>5586667</v>
      </c>
      <c r="CX38" s="176" cm="1">
        <f t="array" ref="CX38">_xlfn.XLOOKUP(CX$1,'PY1 Data(H)'!$A$1:$CZ$1,_xlfn.XLOOKUP($A38,'PY1 Data(H)'!$A$1:$A$288,'PY1 Data(H)'!$A$1:$CZ$288))</f>
        <v>3371546</v>
      </c>
      <c r="CY38" s="176" cm="1">
        <f t="array" ref="CY38">_xlfn.XLOOKUP(CY$1,'PY1 Data(H)'!$A$1:$CZ$1,_xlfn.XLOOKUP($A38,'PY1 Data(H)'!$A$1:$A$288,'PY1 Data(H)'!$A$1:$CZ$288))</f>
        <v>0</v>
      </c>
    </row>
    <row r="39" spans="1:103" x14ac:dyDescent="0.3">
      <c r="D39" s="176" t="e" cm="1">
        <f t="array" ref="D39">_xlfn.XLOOKUP(D$1,'PY1 Data(H)'!$A$1:$CZ$1,_xlfn.XLOOKUP($A39,'PY1 Data(H)'!$A$1:$A$288,'PY1 Data(H)'!$A$1:$CZ$288))</f>
        <v>#N/A</v>
      </c>
      <c r="E39" s="176" t="e" cm="1">
        <f t="array" ref="E39">_xlfn.XLOOKUP(E$1,'PY1 Data(H)'!$A$1:$CZ$1,_xlfn.XLOOKUP($A39,'PY1 Data(H)'!$A$1:$A$288,'PY1 Data(H)'!$A$1:$CZ$288))</f>
        <v>#N/A</v>
      </c>
      <c r="F39" s="176" t="e" cm="1">
        <f t="array" ref="F39">_xlfn.XLOOKUP(F$1,'PY1 Data(H)'!$A$1:$CZ$1,_xlfn.XLOOKUP($A39,'PY1 Data(H)'!$A$1:$A$288,'PY1 Data(H)'!$A$1:$CZ$288))</f>
        <v>#N/A</v>
      </c>
      <c r="G39" s="176" t="e" cm="1">
        <f t="array" ref="G39">_xlfn.XLOOKUP(G$1,'PY1 Data(H)'!$A$1:$CZ$1,_xlfn.XLOOKUP($A39,'PY1 Data(H)'!$A$1:$A$288,'PY1 Data(H)'!$A$1:$CZ$288))</f>
        <v>#N/A</v>
      </c>
      <c r="H39" s="176" t="e" cm="1">
        <f t="array" ref="H39">_xlfn.XLOOKUP(H$1,'PY1 Data(H)'!$A$1:$CZ$1,_xlfn.XLOOKUP($A39,'PY1 Data(H)'!$A$1:$A$288,'PY1 Data(H)'!$A$1:$CZ$288))</f>
        <v>#N/A</v>
      </c>
      <c r="I39" s="176" t="e" cm="1">
        <f t="array" ref="I39">_xlfn.XLOOKUP(I$1,'PY1 Data(H)'!$A$1:$CZ$1,_xlfn.XLOOKUP($A39,'PY1 Data(H)'!$A$1:$A$288,'PY1 Data(H)'!$A$1:$CZ$288))</f>
        <v>#N/A</v>
      </c>
      <c r="J39" s="176" t="e" cm="1">
        <f t="array" ref="J39">_xlfn.XLOOKUP(J$1,'PY1 Data(H)'!$A$1:$CZ$1,_xlfn.XLOOKUP($A39,'PY1 Data(H)'!$A$1:$A$288,'PY1 Data(H)'!$A$1:$CZ$288))</f>
        <v>#N/A</v>
      </c>
      <c r="K39" s="176" t="e" cm="1">
        <f t="array" ref="K39">_xlfn.XLOOKUP(K$1,'PY1 Data(H)'!$A$1:$CZ$1,_xlfn.XLOOKUP($A39,'PY1 Data(H)'!$A$1:$A$288,'PY1 Data(H)'!$A$1:$CZ$288))</f>
        <v>#N/A</v>
      </c>
      <c r="L39" s="176" t="e" cm="1">
        <f t="array" ref="L39">_xlfn.XLOOKUP(L$1,'PY1 Data(H)'!$A$1:$CZ$1,_xlfn.XLOOKUP($A39,'PY1 Data(H)'!$A$1:$A$288,'PY1 Data(H)'!$A$1:$CZ$288))</f>
        <v>#N/A</v>
      </c>
      <c r="M39" s="176" t="e" cm="1">
        <f t="array" ref="M39">_xlfn.XLOOKUP(M$1,'PY1 Data(H)'!$A$1:$CZ$1,_xlfn.XLOOKUP($A39,'PY1 Data(H)'!$A$1:$A$288,'PY1 Data(H)'!$A$1:$CZ$288))</f>
        <v>#N/A</v>
      </c>
      <c r="N39" s="176" t="e" cm="1">
        <f t="array" ref="N39">_xlfn.XLOOKUP(N$1,'PY1 Data(H)'!$A$1:$CZ$1,_xlfn.XLOOKUP($A39,'PY1 Data(H)'!$A$1:$A$288,'PY1 Data(H)'!$A$1:$CZ$288))</f>
        <v>#N/A</v>
      </c>
      <c r="O39" s="176" t="e" cm="1">
        <f t="array" ref="O39">_xlfn.XLOOKUP(O$1,'PY1 Data(H)'!$A$1:$CZ$1,_xlfn.XLOOKUP($A39,'PY1 Data(H)'!$A$1:$A$288,'PY1 Data(H)'!$A$1:$CZ$288))</f>
        <v>#N/A</v>
      </c>
      <c r="P39" s="176" t="e" cm="1">
        <f t="array" ref="P39">_xlfn.XLOOKUP(P$1,'PY1 Data(H)'!$A$1:$CZ$1,_xlfn.XLOOKUP($A39,'PY1 Data(H)'!$A$1:$A$288,'PY1 Data(H)'!$A$1:$CZ$288))</f>
        <v>#N/A</v>
      </c>
      <c r="Q39" s="176" t="e" cm="1">
        <f t="array" ref="Q39">_xlfn.XLOOKUP(Q$1,'PY1 Data(H)'!$A$1:$CZ$1,_xlfn.XLOOKUP($A39,'PY1 Data(H)'!$A$1:$A$288,'PY1 Data(H)'!$A$1:$CZ$288))</f>
        <v>#N/A</v>
      </c>
      <c r="R39" s="176" t="e" cm="1">
        <f t="array" ref="R39">_xlfn.XLOOKUP(R$1,'PY1 Data(H)'!$A$1:$CZ$1,_xlfn.XLOOKUP($A39,'PY1 Data(H)'!$A$1:$A$288,'PY1 Data(H)'!$A$1:$CZ$288))</f>
        <v>#N/A</v>
      </c>
      <c r="S39" s="176" t="e" cm="1">
        <f t="array" ref="S39">_xlfn.XLOOKUP(S$1,'PY1 Data(H)'!$A$1:$CZ$1,_xlfn.XLOOKUP($A39,'PY1 Data(H)'!$A$1:$A$288,'PY1 Data(H)'!$A$1:$CZ$288))</f>
        <v>#N/A</v>
      </c>
      <c r="T39" s="176" t="e" cm="1">
        <f t="array" ref="T39">_xlfn.XLOOKUP(T$1,'PY1 Data(H)'!$A$1:$CZ$1,_xlfn.XLOOKUP($A39,'PY1 Data(H)'!$A$1:$A$288,'PY1 Data(H)'!$A$1:$CZ$288))</f>
        <v>#N/A</v>
      </c>
      <c r="U39" s="176" t="e" cm="1">
        <f t="array" ref="U39">_xlfn.XLOOKUP(U$1,'PY1 Data(H)'!$A$1:$CZ$1,_xlfn.XLOOKUP($A39,'PY1 Data(H)'!$A$1:$A$288,'PY1 Data(H)'!$A$1:$CZ$288))</f>
        <v>#N/A</v>
      </c>
      <c r="V39" s="176" t="e" cm="1">
        <f t="array" ref="V39">_xlfn.XLOOKUP(V$1,'PY1 Data(H)'!$A$1:$CZ$1,_xlfn.XLOOKUP($A39,'PY1 Data(H)'!$A$1:$A$288,'PY1 Data(H)'!$A$1:$CZ$288))</f>
        <v>#N/A</v>
      </c>
      <c r="W39" s="176" t="e" cm="1">
        <f t="array" ref="W39">_xlfn.XLOOKUP(W$1,'PY1 Data(H)'!$A$1:$CZ$1,_xlfn.XLOOKUP($A39,'PY1 Data(H)'!$A$1:$A$288,'PY1 Data(H)'!$A$1:$CZ$288))</f>
        <v>#N/A</v>
      </c>
      <c r="X39" s="176" t="e" cm="1">
        <f t="array" ref="X39">_xlfn.XLOOKUP(X$1,'PY1 Data(H)'!$A$1:$CZ$1,_xlfn.XLOOKUP($A39,'PY1 Data(H)'!$A$1:$A$288,'PY1 Data(H)'!$A$1:$CZ$288))</f>
        <v>#N/A</v>
      </c>
      <c r="Y39" s="176" t="e" cm="1">
        <f t="array" ref="Y39">_xlfn.XLOOKUP(Y$1,'PY1 Data(H)'!$A$1:$CZ$1,_xlfn.XLOOKUP($A39,'PY1 Data(H)'!$A$1:$A$288,'PY1 Data(H)'!$A$1:$CZ$288))</f>
        <v>#N/A</v>
      </c>
      <c r="Z39" s="176" t="e" cm="1">
        <f t="array" ref="Z39">_xlfn.XLOOKUP(Z$1,'PY1 Data(H)'!$A$1:$CZ$1,_xlfn.XLOOKUP($A39,'PY1 Data(H)'!$A$1:$A$288,'PY1 Data(H)'!$A$1:$CZ$288))</f>
        <v>#N/A</v>
      </c>
      <c r="AA39" s="176" t="e" cm="1">
        <f t="array" ref="AA39">_xlfn.XLOOKUP(AA$1,'PY1 Data(H)'!$A$1:$CZ$1,_xlfn.XLOOKUP($A39,'PY1 Data(H)'!$A$1:$A$288,'PY1 Data(H)'!$A$1:$CZ$288))</f>
        <v>#N/A</v>
      </c>
      <c r="AB39" s="176" t="e" cm="1">
        <f t="array" ref="AB39">_xlfn.XLOOKUP(AB$1,'PY1 Data(H)'!$A$1:$CZ$1,_xlfn.XLOOKUP($A39,'PY1 Data(H)'!$A$1:$A$288,'PY1 Data(H)'!$A$1:$CZ$288))</f>
        <v>#N/A</v>
      </c>
      <c r="AC39" s="176" t="e" cm="1">
        <f t="array" ref="AC39">_xlfn.XLOOKUP(AC$1,'PY1 Data(H)'!$A$1:$CZ$1,_xlfn.XLOOKUP($A39,'PY1 Data(H)'!$A$1:$A$288,'PY1 Data(H)'!$A$1:$CZ$288))</f>
        <v>#N/A</v>
      </c>
      <c r="AD39" s="176" t="e" cm="1">
        <f t="array" ref="AD39">_xlfn.XLOOKUP(AD$1,'PY1 Data(H)'!$A$1:$CZ$1,_xlfn.XLOOKUP($A39,'PY1 Data(H)'!$A$1:$A$288,'PY1 Data(H)'!$A$1:$CZ$288))</f>
        <v>#N/A</v>
      </c>
      <c r="AE39" s="176" t="e" cm="1">
        <f t="array" ref="AE39">_xlfn.XLOOKUP(AE$1,'PY1 Data(H)'!$A$1:$CZ$1,_xlfn.XLOOKUP($A39,'PY1 Data(H)'!$A$1:$A$288,'PY1 Data(H)'!$A$1:$CZ$288))</f>
        <v>#N/A</v>
      </c>
      <c r="AF39" s="176" t="e" cm="1">
        <f t="array" ref="AF39">_xlfn.XLOOKUP(AF$1,'PY1 Data(H)'!$A$1:$CZ$1,_xlfn.XLOOKUP($A39,'PY1 Data(H)'!$A$1:$A$288,'PY1 Data(H)'!$A$1:$CZ$288))</f>
        <v>#N/A</v>
      </c>
      <c r="AG39" s="176" t="e" cm="1">
        <f t="array" ref="AG39">_xlfn.XLOOKUP(AG$1,'PY1 Data(H)'!$A$1:$CZ$1,_xlfn.XLOOKUP($A39,'PY1 Data(H)'!$A$1:$A$288,'PY1 Data(H)'!$A$1:$CZ$288))</f>
        <v>#N/A</v>
      </c>
      <c r="AH39" s="176" t="e" cm="1">
        <f t="array" ref="AH39">_xlfn.XLOOKUP(AH$1,'PY1 Data(H)'!$A$1:$CZ$1,_xlfn.XLOOKUP($A39,'PY1 Data(H)'!$A$1:$A$288,'PY1 Data(H)'!$A$1:$CZ$288))</f>
        <v>#N/A</v>
      </c>
      <c r="AI39" s="176" t="e" cm="1">
        <f t="array" ref="AI39">_xlfn.XLOOKUP(AI$1,'PY1 Data(H)'!$A$1:$CZ$1,_xlfn.XLOOKUP($A39,'PY1 Data(H)'!$A$1:$A$288,'PY1 Data(H)'!$A$1:$CZ$288))</f>
        <v>#N/A</v>
      </c>
      <c r="AJ39" s="176" t="e" cm="1">
        <f t="array" ref="AJ39">_xlfn.XLOOKUP(AJ$1,'PY1 Data(H)'!$A$1:$CZ$1,_xlfn.XLOOKUP($A39,'PY1 Data(H)'!$A$1:$A$288,'PY1 Data(H)'!$A$1:$CZ$288))</f>
        <v>#N/A</v>
      </c>
      <c r="AK39" s="176" t="e" cm="1">
        <f t="array" ref="AK39">_xlfn.XLOOKUP(AK$1,'PY1 Data(H)'!$A$1:$CZ$1,_xlfn.XLOOKUP($A39,'PY1 Data(H)'!$A$1:$A$288,'PY1 Data(H)'!$A$1:$CZ$288))</f>
        <v>#N/A</v>
      </c>
      <c r="AL39" s="176" t="e" cm="1">
        <f t="array" ref="AL39">_xlfn.XLOOKUP(AL$1,'PY1 Data(H)'!$A$1:$CZ$1,_xlfn.XLOOKUP($A39,'PY1 Data(H)'!$A$1:$A$288,'PY1 Data(H)'!$A$1:$CZ$288))</f>
        <v>#N/A</v>
      </c>
      <c r="AM39" s="176" t="e" cm="1">
        <f t="array" ref="AM39">_xlfn.XLOOKUP(AM$1,'PY1 Data(H)'!$A$1:$CZ$1,_xlfn.XLOOKUP($A39,'PY1 Data(H)'!$A$1:$A$288,'PY1 Data(H)'!$A$1:$CZ$288))</f>
        <v>#N/A</v>
      </c>
      <c r="AN39" s="176" t="e" cm="1">
        <f t="array" ref="AN39">_xlfn.XLOOKUP(AN$1,'PY1 Data(H)'!$A$1:$CZ$1,_xlfn.XLOOKUP($A39,'PY1 Data(H)'!$A$1:$A$288,'PY1 Data(H)'!$A$1:$CZ$288))</f>
        <v>#N/A</v>
      </c>
      <c r="AO39" s="176" t="e" cm="1">
        <f t="array" ref="AO39">_xlfn.XLOOKUP(AO$1,'PY1 Data(H)'!$A$1:$CZ$1,_xlfn.XLOOKUP($A39,'PY1 Data(H)'!$A$1:$A$288,'PY1 Data(H)'!$A$1:$CZ$288))</f>
        <v>#N/A</v>
      </c>
      <c r="AP39" s="176" t="e" cm="1">
        <f t="array" ref="AP39">_xlfn.XLOOKUP(AP$1,'PY1 Data(H)'!$A$1:$CZ$1,_xlfn.XLOOKUP($A39,'PY1 Data(H)'!$A$1:$A$288,'PY1 Data(H)'!$A$1:$CZ$288))</f>
        <v>#N/A</v>
      </c>
      <c r="AQ39" s="176" t="e" cm="1">
        <f t="array" ref="AQ39">_xlfn.XLOOKUP(AQ$1,'PY1 Data(H)'!$A$1:$CZ$1,_xlfn.XLOOKUP($A39,'PY1 Data(H)'!$A$1:$A$288,'PY1 Data(H)'!$A$1:$CZ$288))</f>
        <v>#N/A</v>
      </c>
      <c r="AR39" s="176" t="e" cm="1">
        <f t="array" ref="AR39">_xlfn.XLOOKUP(AR$1,'PY1 Data(H)'!$A$1:$CZ$1,_xlfn.XLOOKUP($A39,'PY1 Data(H)'!$A$1:$A$288,'PY1 Data(H)'!$A$1:$CZ$288))</f>
        <v>#N/A</v>
      </c>
      <c r="AS39" s="176" t="e" cm="1">
        <f t="array" ref="AS39">_xlfn.XLOOKUP(AS$1,'PY1 Data(H)'!$A$1:$CZ$1,_xlfn.XLOOKUP($A39,'PY1 Data(H)'!$A$1:$A$288,'PY1 Data(H)'!$A$1:$CZ$288))</f>
        <v>#N/A</v>
      </c>
      <c r="AT39" s="176" t="e" cm="1">
        <f t="array" ref="AT39">_xlfn.XLOOKUP(AT$1,'PY1 Data(H)'!$A$1:$CZ$1,_xlfn.XLOOKUP($A39,'PY1 Data(H)'!$A$1:$A$288,'PY1 Data(H)'!$A$1:$CZ$288))</f>
        <v>#N/A</v>
      </c>
      <c r="AU39" s="176" t="e" cm="1">
        <f t="array" ref="AU39">_xlfn.XLOOKUP(AU$1,'PY1 Data(H)'!$A$1:$CZ$1,_xlfn.XLOOKUP($A39,'PY1 Data(H)'!$A$1:$A$288,'PY1 Data(H)'!$A$1:$CZ$288))</f>
        <v>#N/A</v>
      </c>
      <c r="AV39" s="176" t="e" cm="1">
        <f t="array" ref="AV39">_xlfn.XLOOKUP(AV$1,'PY1 Data(H)'!$A$1:$CZ$1,_xlfn.XLOOKUP($A39,'PY1 Data(H)'!$A$1:$A$288,'PY1 Data(H)'!$A$1:$CZ$288))</f>
        <v>#N/A</v>
      </c>
      <c r="AW39" s="176" t="e" cm="1">
        <f t="array" ref="AW39">_xlfn.XLOOKUP(AW$1,'PY1 Data(H)'!$A$1:$CZ$1,_xlfn.XLOOKUP($A39,'PY1 Data(H)'!$A$1:$A$288,'PY1 Data(H)'!$A$1:$CZ$288))</f>
        <v>#N/A</v>
      </c>
      <c r="AX39" s="176" t="e" cm="1">
        <f t="array" ref="AX39">_xlfn.XLOOKUP(AX$1,'PY1 Data(H)'!$A$1:$CZ$1,_xlfn.XLOOKUP($A39,'PY1 Data(H)'!$A$1:$A$288,'PY1 Data(H)'!$A$1:$CZ$288))</f>
        <v>#N/A</v>
      </c>
      <c r="AY39" s="176" t="e" cm="1">
        <f t="array" ref="AY39">_xlfn.XLOOKUP(AY$1,'PY1 Data(H)'!$A$1:$CZ$1,_xlfn.XLOOKUP($A39,'PY1 Data(H)'!$A$1:$A$288,'PY1 Data(H)'!$A$1:$CZ$288))</f>
        <v>#N/A</v>
      </c>
      <c r="AZ39" s="176" t="e" cm="1">
        <f t="array" ref="AZ39">_xlfn.XLOOKUP(AZ$1,'PY1 Data(H)'!$A$1:$CZ$1,_xlfn.XLOOKUP($A39,'PY1 Data(H)'!$A$1:$A$288,'PY1 Data(H)'!$A$1:$CZ$288))</f>
        <v>#N/A</v>
      </c>
      <c r="BA39" s="176" t="e" cm="1">
        <f t="array" ref="BA39">_xlfn.XLOOKUP(BA$1,'PY1 Data(H)'!$A$1:$CZ$1,_xlfn.XLOOKUP($A39,'PY1 Data(H)'!$A$1:$A$288,'PY1 Data(H)'!$A$1:$CZ$288))</f>
        <v>#N/A</v>
      </c>
      <c r="BB39" s="176" t="e" cm="1">
        <f t="array" ref="BB39">_xlfn.XLOOKUP(BB$1,'PY1 Data(H)'!$A$1:$CZ$1,_xlfn.XLOOKUP($A39,'PY1 Data(H)'!$A$1:$A$288,'PY1 Data(H)'!$A$1:$CZ$288))</f>
        <v>#N/A</v>
      </c>
      <c r="BC39" s="176" t="e" cm="1">
        <f t="array" ref="BC39">_xlfn.XLOOKUP(BC$1,'PY1 Data(H)'!$A$1:$CZ$1,_xlfn.XLOOKUP($A39,'PY1 Data(H)'!$A$1:$A$288,'PY1 Data(H)'!$A$1:$CZ$288))</f>
        <v>#N/A</v>
      </c>
      <c r="BD39" s="176" t="e" cm="1">
        <f t="array" ref="BD39">_xlfn.XLOOKUP(BD$1,'PY1 Data(H)'!$A$1:$CZ$1,_xlfn.XLOOKUP($A39,'PY1 Data(H)'!$A$1:$A$288,'PY1 Data(H)'!$A$1:$CZ$288))</f>
        <v>#N/A</v>
      </c>
      <c r="BE39" s="176" t="e" cm="1">
        <f t="array" ref="BE39">_xlfn.XLOOKUP(BE$1,'PY1 Data(H)'!$A$1:$CZ$1,_xlfn.XLOOKUP($A39,'PY1 Data(H)'!$A$1:$A$288,'PY1 Data(H)'!$A$1:$CZ$288))</f>
        <v>#N/A</v>
      </c>
      <c r="BF39" s="176" t="e" cm="1">
        <f t="array" ref="BF39">_xlfn.XLOOKUP(BF$1,'PY1 Data(H)'!$A$1:$CZ$1,_xlfn.XLOOKUP($A39,'PY1 Data(H)'!$A$1:$A$288,'PY1 Data(H)'!$A$1:$CZ$288))</f>
        <v>#N/A</v>
      </c>
      <c r="BG39" s="176" t="e" cm="1">
        <f t="array" ref="BG39">_xlfn.XLOOKUP(BG$1,'PY1 Data(H)'!$A$1:$CZ$1,_xlfn.XLOOKUP($A39,'PY1 Data(H)'!$A$1:$A$288,'PY1 Data(H)'!$A$1:$CZ$288))</f>
        <v>#N/A</v>
      </c>
      <c r="BH39" s="176" t="e" cm="1">
        <f t="array" ref="BH39">_xlfn.XLOOKUP(BH$1,'PY1 Data(H)'!$A$1:$CZ$1,_xlfn.XLOOKUP($A39,'PY1 Data(H)'!$A$1:$A$288,'PY1 Data(H)'!$A$1:$CZ$288))</f>
        <v>#N/A</v>
      </c>
      <c r="BI39" s="176" t="e" cm="1">
        <f t="array" ref="BI39">_xlfn.XLOOKUP(BI$1,'PY1 Data(H)'!$A$1:$CZ$1,_xlfn.XLOOKUP($A39,'PY1 Data(H)'!$A$1:$A$288,'PY1 Data(H)'!$A$1:$CZ$288))</f>
        <v>#N/A</v>
      </c>
      <c r="BJ39" s="176" t="e" cm="1">
        <f t="array" ref="BJ39">_xlfn.XLOOKUP(BJ$1,'PY1 Data(H)'!$A$1:$CZ$1,_xlfn.XLOOKUP($A39,'PY1 Data(H)'!$A$1:$A$288,'PY1 Data(H)'!$A$1:$CZ$288))</f>
        <v>#N/A</v>
      </c>
      <c r="BK39" s="176" t="e" cm="1">
        <f t="array" ref="BK39">_xlfn.XLOOKUP(BK$1,'PY1 Data(H)'!$A$1:$CZ$1,_xlfn.XLOOKUP($A39,'PY1 Data(H)'!$A$1:$A$288,'PY1 Data(H)'!$A$1:$CZ$288))</f>
        <v>#N/A</v>
      </c>
      <c r="BL39" s="176" t="e" cm="1">
        <f t="array" ref="BL39">_xlfn.XLOOKUP(BL$1,'PY1 Data(H)'!$A$1:$CZ$1,_xlfn.XLOOKUP($A39,'PY1 Data(H)'!$A$1:$A$288,'PY1 Data(H)'!$A$1:$CZ$288))</f>
        <v>#N/A</v>
      </c>
      <c r="BM39" s="176" t="e" cm="1">
        <f t="array" ref="BM39">_xlfn.XLOOKUP(BM$1,'PY1 Data(H)'!$A$1:$CZ$1,_xlfn.XLOOKUP($A39,'PY1 Data(H)'!$A$1:$A$288,'PY1 Data(H)'!$A$1:$CZ$288))</f>
        <v>#N/A</v>
      </c>
      <c r="BN39" s="176" t="e" cm="1">
        <f t="array" ref="BN39">_xlfn.XLOOKUP(BN$1,'PY1 Data(H)'!$A$1:$CZ$1,_xlfn.XLOOKUP($A39,'PY1 Data(H)'!$A$1:$A$288,'PY1 Data(H)'!$A$1:$CZ$288))</f>
        <v>#N/A</v>
      </c>
      <c r="BO39" s="176" t="e" cm="1">
        <f t="array" ref="BO39">_xlfn.XLOOKUP(BO$1,'PY1 Data(H)'!$A$1:$CZ$1,_xlfn.XLOOKUP($A39,'PY1 Data(H)'!$A$1:$A$288,'PY1 Data(H)'!$A$1:$CZ$288))</f>
        <v>#N/A</v>
      </c>
      <c r="BP39" s="176" t="e" cm="1">
        <f t="array" ref="BP39">_xlfn.XLOOKUP(BP$1,'PY1 Data(H)'!$A$1:$CZ$1,_xlfn.XLOOKUP($A39,'PY1 Data(H)'!$A$1:$A$288,'PY1 Data(H)'!$A$1:$CZ$288))</f>
        <v>#N/A</v>
      </c>
      <c r="BQ39" s="176" t="e" cm="1">
        <f t="array" ref="BQ39">_xlfn.XLOOKUP(BQ$1,'PY1 Data(H)'!$A$1:$CZ$1,_xlfn.XLOOKUP($A39,'PY1 Data(H)'!$A$1:$A$288,'PY1 Data(H)'!$A$1:$CZ$288))</f>
        <v>#N/A</v>
      </c>
      <c r="BR39" s="176" t="e" cm="1">
        <f t="array" ref="BR39">_xlfn.XLOOKUP(BR$1,'PY1 Data(H)'!$A$1:$CZ$1,_xlfn.XLOOKUP($A39,'PY1 Data(H)'!$A$1:$A$288,'PY1 Data(H)'!$A$1:$CZ$288))</f>
        <v>#N/A</v>
      </c>
      <c r="BS39" s="176" t="e" cm="1">
        <f t="array" ref="BS39">_xlfn.XLOOKUP(BS$1,'PY1 Data(H)'!$A$1:$CZ$1,_xlfn.XLOOKUP($A39,'PY1 Data(H)'!$A$1:$A$288,'PY1 Data(H)'!$A$1:$CZ$288))</f>
        <v>#N/A</v>
      </c>
      <c r="BT39" s="176" t="e" cm="1">
        <f t="array" ref="BT39">_xlfn.XLOOKUP(BT$1,'PY1 Data(H)'!$A$1:$CZ$1,_xlfn.XLOOKUP($A39,'PY1 Data(H)'!$A$1:$A$288,'PY1 Data(H)'!$A$1:$CZ$288))</f>
        <v>#N/A</v>
      </c>
      <c r="BU39" s="176" t="e" cm="1">
        <f t="array" ref="BU39">_xlfn.XLOOKUP(BU$1,'PY1 Data(H)'!$A$1:$CZ$1,_xlfn.XLOOKUP($A39,'PY1 Data(H)'!$A$1:$A$288,'PY1 Data(H)'!$A$1:$CZ$288))</f>
        <v>#N/A</v>
      </c>
      <c r="BV39" s="176" t="e" cm="1">
        <f t="array" ref="BV39">_xlfn.XLOOKUP(BV$1,'PY1 Data(H)'!$A$1:$CZ$1,_xlfn.XLOOKUP($A39,'PY1 Data(H)'!$A$1:$A$288,'PY1 Data(H)'!$A$1:$CZ$288))</f>
        <v>#N/A</v>
      </c>
      <c r="BW39" s="176" t="e" cm="1">
        <f t="array" ref="BW39">_xlfn.XLOOKUP(BW$1,'PY1 Data(H)'!$A$1:$CZ$1,_xlfn.XLOOKUP($A39,'PY1 Data(H)'!$A$1:$A$288,'PY1 Data(H)'!$A$1:$CZ$288))</f>
        <v>#N/A</v>
      </c>
      <c r="BX39" s="176" t="e" cm="1">
        <f t="array" ref="BX39">_xlfn.XLOOKUP(BX$1,'PY1 Data(H)'!$A$1:$CZ$1,_xlfn.XLOOKUP($A39,'PY1 Data(H)'!$A$1:$A$288,'PY1 Data(H)'!$A$1:$CZ$288))</f>
        <v>#N/A</v>
      </c>
      <c r="BY39" s="176" t="e" cm="1">
        <f t="array" ref="BY39">_xlfn.XLOOKUP(BY$1,'PY1 Data(H)'!$A$1:$CZ$1,_xlfn.XLOOKUP($A39,'PY1 Data(H)'!$A$1:$A$288,'PY1 Data(H)'!$A$1:$CZ$288))</f>
        <v>#N/A</v>
      </c>
      <c r="BZ39" s="176" t="e" cm="1">
        <f t="array" ref="BZ39">_xlfn.XLOOKUP(BZ$1,'PY1 Data(H)'!$A$1:$CZ$1,_xlfn.XLOOKUP($A39,'PY1 Data(H)'!$A$1:$A$288,'PY1 Data(H)'!$A$1:$CZ$288))</f>
        <v>#N/A</v>
      </c>
      <c r="CA39" s="176" t="e" cm="1">
        <f t="array" ref="CA39">_xlfn.XLOOKUP(CA$1,'PY1 Data(H)'!$A$1:$CZ$1,_xlfn.XLOOKUP($A39,'PY1 Data(H)'!$A$1:$A$288,'PY1 Data(H)'!$A$1:$CZ$288))</f>
        <v>#N/A</v>
      </c>
      <c r="CB39" s="176" t="e" cm="1">
        <f t="array" ref="CB39">_xlfn.XLOOKUP(CB$1,'PY1 Data(H)'!$A$1:$CZ$1,_xlfn.XLOOKUP($A39,'PY1 Data(H)'!$A$1:$A$288,'PY1 Data(H)'!$A$1:$CZ$288))</f>
        <v>#N/A</v>
      </c>
      <c r="CC39" s="176" t="e" cm="1">
        <f t="array" ref="CC39">_xlfn.XLOOKUP(CC$1,'PY1 Data(H)'!$A$1:$CZ$1,_xlfn.XLOOKUP($A39,'PY1 Data(H)'!$A$1:$A$288,'PY1 Data(H)'!$A$1:$CZ$288))</f>
        <v>#N/A</v>
      </c>
      <c r="CD39" s="176" t="e" cm="1">
        <f t="array" ref="CD39">_xlfn.XLOOKUP(CD$1,'PY1 Data(H)'!$A$1:$CZ$1,_xlfn.XLOOKUP($A39,'PY1 Data(H)'!$A$1:$A$288,'PY1 Data(H)'!$A$1:$CZ$288))</f>
        <v>#N/A</v>
      </c>
      <c r="CE39" s="176" t="e" cm="1">
        <f t="array" ref="CE39">_xlfn.XLOOKUP(CE$1,'PY1 Data(H)'!$A$1:$CZ$1,_xlfn.XLOOKUP($A39,'PY1 Data(H)'!$A$1:$A$288,'PY1 Data(H)'!$A$1:$CZ$288))</f>
        <v>#N/A</v>
      </c>
      <c r="CF39" s="176" t="e" cm="1">
        <f t="array" ref="CF39">_xlfn.XLOOKUP(CF$1,'PY1 Data(H)'!$A$1:$CZ$1,_xlfn.XLOOKUP($A39,'PY1 Data(H)'!$A$1:$A$288,'PY1 Data(H)'!$A$1:$CZ$288))</f>
        <v>#N/A</v>
      </c>
      <c r="CG39" s="176" t="e" cm="1">
        <f t="array" ref="CG39">_xlfn.XLOOKUP(CG$1,'PY1 Data(H)'!$A$1:$CZ$1,_xlfn.XLOOKUP($A39,'PY1 Data(H)'!$A$1:$A$288,'PY1 Data(H)'!$A$1:$CZ$288))</f>
        <v>#N/A</v>
      </c>
      <c r="CH39" s="176" t="e" cm="1">
        <f t="array" ref="CH39">_xlfn.XLOOKUP(CH$1,'PY1 Data(H)'!$A$1:$CZ$1,_xlfn.XLOOKUP($A39,'PY1 Data(H)'!$A$1:$A$288,'PY1 Data(H)'!$A$1:$CZ$288))</f>
        <v>#N/A</v>
      </c>
      <c r="CI39" s="176" t="e" cm="1">
        <f t="array" ref="CI39">_xlfn.XLOOKUP(CI$1,'PY1 Data(H)'!$A$1:$CZ$1,_xlfn.XLOOKUP($A39,'PY1 Data(H)'!$A$1:$A$288,'PY1 Data(H)'!$A$1:$CZ$288))</f>
        <v>#N/A</v>
      </c>
      <c r="CJ39" s="176" t="e" cm="1">
        <f t="array" ref="CJ39">_xlfn.XLOOKUP(CJ$1,'PY1 Data(H)'!$A$1:$CZ$1,_xlfn.XLOOKUP($A39,'PY1 Data(H)'!$A$1:$A$288,'PY1 Data(H)'!$A$1:$CZ$288))</f>
        <v>#N/A</v>
      </c>
      <c r="CK39" s="176" t="e" cm="1">
        <f t="array" ref="CK39">_xlfn.XLOOKUP(CK$1,'PY1 Data(H)'!$A$1:$CZ$1,_xlfn.XLOOKUP($A39,'PY1 Data(H)'!$A$1:$A$288,'PY1 Data(H)'!$A$1:$CZ$288))</f>
        <v>#N/A</v>
      </c>
      <c r="CL39" s="176" t="e" cm="1">
        <f t="array" ref="CL39">_xlfn.XLOOKUP(CL$1,'PY1 Data(H)'!$A$1:$CZ$1,_xlfn.XLOOKUP($A39,'PY1 Data(H)'!$A$1:$A$288,'PY1 Data(H)'!$A$1:$CZ$288))</f>
        <v>#N/A</v>
      </c>
      <c r="CM39" s="176" t="e" cm="1">
        <f t="array" ref="CM39">_xlfn.XLOOKUP(CM$1,'PY1 Data(H)'!$A$1:$CZ$1,_xlfn.XLOOKUP($A39,'PY1 Data(H)'!$A$1:$A$288,'PY1 Data(H)'!$A$1:$CZ$288))</f>
        <v>#N/A</v>
      </c>
      <c r="CN39" s="176" t="e" cm="1">
        <f t="array" ref="CN39">_xlfn.XLOOKUP(CN$1,'PY1 Data(H)'!$A$1:$CZ$1,_xlfn.XLOOKUP($A39,'PY1 Data(H)'!$A$1:$A$288,'PY1 Data(H)'!$A$1:$CZ$288))</f>
        <v>#N/A</v>
      </c>
      <c r="CO39" s="176" t="e" cm="1">
        <f t="array" ref="CO39">_xlfn.XLOOKUP(CO$1,'PY1 Data(H)'!$A$1:$CZ$1,_xlfn.XLOOKUP($A39,'PY1 Data(H)'!$A$1:$A$288,'PY1 Data(H)'!$A$1:$CZ$288))</f>
        <v>#N/A</v>
      </c>
      <c r="CP39" s="176" t="e" cm="1">
        <f t="array" ref="CP39">_xlfn.XLOOKUP(CP$1,'PY1 Data(H)'!$A$1:$CZ$1,_xlfn.XLOOKUP($A39,'PY1 Data(H)'!$A$1:$A$288,'PY1 Data(H)'!$A$1:$CZ$288))</f>
        <v>#N/A</v>
      </c>
      <c r="CQ39" s="176" t="e" cm="1">
        <f t="array" ref="CQ39">_xlfn.XLOOKUP(CQ$1,'PY1 Data(H)'!$A$1:$CZ$1,_xlfn.XLOOKUP($A39,'PY1 Data(H)'!$A$1:$A$288,'PY1 Data(H)'!$A$1:$CZ$288))</f>
        <v>#N/A</v>
      </c>
      <c r="CR39" s="176" t="e" cm="1">
        <f t="array" ref="CR39">_xlfn.XLOOKUP(CR$1,'PY1 Data(H)'!$A$1:$CZ$1,_xlfn.XLOOKUP($A39,'PY1 Data(H)'!$A$1:$A$288,'PY1 Data(H)'!$A$1:$CZ$288))</f>
        <v>#N/A</v>
      </c>
      <c r="CS39" s="176" t="e" cm="1">
        <f t="array" ref="CS39">_xlfn.XLOOKUP(CS$1,'PY1 Data(H)'!$A$1:$CZ$1,_xlfn.XLOOKUP($A39,'PY1 Data(H)'!$A$1:$A$288,'PY1 Data(H)'!$A$1:$CZ$288))</f>
        <v>#N/A</v>
      </c>
      <c r="CT39" s="176" t="e" cm="1">
        <f t="array" ref="CT39">_xlfn.XLOOKUP(CT$1,'PY1 Data(H)'!$A$1:$CZ$1,_xlfn.XLOOKUP($A39,'PY1 Data(H)'!$A$1:$A$288,'PY1 Data(H)'!$A$1:$CZ$288))</f>
        <v>#N/A</v>
      </c>
      <c r="CU39" s="176" t="e" cm="1">
        <f t="array" ref="CU39">_xlfn.XLOOKUP(CU$1,'PY1 Data(H)'!$A$1:$CZ$1,_xlfn.XLOOKUP($A39,'PY1 Data(H)'!$A$1:$A$288,'PY1 Data(H)'!$A$1:$CZ$288))</f>
        <v>#N/A</v>
      </c>
      <c r="CV39" s="176" t="e" cm="1">
        <f t="array" ref="CV39">_xlfn.XLOOKUP(CV$1,'PY1 Data(H)'!$A$1:$CZ$1,_xlfn.XLOOKUP($A39,'PY1 Data(H)'!$A$1:$A$288,'PY1 Data(H)'!$A$1:$CZ$288))</f>
        <v>#N/A</v>
      </c>
      <c r="CW39" s="176" t="e" cm="1">
        <f t="array" ref="CW39">_xlfn.XLOOKUP(CW$1,'PY1 Data(H)'!$A$1:$CZ$1,_xlfn.XLOOKUP($A39,'PY1 Data(H)'!$A$1:$A$288,'PY1 Data(H)'!$A$1:$CZ$288))</f>
        <v>#N/A</v>
      </c>
      <c r="CX39" s="176" t="e" cm="1">
        <f t="array" ref="CX39">_xlfn.XLOOKUP(CX$1,'PY1 Data(H)'!$A$1:$CZ$1,_xlfn.XLOOKUP($A39,'PY1 Data(H)'!$A$1:$A$288,'PY1 Data(H)'!$A$1:$CZ$288))</f>
        <v>#N/A</v>
      </c>
      <c r="CY39" s="176" t="e" cm="1">
        <f t="array" ref="CY39">_xlfn.XLOOKUP(CY$1,'PY1 Data(H)'!$A$1:$CZ$1,_xlfn.XLOOKUP($A39,'PY1 Data(H)'!$A$1:$A$288,'PY1 Data(H)'!$A$1:$CZ$288))</f>
        <v>#N/A</v>
      </c>
    </row>
    <row r="40" spans="1:103" x14ac:dyDescent="0.3">
      <c r="A40">
        <v>506</v>
      </c>
      <c r="D40" s="176" cm="1">
        <f t="array" ref="D40">_xlfn.XLOOKUP(D$1,'PY1 Data(H)'!$A$1:$CZ$1,_xlfn.XLOOKUP($A40,'PY1 Data(H)'!$A$1:$A$288,'PY1 Data(H)'!$A$1:$CZ$288))</f>
        <v>57487163</v>
      </c>
      <c r="E40" s="176" cm="1">
        <f t="array" ref="E40">_xlfn.XLOOKUP(E$1,'PY1 Data(H)'!$A$1:$CZ$1,_xlfn.XLOOKUP($A40,'PY1 Data(H)'!$A$1:$A$288,'PY1 Data(H)'!$A$1:$CZ$288))</f>
        <v>20428244</v>
      </c>
      <c r="F40" s="176" cm="1">
        <f t="array" ref="F40">_xlfn.XLOOKUP(F$1,'PY1 Data(H)'!$A$1:$CZ$1,_xlfn.XLOOKUP($A40,'PY1 Data(H)'!$A$1:$A$288,'PY1 Data(H)'!$A$1:$CZ$288))</f>
        <v>4986590</v>
      </c>
      <c r="G40" s="176" cm="1">
        <f t="array" ref="G40">_xlfn.XLOOKUP(G$1,'PY1 Data(H)'!$A$1:$CZ$1,_xlfn.XLOOKUP($A40,'PY1 Data(H)'!$A$1:$A$288,'PY1 Data(H)'!$A$1:$CZ$288))</f>
        <v>0</v>
      </c>
      <c r="H40" s="176" cm="1">
        <f t="array" ref="H40">_xlfn.XLOOKUP(H$1,'PY1 Data(H)'!$A$1:$CZ$1,_xlfn.XLOOKUP($A40,'PY1 Data(H)'!$A$1:$A$288,'PY1 Data(H)'!$A$1:$CZ$288))</f>
        <v>13275815</v>
      </c>
      <c r="I40" s="176" cm="1">
        <f t="array" ref="I40">_xlfn.XLOOKUP(I$1,'PY1 Data(H)'!$A$1:$CZ$1,_xlfn.XLOOKUP($A40,'PY1 Data(H)'!$A$1:$A$288,'PY1 Data(H)'!$A$1:$CZ$288))</f>
        <v>19694490</v>
      </c>
      <c r="J40" s="176" cm="1">
        <f t="array" ref="J40">_xlfn.XLOOKUP(J$1,'PY1 Data(H)'!$A$1:$CZ$1,_xlfn.XLOOKUP($A40,'PY1 Data(H)'!$A$1:$A$288,'PY1 Data(H)'!$A$1:$CZ$288))</f>
        <v>31209919</v>
      </c>
      <c r="K40" s="176" cm="1">
        <f t="array" ref="K40">_xlfn.XLOOKUP(K$1,'PY1 Data(H)'!$A$1:$CZ$1,_xlfn.XLOOKUP($A40,'PY1 Data(H)'!$A$1:$A$288,'PY1 Data(H)'!$A$1:$CZ$288))</f>
        <v>2653797</v>
      </c>
      <c r="L40" s="176" cm="1">
        <f t="array" ref="L40">_xlfn.XLOOKUP(L$1,'PY1 Data(H)'!$A$1:$CZ$1,_xlfn.XLOOKUP($A40,'PY1 Data(H)'!$A$1:$A$288,'PY1 Data(H)'!$A$1:$CZ$288))</f>
        <v>30015226</v>
      </c>
      <c r="M40" s="176" cm="1">
        <f t="array" ref="M40">_xlfn.XLOOKUP(M$1,'PY1 Data(H)'!$A$1:$CZ$1,_xlfn.XLOOKUP($A40,'PY1 Data(H)'!$A$1:$A$288,'PY1 Data(H)'!$A$1:$CZ$288))</f>
        <v>115543560</v>
      </c>
      <c r="N40" s="176" cm="1">
        <f t="array" ref="N40">_xlfn.XLOOKUP(N$1,'PY1 Data(H)'!$A$1:$CZ$1,_xlfn.XLOOKUP($A40,'PY1 Data(H)'!$A$1:$A$288,'PY1 Data(H)'!$A$1:$CZ$288))</f>
        <v>111927324</v>
      </c>
      <c r="O40" s="176" cm="1">
        <f t="array" ref="O40">_xlfn.XLOOKUP(O$1,'PY1 Data(H)'!$A$1:$CZ$1,_xlfn.XLOOKUP($A40,'PY1 Data(H)'!$A$1:$A$288,'PY1 Data(H)'!$A$1:$CZ$288))</f>
        <v>37098119</v>
      </c>
      <c r="P40" s="176" cm="1">
        <f t="array" ref="P40">_xlfn.XLOOKUP(P$1,'PY1 Data(H)'!$A$1:$CZ$1,_xlfn.XLOOKUP($A40,'PY1 Data(H)'!$A$1:$A$288,'PY1 Data(H)'!$A$1:$CZ$288))</f>
        <v>101307634</v>
      </c>
      <c r="Q40" s="176" cm="1">
        <f t="array" ref="Q40">_xlfn.XLOOKUP(Q$1,'PY1 Data(H)'!$A$1:$CZ$1,_xlfn.XLOOKUP($A40,'PY1 Data(H)'!$A$1:$A$288,'PY1 Data(H)'!$A$1:$CZ$288))</f>
        <v>11786706</v>
      </c>
      <c r="R40" s="176" cm="1">
        <f t="array" ref="R40">_xlfn.XLOOKUP(R$1,'PY1 Data(H)'!$A$1:$CZ$1,_xlfn.XLOOKUP($A40,'PY1 Data(H)'!$A$1:$A$288,'PY1 Data(H)'!$A$1:$CZ$288))</f>
        <v>12185486</v>
      </c>
      <c r="S40" s="176" cm="1">
        <f t="array" ref="S40">_xlfn.XLOOKUP(S$1,'PY1 Data(H)'!$A$1:$CZ$1,_xlfn.XLOOKUP($A40,'PY1 Data(H)'!$A$1:$A$288,'PY1 Data(H)'!$A$1:$CZ$288))</f>
        <v>58641620</v>
      </c>
      <c r="T40" s="176" cm="1">
        <f t="array" ref="T40">_xlfn.XLOOKUP(T$1,'PY1 Data(H)'!$A$1:$CZ$1,_xlfn.XLOOKUP($A40,'PY1 Data(H)'!$A$1:$A$288,'PY1 Data(H)'!$A$1:$CZ$288))</f>
        <v>0</v>
      </c>
      <c r="U40" s="176" cm="1">
        <f t="array" ref="U40">_xlfn.XLOOKUP(U$1,'PY1 Data(H)'!$A$1:$CZ$1,_xlfn.XLOOKUP($A40,'PY1 Data(H)'!$A$1:$A$288,'PY1 Data(H)'!$A$1:$CZ$288))</f>
        <v>87925641</v>
      </c>
      <c r="V40" s="176" cm="1">
        <f t="array" ref="V40">_xlfn.XLOOKUP(V$1,'PY1 Data(H)'!$A$1:$CZ$1,_xlfn.XLOOKUP($A40,'PY1 Data(H)'!$A$1:$A$288,'PY1 Data(H)'!$A$1:$CZ$288))</f>
        <v>48645979</v>
      </c>
      <c r="W40" s="176" cm="1">
        <f t="array" ref="W40">_xlfn.XLOOKUP(W$1,'PY1 Data(H)'!$A$1:$CZ$1,_xlfn.XLOOKUP($A40,'PY1 Data(H)'!$A$1:$A$288,'PY1 Data(H)'!$A$1:$CZ$288))</f>
        <v>0</v>
      </c>
      <c r="X40" s="176" cm="1">
        <f t="array" ref="X40">_xlfn.XLOOKUP(X$1,'PY1 Data(H)'!$A$1:$CZ$1,_xlfn.XLOOKUP($A40,'PY1 Data(H)'!$A$1:$A$288,'PY1 Data(H)'!$A$1:$CZ$288))</f>
        <v>9473416</v>
      </c>
      <c r="Y40" s="176" cm="1">
        <f t="array" ref="Y40">_xlfn.XLOOKUP(Y$1,'PY1 Data(H)'!$A$1:$CZ$1,_xlfn.XLOOKUP($A40,'PY1 Data(H)'!$A$1:$A$288,'PY1 Data(H)'!$A$1:$CZ$288))</f>
        <v>6518849</v>
      </c>
      <c r="Z40" s="176" cm="1">
        <f t="array" ref="Z40">_xlfn.XLOOKUP(Z$1,'PY1 Data(H)'!$A$1:$CZ$1,_xlfn.XLOOKUP($A40,'PY1 Data(H)'!$A$1:$A$288,'PY1 Data(H)'!$A$1:$CZ$288))</f>
        <v>43168399</v>
      </c>
      <c r="AA40" s="176" cm="1">
        <f t="array" ref="AA40">_xlfn.XLOOKUP(AA$1,'PY1 Data(H)'!$A$1:$CZ$1,_xlfn.XLOOKUP($A40,'PY1 Data(H)'!$A$1:$A$288,'PY1 Data(H)'!$A$1:$CZ$288))</f>
        <v>27596978</v>
      </c>
      <c r="AB40" s="176" cm="1">
        <f t="array" ref="AB40">_xlfn.XLOOKUP(AB$1,'PY1 Data(H)'!$A$1:$CZ$1,_xlfn.XLOOKUP($A40,'PY1 Data(H)'!$A$1:$A$288,'PY1 Data(H)'!$A$1:$CZ$288))</f>
        <v>38393850</v>
      </c>
      <c r="AC40" s="176" cm="1">
        <f t="array" ref="AC40">_xlfn.XLOOKUP(AC$1,'PY1 Data(H)'!$A$1:$CZ$1,_xlfn.XLOOKUP($A40,'PY1 Data(H)'!$A$1:$A$288,'PY1 Data(H)'!$A$1:$CZ$288))</f>
        <v>209118537</v>
      </c>
      <c r="AD40" s="176" cm="1">
        <f t="array" ref="AD40">_xlfn.XLOOKUP(AD$1,'PY1 Data(H)'!$A$1:$CZ$1,_xlfn.XLOOKUP($A40,'PY1 Data(H)'!$A$1:$A$288,'PY1 Data(H)'!$A$1:$CZ$288))</f>
        <v>32570080</v>
      </c>
      <c r="AE40" s="176" cm="1">
        <f t="array" ref="AE40">_xlfn.XLOOKUP(AE$1,'PY1 Data(H)'!$A$1:$CZ$1,_xlfn.XLOOKUP($A40,'PY1 Data(H)'!$A$1:$A$288,'PY1 Data(H)'!$A$1:$CZ$288))</f>
        <v>60806914</v>
      </c>
      <c r="AF40" s="176" cm="1">
        <f t="array" ref="AF40">_xlfn.XLOOKUP(AF$1,'PY1 Data(H)'!$A$1:$CZ$1,_xlfn.XLOOKUP($A40,'PY1 Data(H)'!$A$1:$A$288,'PY1 Data(H)'!$A$1:$CZ$288))</f>
        <v>80998804</v>
      </c>
      <c r="AG40" s="176" cm="1">
        <f t="array" ref="AG40">_xlfn.XLOOKUP(AG$1,'PY1 Data(H)'!$A$1:$CZ$1,_xlfn.XLOOKUP($A40,'PY1 Data(H)'!$A$1:$A$288,'PY1 Data(H)'!$A$1:$CZ$288))</f>
        <v>11629928</v>
      </c>
      <c r="AH40" s="176" cm="1">
        <f t="array" ref="AH40">_xlfn.XLOOKUP(AH$1,'PY1 Data(H)'!$A$1:$CZ$1,_xlfn.XLOOKUP($A40,'PY1 Data(H)'!$A$1:$A$288,'PY1 Data(H)'!$A$1:$CZ$288))</f>
        <v>24081064</v>
      </c>
      <c r="AI40" s="176" cm="1">
        <f t="array" ref="AI40">_xlfn.XLOOKUP(AI$1,'PY1 Data(H)'!$A$1:$CZ$1,_xlfn.XLOOKUP($A40,'PY1 Data(H)'!$A$1:$A$288,'PY1 Data(H)'!$A$1:$CZ$288))</f>
        <v>230743255</v>
      </c>
      <c r="AJ40" s="176" cm="1">
        <f t="array" ref="AJ40">_xlfn.XLOOKUP(AJ$1,'PY1 Data(H)'!$A$1:$CZ$1,_xlfn.XLOOKUP($A40,'PY1 Data(H)'!$A$1:$A$288,'PY1 Data(H)'!$A$1:$CZ$288))</f>
        <v>20376051</v>
      </c>
      <c r="AK40" s="176" cm="1">
        <f t="array" ref="AK40">_xlfn.XLOOKUP(AK$1,'PY1 Data(H)'!$A$1:$CZ$1,_xlfn.XLOOKUP($A40,'PY1 Data(H)'!$A$1:$A$288,'PY1 Data(H)'!$A$1:$CZ$288))</f>
        <v>138700470</v>
      </c>
      <c r="AL40" s="176" cm="1">
        <f t="array" ref="AL40">_xlfn.XLOOKUP(AL$1,'PY1 Data(H)'!$A$1:$CZ$1,_xlfn.XLOOKUP($A40,'PY1 Data(H)'!$A$1:$A$288,'PY1 Data(H)'!$A$1:$CZ$288))</f>
        <v>41795088</v>
      </c>
      <c r="AM40" s="176" cm="1">
        <f t="array" ref="AM40">_xlfn.XLOOKUP(AM$1,'PY1 Data(H)'!$A$1:$CZ$1,_xlfn.XLOOKUP($A40,'PY1 Data(H)'!$A$1:$A$288,'PY1 Data(H)'!$A$1:$CZ$288))</f>
        <v>90014671</v>
      </c>
      <c r="AN40" s="176" cm="1">
        <f t="array" ref="AN40">_xlfn.XLOOKUP(AN$1,'PY1 Data(H)'!$A$1:$CZ$1,_xlfn.XLOOKUP($A40,'PY1 Data(H)'!$A$1:$A$288,'PY1 Data(H)'!$A$1:$CZ$288))</f>
        <v>5146196</v>
      </c>
      <c r="AO40" s="176" cm="1">
        <f t="array" ref="AO40">_xlfn.XLOOKUP(AO$1,'PY1 Data(H)'!$A$1:$CZ$1,_xlfn.XLOOKUP($A40,'PY1 Data(H)'!$A$1:$A$288,'PY1 Data(H)'!$A$1:$CZ$288))</f>
        <v>8985883</v>
      </c>
      <c r="AP40" s="176" cm="1">
        <f t="array" ref="AP40">_xlfn.XLOOKUP(AP$1,'PY1 Data(H)'!$A$1:$CZ$1,_xlfn.XLOOKUP($A40,'PY1 Data(H)'!$A$1:$A$288,'PY1 Data(H)'!$A$1:$CZ$288))</f>
        <v>36233374</v>
      </c>
      <c r="AQ40" s="176" cm="1">
        <f t="array" ref="AQ40">_xlfn.XLOOKUP(AQ$1,'PY1 Data(H)'!$A$1:$CZ$1,_xlfn.XLOOKUP($A40,'PY1 Data(H)'!$A$1:$A$288,'PY1 Data(H)'!$A$1:$CZ$288))</f>
        <v>9388204</v>
      </c>
      <c r="AR40" s="176" cm="1">
        <f t="array" ref="AR40">_xlfn.XLOOKUP(AR$1,'PY1 Data(H)'!$A$1:$CZ$1,_xlfn.XLOOKUP($A40,'PY1 Data(H)'!$A$1:$A$288,'PY1 Data(H)'!$A$1:$CZ$288))</f>
        <v>174867802</v>
      </c>
      <c r="AS40" s="176" cm="1">
        <f t="array" ref="AS40">_xlfn.XLOOKUP(AS$1,'PY1 Data(H)'!$A$1:$CZ$1,_xlfn.XLOOKUP($A40,'PY1 Data(H)'!$A$1:$A$288,'PY1 Data(H)'!$A$1:$CZ$288))</f>
        <v>42785304</v>
      </c>
      <c r="AT40" s="176" cm="1">
        <f t="array" ref="AT40">_xlfn.XLOOKUP(AT$1,'PY1 Data(H)'!$A$1:$CZ$1,_xlfn.XLOOKUP($A40,'PY1 Data(H)'!$A$1:$A$288,'PY1 Data(H)'!$A$1:$CZ$288))</f>
        <v>66320232</v>
      </c>
      <c r="AU40" s="176" cm="1">
        <f t="array" ref="AU40">_xlfn.XLOOKUP(AU$1,'PY1 Data(H)'!$A$1:$CZ$1,_xlfn.XLOOKUP($A40,'PY1 Data(H)'!$A$1:$A$288,'PY1 Data(H)'!$A$1:$CZ$288))</f>
        <v>44408498</v>
      </c>
      <c r="AV40" s="176" cm="1">
        <f t="array" ref="AV40">_xlfn.XLOOKUP(AV$1,'PY1 Data(H)'!$A$1:$CZ$1,_xlfn.XLOOKUP($A40,'PY1 Data(H)'!$A$1:$A$288,'PY1 Data(H)'!$A$1:$CZ$288))</f>
        <v>76190818</v>
      </c>
      <c r="AW40" s="176" cm="1">
        <f t="array" ref="AW40">_xlfn.XLOOKUP(AW$1,'PY1 Data(H)'!$A$1:$CZ$1,_xlfn.XLOOKUP($A40,'PY1 Data(H)'!$A$1:$A$288,'PY1 Data(H)'!$A$1:$CZ$288))</f>
        <v>7206511</v>
      </c>
      <c r="AX40" s="176" cm="1">
        <f t="array" ref="AX40">_xlfn.XLOOKUP(AX$1,'PY1 Data(H)'!$A$1:$CZ$1,_xlfn.XLOOKUP($A40,'PY1 Data(H)'!$A$1:$A$288,'PY1 Data(H)'!$A$1:$CZ$288))</f>
        <v>31746701</v>
      </c>
      <c r="AY40" s="176" cm="1">
        <f t="array" ref="AY40">_xlfn.XLOOKUP(AY$1,'PY1 Data(H)'!$A$1:$CZ$1,_xlfn.XLOOKUP($A40,'PY1 Data(H)'!$A$1:$A$288,'PY1 Data(H)'!$A$1:$CZ$288))</f>
        <v>0</v>
      </c>
      <c r="AZ40" s="176" cm="1">
        <f t="array" ref="AZ40">_xlfn.XLOOKUP(AZ$1,'PY1 Data(H)'!$A$1:$CZ$1,_xlfn.XLOOKUP($A40,'PY1 Data(H)'!$A$1:$A$288,'PY1 Data(H)'!$A$1:$CZ$288))</f>
        <v>132490414</v>
      </c>
      <c r="BA40" s="176" cm="1">
        <f t="array" ref="BA40">_xlfn.XLOOKUP(BA$1,'PY1 Data(H)'!$A$1:$CZ$1,_xlfn.XLOOKUP($A40,'PY1 Data(H)'!$A$1:$A$288,'PY1 Data(H)'!$A$1:$CZ$288))</f>
        <v>31816856</v>
      </c>
      <c r="BB40" s="176" cm="1">
        <f t="array" ref="BB40">_xlfn.XLOOKUP(BB$1,'PY1 Data(H)'!$A$1:$CZ$1,_xlfn.XLOOKUP($A40,'PY1 Data(H)'!$A$1:$A$288,'PY1 Data(H)'!$A$1:$CZ$288))</f>
        <v>143491832</v>
      </c>
      <c r="BC40" s="176" cm="1">
        <f t="array" ref="BC40">_xlfn.XLOOKUP(BC$1,'PY1 Data(H)'!$A$1:$CZ$1,_xlfn.XLOOKUP($A40,'PY1 Data(H)'!$A$1:$A$288,'PY1 Data(H)'!$A$1:$CZ$288))</f>
        <v>6409029</v>
      </c>
      <c r="BD40" s="176" cm="1">
        <f t="array" ref="BD40">_xlfn.XLOOKUP(BD$1,'PY1 Data(H)'!$A$1:$CZ$1,_xlfn.XLOOKUP($A40,'PY1 Data(H)'!$A$1:$A$288,'PY1 Data(H)'!$A$1:$CZ$288))</f>
        <v>25683503</v>
      </c>
      <c r="BE40" s="176" cm="1">
        <f t="array" ref="BE40">_xlfn.XLOOKUP(BE$1,'PY1 Data(H)'!$A$1:$CZ$1,_xlfn.XLOOKUP($A40,'PY1 Data(H)'!$A$1:$A$288,'PY1 Data(H)'!$A$1:$CZ$288))</f>
        <v>33160682</v>
      </c>
      <c r="BF40" s="176" cm="1">
        <f t="array" ref="BF40">_xlfn.XLOOKUP(BF$1,'PY1 Data(H)'!$A$1:$CZ$1,_xlfn.XLOOKUP($A40,'PY1 Data(H)'!$A$1:$A$288,'PY1 Data(H)'!$A$1:$CZ$288))</f>
        <v>48978160</v>
      </c>
      <c r="BG40" s="176" cm="1">
        <f t="array" ref="BG40">_xlfn.XLOOKUP(BG$1,'PY1 Data(H)'!$A$1:$CZ$1,_xlfn.XLOOKUP($A40,'PY1 Data(H)'!$A$1:$A$288,'PY1 Data(H)'!$A$1:$CZ$288))</f>
        <v>34356236</v>
      </c>
      <c r="BH40" s="176" cm="1">
        <f t="array" ref="BH40">_xlfn.XLOOKUP(BH$1,'PY1 Data(H)'!$A$1:$CZ$1,_xlfn.XLOOKUP($A40,'PY1 Data(H)'!$A$1:$A$288,'PY1 Data(H)'!$A$1:$CZ$288))</f>
        <v>9562750</v>
      </c>
      <c r="BI40" s="176" cm="1">
        <f t="array" ref="BI40">_xlfn.XLOOKUP(BI$1,'PY1 Data(H)'!$A$1:$CZ$1,_xlfn.XLOOKUP($A40,'PY1 Data(H)'!$A$1:$A$288,'PY1 Data(H)'!$A$1:$CZ$288))</f>
        <v>11483760</v>
      </c>
      <c r="BJ40" s="176" cm="1">
        <f t="array" ref="BJ40">_xlfn.XLOOKUP(BJ$1,'PY1 Data(H)'!$A$1:$CZ$1,_xlfn.XLOOKUP($A40,'PY1 Data(H)'!$A$1:$A$288,'PY1 Data(H)'!$A$1:$CZ$288))</f>
        <v>7330832</v>
      </c>
      <c r="BK40" s="176" cm="1">
        <f t="array" ref="BK40">_xlfn.XLOOKUP(BK$1,'PY1 Data(H)'!$A$1:$CZ$1,_xlfn.XLOOKUP($A40,'PY1 Data(H)'!$A$1:$A$288,'PY1 Data(H)'!$A$1:$CZ$288))</f>
        <v>626318851</v>
      </c>
      <c r="BL40" s="176" cm="1">
        <f t="array" ref="BL40">_xlfn.XLOOKUP(BL$1,'PY1 Data(H)'!$A$1:$CZ$1,_xlfn.XLOOKUP($A40,'PY1 Data(H)'!$A$1:$A$288,'PY1 Data(H)'!$A$1:$CZ$288))</f>
        <v>8470400</v>
      </c>
      <c r="BM40" s="176" cm="1">
        <f t="array" ref="BM40">_xlfn.XLOOKUP(BM$1,'PY1 Data(H)'!$A$1:$CZ$1,_xlfn.XLOOKUP($A40,'PY1 Data(H)'!$A$1:$A$288,'PY1 Data(H)'!$A$1:$CZ$288))</f>
        <v>24018528</v>
      </c>
      <c r="BN40" s="176" cm="1">
        <f t="array" ref="BN40">_xlfn.XLOOKUP(BN$1,'PY1 Data(H)'!$A$1:$CZ$1,_xlfn.XLOOKUP($A40,'PY1 Data(H)'!$A$1:$A$288,'PY1 Data(H)'!$A$1:$CZ$288))</f>
        <v>40879241</v>
      </c>
      <c r="BO40" s="176" cm="1">
        <f t="array" ref="BO40">_xlfn.XLOOKUP(BO$1,'PY1 Data(H)'!$A$1:$CZ$1,_xlfn.XLOOKUP($A40,'PY1 Data(H)'!$A$1:$A$288,'PY1 Data(H)'!$A$1:$CZ$288))</f>
        <v>36548486</v>
      </c>
      <c r="BP40" s="176" cm="1">
        <f t="array" ref="BP40">_xlfn.XLOOKUP(BP$1,'PY1 Data(H)'!$A$1:$CZ$1,_xlfn.XLOOKUP($A40,'PY1 Data(H)'!$A$1:$A$288,'PY1 Data(H)'!$A$1:$CZ$288))</f>
        <v>111201924</v>
      </c>
      <c r="BQ40" s="176" cm="1">
        <f t="array" ref="BQ40">_xlfn.XLOOKUP(BQ$1,'PY1 Data(H)'!$A$1:$CZ$1,_xlfn.XLOOKUP($A40,'PY1 Data(H)'!$A$1:$A$288,'PY1 Data(H)'!$A$1:$CZ$288))</f>
        <v>20965611</v>
      </c>
      <c r="BR40" s="176" cm="1">
        <f t="array" ref="BR40">_xlfn.XLOOKUP(BR$1,'PY1 Data(H)'!$A$1:$CZ$1,_xlfn.XLOOKUP($A40,'PY1 Data(H)'!$A$1:$A$288,'PY1 Data(H)'!$A$1:$CZ$288))</f>
        <v>98669685</v>
      </c>
      <c r="BS40" s="176" cm="1">
        <f t="array" ref="BS40">_xlfn.XLOOKUP(BS$1,'PY1 Data(H)'!$A$1:$CZ$1,_xlfn.XLOOKUP($A40,'PY1 Data(H)'!$A$1:$A$288,'PY1 Data(H)'!$A$1:$CZ$288))</f>
        <v>69436344</v>
      </c>
      <c r="BT40" s="176" cm="1">
        <f t="array" ref="BT40">_xlfn.XLOOKUP(BT$1,'PY1 Data(H)'!$A$1:$CZ$1,_xlfn.XLOOKUP($A40,'PY1 Data(H)'!$A$1:$A$288,'PY1 Data(H)'!$A$1:$CZ$288))</f>
        <v>9822152</v>
      </c>
      <c r="BU40" s="176" cm="1">
        <f t="array" ref="BU40">_xlfn.XLOOKUP(BU$1,'PY1 Data(H)'!$A$1:$CZ$1,_xlfn.XLOOKUP($A40,'PY1 Data(H)'!$A$1:$A$288,'PY1 Data(H)'!$A$1:$CZ$288))</f>
        <v>24961295</v>
      </c>
      <c r="BV40" s="176" cm="1">
        <f t="array" ref="BV40">_xlfn.XLOOKUP(BV$1,'PY1 Data(H)'!$A$1:$CZ$1,_xlfn.XLOOKUP($A40,'PY1 Data(H)'!$A$1:$A$288,'PY1 Data(H)'!$A$1:$CZ$288))</f>
        <v>53415987</v>
      </c>
      <c r="BW40" s="176" cm="1">
        <f t="array" ref="BW40">_xlfn.XLOOKUP(BW$1,'PY1 Data(H)'!$A$1:$CZ$1,_xlfn.XLOOKUP($A40,'PY1 Data(H)'!$A$1:$A$288,'PY1 Data(H)'!$A$1:$CZ$288))</f>
        <v>6070643</v>
      </c>
      <c r="BX40" s="176" cm="1">
        <f t="array" ref="BX40">_xlfn.XLOOKUP(BX$1,'PY1 Data(H)'!$A$1:$CZ$1,_xlfn.XLOOKUP($A40,'PY1 Data(H)'!$A$1:$A$288,'PY1 Data(H)'!$A$1:$CZ$288))</f>
        <v>25266926</v>
      </c>
      <c r="BY40" s="176" cm="1">
        <f t="array" ref="BY40">_xlfn.XLOOKUP(BY$1,'PY1 Data(H)'!$A$1:$CZ$1,_xlfn.XLOOKUP($A40,'PY1 Data(H)'!$A$1:$A$288,'PY1 Data(H)'!$A$1:$CZ$288))</f>
        <v>57496679</v>
      </c>
      <c r="BZ40" s="176" cm="1">
        <f t="array" ref="BZ40">_xlfn.XLOOKUP(BZ$1,'PY1 Data(H)'!$A$1:$CZ$1,_xlfn.XLOOKUP($A40,'PY1 Data(H)'!$A$1:$A$288,'PY1 Data(H)'!$A$1:$CZ$288))</f>
        <v>12415495</v>
      </c>
      <c r="CA40" s="176" cm="1">
        <f t="array" ref="CA40">_xlfn.XLOOKUP(CA$1,'PY1 Data(H)'!$A$1:$CZ$1,_xlfn.XLOOKUP($A40,'PY1 Data(H)'!$A$1:$A$288,'PY1 Data(H)'!$A$1:$CZ$288))</f>
        <v>56655631</v>
      </c>
      <c r="CB40" s="176" cm="1">
        <f t="array" ref="CB40">_xlfn.XLOOKUP(CB$1,'PY1 Data(H)'!$A$1:$CZ$1,_xlfn.XLOOKUP($A40,'PY1 Data(H)'!$A$1:$A$288,'PY1 Data(H)'!$A$1:$CZ$288))</f>
        <v>15511096</v>
      </c>
      <c r="CC40" s="176" cm="1">
        <f t="array" ref="CC40">_xlfn.XLOOKUP(CC$1,'PY1 Data(H)'!$A$1:$CZ$1,_xlfn.XLOOKUP($A40,'PY1 Data(H)'!$A$1:$A$288,'PY1 Data(H)'!$A$1:$CZ$288))</f>
        <v>46011090</v>
      </c>
      <c r="CD40" s="176" cm="1">
        <f t="array" ref="CD40">_xlfn.XLOOKUP(CD$1,'PY1 Data(H)'!$A$1:$CZ$1,_xlfn.XLOOKUP($A40,'PY1 Data(H)'!$A$1:$A$288,'PY1 Data(H)'!$A$1:$CZ$288))</f>
        <v>42591378</v>
      </c>
      <c r="CE40" s="176" cm="1">
        <f t="array" ref="CE40">_xlfn.XLOOKUP(CE$1,'PY1 Data(H)'!$A$1:$CZ$1,_xlfn.XLOOKUP($A40,'PY1 Data(H)'!$A$1:$A$288,'PY1 Data(H)'!$A$1:$CZ$288))</f>
        <v>65556003</v>
      </c>
      <c r="CF40" s="176" cm="1">
        <f t="array" ref="CF40">_xlfn.XLOOKUP(CF$1,'PY1 Data(H)'!$A$1:$CZ$1,_xlfn.XLOOKUP($A40,'PY1 Data(H)'!$A$1:$A$288,'PY1 Data(H)'!$A$1:$CZ$288))</f>
        <v>38892179</v>
      </c>
      <c r="CG40" s="176" cm="1">
        <f t="array" ref="CG40">_xlfn.XLOOKUP(CG$1,'PY1 Data(H)'!$A$1:$CZ$1,_xlfn.XLOOKUP($A40,'PY1 Data(H)'!$A$1:$A$288,'PY1 Data(H)'!$A$1:$CZ$288))</f>
        <v>28927009</v>
      </c>
      <c r="CH40" s="176" cm="1">
        <f t="array" ref="CH40">_xlfn.XLOOKUP(CH$1,'PY1 Data(H)'!$A$1:$CZ$1,_xlfn.XLOOKUP($A40,'PY1 Data(H)'!$A$1:$A$288,'PY1 Data(H)'!$A$1:$CZ$288))</f>
        <v>10608798</v>
      </c>
      <c r="CI40" s="176" cm="1">
        <f t="array" ref="CI40">_xlfn.XLOOKUP(CI$1,'PY1 Data(H)'!$A$1:$CZ$1,_xlfn.XLOOKUP($A40,'PY1 Data(H)'!$A$1:$A$288,'PY1 Data(H)'!$A$1:$CZ$288))</f>
        <v>33788026</v>
      </c>
      <c r="CJ40" s="176" cm="1">
        <f t="array" ref="CJ40">_xlfn.XLOOKUP(CJ$1,'PY1 Data(H)'!$A$1:$CZ$1,_xlfn.XLOOKUP($A40,'PY1 Data(H)'!$A$1:$A$288,'PY1 Data(H)'!$A$1:$CZ$288))</f>
        <v>14244000</v>
      </c>
      <c r="CK40" s="176" cm="1">
        <f t="array" ref="CK40">_xlfn.XLOOKUP(CK$1,'PY1 Data(H)'!$A$1:$CZ$1,_xlfn.XLOOKUP($A40,'PY1 Data(H)'!$A$1:$A$288,'PY1 Data(H)'!$A$1:$CZ$288))</f>
        <v>38425211</v>
      </c>
      <c r="CL40" s="176" cm="1">
        <f t="array" ref="CL40">_xlfn.XLOOKUP(CL$1,'PY1 Data(H)'!$A$1:$CZ$1,_xlfn.XLOOKUP($A40,'PY1 Data(H)'!$A$1:$A$288,'PY1 Data(H)'!$A$1:$CZ$288))</f>
        <v>9315985</v>
      </c>
      <c r="CM40" s="176" cm="1">
        <f t="array" ref="CM40">_xlfn.XLOOKUP(CM$1,'PY1 Data(H)'!$A$1:$CZ$1,_xlfn.XLOOKUP($A40,'PY1 Data(H)'!$A$1:$A$288,'PY1 Data(H)'!$A$1:$CZ$288))</f>
        <v>28933056</v>
      </c>
      <c r="CN40" s="176" cm="1">
        <f t="array" ref="CN40">_xlfn.XLOOKUP(CN$1,'PY1 Data(H)'!$A$1:$CZ$1,_xlfn.XLOOKUP($A40,'PY1 Data(H)'!$A$1:$A$288,'PY1 Data(H)'!$A$1:$CZ$288))</f>
        <v>1038848</v>
      </c>
      <c r="CO40" s="176" cm="1">
        <f t="array" ref="CO40">_xlfn.XLOOKUP(CO$1,'PY1 Data(H)'!$A$1:$CZ$1,_xlfn.XLOOKUP($A40,'PY1 Data(H)'!$A$1:$A$288,'PY1 Data(H)'!$A$1:$CZ$288))</f>
        <v>100248957</v>
      </c>
      <c r="CP40" s="176" cm="1">
        <f t="array" ref="CP40">_xlfn.XLOOKUP(CP$1,'PY1 Data(H)'!$A$1:$CZ$1,_xlfn.XLOOKUP($A40,'PY1 Data(H)'!$A$1:$A$288,'PY1 Data(H)'!$A$1:$CZ$288))</f>
        <v>26344701</v>
      </c>
      <c r="CQ40" s="176" cm="1">
        <f t="array" ref="CQ40">_xlfn.XLOOKUP(CQ$1,'PY1 Data(H)'!$A$1:$CZ$1,_xlfn.XLOOKUP($A40,'PY1 Data(H)'!$A$1:$A$288,'PY1 Data(H)'!$A$1:$CZ$288))</f>
        <v>428467031</v>
      </c>
      <c r="CR40" s="176" cm="1">
        <f t="array" ref="CR40">_xlfn.XLOOKUP(CR$1,'PY1 Data(H)'!$A$1:$CZ$1,_xlfn.XLOOKUP($A40,'PY1 Data(H)'!$A$1:$A$288,'PY1 Data(H)'!$A$1:$CZ$288))</f>
        <v>15352435</v>
      </c>
      <c r="CS40" s="176" cm="1">
        <f t="array" ref="CS40">_xlfn.XLOOKUP(CS$1,'PY1 Data(H)'!$A$1:$CZ$1,_xlfn.XLOOKUP($A40,'PY1 Data(H)'!$A$1:$A$288,'PY1 Data(H)'!$A$1:$CZ$288))</f>
        <v>11766145</v>
      </c>
      <c r="CT40" s="176" cm="1">
        <f t="array" ref="CT40">_xlfn.XLOOKUP(CT$1,'PY1 Data(H)'!$A$1:$CZ$1,_xlfn.XLOOKUP($A40,'PY1 Data(H)'!$A$1:$A$288,'PY1 Data(H)'!$A$1:$CZ$288))</f>
        <v>40316386</v>
      </c>
      <c r="CU40" s="176" cm="1">
        <f t="array" ref="CU40">_xlfn.XLOOKUP(CU$1,'PY1 Data(H)'!$A$1:$CZ$1,_xlfn.XLOOKUP($A40,'PY1 Data(H)'!$A$1:$A$288,'PY1 Data(H)'!$A$1:$CZ$288))</f>
        <v>45524501</v>
      </c>
      <c r="CV40" s="176" cm="1">
        <f t="array" ref="CV40">_xlfn.XLOOKUP(CV$1,'PY1 Data(H)'!$A$1:$CZ$1,_xlfn.XLOOKUP($A40,'PY1 Data(H)'!$A$1:$A$288,'PY1 Data(H)'!$A$1:$CZ$288))</f>
        <v>39552710</v>
      </c>
      <c r="CW40" s="176" cm="1">
        <f t="array" ref="CW40">_xlfn.XLOOKUP(CW$1,'PY1 Data(H)'!$A$1:$CZ$1,_xlfn.XLOOKUP($A40,'PY1 Data(H)'!$A$1:$A$288,'PY1 Data(H)'!$A$1:$CZ$288))</f>
        <v>41676724</v>
      </c>
      <c r="CX40" s="176" cm="1">
        <f t="array" ref="CX40">_xlfn.XLOOKUP(CX$1,'PY1 Data(H)'!$A$1:$CZ$1,_xlfn.XLOOKUP($A40,'PY1 Data(H)'!$A$1:$A$288,'PY1 Data(H)'!$A$1:$CZ$288))</f>
        <v>15801852</v>
      </c>
      <c r="CY40" s="176" cm="1">
        <f t="array" ref="CY40">_xlfn.XLOOKUP(CY$1,'PY1 Data(H)'!$A$1:$CZ$1,_xlfn.XLOOKUP($A40,'PY1 Data(H)'!$A$1:$A$288,'PY1 Data(H)'!$A$1:$CZ$288))</f>
        <v>5382620</v>
      </c>
    </row>
    <row r="41" spans="1:103" x14ac:dyDescent="0.3">
      <c r="A41">
        <v>536</v>
      </c>
      <c r="D41" s="176" cm="1">
        <f t="array" ref="D41">_xlfn.XLOOKUP(D$1,'PY1 Data(H)'!$A$1:$CZ$1,_xlfn.XLOOKUP($A41,'PY1 Data(H)'!$A$1:$A$288,'PY1 Data(H)'!$A$1:$CZ$288))</f>
        <v>7657127</v>
      </c>
      <c r="E41" s="176" cm="1">
        <f t="array" ref="E41">_xlfn.XLOOKUP(E$1,'PY1 Data(H)'!$A$1:$CZ$1,_xlfn.XLOOKUP($A41,'PY1 Data(H)'!$A$1:$A$288,'PY1 Data(H)'!$A$1:$CZ$288))</f>
        <v>262345</v>
      </c>
      <c r="F41" s="176" cm="1">
        <f t="array" ref="F41">_xlfn.XLOOKUP(F$1,'PY1 Data(H)'!$A$1:$CZ$1,_xlfn.XLOOKUP($A41,'PY1 Data(H)'!$A$1:$A$288,'PY1 Data(H)'!$A$1:$CZ$288))</f>
        <v>115720</v>
      </c>
      <c r="G41" s="176" cm="1">
        <f t="array" ref="G41">_xlfn.XLOOKUP(G$1,'PY1 Data(H)'!$A$1:$CZ$1,_xlfn.XLOOKUP($A41,'PY1 Data(H)'!$A$1:$A$288,'PY1 Data(H)'!$A$1:$CZ$288))</f>
        <v>0</v>
      </c>
      <c r="H41" s="176" cm="1">
        <f t="array" ref="H41">_xlfn.XLOOKUP(H$1,'PY1 Data(H)'!$A$1:$CZ$1,_xlfn.XLOOKUP($A41,'PY1 Data(H)'!$A$1:$A$288,'PY1 Data(H)'!$A$1:$CZ$288))</f>
        <v>286129</v>
      </c>
      <c r="I41" s="176" cm="1">
        <f t="array" ref="I41">_xlfn.XLOOKUP(I$1,'PY1 Data(H)'!$A$1:$CZ$1,_xlfn.XLOOKUP($A41,'PY1 Data(H)'!$A$1:$A$288,'PY1 Data(H)'!$A$1:$CZ$288))</f>
        <v>4073</v>
      </c>
      <c r="J41" s="176" cm="1">
        <f t="array" ref="J41">_xlfn.XLOOKUP(J$1,'PY1 Data(H)'!$A$1:$CZ$1,_xlfn.XLOOKUP($A41,'PY1 Data(H)'!$A$1:$A$288,'PY1 Data(H)'!$A$1:$CZ$288))</f>
        <v>662071</v>
      </c>
      <c r="K41" s="176" cm="1">
        <f t="array" ref="K41">_xlfn.XLOOKUP(K$1,'PY1 Data(H)'!$A$1:$CZ$1,_xlfn.XLOOKUP($A41,'PY1 Data(H)'!$A$1:$A$288,'PY1 Data(H)'!$A$1:$CZ$288))</f>
        <v>160138</v>
      </c>
      <c r="L41" s="176" cm="1">
        <f t="array" ref="L41">_xlfn.XLOOKUP(L$1,'PY1 Data(H)'!$A$1:$CZ$1,_xlfn.XLOOKUP($A41,'PY1 Data(H)'!$A$1:$A$288,'PY1 Data(H)'!$A$1:$CZ$288))</f>
        <v>1440292</v>
      </c>
      <c r="M41" s="176" cm="1">
        <f t="array" ref="M41">_xlfn.XLOOKUP(M$1,'PY1 Data(H)'!$A$1:$CZ$1,_xlfn.XLOOKUP($A41,'PY1 Data(H)'!$A$1:$A$288,'PY1 Data(H)'!$A$1:$CZ$288))</f>
        <v>1634002</v>
      </c>
      <c r="N41" s="176" cm="1">
        <f t="array" ref="N41">_xlfn.XLOOKUP(N$1,'PY1 Data(H)'!$A$1:$CZ$1,_xlfn.XLOOKUP($A41,'PY1 Data(H)'!$A$1:$A$288,'PY1 Data(H)'!$A$1:$CZ$288))</f>
        <v>583055</v>
      </c>
      <c r="O41" s="176" cm="1">
        <f t="array" ref="O41">_xlfn.XLOOKUP(O$1,'PY1 Data(H)'!$A$1:$CZ$1,_xlfn.XLOOKUP($A41,'PY1 Data(H)'!$A$1:$A$288,'PY1 Data(H)'!$A$1:$CZ$288))</f>
        <v>367707</v>
      </c>
      <c r="P41" s="176" cm="1">
        <f t="array" ref="P41">_xlfn.XLOOKUP(P$1,'PY1 Data(H)'!$A$1:$CZ$1,_xlfn.XLOOKUP($A41,'PY1 Data(H)'!$A$1:$A$288,'PY1 Data(H)'!$A$1:$CZ$288))</f>
        <v>8710813</v>
      </c>
      <c r="Q41" s="176" cm="1">
        <f t="array" ref="Q41">_xlfn.XLOOKUP(Q$1,'PY1 Data(H)'!$A$1:$CZ$1,_xlfn.XLOOKUP($A41,'PY1 Data(H)'!$A$1:$A$288,'PY1 Data(H)'!$A$1:$CZ$288))</f>
        <v>379805</v>
      </c>
      <c r="R41" s="176" cm="1">
        <f t="array" ref="R41">_xlfn.XLOOKUP(R$1,'PY1 Data(H)'!$A$1:$CZ$1,_xlfn.XLOOKUP($A41,'PY1 Data(H)'!$A$1:$A$288,'PY1 Data(H)'!$A$1:$CZ$288))</f>
        <v>0</v>
      </c>
      <c r="S41" s="176" cm="1">
        <f t="array" ref="S41">_xlfn.XLOOKUP(S$1,'PY1 Data(H)'!$A$1:$CZ$1,_xlfn.XLOOKUP($A41,'PY1 Data(H)'!$A$1:$A$288,'PY1 Data(H)'!$A$1:$CZ$288))</f>
        <v>2093626</v>
      </c>
      <c r="T41" s="176" cm="1">
        <f t="array" ref="T41">_xlfn.XLOOKUP(T$1,'PY1 Data(H)'!$A$1:$CZ$1,_xlfn.XLOOKUP($A41,'PY1 Data(H)'!$A$1:$A$288,'PY1 Data(H)'!$A$1:$CZ$288))</f>
        <v>0</v>
      </c>
      <c r="U41" s="176" cm="1">
        <f t="array" ref="U41">_xlfn.XLOOKUP(U$1,'PY1 Data(H)'!$A$1:$CZ$1,_xlfn.XLOOKUP($A41,'PY1 Data(H)'!$A$1:$A$288,'PY1 Data(H)'!$A$1:$CZ$288))</f>
        <v>19652630</v>
      </c>
      <c r="V41" s="176" cm="1">
        <f t="array" ref="V41">_xlfn.XLOOKUP(V$1,'PY1 Data(H)'!$A$1:$CZ$1,_xlfn.XLOOKUP($A41,'PY1 Data(H)'!$A$1:$A$288,'PY1 Data(H)'!$A$1:$CZ$288))</f>
        <v>913934</v>
      </c>
      <c r="W41" s="176" cm="1">
        <f t="array" ref="W41">_xlfn.XLOOKUP(W$1,'PY1 Data(H)'!$A$1:$CZ$1,_xlfn.XLOOKUP($A41,'PY1 Data(H)'!$A$1:$A$288,'PY1 Data(H)'!$A$1:$CZ$288))</f>
        <v>0</v>
      </c>
      <c r="X41" s="176" cm="1">
        <f t="array" ref="X41">_xlfn.XLOOKUP(X$1,'PY1 Data(H)'!$A$1:$CZ$1,_xlfn.XLOOKUP($A41,'PY1 Data(H)'!$A$1:$A$288,'PY1 Data(H)'!$A$1:$CZ$288))</f>
        <v>281841</v>
      </c>
      <c r="Y41" s="176" cm="1">
        <f t="array" ref="Y41">_xlfn.XLOOKUP(Y$1,'PY1 Data(H)'!$A$1:$CZ$1,_xlfn.XLOOKUP($A41,'PY1 Data(H)'!$A$1:$A$288,'PY1 Data(H)'!$A$1:$CZ$288))</f>
        <v>86443</v>
      </c>
      <c r="Z41" s="176" cm="1">
        <f t="array" ref="Z41">_xlfn.XLOOKUP(Z$1,'PY1 Data(H)'!$A$1:$CZ$1,_xlfn.XLOOKUP($A41,'PY1 Data(H)'!$A$1:$A$288,'PY1 Data(H)'!$A$1:$CZ$288))</f>
        <v>15426</v>
      </c>
      <c r="AA41" s="176" cm="1">
        <f t="array" ref="AA41">_xlfn.XLOOKUP(AA$1,'PY1 Data(H)'!$A$1:$CZ$1,_xlfn.XLOOKUP($A41,'PY1 Data(H)'!$A$1:$A$288,'PY1 Data(H)'!$A$1:$CZ$288))</f>
        <v>0</v>
      </c>
      <c r="AB41" s="176" cm="1">
        <f t="array" ref="AB41">_xlfn.XLOOKUP(AB$1,'PY1 Data(H)'!$A$1:$CZ$1,_xlfn.XLOOKUP($A41,'PY1 Data(H)'!$A$1:$A$288,'PY1 Data(H)'!$A$1:$CZ$288))</f>
        <v>9975062</v>
      </c>
      <c r="AC41" s="176" cm="1">
        <f t="array" ref="AC41">_xlfn.XLOOKUP(AC$1,'PY1 Data(H)'!$A$1:$CZ$1,_xlfn.XLOOKUP($A41,'PY1 Data(H)'!$A$1:$A$288,'PY1 Data(H)'!$A$1:$CZ$288))</f>
        <v>0</v>
      </c>
      <c r="AD41" s="176" cm="1">
        <f t="array" ref="AD41">_xlfn.XLOOKUP(AD$1,'PY1 Data(H)'!$A$1:$CZ$1,_xlfn.XLOOKUP($A41,'PY1 Data(H)'!$A$1:$A$288,'PY1 Data(H)'!$A$1:$CZ$288))</f>
        <v>1167701</v>
      </c>
      <c r="AE41" s="176" cm="1">
        <f t="array" ref="AE41">_xlfn.XLOOKUP(AE$1,'PY1 Data(H)'!$A$1:$CZ$1,_xlfn.XLOOKUP($A41,'PY1 Data(H)'!$A$1:$A$288,'PY1 Data(H)'!$A$1:$CZ$288))</f>
        <v>1194357</v>
      </c>
      <c r="AF41" s="176" cm="1">
        <f t="array" ref="AF41">_xlfn.XLOOKUP(AF$1,'PY1 Data(H)'!$A$1:$CZ$1,_xlfn.XLOOKUP($A41,'PY1 Data(H)'!$A$1:$A$288,'PY1 Data(H)'!$A$1:$CZ$288))</f>
        <v>9020701</v>
      </c>
      <c r="AG41" s="176" cm="1">
        <f t="array" ref="AG41">_xlfn.XLOOKUP(AG$1,'PY1 Data(H)'!$A$1:$CZ$1,_xlfn.XLOOKUP($A41,'PY1 Data(H)'!$A$1:$A$288,'PY1 Data(H)'!$A$1:$CZ$288))</f>
        <v>2448480</v>
      </c>
      <c r="AH41" s="176" cm="1">
        <f t="array" ref="AH41">_xlfn.XLOOKUP(AH$1,'PY1 Data(H)'!$A$1:$CZ$1,_xlfn.XLOOKUP($A41,'PY1 Data(H)'!$A$1:$A$288,'PY1 Data(H)'!$A$1:$CZ$288))</f>
        <v>0</v>
      </c>
      <c r="AI41" s="176" cm="1">
        <f t="array" ref="AI41">_xlfn.XLOOKUP(AI$1,'PY1 Data(H)'!$A$1:$CZ$1,_xlfn.XLOOKUP($A41,'PY1 Data(H)'!$A$1:$A$288,'PY1 Data(H)'!$A$1:$CZ$288))</f>
        <v>34402155</v>
      </c>
      <c r="AJ41" s="176" cm="1">
        <f t="array" ref="AJ41">_xlfn.XLOOKUP(AJ$1,'PY1 Data(H)'!$A$1:$CZ$1,_xlfn.XLOOKUP($A41,'PY1 Data(H)'!$A$1:$A$288,'PY1 Data(H)'!$A$1:$CZ$288))</f>
        <v>1505350</v>
      </c>
      <c r="AK41" s="176" cm="1">
        <f t="array" ref="AK41">_xlfn.XLOOKUP(AK$1,'PY1 Data(H)'!$A$1:$CZ$1,_xlfn.XLOOKUP($A41,'PY1 Data(H)'!$A$1:$A$288,'PY1 Data(H)'!$A$1:$CZ$288))</f>
        <v>0</v>
      </c>
      <c r="AL41" s="176" cm="1">
        <f t="array" ref="AL41">_xlfn.XLOOKUP(AL$1,'PY1 Data(H)'!$A$1:$CZ$1,_xlfn.XLOOKUP($A41,'PY1 Data(H)'!$A$1:$A$288,'PY1 Data(H)'!$A$1:$CZ$288))</f>
        <v>3661951</v>
      </c>
      <c r="AM41" s="176" cm="1">
        <f t="array" ref="AM41">_xlfn.XLOOKUP(AM$1,'PY1 Data(H)'!$A$1:$CZ$1,_xlfn.XLOOKUP($A41,'PY1 Data(H)'!$A$1:$A$288,'PY1 Data(H)'!$A$1:$CZ$288))</f>
        <v>29133478</v>
      </c>
      <c r="AN41" s="176" cm="1">
        <f t="array" ref="AN41">_xlfn.XLOOKUP(AN$1,'PY1 Data(H)'!$A$1:$CZ$1,_xlfn.XLOOKUP($A41,'PY1 Data(H)'!$A$1:$A$288,'PY1 Data(H)'!$A$1:$CZ$288))</f>
        <v>293599</v>
      </c>
      <c r="AO41" s="176" cm="1">
        <f t="array" ref="AO41">_xlfn.XLOOKUP(AO$1,'PY1 Data(H)'!$A$1:$CZ$1,_xlfn.XLOOKUP($A41,'PY1 Data(H)'!$A$1:$A$288,'PY1 Data(H)'!$A$1:$CZ$288))</f>
        <v>649963</v>
      </c>
      <c r="AP41" s="176" cm="1">
        <f t="array" ref="AP41">_xlfn.XLOOKUP(AP$1,'PY1 Data(H)'!$A$1:$CZ$1,_xlfn.XLOOKUP($A41,'PY1 Data(H)'!$A$1:$A$288,'PY1 Data(H)'!$A$1:$CZ$288))</f>
        <v>5947825</v>
      </c>
      <c r="AQ41" s="176" cm="1">
        <f t="array" ref="AQ41">_xlfn.XLOOKUP(AQ$1,'PY1 Data(H)'!$A$1:$CZ$1,_xlfn.XLOOKUP($A41,'PY1 Data(H)'!$A$1:$A$288,'PY1 Data(H)'!$A$1:$CZ$288))</f>
        <v>0</v>
      </c>
      <c r="AR41" s="176" cm="1">
        <f t="array" ref="AR41">_xlfn.XLOOKUP(AR$1,'PY1 Data(H)'!$A$1:$CZ$1,_xlfn.XLOOKUP($A41,'PY1 Data(H)'!$A$1:$A$288,'PY1 Data(H)'!$A$1:$CZ$288))</f>
        <v>0</v>
      </c>
      <c r="AS41" s="176" cm="1">
        <f t="array" ref="AS41">_xlfn.XLOOKUP(AS$1,'PY1 Data(H)'!$A$1:$CZ$1,_xlfn.XLOOKUP($A41,'PY1 Data(H)'!$A$1:$A$288,'PY1 Data(H)'!$A$1:$CZ$288))</f>
        <v>1340946</v>
      </c>
      <c r="AT41" s="176" cm="1">
        <f t="array" ref="AT41">_xlfn.XLOOKUP(AT$1,'PY1 Data(H)'!$A$1:$CZ$1,_xlfn.XLOOKUP($A41,'PY1 Data(H)'!$A$1:$A$288,'PY1 Data(H)'!$A$1:$CZ$288))</f>
        <v>0</v>
      </c>
      <c r="AU41" s="176" cm="1">
        <f t="array" ref="AU41">_xlfn.XLOOKUP(AU$1,'PY1 Data(H)'!$A$1:$CZ$1,_xlfn.XLOOKUP($A41,'PY1 Data(H)'!$A$1:$A$288,'PY1 Data(H)'!$A$1:$CZ$288))</f>
        <v>6698719</v>
      </c>
      <c r="AV41" s="176" cm="1">
        <f t="array" ref="AV41">_xlfn.XLOOKUP(AV$1,'PY1 Data(H)'!$A$1:$CZ$1,_xlfn.XLOOKUP($A41,'PY1 Data(H)'!$A$1:$A$288,'PY1 Data(H)'!$A$1:$CZ$288))</f>
        <v>187674</v>
      </c>
      <c r="AW41" s="176" cm="1">
        <f t="array" ref="AW41">_xlfn.XLOOKUP(AW$1,'PY1 Data(H)'!$A$1:$CZ$1,_xlfn.XLOOKUP($A41,'PY1 Data(H)'!$A$1:$A$288,'PY1 Data(H)'!$A$1:$CZ$288))</f>
        <v>4134904</v>
      </c>
      <c r="AX41" s="176" cm="1">
        <f t="array" ref="AX41">_xlfn.XLOOKUP(AX$1,'PY1 Data(H)'!$A$1:$CZ$1,_xlfn.XLOOKUP($A41,'PY1 Data(H)'!$A$1:$A$288,'PY1 Data(H)'!$A$1:$CZ$288))</f>
        <v>190801</v>
      </c>
      <c r="AY41" s="176" cm="1">
        <f t="array" ref="AY41">_xlfn.XLOOKUP(AY$1,'PY1 Data(H)'!$A$1:$CZ$1,_xlfn.XLOOKUP($A41,'PY1 Data(H)'!$A$1:$A$288,'PY1 Data(H)'!$A$1:$CZ$288))</f>
        <v>0</v>
      </c>
      <c r="AZ41" s="176" cm="1">
        <f t="array" ref="AZ41">_xlfn.XLOOKUP(AZ$1,'PY1 Data(H)'!$A$1:$CZ$1,_xlfn.XLOOKUP($A41,'PY1 Data(H)'!$A$1:$A$288,'PY1 Data(H)'!$A$1:$CZ$288))</f>
        <v>2912320</v>
      </c>
      <c r="BA41" s="176" cm="1">
        <f t="array" ref="BA41">_xlfn.XLOOKUP(BA$1,'PY1 Data(H)'!$A$1:$CZ$1,_xlfn.XLOOKUP($A41,'PY1 Data(H)'!$A$1:$A$288,'PY1 Data(H)'!$A$1:$CZ$288))</f>
        <v>295965</v>
      </c>
      <c r="BB41" s="176" cm="1">
        <f t="array" ref="BB41">_xlfn.XLOOKUP(BB$1,'PY1 Data(H)'!$A$1:$CZ$1,_xlfn.XLOOKUP($A41,'PY1 Data(H)'!$A$1:$A$288,'PY1 Data(H)'!$A$1:$CZ$288))</f>
        <v>10451660</v>
      </c>
      <c r="BC41" s="176" cm="1">
        <f t="array" ref="BC41">_xlfn.XLOOKUP(BC$1,'PY1 Data(H)'!$A$1:$CZ$1,_xlfn.XLOOKUP($A41,'PY1 Data(H)'!$A$1:$A$288,'PY1 Data(H)'!$A$1:$CZ$288))</f>
        <v>4395387</v>
      </c>
      <c r="BD41" s="176" cm="1">
        <f t="array" ref="BD41">_xlfn.XLOOKUP(BD$1,'PY1 Data(H)'!$A$1:$CZ$1,_xlfn.XLOOKUP($A41,'PY1 Data(H)'!$A$1:$A$288,'PY1 Data(H)'!$A$1:$CZ$288))</f>
        <v>0</v>
      </c>
      <c r="BE41" s="176" cm="1">
        <f t="array" ref="BE41">_xlfn.XLOOKUP(BE$1,'PY1 Data(H)'!$A$1:$CZ$1,_xlfn.XLOOKUP($A41,'PY1 Data(H)'!$A$1:$A$288,'PY1 Data(H)'!$A$1:$CZ$288))</f>
        <v>0</v>
      </c>
      <c r="BF41" s="176" cm="1">
        <f t="array" ref="BF41">_xlfn.XLOOKUP(BF$1,'PY1 Data(H)'!$A$1:$CZ$1,_xlfn.XLOOKUP($A41,'PY1 Data(H)'!$A$1:$A$288,'PY1 Data(H)'!$A$1:$CZ$288))</f>
        <v>1912805</v>
      </c>
      <c r="BG41" s="176" cm="1">
        <f t="array" ref="BG41">_xlfn.XLOOKUP(BG$1,'PY1 Data(H)'!$A$1:$CZ$1,_xlfn.XLOOKUP($A41,'PY1 Data(H)'!$A$1:$A$288,'PY1 Data(H)'!$A$1:$CZ$288))</f>
        <v>39528</v>
      </c>
      <c r="BH41" s="176" cm="1">
        <f t="array" ref="BH41">_xlfn.XLOOKUP(BH$1,'PY1 Data(H)'!$A$1:$CZ$1,_xlfn.XLOOKUP($A41,'PY1 Data(H)'!$A$1:$A$288,'PY1 Data(H)'!$A$1:$CZ$288))</f>
        <v>1636831</v>
      </c>
      <c r="BI41" s="176" cm="1">
        <f t="array" ref="BI41">_xlfn.XLOOKUP(BI$1,'PY1 Data(H)'!$A$1:$CZ$1,_xlfn.XLOOKUP($A41,'PY1 Data(H)'!$A$1:$A$288,'PY1 Data(H)'!$A$1:$CZ$288))</f>
        <v>195539</v>
      </c>
      <c r="BJ41" s="176" cm="1">
        <f t="array" ref="BJ41">_xlfn.XLOOKUP(BJ$1,'PY1 Data(H)'!$A$1:$CZ$1,_xlfn.XLOOKUP($A41,'PY1 Data(H)'!$A$1:$A$288,'PY1 Data(H)'!$A$1:$CZ$288))</f>
        <v>4154562</v>
      </c>
      <c r="BK41" s="176" cm="1">
        <f t="array" ref="BK41">_xlfn.XLOOKUP(BK$1,'PY1 Data(H)'!$A$1:$CZ$1,_xlfn.XLOOKUP($A41,'PY1 Data(H)'!$A$1:$A$288,'PY1 Data(H)'!$A$1:$CZ$288))</f>
        <v>0</v>
      </c>
      <c r="BL41" s="176" cm="1">
        <f t="array" ref="BL41">_xlfn.XLOOKUP(BL$1,'PY1 Data(H)'!$A$1:$CZ$1,_xlfn.XLOOKUP($A41,'PY1 Data(H)'!$A$1:$A$288,'PY1 Data(H)'!$A$1:$CZ$288))</f>
        <v>117911</v>
      </c>
      <c r="BM41" s="176" cm="1">
        <f t="array" ref="BM41">_xlfn.XLOOKUP(BM$1,'PY1 Data(H)'!$A$1:$CZ$1,_xlfn.XLOOKUP($A41,'PY1 Data(H)'!$A$1:$A$288,'PY1 Data(H)'!$A$1:$CZ$288))</f>
        <v>298617</v>
      </c>
      <c r="BN41" s="176" cm="1">
        <f t="array" ref="BN41">_xlfn.XLOOKUP(BN$1,'PY1 Data(H)'!$A$1:$CZ$1,_xlfn.XLOOKUP($A41,'PY1 Data(H)'!$A$1:$A$288,'PY1 Data(H)'!$A$1:$CZ$288))</f>
        <v>2604953</v>
      </c>
      <c r="BO41" s="176" cm="1">
        <f t="array" ref="BO41">_xlfn.XLOOKUP(BO$1,'PY1 Data(H)'!$A$1:$CZ$1,_xlfn.XLOOKUP($A41,'PY1 Data(H)'!$A$1:$A$288,'PY1 Data(H)'!$A$1:$CZ$288))</f>
        <v>769483</v>
      </c>
      <c r="BP41" s="176" cm="1">
        <f t="array" ref="BP41">_xlfn.XLOOKUP(BP$1,'PY1 Data(H)'!$A$1:$CZ$1,_xlfn.XLOOKUP($A41,'PY1 Data(H)'!$A$1:$A$288,'PY1 Data(H)'!$A$1:$CZ$288))</f>
        <v>350015480</v>
      </c>
      <c r="BQ41" s="176" cm="1">
        <f t="array" ref="BQ41">_xlfn.XLOOKUP(BQ$1,'PY1 Data(H)'!$A$1:$CZ$1,_xlfn.XLOOKUP($A41,'PY1 Data(H)'!$A$1:$A$288,'PY1 Data(H)'!$A$1:$CZ$288))</f>
        <v>556321</v>
      </c>
      <c r="BR41" s="176" cm="1">
        <f t="array" ref="BR41">_xlfn.XLOOKUP(BR$1,'PY1 Data(H)'!$A$1:$CZ$1,_xlfn.XLOOKUP($A41,'PY1 Data(H)'!$A$1:$A$288,'PY1 Data(H)'!$A$1:$CZ$288))</f>
        <v>0</v>
      </c>
      <c r="BS41" s="176" cm="1">
        <f t="array" ref="BS41">_xlfn.XLOOKUP(BS$1,'PY1 Data(H)'!$A$1:$CZ$1,_xlfn.XLOOKUP($A41,'PY1 Data(H)'!$A$1:$A$288,'PY1 Data(H)'!$A$1:$CZ$288))</f>
        <v>0</v>
      </c>
      <c r="BT41" s="176" cm="1">
        <f t="array" ref="BT41">_xlfn.XLOOKUP(BT$1,'PY1 Data(H)'!$A$1:$CZ$1,_xlfn.XLOOKUP($A41,'PY1 Data(H)'!$A$1:$A$288,'PY1 Data(H)'!$A$1:$CZ$288))</f>
        <v>0</v>
      </c>
      <c r="BU41" s="176" cm="1">
        <f t="array" ref="BU41">_xlfn.XLOOKUP(BU$1,'PY1 Data(H)'!$A$1:$CZ$1,_xlfn.XLOOKUP($A41,'PY1 Data(H)'!$A$1:$A$288,'PY1 Data(H)'!$A$1:$CZ$288))</f>
        <v>2178881</v>
      </c>
      <c r="BV41" s="176" cm="1">
        <f t="array" ref="BV41">_xlfn.XLOOKUP(BV$1,'PY1 Data(H)'!$A$1:$CZ$1,_xlfn.XLOOKUP($A41,'PY1 Data(H)'!$A$1:$A$288,'PY1 Data(H)'!$A$1:$CZ$288))</f>
        <v>790035</v>
      </c>
      <c r="BW41" s="176" cm="1">
        <f t="array" ref="BW41">_xlfn.XLOOKUP(BW$1,'PY1 Data(H)'!$A$1:$CZ$1,_xlfn.XLOOKUP($A41,'PY1 Data(H)'!$A$1:$A$288,'PY1 Data(H)'!$A$1:$CZ$288))</f>
        <v>171514</v>
      </c>
      <c r="BX41" s="176" cm="1">
        <f t="array" ref="BX41">_xlfn.XLOOKUP(BX$1,'PY1 Data(H)'!$A$1:$CZ$1,_xlfn.XLOOKUP($A41,'PY1 Data(H)'!$A$1:$A$288,'PY1 Data(H)'!$A$1:$CZ$288))</f>
        <v>1849700</v>
      </c>
      <c r="BY41" s="176" cm="1">
        <f t="array" ref="BY41">_xlfn.XLOOKUP(BY$1,'PY1 Data(H)'!$A$1:$CZ$1,_xlfn.XLOOKUP($A41,'PY1 Data(H)'!$A$1:$A$288,'PY1 Data(H)'!$A$1:$CZ$288))</f>
        <v>527641</v>
      </c>
      <c r="BZ41" s="176" cm="1">
        <f t="array" ref="BZ41">_xlfn.XLOOKUP(BZ$1,'PY1 Data(H)'!$A$1:$CZ$1,_xlfn.XLOOKUP($A41,'PY1 Data(H)'!$A$1:$A$288,'PY1 Data(H)'!$A$1:$CZ$288))</f>
        <v>91369</v>
      </c>
      <c r="CA41" s="176" cm="1">
        <f t="array" ref="CA41">_xlfn.XLOOKUP(CA$1,'PY1 Data(H)'!$A$1:$CZ$1,_xlfn.XLOOKUP($A41,'PY1 Data(H)'!$A$1:$A$288,'PY1 Data(H)'!$A$1:$CZ$288))</f>
        <v>2547109</v>
      </c>
      <c r="CB41" s="176" cm="1">
        <f t="array" ref="CB41">_xlfn.XLOOKUP(CB$1,'PY1 Data(H)'!$A$1:$CZ$1,_xlfn.XLOOKUP($A41,'PY1 Data(H)'!$A$1:$A$288,'PY1 Data(H)'!$A$1:$CZ$288))</f>
        <v>4353754</v>
      </c>
      <c r="CC41" s="176" cm="1">
        <f t="array" ref="CC41">_xlfn.XLOOKUP(CC$1,'PY1 Data(H)'!$A$1:$CZ$1,_xlfn.XLOOKUP($A41,'PY1 Data(H)'!$A$1:$A$288,'PY1 Data(H)'!$A$1:$CZ$288))</f>
        <v>504721</v>
      </c>
      <c r="CD41" s="176" cm="1">
        <f t="array" ref="CD41">_xlfn.XLOOKUP(CD$1,'PY1 Data(H)'!$A$1:$CZ$1,_xlfn.XLOOKUP($A41,'PY1 Data(H)'!$A$1:$A$288,'PY1 Data(H)'!$A$1:$CZ$288))</f>
        <v>840250</v>
      </c>
      <c r="CE41" s="176" cm="1">
        <f t="array" ref="CE41">_xlfn.XLOOKUP(CE$1,'PY1 Data(H)'!$A$1:$CZ$1,_xlfn.XLOOKUP($A41,'PY1 Data(H)'!$A$1:$A$288,'PY1 Data(H)'!$A$1:$CZ$288))</f>
        <v>1028671</v>
      </c>
      <c r="CF41" s="176" cm="1">
        <f t="array" ref="CF41">_xlfn.XLOOKUP(CF$1,'PY1 Data(H)'!$A$1:$CZ$1,_xlfn.XLOOKUP($A41,'PY1 Data(H)'!$A$1:$A$288,'PY1 Data(H)'!$A$1:$CZ$288))</f>
        <v>549211</v>
      </c>
      <c r="CG41" s="176" cm="1">
        <f t="array" ref="CG41">_xlfn.XLOOKUP(CG$1,'PY1 Data(H)'!$A$1:$CZ$1,_xlfn.XLOOKUP($A41,'PY1 Data(H)'!$A$1:$A$288,'PY1 Data(H)'!$A$1:$CZ$288))</f>
        <v>850880</v>
      </c>
      <c r="CH41" s="176" cm="1">
        <f t="array" ref="CH41">_xlfn.XLOOKUP(CH$1,'PY1 Data(H)'!$A$1:$CZ$1,_xlfn.XLOOKUP($A41,'PY1 Data(H)'!$A$1:$A$288,'PY1 Data(H)'!$A$1:$CZ$288))</f>
        <v>0</v>
      </c>
      <c r="CI41" s="176" cm="1">
        <f t="array" ref="CI41">_xlfn.XLOOKUP(CI$1,'PY1 Data(H)'!$A$1:$CZ$1,_xlfn.XLOOKUP($A41,'PY1 Data(H)'!$A$1:$A$288,'PY1 Data(H)'!$A$1:$CZ$288))</f>
        <v>0</v>
      </c>
      <c r="CJ41" s="176" cm="1">
        <f t="array" ref="CJ41">_xlfn.XLOOKUP(CJ$1,'PY1 Data(H)'!$A$1:$CZ$1,_xlfn.XLOOKUP($A41,'PY1 Data(H)'!$A$1:$A$288,'PY1 Data(H)'!$A$1:$CZ$288))</f>
        <v>4256144</v>
      </c>
      <c r="CK41" s="176" cm="1">
        <f t="array" ref="CK41">_xlfn.XLOOKUP(CK$1,'PY1 Data(H)'!$A$1:$CZ$1,_xlfn.XLOOKUP($A41,'PY1 Data(H)'!$A$1:$A$288,'PY1 Data(H)'!$A$1:$CZ$288))</f>
        <v>5574322</v>
      </c>
      <c r="CL41" s="176" cm="1">
        <f t="array" ref="CL41">_xlfn.XLOOKUP(CL$1,'PY1 Data(H)'!$A$1:$CZ$1,_xlfn.XLOOKUP($A41,'PY1 Data(H)'!$A$1:$A$288,'PY1 Data(H)'!$A$1:$CZ$288))</f>
        <v>1309888</v>
      </c>
      <c r="CM41" s="176" cm="1">
        <f t="array" ref="CM41">_xlfn.XLOOKUP(CM$1,'PY1 Data(H)'!$A$1:$CZ$1,_xlfn.XLOOKUP($A41,'PY1 Data(H)'!$A$1:$A$288,'PY1 Data(H)'!$A$1:$CZ$288))</f>
        <v>137198</v>
      </c>
      <c r="CN41" s="176" cm="1">
        <f t="array" ref="CN41">_xlfn.XLOOKUP(CN$1,'PY1 Data(H)'!$A$1:$CZ$1,_xlfn.XLOOKUP($A41,'PY1 Data(H)'!$A$1:$A$288,'PY1 Data(H)'!$A$1:$CZ$288))</f>
        <v>241491</v>
      </c>
      <c r="CO41" s="176" cm="1">
        <f t="array" ref="CO41">_xlfn.XLOOKUP(CO$1,'PY1 Data(H)'!$A$1:$CZ$1,_xlfn.XLOOKUP($A41,'PY1 Data(H)'!$A$1:$A$288,'PY1 Data(H)'!$A$1:$CZ$288))</f>
        <v>7004728</v>
      </c>
      <c r="CP41" s="176" cm="1">
        <f t="array" ref="CP41">_xlfn.XLOOKUP(CP$1,'PY1 Data(H)'!$A$1:$CZ$1,_xlfn.XLOOKUP($A41,'PY1 Data(H)'!$A$1:$A$288,'PY1 Data(H)'!$A$1:$CZ$288))</f>
        <v>415537</v>
      </c>
      <c r="CQ41" s="176" cm="1">
        <f t="array" ref="CQ41">_xlfn.XLOOKUP(CQ$1,'PY1 Data(H)'!$A$1:$CZ$1,_xlfn.XLOOKUP($A41,'PY1 Data(H)'!$A$1:$A$288,'PY1 Data(H)'!$A$1:$CZ$288))</f>
        <v>6891675</v>
      </c>
      <c r="CR41" s="176" cm="1">
        <f t="array" ref="CR41">_xlfn.XLOOKUP(CR$1,'PY1 Data(H)'!$A$1:$CZ$1,_xlfn.XLOOKUP($A41,'PY1 Data(H)'!$A$1:$A$288,'PY1 Data(H)'!$A$1:$CZ$288))</f>
        <v>3426903</v>
      </c>
      <c r="CS41" s="176" cm="1">
        <f t="array" ref="CS41">_xlfn.XLOOKUP(CS$1,'PY1 Data(H)'!$A$1:$CZ$1,_xlfn.XLOOKUP($A41,'PY1 Data(H)'!$A$1:$A$288,'PY1 Data(H)'!$A$1:$CZ$288))</f>
        <v>45703</v>
      </c>
      <c r="CT41" s="176" cm="1">
        <f t="array" ref="CT41">_xlfn.XLOOKUP(CT$1,'PY1 Data(H)'!$A$1:$CZ$1,_xlfn.XLOOKUP($A41,'PY1 Data(H)'!$A$1:$A$288,'PY1 Data(H)'!$A$1:$CZ$288))</f>
        <v>347745</v>
      </c>
      <c r="CU41" s="176" cm="1">
        <f t="array" ref="CU41">_xlfn.XLOOKUP(CU$1,'PY1 Data(H)'!$A$1:$CZ$1,_xlfn.XLOOKUP($A41,'PY1 Data(H)'!$A$1:$A$288,'PY1 Data(H)'!$A$1:$CZ$288))</f>
        <v>10194303</v>
      </c>
      <c r="CV41" s="176" cm="1">
        <f t="array" ref="CV41">_xlfn.XLOOKUP(CV$1,'PY1 Data(H)'!$A$1:$CZ$1,_xlfn.XLOOKUP($A41,'PY1 Data(H)'!$A$1:$A$288,'PY1 Data(H)'!$A$1:$CZ$288))</f>
        <v>9100</v>
      </c>
      <c r="CW41" s="176" cm="1">
        <f t="array" ref="CW41">_xlfn.XLOOKUP(CW$1,'PY1 Data(H)'!$A$1:$CZ$1,_xlfn.XLOOKUP($A41,'PY1 Data(H)'!$A$1:$A$288,'PY1 Data(H)'!$A$1:$CZ$288))</f>
        <v>6120263</v>
      </c>
      <c r="CX41" s="176" cm="1">
        <f t="array" ref="CX41">_xlfn.XLOOKUP(CX$1,'PY1 Data(H)'!$A$1:$CZ$1,_xlfn.XLOOKUP($A41,'PY1 Data(H)'!$A$1:$A$288,'PY1 Data(H)'!$A$1:$CZ$288))</f>
        <v>109700</v>
      </c>
      <c r="CY41" s="176" cm="1">
        <f t="array" ref="CY41">_xlfn.XLOOKUP(CY$1,'PY1 Data(H)'!$A$1:$CZ$1,_xlfn.XLOOKUP($A41,'PY1 Data(H)'!$A$1:$A$288,'PY1 Data(H)'!$A$1:$CZ$288))</f>
        <v>2814838</v>
      </c>
    </row>
    <row r="42" spans="1:103" x14ac:dyDescent="0.3">
      <c r="A42">
        <v>586</v>
      </c>
      <c r="D42" s="176" cm="1">
        <f t="array" ref="D42">_xlfn.XLOOKUP(D$1,'PY1 Data(H)'!$A$1:$CZ$1,_xlfn.XLOOKUP($A42,'PY1 Data(H)'!$A$1:$A$288,'PY1 Data(H)'!$A$1:$CZ$288))</f>
        <v>0</v>
      </c>
      <c r="E42" s="176" cm="1">
        <f t="array" ref="E42">_xlfn.XLOOKUP(E$1,'PY1 Data(H)'!$A$1:$CZ$1,_xlfn.XLOOKUP($A42,'PY1 Data(H)'!$A$1:$A$288,'PY1 Data(H)'!$A$1:$CZ$288))</f>
        <v>0</v>
      </c>
      <c r="F42" s="176" cm="1">
        <f t="array" ref="F42">_xlfn.XLOOKUP(F$1,'PY1 Data(H)'!$A$1:$CZ$1,_xlfn.XLOOKUP($A42,'PY1 Data(H)'!$A$1:$A$288,'PY1 Data(H)'!$A$1:$CZ$288))</f>
        <v>0</v>
      </c>
      <c r="G42" s="176" cm="1">
        <f t="array" ref="G42">_xlfn.XLOOKUP(G$1,'PY1 Data(H)'!$A$1:$CZ$1,_xlfn.XLOOKUP($A42,'PY1 Data(H)'!$A$1:$A$288,'PY1 Data(H)'!$A$1:$CZ$288))</f>
        <v>0</v>
      </c>
      <c r="H42" s="176" cm="1">
        <f t="array" ref="H42">_xlfn.XLOOKUP(H$1,'PY1 Data(H)'!$A$1:$CZ$1,_xlfn.XLOOKUP($A42,'PY1 Data(H)'!$A$1:$A$288,'PY1 Data(H)'!$A$1:$CZ$288))</f>
        <v>0</v>
      </c>
      <c r="I42" s="176" cm="1">
        <f t="array" ref="I42">_xlfn.XLOOKUP(I$1,'PY1 Data(H)'!$A$1:$CZ$1,_xlfn.XLOOKUP($A42,'PY1 Data(H)'!$A$1:$A$288,'PY1 Data(H)'!$A$1:$CZ$288))</f>
        <v>0</v>
      </c>
      <c r="J42" s="176" cm="1">
        <f t="array" ref="J42">_xlfn.XLOOKUP(J$1,'PY1 Data(H)'!$A$1:$CZ$1,_xlfn.XLOOKUP($A42,'PY1 Data(H)'!$A$1:$A$288,'PY1 Data(H)'!$A$1:$CZ$288))</f>
        <v>0</v>
      </c>
      <c r="K42" s="176" cm="1">
        <f t="array" ref="K42">_xlfn.XLOOKUP(K$1,'PY1 Data(H)'!$A$1:$CZ$1,_xlfn.XLOOKUP($A42,'PY1 Data(H)'!$A$1:$A$288,'PY1 Data(H)'!$A$1:$CZ$288))</f>
        <v>0</v>
      </c>
      <c r="L42" s="176" cm="1">
        <f t="array" ref="L42">_xlfn.XLOOKUP(L$1,'PY1 Data(H)'!$A$1:$CZ$1,_xlfn.XLOOKUP($A42,'PY1 Data(H)'!$A$1:$A$288,'PY1 Data(H)'!$A$1:$CZ$288))</f>
        <v>0</v>
      </c>
      <c r="M42" s="176" cm="1">
        <f t="array" ref="M42">_xlfn.XLOOKUP(M$1,'PY1 Data(H)'!$A$1:$CZ$1,_xlfn.XLOOKUP($A42,'PY1 Data(H)'!$A$1:$A$288,'PY1 Data(H)'!$A$1:$CZ$288))</f>
        <v>0</v>
      </c>
      <c r="N42" s="176" cm="1">
        <f t="array" ref="N42">_xlfn.XLOOKUP(N$1,'PY1 Data(H)'!$A$1:$CZ$1,_xlfn.XLOOKUP($A42,'PY1 Data(H)'!$A$1:$A$288,'PY1 Data(H)'!$A$1:$CZ$288))</f>
        <v>0</v>
      </c>
      <c r="O42" s="176" cm="1">
        <f t="array" ref="O42">_xlfn.XLOOKUP(O$1,'PY1 Data(H)'!$A$1:$CZ$1,_xlfn.XLOOKUP($A42,'PY1 Data(H)'!$A$1:$A$288,'PY1 Data(H)'!$A$1:$CZ$288))</f>
        <v>0</v>
      </c>
      <c r="P42" s="176" cm="1">
        <f t="array" ref="P42">_xlfn.XLOOKUP(P$1,'PY1 Data(H)'!$A$1:$CZ$1,_xlfn.XLOOKUP($A42,'PY1 Data(H)'!$A$1:$A$288,'PY1 Data(H)'!$A$1:$CZ$288))</f>
        <v>0</v>
      </c>
      <c r="Q42" s="176" cm="1">
        <f t="array" ref="Q42">_xlfn.XLOOKUP(Q$1,'PY1 Data(H)'!$A$1:$CZ$1,_xlfn.XLOOKUP($A42,'PY1 Data(H)'!$A$1:$A$288,'PY1 Data(H)'!$A$1:$CZ$288))</f>
        <v>0</v>
      </c>
      <c r="R42" s="176" cm="1">
        <f t="array" ref="R42">_xlfn.XLOOKUP(R$1,'PY1 Data(H)'!$A$1:$CZ$1,_xlfn.XLOOKUP($A42,'PY1 Data(H)'!$A$1:$A$288,'PY1 Data(H)'!$A$1:$CZ$288))</f>
        <v>0</v>
      </c>
      <c r="S42" s="176" cm="1">
        <f t="array" ref="S42">_xlfn.XLOOKUP(S$1,'PY1 Data(H)'!$A$1:$CZ$1,_xlfn.XLOOKUP($A42,'PY1 Data(H)'!$A$1:$A$288,'PY1 Data(H)'!$A$1:$CZ$288))</f>
        <v>0</v>
      </c>
      <c r="T42" s="176" cm="1">
        <f t="array" ref="T42">_xlfn.XLOOKUP(T$1,'PY1 Data(H)'!$A$1:$CZ$1,_xlfn.XLOOKUP($A42,'PY1 Data(H)'!$A$1:$A$288,'PY1 Data(H)'!$A$1:$CZ$288))</f>
        <v>0</v>
      </c>
      <c r="U42" s="176" cm="1">
        <f t="array" ref="U42">_xlfn.XLOOKUP(U$1,'PY1 Data(H)'!$A$1:$CZ$1,_xlfn.XLOOKUP($A42,'PY1 Data(H)'!$A$1:$A$288,'PY1 Data(H)'!$A$1:$CZ$288))</f>
        <v>0</v>
      </c>
      <c r="V42" s="176" cm="1">
        <f t="array" ref="V42">_xlfn.XLOOKUP(V$1,'PY1 Data(H)'!$A$1:$CZ$1,_xlfn.XLOOKUP($A42,'PY1 Data(H)'!$A$1:$A$288,'PY1 Data(H)'!$A$1:$CZ$288))</f>
        <v>0</v>
      </c>
      <c r="W42" s="176" cm="1">
        <f t="array" ref="W42">_xlfn.XLOOKUP(W$1,'PY1 Data(H)'!$A$1:$CZ$1,_xlfn.XLOOKUP($A42,'PY1 Data(H)'!$A$1:$A$288,'PY1 Data(H)'!$A$1:$CZ$288))</f>
        <v>0</v>
      </c>
      <c r="X42" s="176" cm="1">
        <f t="array" ref="X42">_xlfn.XLOOKUP(X$1,'PY1 Data(H)'!$A$1:$CZ$1,_xlfn.XLOOKUP($A42,'PY1 Data(H)'!$A$1:$A$288,'PY1 Data(H)'!$A$1:$CZ$288))</f>
        <v>0</v>
      </c>
      <c r="Y42" s="176" cm="1">
        <f t="array" ref="Y42">_xlfn.XLOOKUP(Y$1,'PY1 Data(H)'!$A$1:$CZ$1,_xlfn.XLOOKUP($A42,'PY1 Data(H)'!$A$1:$A$288,'PY1 Data(H)'!$A$1:$CZ$288))</f>
        <v>0</v>
      </c>
      <c r="Z42" s="176" cm="1">
        <f t="array" ref="Z42">_xlfn.XLOOKUP(Z$1,'PY1 Data(H)'!$A$1:$CZ$1,_xlfn.XLOOKUP($A42,'PY1 Data(H)'!$A$1:$A$288,'PY1 Data(H)'!$A$1:$CZ$288))</f>
        <v>0</v>
      </c>
      <c r="AA42" s="176" cm="1">
        <f t="array" ref="AA42">_xlfn.XLOOKUP(AA$1,'PY1 Data(H)'!$A$1:$CZ$1,_xlfn.XLOOKUP($A42,'PY1 Data(H)'!$A$1:$A$288,'PY1 Data(H)'!$A$1:$CZ$288))</f>
        <v>0</v>
      </c>
      <c r="AB42" s="176" cm="1">
        <f t="array" ref="AB42">_xlfn.XLOOKUP(AB$1,'PY1 Data(H)'!$A$1:$CZ$1,_xlfn.XLOOKUP($A42,'PY1 Data(H)'!$A$1:$A$288,'PY1 Data(H)'!$A$1:$CZ$288))</f>
        <v>0</v>
      </c>
      <c r="AC42" s="176" cm="1">
        <f t="array" ref="AC42">_xlfn.XLOOKUP(AC$1,'PY1 Data(H)'!$A$1:$CZ$1,_xlfn.XLOOKUP($A42,'PY1 Data(H)'!$A$1:$A$288,'PY1 Data(H)'!$A$1:$CZ$288))</f>
        <v>0</v>
      </c>
      <c r="AD42" s="176" cm="1">
        <f t="array" ref="AD42">_xlfn.XLOOKUP(AD$1,'PY1 Data(H)'!$A$1:$CZ$1,_xlfn.XLOOKUP($A42,'PY1 Data(H)'!$A$1:$A$288,'PY1 Data(H)'!$A$1:$CZ$288))</f>
        <v>0</v>
      </c>
      <c r="AE42" s="176" cm="1">
        <f t="array" ref="AE42">_xlfn.XLOOKUP(AE$1,'PY1 Data(H)'!$A$1:$CZ$1,_xlfn.XLOOKUP($A42,'PY1 Data(H)'!$A$1:$A$288,'PY1 Data(H)'!$A$1:$CZ$288))</f>
        <v>0</v>
      </c>
      <c r="AF42" s="176" cm="1">
        <f t="array" ref="AF42">_xlfn.XLOOKUP(AF$1,'PY1 Data(H)'!$A$1:$CZ$1,_xlfn.XLOOKUP($A42,'PY1 Data(H)'!$A$1:$A$288,'PY1 Data(H)'!$A$1:$CZ$288))</f>
        <v>0</v>
      </c>
      <c r="AG42" s="176" cm="1">
        <f t="array" ref="AG42">_xlfn.XLOOKUP(AG$1,'PY1 Data(H)'!$A$1:$CZ$1,_xlfn.XLOOKUP($A42,'PY1 Data(H)'!$A$1:$A$288,'PY1 Data(H)'!$A$1:$CZ$288))</f>
        <v>0</v>
      </c>
      <c r="AH42" s="176" cm="1">
        <f t="array" ref="AH42">_xlfn.XLOOKUP(AH$1,'PY1 Data(H)'!$A$1:$CZ$1,_xlfn.XLOOKUP($A42,'PY1 Data(H)'!$A$1:$A$288,'PY1 Data(H)'!$A$1:$CZ$288))</f>
        <v>0</v>
      </c>
      <c r="AI42" s="176" cm="1">
        <f t="array" ref="AI42">_xlfn.XLOOKUP(AI$1,'PY1 Data(H)'!$A$1:$CZ$1,_xlfn.XLOOKUP($A42,'PY1 Data(H)'!$A$1:$A$288,'PY1 Data(H)'!$A$1:$CZ$288))</f>
        <v>0</v>
      </c>
      <c r="AJ42" s="176" cm="1">
        <f t="array" ref="AJ42">_xlfn.XLOOKUP(AJ$1,'PY1 Data(H)'!$A$1:$CZ$1,_xlfn.XLOOKUP($A42,'PY1 Data(H)'!$A$1:$A$288,'PY1 Data(H)'!$A$1:$CZ$288))</f>
        <v>0</v>
      </c>
      <c r="AK42" s="176" cm="1">
        <f t="array" ref="AK42">_xlfn.XLOOKUP(AK$1,'PY1 Data(H)'!$A$1:$CZ$1,_xlfn.XLOOKUP($A42,'PY1 Data(H)'!$A$1:$A$288,'PY1 Data(H)'!$A$1:$CZ$288))</f>
        <v>0</v>
      </c>
      <c r="AL42" s="176" cm="1">
        <f t="array" ref="AL42">_xlfn.XLOOKUP(AL$1,'PY1 Data(H)'!$A$1:$CZ$1,_xlfn.XLOOKUP($A42,'PY1 Data(H)'!$A$1:$A$288,'PY1 Data(H)'!$A$1:$CZ$288))</f>
        <v>0</v>
      </c>
      <c r="AM42" s="176" cm="1">
        <f t="array" ref="AM42">_xlfn.XLOOKUP(AM$1,'PY1 Data(H)'!$A$1:$CZ$1,_xlfn.XLOOKUP($A42,'PY1 Data(H)'!$A$1:$A$288,'PY1 Data(H)'!$A$1:$CZ$288))</f>
        <v>0</v>
      </c>
      <c r="AN42" s="176" cm="1">
        <f t="array" ref="AN42">_xlfn.XLOOKUP(AN$1,'PY1 Data(H)'!$A$1:$CZ$1,_xlfn.XLOOKUP($A42,'PY1 Data(H)'!$A$1:$A$288,'PY1 Data(H)'!$A$1:$CZ$288))</f>
        <v>0</v>
      </c>
      <c r="AO42" s="176" cm="1">
        <f t="array" ref="AO42">_xlfn.XLOOKUP(AO$1,'PY1 Data(H)'!$A$1:$CZ$1,_xlfn.XLOOKUP($A42,'PY1 Data(H)'!$A$1:$A$288,'PY1 Data(H)'!$A$1:$CZ$288))</f>
        <v>0</v>
      </c>
      <c r="AP42" s="176" cm="1">
        <f t="array" ref="AP42">_xlfn.XLOOKUP(AP$1,'PY1 Data(H)'!$A$1:$CZ$1,_xlfn.XLOOKUP($A42,'PY1 Data(H)'!$A$1:$A$288,'PY1 Data(H)'!$A$1:$CZ$288))</f>
        <v>0</v>
      </c>
      <c r="AQ42" s="176" cm="1">
        <f t="array" ref="AQ42">_xlfn.XLOOKUP(AQ$1,'PY1 Data(H)'!$A$1:$CZ$1,_xlfn.XLOOKUP($A42,'PY1 Data(H)'!$A$1:$A$288,'PY1 Data(H)'!$A$1:$CZ$288))</f>
        <v>0</v>
      </c>
      <c r="AR42" s="176" cm="1">
        <f t="array" ref="AR42">_xlfn.XLOOKUP(AR$1,'PY1 Data(H)'!$A$1:$CZ$1,_xlfn.XLOOKUP($A42,'PY1 Data(H)'!$A$1:$A$288,'PY1 Data(H)'!$A$1:$CZ$288))</f>
        <v>0</v>
      </c>
      <c r="AS42" s="176" cm="1">
        <f t="array" ref="AS42">_xlfn.XLOOKUP(AS$1,'PY1 Data(H)'!$A$1:$CZ$1,_xlfn.XLOOKUP($A42,'PY1 Data(H)'!$A$1:$A$288,'PY1 Data(H)'!$A$1:$CZ$288))</f>
        <v>0</v>
      </c>
      <c r="AT42" s="176" cm="1">
        <f t="array" ref="AT42">_xlfn.XLOOKUP(AT$1,'PY1 Data(H)'!$A$1:$CZ$1,_xlfn.XLOOKUP($A42,'PY1 Data(H)'!$A$1:$A$288,'PY1 Data(H)'!$A$1:$CZ$288))</f>
        <v>0</v>
      </c>
      <c r="AU42" s="176" cm="1">
        <f t="array" ref="AU42">_xlfn.XLOOKUP(AU$1,'PY1 Data(H)'!$A$1:$CZ$1,_xlfn.XLOOKUP($A42,'PY1 Data(H)'!$A$1:$A$288,'PY1 Data(H)'!$A$1:$CZ$288))</f>
        <v>0</v>
      </c>
      <c r="AV42" s="176" cm="1">
        <f t="array" ref="AV42">_xlfn.XLOOKUP(AV$1,'PY1 Data(H)'!$A$1:$CZ$1,_xlfn.XLOOKUP($A42,'PY1 Data(H)'!$A$1:$A$288,'PY1 Data(H)'!$A$1:$CZ$288))</f>
        <v>0</v>
      </c>
      <c r="AW42" s="176" cm="1">
        <f t="array" ref="AW42">_xlfn.XLOOKUP(AW$1,'PY1 Data(H)'!$A$1:$CZ$1,_xlfn.XLOOKUP($A42,'PY1 Data(H)'!$A$1:$A$288,'PY1 Data(H)'!$A$1:$CZ$288))</f>
        <v>0</v>
      </c>
      <c r="AX42" s="176" cm="1">
        <f t="array" ref="AX42">_xlfn.XLOOKUP(AX$1,'PY1 Data(H)'!$A$1:$CZ$1,_xlfn.XLOOKUP($A42,'PY1 Data(H)'!$A$1:$A$288,'PY1 Data(H)'!$A$1:$CZ$288))</f>
        <v>0</v>
      </c>
      <c r="AY42" s="176" cm="1">
        <f t="array" ref="AY42">_xlfn.XLOOKUP(AY$1,'PY1 Data(H)'!$A$1:$CZ$1,_xlfn.XLOOKUP($A42,'PY1 Data(H)'!$A$1:$A$288,'PY1 Data(H)'!$A$1:$CZ$288))</f>
        <v>0</v>
      </c>
      <c r="AZ42" s="176" cm="1">
        <f t="array" ref="AZ42">_xlfn.XLOOKUP(AZ$1,'PY1 Data(H)'!$A$1:$CZ$1,_xlfn.XLOOKUP($A42,'PY1 Data(H)'!$A$1:$A$288,'PY1 Data(H)'!$A$1:$CZ$288))</f>
        <v>0</v>
      </c>
      <c r="BA42" s="176" cm="1">
        <f t="array" ref="BA42">_xlfn.XLOOKUP(BA$1,'PY1 Data(H)'!$A$1:$CZ$1,_xlfn.XLOOKUP($A42,'PY1 Data(H)'!$A$1:$A$288,'PY1 Data(H)'!$A$1:$CZ$288))</f>
        <v>0</v>
      </c>
      <c r="BB42" s="176" cm="1">
        <f t="array" ref="BB42">_xlfn.XLOOKUP(BB$1,'PY1 Data(H)'!$A$1:$CZ$1,_xlfn.XLOOKUP($A42,'PY1 Data(H)'!$A$1:$A$288,'PY1 Data(H)'!$A$1:$CZ$288))</f>
        <v>0</v>
      </c>
      <c r="BC42" s="176" cm="1">
        <f t="array" ref="BC42">_xlfn.XLOOKUP(BC$1,'PY1 Data(H)'!$A$1:$CZ$1,_xlfn.XLOOKUP($A42,'PY1 Data(H)'!$A$1:$A$288,'PY1 Data(H)'!$A$1:$CZ$288))</f>
        <v>0</v>
      </c>
      <c r="BD42" s="176" cm="1">
        <f t="array" ref="BD42">_xlfn.XLOOKUP(BD$1,'PY1 Data(H)'!$A$1:$CZ$1,_xlfn.XLOOKUP($A42,'PY1 Data(H)'!$A$1:$A$288,'PY1 Data(H)'!$A$1:$CZ$288))</f>
        <v>0</v>
      </c>
      <c r="BE42" s="176" cm="1">
        <f t="array" ref="BE42">_xlfn.XLOOKUP(BE$1,'PY1 Data(H)'!$A$1:$CZ$1,_xlfn.XLOOKUP($A42,'PY1 Data(H)'!$A$1:$A$288,'PY1 Data(H)'!$A$1:$CZ$288))</f>
        <v>0</v>
      </c>
      <c r="BF42" s="176" cm="1">
        <f t="array" ref="BF42">_xlfn.XLOOKUP(BF$1,'PY1 Data(H)'!$A$1:$CZ$1,_xlfn.XLOOKUP($A42,'PY1 Data(H)'!$A$1:$A$288,'PY1 Data(H)'!$A$1:$CZ$288))</f>
        <v>0</v>
      </c>
      <c r="BG42" s="176" cm="1">
        <f t="array" ref="BG42">_xlfn.XLOOKUP(BG$1,'PY1 Data(H)'!$A$1:$CZ$1,_xlfn.XLOOKUP($A42,'PY1 Data(H)'!$A$1:$A$288,'PY1 Data(H)'!$A$1:$CZ$288))</f>
        <v>0</v>
      </c>
      <c r="BH42" s="176" cm="1">
        <f t="array" ref="BH42">_xlfn.XLOOKUP(BH$1,'PY1 Data(H)'!$A$1:$CZ$1,_xlfn.XLOOKUP($A42,'PY1 Data(H)'!$A$1:$A$288,'PY1 Data(H)'!$A$1:$CZ$288))</f>
        <v>0</v>
      </c>
      <c r="BI42" s="176" cm="1">
        <f t="array" ref="BI42">_xlfn.XLOOKUP(BI$1,'PY1 Data(H)'!$A$1:$CZ$1,_xlfn.XLOOKUP($A42,'PY1 Data(H)'!$A$1:$A$288,'PY1 Data(H)'!$A$1:$CZ$288))</f>
        <v>1539122</v>
      </c>
      <c r="BJ42" s="176" cm="1">
        <f t="array" ref="BJ42">_xlfn.XLOOKUP(BJ$1,'PY1 Data(H)'!$A$1:$CZ$1,_xlfn.XLOOKUP($A42,'PY1 Data(H)'!$A$1:$A$288,'PY1 Data(H)'!$A$1:$CZ$288))</f>
        <v>0</v>
      </c>
      <c r="BK42" s="176" cm="1">
        <f t="array" ref="BK42">_xlfn.XLOOKUP(BK$1,'PY1 Data(H)'!$A$1:$CZ$1,_xlfn.XLOOKUP($A42,'PY1 Data(H)'!$A$1:$A$288,'PY1 Data(H)'!$A$1:$CZ$288))</f>
        <v>0</v>
      </c>
      <c r="BL42" s="176" cm="1">
        <f t="array" ref="BL42">_xlfn.XLOOKUP(BL$1,'PY1 Data(H)'!$A$1:$CZ$1,_xlfn.XLOOKUP($A42,'PY1 Data(H)'!$A$1:$A$288,'PY1 Data(H)'!$A$1:$CZ$288))</f>
        <v>0</v>
      </c>
      <c r="BM42" s="176" cm="1">
        <f t="array" ref="BM42">_xlfn.XLOOKUP(BM$1,'PY1 Data(H)'!$A$1:$CZ$1,_xlfn.XLOOKUP($A42,'PY1 Data(H)'!$A$1:$A$288,'PY1 Data(H)'!$A$1:$CZ$288))</f>
        <v>0</v>
      </c>
      <c r="BN42" s="176" cm="1">
        <f t="array" ref="BN42">_xlfn.XLOOKUP(BN$1,'PY1 Data(H)'!$A$1:$CZ$1,_xlfn.XLOOKUP($A42,'PY1 Data(H)'!$A$1:$A$288,'PY1 Data(H)'!$A$1:$CZ$288))</f>
        <v>0</v>
      </c>
      <c r="BO42" s="176" cm="1">
        <f t="array" ref="BO42">_xlfn.XLOOKUP(BO$1,'PY1 Data(H)'!$A$1:$CZ$1,_xlfn.XLOOKUP($A42,'PY1 Data(H)'!$A$1:$A$288,'PY1 Data(H)'!$A$1:$CZ$288))</f>
        <v>0</v>
      </c>
      <c r="BP42" s="176" cm="1">
        <f t="array" ref="BP42">_xlfn.XLOOKUP(BP$1,'PY1 Data(H)'!$A$1:$CZ$1,_xlfn.XLOOKUP($A42,'PY1 Data(H)'!$A$1:$A$288,'PY1 Data(H)'!$A$1:$CZ$288))</f>
        <v>0</v>
      </c>
      <c r="BQ42" s="176" cm="1">
        <f t="array" ref="BQ42">_xlfn.XLOOKUP(BQ$1,'PY1 Data(H)'!$A$1:$CZ$1,_xlfn.XLOOKUP($A42,'PY1 Data(H)'!$A$1:$A$288,'PY1 Data(H)'!$A$1:$CZ$288))</f>
        <v>0</v>
      </c>
      <c r="BR42" s="176" cm="1">
        <f t="array" ref="BR42">_xlfn.XLOOKUP(BR$1,'PY1 Data(H)'!$A$1:$CZ$1,_xlfn.XLOOKUP($A42,'PY1 Data(H)'!$A$1:$A$288,'PY1 Data(H)'!$A$1:$CZ$288))</f>
        <v>0</v>
      </c>
      <c r="BS42" s="176" cm="1">
        <f t="array" ref="BS42">_xlfn.XLOOKUP(BS$1,'PY1 Data(H)'!$A$1:$CZ$1,_xlfn.XLOOKUP($A42,'PY1 Data(H)'!$A$1:$A$288,'PY1 Data(H)'!$A$1:$CZ$288))</f>
        <v>0</v>
      </c>
      <c r="BT42" s="176" cm="1">
        <f t="array" ref="BT42">_xlfn.XLOOKUP(BT$1,'PY1 Data(H)'!$A$1:$CZ$1,_xlfn.XLOOKUP($A42,'PY1 Data(H)'!$A$1:$A$288,'PY1 Data(H)'!$A$1:$CZ$288))</f>
        <v>0</v>
      </c>
      <c r="BU42" s="176" cm="1">
        <f t="array" ref="BU42">_xlfn.XLOOKUP(BU$1,'PY1 Data(H)'!$A$1:$CZ$1,_xlfn.XLOOKUP($A42,'PY1 Data(H)'!$A$1:$A$288,'PY1 Data(H)'!$A$1:$CZ$288))</f>
        <v>0</v>
      </c>
      <c r="BV42" s="176" cm="1">
        <f t="array" ref="BV42">_xlfn.XLOOKUP(BV$1,'PY1 Data(H)'!$A$1:$CZ$1,_xlfn.XLOOKUP($A42,'PY1 Data(H)'!$A$1:$A$288,'PY1 Data(H)'!$A$1:$CZ$288))</f>
        <v>0</v>
      </c>
      <c r="BW42" s="176" cm="1">
        <f t="array" ref="BW42">_xlfn.XLOOKUP(BW$1,'PY1 Data(H)'!$A$1:$CZ$1,_xlfn.XLOOKUP($A42,'PY1 Data(H)'!$A$1:$A$288,'PY1 Data(H)'!$A$1:$CZ$288))</f>
        <v>0</v>
      </c>
      <c r="BX42" s="176" cm="1">
        <f t="array" ref="BX42">_xlfn.XLOOKUP(BX$1,'PY1 Data(H)'!$A$1:$CZ$1,_xlfn.XLOOKUP($A42,'PY1 Data(H)'!$A$1:$A$288,'PY1 Data(H)'!$A$1:$CZ$288))</f>
        <v>0</v>
      </c>
      <c r="BY42" s="176" cm="1">
        <f t="array" ref="BY42">_xlfn.XLOOKUP(BY$1,'PY1 Data(H)'!$A$1:$CZ$1,_xlfn.XLOOKUP($A42,'PY1 Data(H)'!$A$1:$A$288,'PY1 Data(H)'!$A$1:$CZ$288))</f>
        <v>0</v>
      </c>
      <c r="BZ42" s="176" cm="1">
        <f t="array" ref="BZ42">_xlfn.XLOOKUP(BZ$1,'PY1 Data(H)'!$A$1:$CZ$1,_xlfn.XLOOKUP($A42,'PY1 Data(H)'!$A$1:$A$288,'PY1 Data(H)'!$A$1:$CZ$288))</f>
        <v>0</v>
      </c>
      <c r="CA42" s="176" cm="1">
        <f t="array" ref="CA42">_xlfn.XLOOKUP(CA$1,'PY1 Data(H)'!$A$1:$CZ$1,_xlfn.XLOOKUP($A42,'PY1 Data(H)'!$A$1:$A$288,'PY1 Data(H)'!$A$1:$CZ$288))</f>
        <v>0</v>
      </c>
      <c r="CB42" s="176" cm="1">
        <f t="array" ref="CB42">_xlfn.XLOOKUP(CB$1,'PY1 Data(H)'!$A$1:$CZ$1,_xlfn.XLOOKUP($A42,'PY1 Data(H)'!$A$1:$A$288,'PY1 Data(H)'!$A$1:$CZ$288))</f>
        <v>0</v>
      </c>
      <c r="CC42" s="176" cm="1">
        <f t="array" ref="CC42">_xlfn.XLOOKUP(CC$1,'PY1 Data(H)'!$A$1:$CZ$1,_xlfn.XLOOKUP($A42,'PY1 Data(H)'!$A$1:$A$288,'PY1 Data(H)'!$A$1:$CZ$288))</f>
        <v>0</v>
      </c>
      <c r="CD42" s="176" cm="1">
        <f t="array" ref="CD42">_xlfn.XLOOKUP(CD$1,'PY1 Data(H)'!$A$1:$CZ$1,_xlfn.XLOOKUP($A42,'PY1 Data(H)'!$A$1:$A$288,'PY1 Data(H)'!$A$1:$CZ$288))</f>
        <v>0</v>
      </c>
      <c r="CE42" s="176" cm="1">
        <f t="array" ref="CE42">_xlfn.XLOOKUP(CE$1,'PY1 Data(H)'!$A$1:$CZ$1,_xlfn.XLOOKUP($A42,'PY1 Data(H)'!$A$1:$A$288,'PY1 Data(H)'!$A$1:$CZ$288))</f>
        <v>0</v>
      </c>
      <c r="CF42" s="176" cm="1">
        <f t="array" ref="CF42">_xlfn.XLOOKUP(CF$1,'PY1 Data(H)'!$A$1:$CZ$1,_xlfn.XLOOKUP($A42,'PY1 Data(H)'!$A$1:$A$288,'PY1 Data(H)'!$A$1:$CZ$288))</f>
        <v>0</v>
      </c>
      <c r="CG42" s="176" cm="1">
        <f t="array" ref="CG42">_xlfn.XLOOKUP(CG$1,'PY1 Data(H)'!$A$1:$CZ$1,_xlfn.XLOOKUP($A42,'PY1 Data(H)'!$A$1:$A$288,'PY1 Data(H)'!$A$1:$CZ$288))</f>
        <v>453027</v>
      </c>
      <c r="CH42" s="176" cm="1">
        <f t="array" ref="CH42">_xlfn.XLOOKUP(CH$1,'PY1 Data(H)'!$A$1:$CZ$1,_xlfn.XLOOKUP($A42,'PY1 Data(H)'!$A$1:$A$288,'PY1 Data(H)'!$A$1:$CZ$288))</f>
        <v>0</v>
      </c>
      <c r="CI42" s="176" cm="1">
        <f t="array" ref="CI42">_xlfn.XLOOKUP(CI$1,'PY1 Data(H)'!$A$1:$CZ$1,_xlfn.XLOOKUP($A42,'PY1 Data(H)'!$A$1:$A$288,'PY1 Data(H)'!$A$1:$CZ$288))</f>
        <v>0</v>
      </c>
      <c r="CJ42" s="176" cm="1">
        <f t="array" ref="CJ42">_xlfn.XLOOKUP(CJ$1,'PY1 Data(H)'!$A$1:$CZ$1,_xlfn.XLOOKUP($A42,'PY1 Data(H)'!$A$1:$A$288,'PY1 Data(H)'!$A$1:$CZ$288))</f>
        <v>0</v>
      </c>
      <c r="CK42" s="176" cm="1">
        <f t="array" ref="CK42">_xlfn.XLOOKUP(CK$1,'PY1 Data(H)'!$A$1:$CZ$1,_xlfn.XLOOKUP($A42,'PY1 Data(H)'!$A$1:$A$288,'PY1 Data(H)'!$A$1:$CZ$288))</f>
        <v>0</v>
      </c>
      <c r="CL42" s="176" cm="1">
        <f t="array" ref="CL42">_xlfn.XLOOKUP(CL$1,'PY1 Data(H)'!$A$1:$CZ$1,_xlfn.XLOOKUP($A42,'PY1 Data(H)'!$A$1:$A$288,'PY1 Data(H)'!$A$1:$CZ$288))</f>
        <v>424942</v>
      </c>
      <c r="CM42" s="176" cm="1">
        <f t="array" ref="CM42">_xlfn.XLOOKUP(CM$1,'PY1 Data(H)'!$A$1:$CZ$1,_xlfn.XLOOKUP($A42,'PY1 Data(H)'!$A$1:$A$288,'PY1 Data(H)'!$A$1:$CZ$288))</f>
        <v>0</v>
      </c>
      <c r="CN42" s="176" cm="1">
        <f t="array" ref="CN42">_xlfn.XLOOKUP(CN$1,'PY1 Data(H)'!$A$1:$CZ$1,_xlfn.XLOOKUP($A42,'PY1 Data(H)'!$A$1:$A$288,'PY1 Data(H)'!$A$1:$CZ$288))</f>
        <v>0</v>
      </c>
      <c r="CO42" s="176" cm="1">
        <f t="array" ref="CO42">_xlfn.XLOOKUP(CO$1,'PY1 Data(H)'!$A$1:$CZ$1,_xlfn.XLOOKUP($A42,'PY1 Data(H)'!$A$1:$A$288,'PY1 Data(H)'!$A$1:$CZ$288))</f>
        <v>0</v>
      </c>
      <c r="CP42" s="176" cm="1">
        <f t="array" ref="CP42">_xlfn.XLOOKUP(CP$1,'PY1 Data(H)'!$A$1:$CZ$1,_xlfn.XLOOKUP($A42,'PY1 Data(H)'!$A$1:$A$288,'PY1 Data(H)'!$A$1:$CZ$288))</f>
        <v>0</v>
      </c>
      <c r="CQ42" s="176" cm="1">
        <f t="array" ref="CQ42">_xlfn.XLOOKUP(CQ$1,'PY1 Data(H)'!$A$1:$CZ$1,_xlfn.XLOOKUP($A42,'PY1 Data(H)'!$A$1:$A$288,'PY1 Data(H)'!$A$1:$CZ$288))</f>
        <v>0</v>
      </c>
      <c r="CR42" s="176" cm="1">
        <f t="array" ref="CR42">_xlfn.XLOOKUP(CR$1,'PY1 Data(H)'!$A$1:$CZ$1,_xlfn.XLOOKUP($A42,'PY1 Data(H)'!$A$1:$A$288,'PY1 Data(H)'!$A$1:$CZ$288))</f>
        <v>0</v>
      </c>
      <c r="CS42" s="176" cm="1">
        <f t="array" ref="CS42">_xlfn.XLOOKUP(CS$1,'PY1 Data(H)'!$A$1:$CZ$1,_xlfn.XLOOKUP($A42,'PY1 Data(H)'!$A$1:$A$288,'PY1 Data(H)'!$A$1:$CZ$288))</f>
        <v>0</v>
      </c>
      <c r="CT42" s="176" cm="1">
        <f t="array" ref="CT42">_xlfn.XLOOKUP(CT$1,'PY1 Data(H)'!$A$1:$CZ$1,_xlfn.XLOOKUP($A42,'PY1 Data(H)'!$A$1:$A$288,'PY1 Data(H)'!$A$1:$CZ$288))</f>
        <v>0</v>
      </c>
      <c r="CU42" s="176" cm="1">
        <f t="array" ref="CU42">_xlfn.XLOOKUP(CU$1,'PY1 Data(H)'!$A$1:$CZ$1,_xlfn.XLOOKUP($A42,'PY1 Data(H)'!$A$1:$A$288,'PY1 Data(H)'!$A$1:$CZ$288))</f>
        <v>0</v>
      </c>
      <c r="CV42" s="176" cm="1">
        <f t="array" ref="CV42">_xlfn.XLOOKUP(CV$1,'PY1 Data(H)'!$A$1:$CZ$1,_xlfn.XLOOKUP($A42,'PY1 Data(H)'!$A$1:$A$288,'PY1 Data(H)'!$A$1:$CZ$288))</f>
        <v>0</v>
      </c>
      <c r="CW42" s="176" cm="1">
        <f t="array" ref="CW42">_xlfn.XLOOKUP(CW$1,'PY1 Data(H)'!$A$1:$CZ$1,_xlfn.XLOOKUP($A42,'PY1 Data(H)'!$A$1:$A$288,'PY1 Data(H)'!$A$1:$CZ$288))</f>
        <v>0</v>
      </c>
      <c r="CX42" s="176" cm="1">
        <f t="array" ref="CX42">_xlfn.XLOOKUP(CX$1,'PY1 Data(H)'!$A$1:$CZ$1,_xlfn.XLOOKUP($A42,'PY1 Data(H)'!$A$1:$A$288,'PY1 Data(H)'!$A$1:$CZ$288))</f>
        <v>0</v>
      </c>
      <c r="CY42" s="176" cm="1">
        <f t="array" ref="CY42">_xlfn.XLOOKUP(CY$1,'PY1 Data(H)'!$A$1:$CZ$1,_xlfn.XLOOKUP($A42,'PY1 Data(H)'!$A$1:$A$288,'PY1 Data(H)'!$A$1:$CZ$288))</f>
        <v>0</v>
      </c>
    </row>
    <row r="43" spans="1:103" x14ac:dyDescent="0.3">
      <c r="A43">
        <v>379</v>
      </c>
      <c r="D43" s="176" cm="1">
        <f t="array" ref="D43">_xlfn.XLOOKUP(D$1,'PY1 Data(H)'!$A$1:$CZ$1,_xlfn.XLOOKUP($A43,'PY1 Data(H)'!$A$1:$A$288,'PY1 Data(H)'!$A$1:$CZ$288))</f>
        <v>78279833</v>
      </c>
      <c r="E43" s="176" cm="1">
        <f t="array" ref="E43">_xlfn.XLOOKUP(E$1,'PY1 Data(H)'!$A$1:$CZ$1,_xlfn.XLOOKUP($A43,'PY1 Data(H)'!$A$1:$A$288,'PY1 Data(H)'!$A$1:$CZ$288))</f>
        <v>26018845</v>
      </c>
      <c r="F43" s="176" cm="1">
        <f t="array" ref="F43">_xlfn.XLOOKUP(F$1,'PY1 Data(H)'!$A$1:$CZ$1,_xlfn.XLOOKUP($A43,'PY1 Data(H)'!$A$1:$A$288,'PY1 Data(H)'!$A$1:$CZ$288))</f>
        <v>6829712</v>
      </c>
      <c r="G43" s="176" cm="1">
        <f t="array" ref="G43">_xlfn.XLOOKUP(G$1,'PY1 Data(H)'!$A$1:$CZ$1,_xlfn.XLOOKUP($A43,'PY1 Data(H)'!$A$1:$A$288,'PY1 Data(H)'!$A$1:$CZ$288))</f>
        <v>0</v>
      </c>
      <c r="H43" s="176" cm="1">
        <f t="array" ref="H43">_xlfn.XLOOKUP(H$1,'PY1 Data(H)'!$A$1:$CZ$1,_xlfn.XLOOKUP($A43,'PY1 Data(H)'!$A$1:$A$288,'PY1 Data(H)'!$A$1:$CZ$288))</f>
        <v>17700560</v>
      </c>
      <c r="I43" s="176" cm="1">
        <f t="array" ref="I43">_xlfn.XLOOKUP(I$1,'PY1 Data(H)'!$A$1:$CZ$1,_xlfn.XLOOKUP($A43,'PY1 Data(H)'!$A$1:$A$288,'PY1 Data(H)'!$A$1:$CZ$288))</f>
        <v>23735440</v>
      </c>
      <c r="J43" s="176" cm="1">
        <f t="array" ref="J43">_xlfn.XLOOKUP(J$1,'PY1 Data(H)'!$A$1:$CZ$1,_xlfn.XLOOKUP($A43,'PY1 Data(H)'!$A$1:$A$288,'PY1 Data(H)'!$A$1:$CZ$288))</f>
        <v>39994166</v>
      </c>
      <c r="K43" s="176" cm="1">
        <f t="array" ref="K43">_xlfn.XLOOKUP(K$1,'PY1 Data(H)'!$A$1:$CZ$1,_xlfn.XLOOKUP($A43,'PY1 Data(H)'!$A$1:$A$288,'PY1 Data(H)'!$A$1:$CZ$288))</f>
        <v>8033488</v>
      </c>
      <c r="L43" s="176" cm="1">
        <f t="array" ref="L43">_xlfn.XLOOKUP(L$1,'PY1 Data(H)'!$A$1:$CZ$1,_xlfn.XLOOKUP($A43,'PY1 Data(H)'!$A$1:$A$288,'PY1 Data(H)'!$A$1:$CZ$288))</f>
        <v>40134826</v>
      </c>
      <c r="M43" s="176" cm="1">
        <f t="array" ref="M43">_xlfn.XLOOKUP(M$1,'PY1 Data(H)'!$A$1:$CZ$1,_xlfn.XLOOKUP($A43,'PY1 Data(H)'!$A$1:$A$288,'PY1 Data(H)'!$A$1:$CZ$288))</f>
        <v>134082636</v>
      </c>
      <c r="N43" s="176" cm="1">
        <f t="array" ref="N43">_xlfn.XLOOKUP(N$1,'PY1 Data(H)'!$A$1:$CZ$1,_xlfn.XLOOKUP($A43,'PY1 Data(H)'!$A$1:$A$288,'PY1 Data(H)'!$A$1:$CZ$288))</f>
        <v>138760491</v>
      </c>
      <c r="O43" s="176" cm="1">
        <f t="array" ref="O43">_xlfn.XLOOKUP(O$1,'PY1 Data(H)'!$A$1:$CZ$1,_xlfn.XLOOKUP($A43,'PY1 Data(H)'!$A$1:$A$288,'PY1 Data(H)'!$A$1:$CZ$288))</f>
        <v>43415198</v>
      </c>
      <c r="P43" s="176" cm="1">
        <f t="array" ref="P43">_xlfn.XLOOKUP(P$1,'PY1 Data(H)'!$A$1:$CZ$1,_xlfn.XLOOKUP($A43,'PY1 Data(H)'!$A$1:$A$288,'PY1 Data(H)'!$A$1:$CZ$288))</f>
        <v>134234422</v>
      </c>
      <c r="Q43" s="176" cm="1">
        <f t="array" ref="Q43">_xlfn.XLOOKUP(Q$1,'PY1 Data(H)'!$A$1:$CZ$1,_xlfn.XLOOKUP($A43,'PY1 Data(H)'!$A$1:$A$288,'PY1 Data(H)'!$A$1:$CZ$288))</f>
        <v>19504411</v>
      </c>
      <c r="R43" s="176" cm="1">
        <f t="array" ref="R43">_xlfn.XLOOKUP(R$1,'PY1 Data(H)'!$A$1:$CZ$1,_xlfn.XLOOKUP($A43,'PY1 Data(H)'!$A$1:$A$288,'PY1 Data(H)'!$A$1:$CZ$288))</f>
        <v>13865624</v>
      </c>
      <c r="S43" s="176" cm="1">
        <f t="array" ref="S43">_xlfn.XLOOKUP(S$1,'PY1 Data(H)'!$A$1:$CZ$1,_xlfn.XLOOKUP($A43,'PY1 Data(H)'!$A$1:$A$288,'PY1 Data(H)'!$A$1:$CZ$288))</f>
        <v>76814469</v>
      </c>
      <c r="T43" s="176" cm="1">
        <f t="array" ref="T43">_xlfn.XLOOKUP(T$1,'PY1 Data(H)'!$A$1:$CZ$1,_xlfn.XLOOKUP($A43,'PY1 Data(H)'!$A$1:$A$288,'PY1 Data(H)'!$A$1:$CZ$288))</f>
        <v>0</v>
      </c>
      <c r="U43" s="176" cm="1">
        <f t="array" ref="U43">_xlfn.XLOOKUP(U$1,'PY1 Data(H)'!$A$1:$CZ$1,_xlfn.XLOOKUP($A43,'PY1 Data(H)'!$A$1:$A$288,'PY1 Data(H)'!$A$1:$CZ$288))</f>
        <v>128598511</v>
      </c>
      <c r="V43" s="176" cm="1">
        <f t="array" ref="V43">_xlfn.XLOOKUP(V$1,'PY1 Data(H)'!$A$1:$CZ$1,_xlfn.XLOOKUP($A43,'PY1 Data(H)'!$A$1:$A$288,'PY1 Data(H)'!$A$1:$CZ$288))</f>
        <v>60637068</v>
      </c>
      <c r="W43" s="176" cm="1">
        <f t="array" ref="W43">_xlfn.XLOOKUP(W$1,'PY1 Data(H)'!$A$1:$CZ$1,_xlfn.XLOOKUP($A43,'PY1 Data(H)'!$A$1:$A$288,'PY1 Data(H)'!$A$1:$CZ$288))</f>
        <v>0</v>
      </c>
      <c r="X43" s="176" cm="1">
        <f t="array" ref="X43">_xlfn.XLOOKUP(X$1,'PY1 Data(H)'!$A$1:$CZ$1,_xlfn.XLOOKUP($A43,'PY1 Data(H)'!$A$1:$A$288,'PY1 Data(H)'!$A$1:$CZ$288))</f>
        <v>11297882</v>
      </c>
      <c r="Y43" s="176" cm="1">
        <f t="array" ref="Y43">_xlfn.XLOOKUP(Y$1,'PY1 Data(H)'!$A$1:$CZ$1,_xlfn.XLOOKUP($A43,'PY1 Data(H)'!$A$1:$A$288,'PY1 Data(H)'!$A$1:$CZ$288))</f>
        <v>9520465</v>
      </c>
      <c r="Z43" s="176" cm="1">
        <f t="array" ref="Z43">_xlfn.XLOOKUP(Z$1,'PY1 Data(H)'!$A$1:$CZ$1,_xlfn.XLOOKUP($A43,'PY1 Data(H)'!$A$1:$A$288,'PY1 Data(H)'!$A$1:$CZ$288))</f>
        <v>60525282</v>
      </c>
      <c r="AA43" s="176" cm="1">
        <f t="array" ref="AA43">_xlfn.XLOOKUP(AA$1,'PY1 Data(H)'!$A$1:$CZ$1,_xlfn.XLOOKUP($A43,'PY1 Data(H)'!$A$1:$A$288,'PY1 Data(H)'!$A$1:$CZ$288))</f>
        <v>35436976</v>
      </c>
      <c r="AB43" s="176" cm="1">
        <f t="array" ref="AB43">_xlfn.XLOOKUP(AB$1,'PY1 Data(H)'!$A$1:$CZ$1,_xlfn.XLOOKUP($A43,'PY1 Data(H)'!$A$1:$A$288,'PY1 Data(H)'!$A$1:$CZ$288))</f>
        <v>65715058</v>
      </c>
      <c r="AC43" s="176" cm="1">
        <f t="array" ref="AC43">_xlfn.XLOOKUP(AC$1,'PY1 Data(H)'!$A$1:$CZ$1,_xlfn.XLOOKUP($A43,'PY1 Data(H)'!$A$1:$A$288,'PY1 Data(H)'!$A$1:$CZ$288))</f>
        <v>249679157</v>
      </c>
      <c r="AD43" s="176" cm="1">
        <f t="array" ref="AD43">_xlfn.XLOOKUP(AD$1,'PY1 Data(H)'!$A$1:$CZ$1,_xlfn.XLOOKUP($A43,'PY1 Data(H)'!$A$1:$A$288,'PY1 Data(H)'!$A$1:$CZ$288))</f>
        <v>38043662</v>
      </c>
      <c r="AE43" s="176" cm="1">
        <f t="array" ref="AE43">_xlfn.XLOOKUP(AE$1,'PY1 Data(H)'!$A$1:$CZ$1,_xlfn.XLOOKUP($A43,'PY1 Data(H)'!$A$1:$A$288,'PY1 Data(H)'!$A$1:$CZ$288))</f>
        <v>76710878</v>
      </c>
      <c r="AF43" s="176" cm="1">
        <f t="array" ref="AF43">_xlfn.XLOOKUP(AF$1,'PY1 Data(H)'!$A$1:$CZ$1,_xlfn.XLOOKUP($A43,'PY1 Data(H)'!$A$1:$A$288,'PY1 Data(H)'!$A$1:$CZ$288))</f>
        <v>109382220</v>
      </c>
      <c r="AG43" s="176" cm="1">
        <f t="array" ref="AG43">_xlfn.XLOOKUP(AG$1,'PY1 Data(H)'!$A$1:$CZ$1,_xlfn.XLOOKUP($A43,'PY1 Data(H)'!$A$1:$A$288,'PY1 Data(H)'!$A$1:$CZ$288))</f>
        <v>21519455</v>
      </c>
      <c r="AH43" s="176" cm="1">
        <f t="array" ref="AH43">_xlfn.XLOOKUP(AH$1,'PY1 Data(H)'!$A$1:$CZ$1,_xlfn.XLOOKUP($A43,'PY1 Data(H)'!$A$1:$A$288,'PY1 Data(H)'!$A$1:$CZ$288))</f>
        <v>38470227</v>
      </c>
      <c r="AI43" s="176" cm="1">
        <f t="array" ref="AI43">_xlfn.XLOOKUP(AI$1,'PY1 Data(H)'!$A$1:$CZ$1,_xlfn.XLOOKUP($A43,'PY1 Data(H)'!$A$1:$A$288,'PY1 Data(H)'!$A$1:$CZ$288))</f>
        <v>309094825</v>
      </c>
      <c r="AJ43" s="176" cm="1">
        <f t="array" ref="AJ43">_xlfn.XLOOKUP(AJ$1,'PY1 Data(H)'!$A$1:$CZ$1,_xlfn.XLOOKUP($A43,'PY1 Data(H)'!$A$1:$A$288,'PY1 Data(H)'!$A$1:$CZ$288))</f>
        <v>33562555</v>
      </c>
      <c r="AK43" s="176" cm="1">
        <f t="array" ref="AK43">_xlfn.XLOOKUP(AK$1,'PY1 Data(H)'!$A$1:$CZ$1,_xlfn.XLOOKUP($A43,'PY1 Data(H)'!$A$1:$A$288,'PY1 Data(H)'!$A$1:$CZ$288))</f>
        <v>185436691</v>
      </c>
      <c r="AL43" s="176" cm="1">
        <f t="array" ref="AL43">_xlfn.XLOOKUP(AL$1,'PY1 Data(H)'!$A$1:$CZ$1,_xlfn.XLOOKUP($A43,'PY1 Data(H)'!$A$1:$A$288,'PY1 Data(H)'!$A$1:$CZ$288))</f>
        <v>53743302</v>
      </c>
      <c r="AM43" s="176" cm="1">
        <f t="array" ref="AM43">_xlfn.XLOOKUP(AM$1,'PY1 Data(H)'!$A$1:$CZ$1,_xlfn.XLOOKUP($A43,'PY1 Data(H)'!$A$1:$A$288,'PY1 Data(H)'!$A$1:$CZ$288))</f>
        <v>137454525</v>
      </c>
      <c r="AN43" s="176" cm="1">
        <f t="array" ref="AN43">_xlfn.XLOOKUP(AN$1,'PY1 Data(H)'!$A$1:$CZ$1,_xlfn.XLOOKUP($A43,'PY1 Data(H)'!$A$1:$A$288,'PY1 Data(H)'!$A$1:$CZ$288))</f>
        <v>6981634</v>
      </c>
      <c r="AO43" s="176" cm="1">
        <f t="array" ref="AO43">_xlfn.XLOOKUP(AO$1,'PY1 Data(H)'!$A$1:$CZ$1,_xlfn.XLOOKUP($A43,'PY1 Data(H)'!$A$1:$A$288,'PY1 Data(H)'!$A$1:$CZ$288))</f>
        <v>10765769</v>
      </c>
      <c r="AP43" s="176" cm="1">
        <f t="array" ref="AP43">_xlfn.XLOOKUP(AP$1,'PY1 Data(H)'!$A$1:$CZ$1,_xlfn.XLOOKUP($A43,'PY1 Data(H)'!$A$1:$A$288,'PY1 Data(H)'!$A$1:$CZ$288))</f>
        <v>48264305</v>
      </c>
      <c r="AQ43" s="176" cm="1">
        <f t="array" ref="AQ43">_xlfn.XLOOKUP(AQ$1,'PY1 Data(H)'!$A$1:$CZ$1,_xlfn.XLOOKUP($A43,'PY1 Data(H)'!$A$1:$A$288,'PY1 Data(H)'!$A$1:$CZ$288))</f>
        <v>12186158</v>
      </c>
      <c r="AR43" s="176" cm="1">
        <f t="array" ref="AR43">_xlfn.XLOOKUP(AR$1,'PY1 Data(H)'!$A$1:$CZ$1,_xlfn.XLOOKUP($A43,'PY1 Data(H)'!$A$1:$A$288,'PY1 Data(H)'!$A$1:$CZ$288))</f>
        <v>227997227</v>
      </c>
      <c r="AS43" s="176" cm="1">
        <f t="array" ref="AS43">_xlfn.XLOOKUP(AS$1,'PY1 Data(H)'!$A$1:$CZ$1,_xlfn.XLOOKUP($A43,'PY1 Data(H)'!$A$1:$A$288,'PY1 Data(H)'!$A$1:$CZ$288))</f>
        <v>52570746</v>
      </c>
      <c r="AT43" s="176" cm="1">
        <f t="array" ref="AT43">_xlfn.XLOOKUP(AT$1,'PY1 Data(H)'!$A$1:$CZ$1,_xlfn.XLOOKUP($A43,'PY1 Data(H)'!$A$1:$A$288,'PY1 Data(H)'!$A$1:$CZ$288))</f>
        <v>86579183</v>
      </c>
      <c r="AU43" s="176" cm="1">
        <f t="array" ref="AU43">_xlfn.XLOOKUP(AU$1,'PY1 Data(H)'!$A$1:$CZ$1,_xlfn.XLOOKUP($A43,'PY1 Data(H)'!$A$1:$A$288,'PY1 Data(H)'!$A$1:$CZ$288))</f>
        <v>61597118</v>
      </c>
      <c r="AV43" s="176" cm="1">
        <f t="array" ref="AV43">_xlfn.XLOOKUP(AV$1,'PY1 Data(H)'!$A$1:$CZ$1,_xlfn.XLOOKUP($A43,'PY1 Data(H)'!$A$1:$A$288,'PY1 Data(H)'!$A$1:$CZ$288))</f>
        <v>91144875</v>
      </c>
      <c r="AW43" s="176" cm="1">
        <f t="array" ref="AW43">_xlfn.XLOOKUP(AW$1,'PY1 Data(H)'!$A$1:$CZ$1,_xlfn.XLOOKUP($A43,'PY1 Data(H)'!$A$1:$A$288,'PY1 Data(H)'!$A$1:$CZ$288))</f>
        <v>15466335</v>
      </c>
      <c r="AX43" s="176" cm="1">
        <f t="array" ref="AX43">_xlfn.XLOOKUP(AX$1,'PY1 Data(H)'!$A$1:$CZ$1,_xlfn.XLOOKUP($A43,'PY1 Data(H)'!$A$1:$A$288,'PY1 Data(H)'!$A$1:$CZ$288))</f>
        <v>39318621</v>
      </c>
      <c r="AY43" s="176" cm="1">
        <f t="array" ref="AY43">_xlfn.XLOOKUP(AY$1,'PY1 Data(H)'!$A$1:$CZ$1,_xlfn.XLOOKUP($A43,'PY1 Data(H)'!$A$1:$A$288,'PY1 Data(H)'!$A$1:$CZ$288))</f>
        <v>0</v>
      </c>
      <c r="AZ43" s="176" cm="1">
        <f t="array" ref="AZ43">_xlfn.XLOOKUP(AZ$1,'PY1 Data(H)'!$A$1:$CZ$1,_xlfn.XLOOKUP($A43,'PY1 Data(H)'!$A$1:$A$288,'PY1 Data(H)'!$A$1:$CZ$288))</f>
        <v>155468719</v>
      </c>
      <c r="BA43" s="176" cm="1">
        <f t="array" ref="BA43">_xlfn.XLOOKUP(BA$1,'PY1 Data(H)'!$A$1:$CZ$1,_xlfn.XLOOKUP($A43,'PY1 Data(H)'!$A$1:$A$288,'PY1 Data(H)'!$A$1:$CZ$288))</f>
        <v>39376148</v>
      </c>
      <c r="BB43" s="176" cm="1">
        <f t="array" ref="BB43">_xlfn.XLOOKUP(BB$1,'PY1 Data(H)'!$A$1:$CZ$1,_xlfn.XLOOKUP($A43,'PY1 Data(H)'!$A$1:$A$288,'PY1 Data(H)'!$A$1:$CZ$288))</f>
        <v>182052976</v>
      </c>
      <c r="BC43" s="176" cm="1">
        <f t="array" ref="BC43">_xlfn.XLOOKUP(BC$1,'PY1 Data(H)'!$A$1:$CZ$1,_xlfn.XLOOKUP($A43,'PY1 Data(H)'!$A$1:$A$288,'PY1 Data(H)'!$A$1:$CZ$288))</f>
        <v>15579882</v>
      </c>
      <c r="BD43" s="176" cm="1">
        <f t="array" ref="BD43">_xlfn.XLOOKUP(BD$1,'PY1 Data(H)'!$A$1:$CZ$1,_xlfn.XLOOKUP($A43,'PY1 Data(H)'!$A$1:$A$288,'PY1 Data(H)'!$A$1:$CZ$288))</f>
        <v>34182170</v>
      </c>
      <c r="BE43" s="176" cm="1">
        <f t="array" ref="BE43">_xlfn.XLOOKUP(BE$1,'PY1 Data(H)'!$A$1:$CZ$1,_xlfn.XLOOKUP($A43,'PY1 Data(H)'!$A$1:$A$288,'PY1 Data(H)'!$A$1:$CZ$288))</f>
        <v>41827597</v>
      </c>
      <c r="BF43" s="176" cm="1">
        <f t="array" ref="BF43">_xlfn.XLOOKUP(BF$1,'PY1 Data(H)'!$A$1:$CZ$1,_xlfn.XLOOKUP($A43,'PY1 Data(H)'!$A$1:$A$288,'PY1 Data(H)'!$A$1:$CZ$288))</f>
        <v>60511953</v>
      </c>
      <c r="BG43" s="176" cm="1">
        <f t="array" ref="BG43">_xlfn.XLOOKUP(BG$1,'PY1 Data(H)'!$A$1:$CZ$1,_xlfn.XLOOKUP($A43,'PY1 Data(H)'!$A$1:$A$288,'PY1 Data(H)'!$A$1:$CZ$288))</f>
        <v>41424378</v>
      </c>
      <c r="BH43" s="176" cm="1">
        <f t="array" ref="BH43">_xlfn.XLOOKUP(BH$1,'PY1 Data(H)'!$A$1:$CZ$1,_xlfn.XLOOKUP($A43,'PY1 Data(H)'!$A$1:$A$288,'PY1 Data(H)'!$A$1:$CZ$288))</f>
        <v>14414033</v>
      </c>
      <c r="BI43" s="176" cm="1">
        <f t="array" ref="BI43">_xlfn.XLOOKUP(BI$1,'PY1 Data(H)'!$A$1:$CZ$1,_xlfn.XLOOKUP($A43,'PY1 Data(H)'!$A$1:$A$288,'PY1 Data(H)'!$A$1:$CZ$288))</f>
        <v>18702212</v>
      </c>
      <c r="BJ43" s="176" cm="1">
        <f t="array" ref="BJ43">_xlfn.XLOOKUP(BJ$1,'PY1 Data(H)'!$A$1:$CZ$1,_xlfn.XLOOKUP($A43,'PY1 Data(H)'!$A$1:$A$288,'PY1 Data(H)'!$A$1:$CZ$288))</f>
        <v>19127644</v>
      </c>
      <c r="BK43" s="176" cm="1">
        <f t="array" ref="BK43">_xlfn.XLOOKUP(BK$1,'PY1 Data(H)'!$A$1:$CZ$1,_xlfn.XLOOKUP($A43,'PY1 Data(H)'!$A$1:$A$288,'PY1 Data(H)'!$A$1:$CZ$288))</f>
        <v>769660892</v>
      </c>
      <c r="BL43" s="176" cm="1">
        <f t="array" ref="BL43">_xlfn.XLOOKUP(BL$1,'PY1 Data(H)'!$A$1:$CZ$1,_xlfn.XLOOKUP($A43,'PY1 Data(H)'!$A$1:$A$288,'PY1 Data(H)'!$A$1:$CZ$288))</f>
        <v>11378681</v>
      </c>
      <c r="BM43" s="176" cm="1">
        <f t="array" ref="BM43">_xlfn.XLOOKUP(BM$1,'PY1 Data(H)'!$A$1:$CZ$1,_xlfn.XLOOKUP($A43,'PY1 Data(H)'!$A$1:$A$288,'PY1 Data(H)'!$A$1:$CZ$288))</f>
        <v>28451756</v>
      </c>
      <c r="BN43" s="176" cm="1">
        <f t="array" ref="BN43">_xlfn.XLOOKUP(BN$1,'PY1 Data(H)'!$A$1:$CZ$1,_xlfn.XLOOKUP($A43,'PY1 Data(H)'!$A$1:$A$288,'PY1 Data(H)'!$A$1:$CZ$288))</f>
        <v>56120541</v>
      </c>
      <c r="BO43" s="176" cm="1">
        <f t="array" ref="BO43">_xlfn.XLOOKUP(BO$1,'PY1 Data(H)'!$A$1:$CZ$1,_xlfn.XLOOKUP($A43,'PY1 Data(H)'!$A$1:$A$288,'PY1 Data(H)'!$A$1:$CZ$288))</f>
        <v>50964046</v>
      </c>
      <c r="BP43" s="176" cm="1">
        <f t="array" ref="BP43">_xlfn.XLOOKUP(BP$1,'PY1 Data(H)'!$A$1:$CZ$1,_xlfn.XLOOKUP($A43,'PY1 Data(H)'!$A$1:$A$288,'PY1 Data(H)'!$A$1:$CZ$288))</f>
        <v>495822174</v>
      </c>
      <c r="BQ43" s="176" cm="1">
        <f t="array" ref="BQ43">_xlfn.XLOOKUP(BQ$1,'PY1 Data(H)'!$A$1:$CZ$1,_xlfn.XLOOKUP($A43,'PY1 Data(H)'!$A$1:$A$288,'PY1 Data(H)'!$A$1:$CZ$288))</f>
        <v>25724080</v>
      </c>
      <c r="BR43" s="176" cm="1">
        <f t="array" ref="BR43">_xlfn.XLOOKUP(BR$1,'PY1 Data(H)'!$A$1:$CZ$1,_xlfn.XLOOKUP($A43,'PY1 Data(H)'!$A$1:$A$288,'PY1 Data(H)'!$A$1:$CZ$288))</f>
        <v>127344146</v>
      </c>
      <c r="BS43" s="176" cm="1">
        <f t="array" ref="BS43">_xlfn.XLOOKUP(BS$1,'PY1 Data(H)'!$A$1:$CZ$1,_xlfn.XLOOKUP($A43,'PY1 Data(H)'!$A$1:$A$288,'PY1 Data(H)'!$A$1:$CZ$288))</f>
        <v>85829476</v>
      </c>
      <c r="BT43" s="176" cm="1">
        <f t="array" ref="BT43">_xlfn.XLOOKUP(BT$1,'PY1 Data(H)'!$A$1:$CZ$1,_xlfn.XLOOKUP($A43,'PY1 Data(H)'!$A$1:$A$288,'PY1 Data(H)'!$A$1:$CZ$288))</f>
        <v>11999407</v>
      </c>
      <c r="BU43" s="176" cm="1">
        <f t="array" ref="BU43">_xlfn.XLOOKUP(BU$1,'PY1 Data(H)'!$A$1:$CZ$1,_xlfn.XLOOKUP($A43,'PY1 Data(H)'!$A$1:$A$288,'PY1 Data(H)'!$A$1:$CZ$288))</f>
        <v>35344885</v>
      </c>
      <c r="BV43" s="176" cm="1">
        <f t="array" ref="BV43">_xlfn.XLOOKUP(BV$1,'PY1 Data(H)'!$A$1:$CZ$1,_xlfn.XLOOKUP($A43,'PY1 Data(H)'!$A$1:$A$288,'PY1 Data(H)'!$A$1:$CZ$288))</f>
        <v>70088252</v>
      </c>
      <c r="BW43" s="176" cm="1">
        <f t="array" ref="BW43">_xlfn.XLOOKUP(BW$1,'PY1 Data(H)'!$A$1:$CZ$1,_xlfn.XLOOKUP($A43,'PY1 Data(H)'!$A$1:$A$288,'PY1 Data(H)'!$A$1:$CZ$288))</f>
        <v>7885287</v>
      </c>
      <c r="BX43" s="176" cm="1">
        <f t="array" ref="BX43">_xlfn.XLOOKUP(BX$1,'PY1 Data(H)'!$A$1:$CZ$1,_xlfn.XLOOKUP($A43,'PY1 Data(H)'!$A$1:$A$288,'PY1 Data(H)'!$A$1:$CZ$288))</f>
        <v>33030091</v>
      </c>
      <c r="BY43" s="176" cm="1">
        <f t="array" ref="BY43">_xlfn.XLOOKUP(BY$1,'PY1 Data(H)'!$A$1:$CZ$1,_xlfn.XLOOKUP($A43,'PY1 Data(H)'!$A$1:$A$288,'PY1 Data(H)'!$A$1:$CZ$288))</f>
        <v>67009813</v>
      </c>
      <c r="BZ43" s="176" cm="1">
        <f t="array" ref="BZ43">_xlfn.XLOOKUP(BZ$1,'PY1 Data(H)'!$A$1:$CZ$1,_xlfn.XLOOKUP($A43,'PY1 Data(H)'!$A$1:$A$288,'PY1 Data(H)'!$A$1:$CZ$288))</f>
        <v>15402962</v>
      </c>
      <c r="CA43" s="176" cm="1">
        <f t="array" ref="CA43">_xlfn.XLOOKUP(CA$1,'PY1 Data(H)'!$A$1:$CZ$1,_xlfn.XLOOKUP($A43,'PY1 Data(H)'!$A$1:$A$288,'PY1 Data(H)'!$A$1:$CZ$288))</f>
        <v>74907867</v>
      </c>
      <c r="CB43" s="176" cm="1">
        <f t="array" ref="CB43">_xlfn.XLOOKUP(CB$1,'PY1 Data(H)'!$A$1:$CZ$1,_xlfn.XLOOKUP($A43,'PY1 Data(H)'!$A$1:$A$288,'PY1 Data(H)'!$A$1:$CZ$288))</f>
        <v>26415903</v>
      </c>
      <c r="CC43" s="176" cm="1">
        <f t="array" ref="CC43">_xlfn.XLOOKUP(CC$1,'PY1 Data(H)'!$A$1:$CZ$1,_xlfn.XLOOKUP($A43,'PY1 Data(H)'!$A$1:$A$288,'PY1 Data(H)'!$A$1:$CZ$288))</f>
        <v>66188239</v>
      </c>
      <c r="CD43" s="176" cm="1">
        <f t="array" ref="CD43">_xlfn.XLOOKUP(CD$1,'PY1 Data(H)'!$A$1:$CZ$1,_xlfn.XLOOKUP($A43,'PY1 Data(H)'!$A$1:$A$288,'PY1 Data(H)'!$A$1:$CZ$288))</f>
        <v>52251876</v>
      </c>
      <c r="CE43" s="176" cm="1">
        <f t="array" ref="CE43">_xlfn.XLOOKUP(CE$1,'PY1 Data(H)'!$A$1:$CZ$1,_xlfn.XLOOKUP($A43,'PY1 Data(H)'!$A$1:$A$288,'PY1 Data(H)'!$A$1:$CZ$288))</f>
        <v>88210221</v>
      </c>
      <c r="CF43" s="176" cm="1">
        <f t="array" ref="CF43">_xlfn.XLOOKUP(CF$1,'PY1 Data(H)'!$A$1:$CZ$1,_xlfn.XLOOKUP($A43,'PY1 Data(H)'!$A$1:$A$288,'PY1 Data(H)'!$A$1:$CZ$288))</f>
        <v>50273770</v>
      </c>
      <c r="CG43" s="176" cm="1">
        <f t="array" ref="CG43">_xlfn.XLOOKUP(CG$1,'PY1 Data(H)'!$A$1:$CZ$1,_xlfn.XLOOKUP($A43,'PY1 Data(H)'!$A$1:$A$288,'PY1 Data(H)'!$A$1:$CZ$288))</f>
        <v>43135989</v>
      </c>
      <c r="CH43" s="176" cm="1">
        <f t="array" ref="CH43">_xlfn.XLOOKUP(CH$1,'PY1 Data(H)'!$A$1:$CZ$1,_xlfn.XLOOKUP($A43,'PY1 Data(H)'!$A$1:$A$288,'PY1 Data(H)'!$A$1:$CZ$288))</f>
        <v>17445904</v>
      </c>
      <c r="CI43" s="176" cm="1">
        <f t="array" ref="CI43">_xlfn.XLOOKUP(CI$1,'PY1 Data(H)'!$A$1:$CZ$1,_xlfn.XLOOKUP($A43,'PY1 Data(H)'!$A$1:$A$288,'PY1 Data(H)'!$A$1:$CZ$288))</f>
        <v>44146819</v>
      </c>
      <c r="CJ43" s="176" cm="1">
        <f t="array" ref="CJ43">_xlfn.XLOOKUP(CJ$1,'PY1 Data(H)'!$A$1:$CZ$1,_xlfn.XLOOKUP($A43,'PY1 Data(H)'!$A$1:$A$288,'PY1 Data(H)'!$A$1:$CZ$288))</f>
        <v>23212993</v>
      </c>
      <c r="CK43" s="176" cm="1">
        <f t="array" ref="CK43">_xlfn.XLOOKUP(CK$1,'PY1 Data(H)'!$A$1:$CZ$1,_xlfn.XLOOKUP($A43,'PY1 Data(H)'!$A$1:$A$288,'PY1 Data(H)'!$A$1:$CZ$288))</f>
        <v>59108608</v>
      </c>
      <c r="CL43" s="176" cm="1">
        <f t="array" ref="CL43">_xlfn.XLOOKUP(CL$1,'PY1 Data(H)'!$A$1:$CZ$1,_xlfn.XLOOKUP($A43,'PY1 Data(H)'!$A$1:$A$288,'PY1 Data(H)'!$A$1:$CZ$288))</f>
        <v>13204538</v>
      </c>
      <c r="CM43" s="176" cm="1">
        <f t="array" ref="CM43">_xlfn.XLOOKUP(CM$1,'PY1 Data(H)'!$A$1:$CZ$1,_xlfn.XLOOKUP($A43,'PY1 Data(H)'!$A$1:$A$288,'PY1 Data(H)'!$A$1:$CZ$288))</f>
        <v>39269178</v>
      </c>
      <c r="CN43" s="176" cm="1">
        <f t="array" ref="CN43">_xlfn.XLOOKUP(CN$1,'PY1 Data(H)'!$A$1:$CZ$1,_xlfn.XLOOKUP($A43,'PY1 Data(H)'!$A$1:$A$288,'PY1 Data(H)'!$A$1:$CZ$288))</f>
        <v>2218592</v>
      </c>
      <c r="CO43" s="176" cm="1">
        <f t="array" ref="CO43">_xlfn.XLOOKUP(CO$1,'PY1 Data(H)'!$A$1:$CZ$1,_xlfn.XLOOKUP($A43,'PY1 Data(H)'!$A$1:$A$288,'PY1 Data(H)'!$A$1:$CZ$288))</f>
        <v>141106614</v>
      </c>
      <c r="CP43" s="176" cm="1">
        <f t="array" ref="CP43">_xlfn.XLOOKUP(CP$1,'PY1 Data(H)'!$A$1:$CZ$1,_xlfn.XLOOKUP($A43,'PY1 Data(H)'!$A$1:$A$288,'PY1 Data(H)'!$A$1:$CZ$288))</f>
        <v>30184796</v>
      </c>
      <c r="CQ43" s="176" cm="1">
        <f t="array" ref="CQ43">_xlfn.XLOOKUP(CQ$1,'PY1 Data(H)'!$A$1:$CZ$1,_xlfn.XLOOKUP($A43,'PY1 Data(H)'!$A$1:$A$288,'PY1 Data(H)'!$A$1:$CZ$288))</f>
        <v>548945024</v>
      </c>
      <c r="CR43" s="176" cm="1">
        <f t="array" ref="CR43">_xlfn.XLOOKUP(CR$1,'PY1 Data(H)'!$A$1:$CZ$1,_xlfn.XLOOKUP($A43,'PY1 Data(H)'!$A$1:$A$288,'PY1 Data(H)'!$A$1:$CZ$288))</f>
        <v>22592531</v>
      </c>
      <c r="CS43" s="176" cm="1">
        <f t="array" ref="CS43">_xlfn.XLOOKUP(CS$1,'PY1 Data(H)'!$A$1:$CZ$1,_xlfn.XLOOKUP($A43,'PY1 Data(H)'!$A$1:$A$288,'PY1 Data(H)'!$A$1:$CZ$288))</f>
        <v>13782390</v>
      </c>
      <c r="CT43" s="176" cm="1">
        <f t="array" ref="CT43">_xlfn.XLOOKUP(CT$1,'PY1 Data(H)'!$A$1:$CZ$1,_xlfn.XLOOKUP($A43,'PY1 Data(H)'!$A$1:$A$288,'PY1 Data(H)'!$A$1:$CZ$288))</f>
        <v>64385415</v>
      </c>
      <c r="CU43" s="176" cm="1">
        <f t="array" ref="CU43">_xlfn.XLOOKUP(CU$1,'PY1 Data(H)'!$A$1:$CZ$1,_xlfn.XLOOKUP($A43,'PY1 Data(H)'!$A$1:$A$288,'PY1 Data(H)'!$A$1:$CZ$288))</f>
        <v>69532830</v>
      </c>
      <c r="CV43" s="176" cm="1">
        <f t="array" ref="CV43">_xlfn.XLOOKUP(CV$1,'PY1 Data(H)'!$A$1:$CZ$1,_xlfn.XLOOKUP($A43,'PY1 Data(H)'!$A$1:$A$288,'PY1 Data(H)'!$A$1:$CZ$288))</f>
        <v>47418716</v>
      </c>
      <c r="CW43" s="176" cm="1">
        <f t="array" ref="CW43">_xlfn.XLOOKUP(CW$1,'PY1 Data(H)'!$A$1:$CZ$1,_xlfn.XLOOKUP($A43,'PY1 Data(H)'!$A$1:$A$288,'PY1 Data(H)'!$A$1:$CZ$288))</f>
        <v>58761044</v>
      </c>
      <c r="CX43" s="176" cm="1">
        <f t="array" ref="CX43">_xlfn.XLOOKUP(CX$1,'PY1 Data(H)'!$A$1:$CZ$1,_xlfn.XLOOKUP($A43,'PY1 Data(H)'!$A$1:$A$288,'PY1 Data(H)'!$A$1:$CZ$288))</f>
        <v>20006714</v>
      </c>
      <c r="CY43" s="176" cm="1">
        <f t="array" ref="CY43">_xlfn.XLOOKUP(CY$1,'PY1 Data(H)'!$A$1:$CZ$1,_xlfn.XLOOKUP($A43,'PY1 Data(H)'!$A$1:$A$288,'PY1 Data(H)'!$A$1:$CZ$288))</f>
        <v>11605969</v>
      </c>
    </row>
    <row r="44" spans="1:103" x14ac:dyDescent="0.3">
      <c r="A44">
        <v>368</v>
      </c>
      <c r="D44" s="176" cm="1">
        <f t="array" ref="D44">_xlfn.XLOOKUP(D$1,'PY1 Data(H)'!$A$1:$CZ$1,_xlfn.XLOOKUP($A44,'PY1 Data(H)'!$A$1:$A$288,'PY1 Data(H)'!$A$1:$CZ$288))</f>
        <v>28932</v>
      </c>
      <c r="E44" s="176" cm="1">
        <f t="array" ref="E44">_xlfn.XLOOKUP(E$1,'PY1 Data(H)'!$A$1:$CZ$1,_xlfn.XLOOKUP($A44,'PY1 Data(H)'!$A$1:$A$288,'PY1 Data(H)'!$A$1:$CZ$288))</f>
        <v>12833</v>
      </c>
      <c r="F44" s="176" cm="1">
        <f t="array" ref="F44">_xlfn.XLOOKUP(F$1,'PY1 Data(H)'!$A$1:$CZ$1,_xlfn.XLOOKUP($A44,'PY1 Data(H)'!$A$1:$A$288,'PY1 Data(H)'!$A$1:$CZ$288))</f>
        <v>0</v>
      </c>
      <c r="G44" s="176" cm="1">
        <f t="array" ref="G44">_xlfn.XLOOKUP(G$1,'PY1 Data(H)'!$A$1:$CZ$1,_xlfn.XLOOKUP($A44,'PY1 Data(H)'!$A$1:$A$288,'PY1 Data(H)'!$A$1:$CZ$288))</f>
        <v>0</v>
      </c>
      <c r="H44" s="176" cm="1">
        <f t="array" ref="H44">_xlfn.XLOOKUP(H$1,'PY1 Data(H)'!$A$1:$CZ$1,_xlfn.XLOOKUP($A44,'PY1 Data(H)'!$A$1:$A$288,'PY1 Data(H)'!$A$1:$CZ$288))</f>
        <v>0</v>
      </c>
      <c r="I44" s="176" cm="1">
        <f t="array" ref="I44">_xlfn.XLOOKUP(I$1,'PY1 Data(H)'!$A$1:$CZ$1,_xlfn.XLOOKUP($A44,'PY1 Data(H)'!$A$1:$A$288,'PY1 Data(H)'!$A$1:$CZ$288))</f>
        <v>0</v>
      </c>
      <c r="J44" s="176" cm="1">
        <f t="array" ref="J44">_xlfn.XLOOKUP(J$1,'PY1 Data(H)'!$A$1:$CZ$1,_xlfn.XLOOKUP($A44,'PY1 Data(H)'!$A$1:$A$288,'PY1 Data(H)'!$A$1:$CZ$288))</f>
        <v>0</v>
      </c>
      <c r="K44" s="176" cm="1">
        <f t="array" ref="K44">_xlfn.XLOOKUP(K$1,'PY1 Data(H)'!$A$1:$CZ$1,_xlfn.XLOOKUP($A44,'PY1 Data(H)'!$A$1:$A$288,'PY1 Data(H)'!$A$1:$CZ$288))</f>
        <v>0</v>
      </c>
      <c r="L44" s="176" cm="1">
        <f t="array" ref="L44">_xlfn.XLOOKUP(L$1,'PY1 Data(H)'!$A$1:$CZ$1,_xlfn.XLOOKUP($A44,'PY1 Data(H)'!$A$1:$A$288,'PY1 Data(H)'!$A$1:$CZ$288))</f>
        <v>0</v>
      </c>
      <c r="M44" s="176" cm="1">
        <f t="array" ref="M44">_xlfn.XLOOKUP(M$1,'PY1 Data(H)'!$A$1:$CZ$1,_xlfn.XLOOKUP($A44,'PY1 Data(H)'!$A$1:$A$288,'PY1 Data(H)'!$A$1:$CZ$288))</f>
        <v>0</v>
      </c>
      <c r="N44" s="176" cm="1">
        <f t="array" ref="N44">_xlfn.XLOOKUP(N$1,'PY1 Data(H)'!$A$1:$CZ$1,_xlfn.XLOOKUP($A44,'PY1 Data(H)'!$A$1:$A$288,'PY1 Data(H)'!$A$1:$CZ$288))</f>
        <v>1686</v>
      </c>
      <c r="O44" s="176" cm="1">
        <f t="array" ref="O44">_xlfn.XLOOKUP(O$1,'PY1 Data(H)'!$A$1:$CZ$1,_xlfn.XLOOKUP($A44,'PY1 Data(H)'!$A$1:$A$288,'PY1 Data(H)'!$A$1:$CZ$288))</f>
        <v>2390</v>
      </c>
      <c r="P44" s="176" cm="1">
        <f t="array" ref="P44">_xlfn.XLOOKUP(P$1,'PY1 Data(H)'!$A$1:$CZ$1,_xlfn.XLOOKUP($A44,'PY1 Data(H)'!$A$1:$A$288,'PY1 Data(H)'!$A$1:$CZ$288))</f>
        <v>0</v>
      </c>
      <c r="Q44" s="176" cm="1">
        <f t="array" ref="Q44">_xlfn.XLOOKUP(Q$1,'PY1 Data(H)'!$A$1:$CZ$1,_xlfn.XLOOKUP($A44,'PY1 Data(H)'!$A$1:$A$288,'PY1 Data(H)'!$A$1:$CZ$288))</f>
        <v>0</v>
      </c>
      <c r="R44" s="176" cm="1">
        <f t="array" ref="R44">_xlfn.XLOOKUP(R$1,'PY1 Data(H)'!$A$1:$CZ$1,_xlfn.XLOOKUP($A44,'PY1 Data(H)'!$A$1:$A$288,'PY1 Data(H)'!$A$1:$CZ$288))</f>
        <v>0</v>
      </c>
      <c r="S44" s="176" cm="1">
        <f t="array" ref="S44">_xlfn.XLOOKUP(S$1,'PY1 Data(H)'!$A$1:$CZ$1,_xlfn.XLOOKUP($A44,'PY1 Data(H)'!$A$1:$A$288,'PY1 Data(H)'!$A$1:$CZ$288))</f>
        <v>0</v>
      </c>
      <c r="T44" s="176" cm="1">
        <f t="array" ref="T44">_xlfn.XLOOKUP(T$1,'PY1 Data(H)'!$A$1:$CZ$1,_xlfn.XLOOKUP($A44,'PY1 Data(H)'!$A$1:$A$288,'PY1 Data(H)'!$A$1:$CZ$288))</f>
        <v>0</v>
      </c>
      <c r="U44" s="176" cm="1">
        <f t="array" ref="U44">_xlfn.XLOOKUP(U$1,'PY1 Data(H)'!$A$1:$CZ$1,_xlfn.XLOOKUP($A44,'PY1 Data(H)'!$A$1:$A$288,'PY1 Data(H)'!$A$1:$CZ$288))</f>
        <v>0</v>
      </c>
      <c r="V44" s="176" cm="1">
        <f t="array" ref="V44">_xlfn.XLOOKUP(V$1,'PY1 Data(H)'!$A$1:$CZ$1,_xlfn.XLOOKUP($A44,'PY1 Data(H)'!$A$1:$A$288,'PY1 Data(H)'!$A$1:$CZ$288))</f>
        <v>902318</v>
      </c>
      <c r="W44" s="176" cm="1">
        <f t="array" ref="W44">_xlfn.XLOOKUP(W$1,'PY1 Data(H)'!$A$1:$CZ$1,_xlfn.XLOOKUP($A44,'PY1 Data(H)'!$A$1:$A$288,'PY1 Data(H)'!$A$1:$CZ$288))</f>
        <v>0</v>
      </c>
      <c r="X44" s="176" cm="1">
        <f t="array" ref="X44">_xlfn.XLOOKUP(X$1,'PY1 Data(H)'!$A$1:$CZ$1,_xlfn.XLOOKUP($A44,'PY1 Data(H)'!$A$1:$A$288,'PY1 Data(H)'!$A$1:$CZ$288))</f>
        <v>0</v>
      </c>
      <c r="Y44" s="176" cm="1">
        <f t="array" ref="Y44">_xlfn.XLOOKUP(Y$1,'PY1 Data(H)'!$A$1:$CZ$1,_xlfn.XLOOKUP($A44,'PY1 Data(H)'!$A$1:$A$288,'PY1 Data(H)'!$A$1:$CZ$288))</f>
        <v>0</v>
      </c>
      <c r="Z44" s="176" cm="1">
        <f t="array" ref="Z44">_xlfn.XLOOKUP(Z$1,'PY1 Data(H)'!$A$1:$CZ$1,_xlfn.XLOOKUP($A44,'PY1 Data(H)'!$A$1:$A$288,'PY1 Data(H)'!$A$1:$CZ$288))</f>
        <v>0</v>
      </c>
      <c r="AA44" s="176" cm="1">
        <f t="array" ref="AA44">_xlfn.XLOOKUP(AA$1,'PY1 Data(H)'!$A$1:$CZ$1,_xlfn.XLOOKUP($A44,'PY1 Data(H)'!$A$1:$A$288,'PY1 Data(H)'!$A$1:$CZ$288))</f>
        <v>0</v>
      </c>
      <c r="AB44" s="176" cm="1">
        <f t="array" ref="AB44">_xlfn.XLOOKUP(AB$1,'PY1 Data(H)'!$A$1:$CZ$1,_xlfn.XLOOKUP($A44,'PY1 Data(H)'!$A$1:$A$288,'PY1 Data(H)'!$A$1:$CZ$288))</f>
        <v>0</v>
      </c>
      <c r="AC44" s="176" cm="1">
        <f t="array" ref="AC44">_xlfn.XLOOKUP(AC$1,'PY1 Data(H)'!$A$1:$CZ$1,_xlfn.XLOOKUP($A44,'PY1 Data(H)'!$A$1:$A$288,'PY1 Data(H)'!$A$1:$CZ$288))</f>
        <v>0</v>
      </c>
      <c r="AD44" s="176" cm="1">
        <f t="array" ref="AD44">_xlfn.XLOOKUP(AD$1,'PY1 Data(H)'!$A$1:$CZ$1,_xlfn.XLOOKUP($A44,'PY1 Data(H)'!$A$1:$A$288,'PY1 Data(H)'!$A$1:$CZ$288))</f>
        <v>0</v>
      </c>
      <c r="AE44" s="176" cm="1">
        <f t="array" ref="AE44">_xlfn.XLOOKUP(AE$1,'PY1 Data(H)'!$A$1:$CZ$1,_xlfn.XLOOKUP($A44,'PY1 Data(H)'!$A$1:$A$288,'PY1 Data(H)'!$A$1:$CZ$288))</f>
        <v>0</v>
      </c>
      <c r="AF44" s="176" cm="1">
        <f t="array" ref="AF44">_xlfn.XLOOKUP(AF$1,'PY1 Data(H)'!$A$1:$CZ$1,_xlfn.XLOOKUP($A44,'PY1 Data(H)'!$A$1:$A$288,'PY1 Data(H)'!$A$1:$CZ$288))</f>
        <v>0</v>
      </c>
      <c r="AG44" s="176" cm="1">
        <f t="array" ref="AG44">_xlfn.XLOOKUP(AG$1,'PY1 Data(H)'!$A$1:$CZ$1,_xlfn.XLOOKUP($A44,'PY1 Data(H)'!$A$1:$A$288,'PY1 Data(H)'!$A$1:$CZ$288))</f>
        <v>0</v>
      </c>
      <c r="AH44" s="176" cm="1">
        <f t="array" ref="AH44">_xlfn.XLOOKUP(AH$1,'PY1 Data(H)'!$A$1:$CZ$1,_xlfn.XLOOKUP($A44,'PY1 Data(H)'!$A$1:$A$288,'PY1 Data(H)'!$A$1:$CZ$288))</f>
        <v>0</v>
      </c>
      <c r="AI44" s="176" cm="1">
        <f t="array" ref="AI44">_xlfn.XLOOKUP(AI$1,'PY1 Data(H)'!$A$1:$CZ$1,_xlfn.XLOOKUP($A44,'PY1 Data(H)'!$A$1:$A$288,'PY1 Data(H)'!$A$1:$CZ$288))</f>
        <v>0</v>
      </c>
      <c r="AJ44" s="176" cm="1">
        <f t="array" ref="AJ44">_xlfn.XLOOKUP(AJ$1,'PY1 Data(H)'!$A$1:$CZ$1,_xlfn.XLOOKUP($A44,'PY1 Data(H)'!$A$1:$A$288,'PY1 Data(H)'!$A$1:$CZ$288))</f>
        <v>110338</v>
      </c>
      <c r="AK44" s="176" cm="1">
        <f t="array" ref="AK44">_xlfn.XLOOKUP(AK$1,'PY1 Data(H)'!$A$1:$CZ$1,_xlfn.XLOOKUP($A44,'PY1 Data(H)'!$A$1:$A$288,'PY1 Data(H)'!$A$1:$CZ$288))</f>
        <v>0</v>
      </c>
      <c r="AL44" s="176" cm="1">
        <f t="array" ref="AL44">_xlfn.XLOOKUP(AL$1,'PY1 Data(H)'!$A$1:$CZ$1,_xlfn.XLOOKUP($A44,'PY1 Data(H)'!$A$1:$A$288,'PY1 Data(H)'!$A$1:$CZ$288))</f>
        <v>0</v>
      </c>
      <c r="AM44" s="176" cm="1">
        <f t="array" ref="AM44">_xlfn.XLOOKUP(AM$1,'PY1 Data(H)'!$A$1:$CZ$1,_xlfn.XLOOKUP($A44,'PY1 Data(H)'!$A$1:$A$288,'PY1 Data(H)'!$A$1:$CZ$288))</f>
        <v>0</v>
      </c>
      <c r="AN44" s="176" cm="1">
        <f t="array" ref="AN44">_xlfn.XLOOKUP(AN$1,'PY1 Data(H)'!$A$1:$CZ$1,_xlfn.XLOOKUP($A44,'PY1 Data(H)'!$A$1:$A$288,'PY1 Data(H)'!$A$1:$CZ$288))</f>
        <v>0</v>
      </c>
      <c r="AO44" s="176" cm="1">
        <f t="array" ref="AO44">_xlfn.XLOOKUP(AO$1,'PY1 Data(H)'!$A$1:$CZ$1,_xlfn.XLOOKUP($A44,'PY1 Data(H)'!$A$1:$A$288,'PY1 Data(H)'!$A$1:$CZ$288))</f>
        <v>0</v>
      </c>
      <c r="AP44" s="176" cm="1">
        <f t="array" ref="AP44">_xlfn.XLOOKUP(AP$1,'PY1 Data(H)'!$A$1:$CZ$1,_xlfn.XLOOKUP($A44,'PY1 Data(H)'!$A$1:$A$288,'PY1 Data(H)'!$A$1:$CZ$288))</f>
        <v>0</v>
      </c>
      <c r="AQ44" s="176" cm="1">
        <f t="array" ref="AQ44">_xlfn.XLOOKUP(AQ$1,'PY1 Data(H)'!$A$1:$CZ$1,_xlfn.XLOOKUP($A44,'PY1 Data(H)'!$A$1:$A$288,'PY1 Data(H)'!$A$1:$CZ$288))</f>
        <v>0</v>
      </c>
      <c r="AR44" s="176" cm="1">
        <f t="array" ref="AR44">_xlfn.XLOOKUP(AR$1,'PY1 Data(H)'!$A$1:$CZ$1,_xlfn.XLOOKUP($A44,'PY1 Data(H)'!$A$1:$A$288,'PY1 Data(H)'!$A$1:$CZ$288))</f>
        <v>0</v>
      </c>
      <c r="AS44" s="176" cm="1">
        <f t="array" ref="AS44">_xlfn.XLOOKUP(AS$1,'PY1 Data(H)'!$A$1:$CZ$1,_xlfn.XLOOKUP($A44,'PY1 Data(H)'!$A$1:$A$288,'PY1 Data(H)'!$A$1:$CZ$288))</f>
        <v>0</v>
      </c>
      <c r="AT44" s="176" cm="1">
        <f t="array" ref="AT44">_xlfn.XLOOKUP(AT$1,'PY1 Data(H)'!$A$1:$CZ$1,_xlfn.XLOOKUP($A44,'PY1 Data(H)'!$A$1:$A$288,'PY1 Data(H)'!$A$1:$CZ$288))</f>
        <v>0</v>
      </c>
      <c r="AU44" s="176" cm="1">
        <f t="array" ref="AU44">_xlfn.XLOOKUP(AU$1,'PY1 Data(H)'!$A$1:$CZ$1,_xlfn.XLOOKUP($A44,'PY1 Data(H)'!$A$1:$A$288,'PY1 Data(H)'!$A$1:$CZ$288))</f>
        <v>6052174</v>
      </c>
      <c r="AV44" s="176" cm="1">
        <f t="array" ref="AV44">_xlfn.XLOOKUP(AV$1,'PY1 Data(H)'!$A$1:$CZ$1,_xlfn.XLOOKUP($A44,'PY1 Data(H)'!$A$1:$A$288,'PY1 Data(H)'!$A$1:$CZ$288))</f>
        <v>0</v>
      </c>
      <c r="AW44" s="176" cm="1">
        <f t="array" ref="AW44">_xlfn.XLOOKUP(AW$1,'PY1 Data(H)'!$A$1:$CZ$1,_xlfn.XLOOKUP($A44,'PY1 Data(H)'!$A$1:$A$288,'PY1 Data(H)'!$A$1:$CZ$288))</f>
        <v>0</v>
      </c>
      <c r="AX44" s="176" cm="1">
        <f t="array" ref="AX44">_xlfn.XLOOKUP(AX$1,'PY1 Data(H)'!$A$1:$CZ$1,_xlfn.XLOOKUP($A44,'PY1 Data(H)'!$A$1:$A$288,'PY1 Data(H)'!$A$1:$CZ$288))</f>
        <v>12638</v>
      </c>
      <c r="AY44" s="176" cm="1">
        <f t="array" ref="AY44">_xlfn.XLOOKUP(AY$1,'PY1 Data(H)'!$A$1:$CZ$1,_xlfn.XLOOKUP($A44,'PY1 Data(H)'!$A$1:$A$288,'PY1 Data(H)'!$A$1:$CZ$288))</f>
        <v>0</v>
      </c>
      <c r="AZ44" s="176" cm="1">
        <f t="array" ref="AZ44">_xlfn.XLOOKUP(AZ$1,'PY1 Data(H)'!$A$1:$CZ$1,_xlfn.XLOOKUP($A44,'PY1 Data(H)'!$A$1:$A$288,'PY1 Data(H)'!$A$1:$CZ$288))</f>
        <v>50956</v>
      </c>
      <c r="BA44" s="176" cm="1">
        <f t="array" ref="BA44">_xlfn.XLOOKUP(BA$1,'PY1 Data(H)'!$A$1:$CZ$1,_xlfn.XLOOKUP($A44,'PY1 Data(H)'!$A$1:$A$288,'PY1 Data(H)'!$A$1:$CZ$288))</f>
        <v>0</v>
      </c>
      <c r="BB44" s="176" cm="1">
        <f t="array" ref="BB44">_xlfn.XLOOKUP(BB$1,'PY1 Data(H)'!$A$1:$CZ$1,_xlfn.XLOOKUP($A44,'PY1 Data(H)'!$A$1:$A$288,'PY1 Data(H)'!$A$1:$CZ$288))</f>
        <v>8042012</v>
      </c>
      <c r="BC44" s="176" cm="1">
        <f t="array" ref="BC44">_xlfn.XLOOKUP(BC$1,'PY1 Data(H)'!$A$1:$CZ$1,_xlfn.XLOOKUP($A44,'PY1 Data(H)'!$A$1:$A$288,'PY1 Data(H)'!$A$1:$CZ$288))</f>
        <v>0</v>
      </c>
      <c r="BD44" s="176" cm="1">
        <f t="array" ref="BD44">_xlfn.XLOOKUP(BD$1,'PY1 Data(H)'!$A$1:$CZ$1,_xlfn.XLOOKUP($A44,'PY1 Data(H)'!$A$1:$A$288,'PY1 Data(H)'!$A$1:$CZ$288))</f>
        <v>0</v>
      </c>
      <c r="BE44" s="176" cm="1">
        <f t="array" ref="BE44">_xlfn.XLOOKUP(BE$1,'PY1 Data(H)'!$A$1:$CZ$1,_xlfn.XLOOKUP($A44,'PY1 Data(H)'!$A$1:$A$288,'PY1 Data(H)'!$A$1:$CZ$288))</f>
        <v>0</v>
      </c>
      <c r="BF44" s="176" cm="1">
        <f t="array" ref="BF44">_xlfn.XLOOKUP(BF$1,'PY1 Data(H)'!$A$1:$CZ$1,_xlfn.XLOOKUP($A44,'PY1 Data(H)'!$A$1:$A$288,'PY1 Data(H)'!$A$1:$CZ$288))</f>
        <v>0</v>
      </c>
      <c r="BG44" s="176" cm="1">
        <f t="array" ref="BG44">_xlfn.XLOOKUP(BG$1,'PY1 Data(H)'!$A$1:$CZ$1,_xlfn.XLOOKUP($A44,'PY1 Data(H)'!$A$1:$A$288,'PY1 Data(H)'!$A$1:$CZ$288))</f>
        <v>39528</v>
      </c>
      <c r="BH44" s="176" cm="1">
        <f t="array" ref="BH44">_xlfn.XLOOKUP(BH$1,'PY1 Data(H)'!$A$1:$CZ$1,_xlfn.XLOOKUP($A44,'PY1 Data(H)'!$A$1:$A$288,'PY1 Data(H)'!$A$1:$CZ$288))</f>
        <v>0</v>
      </c>
      <c r="BI44" s="176" cm="1">
        <f t="array" ref="BI44">_xlfn.XLOOKUP(BI$1,'PY1 Data(H)'!$A$1:$CZ$1,_xlfn.XLOOKUP($A44,'PY1 Data(H)'!$A$1:$A$288,'PY1 Data(H)'!$A$1:$CZ$288))</f>
        <v>0</v>
      </c>
      <c r="BJ44" s="176" cm="1">
        <f t="array" ref="BJ44">_xlfn.XLOOKUP(BJ$1,'PY1 Data(H)'!$A$1:$CZ$1,_xlfn.XLOOKUP($A44,'PY1 Data(H)'!$A$1:$A$288,'PY1 Data(H)'!$A$1:$CZ$288))</f>
        <v>0</v>
      </c>
      <c r="BK44" s="176" cm="1">
        <f t="array" ref="BK44">_xlfn.XLOOKUP(BK$1,'PY1 Data(H)'!$A$1:$CZ$1,_xlfn.XLOOKUP($A44,'PY1 Data(H)'!$A$1:$A$288,'PY1 Data(H)'!$A$1:$CZ$288))</f>
        <v>0</v>
      </c>
      <c r="BL44" s="176" cm="1">
        <f t="array" ref="BL44">_xlfn.XLOOKUP(BL$1,'PY1 Data(H)'!$A$1:$CZ$1,_xlfn.XLOOKUP($A44,'PY1 Data(H)'!$A$1:$A$288,'PY1 Data(H)'!$A$1:$CZ$288))</f>
        <v>0</v>
      </c>
      <c r="BM44" s="176" cm="1">
        <f t="array" ref="BM44">_xlfn.XLOOKUP(BM$1,'PY1 Data(H)'!$A$1:$CZ$1,_xlfn.XLOOKUP($A44,'PY1 Data(H)'!$A$1:$A$288,'PY1 Data(H)'!$A$1:$CZ$288))</f>
        <v>0</v>
      </c>
      <c r="BN44" s="176" cm="1">
        <f t="array" ref="BN44">_xlfn.XLOOKUP(BN$1,'PY1 Data(H)'!$A$1:$CZ$1,_xlfn.XLOOKUP($A44,'PY1 Data(H)'!$A$1:$A$288,'PY1 Data(H)'!$A$1:$CZ$288))</f>
        <v>0</v>
      </c>
      <c r="BO44" s="176" cm="1">
        <f t="array" ref="BO44">_xlfn.XLOOKUP(BO$1,'PY1 Data(H)'!$A$1:$CZ$1,_xlfn.XLOOKUP($A44,'PY1 Data(H)'!$A$1:$A$288,'PY1 Data(H)'!$A$1:$CZ$288))</f>
        <v>0</v>
      </c>
      <c r="BP44" s="176" cm="1">
        <f t="array" ref="BP44">_xlfn.XLOOKUP(BP$1,'PY1 Data(H)'!$A$1:$CZ$1,_xlfn.XLOOKUP($A44,'PY1 Data(H)'!$A$1:$A$288,'PY1 Data(H)'!$A$1:$CZ$288))</f>
        <v>0</v>
      </c>
      <c r="BQ44" s="176" cm="1">
        <f t="array" ref="BQ44">_xlfn.XLOOKUP(BQ$1,'PY1 Data(H)'!$A$1:$CZ$1,_xlfn.XLOOKUP($A44,'PY1 Data(H)'!$A$1:$A$288,'PY1 Data(H)'!$A$1:$CZ$288))</f>
        <v>0</v>
      </c>
      <c r="BR44" s="176" cm="1">
        <f t="array" ref="BR44">_xlfn.XLOOKUP(BR$1,'PY1 Data(H)'!$A$1:$CZ$1,_xlfn.XLOOKUP($A44,'PY1 Data(H)'!$A$1:$A$288,'PY1 Data(H)'!$A$1:$CZ$288))</f>
        <v>0</v>
      </c>
      <c r="BS44" s="176" cm="1">
        <f t="array" ref="BS44">_xlfn.XLOOKUP(BS$1,'PY1 Data(H)'!$A$1:$CZ$1,_xlfn.XLOOKUP($A44,'PY1 Data(H)'!$A$1:$A$288,'PY1 Data(H)'!$A$1:$CZ$288))</f>
        <v>0</v>
      </c>
      <c r="BT44" s="176" cm="1">
        <f t="array" ref="BT44">_xlfn.XLOOKUP(BT$1,'PY1 Data(H)'!$A$1:$CZ$1,_xlfn.XLOOKUP($A44,'PY1 Data(H)'!$A$1:$A$288,'PY1 Data(H)'!$A$1:$CZ$288))</f>
        <v>0</v>
      </c>
      <c r="BU44" s="176" cm="1">
        <f t="array" ref="BU44">_xlfn.XLOOKUP(BU$1,'PY1 Data(H)'!$A$1:$CZ$1,_xlfn.XLOOKUP($A44,'PY1 Data(H)'!$A$1:$A$288,'PY1 Data(H)'!$A$1:$CZ$288))</f>
        <v>0</v>
      </c>
      <c r="BV44" s="176" cm="1">
        <f t="array" ref="BV44">_xlfn.XLOOKUP(BV$1,'PY1 Data(H)'!$A$1:$CZ$1,_xlfn.XLOOKUP($A44,'PY1 Data(H)'!$A$1:$A$288,'PY1 Data(H)'!$A$1:$CZ$288))</f>
        <v>0</v>
      </c>
      <c r="BW44" s="176" cm="1">
        <f t="array" ref="BW44">_xlfn.XLOOKUP(BW$1,'PY1 Data(H)'!$A$1:$CZ$1,_xlfn.XLOOKUP($A44,'PY1 Data(H)'!$A$1:$A$288,'PY1 Data(H)'!$A$1:$CZ$288))</f>
        <v>0</v>
      </c>
      <c r="BX44" s="176" cm="1">
        <f t="array" ref="BX44">_xlfn.XLOOKUP(BX$1,'PY1 Data(H)'!$A$1:$CZ$1,_xlfn.XLOOKUP($A44,'PY1 Data(H)'!$A$1:$A$288,'PY1 Data(H)'!$A$1:$CZ$288))</f>
        <v>0</v>
      </c>
      <c r="BY44" s="176" cm="1">
        <f t="array" ref="BY44">_xlfn.XLOOKUP(BY$1,'PY1 Data(H)'!$A$1:$CZ$1,_xlfn.XLOOKUP($A44,'PY1 Data(H)'!$A$1:$A$288,'PY1 Data(H)'!$A$1:$CZ$288))</f>
        <v>527641</v>
      </c>
      <c r="BZ44" s="176" cm="1">
        <f t="array" ref="BZ44">_xlfn.XLOOKUP(BZ$1,'PY1 Data(H)'!$A$1:$CZ$1,_xlfn.XLOOKUP($A44,'PY1 Data(H)'!$A$1:$A$288,'PY1 Data(H)'!$A$1:$CZ$288))</f>
        <v>0</v>
      </c>
      <c r="CA44" s="176" cm="1">
        <f t="array" ref="CA44">_xlfn.XLOOKUP(CA$1,'PY1 Data(H)'!$A$1:$CZ$1,_xlfn.XLOOKUP($A44,'PY1 Data(H)'!$A$1:$A$288,'PY1 Data(H)'!$A$1:$CZ$288))</f>
        <v>175</v>
      </c>
      <c r="CB44" s="176" cm="1">
        <f t="array" ref="CB44">_xlfn.XLOOKUP(CB$1,'PY1 Data(H)'!$A$1:$CZ$1,_xlfn.XLOOKUP($A44,'PY1 Data(H)'!$A$1:$A$288,'PY1 Data(H)'!$A$1:$CZ$288))</f>
        <v>0</v>
      </c>
      <c r="CC44" s="176" cm="1">
        <f t="array" ref="CC44">_xlfn.XLOOKUP(CC$1,'PY1 Data(H)'!$A$1:$CZ$1,_xlfn.XLOOKUP($A44,'PY1 Data(H)'!$A$1:$A$288,'PY1 Data(H)'!$A$1:$CZ$288))</f>
        <v>0</v>
      </c>
      <c r="CD44" s="176" cm="1">
        <f t="array" ref="CD44">_xlfn.XLOOKUP(CD$1,'PY1 Data(H)'!$A$1:$CZ$1,_xlfn.XLOOKUP($A44,'PY1 Data(H)'!$A$1:$A$288,'PY1 Data(H)'!$A$1:$CZ$288))</f>
        <v>0</v>
      </c>
      <c r="CE44" s="176" cm="1">
        <f t="array" ref="CE44">_xlfn.XLOOKUP(CE$1,'PY1 Data(H)'!$A$1:$CZ$1,_xlfn.XLOOKUP($A44,'PY1 Data(H)'!$A$1:$A$288,'PY1 Data(H)'!$A$1:$CZ$288))</f>
        <v>0</v>
      </c>
      <c r="CF44" s="176" cm="1">
        <f t="array" ref="CF44">_xlfn.XLOOKUP(CF$1,'PY1 Data(H)'!$A$1:$CZ$1,_xlfn.XLOOKUP($A44,'PY1 Data(H)'!$A$1:$A$288,'PY1 Data(H)'!$A$1:$CZ$288))</f>
        <v>0</v>
      </c>
      <c r="CG44" s="176" cm="1">
        <f t="array" ref="CG44">_xlfn.XLOOKUP(CG$1,'PY1 Data(H)'!$A$1:$CZ$1,_xlfn.XLOOKUP($A44,'PY1 Data(H)'!$A$1:$A$288,'PY1 Data(H)'!$A$1:$CZ$288))</f>
        <v>0</v>
      </c>
      <c r="CH44" s="176" cm="1">
        <f t="array" ref="CH44">_xlfn.XLOOKUP(CH$1,'PY1 Data(H)'!$A$1:$CZ$1,_xlfn.XLOOKUP($A44,'PY1 Data(H)'!$A$1:$A$288,'PY1 Data(H)'!$A$1:$CZ$288))</f>
        <v>0</v>
      </c>
      <c r="CI44" s="176" cm="1">
        <f t="array" ref="CI44">_xlfn.XLOOKUP(CI$1,'PY1 Data(H)'!$A$1:$CZ$1,_xlfn.XLOOKUP($A44,'PY1 Data(H)'!$A$1:$A$288,'PY1 Data(H)'!$A$1:$CZ$288))</f>
        <v>0</v>
      </c>
      <c r="CJ44" s="176" cm="1">
        <f t="array" ref="CJ44">_xlfn.XLOOKUP(CJ$1,'PY1 Data(H)'!$A$1:$CZ$1,_xlfn.XLOOKUP($A44,'PY1 Data(H)'!$A$1:$A$288,'PY1 Data(H)'!$A$1:$CZ$288))</f>
        <v>58369</v>
      </c>
      <c r="CK44" s="176" cm="1">
        <f t="array" ref="CK44">_xlfn.XLOOKUP(CK$1,'PY1 Data(H)'!$A$1:$CZ$1,_xlfn.XLOOKUP($A44,'PY1 Data(H)'!$A$1:$A$288,'PY1 Data(H)'!$A$1:$CZ$288))</f>
        <v>2213052</v>
      </c>
      <c r="CL44" s="176" cm="1">
        <f t="array" ref="CL44">_xlfn.XLOOKUP(CL$1,'PY1 Data(H)'!$A$1:$CZ$1,_xlfn.XLOOKUP($A44,'PY1 Data(H)'!$A$1:$A$288,'PY1 Data(H)'!$A$1:$CZ$288))</f>
        <v>0</v>
      </c>
      <c r="CM44" s="176" cm="1">
        <f t="array" ref="CM44">_xlfn.XLOOKUP(CM$1,'PY1 Data(H)'!$A$1:$CZ$1,_xlfn.XLOOKUP($A44,'PY1 Data(H)'!$A$1:$A$288,'PY1 Data(H)'!$A$1:$CZ$288))</f>
        <v>0</v>
      </c>
      <c r="CN44" s="176" cm="1">
        <f t="array" ref="CN44">_xlfn.XLOOKUP(CN$1,'PY1 Data(H)'!$A$1:$CZ$1,_xlfn.XLOOKUP($A44,'PY1 Data(H)'!$A$1:$A$288,'PY1 Data(H)'!$A$1:$CZ$288))</f>
        <v>0</v>
      </c>
      <c r="CO44" s="176" cm="1">
        <f t="array" ref="CO44">_xlfn.XLOOKUP(CO$1,'PY1 Data(H)'!$A$1:$CZ$1,_xlfn.XLOOKUP($A44,'PY1 Data(H)'!$A$1:$A$288,'PY1 Data(H)'!$A$1:$CZ$288))</f>
        <v>570602</v>
      </c>
      <c r="CP44" s="176" cm="1">
        <f t="array" ref="CP44">_xlfn.XLOOKUP(CP$1,'PY1 Data(H)'!$A$1:$CZ$1,_xlfn.XLOOKUP($A44,'PY1 Data(H)'!$A$1:$A$288,'PY1 Data(H)'!$A$1:$CZ$288))</f>
        <v>0</v>
      </c>
      <c r="CQ44" s="176" cm="1">
        <f t="array" ref="CQ44">_xlfn.XLOOKUP(CQ$1,'PY1 Data(H)'!$A$1:$CZ$1,_xlfn.XLOOKUP($A44,'PY1 Data(H)'!$A$1:$A$288,'PY1 Data(H)'!$A$1:$CZ$288))</f>
        <v>0</v>
      </c>
      <c r="CR44" s="176" cm="1">
        <f t="array" ref="CR44">_xlfn.XLOOKUP(CR$1,'PY1 Data(H)'!$A$1:$CZ$1,_xlfn.XLOOKUP($A44,'PY1 Data(H)'!$A$1:$A$288,'PY1 Data(H)'!$A$1:$CZ$288))</f>
        <v>0</v>
      </c>
      <c r="CS44" s="176" cm="1">
        <f t="array" ref="CS44">_xlfn.XLOOKUP(CS$1,'PY1 Data(H)'!$A$1:$CZ$1,_xlfn.XLOOKUP($A44,'PY1 Data(H)'!$A$1:$A$288,'PY1 Data(H)'!$A$1:$CZ$288))</f>
        <v>0</v>
      </c>
      <c r="CT44" s="176" cm="1">
        <f t="array" ref="CT44">_xlfn.XLOOKUP(CT$1,'PY1 Data(H)'!$A$1:$CZ$1,_xlfn.XLOOKUP($A44,'PY1 Data(H)'!$A$1:$A$288,'PY1 Data(H)'!$A$1:$CZ$288))</f>
        <v>0</v>
      </c>
      <c r="CU44" s="176" cm="1">
        <f t="array" ref="CU44">_xlfn.XLOOKUP(CU$1,'PY1 Data(H)'!$A$1:$CZ$1,_xlfn.XLOOKUP($A44,'PY1 Data(H)'!$A$1:$A$288,'PY1 Data(H)'!$A$1:$CZ$288))</f>
        <v>0</v>
      </c>
      <c r="CV44" s="176" cm="1">
        <f t="array" ref="CV44">_xlfn.XLOOKUP(CV$1,'PY1 Data(H)'!$A$1:$CZ$1,_xlfn.XLOOKUP($A44,'PY1 Data(H)'!$A$1:$A$288,'PY1 Data(H)'!$A$1:$CZ$288))</f>
        <v>0</v>
      </c>
      <c r="CW44" s="176" cm="1">
        <f t="array" ref="CW44">_xlfn.XLOOKUP(CW$1,'PY1 Data(H)'!$A$1:$CZ$1,_xlfn.XLOOKUP($A44,'PY1 Data(H)'!$A$1:$A$288,'PY1 Data(H)'!$A$1:$CZ$288))</f>
        <v>55175</v>
      </c>
      <c r="CX44" s="176" cm="1">
        <f t="array" ref="CX44">_xlfn.XLOOKUP(CX$1,'PY1 Data(H)'!$A$1:$CZ$1,_xlfn.XLOOKUP($A44,'PY1 Data(H)'!$A$1:$A$288,'PY1 Data(H)'!$A$1:$CZ$288))</f>
        <v>0</v>
      </c>
      <c r="CY44" s="176" cm="1">
        <f t="array" ref="CY44">_xlfn.XLOOKUP(CY$1,'PY1 Data(H)'!$A$1:$CZ$1,_xlfn.XLOOKUP($A44,'PY1 Data(H)'!$A$1:$A$288,'PY1 Data(H)'!$A$1:$CZ$288))</f>
        <v>1920820</v>
      </c>
    </row>
    <row r="45" spans="1:103" x14ac:dyDescent="0.3">
      <c r="A45">
        <v>4</v>
      </c>
      <c r="D45" s="176" cm="1">
        <f t="array" ref="D45">_xlfn.XLOOKUP(D$1,'PY1 Data(H)'!$A$1:$CZ$1,_xlfn.XLOOKUP($A45,'PY1 Data(H)'!$A$1:$A$288,'PY1 Data(H)'!$A$1:$CZ$288))</f>
        <v>2445690</v>
      </c>
      <c r="E45" s="176" cm="1">
        <f t="array" ref="E45">_xlfn.XLOOKUP(E$1,'PY1 Data(H)'!$A$1:$CZ$1,_xlfn.XLOOKUP($A45,'PY1 Data(H)'!$A$1:$A$288,'PY1 Data(H)'!$A$1:$CZ$288))</f>
        <v>1434755</v>
      </c>
      <c r="F45" s="176" cm="1">
        <f t="array" ref="F45">_xlfn.XLOOKUP(F$1,'PY1 Data(H)'!$A$1:$CZ$1,_xlfn.XLOOKUP($A45,'PY1 Data(H)'!$A$1:$A$288,'PY1 Data(H)'!$A$1:$CZ$288))</f>
        <v>455139</v>
      </c>
      <c r="G45" s="176" cm="1">
        <f t="array" ref="G45">_xlfn.XLOOKUP(G$1,'PY1 Data(H)'!$A$1:$CZ$1,_xlfn.XLOOKUP($A45,'PY1 Data(H)'!$A$1:$A$288,'PY1 Data(H)'!$A$1:$CZ$288))</f>
        <v>0</v>
      </c>
      <c r="H45" s="176" cm="1">
        <f t="array" ref="H45">_xlfn.XLOOKUP(H$1,'PY1 Data(H)'!$A$1:$CZ$1,_xlfn.XLOOKUP($A45,'PY1 Data(H)'!$A$1:$A$288,'PY1 Data(H)'!$A$1:$CZ$288))</f>
        <v>809939</v>
      </c>
      <c r="I45" s="176" cm="1">
        <f t="array" ref="I45">_xlfn.XLOOKUP(I$1,'PY1 Data(H)'!$A$1:$CZ$1,_xlfn.XLOOKUP($A45,'PY1 Data(H)'!$A$1:$A$288,'PY1 Data(H)'!$A$1:$CZ$288))</f>
        <v>472356</v>
      </c>
      <c r="J45" s="176" cm="1">
        <f t="array" ref="J45">_xlfn.XLOOKUP(J$1,'PY1 Data(H)'!$A$1:$CZ$1,_xlfn.XLOOKUP($A45,'PY1 Data(H)'!$A$1:$A$288,'PY1 Data(H)'!$A$1:$CZ$288))</f>
        <v>4611153</v>
      </c>
      <c r="K45" s="176" cm="1">
        <f t="array" ref="K45">_xlfn.XLOOKUP(K$1,'PY1 Data(H)'!$A$1:$CZ$1,_xlfn.XLOOKUP($A45,'PY1 Data(H)'!$A$1:$A$288,'PY1 Data(H)'!$A$1:$CZ$288))</f>
        <v>1160071</v>
      </c>
      <c r="L45" s="176" cm="1">
        <f t="array" ref="L45">_xlfn.XLOOKUP(L$1,'PY1 Data(H)'!$A$1:$CZ$1,_xlfn.XLOOKUP($A45,'PY1 Data(H)'!$A$1:$A$288,'PY1 Data(H)'!$A$1:$CZ$288))</f>
        <v>2720117</v>
      </c>
      <c r="M45" s="176" cm="1">
        <f t="array" ref="M45">_xlfn.XLOOKUP(M$1,'PY1 Data(H)'!$A$1:$CZ$1,_xlfn.XLOOKUP($A45,'PY1 Data(H)'!$A$1:$A$288,'PY1 Data(H)'!$A$1:$CZ$288))</f>
        <v>10347432</v>
      </c>
      <c r="N45" s="176" cm="1">
        <f t="array" ref="N45">_xlfn.XLOOKUP(N$1,'PY1 Data(H)'!$A$1:$CZ$1,_xlfn.XLOOKUP($A45,'PY1 Data(H)'!$A$1:$A$288,'PY1 Data(H)'!$A$1:$CZ$288))</f>
        <v>17273471</v>
      </c>
      <c r="O45" s="176" cm="1">
        <f t="array" ref="O45">_xlfn.XLOOKUP(O$1,'PY1 Data(H)'!$A$1:$CZ$1,_xlfn.XLOOKUP($A45,'PY1 Data(H)'!$A$1:$A$288,'PY1 Data(H)'!$A$1:$CZ$288))</f>
        <v>5587567</v>
      </c>
      <c r="P45" s="176" cm="1">
        <f t="array" ref="P45">_xlfn.XLOOKUP(P$1,'PY1 Data(H)'!$A$1:$CZ$1,_xlfn.XLOOKUP($A45,'PY1 Data(H)'!$A$1:$A$288,'PY1 Data(H)'!$A$1:$CZ$288))</f>
        <v>7244525</v>
      </c>
      <c r="Q45" s="176" cm="1">
        <f t="array" ref="Q45">_xlfn.XLOOKUP(Q$1,'PY1 Data(H)'!$A$1:$CZ$1,_xlfn.XLOOKUP($A45,'PY1 Data(H)'!$A$1:$A$288,'PY1 Data(H)'!$A$1:$CZ$288))</f>
        <v>2257466</v>
      </c>
      <c r="R45" s="176" cm="1">
        <f t="array" ref="R45">_xlfn.XLOOKUP(R$1,'PY1 Data(H)'!$A$1:$CZ$1,_xlfn.XLOOKUP($A45,'PY1 Data(H)'!$A$1:$A$288,'PY1 Data(H)'!$A$1:$CZ$288))</f>
        <v>308193</v>
      </c>
      <c r="S45" s="176" cm="1">
        <f t="array" ref="S45">_xlfn.XLOOKUP(S$1,'PY1 Data(H)'!$A$1:$CZ$1,_xlfn.XLOOKUP($A45,'PY1 Data(H)'!$A$1:$A$288,'PY1 Data(H)'!$A$1:$CZ$288))</f>
        <v>3056094</v>
      </c>
      <c r="T45" s="176" cm="1">
        <f t="array" ref="T45">_xlfn.XLOOKUP(T$1,'PY1 Data(H)'!$A$1:$CZ$1,_xlfn.XLOOKUP($A45,'PY1 Data(H)'!$A$1:$A$288,'PY1 Data(H)'!$A$1:$CZ$288))</f>
        <v>0</v>
      </c>
      <c r="U45" s="176" cm="1">
        <f t="array" ref="U45">_xlfn.XLOOKUP(U$1,'PY1 Data(H)'!$A$1:$CZ$1,_xlfn.XLOOKUP($A45,'PY1 Data(H)'!$A$1:$A$288,'PY1 Data(H)'!$A$1:$CZ$288))</f>
        <v>12105362</v>
      </c>
      <c r="V45" s="176" cm="1">
        <f t="array" ref="V45">_xlfn.XLOOKUP(V$1,'PY1 Data(H)'!$A$1:$CZ$1,_xlfn.XLOOKUP($A45,'PY1 Data(H)'!$A$1:$A$288,'PY1 Data(H)'!$A$1:$CZ$288))</f>
        <v>5011131</v>
      </c>
      <c r="W45" s="176" cm="1">
        <f t="array" ref="W45">_xlfn.XLOOKUP(W$1,'PY1 Data(H)'!$A$1:$CZ$1,_xlfn.XLOOKUP($A45,'PY1 Data(H)'!$A$1:$A$288,'PY1 Data(H)'!$A$1:$CZ$288))</f>
        <v>0</v>
      </c>
      <c r="X45" s="176" cm="1">
        <f t="array" ref="X45">_xlfn.XLOOKUP(X$1,'PY1 Data(H)'!$A$1:$CZ$1,_xlfn.XLOOKUP($A45,'PY1 Data(H)'!$A$1:$A$288,'PY1 Data(H)'!$A$1:$CZ$288))</f>
        <v>543782</v>
      </c>
      <c r="Y45" s="176" cm="1">
        <f t="array" ref="Y45">_xlfn.XLOOKUP(Y$1,'PY1 Data(H)'!$A$1:$CZ$1,_xlfn.XLOOKUP($A45,'PY1 Data(H)'!$A$1:$A$288,'PY1 Data(H)'!$A$1:$CZ$288))</f>
        <v>1176053</v>
      </c>
      <c r="Z45" s="176" cm="1">
        <f t="array" ref="Z45">_xlfn.XLOOKUP(Z$1,'PY1 Data(H)'!$A$1:$CZ$1,_xlfn.XLOOKUP($A45,'PY1 Data(H)'!$A$1:$A$288,'PY1 Data(H)'!$A$1:$CZ$288))</f>
        <v>7454850</v>
      </c>
      <c r="AA45" s="176" cm="1">
        <f t="array" ref="AA45">_xlfn.XLOOKUP(AA$1,'PY1 Data(H)'!$A$1:$CZ$1,_xlfn.XLOOKUP($A45,'PY1 Data(H)'!$A$1:$A$288,'PY1 Data(H)'!$A$1:$CZ$288))</f>
        <v>2875003</v>
      </c>
      <c r="AB45" s="176" cm="1">
        <f t="array" ref="AB45">_xlfn.XLOOKUP(AB$1,'PY1 Data(H)'!$A$1:$CZ$1,_xlfn.XLOOKUP($A45,'PY1 Data(H)'!$A$1:$A$288,'PY1 Data(H)'!$A$1:$CZ$288))</f>
        <v>14530197</v>
      </c>
      <c r="AC45" s="176" cm="1">
        <f t="array" ref="AC45">_xlfn.XLOOKUP(AC$1,'PY1 Data(H)'!$A$1:$CZ$1,_xlfn.XLOOKUP($A45,'PY1 Data(H)'!$A$1:$A$288,'PY1 Data(H)'!$A$1:$CZ$288))</f>
        <v>11040527</v>
      </c>
      <c r="AD45" s="176" cm="1">
        <f t="array" ref="AD45">_xlfn.XLOOKUP(AD$1,'PY1 Data(H)'!$A$1:$CZ$1,_xlfn.XLOOKUP($A45,'PY1 Data(H)'!$A$1:$A$288,'PY1 Data(H)'!$A$1:$CZ$288))</f>
        <v>2405081</v>
      </c>
      <c r="AE45" s="176" cm="1">
        <f t="array" ref="AE45">_xlfn.XLOOKUP(AE$1,'PY1 Data(H)'!$A$1:$CZ$1,_xlfn.XLOOKUP($A45,'PY1 Data(H)'!$A$1:$A$288,'PY1 Data(H)'!$A$1:$CZ$288))</f>
        <v>3418262</v>
      </c>
      <c r="AF45" s="176" cm="1">
        <f t="array" ref="AF45">_xlfn.XLOOKUP(AF$1,'PY1 Data(H)'!$A$1:$CZ$1,_xlfn.XLOOKUP($A45,'PY1 Data(H)'!$A$1:$A$288,'PY1 Data(H)'!$A$1:$CZ$288))</f>
        <v>3593637</v>
      </c>
      <c r="AG45" s="176" cm="1">
        <f t="array" ref="AG45">_xlfn.XLOOKUP(AG$1,'PY1 Data(H)'!$A$1:$CZ$1,_xlfn.XLOOKUP($A45,'PY1 Data(H)'!$A$1:$A$288,'PY1 Data(H)'!$A$1:$CZ$288))</f>
        <v>2533681</v>
      </c>
      <c r="AH45" s="176" cm="1">
        <f t="array" ref="AH45">_xlfn.XLOOKUP(AH$1,'PY1 Data(H)'!$A$1:$CZ$1,_xlfn.XLOOKUP($A45,'PY1 Data(H)'!$A$1:$A$288,'PY1 Data(H)'!$A$1:$CZ$288))</f>
        <v>1475487</v>
      </c>
      <c r="AI45" s="176" cm="1">
        <f t="array" ref="AI45">_xlfn.XLOOKUP(AI$1,'PY1 Data(H)'!$A$1:$CZ$1,_xlfn.XLOOKUP($A45,'PY1 Data(H)'!$A$1:$A$288,'PY1 Data(H)'!$A$1:$CZ$288))</f>
        <v>48571199</v>
      </c>
      <c r="AJ45" s="176" cm="1">
        <f t="array" ref="AJ45">_xlfn.XLOOKUP(AJ$1,'PY1 Data(H)'!$A$1:$CZ$1,_xlfn.XLOOKUP($A45,'PY1 Data(H)'!$A$1:$A$288,'PY1 Data(H)'!$A$1:$CZ$288))</f>
        <v>2223712</v>
      </c>
      <c r="AK45" s="176" cm="1">
        <f t="array" ref="AK45">_xlfn.XLOOKUP(AK$1,'PY1 Data(H)'!$A$1:$CZ$1,_xlfn.XLOOKUP($A45,'PY1 Data(H)'!$A$1:$A$288,'PY1 Data(H)'!$A$1:$CZ$288))</f>
        <v>17006920</v>
      </c>
      <c r="AL45" s="176" cm="1">
        <f t="array" ref="AL45">_xlfn.XLOOKUP(AL$1,'PY1 Data(H)'!$A$1:$CZ$1,_xlfn.XLOOKUP($A45,'PY1 Data(H)'!$A$1:$A$288,'PY1 Data(H)'!$A$1:$CZ$288))</f>
        <v>2084386</v>
      </c>
      <c r="AM45" s="176" cm="1">
        <f t="array" ref="AM45">_xlfn.XLOOKUP(AM$1,'PY1 Data(H)'!$A$1:$CZ$1,_xlfn.XLOOKUP($A45,'PY1 Data(H)'!$A$1:$A$288,'PY1 Data(H)'!$A$1:$CZ$288))</f>
        <v>34603304</v>
      </c>
      <c r="AN45" s="176" cm="1">
        <f t="array" ref="AN45">_xlfn.XLOOKUP(AN$1,'PY1 Data(H)'!$A$1:$CZ$1,_xlfn.XLOOKUP($A45,'PY1 Data(H)'!$A$1:$A$288,'PY1 Data(H)'!$A$1:$CZ$288))</f>
        <v>392441</v>
      </c>
      <c r="AO45" s="176" cm="1">
        <f t="array" ref="AO45">_xlfn.XLOOKUP(AO$1,'PY1 Data(H)'!$A$1:$CZ$1,_xlfn.XLOOKUP($A45,'PY1 Data(H)'!$A$1:$A$288,'PY1 Data(H)'!$A$1:$CZ$288))</f>
        <v>901815</v>
      </c>
      <c r="AP45" s="176" cm="1">
        <f t="array" ref="AP45">_xlfn.XLOOKUP(AP$1,'PY1 Data(H)'!$A$1:$CZ$1,_xlfn.XLOOKUP($A45,'PY1 Data(H)'!$A$1:$A$288,'PY1 Data(H)'!$A$1:$CZ$288))</f>
        <v>1762504</v>
      </c>
      <c r="AQ45" s="176" cm="1">
        <f t="array" ref="AQ45">_xlfn.XLOOKUP(AQ$1,'PY1 Data(H)'!$A$1:$CZ$1,_xlfn.XLOOKUP($A45,'PY1 Data(H)'!$A$1:$A$288,'PY1 Data(H)'!$A$1:$CZ$288))</f>
        <v>382705</v>
      </c>
      <c r="AR45" s="176" cm="1">
        <f t="array" ref="AR45">_xlfn.XLOOKUP(AR$1,'PY1 Data(H)'!$A$1:$CZ$1,_xlfn.XLOOKUP($A45,'PY1 Data(H)'!$A$1:$A$288,'PY1 Data(H)'!$A$1:$CZ$288))</f>
        <v>15452150</v>
      </c>
      <c r="AS45" s="176" cm="1">
        <f t="array" ref="AS45">_xlfn.XLOOKUP(AS$1,'PY1 Data(H)'!$A$1:$CZ$1,_xlfn.XLOOKUP($A45,'PY1 Data(H)'!$A$1:$A$288,'PY1 Data(H)'!$A$1:$CZ$288))</f>
        <v>1171149</v>
      </c>
      <c r="AT45" s="176" cm="1">
        <f t="array" ref="AT45">_xlfn.XLOOKUP(AT$1,'PY1 Data(H)'!$A$1:$CZ$1,_xlfn.XLOOKUP($A45,'PY1 Data(H)'!$A$1:$A$288,'PY1 Data(H)'!$A$1:$CZ$288))</f>
        <v>3755967</v>
      </c>
      <c r="AU45" s="176" cm="1">
        <f t="array" ref="AU45">_xlfn.XLOOKUP(AU$1,'PY1 Data(H)'!$A$1:$CZ$1,_xlfn.XLOOKUP($A45,'PY1 Data(H)'!$A$1:$A$288,'PY1 Data(H)'!$A$1:$CZ$288))</f>
        <v>10450052</v>
      </c>
      <c r="AV45" s="176" cm="1">
        <f t="array" ref="AV45">_xlfn.XLOOKUP(AV$1,'PY1 Data(H)'!$A$1:$CZ$1,_xlfn.XLOOKUP($A45,'PY1 Data(H)'!$A$1:$A$288,'PY1 Data(H)'!$A$1:$CZ$288))</f>
        <v>8978633</v>
      </c>
      <c r="AW45" s="176" cm="1">
        <f t="array" ref="AW45">_xlfn.XLOOKUP(AW$1,'PY1 Data(H)'!$A$1:$CZ$1,_xlfn.XLOOKUP($A45,'PY1 Data(H)'!$A$1:$A$288,'PY1 Data(H)'!$A$1:$CZ$288))</f>
        <v>1020249</v>
      </c>
      <c r="AX45" s="176" cm="1">
        <f t="array" ref="AX45">_xlfn.XLOOKUP(AX$1,'PY1 Data(H)'!$A$1:$CZ$1,_xlfn.XLOOKUP($A45,'PY1 Data(H)'!$A$1:$A$288,'PY1 Data(H)'!$A$1:$CZ$288))</f>
        <v>1806362</v>
      </c>
      <c r="AY45" s="176" cm="1">
        <f t="array" ref="AY45">_xlfn.XLOOKUP(AY$1,'PY1 Data(H)'!$A$1:$CZ$1,_xlfn.XLOOKUP($A45,'PY1 Data(H)'!$A$1:$A$288,'PY1 Data(H)'!$A$1:$CZ$288))</f>
        <v>0</v>
      </c>
      <c r="AZ45" s="176" cm="1">
        <f t="array" ref="AZ45">_xlfn.XLOOKUP(AZ$1,'PY1 Data(H)'!$A$1:$CZ$1,_xlfn.XLOOKUP($A45,'PY1 Data(H)'!$A$1:$A$288,'PY1 Data(H)'!$A$1:$CZ$288))</f>
        <v>4468811</v>
      </c>
      <c r="BA45" s="176" cm="1">
        <f t="array" ref="BA45">_xlfn.XLOOKUP(BA$1,'PY1 Data(H)'!$A$1:$CZ$1,_xlfn.XLOOKUP($A45,'PY1 Data(H)'!$A$1:$A$288,'PY1 Data(H)'!$A$1:$CZ$288))</f>
        <v>3372435</v>
      </c>
      <c r="BB45" s="176" cm="1">
        <f t="array" ref="BB45">_xlfn.XLOOKUP(BB$1,'PY1 Data(H)'!$A$1:$CZ$1,_xlfn.XLOOKUP($A45,'PY1 Data(H)'!$A$1:$A$288,'PY1 Data(H)'!$A$1:$CZ$288))</f>
        <v>10516786</v>
      </c>
      <c r="BC45" s="176" cm="1">
        <f t="array" ref="BC45">_xlfn.XLOOKUP(BC$1,'PY1 Data(H)'!$A$1:$CZ$1,_xlfn.XLOOKUP($A45,'PY1 Data(H)'!$A$1:$A$288,'PY1 Data(H)'!$A$1:$CZ$288))</f>
        <v>755933</v>
      </c>
      <c r="BD45" s="176" cm="1">
        <f t="array" ref="BD45">_xlfn.XLOOKUP(BD$1,'PY1 Data(H)'!$A$1:$CZ$1,_xlfn.XLOOKUP($A45,'PY1 Data(H)'!$A$1:$A$288,'PY1 Data(H)'!$A$1:$CZ$288))</f>
        <v>2005578</v>
      </c>
      <c r="BE45" s="176" cm="1">
        <f t="array" ref="BE45">_xlfn.XLOOKUP(BE$1,'PY1 Data(H)'!$A$1:$CZ$1,_xlfn.XLOOKUP($A45,'PY1 Data(H)'!$A$1:$A$288,'PY1 Data(H)'!$A$1:$CZ$288))</f>
        <v>3030707</v>
      </c>
      <c r="BF45" s="176" cm="1">
        <f t="array" ref="BF45">_xlfn.XLOOKUP(BF$1,'PY1 Data(H)'!$A$1:$CZ$1,_xlfn.XLOOKUP($A45,'PY1 Data(H)'!$A$1:$A$288,'PY1 Data(H)'!$A$1:$CZ$288))</f>
        <v>4509407</v>
      </c>
      <c r="BG45" s="176" cm="1">
        <f t="array" ref="BG45">_xlfn.XLOOKUP(BG$1,'PY1 Data(H)'!$A$1:$CZ$1,_xlfn.XLOOKUP($A45,'PY1 Data(H)'!$A$1:$A$288,'PY1 Data(H)'!$A$1:$CZ$288))</f>
        <v>1716262</v>
      </c>
      <c r="BH45" s="176" cm="1">
        <f t="array" ref="BH45">_xlfn.XLOOKUP(BH$1,'PY1 Data(H)'!$A$1:$CZ$1,_xlfn.XLOOKUP($A45,'PY1 Data(H)'!$A$1:$A$288,'PY1 Data(H)'!$A$1:$CZ$288))</f>
        <v>2376775</v>
      </c>
      <c r="BI45" s="176" cm="1">
        <f t="array" ref="BI45">_xlfn.XLOOKUP(BI$1,'PY1 Data(H)'!$A$1:$CZ$1,_xlfn.XLOOKUP($A45,'PY1 Data(H)'!$A$1:$A$288,'PY1 Data(H)'!$A$1:$CZ$288))</f>
        <v>569336</v>
      </c>
      <c r="BJ45" s="176" cm="1">
        <f t="array" ref="BJ45">_xlfn.XLOOKUP(BJ$1,'PY1 Data(H)'!$A$1:$CZ$1,_xlfn.XLOOKUP($A45,'PY1 Data(H)'!$A$1:$A$288,'PY1 Data(H)'!$A$1:$CZ$288))</f>
        <v>749484</v>
      </c>
      <c r="BK45" s="176" cm="1">
        <f t="array" ref="BK45">_xlfn.XLOOKUP(BK$1,'PY1 Data(H)'!$A$1:$CZ$1,_xlfn.XLOOKUP($A45,'PY1 Data(H)'!$A$1:$A$288,'PY1 Data(H)'!$A$1:$CZ$288))</f>
        <v>123553468</v>
      </c>
      <c r="BL45" s="176" cm="1">
        <f t="array" ref="BL45">_xlfn.XLOOKUP(BL$1,'PY1 Data(H)'!$A$1:$CZ$1,_xlfn.XLOOKUP($A45,'PY1 Data(H)'!$A$1:$A$288,'PY1 Data(H)'!$A$1:$CZ$288))</f>
        <v>1739117</v>
      </c>
      <c r="BM45" s="176" cm="1">
        <f t="array" ref="BM45">_xlfn.XLOOKUP(BM$1,'PY1 Data(H)'!$A$1:$CZ$1,_xlfn.XLOOKUP($A45,'PY1 Data(H)'!$A$1:$A$288,'PY1 Data(H)'!$A$1:$CZ$288))</f>
        <v>1054454</v>
      </c>
      <c r="BN45" s="176" cm="1">
        <f t="array" ref="BN45">_xlfn.XLOOKUP(BN$1,'PY1 Data(H)'!$A$1:$CZ$1,_xlfn.XLOOKUP($A45,'PY1 Data(H)'!$A$1:$A$288,'PY1 Data(H)'!$A$1:$CZ$288))</f>
        <v>2433706</v>
      </c>
      <c r="BO45" s="176" cm="1">
        <f t="array" ref="BO45">_xlfn.XLOOKUP(BO$1,'PY1 Data(H)'!$A$1:$CZ$1,_xlfn.XLOOKUP($A45,'PY1 Data(H)'!$A$1:$A$288,'PY1 Data(H)'!$A$1:$CZ$288))</f>
        <v>2523326</v>
      </c>
      <c r="BP45" s="176" cm="1">
        <f t="array" ref="BP45">_xlfn.XLOOKUP(BP$1,'PY1 Data(H)'!$A$1:$CZ$1,_xlfn.XLOOKUP($A45,'PY1 Data(H)'!$A$1:$A$288,'PY1 Data(H)'!$A$1:$CZ$288))</f>
        <v>19056489</v>
      </c>
      <c r="BQ45" s="176" cm="1">
        <f t="array" ref="BQ45">_xlfn.XLOOKUP(BQ$1,'PY1 Data(H)'!$A$1:$CZ$1,_xlfn.XLOOKUP($A45,'PY1 Data(H)'!$A$1:$A$288,'PY1 Data(H)'!$A$1:$CZ$288))</f>
        <v>620881</v>
      </c>
      <c r="BR45" s="176" cm="1">
        <f t="array" ref="BR45">_xlfn.XLOOKUP(BR$1,'PY1 Data(H)'!$A$1:$CZ$1,_xlfn.XLOOKUP($A45,'PY1 Data(H)'!$A$1:$A$288,'PY1 Data(H)'!$A$1:$CZ$288))</f>
        <v>9684891</v>
      </c>
      <c r="BS45" s="176" cm="1">
        <f t="array" ref="BS45">_xlfn.XLOOKUP(BS$1,'PY1 Data(H)'!$A$1:$CZ$1,_xlfn.XLOOKUP($A45,'PY1 Data(H)'!$A$1:$A$288,'PY1 Data(H)'!$A$1:$CZ$288))</f>
        <v>6975206</v>
      </c>
      <c r="BT45" s="176" cm="1">
        <f t="array" ref="BT45">_xlfn.XLOOKUP(BT$1,'PY1 Data(H)'!$A$1:$CZ$1,_xlfn.XLOOKUP($A45,'PY1 Data(H)'!$A$1:$A$288,'PY1 Data(H)'!$A$1:$CZ$288))</f>
        <v>597489</v>
      </c>
      <c r="BU45" s="176" cm="1">
        <f t="array" ref="BU45">_xlfn.XLOOKUP(BU$1,'PY1 Data(H)'!$A$1:$CZ$1,_xlfn.XLOOKUP($A45,'PY1 Data(H)'!$A$1:$A$288,'PY1 Data(H)'!$A$1:$CZ$288))</f>
        <v>2450135</v>
      </c>
      <c r="BV45" s="176" cm="1">
        <f t="array" ref="BV45">_xlfn.XLOOKUP(BV$1,'PY1 Data(H)'!$A$1:$CZ$1,_xlfn.XLOOKUP($A45,'PY1 Data(H)'!$A$1:$A$288,'PY1 Data(H)'!$A$1:$CZ$288))</f>
        <v>3848176</v>
      </c>
      <c r="BW45" s="176" cm="1">
        <f t="array" ref="BW45">_xlfn.XLOOKUP(BW$1,'PY1 Data(H)'!$A$1:$CZ$1,_xlfn.XLOOKUP($A45,'PY1 Data(H)'!$A$1:$A$288,'PY1 Data(H)'!$A$1:$CZ$288))</f>
        <v>91318</v>
      </c>
      <c r="BX45" s="176" cm="1">
        <f t="array" ref="BX45">_xlfn.XLOOKUP(BX$1,'PY1 Data(H)'!$A$1:$CZ$1,_xlfn.XLOOKUP($A45,'PY1 Data(H)'!$A$1:$A$288,'PY1 Data(H)'!$A$1:$CZ$288))</f>
        <v>1455961</v>
      </c>
      <c r="BY45" s="176" cm="1">
        <f t="array" ref="BY45">_xlfn.XLOOKUP(BY$1,'PY1 Data(H)'!$A$1:$CZ$1,_xlfn.XLOOKUP($A45,'PY1 Data(H)'!$A$1:$A$288,'PY1 Data(H)'!$A$1:$CZ$288))</f>
        <v>5568417</v>
      </c>
      <c r="BZ45" s="176" cm="1">
        <f t="array" ref="BZ45">_xlfn.XLOOKUP(BZ$1,'PY1 Data(H)'!$A$1:$CZ$1,_xlfn.XLOOKUP($A45,'PY1 Data(H)'!$A$1:$A$288,'PY1 Data(H)'!$A$1:$CZ$288))</f>
        <v>979813</v>
      </c>
      <c r="CA45" s="176" cm="1">
        <f t="array" ref="CA45">_xlfn.XLOOKUP(CA$1,'PY1 Data(H)'!$A$1:$CZ$1,_xlfn.XLOOKUP($A45,'PY1 Data(H)'!$A$1:$A$288,'PY1 Data(H)'!$A$1:$CZ$288))</f>
        <v>2700522</v>
      </c>
      <c r="CB45" s="176" cm="1">
        <f t="array" ref="CB45">_xlfn.XLOOKUP(CB$1,'PY1 Data(H)'!$A$1:$CZ$1,_xlfn.XLOOKUP($A45,'PY1 Data(H)'!$A$1:$A$288,'PY1 Data(H)'!$A$1:$CZ$288))</f>
        <v>6732181</v>
      </c>
      <c r="CC45" s="176" cm="1">
        <f t="array" ref="CC45">_xlfn.XLOOKUP(CC$1,'PY1 Data(H)'!$A$1:$CZ$1,_xlfn.XLOOKUP($A45,'PY1 Data(H)'!$A$1:$A$288,'PY1 Data(H)'!$A$1:$CZ$288))</f>
        <v>539137</v>
      </c>
      <c r="CD45" s="176" cm="1">
        <f t="array" ref="CD45">_xlfn.XLOOKUP(CD$1,'PY1 Data(H)'!$A$1:$CZ$1,_xlfn.XLOOKUP($A45,'PY1 Data(H)'!$A$1:$A$288,'PY1 Data(H)'!$A$1:$CZ$288))</f>
        <v>4444543</v>
      </c>
      <c r="CE45" s="176" cm="1">
        <f t="array" ref="CE45">_xlfn.XLOOKUP(CE$1,'PY1 Data(H)'!$A$1:$CZ$1,_xlfn.XLOOKUP($A45,'PY1 Data(H)'!$A$1:$A$288,'PY1 Data(H)'!$A$1:$CZ$288))</f>
        <v>10307910</v>
      </c>
      <c r="CF45" s="176" cm="1">
        <f t="array" ref="CF45">_xlfn.XLOOKUP(CF$1,'PY1 Data(H)'!$A$1:$CZ$1,_xlfn.XLOOKUP($A45,'PY1 Data(H)'!$A$1:$A$288,'PY1 Data(H)'!$A$1:$CZ$288))</f>
        <v>5961405</v>
      </c>
      <c r="CG45" s="176" cm="1">
        <f t="array" ref="CG45">_xlfn.XLOOKUP(CG$1,'PY1 Data(H)'!$A$1:$CZ$1,_xlfn.XLOOKUP($A45,'PY1 Data(H)'!$A$1:$A$288,'PY1 Data(H)'!$A$1:$CZ$288))</f>
        <v>2967793</v>
      </c>
      <c r="CH45" s="176" cm="1">
        <f t="array" ref="CH45">_xlfn.XLOOKUP(CH$1,'PY1 Data(H)'!$A$1:$CZ$1,_xlfn.XLOOKUP($A45,'PY1 Data(H)'!$A$1:$A$288,'PY1 Data(H)'!$A$1:$CZ$288))</f>
        <v>1446539</v>
      </c>
      <c r="CI45" s="176" cm="1">
        <f t="array" ref="CI45">_xlfn.XLOOKUP(CI$1,'PY1 Data(H)'!$A$1:$CZ$1,_xlfn.XLOOKUP($A45,'PY1 Data(H)'!$A$1:$A$288,'PY1 Data(H)'!$A$1:$CZ$288))</f>
        <v>2808494</v>
      </c>
      <c r="CJ45" s="176" cm="1">
        <f t="array" ref="CJ45">_xlfn.XLOOKUP(CJ$1,'PY1 Data(H)'!$A$1:$CZ$1,_xlfn.XLOOKUP($A45,'PY1 Data(H)'!$A$1:$A$288,'PY1 Data(H)'!$A$1:$CZ$288))</f>
        <v>2762237</v>
      </c>
      <c r="CK45" s="176" cm="1">
        <f t="array" ref="CK45">_xlfn.XLOOKUP(CK$1,'PY1 Data(H)'!$A$1:$CZ$1,_xlfn.XLOOKUP($A45,'PY1 Data(H)'!$A$1:$A$288,'PY1 Data(H)'!$A$1:$CZ$288))</f>
        <v>4331721</v>
      </c>
      <c r="CL45" s="176" cm="1">
        <f t="array" ref="CL45">_xlfn.XLOOKUP(CL$1,'PY1 Data(H)'!$A$1:$CZ$1,_xlfn.XLOOKUP($A45,'PY1 Data(H)'!$A$1:$A$288,'PY1 Data(H)'!$A$1:$CZ$288))</f>
        <v>1288155</v>
      </c>
      <c r="CM45" s="176" cm="1">
        <f t="array" ref="CM45">_xlfn.XLOOKUP(CM$1,'PY1 Data(H)'!$A$1:$CZ$1,_xlfn.XLOOKUP($A45,'PY1 Data(H)'!$A$1:$A$288,'PY1 Data(H)'!$A$1:$CZ$288))</f>
        <v>2911305</v>
      </c>
      <c r="CN45" s="176" cm="1">
        <f t="array" ref="CN45">_xlfn.XLOOKUP(CN$1,'PY1 Data(H)'!$A$1:$CZ$1,_xlfn.XLOOKUP($A45,'PY1 Data(H)'!$A$1:$A$288,'PY1 Data(H)'!$A$1:$CZ$288))</f>
        <v>279142</v>
      </c>
      <c r="CO45" s="176" cm="1">
        <f t="array" ref="CO45">_xlfn.XLOOKUP(CO$1,'PY1 Data(H)'!$A$1:$CZ$1,_xlfn.XLOOKUP($A45,'PY1 Data(H)'!$A$1:$A$288,'PY1 Data(H)'!$A$1:$CZ$288))</f>
        <v>8594261</v>
      </c>
      <c r="CP45" s="176" cm="1">
        <f t="array" ref="CP45">_xlfn.XLOOKUP(CP$1,'PY1 Data(H)'!$A$1:$CZ$1,_xlfn.XLOOKUP($A45,'PY1 Data(H)'!$A$1:$A$288,'PY1 Data(H)'!$A$1:$CZ$288))</f>
        <v>1822769</v>
      </c>
      <c r="CQ45" s="176" cm="1">
        <f t="array" ref="CQ45">_xlfn.XLOOKUP(CQ$1,'PY1 Data(H)'!$A$1:$CZ$1,_xlfn.XLOOKUP($A45,'PY1 Data(H)'!$A$1:$A$288,'PY1 Data(H)'!$A$1:$CZ$288))</f>
        <v>47684651</v>
      </c>
      <c r="CR45" s="176" cm="1">
        <f t="array" ref="CR45">_xlfn.XLOOKUP(CR$1,'PY1 Data(H)'!$A$1:$CZ$1,_xlfn.XLOOKUP($A45,'PY1 Data(H)'!$A$1:$A$288,'PY1 Data(H)'!$A$1:$CZ$288))</f>
        <v>924951</v>
      </c>
      <c r="CS45" s="176" cm="1">
        <f t="array" ref="CS45">_xlfn.XLOOKUP(CS$1,'PY1 Data(H)'!$A$1:$CZ$1,_xlfn.XLOOKUP($A45,'PY1 Data(H)'!$A$1:$A$288,'PY1 Data(H)'!$A$1:$CZ$288))</f>
        <v>3184746</v>
      </c>
      <c r="CT45" s="176" cm="1">
        <f t="array" ref="CT45">_xlfn.XLOOKUP(CT$1,'PY1 Data(H)'!$A$1:$CZ$1,_xlfn.XLOOKUP($A45,'PY1 Data(H)'!$A$1:$A$288,'PY1 Data(H)'!$A$1:$CZ$288))</f>
        <v>1647948</v>
      </c>
      <c r="CU45" s="176" cm="1">
        <f t="array" ref="CU45">_xlfn.XLOOKUP(CU$1,'PY1 Data(H)'!$A$1:$CZ$1,_xlfn.XLOOKUP($A45,'PY1 Data(H)'!$A$1:$A$288,'PY1 Data(H)'!$A$1:$CZ$288))</f>
        <v>1188098</v>
      </c>
      <c r="CV45" s="176" cm="1">
        <f t="array" ref="CV45">_xlfn.XLOOKUP(CV$1,'PY1 Data(H)'!$A$1:$CZ$1,_xlfn.XLOOKUP($A45,'PY1 Data(H)'!$A$1:$A$288,'PY1 Data(H)'!$A$1:$CZ$288))</f>
        <v>1696680</v>
      </c>
      <c r="CW45" s="176" cm="1">
        <f t="array" ref="CW45">_xlfn.XLOOKUP(CW$1,'PY1 Data(H)'!$A$1:$CZ$1,_xlfn.XLOOKUP($A45,'PY1 Data(H)'!$A$1:$A$288,'PY1 Data(H)'!$A$1:$CZ$288))</f>
        <v>1631936</v>
      </c>
      <c r="CX45" s="176" cm="1">
        <f t="array" ref="CX45">_xlfn.XLOOKUP(CX$1,'PY1 Data(H)'!$A$1:$CZ$1,_xlfn.XLOOKUP($A45,'PY1 Data(H)'!$A$1:$A$288,'PY1 Data(H)'!$A$1:$CZ$288))</f>
        <v>1066572</v>
      </c>
      <c r="CY45" s="176" cm="1">
        <f t="array" ref="CY45">_xlfn.XLOOKUP(CY$1,'PY1 Data(H)'!$A$1:$CZ$1,_xlfn.XLOOKUP($A45,'PY1 Data(H)'!$A$1:$A$288,'PY1 Data(H)'!$A$1:$CZ$288))</f>
        <v>2723789</v>
      </c>
    </row>
    <row r="46" spans="1:103" x14ac:dyDescent="0.3">
      <c r="A46">
        <v>5</v>
      </c>
      <c r="D46" s="176" cm="1">
        <f t="array" ref="D46">_xlfn.XLOOKUP(D$1,'PY1 Data(H)'!$A$1:$CZ$1,_xlfn.XLOOKUP($A46,'PY1 Data(H)'!$A$1:$A$288,'PY1 Data(H)'!$A$1:$CZ$288))</f>
        <v>0</v>
      </c>
      <c r="E46" s="176" cm="1">
        <f t="array" ref="E46">_xlfn.XLOOKUP(E$1,'PY1 Data(H)'!$A$1:$CZ$1,_xlfn.XLOOKUP($A46,'PY1 Data(H)'!$A$1:$A$288,'PY1 Data(H)'!$A$1:$CZ$288))</f>
        <v>60262</v>
      </c>
      <c r="F46" s="176" cm="1">
        <f t="array" ref="F46">_xlfn.XLOOKUP(F$1,'PY1 Data(H)'!$A$1:$CZ$1,_xlfn.XLOOKUP($A46,'PY1 Data(H)'!$A$1:$A$288,'PY1 Data(H)'!$A$1:$CZ$288))</f>
        <v>79305</v>
      </c>
      <c r="G46" s="176" cm="1">
        <f t="array" ref="G46">_xlfn.XLOOKUP(G$1,'PY1 Data(H)'!$A$1:$CZ$1,_xlfn.XLOOKUP($A46,'PY1 Data(H)'!$A$1:$A$288,'PY1 Data(H)'!$A$1:$CZ$288))</f>
        <v>0</v>
      </c>
      <c r="H46" s="176" cm="1">
        <f t="array" ref="H46">_xlfn.XLOOKUP(H$1,'PY1 Data(H)'!$A$1:$CZ$1,_xlfn.XLOOKUP($A46,'PY1 Data(H)'!$A$1:$A$288,'PY1 Data(H)'!$A$1:$CZ$288))</f>
        <v>123628</v>
      </c>
      <c r="I46" s="176" cm="1">
        <f t="array" ref="I46">_xlfn.XLOOKUP(I$1,'PY1 Data(H)'!$A$1:$CZ$1,_xlfn.XLOOKUP($A46,'PY1 Data(H)'!$A$1:$A$288,'PY1 Data(H)'!$A$1:$CZ$288))</f>
        <v>0</v>
      </c>
      <c r="J46" s="176" cm="1">
        <f t="array" ref="J46">_xlfn.XLOOKUP(J$1,'PY1 Data(H)'!$A$1:$CZ$1,_xlfn.XLOOKUP($A46,'PY1 Data(H)'!$A$1:$A$288,'PY1 Data(H)'!$A$1:$CZ$288))</f>
        <v>6038</v>
      </c>
      <c r="K46" s="176" cm="1">
        <f t="array" ref="K46">_xlfn.XLOOKUP(K$1,'PY1 Data(H)'!$A$1:$CZ$1,_xlfn.XLOOKUP($A46,'PY1 Data(H)'!$A$1:$A$288,'PY1 Data(H)'!$A$1:$CZ$288))</f>
        <v>39800</v>
      </c>
      <c r="L46" s="176" cm="1">
        <f t="array" ref="L46">_xlfn.XLOOKUP(L$1,'PY1 Data(H)'!$A$1:$CZ$1,_xlfn.XLOOKUP($A46,'PY1 Data(H)'!$A$1:$A$288,'PY1 Data(H)'!$A$1:$CZ$288))</f>
        <v>125339</v>
      </c>
      <c r="M46" s="176" cm="1">
        <f t="array" ref="M46">_xlfn.XLOOKUP(M$1,'PY1 Data(H)'!$A$1:$CZ$1,_xlfn.XLOOKUP($A46,'PY1 Data(H)'!$A$1:$A$288,'PY1 Data(H)'!$A$1:$CZ$288))</f>
        <v>292860</v>
      </c>
      <c r="N46" s="176" cm="1">
        <f t="array" ref="N46">_xlfn.XLOOKUP(N$1,'PY1 Data(H)'!$A$1:$CZ$1,_xlfn.XLOOKUP($A46,'PY1 Data(H)'!$A$1:$A$288,'PY1 Data(H)'!$A$1:$CZ$288))</f>
        <v>1922962</v>
      </c>
      <c r="O46" s="176" cm="1">
        <f t="array" ref="O46">_xlfn.XLOOKUP(O$1,'PY1 Data(H)'!$A$1:$CZ$1,_xlfn.XLOOKUP($A46,'PY1 Data(H)'!$A$1:$A$288,'PY1 Data(H)'!$A$1:$CZ$288))</f>
        <v>58076</v>
      </c>
      <c r="P46" s="176" cm="1">
        <f t="array" ref="P46">_xlfn.XLOOKUP(P$1,'PY1 Data(H)'!$A$1:$CZ$1,_xlfn.XLOOKUP($A46,'PY1 Data(H)'!$A$1:$A$288,'PY1 Data(H)'!$A$1:$CZ$288))</f>
        <v>572638</v>
      </c>
      <c r="Q46" s="176" cm="1">
        <f t="array" ref="Q46">_xlfn.XLOOKUP(Q$1,'PY1 Data(H)'!$A$1:$CZ$1,_xlfn.XLOOKUP($A46,'PY1 Data(H)'!$A$1:$A$288,'PY1 Data(H)'!$A$1:$CZ$288))</f>
        <v>52325</v>
      </c>
      <c r="R46" s="176" cm="1">
        <f t="array" ref="R46">_xlfn.XLOOKUP(R$1,'PY1 Data(H)'!$A$1:$CZ$1,_xlfn.XLOOKUP($A46,'PY1 Data(H)'!$A$1:$A$288,'PY1 Data(H)'!$A$1:$CZ$288))</f>
        <v>15662</v>
      </c>
      <c r="S46" s="176" cm="1">
        <f t="array" ref="S46">_xlfn.XLOOKUP(S$1,'PY1 Data(H)'!$A$1:$CZ$1,_xlfn.XLOOKUP($A46,'PY1 Data(H)'!$A$1:$A$288,'PY1 Data(H)'!$A$1:$CZ$288))</f>
        <v>63719</v>
      </c>
      <c r="T46" s="176" cm="1">
        <f t="array" ref="T46">_xlfn.XLOOKUP(T$1,'PY1 Data(H)'!$A$1:$CZ$1,_xlfn.XLOOKUP($A46,'PY1 Data(H)'!$A$1:$A$288,'PY1 Data(H)'!$A$1:$CZ$288))</f>
        <v>0</v>
      </c>
      <c r="U46" s="176" cm="1">
        <f t="array" ref="U46">_xlfn.XLOOKUP(U$1,'PY1 Data(H)'!$A$1:$CZ$1,_xlfn.XLOOKUP($A46,'PY1 Data(H)'!$A$1:$A$288,'PY1 Data(H)'!$A$1:$CZ$288))</f>
        <v>176309</v>
      </c>
      <c r="V46" s="176" cm="1">
        <f t="array" ref="V46">_xlfn.XLOOKUP(V$1,'PY1 Data(H)'!$A$1:$CZ$1,_xlfn.XLOOKUP($A46,'PY1 Data(H)'!$A$1:$A$288,'PY1 Data(H)'!$A$1:$CZ$288))</f>
        <v>426151</v>
      </c>
      <c r="W46" s="176" cm="1">
        <f t="array" ref="W46">_xlfn.XLOOKUP(W$1,'PY1 Data(H)'!$A$1:$CZ$1,_xlfn.XLOOKUP($A46,'PY1 Data(H)'!$A$1:$A$288,'PY1 Data(H)'!$A$1:$CZ$288))</f>
        <v>0</v>
      </c>
      <c r="X46" s="176" cm="1">
        <f t="array" ref="X46">_xlfn.XLOOKUP(X$1,'PY1 Data(H)'!$A$1:$CZ$1,_xlfn.XLOOKUP($A46,'PY1 Data(H)'!$A$1:$A$288,'PY1 Data(H)'!$A$1:$CZ$288))</f>
        <v>95663</v>
      </c>
      <c r="Y46" s="176" cm="1">
        <f t="array" ref="Y46">_xlfn.XLOOKUP(Y$1,'PY1 Data(H)'!$A$1:$CZ$1,_xlfn.XLOOKUP($A46,'PY1 Data(H)'!$A$1:$A$288,'PY1 Data(H)'!$A$1:$CZ$288))</f>
        <v>58520</v>
      </c>
      <c r="Z46" s="176" cm="1">
        <f t="array" ref="Z46">_xlfn.XLOOKUP(Z$1,'PY1 Data(H)'!$A$1:$CZ$1,_xlfn.XLOOKUP($A46,'PY1 Data(H)'!$A$1:$A$288,'PY1 Data(H)'!$A$1:$CZ$288))</f>
        <v>216232</v>
      </c>
      <c r="AA46" s="176" cm="1">
        <f t="array" ref="AA46">_xlfn.XLOOKUP(AA$1,'PY1 Data(H)'!$A$1:$CZ$1,_xlfn.XLOOKUP($A46,'PY1 Data(H)'!$A$1:$A$288,'PY1 Data(H)'!$A$1:$CZ$288))</f>
        <v>4000</v>
      </c>
      <c r="AB46" s="176" cm="1">
        <f t="array" ref="AB46">_xlfn.XLOOKUP(AB$1,'PY1 Data(H)'!$A$1:$CZ$1,_xlfn.XLOOKUP($A46,'PY1 Data(H)'!$A$1:$A$288,'PY1 Data(H)'!$A$1:$CZ$288))</f>
        <v>233616</v>
      </c>
      <c r="AC46" s="176" cm="1">
        <f t="array" ref="AC46">_xlfn.XLOOKUP(AC$1,'PY1 Data(H)'!$A$1:$CZ$1,_xlfn.XLOOKUP($A46,'PY1 Data(H)'!$A$1:$A$288,'PY1 Data(H)'!$A$1:$CZ$288))</f>
        <v>745697</v>
      </c>
      <c r="AD46" s="176" cm="1">
        <f t="array" ref="AD46">_xlfn.XLOOKUP(AD$1,'PY1 Data(H)'!$A$1:$CZ$1,_xlfn.XLOOKUP($A46,'PY1 Data(H)'!$A$1:$A$288,'PY1 Data(H)'!$A$1:$CZ$288))</f>
        <v>73274</v>
      </c>
      <c r="AE46" s="176" cm="1">
        <f t="array" ref="AE46">_xlfn.XLOOKUP(AE$1,'PY1 Data(H)'!$A$1:$CZ$1,_xlfn.XLOOKUP($A46,'PY1 Data(H)'!$A$1:$A$288,'PY1 Data(H)'!$A$1:$CZ$288))</f>
        <v>222905</v>
      </c>
      <c r="AF46" s="176" cm="1">
        <f t="array" ref="AF46">_xlfn.XLOOKUP(AF$1,'PY1 Data(H)'!$A$1:$CZ$1,_xlfn.XLOOKUP($A46,'PY1 Data(H)'!$A$1:$A$288,'PY1 Data(H)'!$A$1:$CZ$288))</f>
        <v>0</v>
      </c>
      <c r="AG46" s="176" cm="1">
        <f t="array" ref="AG46">_xlfn.XLOOKUP(AG$1,'PY1 Data(H)'!$A$1:$CZ$1,_xlfn.XLOOKUP($A46,'PY1 Data(H)'!$A$1:$A$288,'PY1 Data(H)'!$A$1:$CZ$288))</f>
        <v>93424</v>
      </c>
      <c r="AH46" s="176" cm="1">
        <f t="array" ref="AH46">_xlfn.XLOOKUP(AH$1,'PY1 Data(H)'!$A$1:$CZ$1,_xlfn.XLOOKUP($A46,'PY1 Data(H)'!$A$1:$A$288,'PY1 Data(H)'!$A$1:$CZ$288))</f>
        <v>170411</v>
      </c>
      <c r="AI46" s="176" cm="1">
        <f t="array" ref="AI46">_xlfn.XLOOKUP(AI$1,'PY1 Data(H)'!$A$1:$CZ$1,_xlfn.XLOOKUP($A46,'PY1 Data(H)'!$A$1:$A$288,'PY1 Data(H)'!$A$1:$CZ$288))</f>
        <v>737369</v>
      </c>
      <c r="AJ46" s="176" cm="1">
        <f t="array" ref="AJ46">_xlfn.XLOOKUP(AJ$1,'PY1 Data(H)'!$A$1:$CZ$1,_xlfn.XLOOKUP($A46,'PY1 Data(H)'!$A$1:$A$288,'PY1 Data(H)'!$A$1:$CZ$288))</f>
        <v>124785</v>
      </c>
      <c r="AK46" s="176" cm="1">
        <f t="array" ref="AK46">_xlfn.XLOOKUP(AK$1,'PY1 Data(H)'!$A$1:$CZ$1,_xlfn.XLOOKUP($A46,'PY1 Data(H)'!$A$1:$A$288,'PY1 Data(H)'!$A$1:$CZ$288))</f>
        <v>0</v>
      </c>
      <c r="AL46" s="176" cm="1">
        <f t="array" ref="AL46">_xlfn.XLOOKUP(AL$1,'PY1 Data(H)'!$A$1:$CZ$1,_xlfn.XLOOKUP($A46,'PY1 Data(H)'!$A$1:$A$288,'PY1 Data(H)'!$A$1:$CZ$288))</f>
        <v>965415</v>
      </c>
      <c r="AM46" s="176" cm="1">
        <f t="array" ref="AM46">_xlfn.XLOOKUP(AM$1,'PY1 Data(H)'!$A$1:$CZ$1,_xlfn.XLOOKUP($A46,'PY1 Data(H)'!$A$1:$A$288,'PY1 Data(H)'!$A$1:$CZ$288))</f>
        <v>817771</v>
      </c>
      <c r="AN46" s="176" cm="1">
        <f t="array" ref="AN46">_xlfn.XLOOKUP(AN$1,'PY1 Data(H)'!$A$1:$CZ$1,_xlfn.XLOOKUP($A46,'PY1 Data(H)'!$A$1:$A$288,'PY1 Data(H)'!$A$1:$CZ$288))</f>
        <v>34716</v>
      </c>
      <c r="AO46" s="176" cm="1">
        <f t="array" ref="AO46">_xlfn.XLOOKUP(AO$1,'PY1 Data(H)'!$A$1:$CZ$1,_xlfn.XLOOKUP($A46,'PY1 Data(H)'!$A$1:$A$288,'PY1 Data(H)'!$A$1:$CZ$288))</f>
        <v>141908</v>
      </c>
      <c r="AP46" s="176" cm="1">
        <f t="array" ref="AP46">_xlfn.XLOOKUP(AP$1,'PY1 Data(H)'!$A$1:$CZ$1,_xlfn.XLOOKUP($A46,'PY1 Data(H)'!$A$1:$A$288,'PY1 Data(H)'!$A$1:$CZ$288))</f>
        <v>18528</v>
      </c>
      <c r="AQ46" s="176" cm="1">
        <f t="array" ref="AQ46">_xlfn.XLOOKUP(AQ$1,'PY1 Data(H)'!$A$1:$CZ$1,_xlfn.XLOOKUP($A46,'PY1 Data(H)'!$A$1:$A$288,'PY1 Data(H)'!$A$1:$CZ$288))</f>
        <v>0</v>
      </c>
      <c r="AR46" s="176" cm="1">
        <f t="array" ref="AR46">_xlfn.XLOOKUP(AR$1,'PY1 Data(H)'!$A$1:$CZ$1,_xlfn.XLOOKUP($A46,'PY1 Data(H)'!$A$1:$A$288,'PY1 Data(H)'!$A$1:$CZ$288))</f>
        <v>1155378</v>
      </c>
      <c r="AS46" s="176" cm="1">
        <f t="array" ref="AS46">_xlfn.XLOOKUP(AS$1,'PY1 Data(H)'!$A$1:$CZ$1,_xlfn.XLOOKUP($A46,'PY1 Data(H)'!$A$1:$A$288,'PY1 Data(H)'!$A$1:$CZ$288))</f>
        <v>305885</v>
      </c>
      <c r="AT46" s="176" cm="1">
        <f t="array" ref="AT46">_xlfn.XLOOKUP(AT$1,'PY1 Data(H)'!$A$1:$CZ$1,_xlfn.XLOOKUP($A46,'PY1 Data(H)'!$A$1:$A$288,'PY1 Data(H)'!$A$1:$CZ$288))</f>
        <v>11169</v>
      </c>
      <c r="AU46" s="176" cm="1">
        <f t="array" ref="AU46">_xlfn.XLOOKUP(AU$1,'PY1 Data(H)'!$A$1:$CZ$1,_xlfn.XLOOKUP($A46,'PY1 Data(H)'!$A$1:$A$288,'PY1 Data(H)'!$A$1:$CZ$288))</f>
        <v>810350</v>
      </c>
      <c r="AV46" s="176" cm="1">
        <f t="array" ref="AV46">_xlfn.XLOOKUP(AV$1,'PY1 Data(H)'!$A$1:$CZ$1,_xlfn.XLOOKUP($A46,'PY1 Data(H)'!$A$1:$A$288,'PY1 Data(H)'!$A$1:$CZ$288))</f>
        <v>473600</v>
      </c>
      <c r="AW46" s="176" cm="1">
        <f t="array" ref="AW46">_xlfn.XLOOKUP(AW$1,'PY1 Data(H)'!$A$1:$CZ$1,_xlfn.XLOOKUP($A46,'PY1 Data(H)'!$A$1:$A$288,'PY1 Data(H)'!$A$1:$CZ$288))</f>
        <v>62006</v>
      </c>
      <c r="AX46" s="176" cm="1">
        <f t="array" ref="AX46">_xlfn.XLOOKUP(AX$1,'PY1 Data(H)'!$A$1:$CZ$1,_xlfn.XLOOKUP($A46,'PY1 Data(H)'!$A$1:$A$288,'PY1 Data(H)'!$A$1:$CZ$288))</f>
        <v>170997</v>
      </c>
      <c r="AY46" s="176" cm="1">
        <f t="array" ref="AY46">_xlfn.XLOOKUP(AY$1,'PY1 Data(H)'!$A$1:$CZ$1,_xlfn.XLOOKUP($A46,'PY1 Data(H)'!$A$1:$A$288,'PY1 Data(H)'!$A$1:$CZ$288))</f>
        <v>0</v>
      </c>
      <c r="AZ46" s="176" cm="1">
        <f t="array" ref="AZ46">_xlfn.XLOOKUP(AZ$1,'PY1 Data(H)'!$A$1:$CZ$1,_xlfn.XLOOKUP($A46,'PY1 Data(H)'!$A$1:$A$288,'PY1 Data(H)'!$A$1:$CZ$288))</f>
        <v>524405</v>
      </c>
      <c r="BA46" s="176" cm="1">
        <f t="array" ref="BA46">_xlfn.XLOOKUP(BA$1,'PY1 Data(H)'!$A$1:$CZ$1,_xlfn.XLOOKUP($A46,'PY1 Data(H)'!$A$1:$A$288,'PY1 Data(H)'!$A$1:$CZ$288))</f>
        <v>82362</v>
      </c>
      <c r="BB46" s="176" cm="1">
        <f t="array" ref="BB46">_xlfn.XLOOKUP(BB$1,'PY1 Data(H)'!$A$1:$CZ$1,_xlfn.XLOOKUP($A46,'PY1 Data(H)'!$A$1:$A$288,'PY1 Data(H)'!$A$1:$CZ$288))</f>
        <v>182777</v>
      </c>
      <c r="BC46" s="176" cm="1">
        <f t="array" ref="BC46">_xlfn.XLOOKUP(BC$1,'PY1 Data(H)'!$A$1:$CZ$1,_xlfn.XLOOKUP($A46,'PY1 Data(H)'!$A$1:$A$288,'PY1 Data(H)'!$A$1:$CZ$288))</f>
        <v>0</v>
      </c>
      <c r="BD46" s="176" cm="1">
        <f t="array" ref="BD46">_xlfn.XLOOKUP(BD$1,'PY1 Data(H)'!$A$1:$CZ$1,_xlfn.XLOOKUP($A46,'PY1 Data(H)'!$A$1:$A$288,'PY1 Data(H)'!$A$1:$CZ$288))</f>
        <v>314774</v>
      </c>
      <c r="BE46" s="176" cm="1">
        <f t="array" ref="BE46">_xlfn.XLOOKUP(BE$1,'PY1 Data(H)'!$A$1:$CZ$1,_xlfn.XLOOKUP($A46,'PY1 Data(H)'!$A$1:$A$288,'PY1 Data(H)'!$A$1:$CZ$288))</f>
        <v>83725</v>
      </c>
      <c r="BF46" s="176" cm="1">
        <f t="array" ref="BF46">_xlfn.XLOOKUP(BF$1,'PY1 Data(H)'!$A$1:$CZ$1,_xlfn.XLOOKUP($A46,'PY1 Data(H)'!$A$1:$A$288,'PY1 Data(H)'!$A$1:$CZ$288))</f>
        <v>322467</v>
      </c>
      <c r="BG46" s="176" cm="1">
        <f t="array" ref="BG46">_xlfn.XLOOKUP(BG$1,'PY1 Data(H)'!$A$1:$CZ$1,_xlfn.XLOOKUP($A46,'PY1 Data(H)'!$A$1:$A$288,'PY1 Data(H)'!$A$1:$CZ$288))</f>
        <v>61565</v>
      </c>
      <c r="BH46" s="176" cm="1">
        <f t="array" ref="BH46">_xlfn.XLOOKUP(BH$1,'PY1 Data(H)'!$A$1:$CZ$1,_xlfn.XLOOKUP($A46,'PY1 Data(H)'!$A$1:$A$288,'PY1 Data(H)'!$A$1:$CZ$288))</f>
        <v>0</v>
      </c>
      <c r="BI46" s="176" cm="1">
        <f t="array" ref="BI46">_xlfn.XLOOKUP(BI$1,'PY1 Data(H)'!$A$1:$CZ$1,_xlfn.XLOOKUP($A46,'PY1 Data(H)'!$A$1:$A$288,'PY1 Data(H)'!$A$1:$CZ$288))</f>
        <v>106330</v>
      </c>
      <c r="BJ46" s="176" cm="1">
        <f t="array" ref="BJ46">_xlfn.XLOOKUP(BJ$1,'PY1 Data(H)'!$A$1:$CZ$1,_xlfn.XLOOKUP($A46,'PY1 Data(H)'!$A$1:$A$288,'PY1 Data(H)'!$A$1:$CZ$288))</f>
        <v>207342</v>
      </c>
      <c r="BK46" s="176" cm="1">
        <f t="array" ref="BK46">_xlfn.XLOOKUP(BK$1,'PY1 Data(H)'!$A$1:$CZ$1,_xlfn.XLOOKUP($A46,'PY1 Data(H)'!$A$1:$A$288,'PY1 Data(H)'!$A$1:$CZ$288))</f>
        <v>880810</v>
      </c>
      <c r="BL46" s="176" cm="1">
        <f t="array" ref="BL46">_xlfn.XLOOKUP(BL$1,'PY1 Data(H)'!$A$1:$CZ$1,_xlfn.XLOOKUP($A46,'PY1 Data(H)'!$A$1:$A$288,'PY1 Data(H)'!$A$1:$CZ$288))</f>
        <v>29861</v>
      </c>
      <c r="BM46" s="176" cm="1">
        <f t="array" ref="BM46">_xlfn.XLOOKUP(BM$1,'PY1 Data(H)'!$A$1:$CZ$1,_xlfn.XLOOKUP($A46,'PY1 Data(H)'!$A$1:$A$288,'PY1 Data(H)'!$A$1:$CZ$288))</f>
        <v>78792</v>
      </c>
      <c r="BN46" s="176" cm="1">
        <f t="array" ref="BN46">_xlfn.XLOOKUP(BN$1,'PY1 Data(H)'!$A$1:$CZ$1,_xlfn.XLOOKUP($A46,'PY1 Data(H)'!$A$1:$A$288,'PY1 Data(H)'!$A$1:$CZ$288))</f>
        <v>97220</v>
      </c>
      <c r="BO46" s="176" cm="1">
        <f t="array" ref="BO46">_xlfn.XLOOKUP(BO$1,'PY1 Data(H)'!$A$1:$CZ$1,_xlfn.XLOOKUP($A46,'PY1 Data(H)'!$A$1:$A$288,'PY1 Data(H)'!$A$1:$CZ$288))</f>
        <v>150369</v>
      </c>
      <c r="BP46" s="176" cm="1">
        <f t="array" ref="BP46">_xlfn.XLOOKUP(BP$1,'PY1 Data(H)'!$A$1:$CZ$1,_xlfn.XLOOKUP($A46,'PY1 Data(H)'!$A$1:$A$288,'PY1 Data(H)'!$A$1:$CZ$288))</f>
        <v>460564</v>
      </c>
      <c r="BQ46" s="176" cm="1">
        <f t="array" ref="BQ46">_xlfn.XLOOKUP(BQ$1,'PY1 Data(H)'!$A$1:$CZ$1,_xlfn.XLOOKUP($A46,'PY1 Data(H)'!$A$1:$A$288,'PY1 Data(H)'!$A$1:$CZ$288))</f>
        <v>100954</v>
      </c>
      <c r="BR46" s="176" cm="1">
        <f t="array" ref="BR46">_xlfn.XLOOKUP(BR$1,'PY1 Data(H)'!$A$1:$CZ$1,_xlfn.XLOOKUP($A46,'PY1 Data(H)'!$A$1:$A$288,'PY1 Data(H)'!$A$1:$CZ$288))</f>
        <v>2623780</v>
      </c>
      <c r="BS46" s="176" cm="1">
        <f t="array" ref="BS46">_xlfn.XLOOKUP(BS$1,'PY1 Data(H)'!$A$1:$CZ$1,_xlfn.XLOOKUP($A46,'PY1 Data(H)'!$A$1:$A$288,'PY1 Data(H)'!$A$1:$CZ$288))</f>
        <v>574639</v>
      </c>
      <c r="BT46" s="176" cm="1">
        <f t="array" ref="BT46">_xlfn.XLOOKUP(BT$1,'PY1 Data(H)'!$A$1:$CZ$1,_xlfn.XLOOKUP($A46,'PY1 Data(H)'!$A$1:$A$288,'PY1 Data(H)'!$A$1:$CZ$288))</f>
        <v>95470</v>
      </c>
      <c r="BU46" s="176" cm="1">
        <f t="array" ref="BU46">_xlfn.XLOOKUP(BU$1,'PY1 Data(H)'!$A$1:$CZ$1,_xlfn.XLOOKUP($A46,'PY1 Data(H)'!$A$1:$A$288,'PY1 Data(H)'!$A$1:$CZ$288))</f>
        <v>140466</v>
      </c>
      <c r="BV46" s="176" cm="1">
        <f t="array" ref="BV46">_xlfn.XLOOKUP(BV$1,'PY1 Data(H)'!$A$1:$CZ$1,_xlfn.XLOOKUP($A46,'PY1 Data(H)'!$A$1:$A$288,'PY1 Data(H)'!$A$1:$CZ$288))</f>
        <v>75386</v>
      </c>
      <c r="BW46" s="176" cm="1">
        <f t="array" ref="BW46">_xlfn.XLOOKUP(BW$1,'PY1 Data(H)'!$A$1:$CZ$1,_xlfn.XLOOKUP($A46,'PY1 Data(H)'!$A$1:$A$288,'PY1 Data(H)'!$A$1:$CZ$288))</f>
        <v>72594</v>
      </c>
      <c r="BX46" s="176" cm="1">
        <f t="array" ref="BX46">_xlfn.XLOOKUP(BX$1,'PY1 Data(H)'!$A$1:$CZ$1,_xlfn.XLOOKUP($A46,'PY1 Data(H)'!$A$1:$A$288,'PY1 Data(H)'!$A$1:$CZ$288))</f>
        <v>144008</v>
      </c>
      <c r="BY46" s="176" cm="1">
        <f t="array" ref="BY46">_xlfn.XLOOKUP(BY$1,'PY1 Data(H)'!$A$1:$CZ$1,_xlfn.XLOOKUP($A46,'PY1 Data(H)'!$A$1:$A$288,'PY1 Data(H)'!$A$1:$CZ$288))</f>
        <v>266644</v>
      </c>
      <c r="BZ46" s="176" cm="1">
        <f t="array" ref="BZ46">_xlfn.XLOOKUP(BZ$1,'PY1 Data(H)'!$A$1:$CZ$1,_xlfn.XLOOKUP($A46,'PY1 Data(H)'!$A$1:$A$288,'PY1 Data(H)'!$A$1:$CZ$288))</f>
        <v>142053</v>
      </c>
      <c r="CA46" s="176" cm="1">
        <f t="array" ref="CA46">_xlfn.XLOOKUP(CA$1,'PY1 Data(H)'!$A$1:$CZ$1,_xlfn.XLOOKUP($A46,'PY1 Data(H)'!$A$1:$A$288,'PY1 Data(H)'!$A$1:$CZ$288))</f>
        <v>205834</v>
      </c>
      <c r="CB46" s="176" cm="1">
        <f t="array" ref="CB46">_xlfn.XLOOKUP(CB$1,'PY1 Data(H)'!$A$1:$CZ$1,_xlfn.XLOOKUP($A46,'PY1 Data(H)'!$A$1:$A$288,'PY1 Data(H)'!$A$1:$CZ$288))</f>
        <v>119496</v>
      </c>
      <c r="CC46" s="176" cm="1">
        <f t="array" ref="CC46">_xlfn.XLOOKUP(CC$1,'PY1 Data(H)'!$A$1:$CZ$1,_xlfn.XLOOKUP($A46,'PY1 Data(H)'!$A$1:$A$288,'PY1 Data(H)'!$A$1:$CZ$288))</f>
        <v>0</v>
      </c>
      <c r="CD46" s="176" cm="1">
        <f t="array" ref="CD46">_xlfn.XLOOKUP(CD$1,'PY1 Data(H)'!$A$1:$CZ$1,_xlfn.XLOOKUP($A46,'PY1 Data(H)'!$A$1:$A$288,'PY1 Data(H)'!$A$1:$CZ$288))</f>
        <v>0</v>
      </c>
      <c r="CE46" s="176" cm="1">
        <f t="array" ref="CE46">_xlfn.XLOOKUP(CE$1,'PY1 Data(H)'!$A$1:$CZ$1,_xlfn.XLOOKUP($A46,'PY1 Data(H)'!$A$1:$A$288,'PY1 Data(H)'!$A$1:$CZ$288))</f>
        <v>267169</v>
      </c>
      <c r="CF46" s="176" cm="1">
        <f t="array" ref="CF46">_xlfn.XLOOKUP(CF$1,'PY1 Data(H)'!$A$1:$CZ$1,_xlfn.XLOOKUP($A46,'PY1 Data(H)'!$A$1:$A$288,'PY1 Data(H)'!$A$1:$CZ$288))</f>
        <v>210300</v>
      </c>
      <c r="CG46" s="176" cm="1">
        <f t="array" ref="CG46">_xlfn.XLOOKUP(CG$1,'PY1 Data(H)'!$A$1:$CZ$1,_xlfn.XLOOKUP($A46,'PY1 Data(H)'!$A$1:$A$288,'PY1 Data(H)'!$A$1:$CZ$288))</f>
        <v>103336</v>
      </c>
      <c r="CH46" s="176" cm="1">
        <f t="array" ref="CH46">_xlfn.XLOOKUP(CH$1,'PY1 Data(H)'!$A$1:$CZ$1,_xlfn.XLOOKUP($A46,'PY1 Data(H)'!$A$1:$A$288,'PY1 Data(H)'!$A$1:$CZ$288))</f>
        <v>90157</v>
      </c>
      <c r="CI46" s="176" cm="1">
        <f t="array" ref="CI46">_xlfn.XLOOKUP(CI$1,'PY1 Data(H)'!$A$1:$CZ$1,_xlfn.XLOOKUP($A46,'PY1 Data(H)'!$A$1:$A$288,'PY1 Data(H)'!$A$1:$CZ$288))</f>
        <v>0</v>
      </c>
      <c r="CJ46" s="176" cm="1">
        <f t="array" ref="CJ46">_xlfn.XLOOKUP(CJ$1,'PY1 Data(H)'!$A$1:$CZ$1,_xlfn.XLOOKUP($A46,'PY1 Data(H)'!$A$1:$A$288,'PY1 Data(H)'!$A$1:$CZ$288))</f>
        <v>87297</v>
      </c>
      <c r="CK46" s="176" cm="1">
        <f t="array" ref="CK46">_xlfn.XLOOKUP(CK$1,'PY1 Data(H)'!$A$1:$CZ$1,_xlfn.XLOOKUP($A46,'PY1 Data(H)'!$A$1:$A$288,'PY1 Data(H)'!$A$1:$CZ$288))</f>
        <v>92096</v>
      </c>
      <c r="CL46" s="176" cm="1">
        <f t="array" ref="CL46">_xlfn.XLOOKUP(CL$1,'PY1 Data(H)'!$A$1:$CZ$1,_xlfn.XLOOKUP($A46,'PY1 Data(H)'!$A$1:$A$288,'PY1 Data(H)'!$A$1:$CZ$288))</f>
        <v>72250</v>
      </c>
      <c r="CM46" s="176" cm="1">
        <f t="array" ref="CM46">_xlfn.XLOOKUP(CM$1,'PY1 Data(H)'!$A$1:$CZ$1,_xlfn.XLOOKUP($A46,'PY1 Data(H)'!$A$1:$A$288,'PY1 Data(H)'!$A$1:$CZ$288))</f>
        <v>16288</v>
      </c>
      <c r="CN46" s="176" cm="1">
        <f t="array" ref="CN46">_xlfn.XLOOKUP(CN$1,'PY1 Data(H)'!$A$1:$CZ$1,_xlfn.XLOOKUP($A46,'PY1 Data(H)'!$A$1:$A$288,'PY1 Data(H)'!$A$1:$CZ$288))</f>
        <v>78117</v>
      </c>
      <c r="CO46" s="176" cm="1">
        <f t="array" ref="CO46">_xlfn.XLOOKUP(CO$1,'PY1 Data(H)'!$A$1:$CZ$1,_xlfn.XLOOKUP($A46,'PY1 Data(H)'!$A$1:$A$288,'PY1 Data(H)'!$A$1:$CZ$288))</f>
        <v>62645</v>
      </c>
      <c r="CP46" s="176" cm="1">
        <f t="array" ref="CP46">_xlfn.XLOOKUP(CP$1,'PY1 Data(H)'!$A$1:$CZ$1,_xlfn.XLOOKUP($A46,'PY1 Data(H)'!$A$1:$A$288,'PY1 Data(H)'!$A$1:$CZ$288))</f>
        <v>202654</v>
      </c>
      <c r="CQ46" s="176" cm="1">
        <f t="array" ref="CQ46">_xlfn.XLOOKUP(CQ$1,'PY1 Data(H)'!$A$1:$CZ$1,_xlfn.XLOOKUP($A46,'PY1 Data(H)'!$A$1:$A$288,'PY1 Data(H)'!$A$1:$CZ$288))</f>
        <v>2786617</v>
      </c>
      <c r="CR46" s="176" cm="1">
        <f t="array" ref="CR46">_xlfn.XLOOKUP(CR$1,'PY1 Data(H)'!$A$1:$CZ$1,_xlfn.XLOOKUP($A46,'PY1 Data(H)'!$A$1:$A$288,'PY1 Data(H)'!$A$1:$CZ$288))</f>
        <v>214490</v>
      </c>
      <c r="CS46" s="176" cm="1">
        <f t="array" ref="CS46">_xlfn.XLOOKUP(CS$1,'PY1 Data(H)'!$A$1:$CZ$1,_xlfn.XLOOKUP($A46,'PY1 Data(H)'!$A$1:$A$288,'PY1 Data(H)'!$A$1:$CZ$288))</f>
        <v>57375</v>
      </c>
      <c r="CT46" s="176" cm="1">
        <f t="array" ref="CT46">_xlfn.XLOOKUP(CT$1,'PY1 Data(H)'!$A$1:$CZ$1,_xlfn.XLOOKUP($A46,'PY1 Data(H)'!$A$1:$A$288,'PY1 Data(H)'!$A$1:$CZ$288))</f>
        <v>409426</v>
      </c>
      <c r="CU46" s="176" cm="1">
        <f t="array" ref="CU46">_xlfn.XLOOKUP(CU$1,'PY1 Data(H)'!$A$1:$CZ$1,_xlfn.XLOOKUP($A46,'PY1 Data(H)'!$A$1:$A$288,'PY1 Data(H)'!$A$1:$CZ$288))</f>
        <v>52954</v>
      </c>
      <c r="CV46" s="176" cm="1">
        <f t="array" ref="CV46">_xlfn.XLOOKUP(CV$1,'PY1 Data(H)'!$A$1:$CZ$1,_xlfn.XLOOKUP($A46,'PY1 Data(H)'!$A$1:$A$288,'PY1 Data(H)'!$A$1:$CZ$288))</f>
        <v>69136</v>
      </c>
      <c r="CW46" s="176" cm="1">
        <f t="array" ref="CW46">_xlfn.XLOOKUP(CW$1,'PY1 Data(H)'!$A$1:$CZ$1,_xlfn.XLOOKUP($A46,'PY1 Data(H)'!$A$1:$A$288,'PY1 Data(H)'!$A$1:$CZ$288))</f>
        <v>473040</v>
      </c>
      <c r="CX46" s="176" cm="1">
        <f t="array" ref="CX46">_xlfn.XLOOKUP(CX$1,'PY1 Data(H)'!$A$1:$CZ$1,_xlfn.XLOOKUP($A46,'PY1 Data(H)'!$A$1:$A$288,'PY1 Data(H)'!$A$1:$CZ$288))</f>
        <v>12818</v>
      </c>
      <c r="CY46" s="176" cm="1">
        <f t="array" ref="CY46">_xlfn.XLOOKUP(CY$1,'PY1 Data(H)'!$A$1:$CZ$1,_xlfn.XLOOKUP($A46,'PY1 Data(H)'!$A$1:$A$288,'PY1 Data(H)'!$A$1:$CZ$288))</f>
        <v>314615</v>
      </c>
    </row>
    <row r="47" spans="1:103" x14ac:dyDescent="0.3">
      <c r="A47">
        <v>380</v>
      </c>
      <c r="D47" s="176" cm="1">
        <f t="array" ref="D47">_xlfn.XLOOKUP(D$1,'PY1 Data(H)'!$A$1:$CZ$1,_xlfn.XLOOKUP($A47,'PY1 Data(H)'!$A$1:$A$288,'PY1 Data(H)'!$A$1:$CZ$288))</f>
        <v>4287876</v>
      </c>
      <c r="E47" s="176" cm="1">
        <f t="array" ref="E47">_xlfn.XLOOKUP(E$1,'PY1 Data(H)'!$A$1:$CZ$1,_xlfn.XLOOKUP($A47,'PY1 Data(H)'!$A$1:$A$288,'PY1 Data(H)'!$A$1:$CZ$288))</f>
        <v>1024971</v>
      </c>
      <c r="F47" s="176" cm="1">
        <f t="array" ref="F47">_xlfn.XLOOKUP(F$1,'PY1 Data(H)'!$A$1:$CZ$1,_xlfn.XLOOKUP($A47,'PY1 Data(H)'!$A$1:$A$288,'PY1 Data(H)'!$A$1:$CZ$288))</f>
        <v>609717</v>
      </c>
      <c r="G47" s="176" cm="1">
        <f t="array" ref="G47">_xlfn.XLOOKUP(G$1,'PY1 Data(H)'!$A$1:$CZ$1,_xlfn.XLOOKUP($A47,'PY1 Data(H)'!$A$1:$A$288,'PY1 Data(H)'!$A$1:$CZ$288))</f>
        <v>0</v>
      </c>
      <c r="H47" s="176" cm="1">
        <f t="array" ref="H47">_xlfn.XLOOKUP(H$1,'PY1 Data(H)'!$A$1:$CZ$1,_xlfn.XLOOKUP($A47,'PY1 Data(H)'!$A$1:$A$288,'PY1 Data(H)'!$A$1:$CZ$288))</f>
        <v>1472990</v>
      </c>
      <c r="I47" s="176" cm="1">
        <f t="array" ref="I47">_xlfn.XLOOKUP(I$1,'PY1 Data(H)'!$A$1:$CZ$1,_xlfn.XLOOKUP($A47,'PY1 Data(H)'!$A$1:$A$288,'PY1 Data(H)'!$A$1:$CZ$288))</f>
        <v>565442</v>
      </c>
      <c r="J47" s="176" cm="1">
        <f t="array" ref="J47">_xlfn.XLOOKUP(J$1,'PY1 Data(H)'!$A$1:$CZ$1,_xlfn.XLOOKUP($A47,'PY1 Data(H)'!$A$1:$A$288,'PY1 Data(H)'!$A$1:$CZ$288))</f>
        <v>1348619</v>
      </c>
      <c r="K47" s="176" cm="1">
        <f t="array" ref="K47">_xlfn.XLOOKUP(K$1,'PY1 Data(H)'!$A$1:$CZ$1,_xlfn.XLOOKUP($A47,'PY1 Data(H)'!$A$1:$A$288,'PY1 Data(H)'!$A$1:$CZ$288))</f>
        <v>1437619</v>
      </c>
      <c r="L47" s="176" cm="1">
        <f t="array" ref="L47">_xlfn.XLOOKUP(L$1,'PY1 Data(H)'!$A$1:$CZ$1,_xlfn.XLOOKUP($A47,'PY1 Data(H)'!$A$1:$A$288,'PY1 Data(H)'!$A$1:$CZ$288))</f>
        <v>1285584</v>
      </c>
      <c r="M47" s="176" cm="1">
        <f t="array" ref="M47">_xlfn.XLOOKUP(M$1,'PY1 Data(H)'!$A$1:$CZ$1,_xlfn.XLOOKUP($A47,'PY1 Data(H)'!$A$1:$A$288,'PY1 Data(H)'!$A$1:$CZ$288))</f>
        <v>2247875</v>
      </c>
      <c r="N47" s="176" cm="1">
        <f t="array" ref="N47">_xlfn.XLOOKUP(N$1,'PY1 Data(H)'!$A$1:$CZ$1,_xlfn.XLOOKUP($A47,'PY1 Data(H)'!$A$1:$A$288,'PY1 Data(H)'!$A$1:$CZ$288))</f>
        <v>2913047</v>
      </c>
      <c r="O47" s="176" cm="1">
        <f t="array" ref="O47">_xlfn.XLOOKUP(O$1,'PY1 Data(H)'!$A$1:$CZ$1,_xlfn.XLOOKUP($A47,'PY1 Data(H)'!$A$1:$A$288,'PY1 Data(H)'!$A$1:$CZ$288))</f>
        <v>1605191</v>
      </c>
      <c r="P47" s="176" cm="1">
        <f t="array" ref="P47">_xlfn.XLOOKUP(P$1,'PY1 Data(H)'!$A$1:$CZ$1,_xlfn.XLOOKUP($A47,'PY1 Data(H)'!$A$1:$A$288,'PY1 Data(H)'!$A$1:$CZ$288))</f>
        <v>4021139</v>
      </c>
      <c r="Q47" s="176" cm="1">
        <f t="array" ref="Q47">_xlfn.XLOOKUP(Q$1,'PY1 Data(H)'!$A$1:$CZ$1,_xlfn.XLOOKUP($A47,'PY1 Data(H)'!$A$1:$A$288,'PY1 Data(H)'!$A$1:$CZ$288))</f>
        <v>2126567</v>
      </c>
      <c r="R47" s="176" cm="1">
        <f t="array" ref="R47">_xlfn.XLOOKUP(R$1,'PY1 Data(H)'!$A$1:$CZ$1,_xlfn.XLOOKUP($A47,'PY1 Data(H)'!$A$1:$A$288,'PY1 Data(H)'!$A$1:$CZ$288))</f>
        <v>180173</v>
      </c>
      <c r="S47" s="176" cm="1">
        <f t="array" ref="S47">_xlfn.XLOOKUP(S$1,'PY1 Data(H)'!$A$1:$CZ$1,_xlfn.XLOOKUP($A47,'PY1 Data(H)'!$A$1:$A$288,'PY1 Data(H)'!$A$1:$CZ$288))</f>
        <v>4506190</v>
      </c>
      <c r="T47" s="176" cm="1">
        <f t="array" ref="T47">_xlfn.XLOOKUP(T$1,'PY1 Data(H)'!$A$1:$CZ$1,_xlfn.XLOOKUP($A47,'PY1 Data(H)'!$A$1:$A$288,'PY1 Data(H)'!$A$1:$CZ$288))</f>
        <v>0</v>
      </c>
      <c r="U47" s="176" cm="1">
        <f t="array" ref="U47">_xlfn.XLOOKUP(U$1,'PY1 Data(H)'!$A$1:$CZ$1,_xlfn.XLOOKUP($A47,'PY1 Data(H)'!$A$1:$A$288,'PY1 Data(H)'!$A$1:$CZ$288))</f>
        <v>3692332</v>
      </c>
      <c r="V47" s="176" cm="1">
        <f t="array" ref="V47">_xlfn.XLOOKUP(V$1,'PY1 Data(H)'!$A$1:$CZ$1,_xlfn.XLOOKUP($A47,'PY1 Data(H)'!$A$1:$A$288,'PY1 Data(H)'!$A$1:$CZ$288))</f>
        <v>1019101</v>
      </c>
      <c r="W47" s="176" cm="1">
        <f t="array" ref="W47">_xlfn.XLOOKUP(W$1,'PY1 Data(H)'!$A$1:$CZ$1,_xlfn.XLOOKUP($A47,'PY1 Data(H)'!$A$1:$A$288,'PY1 Data(H)'!$A$1:$CZ$288))</f>
        <v>0</v>
      </c>
      <c r="X47" s="176" cm="1">
        <f t="array" ref="X47">_xlfn.XLOOKUP(X$1,'PY1 Data(H)'!$A$1:$CZ$1,_xlfn.XLOOKUP($A47,'PY1 Data(H)'!$A$1:$A$288,'PY1 Data(H)'!$A$1:$CZ$288))</f>
        <v>92290</v>
      </c>
      <c r="Y47" s="176" cm="1">
        <f t="array" ref="Y47">_xlfn.XLOOKUP(Y$1,'PY1 Data(H)'!$A$1:$CZ$1,_xlfn.XLOOKUP($A47,'PY1 Data(H)'!$A$1:$A$288,'PY1 Data(H)'!$A$1:$CZ$288))</f>
        <v>443983</v>
      </c>
      <c r="Z47" s="176" cm="1">
        <f t="array" ref="Z47">_xlfn.XLOOKUP(Z$1,'PY1 Data(H)'!$A$1:$CZ$1,_xlfn.XLOOKUP($A47,'PY1 Data(H)'!$A$1:$A$288,'PY1 Data(H)'!$A$1:$CZ$288))</f>
        <v>5249312</v>
      </c>
      <c r="AA47" s="176" cm="1">
        <f t="array" ref="AA47">_xlfn.XLOOKUP(AA$1,'PY1 Data(H)'!$A$1:$CZ$1,_xlfn.XLOOKUP($A47,'PY1 Data(H)'!$A$1:$A$288,'PY1 Data(H)'!$A$1:$CZ$288))</f>
        <v>563837</v>
      </c>
      <c r="AB47" s="176" cm="1">
        <f t="array" ref="AB47">_xlfn.XLOOKUP(AB$1,'PY1 Data(H)'!$A$1:$CZ$1,_xlfn.XLOOKUP($A47,'PY1 Data(H)'!$A$1:$A$288,'PY1 Data(H)'!$A$1:$CZ$288))</f>
        <v>870294</v>
      </c>
      <c r="AC47" s="176" cm="1">
        <f t="array" ref="AC47">_xlfn.XLOOKUP(AC$1,'PY1 Data(H)'!$A$1:$CZ$1,_xlfn.XLOOKUP($A47,'PY1 Data(H)'!$A$1:$A$288,'PY1 Data(H)'!$A$1:$CZ$288))</f>
        <v>2970242</v>
      </c>
      <c r="AD47" s="176" cm="1">
        <f t="array" ref="AD47">_xlfn.XLOOKUP(AD$1,'PY1 Data(H)'!$A$1:$CZ$1,_xlfn.XLOOKUP($A47,'PY1 Data(H)'!$A$1:$A$288,'PY1 Data(H)'!$A$1:$CZ$288))</f>
        <v>451462</v>
      </c>
      <c r="AE47" s="176" cm="1">
        <f t="array" ref="AE47">_xlfn.XLOOKUP(AE$1,'PY1 Data(H)'!$A$1:$CZ$1,_xlfn.XLOOKUP($A47,'PY1 Data(H)'!$A$1:$A$288,'PY1 Data(H)'!$A$1:$CZ$288))</f>
        <v>722539</v>
      </c>
      <c r="AF47" s="176" cm="1">
        <f t="array" ref="AF47">_xlfn.XLOOKUP(AF$1,'PY1 Data(H)'!$A$1:$CZ$1,_xlfn.XLOOKUP($A47,'PY1 Data(H)'!$A$1:$A$288,'PY1 Data(H)'!$A$1:$CZ$288))</f>
        <v>1638687</v>
      </c>
      <c r="AG47" s="176" cm="1">
        <f t="array" ref="AG47">_xlfn.XLOOKUP(AG$1,'PY1 Data(H)'!$A$1:$CZ$1,_xlfn.XLOOKUP($A47,'PY1 Data(H)'!$A$1:$A$288,'PY1 Data(H)'!$A$1:$CZ$288))</f>
        <v>1163542</v>
      </c>
      <c r="AH47" s="176" cm="1">
        <f t="array" ref="AH47">_xlfn.XLOOKUP(AH$1,'PY1 Data(H)'!$A$1:$CZ$1,_xlfn.XLOOKUP($A47,'PY1 Data(H)'!$A$1:$A$288,'PY1 Data(H)'!$A$1:$CZ$288))</f>
        <v>11637654</v>
      </c>
      <c r="AI47" s="176" cm="1">
        <f t="array" ref="AI47">_xlfn.XLOOKUP(AI$1,'PY1 Data(H)'!$A$1:$CZ$1,_xlfn.XLOOKUP($A47,'PY1 Data(H)'!$A$1:$A$288,'PY1 Data(H)'!$A$1:$CZ$288))</f>
        <v>6684383</v>
      </c>
      <c r="AJ47" s="176" cm="1">
        <f t="array" ref="AJ47">_xlfn.XLOOKUP(AJ$1,'PY1 Data(H)'!$A$1:$CZ$1,_xlfn.XLOOKUP($A47,'PY1 Data(H)'!$A$1:$A$288,'PY1 Data(H)'!$A$1:$CZ$288))</f>
        <v>3555301</v>
      </c>
      <c r="AK47" s="176" cm="1">
        <f t="array" ref="AK47">_xlfn.XLOOKUP(AK$1,'PY1 Data(H)'!$A$1:$CZ$1,_xlfn.XLOOKUP($A47,'PY1 Data(H)'!$A$1:$A$288,'PY1 Data(H)'!$A$1:$CZ$288))</f>
        <v>11281107</v>
      </c>
      <c r="AL47" s="176" cm="1">
        <f t="array" ref="AL47">_xlfn.XLOOKUP(AL$1,'PY1 Data(H)'!$A$1:$CZ$1,_xlfn.XLOOKUP($A47,'PY1 Data(H)'!$A$1:$A$288,'PY1 Data(H)'!$A$1:$CZ$288))</f>
        <v>1741761</v>
      </c>
      <c r="AM47" s="176" cm="1">
        <f t="array" ref="AM47">_xlfn.XLOOKUP(AM$1,'PY1 Data(H)'!$A$1:$CZ$1,_xlfn.XLOOKUP($A47,'PY1 Data(H)'!$A$1:$A$288,'PY1 Data(H)'!$A$1:$CZ$288))</f>
        <v>3062525</v>
      </c>
      <c r="AN47" s="176" cm="1">
        <f t="array" ref="AN47">_xlfn.XLOOKUP(AN$1,'PY1 Data(H)'!$A$1:$CZ$1,_xlfn.XLOOKUP($A47,'PY1 Data(H)'!$A$1:$A$288,'PY1 Data(H)'!$A$1:$CZ$288))</f>
        <v>275421</v>
      </c>
      <c r="AO47" s="176" cm="1">
        <f t="array" ref="AO47">_xlfn.XLOOKUP(AO$1,'PY1 Data(H)'!$A$1:$CZ$1,_xlfn.XLOOKUP($A47,'PY1 Data(H)'!$A$1:$A$288,'PY1 Data(H)'!$A$1:$CZ$288))</f>
        <v>286179</v>
      </c>
      <c r="AP47" s="176" cm="1">
        <f t="array" ref="AP47">_xlfn.XLOOKUP(AP$1,'PY1 Data(H)'!$A$1:$CZ$1,_xlfn.XLOOKUP($A47,'PY1 Data(H)'!$A$1:$A$288,'PY1 Data(H)'!$A$1:$CZ$288))</f>
        <v>789787</v>
      </c>
      <c r="AQ47" s="176" cm="1">
        <f t="array" ref="AQ47">_xlfn.XLOOKUP(AQ$1,'PY1 Data(H)'!$A$1:$CZ$1,_xlfn.XLOOKUP($A47,'PY1 Data(H)'!$A$1:$A$288,'PY1 Data(H)'!$A$1:$CZ$288))</f>
        <v>215523</v>
      </c>
      <c r="AR47" s="176" cm="1">
        <f t="array" ref="AR47">_xlfn.XLOOKUP(AR$1,'PY1 Data(H)'!$A$1:$CZ$1,_xlfn.XLOOKUP($A47,'PY1 Data(H)'!$A$1:$A$288,'PY1 Data(H)'!$A$1:$CZ$288))</f>
        <v>6429360</v>
      </c>
      <c r="AS47" s="176" cm="1">
        <f t="array" ref="AS47">_xlfn.XLOOKUP(AS$1,'PY1 Data(H)'!$A$1:$CZ$1,_xlfn.XLOOKUP($A47,'PY1 Data(H)'!$A$1:$A$288,'PY1 Data(H)'!$A$1:$CZ$288))</f>
        <v>1455534</v>
      </c>
      <c r="AT47" s="176" cm="1">
        <f t="array" ref="AT47">_xlfn.XLOOKUP(AT$1,'PY1 Data(H)'!$A$1:$CZ$1,_xlfn.XLOOKUP($A47,'PY1 Data(H)'!$A$1:$A$288,'PY1 Data(H)'!$A$1:$CZ$288))</f>
        <v>509020</v>
      </c>
      <c r="AU47" s="176" cm="1">
        <f t="array" ref="AU47">_xlfn.XLOOKUP(AU$1,'PY1 Data(H)'!$A$1:$CZ$1,_xlfn.XLOOKUP($A47,'PY1 Data(H)'!$A$1:$A$288,'PY1 Data(H)'!$A$1:$CZ$288))</f>
        <v>1587924</v>
      </c>
      <c r="AV47" s="176" cm="1">
        <f t="array" ref="AV47">_xlfn.XLOOKUP(AV$1,'PY1 Data(H)'!$A$1:$CZ$1,_xlfn.XLOOKUP($A47,'PY1 Data(H)'!$A$1:$A$288,'PY1 Data(H)'!$A$1:$CZ$288))</f>
        <v>1375287</v>
      </c>
      <c r="AW47" s="176" cm="1">
        <f t="array" ref="AW47">_xlfn.XLOOKUP(AW$1,'PY1 Data(H)'!$A$1:$CZ$1,_xlfn.XLOOKUP($A47,'PY1 Data(H)'!$A$1:$A$288,'PY1 Data(H)'!$A$1:$CZ$288))</f>
        <v>1170774</v>
      </c>
      <c r="AX47" s="176" cm="1">
        <f t="array" ref="AX47">_xlfn.XLOOKUP(AX$1,'PY1 Data(H)'!$A$1:$CZ$1,_xlfn.XLOOKUP($A47,'PY1 Data(H)'!$A$1:$A$288,'PY1 Data(H)'!$A$1:$CZ$288))</f>
        <v>1648403</v>
      </c>
      <c r="AY47" s="176" cm="1">
        <f t="array" ref="AY47">_xlfn.XLOOKUP(AY$1,'PY1 Data(H)'!$A$1:$CZ$1,_xlfn.XLOOKUP($A47,'PY1 Data(H)'!$A$1:$A$288,'PY1 Data(H)'!$A$1:$CZ$288))</f>
        <v>0</v>
      </c>
      <c r="AZ47" s="176" cm="1">
        <f t="array" ref="AZ47">_xlfn.XLOOKUP(AZ$1,'PY1 Data(H)'!$A$1:$CZ$1,_xlfn.XLOOKUP($A47,'PY1 Data(H)'!$A$1:$A$288,'PY1 Data(H)'!$A$1:$CZ$288))</f>
        <v>2426348</v>
      </c>
      <c r="BA47" s="176" cm="1">
        <f t="array" ref="BA47">_xlfn.XLOOKUP(BA$1,'PY1 Data(H)'!$A$1:$CZ$1,_xlfn.XLOOKUP($A47,'PY1 Data(H)'!$A$1:$A$288,'PY1 Data(H)'!$A$1:$CZ$288))</f>
        <v>699521</v>
      </c>
      <c r="BB47" s="176" cm="1">
        <f t="array" ref="BB47">_xlfn.XLOOKUP(BB$1,'PY1 Data(H)'!$A$1:$CZ$1,_xlfn.XLOOKUP($A47,'PY1 Data(H)'!$A$1:$A$288,'PY1 Data(H)'!$A$1:$CZ$288))</f>
        <v>330329</v>
      </c>
      <c r="BC47" s="176" cm="1">
        <f t="array" ref="BC47">_xlfn.XLOOKUP(BC$1,'PY1 Data(H)'!$A$1:$CZ$1,_xlfn.XLOOKUP($A47,'PY1 Data(H)'!$A$1:$A$288,'PY1 Data(H)'!$A$1:$CZ$288))</f>
        <v>1878456</v>
      </c>
      <c r="BD47" s="176" cm="1">
        <f t="array" ref="BD47">_xlfn.XLOOKUP(BD$1,'PY1 Data(H)'!$A$1:$CZ$1,_xlfn.XLOOKUP($A47,'PY1 Data(H)'!$A$1:$A$288,'PY1 Data(H)'!$A$1:$CZ$288))</f>
        <v>652170</v>
      </c>
      <c r="BE47" s="176" cm="1">
        <f t="array" ref="BE47">_xlfn.XLOOKUP(BE$1,'PY1 Data(H)'!$A$1:$CZ$1,_xlfn.XLOOKUP($A47,'PY1 Data(H)'!$A$1:$A$288,'PY1 Data(H)'!$A$1:$CZ$288))</f>
        <v>1470071</v>
      </c>
      <c r="BF47" s="176" cm="1">
        <f t="array" ref="BF47">_xlfn.XLOOKUP(BF$1,'PY1 Data(H)'!$A$1:$CZ$1,_xlfn.XLOOKUP($A47,'PY1 Data(H)'!$A$1:$A$288,'PY1 Data(H)'!$A$1:$CZ$288))</f>
        <v>1100247</v>
      </c>
      <c r="BG47" s="176" cm="1">
        <f t="array" ref="BG47">_xlfn.XLOOKUP(BG$1,'PY1 Data(H)'!$A$1:$CZ$1,_xlfn.XLOOKUP($A47,'PY1 Data(H)'!$A$1:$A$288,'PY1 Data(H)'!$A$1:$CZ$288))</f>
        <v>1769695</v>
      </c>
      <c r="BH47" s="176" cm="1">
        <f t="array" ref="BH47">_xlfn.XLOOKUP(BH$1,'PY1 Data(H)'!$A$1:$CZ$1,_xlfn.XLOOKUP($A47,'PY1 Data(H)'!$A$1:$A$288,'PY1 Data(H)'!$A$1:$CZ$288))</f>
        <v>847168</v>
      </c>
      <c r="BI47" s="176" cm="1">
        <f t="array" ref="BI47">_xlfn.XLOOKUP(BI$1,'PY1 Data(H)'!$A$1:$CZ$1,_xlfn.XLOOKUP($A47,'PY1 Data(H)'!$A$1:$A$288,'PY1 Data(H)'!$A$1:$CZ$288))</f>
        <v>2996621</v>
      </c>
      <c r="BJ47" s="176" cm="1">
        <f t="array" ref="BJ47">_xlfn.XLOOKUP(BJ$1,'PY1 Data(H)'!$A$1:$CZ$1,_xlfn.XLOOKUP($A47,'PY1 Data(H)'!$A$1:$A$288,'PY1 Data(H)'!$A$1:$CZ$288))</f>
        <v>1548071</v>
      </c>
      <c r="BK47" s="176" cm="1">
        <f t="array" ref="BK47">_xlfn.XLOOKUP(BK$1,'PY1 Data(H)'!$A$1:$CZ$1,_xlfn.XLOOKUP($A47,'PY1 Data(H)'!$A$1:$A$288,'PY1 Data(H)'!$A$1:$CZ$288))</f>
        <v>24213629</v>
      </c>
      <c r="BL47" s="176" cm="1">
        <f t="array" ref="BL47">_xlfn.XLOOKUP(BL$1,'PY1 Data(H)'!$A$1:$CZ$1,_xlfn.XLOOKUP($A47,'PY1 Data(H)'!$A$1:$A$288,'PY1 Data(H)'!$A$1:$CZ$288))</f>
        <v>840444</v>
      </c>
      <c r="BM47" s="176" cm="1">
        <f t="array" ref="BM47">_xlfn.XLOOKUP(BM$1,'PY1 Data(H)'!$A$1:$CZ$1,_xlfn.XLOOKUP($A47,'PY1 Data(H)'!$A$1:$A$288,'PY1 Data(H)'!$A$1:$CZ$288))</f>
        <v>922316</v>
      </c>
      <c r="BN47" s="176" cm="1">
        <f t="array" ref="BN47">_xlfn.XLOOKUP(BN$1,'PY1 Data(H)'!$A$1:$CZ$1,_xlfn.XLOOKUP($A47,'PY1 Data(H)'!$A$1:$A$288,'PY1 Data(H)'!$A$1:$CZ$288))</f>
        <v>546563</v>
      </c>
      <c r="BO47" s="176" cm="1">
        <f t="array" ref="BO47">_xlfn.XLOOKUP(BO$1,'PY1 Data(H)'!$A$1:$CZ$1,_xlfn.XLOOKUP($A47,'PY1 Data(H)'!$A$1:$A$288,'PY1 Data(H)'!$A$1:$CZ$288))</f>
        <v>1466835</v>
      </c>
      <c r="BP47" s="176" cm="1">
        <f t="array" ref="BP47">_xlfn.XLOOKUP(BP$1,'PY1 Data(H)'!$A$1:$CZ$1,_xlfn.XLOOKUP($A47,'PY1 Data(H)'!$A$1:$A$288,'PY1 Data(H)'!$A$1:$CZ$288))</f>
        <v>3310949</v>
      </c>
      <c r="BQ47" s="176" cm="1">
        <f t="array" ref="BQ47">_xlfn.XLOOKUP(BQ$1,'PY1 Data(H)'!$A$1:$CZ$1,_xlfn.XLOOKUP($A47,'PY1 Data(H)'!$A$1:$A$288,'PY1 Data(H)'!$A$1:$CZ$288))</f>
        <v>1940939</v>
      </c>
      <c r="BR47" s="176" cm="1">
        <f t="array" ref="BR47">_xlfn.XLOOKUP(BR$1,'PY1 Data(H)'!$A$1:$CZ$1,_xlfn.XLOOKUP($A47,'PY1 Data(H)'!$A$1:$A$288,'PY1 Data(H)'!$A$1:$CZ$288))</f>
        <v>0</v>
      </c>
      <c r="BS47" s="176" cm="1">
        <f t="array" ref="BS47">_xlfn.XLOOKUP(BS$1,'PY1 Data(H)'!$A$1:$CZ$1,_xlfn.XLOOKUP($A47,'PY1 Data(H)'!$A$1:$A$288,'PY1 Data(H)'!$A$1:$CZ$288))</f>
        <v>2162605</v>
      </c>
      <c r="BT47" s="176" cm="1">
        <f t="array" ref="BT47">_xlfn.XLOOKUP(BT$1,'PY1 Data(H)'!$A$1:$CZ$1,_xlfn.XLOOKUP($A47,'PY1 Data(H)'!$A$1:$A$288,'PY1 Data(H)'!$A$1:$CZ$288))</f>
        <v>694241</v>
      </c>
      <c r="BU47" s="176" cm="1">
        <f t="array" ref="BU47">_xlfn.XLOOKUP(BU$1,'PY1 Data(H)'!$A$1:$CZ$1,_xlfn.XLOOKUP($A47,'PY1 Data(H)'!$A$1:$A$288,'PY1 Data(H)'!$A$1:$CZ$288))</f>
        <v>1797350</v>
      </c>
      <c r="BV47" s="176" cm="1">
        <f t="array" ref="BV47">_xlfn.XLOOKUP(BV$1,'PY1 Data(H)'!$A$1:$CZ$1,_xlfn.XLOOKUP($A47,'PY1 Data(H)'!$A$1:$A$288,'PY1 Data(H)'!$A$1:$CZ$288))</f>
        <v>6599749</v>
      </c>
      <c r="BW47" s="176" cm="1">
        <f t="array" ref="BW47">_xlfn.XLOOKUP(BW$1,'PY1 Data(H)'!$A$1:$CZ$1,_xlfn.XLOOKUP($A47,'PY1 Data(H)'!$A$1:$A$288,'PY1 Data(H)'!$A$1:$CZ$288))</f>
        <v>796891</v>
      </c>
      <c r="BX47" s="176" cm="1">
        <f t="array" ref="BX47">_xlfn.XLOOKUP(BX$1,'PY1 Data(H)'!$A$1:$CZ$1,_xlfn.XLOOKUP($A47,'PY1 Data(H)'!$A$1:$A$288,'PY1 Data(H)'!$A$1:$CZ$288))</f>
        <v>448438</v>
      </c>
      <c r="BY47" s="176" cm="1">
        <f t="array" ref="BY47">_xlfn.XLOOKUP(BY$1,'PY1 Data(H)'!$A$1:$CZ$1,_xlfn.XLOOKUP($A47,'PY1 Data(H)'!$A$1:$A$288,'PY1 Data(H)'!$A$1:$CZ$288))</f>
        <v>511468</v>
      </c>
      <c r="BZ47" s="176" cm="1">
        <f t="array" ref="BZ47">_xlfn.XLOOKUP(BZ$1,'PY1 Data(H)'!$A$1:$CZ$1,_xlfn.XLOOKUP($A47,'PY1 Data(H)'!$A$1:$A$288,'PY1 Data(H)'!$A$1:$CZ$288))</f>
        <v>321700</v>
      </c>
      <c r="CA47" s="176" cm="1">
        <f t="array" ref="CA47">_xlfn.XLOOKUP(CA$1,'PY1 Data(H)'!$A$1:$CZ$1,_xlfn.XLOOKUP($A47,'PY1 Data(H)'!$A$1:$A$288,'PY1 Data(H)'!$A$1:$CZ$288))</f>
        <v>2111745</v>
      </c>
      <c r="CB47" s="176" cm="1">
        <f t="array" ref="CB47">_xlfn.XLOOKUP(CB$1,'PY1 Data(H)'!$A$1:$CZ$1,_xlfn.XLOOKUP($A47,'PY1 Data(H)'!$A$1:$A$288,'PY1 Data(H)'!$A$1:$CZ$288))</f>
        <v>1109723</v>
      </c>
      <c r="CC47" s="176" cm="1">
        <f t="array" ref="CC47">_xlfn.XLOOKUP(CC$1,'PY1 Data(H)'!$A$1:$CZ$1,_xlfn.XLOOKUP($A47,'PY1 Data(H)'!$A$1:$A$288,'PY1 Data(H)'!$A$1:$CZ$288))</f>
        <v>9240636</v>
      </c>
      <c r="CD47" s="176" cm="1">
        <f t="array" ref="CD47">_xlfn.XLOOKUP(CD$1,'PY1 Data(H)'!$A$1:$CZ$1,_xlfn.XLOOKUP($A47,'PY1 Data(H)'!$A$1:$A$288,'PY1 Data(H)'!$A$1:$CZ$288))</f>
        <v>3203372</v>
      </c>
      <c r="CE47" s="176" cm="1">
        <f t="array" ref="CE47">_xlfn.XLOOKUP(CE$1,'PY1 Data(H)'!$A$1:$CZ$1,_xlfn.XLOOKUP($A47,'PY1 Data(H)'!$A$1:$A$288,'PY1 Data(H)'!$A$1:$CZ$288))</f>
        <v>3977525</v>
      </c>
      <c r="CF47" s="176" cm="1">
        <f t="array" ref="CF47">_xlfn.XLOOKUP(CF$1,'PY1 Data(H)'!$A$1:$CZ$1,_xlfn.XLOOKUP($A47,'PY1 Data(H)'!$A$1:$A$288,'PY1 Data(H)'!$A$1:$CZ$288))</f>
        <v>2434863</v>
      </c>
      <c r="CG47" s="176" cm="1">
        <f t="array" ref="CG47">_xlfn.XLOOKUP(CG$1,'PY1 Data(H)'!$A$1:$CZ$1,_xlfn.XLOOKUP($A47,'PY1 Data(H)'!$A$1:$A$288,'PY1 Data(H)'!$A$1:$CZ$288))</f>
        <v>1676203</v>
      </c>
      <c r="CH47" s="176" cm="1">
        <f t="array" ref="CH47">_xlfn.XLOOKUP(CH$1,'PY1 Data(H)'!$A$1:$CZ$1,_xlfn.XLOOKUP($A47,'PY1 Data(H)'!$A$1:$A$288,'PY1 Data(H)'!$A$1:$CZ$288))</f>
        <v>2183076</v>
      </c>
      <c r="CI47" s="176" cm="1">
        <f t="array" ref="CI47">_xlfn.XLOOKUP(CI$1,'PY1 Data(H)'!$A$1:$CZ$1,_xlfn.XLOOKUP($A47,'PY1 Data(H)'!$A$1:$A$288,'PY1 Data(H)'!$A$1:$CZ$288))</f>
        <v>1281249</v>
      </c>
      <c r="CJ47" s="176" cm="1">
        <f t="array" ref="CJ47">_xlfn.XLOOKUP(CJ$1,'PY1 Data(H)'!$A$1:$CZ$1,_xlfn.XLOOKUP($A47,'PY1 Data(H)'!$A$1:$A$288,'PY1 Data(H)'!$A$1:$CZ$288))</f>
        <v>1353306</v>
      </c>
      <c r="CK47" s="176" cm="1">
        <f t="array" ref="CK47">_xlfn.XLOOKUP(CK$1,'PY1 Data(H)'!$A$1:$CZ$1,_xlfn.XLOOKUP($A47,'PY1 Data(H)'!$A$1:$A$288,'PY1 Data(H)'!$A$1:$CZ$288))</f>
        <v>808870</v>
      </c>
      <c r="CL47" s="176" cm="1">
        <f t="array" ref="CL47">_xlfn.XLOOKUP(CL$1,'PY1 Data(H)'!$A$1:$CZ$1,_xlfn.XLOOKUP($A47,'PY1 Data(H)'!$A$1:$A$288,'PY1 Data(H)'!$A$1:$CZ$288))</f>
        <v>283464</v>
      </c>
      <c r="CM47" s="176" cm="1">
        <f t="array" ref="CM47">_xlfn.XLOOKUP(CM$1,'PY1 Data(H)'!$A$1:$CZ$1,_xlfn.XLOOKUP($A47,'PY1 Data(H)'!$A$1:$A$288,'PY1 Data(H)'!$A$1:$CZ$288))</f>
        <v>110648</v>
      </c>
      <c r="CN47" s="176" cm="1">
        <f t="array" ref="CN47">_xlfn.XLOOKUP(CN$1,'PY1 Data(H)'!$A$1:$CZ$1,_xlfn.XLOOKUP($A47,'PY1 Data(H)'!$A$1:$A$288,'PY1 Data(H)'!$A$1:$CZ$288))</f>
        <v>554186</v>
      </c>
      <c r="CO47" s="176" cm="1">
        <f t="array" ref="CO47">_xlfn.XLOOKUP(CO$1,'PY1 Data(H)'!$A$1:$CZ$1,_xlfn.XLOOKUP($A47,'PY1 Data(H)'!$A$1:$A$288,'PY1 Data(H)'!$A$1:$CZ$288))</f>
        <v>889430</v>
      </c>
      <c r="CP47" s="176" cm="1">
        <f t="array" ref="CP47">_xlfn.XLOOKUP(CP$1,'PY1 Data(H)'!$A$1:$CZ$1,_xlfn.XLOOKUP($A47,'PY1 Data(H)'!$A$1:$A$288,'PY1 Data(H)'!$A$1:$CZ$288))</f>
        <v>1165795</v>
      </c>
      <c r="CQ47" s="176" cm="1">
        <f t="array" ref="CQ47">_xlfn.XLOOKUP(CQ$1,'PY1 Data(H)'!$A$1:$CZ$1,_xlfn.XLOOKUP($A47,'PY1 Data(H)'!$A$1:$A$288,'PY1 Data(H)'!$A$1:$CZ$288))</f>
        <v>16553272</v>
      </c>
      <c r="CR47" s="176" cm="1">
        <f t="array" ref="CR47">_xlfn.XLOOKUP(CR$1,'PY1 Data(H)'!$A$1:$CZ$1,_xlfn.XLOOKUP($A47,'PY1 Data(H)'!$A$1:$A$288,'PY1 Data(H)'!$A$1:$CZ$288))</f>
        <v>1185717</v>
      </c>
      <c r="CS47" s="176" cm="1">
        <f t="array" ref="CS47">_xlfn.XLOOKUP(CS$1,'PY1 Data(H)'!$A$1:$CZ$1,_xlfn.XLOOKUP($A47,'PY1 Data(H)'!$A$1:$A$288,'PY1 Data(H)'!$A$1:$CZ$288))</f>
        <v>758578</v>
      </c>
      <c r="CT47" s="176" cm="1">
        <f t="array" ref="CT47">_xlfn.XLOOKUP(CT$1,'PY1 Data(H)'!$A$1:$CZ$1,_xlfn.XLOOKUP($A47,'PY1 Data(H)'!$A$1:$A$288,'PY1 Data(H)'!$A$1:$CZ$288))</f>
        <v>16690974</v>
      </c>
      <c r="CU47" s="176" cm="1">
        <f t="array" ref="CU47">_xlfn.XLOOKUP(CU$1,'PY1 Data(H)'!$A$1:$CZ$1,_xlfn.XLOOKUP($A47,'PY1 Data(H)'!$A$1:$A$288,'PY1 Data(H)'!$A$1:$CZ$288))</f>
        <v>1684006</v>
      </c>
      <c r="CV47" s="176" cm="1">
        <f t="array" ref="CV47">_xlfn.XLOOKUP(CV$1,'PY1 Data(H)'!$A$1:$CZ$1,_xlfn.XLOOKUP($A47,'PY1 Data(H)'!$A$1:$A$288,'PY1 Data(H)'!$A$1:$CZ$288))</f>
        <v>2843284</v>
      </c>
      <c r="CW47" s="176" cm="1">
        <f t="array" ref="CW47">_xlfn.XLOOKUP(CW$1,'PY1 Data(H)'!$A$1:$CZ$1,_xlfn.XLOOKUP($A47,'PY1 Data(H)'!$A$1:$A$288,'PY1 Data(H)'!$A$1:$CZ$288))</f>
        <v>1370931</v>
      </c>
      <c r="CX47" s="176" cm="1">
        <f t="array" ref="CX47">_xlfn.XLOOKUP(CX$1,'PY1 Data(H)'!$A$1:$CZ$1,_xlfn.XLOOKUP($A47,'PY1 Data(H)'!$A$1:$A$288,'PY1 Data(H)'!$A$1:$CZ$288))</f>
        <v>763895</v>
      </c>
      <c r="CY47" s="176" cm="1">
        <f t="array" ref="CY47">_xlfn.XLOOKUP(CY$1,'PY1 Data(H)'!$A$1:$CZ$1,_xlfn.XLOOKUP($A47,'PY1 Data(H)'!$A$1:$A$288,'PY1 Data(H)'!$A$1:$CZ$288))</f>
        <v>425602</v>
      </c>
    </row>
    <row r="48" spans="1:103" x14ac:dyDescent="0.3">
      <c r="A48">
        <v>391</v>
      </c>
      <c r="D48" s="176" cm="1">
        <f t="array" ref="D48">_xlfn.XLOOKUP(D$1,'PY1 Data(H)'!$A$1:$CZ$1,_xlfn.XLOOKUP($A48,'PY1 Data(H)'!$A$1:$A$288,'PY1 Data(H)'!$A$1:$CZ$288))</f>
        <v>11935813</v>
      </c>
      <c r="E48" s="176" cm="1">
        <f t="array" ref="E48">_xlfn.XLOOKUP(E$1,'PY1 Data(H)'!$A$1:$CZ$1,_xlfn.XLOOKUP($A48,'PY1 Data(H)'!$A$1:$A$288,'PY1 Data(H)'!$A$1:$CZ$288))</f>
        <v>4283133</v>
      </c>
      <c r="F48" s="176" cm="1">
        <f t="array" ref="F48">_xlfn.XLOOKUP(F$1,'PY1 Data(H)'!$A$1:$CZ$1,_xlfn.XLOOKUP($A48,'PY1 Data(H)'!$A$1:$A$288,'PY1 Data(H)'!$A$1:$CZ$288))</f>
        <v>1117685</v>
      </c>
      <c r="G48" s="176" cm="1">
        <f t="array" ref="G48">_xlfn.XLOOKUP(G$1,'PY1 Data(H)'!$A$1:$CZ$1,_xlfn.XLOOKUP($A48,'PY1 Data(H)'!$A$1:$A$288,'PY1 Data(H)'!$A$1:$CZ$288))</f>
        <v>0</v>
      </c>
      <c r="H48" s="176" cm="1">
        <f t="array" ref="H48">_xlfn.XLOOKUP(H$1,'PY1 Data(H)'!$A$1:$CZ$1,_xlfn.XLOOKUP($A48,'PY1 Data(H)'!$A$1:$A$288,'PY1 Data(H)'!$A$1:$CZ$288))</f>
        <v>2665626</v>
      </c>
      <c r="I48" s="176" cm="1">
        <f t="array" ref="I48">_xlfn.XLOOKUP(I$1,'PY1 Data(H)'!$A$1:$CZ$1,_xlfn.XLOOKUP($A48,'PY1 Data(H)'!$A$1:$A$288,'PY1 Data(H)'!$A$1:$CZ$288))</f>
        <v>3365050</v>
      </c>
      <c r="J48" s="176" cm="1">
        <f t="array" ref="J48">_xlfn.XLOOKUP(J$1,'PY1 Data(H)'!$A$1:$CZ$1,_xlfn.XLOOKUP($A48,'PY1 Data(H)'!$A$1:$A$288,'PY1 Data(H)'!$A$1:$CZ$288))</f>
        <v>7212224</v>
      </c>
      <c r="K48" s="176" cm="1">
        <f t="array" ref="K48">_xlfn.XLOOKUP(K$1,'PY1 Data(H)'!$A$1:$CZ$1,_xlfn.XLOOKUP($A48,'PY1 Data(H)'!$A$1:$A$288,'PY1 Data(H)'!$A$1:$CZ$288))</f>
        <v>3781934</v>
      </c>
      <c r="L48" s="176" cm="1">
        <f t="array" ref="L48">_xlfn.XLOOKUP(L$1,'PY1 Data(H)'!$A$1:$CZ$1,_xlfn.XLOOKUP($A48,'PY1 Data(H)'!$A$1:$A$288,'PY1 Data(H)'!$A$1:$CZ$288))</f>
        <v>7393724</v>
      </c>
      <c r="M48" s="176" cm="1">
        <f t="array" ref="M48">_xlfn.XLOOKUP(M$1,'PY1 Data(H)'!$A$1:$CZ$1,_xlfn.XLOOKUP($A48,'PY1 Data(H)'!$A$1:$A$288,'PY1 Data(H)'!$A$1:$CZ$288))</f>
        <v>14593199</v>
      </c>
      <c r="N48" s="176" cm="1">
        <f t="array" ref="N48">_xlfn.XLOOKUP(N$1,'PY1 Data(H)'!$A$1:$CZ$1,_xlfn.XLOOKUP($A48,'PY1 Data(H)'!$A$1:$A$288,'PY1 Data(H)'!$A$1:$CZ$288))</f>
        <v>23511914</v>
      </c>
      <c r="O48" s="176" cm="1">
        <f t="array" ref="O48">_xlfn.XLOOKUP(O$1,'PY1 Data(H)'!$A$1:$CZ$1,_xlfn.XLOOKUP($A48,'PY1 Data(H)'!$A$1:$A$288,'PY1 Data(H)'!$A$1:$CZ$288))</f>
        <v>5397494</v>
      </c>
      <c r="P48" s="176" cm="1">
        <f t="array" ref="P48">_xlfn.XLOOKUP(P$1,'PY1 Data(H)'!$A$1:$CZ$1,_xlfn.XLOOKUP($A48,'PY1 Data(H)'!$A$1:$A$288,'PY1 Data(H)'!$A$1:$CZ$288))</f>
        <v>21953009</v>
      </c>
      <c r="Q48" s="176" cm="1">
        <f t="array" ref="Q48">_xlfn.XLOOKUP(Q$1,'PY1 Data(H)'!$A$1:$CZ$1,_xlfn.XLOOKUP($A48,'PY1 Data(H)'!$A$1:$A$288,'PY1 Data(H)'!$A$1:$CZ$288))</f>
        <v>5124980</v>
      </c>
      <c r="R48" s="176" cm="1">
        <f t="array" ref="R48">_xlfn.XLOOKUP(R$1,'PY1 Data(H)'!$A$1:$CZ$1,_xlfn.XLOOKUP($A48,'PY1 Data(H)'!$A$1:$A$288,'PY1 Data(H)'!$A$1:$CZ$288))</f>
        <v>1499965</v>
      </c>
      <c r="S48" s="176" cm="1">
        <f t="array" ref="S48">_xlfn.XLOOKUP(S$1,'PY1 Data(H)'!$A$1:$CZ$1,_xlfn.XLOOKUP($A48,'PY1 Data(H)'!$A$1:$A$288,'PY1 Data(H)'!$A$1:$CZ$288))</f>
        <v>11573033</v>
      </c>
      <c r="T48" s="176" cm="1">
        <f t="array" ref="T48">_xlfn.XLOOKUP(T$1,'PY1 Data(H)'!$A$1:$CZ$1,_xlfn.XLOOKUP($A48,'PY1 Data(H)'!$A$1:$A$288,'PY1 Data(H)'!$A$1:$CZ$288))</f>
        <v>0</v>
      </c>
      <c r="U48" s="176" cm="1">
        <f t="array" ref="U48">_xlfn.XLOOKUP(U$1,'PY1 Data(H)'!$A$1:$CZ$1,_xlfn.XLOOKUP($A48,'PY1 Data(H)'!$A$1:$A$288,'PY1 Data(H)'!$A$1:$CZ$288))</f>
        <v>18655859</v>
      </c>
      <c r="V48" s="176" cm="1">
        <f t="array" ref="V48">_xlfn.XLOOKUP(V$1,'PY1 Data(H)'!$A$1:$CZ$1,_xlfn.XLOOKUP($A48,'PY1 Data(H)'!$A$1:$A$288,'PY1 Data(H)'!$A$1:$CZ$288))</f>
        <v>10058054</v>
      </c>
      <c r="W48" s="176" cm="1">
        <f t="array" ref="W48">_xlfn.XLOOKUP(W$1,'PY1 Data(H)'!$A$1:$CZ$1,_xlfn.XLOOKUP($A48,'PY1 Data(H)'!$A$1:$A$288,'PY1 Data(H)'!$A$1:$CZ$288))</f>
        <v>0</v>
      </c>
      <c r="X48" s="176" cm="1">
        <f t="array" ref="X48">_xlfn.XLOOKUP(X$1,'PY1 Data(H)'!$A$1:$CZ$1,_xlfn.XLOOKUP($A48,'PY1 Data(H)'!$A$1:$A$288,'PY1 Data(H)'!$A$1:$CZ$288))</f>
        <v>1450335</v>
      </c>
      <c r="Y48" s="176" cm="1">
        <f t="array" ref="Y48">_xlfn.XLOOKUP(Y$1,'PY1 Data(H)'!$A$1:$CZ$1,_xlfn.XLOOKUP($A48,'PY1 Data(H)'!$A$1:$A$288,'PY1 Data(H)'!$A$1:$CZ$288))</f>
        <v>2451618</v>
      </c>
      <c r="Z48" s="176" cm="1">
        <f t="array" ref="Z48">_xlfn.XLOOKUP(Z$1,'PY1 Data(H)'!$A$1:$CZ$1,_xlfn.XLOOKUP($A48,'PY1 Data(H)'!$A$1:$A$288,'PY1 Data(H)'!$A$1:$CZ$288))</f>
        <v>11612772</v>
      </c>
      <c r="AA48" s="176" cm="1">
        <f t="array" ref="AA48">_xlfn.XLOOKUP(AA$1,'PY1 Data(H)'!$A$1:$CZ$1,_xlfn.XLOOKUP($A48,'PY1 Data(H)'!$A$1:$A$288,'PY1 Data(H)'!$A$1:$CZ$288))</f>
        <v>7223150</v>
      </c>
      <c r="AB48" s="176" cm="1">
        <f t="array" ref="AB48">_xlfn.XLOOKUP(AB$1,'PY1 Data(H)'!$A$1:$CZ$1,_xlfn.XLOOKUP($A48,'PY1 Data(H)'!$A$1:$A$288,'PY1 Data(H)'!$A$1:$CZ$288))</f>
        <v>16454141</v>
      </c>
      <c r="AC48" s="176" cm="1">
        <f t="array" ref="AC48">_xlfn.XLOOKUP(AC$1,'PY1 Data(H)'!$A$1:$CZ$1,_xlfn.XLOOKUP($A48,'PY1 Data(H)'!$A$1:$A$288,'PY1 Data(H)'!$A$1:$CZ$288))</f>
        <v>36417479</v>
      </c>
      <c r="AD48" s="176" cm="1">
        <f t="array" ref="AD48">_xlfn.XLOOKUP(AD$1,'PY1 Data(H)'!$A$1:$CZ$1,_xlfn.XLOOKUP($A48,'PY1 Data(H)'!$A$1:$A$288,'PY1 Data(H)'!$A$1:$CZ$288))</f>
        <v>3853490</v>
      </c>
      <c r="AE48" s="176" cm="1">
        <f t="array" ref="AE48">_xlfn.XLOOKUP(AE$1,'PY1 Data(H)'!$A$1:$CZ$1,_xlfn.XLOOKUP($A48,'PY1 Data(H)'!$A$1:$A$288,'PY1 Data(H)'!$A$1:$CZ$288))</f>
        <v>18897386</v>
      </c>
      <c r="AF48" s="176" cm="1">
        <f t="array" ref="AF48">_xlfn.XLOOKUP(AF$1,'PY1 Data(H)'!$A$1:$CZ$1,_xlfn.XLOOKUP($A48,'PY1 Data(H)'!$A$1:$A$288,'PY1 Data(H)'!$A$1:$CZ$288))</f>
        <v>17394028</v>
      </c>
      <c r="AG48" s="176" cm="1">
        <f t="array" ref="AG48">_xlfn.XLOOKUP(AG$1,'PY1 Data(H)'!$A$1:$CZ$1,_xlfn.XLOOKUP($A48,'PY1 Data(H)'!$A$1:$A$288,'PY1 Data(H)'!$A$1:$CZ$288))</f>
        <v>6283543</v>
      </c>
      <c r="AH48" s="176" cm="1">
        <f t="array" ref="AH48">_xlfn.XLOOKUP(AH$1,'PY1 Data(H)'!$A$1:$CZ$1,_xlfn.XLOOKUP($A48,'PY1 Data(H)'!$A$1:$A$288,'PY1 Data(H)'!$A$1:$CZ$288))</f>
        <v>2558680</v>
      </c>
      <c r="AI48" s="176" cm="1">
        <f t="array" ref="AI48">_xlfn.XLOOKUP(AI$1,'PY1 Data(H)'!$A$1:$CZ$1,_xlfn.XLOOKUP($A48,'PY1 Data(H)'!$A$1:$A$288,'PY1 Data(H)'!$A$1:$CZ$288))</f>
        <v>41609332</v>
      </c>
      <c r="AJ48" s="176" cm="1">
        <f t="array" ref="AJ48">_xlfn.XLOOKUP(AJ$1,'PY1 Data(H)'!$A$1:$CZ$1,_xlfn.XLOOKUP($A48,'PY1 Data(H)'!$A$1:$A$288,'PY1 Data(H)'!$A$1:$CZ$288))</f>
        <v>8125853</v>
      </c>
      <c r="AK48" s="176" cm="1">
        <f t="array" ref="AK48">_xlfn.XLOOKUP(AK$1,'PY1 Data(H)'!$A$1:$CZ$1,_xlfn.XLOOKUP($A48,'PY1 Data(H)'!$A$1:$A$288,'PY1 Data(H)'!$A$1:$CZ$288))</f>
        <v>38623754</v>
      </c>
      <c r="AL48" s="176" cm="1">
        <f t="array" ref="AL48">_xlfn.XLOOKUP(AL$1,'PY1 Data(H)'!$A$1:$CZ$1,_xlfn.XLOOKUP($A48,'PY1 Data(H)'!$A$1:$A$288,'PY1 Data(H)'!$A$1:$CZ$288))</f>
        <v>6500111</v>
      </c>
      <c r="AM48" s="176" cm="1">
        <f t="array" ref="AM48">_xlfn.XLOOKUP(AM$1,'PY1 Data(H)'!$A$1:$CZ$1,_xlfn.XLOOKUP($A48,'PY1 Data(H)'!$A$1:$A$288,'PY1 Data(H)'!$A$1:$CZ$288))</f>
        <v>14873068</v>
      </c>
      <c r="AN48" s="176" cm="1">
        <f t="array" ref="AN48">_xlfn.XLOOKUP(AN$1,'PY1 Data(H)'!$A$1:$CZ$1,_xlfn.XLOOKUP($A48,'PY1 Data(H)'!$A$1:$A$288,'PY1 Data(H)'!$A$1:$CZ$288))</f>
        <v>1280183</v>
      </c>
      <c r="AO48" s="176" cm="1">
        <f t="array" ref="AO48">_xlfn.XLOOKUP(AO$1,'PY1 Data(H)'!$A$1:$CZ$1,_xlfn.XLOOKUP($A48,'PY1 Data(H)'!$A$1:$A$288,'PY1 Data(H)'!$A$1:$CZ$288))</f>
        <v>1336753</v>
      </c>
      <c r="AP48" s="176" cm="1">
        <f t="array" ref="AP48">_xlfn.XLOOKUP(AP$1,'PY1 Data(H)'!$A$1:$CZ$1,_xlfn.XLOOKUP($A48,'PY1 Data(H)'!$A$1:$A$288,'PY1 Data(H)'!$A$1:$CZ$288))</f>
        <v>5287119</v>
      </c>
      <c r="AQ48" s="176" cm="1">
        <f t="array" ref="AQ48">_xlfn.XLOOKUP(AQ$1,'PY1 Data(H)'!$A$1:$CZ$1,_xlfn.XLOOKUP($A48,'PY1 Data(H)'!$A$1:$A$288,'PY1 Data(H)'!$A$1:$CZ$288))</f>
        <v>2146656</v>
      </c>
      <c r="AR48" s="176" cm="1">
        <f t="array" ref="AR48">_xlfn.XLOOKUP(AR$1,'PY1 Data(H)'!$A$1:$CZ$1,_xlfn.XLOOKUP($A48,'PY1 Data(H)'!$A$1:$A$288,'PY1 Data(H)'!$A$1:$CZ$288))</f>
        <v>59038126</v>
      </c>
      <c r="AS48" s="176" cm="1">
        <f t="array" ref="AS48">_xlfn.XLOOKUP(AS$1,'PY1 Data(H)'!$A$1:$CZ$1,_xlfn.XLOOKUP($A48,'PY1 Data(H)'!$A$1:$A$288,'PY1 Data(H)'!$A$1:$CZ$288))</f>
        <v>6988962</v>
      </c>
      <c r="AT48" s="176" cm="1">
        <f t="array" ref="AT48">_xlfn.XLOOKUP(AT$1,'PY1 Data(H)'!$A$1:$CZ$1,_xlfn.XLOOKUP($A48,'PY1 Data(H)'!$A$1:$A$288,'PY1 Data(H)'!$A$1:$CZ$288))</f>
        <v>17550550</v>
      </c>
      <c r="AU48" s="176" cm="1">
        <f t="array" ref="AU48">_xlfn.XLOOKUP(AU$1,'PY1 Data(H)'!$A$1:$CZ$1,_xlfn.XLOOKUP($A48,'PY1 Data(H)'!$A$1:$A$288,'PY1 Data(H)'!$A$1:$CZ$288))</f>
        <v>8778810</v>
      </c>
      <c r="AV48" s="176" cm="1">
        <f t="array" ref="AV48">_xlfn.XLOOKUP(AV$1,'PY1 Data(H)'!$A$1:$CZ$1,_xlfn.XLOOKUP($A48,'PY1 Data(H)'!$A$1:$A$288,'PY1 Data(H)'!$A$1:$CZ$288))</f>
        <v>13100770</v>
      </c>
      <c r="AW48" s="176" cm="1">
        <f t="array" ref="AW48">_xlfn.XLOOKUP(AW$1,'PY1 Data(H)'!$A$1:$CZ$1,_xlfn.XLOOKUP($A48,'PY1 Data(H)'!$A$1:$A$288,'PY1 Data(H)'!$A$1:$CZ$288))</f>
        <v>2954146</v>
      </c>
      <c r="AX48" s="176" cm="1">
        <f t="array" ref="AX48">_xlfn.XLOOKUP(AX$1,'PY1 Data(H)'!$A$1:$CZ$1,_xlfn.XLOOKUP($A48,'PY1 Data(H)'!$A$1:$A$288,'PY1 Data(H)'!$A$1:$CZ$288))</f>
        <v>5082927</v>
      </c>
      <c r="AY48" s="176" cm="1">
        <f t="array" ref="AY48">_xlfn.XLOOKUP(AY$1,'PY1 Data(H)'!$A$1:$CZ$1,_xlfn.XLOOKUP($A48,'PY1 Data(H)'!$A$1:$A$288,'PY1 Data(H)'!$A$1:$CZ$288))</f>
        <v>0</v>
      </c>
      <c r="AZ48" s="176" cm="1">
        <f t="array" ref="AZ48">_xlfn.XLOOKUP(AZ$1,'PY1 Data(H)'!$A$1:$CZ$1,_xlfn.XLOOKUP($A48,'PY1 Data(H)'!$A$1:$A$288,'PY1 Data(H)'!$A$1:$CZ$288))</f>
        <v>53325762</v>
      </c>
      <c r="BA48" s="176" cm="1">
        <f t="array" ref="BA48">_xlfn.XLOOKUP(BA$1,'PY1 Data(H)'!$A$1:$CZ$1,_xlfn.XLOOKUP($A48,'PY1 Data(H)'!$A$1:$A$288,'PY1 Data(H)'!$A$1:$CZ$288))</f>
        <v>6563806</v>
      </c>
      <c r="BB48" s="176" cm="1">
        <f t="array" ref="BB48">_xlfn.XLOOKUP(BB$1,'PY1 Data(H)'!$A$1:$CZ$1,_xlfn.XLOOKUP($A48,'PY1 Data(H)'!$A$1:$A$288,'PY1 Data(H)'!$A$1:$CZ$288))</f>
        <v>35306220</v>
      </c>
      <c r="BC48" s="176" cm="1">
        <f t="array" ref="BC48">_xlfn.XLOOKUP(BC$1,'PY1 Data(H)'!$A$1:$CZ$1,_xlfn.XLOOKUP($A48,'PY1 Data(H)'!$A$1:$A$288,'PY1 Data(H)'!$A$1:$CZ$288))</f>
        <v>4217861</v>
      </c>
      <c r="BD48" s="176" cm="1">
        <f t="array" ref="BD48">_xlfn.XLOOKUP(BD$1,'PY1 Data(H)'!$A$1:$CZ$1,_xlfn.XLOOKUP($A48,'PY1 Data(H)'!$A$1:$A$288,'PY1 Data(H)'!$A$1:$CZ$288))</f>
        <v>8794315</v>
      </c>
      <c r="BE48" s="176" cm="1">
        <f t="array" ref="BE48">_xlfn.XLOOKUP(BE$1,'PY1 Data(H)'!$A$1:$CZ$1,_xlfn.XLOOKUP($A48,'PY1 Data(H)'!$A$1:$A$288,'PY1 Data(H)'!$A$1:$CZ$288))</f>
        <v>7196844</v>
      </c>
      <c r="BF48" s="176" cm="1">
        <f t="array" ref="BF48">_xlfn.XLOOKUP(BF$1,'PY1 Data(H)'!$A$1:$CZ$1,_xlfn.XLOOKUP($A48,'PY1 Data(H)'!$A$1:$A$288,'PY1 Data(H)'!$A$1:$CZ$288))</f>
        <v>9379523</v>
      </c>
      <c r="BG48" s="176" cm="1">
        <f t="array" ref="BG48">_xlfn.XLOOKUP(BG$1,'PY1 Data(H)'!$A$1:$CZ$1,_xlfn.XLOOKUP($A48,'PY1 Data(H)'!$A$1:$A$288,'PY1 Data(H)'!$A$1:$CZ$288))</f>
        <v>4643313</v>
      </c>
      <c r="BH48" s="176" cm="1">
        <f t="array" ref="BH48">_xlfn.XLOOKUP(BH$1,'PY1 Data(H)'!$A$1:$CZ$1,_xlfn.XLOOKUP($A48,'PY1 Data(H)'!$A$1:$A$288,'PY1 Data(H)'!$A$1:$CZ$288))</f>
        <v>2236301</v>
      </c>
      <c r="BI48" s="176" cm="1">
        <f t="array" ref="BI48">_xlfn.XLOOKUP(BI$1,'PY1 Data(H)'!$A$1:$CZ$1,_xlfn.XLOOKUP($A48,'PY1 Data(H)'!$A$1:$A$288,'PY1 Data(H)'!$A$1:$CZ$288))</f>
        <v>2394733</v>
      </c>
      <c r="BJ48" s="176" cm="1">
        <f t="array" ref="BJ48">_xlfn.XLOOKUP(BJ$1,'PY1 Data(H)'!$A$1:$CZ$1,_xlfn.XLOOKUP($A48,'PY1 Data(H)'!$A$1:$A$288,'PY1 Data(H)'!$A$1:$CZ$288))</f>
        <v>6003145</v>
      </c>
      <c r="BK48" s="176" cm="1">
        <f t="array" ref="BK48">_xlfn.XLOOKUP(BK$1,'PY1 Data(H)'!$A$1:$CZ$1,_xlfn.XLOOKUP($A48,'PY1 Data(H)'!$A$1:$A$288,'PY1 Data(H)'!$A$1:$CZ$288))</f>
        <v>180518392</v>
      </c>
      <c r="BL48" s="176" cm="1">
        <f t="array" ref="BL48">_xlfn.XLOOKUP(BL$1,'PY1 Data(H)'!$A$1:$CZ$1,_xlfn.XLOOKUP($A48,'PY1 Data(H)'!$A$1:$A$288,'PY1 Data(H)'!$A$1:$CZ$288))</f>
        <v>1889967</v>
      </c>
      <c r="BM48" s="176" cm="1">
        <f t="array" ref="BM48">_xlfn.XLOOKUP(BM$1,'PY1 Data(H)'!$A$1:$CZ$1,_xlfn.XLOOKUP($A48,'PY1 Data(H)'!$A$1:$A$288,'PY1 Data(H)'!$A$1:$CZ$288))</f>
        <v>2995039</v>
      </c>
      <c r="BN48" s="176" cm="1">
        <f t="array" ref="BN48">_xlfn.XLOOKUP(BN$1,'PY1 Data(H)'!$A$1:$CZ$1,_xlfn.XLOOKUP($A48,'PY1 Data(H)'!$A$1:$A$288,'PY1 Data(H)'!$A$1:$CZ$288))</f>
        <v>12352524</v>
      </c>
      <c r="BO48" s="176" cm="1">
        <f t="array" ref="BO48">_xlfn.XLOOKUP(BO$1,'PY1 Data(H)'!$A$1:$CZ$1,_xlfn.XLOOKUP($A48,'PY1 Data(H)'!$A$1:$A$288,'PY1 Data(H)'!$A$1:$CZ$288))</f>
        <v>12719737</v>
      </c>
      <c r="BP48" s="176" cm="1">
        <f t="array" ref="BP48">_xlfn.XLOOKUP(BP$1,'PY1 Data(H)'!$A$1:$CZ$1,_xlfn.XLOOKUP($A48,'PY1 Data(H)'!$A$1:$A$288,'PY1 Data(H)'!$A$1:$CZ$288))</f>
        <v>33390584</v>
      </c>
      <c r="BQ48" s="176" cm="1">
        <f t="array" ref="BQ48">_xlfn.XLOOKUP(BQ$1,'PY1 Data(H)'!$A$1:$CZ$1,_xlfn.XLOOKUP($A48,'PY1 Data(H)'!$A$1:$A$288,'PY1 Data(H)'!$A$1:$CZ$288))</f>
        <v>2261209</v>
      </c>
      <c r="BR48" s="176" cm="1">
        <f t="array" ref="BR48">_xlfn.XLOOKUP(BR$1,'PY1 Data(H)'!$A$1:$CZ$1,_xlfn.XLOOKUP($A48,'PY1 Data(H)'!$A$1:$A$288,'PY1 Data(H)'!$A$1:$CZ$288))</f>
        <v>28451276</v>
      </c>
      <c r="BS48" s="176" cm="1">
        <f t="array" ref="BS48">_xlfn.XLOOKUP(BS$1,'PY1 Data(H)'!$A$1:$CZ$1,_xlfn.XLOOKUP($A48,'PY1 Data(H)'!$A$1:$A$288,'PY1 Data(H)'!$A$1:$CZ$288))</f>
        <v>14858782</v>
      </c>
      <c r="BT48" s="176" cm="1">
        <f t="array" ref="BT48">_xlfn.XLOOKUP(BT$1,'PY1 Data(H)'!$A$1:$CZ$1,_xlfn.XLOOKUP($A48,'PY1 Data(H)'!$A$1:$A$288,'PY1 Data(H)'!$A$1:$CZ$288))</f>
        <v>1482854</v>
      </c>
      <c r="BU48" s="176" cm="1">
        <f t="array" ref="BU48">_xlfn.XLOOKUP(BU$1,'PY1 Data(H)'!$A$1:$CZ$1,_xlfn.XLOOKUP($A48,'PY1 Data(H)'!$A$1:$A$288,'PY1 Data(H)'!$A$1:$CZ$288))</f>
        <v>6524986</v>
      </c>
      <c r="BV48" s="176" cm="1">
        <f t="array" ref="BV48">_xlfn.XLOOKUP(BV$1,'PY1 Data(H)'!$A$1:$CZ$1,_xlfn.XLOOKUP($A48,'PY1 Data(H)'!$A$1:$A$288,'PY1 Data(H)'!$A$1:$CZ$288))</f>
        <v>10835906</v>
      </c>
      <c r="BW48" s="176" cm="1">
        <f t="array" ref="BW48">_xlfn.XLOOKUP(BW$1,'PY1 Data(H)'!$A$1:$CZ$1,_xlfn.XLOOKUP($A48,'PY1 Data(H)'!$A$1:$A$288,'PY1 Data(H)'!$A$1:$CZ$288))</f>
        <v>846532</v>
      </c>
      <c r="BX48" s="176" cm="1">
        <f t="array" ref="BX48">_xlfn.XLOOKUP(BX$1,'PY1 Data(H)'!$A$1:$CZ$1,_xlfn.XLOOKUP($A48,'PY1 Data(H)'!$A$1:$A$288,'PY1 Data(H)'!$A$1:$CZ$288))</f>
        <v>6968218</v>
      </c>
      <c r="BY48" s="176" cm="1">
        <f t="array" ref="BY48">_xlfn.XLOOKUP(BY$1,'PY1 Data(H)'!$A$1:$CZ$1,_xlfn.XLOOKUP($A48,'PY1 Data(H)'!$A$1:$A$288,'PY1 Data(H)'!$A$1:$CZ$288))</f>
        <v>8156914</v>
      </c>
      <c r="BZ48" s="176" cm="1">
        <f t="array" ref="BZ48">_xlfn.XLOOKUP(BZ$1,'PY1 Data(H)'!$A$1:$CZ$1,_xlfn.XLOOKUP($A48,'PY1 Data(H)'!$A$1:$A$288,'PY1 Data(H)'!$A$1:$CZ$288))</f>
        <v>2608946</v>
      </c>
      <c r="CA48" s="176" cm="1">
        <f t="array" ref="CA48">_xlfn.XLOOKUP(CA$1,'PY1 Data(H)'!$A$1:$CZ$1,_xlfn.XLOOKUP($A48,'PY1 Data(H)'!$A$1:$A$288,'PY1 Data(H)'!$A$1:$CZ$288))</f>
        <v>19083471</v>
      </c>
      <c r="CB48" s="176" cm="1">
        <f t="array" ref="CB48">_xlfn.XLOOKUP(CB$1,'PY1 Data(H)'!$A$1:$CZ$1,_xlfn.XLOOKUP($A48,'PY1 Data(H)'!$A$1:$A$288,'PY1 Data(H)'!$A$1:$CZ$288))</f>
        <v>4152454</v>
      </c>
      <c r="CC48" s="176" cm="1">
        <f t="array" ref="CC48">_xlfn.XLOOKUP(CC$1,'PY1 Data(H)'!$A$1:$CZ$1,_xlfn.XLOOKUP($A48,'PY1 Data(H)'!$A$1:$A$288,'PY1 Data(H)'!$A$1:$CZ$288))</f>
        <v>10431792</v>
      </c>
      <c r="CD48" s="176" cm="1">
        <f t="array" ref="CD48">_xlfn.XLOOKUP(CD$1,'PY1 Data(H)'!$A$1:$CZ$1,_xlfn.XLOOKUP($A48,'PY1 Data(H)'!$A$1:$A$288,'PY1 Data(H)'!$A$1:$CZ$288))</f>
        <v>5247264</v>
      </c>
      <c r="CE48" s="176" cm="1">
        <f t="array" ref="CE48">_xlfn.XLOOKUP(CE$1,'PY1 Data(H)'!$A$1:$CZ$1,_xlfn.XLOOKUP($A48,'PY1 Data(H)'!$A$1:$A$288,'PY1 Data(H)'!$A$1:$CZ$288))</f>
        <v>16102537</v>
      </c>
      <c r="CF48" s="176" cm="1">
        <f t="array" ref="CF48">_xlfn.XLOOKUP(CF$1,'PY1 Data(H)'!$A$1:$CZ$1,_xlfn.XLOOKUP($A48,'PY1 Data(H)'!$A$1:$A$288,'PY1 Data(H)'!$A$1:$CZ$288))</f>
        <v>7920833</v>
      </c>
      <c r="CG48" s="176" cm="1">
        <f t="array" ref="CG48">_xlfn.XLOOKUP(CG$1,'PY1 Data(H)'!$A$1:$CZ$1,_xlfn.XLOOKUP($A48,'PY1 Data(H)'!$A$1:$A$288,'PY1 Data(H)'!$A$1:$CZ$288))</f>
        <v>11675489</v>
      </c>
      <c r="CH48" s="176" cm="1">
        <f t="array" ref="CH48">_xlfn.XLOOKUP(CH$1,'PY1 Data(H)'!$A$1:$CZ$1,_xlfn.XLOOKUP($A48,'PY1 Data(H)'!$A$1:$A$288,'PY1 Data(H)'!$A$1:$CZ$288))</f>
        <v>4565321</v>
      </c>
      <c r="CI48" s="176" cm="1">
        <f t="array" ref="CI48">_xlfn.XLOOKUP(CI$1,'PY1 Data(H)'!$A$1:$CZ$1,_xlfn.XLOOKUP($A48,'PY1 Data(H)'!$A$1:$A$288,'PY1 Data(H)'!$A$1:$CZ$288))</f>
        <v>9008656</v>
      </c>
      <c r="CJ48" s="176" cm="1">
        <f t="array" ref="CJ48">_xlfn.XLOOKUP(CJ$1,'PY1 Data(H)'!$A$1:$CZ$1,_xlfn.XLOOKUP($A48,'PY1 Data(H)'!$A$1:$A$288,'PY1 Data(H)'!$A$1:$CZ$288))</f>
        <v>3267426</v>
      </c>
      <c r="CK48" s="176" cm="1">
        <f t="array" ref="CK48">_xlfn.XLOOKUP(CK$1,'PY1 Data(H)'!$A$1:$CZ$1,_xlfn.XLOOKUP($A48,'PY1 Data(H)'!$A$1:$A$288,'PY1 Data(H)'!$A$1:$CZ$288))</f>
        <v>11938998</v>
      </c>
      <c r="CL48" s="176" cm="1">
        <f t="array" ref="CL48">_xlfn.XLOOKUP(CL$1,'PY1 Data(H)'!$A$1:$CZ$1,_xlfn.XLOOKUP($A48,'PY1 Data(H)'!$A$1:$A$288,'PY1 Data(H)'!$A$1:$CZ$288))</f>
        <v>2295201</v>
      </c>
      <c r="CM48" s="176" cm="1">
        <f t="array" ref="CM48">_xlfn.XLOOKUP(CM$1,'PY1 Data(H)'!$A$1:$CZ$1,_xlfn.XLOOKUP($A48,'PY1 Data(H)'!$A$1:$A$288,'PY1 Data(H)'!$A$1:$CZ$288))</f>
        <v>5603887</v>
      </c>
      <c r="CN48" s="176" cm="1">
        <f t="array" ref="CN48">_xlfn.XLOOKUP(CN$1,'PY1 Data(H)'!$A$1:$CZ$1,_xlfn.XLOOKUP($A48,'PY1 Data(H)'!$A$1:$A$288,'PY1 Data(H)'!$A$1:$CZ$288))</f>
        <v>384067</v>
      </c>
      <c r="CO48" s="176" cm="1">
        <f t="array" ref="CO48">_xlfn.XLOOKUP(CO$1,'PY1 Data(H)'!$A$1:$CZ$1,_xlfn.XLOOKUP($A48,'PY1 Data(H)'!$A$1:$A$288,'PY1 Data(H)'!$A$1:$CZ$288))</f>
        <v>35166371</v>
      </c>
      <c r="CP48" s="176" cm="1">
        <f t="array" ref="CP48">_xlfn.XLOOKUP(CP$1,'PY1 Data(H)'!$A$1:$CZ$1,_xlfn.XLOOKUP($A48,'PY1 Data(H)'!$A$1:$A$288,'PY1 Data(H)'!$A$1:$CZ$288))</f>
        <v>2258763</v>
      </c>
      <c r="CQ48" s="176" cm="1">
        <f t="array" ref="CQ48">_xlfn.XLOOKUP(CQ$1,'PY1 Data(H)'!$A$1:$CZ$1,_xlfn.XLOOKUP($A48,'PY1 Data(H)'!$A$1:$A$288,'PY1 Data(H)'!$A$1:$CZ$288))</f>
        <v>98421487</v>
      </c>
      <c r="CR48" s="176" cm="1">
        <f t="array" ref="CR48">_xlfn.XLOOKUP(CR$1,'PY1 Data(H)'!$A$1:$CZ$1,_xlfn.XLOOKUP($A48,'PY1 Data(H)'!$A$1:$A$288,'PY1 Data(H)'!$A$1:$CZ$288))</f>
        <v>2611651</v>
      </c>
      <c r="CS48" s="176" cm="1">
        <f t="array" ref="CS48">_xlfn.XLOOKUP(CS$1,'PY1 Data(H)'!$A$1:$CZ$1,_xlfn.XLOOKUP($A48,'PY1 Data(H)'!$A$1:$A$288,'PY1 Data(H)'!$A$1:$CZ$288))</f>
        <v>1082602</v>
      </c>
      <c r="CT48" s="176" cm="1">
        <f t="array" ref="CT48">_xlfn.XLOOKUP(CT$1,'PY1 Data(H)'!$A$1:$CZ$1,_xlfn.XLOOKUP($A48,'PY1 Data(H)'!$A$1:$A$288,'PY1 Data(H)'!$A$1:$CZ$288))</f>
        <v>10415418</v>
      </c>
      <c r="CU48" s="176" cm="1">
        <f t="array" ref="CU48">_xlfn.XLOOKUP(CU$1,'PY1 Data(H)'!$A$1:$CZ$1,_xlfn.XLOOKUP($A48,'PY1 Data(H)'!$A$1:$A$288,'PY1 Data(H)'!$A$1:$CZ$288))</f>
        <v>12220676</v>
      </c>
      <c r="CV48" s="176" cm="1">
        <f t="array" ref="CV48">_xlfn.XLOOKUP(CV$1,'PY1 Data(H)'!$A$1:$CZ$1,_xlfn.XLOOKUP($A48,'PY1 Data(H)'!$A$1:$A$288,'PY1 Data(H)'!$A$1:$CZ$288))</f>
        <v>5013622</v>
      </c>
      <c r="CW48" s="176" cm="1">
        <f t="array" ref="CW48">_xlfn.XLOOKUP(CW$1,'PY1 Data(H)'!$A$1:$CZ$1,_xlfn.XLOOKUP($A48,'PY1 Data(H)'!$A$1:$A$288,'PY1 Data(H)'!$A$1:$CZ$288))</f>
        <v>9593126</v>
      </c>
      <c r="CX48" s="176" cm="1">
        <f t="array" ref="CX48">_xlfn.XLOOKUP(CX$1,'PY1 Data(H)'!$A$1:$CZ$1,_xlfn.XLOOKUP($A48,'PY1 Data(H)'!$A$1:$A$288,'PY1 Data(H)'!$A$1:$CZ$288))</f>
        <v>3331267</v>
      </c>
      <c r="CY48" s="176" cm="1">
        <f t="array" ref="CY48">_xlfn.XLOOKUP(CY$1,'PY1 Data(H)'!$A$1:$CZ$1,_xlfn.XLOOKUP($A48,'PY1 Data(H)'!$A$1:$A$288,'PY1 Data(H)'!$A$1:$CZ$288))</f>
        <v>2953062</v>
      </c>
    </row>
    <row r="49" spans="1:103" x14ac:dyDescent="0.3">
      <c r="A49">
        <v>7</v>
      </c>
      <c r="D49" s="176" cm="1">
        <f t="array" ref="D49">_xlfn.XLOOKUP(D$1,'PY1 Data(H)'!$A$1:$CZ$1,_xlfn.XLOOKUP($A49,'PY1 Data(H)'!$A$1:$A$288,'PY1 Data(H)'!$A$1:$CZ$288))</f>
        <v>210532</v>
      </c>
      <c r="E49" s="176" cm="1">
        <f t="array" ref="E49">_xlfn.XLOOKUP(E$1,'PY1 Data(H)'!$A$1:$CZ$1,_xlfn.XLOOKUP($A49,'PY1 Data(H)'!$A$1:$A$288,'PY1 Data(H)'!$A$1:$CZ$288))</f>
        <v>20152</v>
      </c>
      <c r="F49" s="176" cm="1">
        <f t="array" ref="F49">_xlfn.XLOOKUP(F$1,'PY1 Data(H)'!$A$1:$CZ$1,_xlfn.XLOOKUP($A49,'PY1 Data(H)'!$A$1:$A$288,'PY1 Data(H)'!$A$1:$CZ$288))</f>
        <v>0</v>
      </c>
      <c r="G49" s="176" cm="1">
        <f t="array" ref="G49">_xlfn.XLOOKUP(G$1,'PY1 Data(H)'!$A$1:$CZ$1,_xlfn.XLOOKUP($A49,'PY1 Data(H)'!$A$1:$A$288,'PY1 Data(H)'!$A$1:$CZ$288))</f>
        <v>0</v>
      </c>
      <c r="H49" s="176" cm="1">
        <f t="array" ref="H49">_xlfn.XLOOKUP(H$1,'PY1 Data(H)'!$A$1:$CZ$1,_xlfn.XLOOKUP($A49,'PY1 Data(H)'!$A$1:$A$288,'PY1 Data(H)'!$A$1:$CZ$288))</f>
        <v>0</v>
      </c>
      <c r="I49" s="176" cm="1">
        <f t="array" ref="I49">_xlfn.XLOOKUP(I$1,'PY1 Data(H)'!$A$1:$CZ$1,_xlfn.XLOOKUP($A49,'PY1 Data(H)'!$A$1:$A$288,'PY1 Data(H)'!$A$1:$CZ$288))</f>
        <v>106385</v>
      </c>
      <c r="J49" s="176" cm="1">
        <f t="array" ref="J49">_xlfn.XLOOKUP(J$1,'PY1 Data(H)'!$A$1:$CZ$1,_xlfn.XLOOKUP($A49,'PY1 Data(H)'!$A$1:$A$288,'PY1 Data(H)'!$A$1:$CZ$288))</f>
        <v>29824</v>
      </c>
      <c r="K49" s="176" cm="1">
        <f t="array" ref="K49">_xlfn.XLOOKUP(K$1,'PY1 Data(H)'!$A$1:$CZ$1,_xlfn.XLOOKUP($A49,'PY1 Data(H)'!$A$1:$A$288,'PY1 Data(H)'!$A$1:$CZ$288))</f>
        <v>1371675</v>
      </c>
      <c r="L49" s="176" cm="1">
        <f t="array" ref="L49">_xlfn.XLOOKUP(L$1,'PY1 Data(H)'!$A$1:$CZ$1,_xlfn.XLOOKUP($A49,'PY1 Data(H)'!$A$1:$A$288,'PY1 Data(H)'!$A$1:$CZ$288))</f>
        <v>0</v>
      </c>
      <c r="M49" s="176" cm="1">
        <f t="array" ref="M49">_xlfn.XLOOKUP(M$1,'PY1 Data(H)'!$A$1:$CZ$1,_xlfn.XLOOKUP($A49,'PY1 Data(H)'!$A$1:$A$288,'PY1 Data(H)'!$A$1:$CZ$288))</f>
        <v>64000</v>
      </c>
      <c r="N49" s="176" cm="1">
        <f t="array" ref="N49">_xlfn.XLOOKUP(N$1,'PY1 Data(H)'!$A$1:$CZ$1,_xlfn.XLOOKUP($A49,'PY1 Data(H)'!$A$1:$A$288,'PY1 Data(H)'!$A$1:$CZ$288))</f>
        <v>86950</v>
      </c>
      <c r="O49" s="176" cm="1">
        <f t="array" ref="O49">_xlfn.XLOOKUP(O$1,'PY1 Data(H)'!$A$1:$CZ$1,_xlfn.XLOOKUP($A49,'PY1 Data(H)'!$A$1:$A$288,'PY1 Data(H)'!$A$1:$CZ$288))</f>
        <v>0</v>
      </c>
      <c r="P49" s="176" cm="1">
        <f t="array" ref="P49">_xlfn.XLOOKUP(P$1,'PY1 Data(H)'!$A$1:$CZ$1,_xlfn.XLOOKUP($A49,'PY1 Data(H)'!$A$1:$A$288,'PY1 Data(H)'!$A$1:$CZ$288))</f>
        <v>178548</v>
      </c>
      <c r="Q49" s="176" cm="1">
        <f t="array" ref="Q49">_xlfn.XLOOKUP(Q$1,'PY1 Data(H)'!$A$1:$CZ$1,_xlfn.XLOOKUP($A49,'PY1 Data(H)'!$A$1:$A$288,'PY1 Data(H)'!$A$1:$CZ$288))</f>
        <v>86353</v>
      </c>
      <c r="R49" s="176" cm="1">
        <f t="array" ref="R49">_xlfn.XLOOKUP(R$1,'PY1 Data(H)'!$A$1:$CZ$1,_xlfn.XLOOKUP($A49,'PY1 Data(H)'!$A$1:$A$288,'PY1 Data(H)'!$A$1:$CZ$288))</f>
        <v>0</v>
      </c>
      <c r="S49" s="176" cm="1">
        <f t="array" ref="S49">_xlfn.XLOOKUP(S$1,'PY1 Data(H)'!$A$1:$CZ$1,_xlfn.XLOOKUP($A49,'PY1 Data(H)'!$A$1:$A$288,'PY1 Data(H)'!$A$1:$CZ$288))</f>
        <v>0</v>
      </c>
      <c r="T49" s="176" cm="1">
        <f t="array" ref="T49">_xlfn.XLOOKUP(T$1,'PY1 Data(H)'!$A$1:$CZ$1,_xlfn.XLOOKUP($A49,'PY1 Data(H)'!$A$1:$A$288,'PY1 Data(H)'!$A$1:$CZ$288))</f>
        <v>0</v>
      </c>
      <c r="U49" s="176" cm="1">
        <f t="array" ref="U49">_xlfn.XLOOKUP(U$1,'PY1 Data(H)'!$A$1:$CZ$1,_xlfn.XLOOKUP($A49,'PY1 Data(H)'!$A$1:$A$288,'PY1 Data(H)'!$A$1:$CZ$288))</f>
        <v>1250676</v>
      </c>
      <c r="V49" s="176" cm="1">
        <f t="array" ref="V49">_xlfn.XLOOKUP(V$1,'PY1 Data(H)'!$A$1:$CZ$1,_xlfn.XLOOKUP($A49,'PY1 Data(H)'!$A$1:$A$288,'PY1 Data(H)'!$A$1:$CZ$288))</f>
        <v>0</v>
      </c>
      <c r="W49" s="176" cm="1">
        <f t="array" ref="W49">_xlfn.XLOOKUP(W$1,'PY1 Data(H)'!$A$1:$CZ$1,_xlfn.XLOOKUP($A49,'PY1 Data(H)'!$A$1:$A$288,'PY1 Data(H)'!$A$1:$CZ$288))</f>
        <v>0</v>
      </c>
      <c r="X49" s="176" cm="1">
        <f t="array" ref="X49">_xlfn.XLOOKUP(X$1,'PY1 Data(H)'!$A$1:$CZ$1,_xlfn.XLOOKUP($A49,'PY1 Data(H)'!$A$1:$A$288,'PY1 Data(H)'!$A$1:$CZ$288))</f>
        <v>0</v>
      </c>
      <c r="Y49" s="176" cm="1">
        <f t="array" ref="Y49">_xlfn.XLOOKUP(Y$1,'PY1 Data(H)'!$A$1:$CZ$1,_xlfn.XLOOKUP($A49,'PY1 Data(H)'!$A$1:$A$288,'PY1 Data(H)'!$A$1:$CZ$288))</f>
        <v>19572</v>
      </c>
      <c r="Z49" s="176" cm="1">
        <f t="array" ref="Z49">_xlfn.XLOOKUP(Z$1,'PY1 Data(H)'!$A$1:$CZ$1,_xlfn.XLOOKUP($A49,'PY1 Data(H)'!$A$1:$A$288,'PY1 Data(H)'!$A$1:$CZ$288))</f>
        <v>479373</v>
      </c>
      <c r="AA49" s="176" cm="1">
        <f t="array" ref="AA49">_xlfn.XLOOKUP(AA$1,'PY1 Data(H)'!$A$1:$CZ$1,_xlfn.XLOOKUP($A49,'PY1 Data(H)'!$A$1:$A$288,'PY1 Data(H)'!$A$1:$CZ$288))</f>
        <v>53011</v>
      </c>
      <c r="AB49" s="176" cm="1">
        <f t="array" ref="AB49">_xlfn.XLOOKUP(AB$1,'PY1 Data(H)'!$A$1:$CZ$1,_xlfn.XLOOKUP($A49,'PY1 Data(H)'!$A$1:$A$288,'PY1 Data(H)'!$A$1:$CZ$288))</f>
        <v>21711</v>
      </c>
      <c r="AC49" s="176" cm="1">
        <f t="array" ref="AC49">_xlfn.XLOOKUP(AC$1,'PY1 Data(H)'!$A$1:$CZ$1,_xlfn.XLOOKUP($A49,'PY1 Data(H)'!$A$1:$A$288,'PY1 Data(H)'!$A$1:$CZ$288))</f>
        <v>200715</v>
      </c>
      <c r="AD49" s="176" cm="1">
        <f t="array" ref="AD49">_xlfn.XLOOKUP(AD$1,'PY1 Data(H)'!$A$1:$CZ$1,_xlfn.XLOOKUP($A49,'PY1 Data(H)'!$A$1:$A$288,'PY1 Data(H)'!$A$1:$CZ$288))</f>
        <v>929</v>
      </c>
      <c r="AE49" s="176" cm="1">
        <f t="array" ref="AE49">_xlfn.XLOOKUP(AE$1,'PY1 Data(H)'!$A$1:$CZ$1,_xlfn.XLOOKUP($A49,'PY1 Data(H)'!$A$1:$A$288,'PY1 Data(H)'!$A$1:$CZ$288))</f>
        <v>15518</v>
      </c>
      <c r="AF49" s="176" cm="1">
        <f t="array" ref="AF49">_xlfn.XLOOKUP(AF$1,'PY1 Data(H)'!$A$1:$CZ$1,_xlfn.XLOOKUP($A49,'PY1 Data(H)'!$A$1:$A$288,'PY1 Data(H)'!$A$1:$CZ$288))</f>
        <v>330000</v>
      </c>
      <c r="AG49" s="176" cm="1">
        <f t="array" ref="AG49">_xlfn.XLOOKUP(AG$1,'PY1 Data(H)'!$A$1:$CZ$1,_xlfn.XLOOKUP($A49,'PY1 Data(H)'!$A$1:$A$288,'PY1 Data(H)'!$A$1:$CZ$288))</f>
        <v>170</v>
      </c>
      <c r="AH49" s="176" cm="1">
        <f t="array" ref="AH49">_xlfn.XLOOKUP(AH$1,'PY1 Data(H)'!$A$1:$CZ$1,_xlfn.XLOOKUP($A49,'PY1 Data(H)'!$A$1:$A$288,'PY1 Data(H)'!$A$1:$CZ$288))</f>
        <v>192829</v>
      </c>
      <c r="AI49" s="176" cm="1">
        <f t="array" ref="AI49">_xlfn.XLOOKUP(AI$1,'PY1 Data(H)'!$A$1:$CZ$1,_xlfn.XLOOKUP($A49,'PY1 Data(H)'!$A$1:$A$288,'PY1 Data(H)'!$A$1:$CZ$288))</f>
        <v>1613780</v>
      </c>
      <c r="AJ49" s="176" cm="1">
        <f t="array" ref="AJ49">_xlfn.XLOOKUP(AJ$1,'PY1 Data(H)'!$A$1:$CZ$1,_xlfn.XLOOKUP($A49,'PY1 Data(H)'!$A$1:$A$288,'PY1 Data(H)'!$A$1:$CZ$288))</f>
        <v>0</v>
      </c>
      <c r="AK49" s="176" cm="1">
        <f t="array" ref="AK49">_xlfn.XLOOKUP(AK$1,'PY1 Data(H)'!$A$1:$CZ$1,_xlfn.XLOOKUP($A49,'PY1 Data(H)'!$A$1:$A$288,'PY1 Data(H)'!$A$1:$CZ$288))</f>
        <v>122250</v>
      </c>
      <c r="AL49" s="176" cm="1">
        <f t="array" ref="AL49">_xlfn.XLOOKUP(AL$1,'PY1 Data(H)'!$A$1:$CZ$1,_xlfn.XLOOKUP($A49,'PY1 Data(H)'!$A$1:$A$288,'PY1 Data(H)'!$A$1:$CZ$288))</f>
        <v>44391</v>
      </c>
      <c r="AM49" s="176" cm="1">
        <f t="array" ref="AM49">_xlfn.XLOOKUP(AM$1,'PY1 Data(H)'!$A$1:$CZ$1,_xlfn.XLOOKUP($A49,'PY1 Data(H)'!$A$1:$A$288,'PY1 Data(H)'!$A$1:$CZ$288))</f>
        <v>412100</v>
      </c>
      <c r="AN49" s="176" cm="1">
        <f t="array" ref="AN49">_xlfn.XLOOKUP(AN$1,'PY1 Data(H)'!$A$1:$CZ$1,_xlfn.XLOOKUP($A49,'PY1 Data(H)'!$A$1:$A$288,'PY1 Data(H)'!$A$1:$CZ$288))</f>
        <v>0</v>
      </c>
      <c r="AO49" s="176" cm="1">
        <f t="array" ref="AO49">_xlfn.XLOOKUP(AO$1,'PY1 Data(H)'!$A$1:$CZ$1,_xlfn.XLOOKUP($A49,'PY1 Data(H)'!$A$1:$A$288,'PY1 Data(H)'!$A$1:$CZ$288))</f>
        <v>20620</v>
      </c>
      <c r="AP49" s="176" cm="1">
        <f t="array" ref="AP49">_xlfn.XLOOKUP(AP$1,'PY1 Data(H)'!$A$1:$CZ$1,_xlfn.XLOOKUP($A49,'PY1 Data(H)'!$A$1:$A$288,'PY1 Data(H)'!$A$1:$CZ$288))</f>
        <v>6200</v>
      </c>
      <c r="AQ49" s="176" cm="1">
        <f t="array" ref="AQ49">_xlfn.XLOOKUP(AQ$1,'PY1 Data(H)'!$A$1:$CZ$1,_xlfn.XLOOKUP($A49,'PY1 Data(H)'!$A$1:$A$288,'PY1 Data(H)'!$A$1:$CZ$288))</f>
        <v>461079</v>
      </c>
      <c r="AR49" s="176" cm="1">
        <f t="array" ref="AR49">_xlfn.XLOOKUP(AR$1,'PY1 Data(H)'!$A$1:$CZ$1,_xlfn.XLOOKUP($A49,'PY1 Data(H)'!$A$1:$A$288,'PY1 Data(H)'!$A$1:$CZ$288))</f>
        <v>865653</v>
      </c>
      <c r="AS49" s="176" cm="1">
        <f t="array" ref="AS49">_xlfn.XLOOKUP(AS$1,'PY1 Data(H)'!$A$1:$CZ$1,_xlfn.XLOOKUP($A49,'PY1 Data(H)'!$A$1:$A$288,'PY1 Data(H)'!$A$1:$CZ$288))</f>
        <v>0</v>
      </c>
      <c r="AT49" s="176" cm="1">
        <f t="array" ref="AT49">_xlfn.XLOOKUP(AT$1,'PY1 Data(H)'!$A$1:$CZ$1,_xlfn.XLOOKUP($A49,'PY1 Data(H)'!$A$1:$A$288,'PY1 Data(H)'!$A$1:$CZ$288))</f>
        <v>2199381</v>
      </c>
      <c r="AU49" s="176" cm="1">
        <f t="array" ref="AU49">_xlfn.XLOOKUP(AU$1,'PY1 Data(H)'!$A$1:$CZ$1,_xlfn.XLOOKUP($A49,'PY1 Data(H)'!$A$1:$A$288,'PY1 Data(H)'!$A$1:$CZ$288))</f>
        <v>123142</v>
      </c>
      <c r="AV49" s="176" cm="1">
        <f t="array" ref="AV49">_xlfn.XLOOKUP(AV$1,'PY1 Data(H)'!$A$1:$CZ$1,_xlfn.XLOOKUP($A49,'PY1 Data(H)'!$A$1:$A$288,'PY1 Data(H)'!$A$1:$CZ$288))</f>
        <v>290326</v>
      </c>
      <c r="AW49" s="176" cm="1">
        <f t="array" ref="AW49">_xlfn.XLOOKUP(AW$1,'PY1 Data(H)'!$A$1:$CZ$1,_xlfn.XLOOKUP($A49,'PY1 Data(H)'!$A$1:$A$288,'PY1 Data(H)'!$A$1:$CZ$288))</f>
        <v>0</v>
      </c>
      <c r="AX49" s="176" cm="1">
        <f t="array" ref="AX49">_xlfn.XLOOKUP(AX$1,'PY1 Data(H)'!$A$1:$CZ$1,_xlfn.XLOOKUP($A49,'PY1 Data(H)'!$A$1:$A$288,'PY1 Data(H)'!$A$1:$CZ$288))</f>
        <v>649789</v>
      </c>
      <c r="AY49" s="176" cm="1">
        <f t="array" ref="AY49">_xlfn.XLOOKUP(AY$1,'PY1 Data(H)'!$A$1:$CZ$1,_xlfn.XLOOKUP($A49,'PY1 Data(H)'!$A$1:$A$288,'PY1 Data(H)'!$A$1:$CZ$288))</f>
        <v>0</v>
      </c>
      <c r="AZ49" s="176" cm="1">
        <f t="array" ref="AZ49">_xlfn.XLOOKUP(AZ$1,'PY1 Data(H)'!$A$1:$CZ$1,_xlfn.XLOOKUP($A49,'PY1 Data(H)'!$A$1:$A$288,'PY1 Data(H)'!$A$1:$CZ$288))</f>
        <v>487653</v>
      </c>
      <c r="BA49" s="176" cm="1">
        <f t="array" ref="BA49">_xlfn.XLOOKUP(BA$1,'PY1 Data(H)'!$A$1:$CZ$1,_xlfn.XLOOKUP($A49,'PY1 Data(H)'!$A$1:$A$288,'PY1 Data(H)'!$A$1:$CZ$288))</f>
        <v>0</v>
      </c>
      <c r="BB49" s="176" cm="1">
        <f t="array" ref="BB49">_xlfn.XLOOKUP(BB$1,'PY1 Data(H)'!$A$1:$CZ$1,_xlfn.XLOOKUP($A49,'PY1 Data(H)'!$A$1:$A$288,'PY1 Data(H)'!$A$1:$CZ$288))</f>
        <v>84325</v>
      </c>
      <c r="BC49" s="176" cm="1">
        <f t="array" ref="BC49">_xlfn.XLOOKUP(BC$1,'PY1 Data(H)'!$A$1:$CZ$1,_xlfn.XLOOKUP($A49,'PY1 Data(H)'!$A$1:$A$288,'PY1 Data(H)'!$A$1:$CZ$288))</f>
        <v>21665</v>
      </c>
      <c r="BD49" s="176" cm="1">
        <f t="array" ref="BD49">_xlfn.XLOOKUP(BD$1,'PY1 Data(H)'!$A$1:$CZ$1,_xlfn.XLOOKUP($A49,'PY1 Data(H)'!$A$1:$A$288,'PY1 Data(H)'!$A$1:$CZ$288))</f>
        <v>0</v>
      </c>
      <c r="BE49" s="176" cm="1">
        <f t="array" ref="BE49">_xlfn.XLOOKUP(BE$1,'PY1 Data(H)'!$A$1:$CZ$1,_xlfn.XLOOKUP($A49,'PY1 Data(H)'!$A$1:$A$288,'PY1 Data(H)'!$A$1:$CZ$288))</f>
        <v>0</v>
      </c>
      <c r="BF49" s="176" cm="1">
        <f t="array" ref="BF49">_xlfn.XLOOKUP(BF$1,'PY1 Data(H)'!$A$1:$CZ$1,_xlfn.XLOOKUP($A49,'PY1 Data(H)'!$A$1:$A$288,'PY1 Data(H)'!$A$1:$CZ$288))</f>
        <v>417067</v>
      </c>
      <c r="BG49" s="176" cm="1">
        <f t="array" ref="BG49">_xlfn.XLOOKUP(BG$1,'PY1 Data(H)'!$A$1:$CZ$1,_xlfn.XLOOKUP($A49,'PY1 Data(H)'!$A$1:$A$288,'PY1 Data(H)'!$A$1:$CZ$288))</f>
        <v>615606</v>
      </c>
      <c r="BH49" s="176" cm="1">
        <f t="array" ref="BH49">_xlfn.XLOOKUP(BH$1,'PY1 Data(H)'!$A$1:$CZ$1,_xlfn.XLOOKUP($A49,'PY1 Data(H)'!$A$1:$A$288,'PY1 Data(H)'!$A$1:$CZ$288))</f>
        <v>128983</v>
      </c>
      <c r="BI49" s="176" cm="1">
        <f t="array" ref="BI49">_xlfn.XLOOKUP(BI$1,'PY1 Data(H)'!$A$1:$CZ$1,_xlfn.XLOOKUP($A49,'PY1 Data(H)'!$A$1:$A$288,'PY1 Data(H)'!$A$1:$CZ$288))</f>
        <v>1643575</v>
      </c>
      <c r="BJ49" s="176" cm="1">
        <f t="array" ref="BJ49">_xlfn.XLOOKUP(BJ$1,'PY1 Data(H)'!$A$1:$CZ$1,_xlfn.XLOOKUP($A49,'PY1 Data(H)'!$A$1:$A$288,'PY1 Data(H)'!$A$1:$CZ$288))</f>
        <v>91034</v>
      </c>
      <c r="BK49" s="176" cm="1">
        <f t="array" ref="BK49">_xlfn.XLOOKUP(BK$1,'PY1 Data(H)'!$A$1:$CZ$1,_xlfn.XLOOKUP($A49,'PY1 Data(H)'!$A$1:$A$288,'PY1 Data(H)'!$A$1:$CZ$288))</f>
        <v>0</v>
      </c>
      <c r="BL49" s="176" cm="1">
        <f t="array" ref="BL49">_xlfn.XLOOKUP(BL$1,'PY1 Data(H)'!$A$1:$CZ$1,_xlfn.XLOOKUP($A49,'PY1 Data(H)'!$A$1:$A$288,'PY1 Data(H)'!$A$1:$CZ$288))</f>
        <v>59959</v>
      </c>
      <c r="BM49" s="176" cm="1">
        <f t="array" ref="BM49">_xlfn.XLOOKUP(BM$1,'PY1 Data(H)'!$A$1:$CZ$1,_xlfn.XLOOKUP($A49,'PY1 Data(H)'!$A$1:$A$288,'PY1 Data(H)'!$A$1:$CZ$288))</f>
        <v>221317</v>
      </c>
      <c r="BN49" s="176" cm="1">
        <f t="array" ref="BN49">_xlfn.XLOOKUP(BN$1,'PY1 Data(H)'!$A$1:$CZ$1,_xlfn.XLOOKUP($A49,'PY1 Data(H)'!$A$1:$A$288,'PY1 Data(H)'!$A$1:$CZ$288))</f>
        <v>104397</v>
      </c>
      <c r="BO49" s="176" cm="1">
        <f t="array" ref="BO49">_xlfn.XLOOKUP(BO$1,'PY1 Data(H)'!$A$1:$CZ$1,_xlfn.XLOOKUP($A49,'PY1 Data(H)'!$A$1:$A$288,'PY1 Data(H)'!$A$1:$CZ$288))</f>
        <v>18818</v>
      </c>
      <c r="BP49" s="176" cm="1">
        <f t="array" ref="BP49">_xlfn.XLOOKUP(BP$1,'PY1 Data(H)'!$A$1:$CZ$1,_xlfn.XLOOKUP($A49,'PY1 Data(H)'!$A$1:$A$288,'PY1 Data(H)'!$A$1:$CZ$288))</f>
        <v>109789</v>
      </c>
      <c r="BQ49" s="176" cm="1">
        <f t="array" ref="BQ49">_xlfn.XLOOKUP(BQ$1,'PY1 Data(H)'!$A$1:$CZ$1,_xlfn.XLOOKUP($A49,'PY1 Data(H)'!$A$1:$A$288,'PY1 Data(H)'!$A$1:$CZ$288))</f>
        <v>0</v>
      </c>
      <c r="BR49" s="176" cm="1">
        <f t="array" ref="BR49">_xlfn.XLOOKUP(BR$1,'PY1 Data(H)'!$A$1:$CZ$1,_xlfn.XLOOKUP($A49,'PY1 Data(H)'!$A$1:$A$288,'PY1 Data(H)'!$A$1:$CZ$288))</f>
        <v>1732769</v>
      </c>
      <c r="BS49" s="176" cm="1">
        <f t="array" ref="BS49">_xlfn.XLOOKUP(BS$1,'PY1 Data(H)'!$A$1:$CZ$1,_xlfn.XLOOKUP($A49,'PY1 Data(H)'!$A$1:$A$288,'PY1 Data(H)'!$A$1:$CZ$288))</f>
        <v>599754</v>
      </c>
      <c r="BT49" s="176" cm="1">
        <f t="array" ref="BT49">_xlfn.XLOOKUP(BT$1,'PY1 Data(H)'!$A$1:$CZ$1,_xlfn.XLOOKUP($A49,'PY1 Data(H)'!$A$1:$A$288,'PY1 Data(H)'!$A$1:$CZ$288))</f>
        <v>160</v>
      </c>
      <c r="BU49" s="176" cm="1">
        <f t="array" ref="BU49">_xlfn.XLOOKUP(BU$1,'PY1 Data(H)'!$A$1:$CZ$1,_xlfn.XLOOKUP($A49,'PY1 Data(H)'!$A$1:$A$288,'PY1 Data(H)'!$A$1:$CZ$288))</f>
        <v>39043</v>
      </c>
      <c r="BV49" s="176" cm="1">
        <f t="array" ref="BV49">_xlfn.XLOOKUP(BV$1,'PY1 Data(H)'!$A$1:$CZ$1,_xlfn.XLOOKUP($A49,'PY1 Data(H)'!$A$1:$A$288,'PY1 Data(H)'!$A$1:$CZ$288))</f>
        <v>854979</v>
      </c>
      <c r="BW49" s="176" cm="1">
        <f t="array" ref="BW49">_xlfn.XLOOKUP(BW$1,'PY1 Data(H)'!$A$1:$CZ$1,_xlfn.XLOOKUP($A49,'PY1 Data(H)'!$A$1:$A$288,'PY1 Data(H)'!$A$1:$CZ$288))</f>
        <v>0</v>
      </c>
      <c r="BX49" s="176" cm="1">
        <f t="array" ref="BX49">_xlfn.XLOOKUP(BX$1,'PY1 Data(H)'!$A$1:$CZ$1,_xlfn.XLOOKUP($A49,'PY1 Data(H)'!$A$1:$A$288,'PY1 Data(H)'!$A$1:$CZ$288))</f>
        <v>126044</v>
      </c>
      <c r="BY49" s="176" cm="1">
        <f t="array" ref="BY49">_xlfn.XLOOKUP(BY$1,'PY1 Data(H)'!$A$1:$CZ$1,_xlfn.XLOOKUP($A49,'PY1 Data(H)'!$A$1:$A$288,'PY1 Data(H)'!$A$1:$CZ$288))</f>
        <v>317111</v>
      </c>
      <c r="BZ49" s="176" cm="1">
        <f t="array" ref="BZ49">_xlfn.XLOOKUP(BZ$1,'PY1 Data(H)'!$A$1:$CZ$1,_xlfn.XLOOKUP($A49,'PY1 Data(H)'!$A$1:$A$288,'PY1 Data(H)'!$A$1:$CZ$288))</f>
        <v>108273</v>
      </c>
      <c r="CA49" s="176" cm="1">
        <f t="array" ref="CA49">_xlfn.XLOOKUP(CA$1,'PY1 Data(H)'!$A$1:$CZ$1,_xlfn.XLOOKUP($A49,'PY1 Data(H)'!$A$1:$A$288,'PY1 Data(H)'!$A$1:$CZ$288))</f>
        <v>31572</v>
      </c>
      <c r="CB49" s="176" cm="1">
        <f t="array" ref="CB49">_xlfn.XLOOKUP(CB$1,'PY1 Data(H)'!$A$1:$CZ$1,_xlfn.XLOOKUP($A49,'PY1 Data(H)'!$A$1:$A$288,'PY1 Data(H)'!$A$1:$CZ$288))</f>
        <v>1288876</v>
      </c>
      <c r="CC49" s="176" cm="1">
        <f t="array" ref="CC49">_xlfn.XLOOKUP(CC$1,'PY1 Data(H)'!$A$1:$CZ$1,_xlfn.XLOOKUP($A49,'PY1 Data(H)'!$A$1:$A$288,'PY1 Data(H)'!$A$1:$CZ$288))</f>
        <v>0</v>
      </c>
      <c r="CD49" s="176" cm="1">
        <f t="array" ref="CD49">_xlfn.XLOOKUP(CD$1,'PY1 Data(H)'!$A$1:$CZ$1,_xlfn.XLOOKUP($A49,'PY1 Data(H)'!$A$1:$A$288,'PY1 Data(H)'!$A$1:$CZ$288))</f>
        <v>379089</v>
      </c>
      <c r="CE49" s="176" cm="1">
        <f t="array" ref="CE49">_xlfn.XLOOKUP(CE$1,'PY1 Data(H)'!$A$1:$CZ$1,_xlfn.XLOOKUP($A49,'PY1 Data(H)'!$A$1:$A$288,'PY1 Data(H)'!$A$1:$CZ$288))</f>
        <v>2806626</v>
      </c>
      <c r="CF49" s="176" cm="1">
        <f t="array" ref="CF49">_xlfn.XLOOKUP(CF$1,'PY1 Data(H)'!$A$1:$CZ$1,_xlfn.XLOOKUP($A49,'PY1 Data(H)'!$A$1:$A$288,'PY1 Data(H)'!$A$1:$CZ$288))</f>
        <v>914616</v>
      </c>
      <c r="CG49" s="176" cm="1">
        <f t="array" ref="CG49">_xlfn.XLOOKUP(CG$1,'PY1 Data(H)'!$A$1:$CZ$1,_xlfn.XLOOKUP($A49,'PY1 Data(H)'!$A$1:$A$288,'PY1 Data(H)'!$A$1:$CZ$288))</f>
        <v>6408</v>
      </c>
      <c r="CH49" s="176" cm="1">
        <f t="array" ref="CH49">_xlfn.XLOOKUP(CH$1,'PY1 Data(H)'!$A$1:$CZ$1,_xlfn.XLOOKUP($A49,'PY1 Data(H)'!$A$1:$A$288,'PY1 Data(H)'!$A$1:$CZ$288))</f>
        <v>88709</v>
      </c>
      <c r="CI49" s="176" cm="1">
        <f t="array" ref="CI49">_xlfn.XLOOKUP(CI$1,'PY1 Data(H)'!$A$1:$CZ$1,_xlfn.XLOOKUP($A49,'PY1 Data(H)'!$A$1:$A$288,'PY1 Data(H)'!$A$1:$CZ$288))</f>
        <v>68888</v>
      </c>
      <c r="CJ49" s="176" cm="1">
        <f t="array" ref="CJ49">_xlfn.XLOOKUP(CJ$1,'PY1 Data(H)'!$A$1:$CZ$1,_xlfn.XLOOKUP($A49,'PY1 Data(H)'!$A$1:$A$288,'PY1 Data(H)'!$A$1:$CZ$288))</f>
        <v>92117</v>
      </c>
      <c r="CK49" s="176" cm="1">
        <f t="array" ref="CK49">_xlfn.XLOOKUP(CK$1,'PY1 Data(H)'!$A$1:$CZ$1,_xlfn.XLOOKUP($A49,'PY1 Data(H)'!$A$1:$A$288,'PY1 Data(H)'!$A$1:$CZ$288))</f>
        <v>2361208</v>
      </c>
      <c r="CL49" s="176" cm="1">
        <f t="array" ref="CL49">_xlfn.XLOOKUP(CL$1,'PY1 Data(H)'!$A$1:$CZ$1,_xlfn.XLOOKUP($A49,'PY1 Data(H)'!$A$1:$A$288,'PY1 Data(H)'!$A$1:$CZ$288))</f>
        <v>0</v>
      </c>
      <c r="CM49" s="176" cm="1">
        <f t="array" ref="CM49">_xlfn.XLOOKUP(CM$1,'PY1 Data(H)'!$A$1:$CZ$1,_xlfn.XLOOKUP($A49,'PY1 Data(H)'!$A$1:$A$288,'PY1 Data(H)'!$A$1:$CZ$288))</f>
        <v>4484389</v>
      </c>
      <c r="CN49" s="176" cm="1">
        <f t="array" ref="CN49">_xlfn.XLOOKUP(CN$1,'PY1 Data(H)'!$A$1:$CZ$1,_xlfn.XLOOKUP($A49,'PY1 Data(H)'!$A$1:$A$288,'PY1 Data(H)'!$A$1:$CZ$288))</f>
        <v>0</v>
      </c>
      <c r="CO49" s="176" cm="1">
        <f t="array" ref="CO49">_xlfn.XLOOKUP(CO$1,'PY1 Data(H)'!$A$1:$CZ$1,_xlfn.XLOOKUP($A49,'PY1 Data(H)'!$A$1:$A$288,'PY1 Data(H)'!$A$1:$CZ$288))</f>
        <v>37638</v>
      </c>
      <c r="CP49" s="176" cm="1">
        <f t="array" ref="CP49">_xlfn.XLOOKUP(CP$1,'PY1 Data(H)'!$A$1:$CZ$1,_xlfn.XLOOKUP($A49,'PY1 Data(H)'!$A$1:$A$288,'PY1 Data(H)'!$A$1:$CZ$288))</f>
        <v>0</v>
      </c>
      <c r="CQ49" s="176" cm="1">
        <f t="array" ref="CQ49">_xlfn.XLOOKUP(CQ$1,'PY1 Data(H)'!$A$1:$CZ$1,_xlfn.XLOOKUP($A49,'PY1 Data(H)'!$A$1:$A$288,'PY1 Data(H)'!$A$1:$CZ$288))</f>
        <v>1223658</v>
      </c>
      <c r="CR49" s="176" cm="1">
        <f t="array" ref="CR49">_xlfn.XLOOKUP(CR$1,'PY1 Data(H)'!$A$1:$CZ$1,_xlfn.XLOOKUP($A49,'PY1 Data(H)'!$A$1:$A$288,'PY1 Data(H)'!$A$1:$CZ$288))</f>
        <v>15825</v>
      </c>
      <c r="CS49" s="176" cm="1">
        <f t="array" ref="CS49">_xlfn.XLOOKUP(CS$1,'PY1 Data(H)'!$A$1:$CZ$1,_xlfn.XLOOKUP($A49,'PY1 Data(H)'!$A$1:$A$288,'PY1 Data(H)'!$A$1:$CZ$288))</f>
        <v>129362</v>
      </c>
      <c r="CT49" s="176" cm="1">
        <f t="array" ref="CT49">_xlfn.XLOOKUP(CT$1,'PY1 Data(H)'!$A$1:$CZ$1,_xlfn.XLOOKUP($A49,'PY1 Data(H)'!$A$1:$A$288,'PY1 Data(H)'!$A$1:$CZ$288))</f>
        <v>0</v>
      </c>
      <c r="CU49" s="176" cm="1">
        <f t="array" ref="CU49">_xlfn.XLOOKUP(CU$1,'PY1 Data(H)'!$A$1:$CZ$1,_xlfn.XLOOKUP($A49,'PY1 Data(H)'!$A$1:$A$288,'PY1 Data(H)'!$A$1:$CZ$288))</f>
        <v>0</v>
      </c>
      <c r="CV49" s="176" cm="1">
        <f t="array" ref="CV49">_xlfn.XLOOKUP(CV$1,'PY1 Data(H)'!$A$1:$CZ$1,_xlfn.XLOOKUP($A49,'PY1 Data(H)'!$A$1:$A$288,'PY1 Data(H)'!$A$1:$CZ$288))</f>
        <v>0</v>
      </c>
      <c r="CW49" s="176" cm="1">
        <f t="array" ref="CW49">_xlfn.XLOOKUP(CW$1,'PY1 Data(H)'!$A$1:$CZ$1,_xlfn.XLOOKUP($A49,'PY1 Data(H)'!$A$1:$A$288,'PY1 Data(H)'!$A$1:$CZ$288))</f>
        <v>0</v>
      </c>
      <c r="CX49" s="176" cm="1">
        <f t="array" ref="CX49">_xlfn.XLOOKUP(CX$1,'PY1 Data(H)'!$A$1:$CZ$1,_xlfn.XLOOKUP($A49,'PY1 Data(H)'!$A$1:$A$288,'PY1 Data(H)'!$A$1:$CZ$288))</f>
        <v>0</v>
      </c>
      <c r="CY49" s="176" cm="1">
        <f t="array" ref="CY49">_xlfn.XLOOKUP(CY$1,'PY1 Data(H)'!$A$1:$CZ$1,_xlfn.XLOOKUP($A49,'PY1 Data(H)'!$A$1:$A$288,'PY1 Data(H)'!$A$1:$CZ$288))</f>
        <v>0</v>
      </c>
    </row>
    <row r="50" spans="1:103" x14ac:dyDescent="0.3">
      <c r="A50">
        <v>645</v>
      </c>
      <c r="D50" s="176" cm="1">
        <f t="array" ref="D50">_xlfn.XLOOKUP(D$1,'PY1 Data(H)'!$A$1:$CZ$1,_xlfn.XLOOKUP($A50,'PY1 Data(H)'!$A$1:$A$288,'PY1 Data(H)'!$A$1:$CZ$288))</f>
        <v>4484164</v>
      </c>
      <c r="E50" s="176" cm="1">
        <f t="array" ref="E50">_xlfn.XLOOKUP(E$1,'PY1 Data(H)'!$A$1:$CZ$1,_xlfn.XLOOKUP($A50,'PY1 Data(H)'!$A$1:$A$288,'PY1 Data(H)'!$A$1:$CZ$288))</f>
        <v>2792739</v>
      </c>
      <c r="F50" s="176" cm="1">
        <f t="array" ref="F50">_xlfn.XLOOKUP(F$1,'PY1 Data(H)'!$A$1:$CZ$1,_xlfn.XLOOKUP($A50,'PY1 Data(H)'!$A$1:$A$288,'PY1 Data(H)'!$A$1:$CZ$288))</f>
        <v>46089</v>
      </c>
      <c r="G50" s="176" cm="1">
        <f t="array" ref="G50">_xlfn.XLOOKUP(G$1,'PY1 Data(H)'!$A$1:$CZ$1,_xlfn.XLOOKUP($A50,'PY1 Data(H)'!$A$1:$A$288,'PY1 Data(H)'!$A$1:$CZ$288))</f>
        <v>0</v>
      </c>
      <c r="H50" s="176" cm="1">
        <f t="array" ref="H50">_xlfn.XLOOKUP(H$1,'PY1 Data(H)'!$A$1:$CZ$1,_xlfn.XLOOKUP($A50,'PY1 Data(H)'!$A$1:$A$288,'PY1 Data(H)'!$A$1:$CZ$288))</f>
        <v>2972327</v>
      </c>
      <c r="I50" s="176" cm="1">
        <f t="array" ref="I50">_xlfn.XLOOKUP(I$1,'PY1 Data(H)'!$A$1:$CZ$1,_xlfn.XLOOKUP($A50,'PY1 Data(H)'!$A$1:$A$288,'PY1 Data(H)'!$A$1:$CZ$288))</f>
        <v>115270</v>
      </c>
      <c r="J50" s="176" cm="1">
        <f t="array" ref="J50">_xlfn.XLOOKUP(J$1,'PY1 Data(H)'!$A$1:$CZ$1,_xlfn.XLOOKUP($A50,'PY1 Data(H)'!$A$1:$A$288,'PY1 Data(H)'!$A$1:$CZ$288))</f>
        <v>1268719</v>
      </c>
      <c r="K50" s="176" cm="1">
        <f t="array" ref="K50">_xlfn.XLOOKUP(K$1,'PY1 Data(H)'!$A$1:$CZ$1,_xlfn.XLOOKUP($A50,'PY1 Data(H)'!$A$1:$A$288,'PY1 Data(H)'!$A$1:$CZ$288))</f>
        <v>0</v>
      </c>
      <c r="L50" s="176" cm="1">
        <f t="array" ref="L50">_xlfn.XLOOKUP(L$1,'PY1 Data(H)'!$A$1:$CZ$1,_xlfn.XLOOKUP($A50,'PY1 Data(H)'!$A$1:$A$288,'PY1 Data(H)'!$A$1:$CZ$288))</f>
        <v>4020972</v>
      </c>
      <c r="M50" s="176" cm="1">
        <f t="array" ref="M50">_xlfn.XLOOKUP(M$1,'PY1 Data(H)'!$A$1:$CZ$1,_xlfn.XLOOKUP($A50,'PY1 Data(H)'!$A$1:$A$288,'PY1 Data(H)'!$A$1:$CZ$288))</f>
        <v>3349236</v>
      </c>
      <c r="N50" s="176" cm="1">
        <f t="array" ref="N50">_xlfn.XLOOKUP(N$1,'PY1 Data(H)'!$A$1:$CZ$1,_xlfn.XLOOKUP($A50,'PY1 Data(H)'!$A$1:$A$288,'PY1 Data(H)'!$A$1:$CZ$288))</f>
        <v>9344348</v>
      </c>
      <c r="O50" s="176" cm="1">
        <f t="array" ref="O50">_xlfn.XLOOKUP(O$1,'PY1 Data(H)'!$A$1:$CZ$1,_xlfn.XLOOKUP($A50,'PY1 Data(H)'!$A$1:$A$288,'PY1 Data(H)'!$A$1:$CZ$288))</f>
        <v>2014370</v>
      </c>
      <c r="P50" s="176" cm="1">
        <f t="array" ref="P50">_xlfn.XLOOKUP(P$1,'PY1 Data(H)'!$A$1:$CZ$1,_xlfn.XLOOKUP($A50,'PY1 Data(H)'!$A$1:$A$288,'PY1 Data(H)'!$A$1:$CZ$288))</f>
        <v>6271912</v>
      </c>
      <c r="Q50" s="176" cm="1">
        <f t="array" ref="Q50">_xlfn.XLOOKUP(Q$1,'PY1 Data(H)'!$A$1:$CZ$1,_xlfn.XLOOKUP($A50,'PY1 Data(H)'!$A$1:$A$288,'PY1 Data(H)'!$A$1:$CZ$288))</f>
        <v>4399248</v>
      </c>
      <c r="R50" s="176" cm="1">
        <f t="array" ref="R50">_xlfn.XLOOKUP(R$1,'PY1 Data(H)'!$A$1:$CZ$1,_xlfn.XLOOKUP($A50,'PY1 Data(H)'!$A$1:$A$288,'PY1 Data(H)'!$A$1:$CZ$288))</f>
        <v>0</v>
      </c>
      <c r="S50" s="176" cm="1">
        <f t="array" ref="S50">_xlfn.XLOOKUP(S$1,'PY1 Data(H)'!$A$1:$CZ$1,_xlfn.XLOOKUP($A50,'PY1 Data(H)'!$A$1:$A$288,'PY1 Data(H)'!$A$1:$CZ$288))</f>
        <v>2540000</v>
      </c>
      <c r="T50" s="176" cm="1">
        <f t="array" ref="T50">_xlfn.XLOOKUP(T$1,'PY1 Data(H)'!$A$1:$CZ$1,_xlfn.XLOOKUP($A50,'PY1 Data(H)'!$A$1:$A$288,'PY1 Data(H)'!$A$1:$CZ$288))</f>
        <v>0</v>
      </c>
      <c r="U50" s="176" cm="1">
        <f t="array" ref="U50">_xlfn.XLOOKUP(U$1,'PY1 Data(H)'!$A$1:$CZ$1,_xlfn.XLOOKUP($A50,'PY1 Data(H)'!$A$1:$A$288,'PY1 Data(H)'!$A$1:$CZ$288))</f>
        <v>15662751</v>
      </c>
      <c r="V50" s="176" cm="1">
        <f t="array" ref="V50">_xlfn.XLOOKUP(V$1,'PY1 Data(H)'!$A$1:$CZ$1,_xlfn.XLOOKUP($A50,'PY1 Data(H)'!$A$1:$A$288,'PY1 Data(H)'!$A$1:$CZ$288))</f>
        <v>7069857</v>
      </c>
      <c r="W50" s="176" cm="1">
        <f t="array" ref="W50">_xlfn.XLOOKUP(W$1,'PY1 Data(H)'!$A$1:$CZ$1,_xlfn.XLOOKUP($A50,'PY1 Data(H)'!$A$1:$A$288,'PY1 Data(H)'!$A$1:$CZ$288))</f>
        <v>0</v>
      </c>
      <c r="X50" s="176" cm="1">
        <f t="array" ref="X50">_xlfn.XLOOKUP(X$1,'PY1 Data(H)'!$A$1:$CZ$1,_xlfn.XLOOKUP($A50,'PY1 Data(H)'!$A$1:$A$288,'PY1 Data(H)'!$A$1:$CZ$288))</f>
        <v>0</v>
      </c>
      <c r="Y50" s="176" cm="1">
        <f t="array" ref="Y50">_xlfn.XLOOKUP(Y$1,'PY1 Data(H)'!$A$1:$CZ$1,_xlfn.XLOOKUP($A50,'PY1 Data(H)'!$A$1:$A$288,'PY1 Data(H)'!$A$1:$CZ$288))</f>
        <v>86443</v>
      </c>
      <c r="Z50" s="176" cm="1">
        <f t="array" ref="Z50">_xlfn.XLOOKUP(Z$1,'PY1 Data(H)'!$A$1:$CZ$1,_xlfn.XLOOKUP($A50,'PY1 Data(H)'!$A$1:$A$288,'PY1 Data(H)'!$A$1:$CZ$288))</f>
        <v>9780387</v>
      </c>
      <c r="AA50" s="176" cm="1">
        <f t="array" ref="AA50">_xlfn.XLOOKUP(AA$1,'PY1 Data(H)'!$A$1:$CZ$1,_xlfn.XLOOKUP($A50,'PY1 Data(H)'!$A$1:$A$288,'PY1 Data(H)'!$A$1:$CZ$288))</f>
        <v>54201</v>
      </c>
      <c r="AB50" s="176" cm="1">
        <f t="array" ref="AB50">_xlfn.XLOOKUP(AB$1,'PY1 Data(H)'!$A$1:$CZ$1,_xlfn.XLOOKUP($A50,'PY1 Data(H)'!$A$1:$A$288,'PY1 Data(H)'!$A$1:$CZ$288))</f>
        <v>424561</v>
      </c>
      <c r="AC50" s="176" cm="1">
        <f t="array" ref="AC50">_xlfn.XLOOKUP(AC$1,'PY1 Data(H)'!$A$1:$CZ$1,_xlfn.XLOOKUP($A50,'PY1 Data(H)'!$A$1:$A$288,'PY1 Data(H)'!$A$1:$CZ$288))</f>
        <v>11159873</v>
      </c>
      <c r="AD50" s="176" cm="1">
        <f t="array" ref="AD50">_xlfn.XLOOKUP(AD$1,'PY1 Data(H)'!$A$1:$CZ$1,_xlfn.XLOOKUP($A50,'PY1 Data(H)'!$A$1:$A$288,'PY1 Data(H)'!$A$1:$CZ$288))</f>
        <v>3992193</v>
      </c>
      <c r="AE50" s="176" cm="1">
        <f t="array" ref="AE50">_xlfn.XLOOKUP(AE$1,'PY1 Data(H)'!$A$1:$CZ$1,_xlfn.XLOOKUP($A50,'PY1 Data(H)'!$A$1:$A$288,'PY1 Data(H)'!$A$1:$CZ$288))</f>
        <v>2738756</v>
      </c>
      <c r="AF50" s="176" cm="1">
        <f t="array" ref="AF50">_xlfn.XLOOKUP(AF$1,'PY1 Data(H)'!$A$1:$CZ$1,_xlfn.XLOOKUP($A50,'PY1 Data(H)'!$A$1:$A$288,'PY1 Data(H)'!$A$1:$CZ$288))</f>
        <v>5033382</v>
      </c>
      <c r="AG50" s="176" cm="1">
        <f t="array" ref="AG50">_xlfn.XLOOKUP(AG$1,'PY1 Data(H)'!$A$1:$CZ$1,_xlfn.XLOOKUP($A50,'PY1 Data(H)'!$A$1:$A$288,'PY1 Data(H)'!$A$1:$CZ$288))</f>
        <v>3708231</v>
      </c>
      <c r="AH50" s="176" cm="1">
        <f t="array" ref="AH50">_xlfn.XLOOKUP(AH$1,'PY1 Data(H)'!$A$1:$CZ$1,_xlfn.XLOOKUP($A50,'PY1 Data(H)'!$A$1:$A$288,'PY1 Data(H)'!$A$1:$CZ$288))</f>
        <v>2929787</v>
      </c>
      <c r="AI50" s="176" cm="1">
        <f t="array" ref="AI50">_xlfn.XLOOKUP(AI$1,'PY1 Data(H)'!$A$1:$CZ$1,_xlfn.XLOOKUP($A50,'PY1 Data(H)'!$A$1:$A$288,'PY1 Data(H)'!$A$1:$CZ$288))</f>
        <v>24220752</v>
      </c>
      <c r="AJ50" s="176" cm="1">
        <f t="array" ref="AJ50">_xlfn.XLOOKUP(AJ$1,'PY1 Data(H)'!$A$1:$CZ$1,_xlfn.XLOOKUP($A50,'PY1 Data(H)'!$A$1:$A$288,'PY1 Data(H)'!$A$1:$CZ$288))</f>
        <v>4533245</v>
      </c>
      <c r="AK50" s="176" cm="1">
        <f t="array" ref="AK50">_xlfn.XLOOKUP(AK$1,'PY1 Data(H)'!$A$1:$CZ$1,_xlfn.XLOOKUP($A50,'PY1 Data(H)'!$A$1:$A$288,'PY1 Data(H)'!$A$1:$CZ$288))</f>
        <v>26581728</v>
      </c>
      <c r="AL50" s="176" cm="1">
        <f t="array" ref="AL50">_xlfn.XLOOKUP(AL$1,'PY1 Data(H)'!$A$1:$CZ$1,_xlfn.XLOOKUP($A50,'PY1 Data(H)'!$A$1:$A$288,'PY1 Data(H)'!$A$1:$CZ$288))</f>
        <v>8312161</v>
      </c>
      <c r="AM50" s="176" cm="1">
        <f t="array" ref="AM50">_xlfn.XLOOKUP(AM$1,'PY1 Data(H)'!$A$1:$CZ$1,_xlfn.XLOOKUP($A50,'PY1 Data(H)'!$A$1:$A$288,'PY1 Data(H)'!$A$1:$CZ$288))</f>
        <v>42661849</v>
      </c>
      <c r="AN50" s="176" cm="1">
        <f t="array" ref="AN50">_xlfn.XLOOKUP(AN$1,'PY1 Data(H)'!$A$1:$CZ$1,_xlfn.XLOOKUP($A50,'PY1 Data(H)'!$A$1:$A$288,'PY1 Data(H)'!$A$1:$CZ$288))</f>
        <v>8450</v>
      </c>
      <c r="AO50" s="176" cm="1">
        <f t="array" ref="AO50">_xlfn.XLOOKUP(AO$1,'PY1 Data(H)'!$A$1:$CZ$1,_xlfn.XLOOKUP($A50,'PY1 Data(H)'!$A$1:$A$288,'PY1 Data(H)'!$A$1:$CZ$288))</f>
        <v>411979</v>
      </c>
      <c r="AP50" s="176" cm="1">
        <f t="array" ref="AP50">_xlfn.XLOOKUP(AP$1,'PY1 Data(H)'!$A$1:$CZ$1,_xlfn.XLOOKUP($A50,'PY1 Data(H)'!$A$1:$A$288,'PY1 Data(H)'!$A$1:$CZ$288))</f>
        <v>9715236</v>
      </c>
      <c r="AQ50" s="176" cm="1">
        <f t="array" ref="AQ50">_xlfn.XLOOKUP(AQ$1,'PY1 Data(H)'!$A$1:$CZ$1,_xlfn.XLOOKUP($A50,'PY1 Data(H)'!$A$1:$A$288,'PY1 Data(H)'!$A$1:$CZ$288))</f>
        <v>135925</v>
      </c>
      <c r="AR50" s="176" cm="1">
        <f t="array" ref="AR50">_xlfn.XLOOKUP(AR$1,'PY1 Data(H)'!$A$1:$CZ$1,_xlfn.XLOOKUP($A50,'PY1 Data(H)'!$A$1:$A$288,'PY1 Data(H)'!$A$1:$CZ$288))</f>
        <v>33262763</v>
      </c>
      <c r="AS50" s="176" cm="1">
        <f t="array" ref="AS50">_xlfn.XLOOKUP(AS$1,'PY1 Data(H)'!$A$1:$CZ$1,_xlfn.XLOOKUP($A50,'PY1 Data(H)'!$A$1:$A$288,'PY1 Data(H)'!$A$1:$CZ$288))</f>
        <v>3430278</v>
      </c>
      <c r="AT50" s="176" cm="1">
        <f t="array" ref="AT50">_xlfn.XLOOKUP(AT$1,'PY1 Data(H)'!$A$1:$CZ$1,_xlfn.XLOOKUP($A50,'PY1 Data(H)'!$A$1:$A$288,'PY1 Data(H)'!$A$1:$CZ$288))</f>
        <v>12577349</v>
      </c>
      <c r="AU50" s="176" cm="1">
        <f t="array" ref="AU50">_xlfn.XLOOKUP(AU$1,'PY1 Data(H)'!$A$1:$CZ$1,_xlfn.XLOOKUP($A50,'PY1 Data(H)'!$A$1:$A$288,'PY1 Data(H)'!$A$1:$CZ$288))</f>
        <v>6316878</v>
      </c>
      <c r="AV50" s="176" cm="1">
        <f t="array" ref="AV50">_xlfn.XLOOKUP(AV$1,'PY1 Data(H)'!$A$1:$CZ$1,_xlfn.XLOOKUP($A50,'PY1 Data(H)'!$A$1:$A$288,'PY1 Data(H)'!$A$1:$CZ$288))</f>
        <v>15823534</v>
      </c>
      <c r="AW50" s="176" cm="1">
        <f t="array" ref="AW50">_xlfn.XLOOKUP(AW$1,'PY1 Data(H)'!$A$1:$CZ$1,_xlfn.XLOOKUP($A50,'PY1 Data(H)'!$A$1:$A$288,'PY1 Data(H)'!$A$1:$CZ$288))</f>
        <v>1558819</v>
      </c>
      <c r="AX50" s="176" cm="1">
        <f t="array" ref="AX50">_xlfn.XLOOKUP(AX$1,'PY1 Data(H)'!$A$1:$CZ$1,_xlfn.XLOOKUP($A50,'PY1 Data(H)'!$A$1:$A$288,'PY1 Data(H)'!$A$1:$CZ$288))</f>
        <v>1570977</v>
      </c>
      <c r="AY50" s="176" cm="1">
        <f t="array" ref="AY50">_xlfn.XLOOKUP(AY$1,'PY1 Data(H)'!$A$1:$CZ$1,_xlfn.XLOOKUP($A50,'PY1 Data(H)'!$A$1:$A$288,'PY1 Data(H)'!$A$1:$CZ$288))</f>
        <v>0</v>
      </c>
      <c r="AZ50" s="176" cm="1">
        <f t="array" ref="AZ50">_xlfn.XLOOKUP(AZ$1,'PY1 Data(H)'!$A$1:$CZ$1,_xlfn.XLOOKUP($A50,'PY1 Data(H)'!$A$1:$A$288,'PY1 Data(H)'!$A$1:$CZ$288))</f>
        <v>7549658</v>
      </c>
      <c r="BA50" s="176" cm="1">
        <f t="array" ref="BA50">_xlfn.XLOOKUP(BA$1,'PY1 Data(H)'!$A$1:$CZ$1,_xlfn.XLOOKUP($A50,'PY1 Data(H)'!$A$1:$A$288,'PY1 Data(H)'!$A$1:$CZ$288))</f>
        <v>203476</v>
      </c>
      <c r="BB50" s="176" cm="1">
        <f t="array" ref="BB50">_xlfn.XLOOKUP(BB$1,'PY1 Data(H)'!$A$1:$CZ$1,_xlfn.XLOOKUP($A50,'PY1 Data(H)'!$A$1:$A$288,'PY1 Data(H)'!$A$1:$CZ$288))</f>
        <v>0</v>
      </c>
      <c r="BC50" s="176" cm="1">
        <f t="array" ref="BC50">_xlfn.XLOOKUP(BC$1,'PY1 Data(H)'!$A$1:$CZ$1,_xlfn.XLOOKUP($A50,'PY1 Data(H)'!$A$1:$A$288,'PY1 Data(H)'!$A$1:$CZ$288))</f>
        <v>808559</v>
      </c>
      <c r="BD50" s="176" cm="1">
        <f t="array" ref="BD50">_xlfn.XLOOKUP(BD$1,'PY1 Data(H)'!$A$1:$CZ$1,_xlfn.XLOOKUP($A50,'PY1 Data(H)'!$A$1:$A$288,'PY1 Data(H)'!$A$1:$CZ$288))</f>
        <v>2546894</v>
      </c>
      <c r="BE50" s="176" cm="1">
        <f t="array" ref="BE50">_xlfn.XLOOKUP(BE$1,'PY1 Data(H)'!$A$1:$CZ$1,_xlfn.XLOOKUP($A50,'PY1 Data(H)'!$A$1:$A$288,'PY1 Data(H)'!$A$1:$CZ$288))</f>
        <v>14044055</v>
      </c>
      <c r="BF50" s="176" cm="1">
        <f t="array" ref="BF50">_xlfn.XLOOKUP(BF$1,'PY1 Data(H)'!$A$1:$CZ$1,_xlfn.XLOOKUP($A50,'PY1 Data(H)'!$A$1:$A$288,'PY1 Data(H)'!$A$1:$CZ$288))</f>
        <v>14742010</v>
      </c>
      <c r="BG50" s="176" cm="1">
        <f t="array" ref="BG50">_xlfn.XLOOKUP(BG$1,'PY1 Data(H)'!$A$1:$CZ$1,_xlfn.XLOOKUP($A50,'PY1 Data(H)'!$A$1:$A$288,'PY1 Data(H)'!$A$1:$CZ$288))</f>
        <v>8490</v>
      </c>
      <c r="BH50" s="176" cm="1">
        <f t="array" ref="BH50">_xlfn.XLOOKUP(BH$1,'PY1 Data(H)'!$A$1:$CZ$1,_xlfn.XLOOKUP($A50,'PY1 Data(H)'!$A$1:$A$288,'PY1 Data(H)'!$A$1:$CZ$288))</f>
        <v>751703</v>
      </c>
      <c r="BI50" s="176" cm="1">
        <f t="array" ref="BI50">_xlfn.XLOOKUP(BI$1,'PY1 Data(H)'!$A$1:$CZ$1,_xlfn.XLOOKUP($A50,'PY1 Data(H)'!$A$1:$A$288,'PY1 Data(H)'!$A$1:$CZ$288))</f>
        <v>1370149</v>
      </c>
      <c r="BJ50" s="176" cm="1">
        <f t="array" ref="BJ50">_xlfn.XLOOKUP(BJ$1,'PY1 Data(H)'!$A$1:$CZ$1,_xlfn.XLOOKUP($A50,'PY1 Data(H)'!$A$1:$A$288,'PY1 Data(H)'!$A$1:$CZ$288))</f>
        <v>1103021</v>
      </c>
      <c r="BK50" s="176" cm="1">
        <f t="array" ref="BK50">_xlfn.XLOOKUP(BK$1,'PY1 Data(H)'!$A$1:$CZ$1,_xlfn.XLOOKUP($A50,'PY1 Data(H)'!$A$1:$A$288,'PY1 Data(H)'!$A$1:$CZ$288))</f>
        <v>0</v>
      </c>
      <c r="BL50" s="176" cm="1">
        <f t="array" ref="BL50">_xlfn.XLOOKUP(BL$1,'PY1 Data(H)'!$A$1:$CZ$1,_xlfn.XLOOKUP($A50,'PY1 Data(H)'!$A$1:$A$288,'PY1 Data(H)'!$A$1:$CZ$288))</f>
        <v>2068149</v>
      </c>
      <c r="BM50" s="176" cm="1">
        <f t="array" ref="BM50">_xlfn.XLOOKUP(BM$1,'PY1 Data(H)'!$A$1:$CZ$1,_xlfn.XLOOKUP($A50,'PY1 Data(H)'!$A$1:$A$288,'PY1 Data(H)'!$A$1:$CZ$288))</f>
        <v>3468927</v>
      </c>
      <c r="BN50" s="176" cm="1">
        <f t="array" ref="BN50">_xlfn.XLOOKUP(BN$1,'PY1 Data(H)'!$A$1:$CZ$1,_xlfn.XLOOKUP($A50,'PY1 Data(H)'!$A$1:$A$288,'PY1 Data(H)'!$A$1:$CZ$288))</f>
        <v>11905193</v>
      </c>
      <c r="BO50" s="176" cm="1">
        <f t="array" ref="BO50">_xlfn.XLOOKUP(BO$1,'PY1 Data(H)'!$A$1:$CZ$1,_xlfn.XLOOKUP($A50,'PY1 Data(H)'!$A$1:$A$288,'PY1 Data(H)'!$A$1:$CZ$288))</f>
        <v>6851718</v>
      </c>
      <c r="BP50" s="176" cm="1">
        <f t="array" ref="BP50">_xlfn.XLOOKUP(BP$1,'PY1 Data(H)'!$A$1:$CZ$1,_xlfn.XLOOKUP($A50,'PY1 Data(H)'!$A$1:$A$288,'PY1 Data(H)'!$A$1:$CZ$288))</f>
        <v>19182528</v>
      </c>
      <c r="BQ50" s="176" cm="1">
        <f t="array" ref="BQ50">_xlfn.XLOOKUP(BQ$1,'PY1 Data(H)'!$A$1:$CZ$1,_xlfn.XLOOKUP($A50,'PY1 Data(H)'!$A$1:$A$288,'PY1 Data(H)'!$A$1:$CZ$288))</f>
        <v>1656232</v>
      </c>
      <c r="BR50" s="176" cm="1">
        <f t="array" ref="BR50">_xlfn.XLOOKUP(BR$1,'PY1 Data(H)'!$A$1:$CZ$1,_xlfn.XLOOKUP($A50,'PY1 Data(H)'!$A$1:$A$288,'PY1 Data(H)'!$A$1:$CZ$288))</f>
        <v>7325426</v>
      </c>
      <c r="BS50" s="176" cm="1">
        <f t="array" ref="BS50">_xlfn.XLOOKUP(BS$1,'PY1 Data(H)'!$A$1:$CZ$1,_xlfn.XLOOKUP($A50,'PY1 Data(H)'!$A$1:$A$288,'PY1 Data(H)'!$A$1:$CZ$288))</f>
        <v>14757382</v>
      </c>
      <c r="BT50" s="176" cm="1">
        <f t="array" ref="BT50">_xlfn.XLOOKUP(BT$1,'PY1 Data(H)'!$A$1:$CZ$1,_xlfn.XLOOKUP($A50,'PY1 Data(H)'!$A$1:$A$288,'PY1 Data(H)'!$A$1:$CZ$288))</f>
        <v>1639334</v>
      </c>
      <c r="BU50" s="176" cm="1">
        <f t="array" ref="BU50">_xlfn.XLOOKUP(BU$1,'PY1 Data(H)'!$A$1:$CZ$1,_xlfn.XLOOKUP($A50,'PY1 Data(H)'!$A$1:$A$288,'PY1 Data(H)'!$A$1:$CZ$288))</f>
        <v>4387815</v>
      </c>
      <c r="BV50" s="176" cm="1">
        <f t="array" ref="BV50">_xlfn.XLOOKUP(BV$1,'PY1 Data(H)'!$A$1:$CZ$1,_xlfn.XLOOKUP($A50,'PY1 Data(H)'!$A$1:$A$288,'PY1 Data(H)'!$A$1:$CZ$288))</f>
        <v>42040</v>
      </c>
      <c r="BW50" s="176" cm="1">
        <f t="array" ref="BW50">_xlfn.XLOOKUP(BW$1,'PY1 Data(H)'!$A$1:$CZ$1,_xlfn.XLOOKUP($A50,'PY1 Data(H)'!$A$1:$A$288,'PY1 Data(H)'!$A$1:$CZ$288))</f>
        <v>1313057</v>
      </c>
      <c r="BX50" s="176" cm="1">
        <f t="array" ref="BX50">_xlfn.XLOOKUP(BX$1,'PY1 Data(H)'!$A$1:$CZ$1,_xlfn.XLOOKUP($A50,'PY1 Data(H)'!$A$1:$A$288,'PY1 Data(H)'!$A$1:$CZ$288))</f>
        <v>965506</v>
      </c>
      <c r="BY50" s="176" cm="1">
        <f t="array" ref="BY50">_xlfn.XLOOKUP(BY$1,'PY1 Data(H)'!$A$1:$CZ$1,_xlfn.XLOOKUP($A50,'PY1 Data(H)'!$A$1:$A$288,'PY1 Data(H)'!$A$1:$CZ$288))</f>
        <v>16555158</v>
      </c>
      <c r="BZ50" s="176" cm="1">
        <f t="array" ref="BZ50">_xlfn.XLOOKUP(BZ$1,'PY1 Data(H)'!$A$1:$CZ$1,_xlfn.XLOOKUP($A50,'PY1 Data(H)'!$A$1:$A$288,'PY1 Data(H)'!$A$1:$CZ$288))</f>
        <v>403621</v>
      </c>
      <c r="CA50" s="176" cm="1">
        <f t="array" ref="CA50">_xlfn.XLOOKUP(CA$1,'PY1 Data(H)'!$A$1:$CZ$1,_xlfn.XLOOKUP($A50,'PY1 Data(H)'!$A$1:$A$288,'PY1 Data(H)'!$A$1:$CZ$288))</f>
        <v>13154593</v>
      </c>
      <c r="CB50" s="176" cm="1">
        <f t="array" ref="CB50">_xlfn.XLOOKUP(CB$1,'PY1 Data(H)'!$A$1:$CZ$1,_xlfn.XLOOKUP($A50,'PY1 Data(H)'!$A$1:$A$288,'PY1 Data(H)'!$A$1:$CZ$288))</f>
        <v>0</v>
      </c>
      <c r="CC50" s="176" cm="1">
        <f t="array" ref="CC50">_xlfn.XLOOKUP(CC$1,'PY1 Data(H)'!$A$1:$CZ$1,_xlfn.XLOOKUP($A50,'PY1 Data(H)'!$A$1:$A$288,'PY1 Data(H)'!$A$1:$CZ$288))</f>
        <v>0</v>
      </c>
      <c r="CD50" s="176" cm="1">
        <f t="array" ref="CD50">_xlfn.XLOOKUP(CD$1,'PY1 Data(H)'!$A$1:$CZ$1,_xlfn.XLOOKUP($A50,'PY1 Data(H)'!$A$1:$A$288,'PY1 Data(H)'!$A$1:$CZ$288))</f>
        <v>7572498</v>
      </c>
      <c r="CE50" s="176" cm="1">
        <f t="array" ref="CE50">_xlfn.XLOOKUP(CE$1,'PY1 Data(H)'!$A$1:$CZ$1,_xlfn.XLOOKUP($A50,'PY1 Data(H)'!$A$1:$A$288,'PY1 Data(H)'!$A$1:$CZ$288))</f>
        <v>23004083</v>
      </c>
      <c r="CF50" s="176" cm="1">
        <f t="array" ref="CF50">_xlfn.XLOOKUP(CF$1,'PY1 Data(H)'!$A$1:$CZ$1,_xlfn.XLOOKUP($A50,'PY1 Data(H)'!$A$1:$A$288,'PY1 Data(H)'!$A$1:$CZ$288))</f>
        <v>4243932</v>
      </c>
      <c r="CG50" s="176" cm="1">
        <f t="array" ref="CG50">_xlfn.XLOOKUP(CG$1,'PY1 Data(H)'!$A$1:$CZ$1,_xlfn.XLOOKUP($A50,'PY1 Data(H)'!$A$1:$A$288,'PY1 Data(H)'!$A$1:$CZ$288))</f>
        <v>3248786</v>
      </c>
      <c r="CH50" s="176" cm="1">
        <f t="array" ref="CH50">_xlfn.XLOOKUP(CH$1,'PY1 Data(H)'!$A$1:$CZ$1,_xlfn.XLOOKUP($A50,'PY1 Data(H)'!$A$1:$A$288,'PY1 Data(H)'!$A$1:$CZ$288))</f>
        <v>1240664</v>
      </c>
      <c r="CI50" s="176" cm="1">
        <f t="array" ref="CI50">_xlfn.XLOOKUP(CI$1,'PY1 Data(H)'!$A$1:$CZ$1,_xlfn.XLOOKUP($A50,'PY1 Data(H)'!$A$1:$A$288,'PY1 Data(H)'!$A$1:$CZ$288))</f>
        <v>4988300</v>
      </c>
      <c r="CJ50" s="176" cm="1">
        <f t="array" ref="CJ50">_xlfn.XLOOKUP(CJ$1,'PY1 Data(H)'!$A$1:$CZ$1,_xlfn.XLOOKUP($A50,'PY1 Data(H)'!$A$1:$A$288,'PY1 Data(H)'!$A$1:$CZ$288))</f>
        <v>3257170</v>
      </c>
      <c r="CK50" s="176" cm="1">
        <f t="array" ref="CK50">_xlfn.XLOOKUP(CK$1,'PY1 Data(H)'!$A$1:$CZ$1,_xlfn.XLOOKUP($A50,'PY1 Data(H)'!$A$1:$A$288,'PY1 Data(H)'!$A$1:$CZ$288))</f>
        <v>7976077</v>
      </c>
      <c r="CL50" s="176" cm="1">
        <f t="array" ref="CL50">_xlfn.XLOOKUP(CL$1,'PY1 Data(H)'!$A$1:$CZ$1,_xlfn.XLOOKUP($A50,'PY1 Data(H)'!$A$1:$A$288,'PY1 Data(H)'!$A$1:$CZ$288))</f>
        <v>66019</v>
      </c>
      <c r="CM50" s="176" cm="1">
        <f t="array" ref="CM50">_xlfn.XLOOKUP(CM$1,'PY1 Data(H)'!$A$1:$CZ$1,_xlfn.XLOOKUP($A50,'PY1 Data(H)'!$A$1:$A$288,'PY1 Data(H)'!$A$1:$CZ$288))</f>
        <v>14364665</v>
      </c>
      <c r="CN50" s="176" cm="1">
        <f t="array" ref="CN50">_xlfn.XLOOKUP(CN$1,'PY1 Data(H)'!$A$1:$CZ$1,_xlfn.XLOOKUP($A50,'PY1 Data(H)'!$A$1:$A$288,'PY1 Data(H)'!$A$1:$CZ$288))</f>
        <v>681789</v>
      </c>
      <c r="CO50" s="176" cm="1">
        <f t="array" ref="CO50">_xlfn.XLOOKUP(CO$1,'PY1 Data(H)'!$A$1:$CZ$1,_xlfn.XLOOKUP($A50,'PY1 Data(H)'!$A$1:$A$288,'PY1 Data(H)'!$A$1:$CZ$288))</f>
        <v>22447868</v>
      </c>
      <c r="CP50" s="176" cm="1">
        <f t="array" ref="CP50">_xlfn.XLOOKUP(CP$1,'PY1 Data(H)'!$A$1:$CZ$1,_xlfn.XLOOKUP($A50,'PY1 Data(H)'!$A$1:$A$288,'PY1 Data(H)'!$A$1:$CZ$288))</f>
        <v>4982634</v>
      </c>
      <c r="CQ50" s="176" cm="1">
        <f t="array" ref="CQ50">_xlfn.XLOOKUP(CQ$1,'PY1 Data(H)'!$A$1:$CZ$1,_xlfn.XLOOKUP($A50,'PY1 Data(H)'!$A$1:$A$288,'PY1 Data(H)'!$A$1:$CZ$288))</f>
        <v>500000</v>
      </c>
      <c r="CR50" s="176" cm="1">
        <f t="array" ref="CR50">_xlfn.XLOOKUP(CR$1,'PY1 Data(H)'!$A$1:$CZ$1,_xlfn.XLOOKUP($A50,'PY1 Data(H)'!$A$1:$A$288,'PY1 Data(H)'!$A$1:$CZ$288))</f>
        <v>1770000</v>
      </c>
      <c r="CS50" s="176" cm="1">
        <f t="array" ref="CS50">_xlfn.XLOOKUP(CS$1,'PY1 Data(H)'!$A$1:$CZ$1,_xlfn.XLOOKUP($A50,'PY1 Data(H)'!$A$1:$A$288,'PY1 Data(H)'!$A$1:$CZ$288))</f>
        <v>1434312</v>
      </c>
      <c r="CT50" s="176" cm="1">
        <f t="array" ref="CT50">_xlfn.XLOOKUP(CT$1,'PY1 Data(H)'!$A$1:$CZ$1,_xlfn.XLOOKUP($A50,'PY1 Data(H)'!$A$1:$A$288,'PY1 Data(H)'!$A$1:$CZ$288))</f>
        <v>0</v>
      </c>
      <c r="CU50" s="176" cm="1">
        <f t="array" ref="CU50">_xlfn.XLOOKUP(CU$1,'PY1 Data(H)'!$A$1:$CZ$1,_xlfn.XLOOKUP($A50,'PY1 Data(H)'!$A$1:$A$288,'PY1 Data(H)'!$A$1:$CZ$288))</f>
        <v>1158643</v>
      </c>
      <c r="CV50" s="176" cm="1">
        <f t="array" ref="CV50">_xlfn.XLOOKUP(CV$1,'PY1 Data(H)'!$A$1:$CZ$1,_xlfn.XLOOKUP($A50,'PY1 Data(H)'!$A$1:$A$288,'PY1 Data(H)'!$A$1:$CZ$288))</f>
        <v>5364799</v>
      </c>
      <c r="CW50" s="176" cm="1">
        <f t="array" ref="CW50">_xlfn.XLOOKUP(CW$1,'PY1 Data(H)'!$A$1:$CZ$1,_xlfn.XLOOKUP($A50,'PY1 Data(H)'!$A$1:$A$288,'PY1 Data(H)'!$A$1:$CZ$288))</f>
        <v>13864980</v>
      </c>
      <c r="CX50" s="176" cm="1">
        <f t="array" ref="CX50">_xlfn.XLOOKUP(CX$1,'PY1 Data(H)'!$A$1:$CZ$1,_xlfn.XLOOKUP($A50,'PY1 Data(H)'!$A$1:$A$288,'PY1 Data(H)'!$A$1:$CZ$288))</f>
        <v>1679695</v>
      </c>
      <c r="CY50" s="176" cm="1">
        <f t="array" ref="CY50">_xlfn.XLOOKUP(CY$1,'PY1 Data(H)'!$A$1:$CZ$1,_xlfn.XLOOKUP($A50,'PY1 Data(H)'!$A$1:$A$288,'PY1 Data(H)'!$A$1:$CZ$288))</f>
        <v>0</v>
      </c>
    </row>
    <row r="51" spans="1:103" x14ac:dyDescent="0.3">
      <c r="A51">
        <v>646</v>
      </c>
      <c r="D51" s="176" cm="1">
        <f t="array" ref="D51">_xlfn.XLOOKUP(D$1,'PY1 Data(H)'!$A$1:$CZ$1,_xlfn.XLOOKUP($A51,'PY1 Data(H)'!$A$1:$A$288,'PY1 Data(H)'!$A$1:$CZ$288))</f>
        <v>35766923</v>
      </c>
      <c r="E51" s="176" cm="1">
        <f t="array" ref="E51">_xlfn.XLOOKUP(E$1,'PY1 Data(H)'!$A$1:$CZ$1,_xlfn.XLOOKUP($A51,'PY1 Data(H)'!$A$1:$A$288,'PY1 Data(H)'!$A$1:$CZ$288))</f>
        <v>16032157</v>
      </c>
      <c r="F51" s="176" cm="1">
        <f t="array" ref="F51">_xlfn.XLOOKUP(F$1,'PY1 Data(H)'!$A$1:$CZ$1,_xlfn.XLOOKUP($A51,'PY1 Data(H)'!$A$1:$A$288,'PY1 Data(H)'!$A$1:$CZ$288))</f>
        <v>4452146</v>
      </c>
      <c r="G51" s="176" cm="1">
        <f t="array" ref="G51">_xlfn.XLOOKUP(G$1,'PY1 Data(H)'!$A$1:$CZ$1,_xlfn.XLOOKUP($A51,'PY1 Data(H)'!$A$1:$A$288,'PY1 Data(H)'!$A$1:$CZ$288))</f>
        <v>0</v>
      </c>
      <c r="H51" s="176" cm="1">
        <f t="array" ref="H51">_xlfn.XLOOKUP(H$1,'PY1 Data(H)'!$A$1:$CZ$1,_xlfn.XLOOKUP($A51,'PY1 Data(H)'!$A$1:$A$288,'PY1 Data(H)'!$A$1:$CZ$288))</f>
        <v>9352475</v>
      </c>
      <c r="I51" s="176" cm="1">
        <f t="array" ref="I51">_xlfn.XLOOKUP(I$1,'PY1 Data(H)'!$A$1:$CZ$1,_xlfn.XLOOKUP($A51,'PY1 Data(H)'!$A$1:$A$288,'PY1 Data(H)'!$A$1:$CZ$288))</f>
        <v>19106864</v>
      </c>
      <c r="J51" s="176" cm="1">
        <f t="array" ref="J51">_xlfn.XLOOKUP(J$1,'PY1 Data(H)'!$A$1:$CZ$1,_xlfn.XLOOKUP($A51,'PY1 Data(H)'!$A$1:$A$288,'PY1 Data(H)'!$A$1:$CZ$288))</f>
        <v>24855518</v>
      </c>
      <c r="K51" s="176" cm="1">
        <f t="array" ref="K51">_xlfn.XLOOKUP(K$1,'PY1 Data(H)'!$A$1:$CZ$1,_xlfn.XLOOKUP($A51,'PY1 Data(H)'!$A$1:$A$288,'PY1 Data(H)'!$A$1:$CZ$288))</f>
        <v>242389</v>
      </c>
      <c r="L51" s="176" cm="1">
        <f t="array" ref="L51">_xlfn.XLOOKUP(L$1,'PY1 Data(H)'!$A$1:$CZ$1,_xlfn.XLOOKUP($A51,'PY1 Data(H)'!$A$1:$A$288,'PY1 Data(H)'!$A$1:$CZ$288))</f>
        <v>22666014</v>
      </c>
      <c r="M51" s="176" cm="1">
        <f t="array" ref="M51">_xlfn.XLOOKUP(M$1,'PY1 Data(H)'!$A$1:$CZ$1,_xlfn.XLOOKUP($A51,'PY1 Data(H)'!$A$1:$A$288,'PY1 Data(H)'!$A$1:$CZ$288))</f>
        <v>98141209</v>
      </c>
      <c r="N51" s="176" cm="1">
        <f t="array" ref="N51">_xlfn.XLOOKUP(N$1,'PY1 Data(H)'!$A$1:$CZ$1,_xlfn.XLOOKUP($A51,'PY1 Data(H)'!$A$1:$A$288,'PY1 Data(H)'!$A$1:$CZ$288))</f>
        <v>66462854</v>
      </c>
      <c r="O51" s="176" cm="1">
        <f t="array" ref="O51">_xlfn.XLOOKUP(O$1,'PY1 Data(H)'!$A$1:$CZ$1,_xlfn.XLOOKUP($A51,'PY1 Data(H)'!$A$1:$A$288,'PY1 Data(H)'!$A$1:$CZ$288))</f>
        <v>29001012</v>
      </c>
      <c r="P51" s="176" cm="1">
        <f t="array" ref="P51">_xlfn.XLOOKUP(P$1,'PY1 Data(H)'!$A$1:$CZ$1,_xlfn.XLOOKUP($A51,'PY1 Data(H)'!$A$1:$A$288,'PY1 Data(H)'!$A$1:$CZ$288))</f>
        <v>61185503</v>
      </c>
      <c r="Q51" s="176" cm="1">
        <f t="array" ref="Q51">_xlfn.XLOOKUP(Q$1,'PY1 Data(H)'!$A$1:$CZ$1,_xlfn.XLOOKUP($A51,'PY1 Data(H)'!$A$1:$A$288,'PY1 Data(H)'!$A$1:$CZ$288))</f>
        <v>4655127</v>
      </c>
      <c r="R51" s="176" cm="1">
        <f t="array" ref="R51">_xlfn.XLOOKUP(R$1,'PY1 Data(H)'!$A$1:$CZ$1,_xlfn.XLOOKUP($A51,'PY1 Data(H)'!$A$1:$A$288,'PY1 Data(H)'!$A$1:$CZ$288))</f>
        <v>6391038</v>
      </c>
      <c r="S51" s="176" cm="1">
        <f t="array" ref="S51">_xlfn.XLOOKUP(S$1,'PY1 Data(H)'!$A$1:$CZ$1,_xlfn.XLOOKUP($A51,'PY1 Data(H)'!$A$1:$A$288,'PY1 Data(H)'!$A$1:$CZ$288))</f>
        <v>34670762</v>
      </c>
      <c r="T51" s="176" cm="1">
        <f t="array" ref="T51">_xlfn.XLOOKUP(T$1,'PY1 Data(H)'!$A$1:$CZ$1,_xlfn.XLOOKUP($A51,'PY1 Data(H)'!$A$1:$A$288,'PY1 Data(H)'!$A$1:$CZ$288))</f>
        <v>0</v>
      </c>
      <c r="U51" s="176" cm="1">
        <f t="array" ref="U51">_xlfn.XLOOKUP(U$1,'PY1 Data(H)'!$A$1:$CZ$1,_xlfn.XLOOKUP($A51,'PY1 Data(H)'!$A$1:$A$288,'PY1 Data(H)'!$A$1:$CZ$288))</f>
        <v>57303774</v>
      </c>
      <c r="V51" s="176" cm="1">
        <f t="array" ref="V51">_xlfn.XLOOKUP(V$1,'PY1 Data(H)'!$A$1:$CZ$1,_xlfn.XLOOKUP($A51,'PY1 Data(H)'!$A$1:$A$288,'PY1 Data(H)'!$A$1:$CZ$288))</f>
        <v>34668007</v>
      </c>
      <c r="W51" s="176" cm="1">
        <f t="array" ref="W51">_xlfn.XLOOKUP(W$1,'PY1 Data(H)'!$A$1:$CZ$1,_xlfn.XLOOKUP($A51,'PY1 Data(H)'!$A$1:$A$288,'PY1 Data(H)'!$A$1:$CZ$288))</f>
        <v>0</v>
      </c>
      <c r="X51" s="176" cm="1">
        <f t="array" ref="X51">_xlfn.XLOOKUP(X$1,'PY1 Data(H)'!$A$1:$CZ$1,_xlfn.XLOOKUP($A51,'PY1 Data(H)'!$A$1:$A$288,'PY1 Data(H)'!$A$1:$CZ$288))</f>
        <v>7611859</v>
      </c>
      <c r="Y51" s="176" cm="1">
        <f t="array" ref="Y51">_xlfn.XLOOKUP(Y$1,'PY1 Data(H)'!$A$1:$CZ$1,_xlfn.XLOOKUP($A51,'PY1 Data(H)'!$A$1:$A$288,'PY1 Data(H)'!$A$1:$CZ$288))</f>
        <v>5187955</v>
      </c>
      <c r="Z51" s="176" cm="1">
        <f t="array" ref="Z51">_xlfn.XLOOKUP(Z$1,'PY1 Data(H)'!$A$1:$CZ$1,_xlfn.XLOOKUP($A51,'PY1 Data(H)'!$A$1:$A$288,'PY1 Data(H)'!$A$1:$CZ$288))</f>
        <v>23183392</v>
      </c>
      <c r="AA51" s="176" cm="1">
        <f t="array" ref="AA51">_xlfn.XLOOKUP(AA$1,'PY1 Data(H)'!$A$1:$CZ$1,_xlfn.XLOOKUP($A51,'PY1 Data(H)'!$A$1:$A$288,'PY1 Data(H)'!$A$1:$CZ$288))</f>
        <v>12784029</v>
      </c>
      <c r="AB51" s="176" cm="1">
        <f t="array" ref="AB51">_xlfn.XLOOKUP(AB$1,'PY1 Data(H)'!$A$1:$CZ$1,_xlfn.XLOOKUP($A51,'PY1 Data(H)'!$A$1:$A$288,'PY1 Data(H)'!$A$1:$CZ$288))</f>
        <v>33164799</v>
      </c>
      <c r="AC51" s="176" cm="1">
        <f t="array" ref="AC51">_xlfn.XLOOKUP(AC$1,'PY1 Data(H)'!$A$1:$CZ$1,_xlfn.XLOOKUP($A51,'PY1 Data(H)'!$A$1:$A$288,'PY1 Data(H)'!$A$1:$CZ$288))</f>
        <v>110366459</v>
      </c>
      <c r="AD51" s="176" cm="1">
        <f t="array" ref="AD51">_xlfn.XLOOKUP(AD$1,'PY1 Data(H)'!$A$1:$CZ$1,_xlfn.XLOOKUP($A51,'PY1 Data(H)'!$A$1:$A$288,'PY1 Data(H)'!$A$1:$CZ$288))</f>
        <v>20953942</v>
      </c>
      <c r="AE51" s="176" cm="1">
        <f t="array" ref="AE51">_xlfn.XLOOKUP(AE$1,'PY1 Data(H)'!$A$1:$CZ$1,_xlfn.XLOOKUP($A51,'PY1 Data(H)'!$A$1:$A$288,'PY1 Data(H)'!$A$1:$CZ$288))</f>
        <v>34368497</v>
      </c>
      <c r="AF51" s="176" cm="1">
        <f t="array" ref="AF51">_xlfn.XLOOKUP(AF$1,'PY1 Data(H)'!$A$1:$CZ$1,_xlfn.XLOOKUP($A51,'PY1 Data(H)'!$A$1:$A$288,'PY1 Data(H)'!$A$1:$CZ$288))</f>
        <v>68347051</v>
      </c>
      <c r="AG51" s="176" cm="1">
        <f t="array" ref="AG51">_xlfn.XLOOKUP(AG$1,'PY1 Data(H)'!$A$1:$CZ$1,_xlfn.XLOOKUP($A51,'PY1 Data(H)'!$A$1:$A$288,'PY1 Data(H)'!$A$1:$CZ$288))</f>
        <v>4026761</v>
      </c>
      <c r="AH51" s="176" cm="1">
        <f t="array" ref="AH51">_xlfn.XLOOKUP(AH$1,'PY1 Data(H)'!$A$1:$CZ$1,_xlfn.XLOOKUP($A51,'PY1 Data(H)'!$A$1:$A$288,'PY1 Data(H)'!$A$1:$CZ$288))</f>
        <v>16309050</v>
      </c>
      <c r="AI51" s="176" cm="1">
        <f t="array" ref="AI51">_xlfn.XLOOKUP(AI$1,'PY1 Data(H)'!$A$1:$CZ$1,_xlfn.XLOOKUP($A51,'PY1 Data(H)'!$A$1:$A$288,'PY1 Data(H)'!$A$1:$CZ$288))</f>
        <v>102218572</v>
      </c>
      <c r="AJ51" s="176" cm="1">
        <f t="array" ref="AJ51">_xlfn.XLOOKUP(AJ$1,'PY1 Data(H)'!$A$1:$CZ$1,_xlfn.XLOOKUP($A51,'PY1 Data(H)'!$A$1:$A$288,'PY1 Data(H)'!$A$1:$CZ$288))</f>
        <v>13707695</v>
      </c>
      <c r="AK51" s="176" cm="1">
        <f t="array" ref="AK51">_xlfn.XLOOKUP(AK$1,'PY1 Data(H)'!$A$1:$CZ$1,_xlfn.XLOOKUP($A51,'PY1 Data(H)'!$A$1:$A$288,'PY1 Data(H)'!$A$1:$CZ$288))</f>
        <v>70009874</v>
      </c>
      <c r="AL51" s="176" cm="1">
        <f t="array" ref="AL51">_xlfn.XLOOKUP(AL$1,'PY1 Data(H)'!$A$1:$CZ$1,_xlfn.XLOOKUP($A51,'PY1 Data(H)'!$A$1:$A$288,'PY1 Data(H)'!$A$1:$CZ$288))</f>
        <v>30433126</v>
      </c>
      <c r="AM51" s="176" cm="1">
        <f t="array" ref="AM51">_xlfn.XLOOKUP(AM$1,'PY1 Data(H)'!$A$1:$CZ$1,_xlfn.XLOOKUP($A51,'PY1 Data(H)'!$A$1:$A$288,'PY1 Data(H)'!$A$1:$CZ$288))</f>
        <v>19386039</v>
      </c>
      <c r="AN51" s="176" cm="1">
        <f t="array" ref="AN51">_xlfn.XLOOKUP(AN$1,'PY1 Data(H)'!$A$1:$CZ$1,_xlfn.XLOOKUP($A51,'PY1 Data(H)'!$A$1:$A$288,'PY1 Data(H)'!$A$1:$CZ$288))</f>
        <v>4696823</v>
      </c>
      <c r="AO51" s="176" cm="1">
        <f t="array" ref="AO51">_xlfn.XLOOKUP(AO$1,'PY1 Data(H)'!$A$1:$CZ$1,_xlfn.XLOOKUP($A51,'PY1 Data(H)'!$A$1:$A$288,'PY1 Data(H)'!$A$1:$CZ$288))</f>
        <v>7202175</v>
      </c>
      <c r="AP51" s="176" cm="1">
        <f t="array" ref="AP51">_xlfn.XLOOKUP(AP$1,'PY1 Data(H)'!$A$1:$CZ$1,_xlfn.XLOOKUP($A51,'PY1 Data(H)'!$A$1:$A$288,'PY1 Data(H)'!$A$1:$CZ$288))</f>
        <v>24737106</v>
      </c>
      <c r="AQ51" s="176" cm="1">
        <f t="array" ref="AQ51">_xlfn.XLOOKUP(AQ$1,'PY1 Data(H)'!$A$1:$CZ$1,_xlfn.XLOOKUP($A51,'PY1 Data(H)'!$A$1:$A$288,'PY1 Data(H)'!$A$1:$CZ$288))</f>
        <v>7184530</v>
      </c>
      <c r="AR51" s="176" cm="1">
        <f t="array" ref="AR51">_xlfn.XLOOKUP(AR$1,'PY1 Data(H)'!$A$1:$CZ$1,_xlfn.XLOOKUP($A51,'PY1 Data(H)'!$A$1:$A$288,'PY1 Data(H)'!$A$1:$CZ$288))</f>
        <v>98040878</v>
      </c>
      <c r="AS51" s="176" cm="1">
        <f t="array" ref="AS51">_xlfn.XLOOKUP(AS$1,'PY1 Data(H)'!$A$1:$CZ$1,_xlfn.XLOOKUP($A51,'PY1 Data(H)'!$A$1:$A$288,'PY1 Data(H)'!$A$1:$CZ$288))</f>
        <v>24435392</v>
      </c>
      <c r="AT51" s="176" cm="1">
        <f t="array" ref="AT51">_xlfn.XLOOKUP(AT$1,'PY1 Data(H)'!$A$1:$CZ$1,_xlfn.XLOOKUP($A51,'PY1 Data(H)'!$A$1:$A$288,'PY1 Data(H)'!$A$1:$CZ$288))</f>
        <v>40218952</v>
      </c>
      <c r="AU51" s="176" cm="1">
        <f t="array" ref="AU51">_xlfn.XLOOKUP(AU$1,'PY1 Data(H)'!$A$1:$CZ$1,_xlfn.XLOOKUP($A51,'PY1 Data(H)'!$A$1:$A$288,'PY1 Data(H)'!$A$1:$CZ$288))</f>
        <v>24929342</v>
      </c>
      <c r="AV51" s="176" cm="1">
        <f t="array" ref="AV51">_xlfn.XLOOKUP(AV$1,'PY1 Data(H)'!$A$1:$CZ$1,_xlfn.XLOOKUP($A51,'PY1 Data(H)'!$A$1:$A$288,'PY1 Data(H)'!$A$1:$CZ$288))</f>
        <v>45334073</v>
      </c>
      <c r="AW51" s="176" cm="1">
        <f t="array" ref="AW51">_xlfn.XLOOKUP(AW$1,'PY1 Data(H)'!$A$1:$CZ$1,_xlfn.XLOOKUP($A51,'PY1 Data(H)'!$A$1:$A$288,'PY1 Data(H)'!$A$1:$CZ$288))</f>
        <v>4759524</v>
      </c>
      <c r="AX51" s="176" cm="1">
        <f t="array" ref="AX51">_xlfn.XLOOKUP(AX$1,'PY1 Data(H)'!$A$1:$CZ$1,_xlfn.XLOOKUP($A51,'PY1 Data(H)'!$A$1:$A$288,'PY1 Data(H)'!$A$1:$CZ$288))</f>
        <v>26035140</v>
      </c>
      <c r="AY51" s="176" cm="1">
        <f t="array" ref="AY51">_xlfn.XLOOKUP(AY$1,'PY1 Data(H)'!$A$1:$CZ$1,_xlfn.XLOOKUP($A51,'PY1 Data(H)'!$A$1:$A$288,'PY1 Data(H)'!$A$1:$CZ$288))</f>
        <v>0</v>
      </c>
      <c r="AZ51" s="176" cm="1">
        <f t="array" ref="AZ51">_xlfn.XLOOKUP(AZ$1,'PY1 Data(H)'!$A$1:$CZ$1,_xlfn.XLOOKUP($A51,'PY1 Data(H)'!$A$1:$A$288,'PY1 Data(H)'!$A$1:$CZ$288))</f>
        <v>69649215</v>
      </c>
      <c r="BA51" s="176" cm="1">
        <f t="array" ref="BA51">_xlfn.XLOOKUP(BA$1,'PY1 Data(H)'!$A$1:$CZ$1,_xlfn.XLOOKUP($A51,'PY1 Data(H)'!$A$1:$A$288,'PY1 Data(H)'!$A$1:$CZ$288))</f>
        <v>23135308</v>
      </c>
      <c r="BB51" s="176" cm="1">
        <f t="array" ref="BB51">_xlfn.XLOOKUP(BB$1,'PY1 Data(H)'!$A$1:$CZ$1,_xlfn.XLOOKUP($A51,'PY1 Data(H)'!$A$1:$A$288,'PY1 Data(H)'!$A$1:$CZ$288))</f>
        <v>123860279</v>
      </c>
      <c r="BC51" s="176" cm="1">
        <f t="array" ref="BC51">_xlfn.XLOOKUP(BC$1,'PY1 Data(H)'!$A$1:$CZ$1,_xlfn.XLOOKUP($A51,'PY1 Data(H)'!$A$1:$A$288,'PY1 Data(H)'!$A$1:$CZ$288))</f>
        <v>5380048</v>
      </c>
      <c r="BD51" s="176" cm="1">
        <f t="array" ref="BD51">_xlfn.XLOOKUP(BD$1,'PY1 Data(H)'!$A$1:$CZ$1,_xlfn.XLOOKUP($A51,'PY1 Data(H)'!$A$1:$A$288,'PY1 Data(H)'!$A$1:$CZ$288))</f>
        <v>18459348</v>
      </c>
      <c r="BE51" s="176" cm="1">
        <f t="array" ref="BE51">_xlfn.XLOOKUP(BE$1,'PY1 Data(H)'!$A$1:$CZ$1,_xlfn.XLOOKUP($A51,'PY1 Data(H)'!$A$1:$A$288,'PY1 Data(H)'!$A$1:$CZ$288))</f>
        <v>16002195</v>
      </c>
      <c r="BF51" s="176" cm="1">
        <f t="array" ref="BF51">_xlfn.XLOOKUP(BF$1,'PY1 Data(H)'!$A$1:$CZ$1,_xlfn.XLOOKUP($A51,'PY1 Data(H)'!$A$1:$A$288,'PY1 Data(H)'!$A$1:$CZ$288))</f>
        <v>23221262</v>
      </c>
      <c r="BG51" s="176" cm="1">
        <f t="array" ref="BG51">_xlfn.XLOOKUP(BG$1,'PY1 Data(H)'!$A$1:$CZ$1,_xlfn.XLOOKUP($A51,'PY1 Data(H)'!$A$1:$A$288,'PY1 Data(H)'!$A$1:$CZ$288))</f>
        <v>32122385</v>
      </c>
      <c r="BH51" s="176" cm="1">
        <f t="array" ref="BH51">_xlfn.XLOOKUP(BH$1,'PY1 Data(H)'!$A$1:$CZ$1,_xlfn.XLOOKUP($A51,'PY1 Data(H)'!$A$1:$A$288,'PY1 Data(H)'!$A$1:$CZ$288))</f>
        <v>6434272</v>
      </c>
      <c r="BI51" s="176" cm="1">
        <f t="array" ref="BI51">_xlfn.XLOOKUP(BI$1,'PY1 Data(H)'!$A$1:$CZ$1,_xlfn.XLOOKUP($A51,'PY1 Data(H)'!$A$1:$A$288,'PY1 Data(H)'!$A$1:$CZ$288))</f>
        <v>9438150</v>
      </c>
      <c r="BJ51" s="176" cm="1">
        <f t="array" ref="BJ51">_xlfn.XLOOKUP(BJ$1,'PY1 Data(H)'!$A$1:$CZ$1,_xlfn.XLOOKUP($A51,'PY1 Data(H)'!$A$1:$A$288,'PY1 Data(H)'!$A$1:$CZ$288))</f>
        <v>8187219</v>
      </c>
      <c r="BK51" s="176" cm="1">
        <f t="array" ref="BK51">_xlfn.XLOOKUP(BK$1,'PY1 Data(H)'!$A$1:$CZ$1,_xlfn.XLOOKUP($A51,'PY1 Data(H)'!$A$1:$A$288,'PY1 Data(H)'!$A$1:$CZ$288))</f>
        <v>302101657</v>
      </c>
      <c r="BL51" s="176" cm="1">
        <f t="array" ref="BL51">_xlfn.XLOOKUP(BL$1,'PY1 Data(H)'!$A$1:$CZ$1,_xlfn.XLOOKUP($A51,'PY1 Data(H)'!$A$1:$A$288,'PY1 Data(H)'!$A$1:$CZ$288))</f>
        <v>6701110</v>
      </c>
      <c r="BM51" s="176" cm="1">
        <f t="array" ref="BM51">_xlfn.XLOOKUP(BM$1,'PY1 Data(H)'!$A$1:$CZ$1,_xlfn.XLOOKUP($A51,'PY1 Data(H)'!$A$1:$A$288,'PY1 Data(H)'!$A$1:$CZ$288))</f>
        <v>18093977</v>
      </c>
      <c r="BN51" s="176" cm="1">
        <f t="array" ref="BN51">_xlfn.XLOOKUP(BN$1,'PY1 Data(H)'!$A$1:$CZ$1,_xlfn.XLOOKUP($A51,'PY1 Data(H)'!$A$1:$A$288,'PY1 Data(H)'!$A$1:$CZ$288))</f>
        <v>21879803</v>
      </c>
      <c r="BO51" s="176" cm="1">
        <f t="array" ref="BO51">_xlfn.XLOOKUP(BO$1,'PY1 Data(H)'!$A$1:$CZ$1,_xlfn.XLOOKUP($A51,'PY1 Data(H)'!$A$1:$A$288,'PY1 Data(H)'!$A$1:$CZ$288))</f>
        <v>23932442</v>
      </c>
      <c r="BP51" s="176" cm="1">
        <f t="array" ref="BP51">_xlfn.XLOOKUP(BP$1,'PY1 Data(H)'!$A$1:$CZ$1,_xlfn.XLOOKUP($A51,'PY1 Data(H)'!$A$1:$A$288,'PY1 Data(H)'!$A$1:$CZ$288))</f>
        <v>66035381</v>
      </c>
      <c r="BQ51" s="176" cm="1">
        <f t="array" ref="BQ51">_xlfn.XLOOKUP(BQ$1,'PY1 Data(H)'!$A$1:$CZ$1,_xlfn.XLOOKUP($A51,'PY1 Data(H)'!$A$1:$A$288,'PY1 Data(H)'!$A$1:$CZ$288))</f>
        <v>18232475</v>
      </c>
      <c r="BR51" s="176" cm="1">
        <f t="array" ref="BR51">_xlfn.XLOOKUP(BR$1,'PY1 Data(H)'!$A$1:$CZ$1,_xlfn.XLOOKUP($A51,'PY1 Data(H)'!$A$1:$A$288,'PY1 Data(H)'!$A$1:$CZ$288))</f>
        <v>30887315</v>
      </c>
      <c r="BS51" s="176" cm="1">
        <f t="array" ref="BS51">_xlfn.XLOOKUP(BS$1,'PY1 Data(H)'!$A$1:$CZ$1,_xlfn.XLOOKUP($A51,'PY1 Data(H)'!$A$1:$A$288,'PY1 Data(H)'!$A$1:$CZ$288))</f>
        <v>38357267</v>
      </c>
      <c r="BT51" s="176" cm="1">
        <f t="array" ref="BT51">_xlfn.XLOOKUP(BT$1,'PY1 Data(H)'!$A$1:$CZ$1,_xlfn.XLOOKUP($A51,'PY1 Data(H)'!$A$1:$A$288,'PY1 Data(H)'!$A$1:$CZ$288))</f>
        <v>7489859</v>
      </c>
      <c r="BU51" s="176" cm="1">
        <f t="array" ref="BU51">_xlfn.XLOOKUP(BU$1,'PY1 Data(H)'!$A$1:$CZ$1,_xlfn.XLOOKUP($A51,'PY1 Data(H)'!$A$1:$A$288,'PY1 Data(H)'!$A$1:$CZ$288))</f>
        <v>19208290</v>
      </c>
      <c r="BV51" s="176" cm="1">
        <f t="array" ref="BV51">_xlfn.XLOOKUP(BV$1,'PY1 Data(H)'!$A$1:$CZ$1,_xlfn.XLOOKUP($A51,'PY1 Data(H)'!$A$1:$A$288,'PY1 Data(H)'!$A$1:$CZ$288))</f>
        <v>42120524</v>
      </c>
      <c r="BW51" s="176" cm="1">
        <f t="array" ref="BW51">_xlfn.XLOOKUP(BW$1,'PY1 Data(H)'!$A$1:$CZ$1,_xlfn.XLOOKUP($A51,'PY1 Data(H)'!$A$1:$A$288,'PY1 Data(H)'!$A$1:$CZ$288))</f>
        <v>5857784</v>
      </c>
      <c r="BX51" s="176" cm="1">
        <f t="array" ref="BX51">_xlfn.XLOOKUP(BX$1,'PY1 Data(H)'!$A$1:$CZ$1,_xlfn.XLOOKUP($A51,'PY1 Data(H)'!$A$1:$A$288,'PY1 Data(H)'!$A$1:$CZ$288))</f>
        <v>21726864</v>
      </c>
      <c r="BY51" s="176" cm="1">
        <f t="array" ref="BY51">_xlfn.XLOOKUP(BY$1,'PY1 Data(H)'!$A$1:$CZ$1,_xlfn.XLOOKUP($A51,'PY1 Data(H)'!$A$1:$A$288,'PY1 Data(H)'!$A$1:$CZ$288))</f>
        <v>35346230</v>
      </c>
      <c r="BZ51" s="176" cm="1">
        <f t="array" ref="BZ51">_xlfn.XLOOKUP(BZ$1,'PY1 Data(H)'!$A$1:$CZ$1,_xlfn.XLOOKUP($A51,'PY1 Data(H)'!$A$1:$A$288,'PY1 Data(H)'!$A$1:$CZ$288))</f>
        <v>10747187</v>
      </c>
      <c r="CA51" s="176" cm="1">
        <f t="array" ref="CA51">_xlfn.XLOOKUP(CA$1,'PY1 Data(H)'!$A$1:$CZ$1,_xlfn.XLOOKUP($A51,'PY1 Data(H)'!$A$1:$A$288,'PY1 Data(H)'!$A$1:$CZ$288))</f>
        <v>35073221</v>
      </c>
      <c r="CB51" s="176" cm="1">
        <f t="array" ref="CB51">_xlfn.XLOOKUP(CB$1,'PY1 Data(H)'!$A$1:$CZ$1,_xlfn.XLOOKUP($A51,'PY1 Data(H)'!$A$1:$A$288,'PY1 Data(H)'!$A$1:$CZ$288))</f>
        <v>9651726</v>
      </c>
      <c r="CC51" s="176" cm="1">
        <f t="array" ref="CC51">_xlfn.XLOOKUP(CC$1,'PY1 Data(H)'!$A$1:$CZ$1,_xlfn.XLOOKUP($A51,'PY1 Data(H)'!$A$1:$A$288,'PY1 Data(H)'!$A$1:$CZ$288))</f>
        <v>45471953</v>
      </c>
      <c r="CD51" s="176" cm="1">
        <f t="array" ref="CD51">_xlfn.XLOOKUP(CD$1,'PY1 Data(H)'!$A$1:$CZ$1,_xlfn.XLOOKUP($A51,'PY1 Data(H)'!$A$1:$A$288,'PY1 Data(H)'!$A$1:$CZ$288))</f>
        <v>26110660</v>
      </c>
      <c r="CE51" s="176" cm="1">
        <f t="array" ref="CE51">_xlfn.XLOOKUP(CE$1,'PY1 Data(H)'!$A$1:$CZ$1,_xlfn.XLOOKUP($A51,'PY1 Data(H)'!$A$1:$A$288,'PY1 Data(H)'!$A$1:$CZ$288))</f>
        <v>26269569</v>
      </c>
      <c r="CF51" s="176" cm="1">
        <f t="array" ref="CF51">_xlfn.XLOOKUP(CF$1,'PY1 Data(H)'!$A$1:$CZ$1,_xlfn.XLOOKUP($A51,'PY1 Data(H)'!$A$1:$A$288,'PY1 Data(H)'!$A$1:$CZ$288))</f>
        <v>28038610</v>
      </c>
      <c r="CG51" s="176" cm="1">
        <f t="array" ref="CG51">_xlfn.XLOOKUP(CG$1,'PY1 Data(H)'!$A$1:$CZ$1,_xlfn.XLOOKUP($A51,'PY1 Data(H)'!$A$1:$A$288,'PY1 Data(H)'!$A$1:$CZ$288))</f>
        <v>18397138</v>
      </c>
      <c r="CH51" s="176" cm="1">
        <f t="array" ref="CH51">_xlfn.XLOOKUP(CH$1,'PY1 Data(H)'!$A$1:$CZ$1,_xlfn.XLOOKUP($A51,'PY1 Data(H)'!$A$1:$A$288,'PY1 Data(H)'!$A$1:$CZ$288))</f>
        <v>7831438</v>
      </c>
      <c r="CI51" s="176" cm="1">
        <f t="array" ref="CI51">_xlfn.XLOOKUP(CI$1,'PY1 Data(H)'!$A$1:$CZ$1,_xlfn.XLOOKUP($A51,'PY1 Data(H)'!$A$1:$A$288,'PY1 Data(H)'!$A$1:$CZ$288))</f>
        <v>24953545</v>
      </c>
      <c r="CJ51" s="176" cm="1">
        <f t="array" ref="CJ51">_xlfn.XLOOKUP(CJ$1,'PY1 Data(H)'!$A$1:$CZ$1,_xlfn.XLOOKUP($A51,'PY1 Data(H)'!$A$1:$A$288,'PY1 Data(H)'!$A$1:$CZ$288))</f>
        <v>8033752</v>
      </c>
      <c r="CK51" s="176" cm="1">
        <f t="array" ref="CK51">_xlfn.XLOOKUP(CK$1,'PY1 Data(H)'!$A$1:$CZ$1,_xlfn.XLOOKUP($A51,'PY1 Data(H)'!$A$1:$A$288,'PY1 Data(H)'!$A$1:$CZ$288))</f>
        <v>15006359</v>
      </c>
      <c r="CL51" s="176" cm="1">
        <f t="array" ref="CL51">_xlfn.XLOOKUP(CL$1,'PY1 Data(H)'!$A$1:$CZ$1,_xlfn.XLOOKUP($A51,'PY1 Data(H)'!$A$1:$A$288,'PY1 Data(H)'!$A$1:$CZ$288))</f>
        <v>6563133</v>
      </c>
      <c r="CM51" s="176" cm="1">
        <f t="array" ref="CM51">_xlfn.XLOOKUP(CM$1,'PY1 Data(H)'!$A$1:$CZ$1,_xlfn.XLOOKUP($A51,'PY1 Data(H)'!$A$1:$A$288,'PY1 Data(H)'!$A$1:$CZ$288))</f>
        <v>5783959</v>
      </c>
      <c r="CN51" s="176" cm="1">
        <f t="array" ref="CN51">_xlfn.XLOOKUP(CN$1,'PY1 Data(H)'!$A$1:$CZ$1,_xlfn.XLOOKUP($A51,'PY1 Data(H)'!$A$1:$A$288,'PY1 Data(H)'!$A$1:$CZ$288))</f>
        <v>0</v>
      </c>
      <c r="CO51" s="176" cm="1">
        <f t="array" ref="CO51">_xlfn.XLOOKUP(CO$1,'PY1 Data(H)'!$A$1:$CZ$1,_xlfn.XLOOKUP($A51,'PY1 Data(H)'!$A$1:$A$288,'PY1 Data(H)'!$A$1:$CZ$288))</f>
        <v>12260033</v>
      </c>
      <c r="CP51" s="176" cm="1">
        <f t="array" ref="CP51">_xlfn.XLOOKUP(CP$1,'PY1 Data(H)'!$A$1:$CZ$1,_xlfn.XLOOKUP($A51,'PY1 Data(H)'!$A$1:$A$288,'PY1 Data(H)'!$A$1:$CZ$288))</f>
        <v>22010944</v>
      </c>
      <c r="CQ51" s="176" cm="1">
        <f t="array" ref="CQ51">_xlfn.XLOOKUP(CQ$1,'PY1 Data(H)'!$A$1:$CZ$1,_xlfn.XLOOKUP($A51,'PY1 Data(H)'!$A$1:$A$288,'PY1 Data(H)'!$A$1:$CZ$288))</f>
        <v>0</v>
      </c>
      <c r="CR51" s="176" cm="1">
        <f t="array" ref="CR51">_xlfn.XLOOKUP(CR$1,'PY1 Data(H)'!$A$1:$CZ$1,_xlfn.XLOOKUP($A51,'PY1 Data(H)'!$A$1:$A$288,'PY1 Data(H)'!$A$1:$CZ$288))</f>
        <v>12118085</v>
      </c>
      <c r="CS51" s="176" cm="1">
        <f t="array" ref="CS51">_xlfn.XLOOKUP(CS$1,'PY1 Data(H)'!$A$1:$CZ$1,_xlfn.XLOOKUP($A51,'PY1 Data(H)'!$A$1:$A$288,'PY1 Data(H)'!$A$1:$CZ$288))</f>
        <v>7089712</v>
      </c>
      <c r="CT51" s="176" cm="1">
        <f t="array" ref="CT51">_xlfn.XLOOKUP(CT$1,'PY1 Data(H)'!$A$1:$CZ$1,_xlfn.XLOOKUP($A51,'PY1 Data(H)'!$A$1:$A$288,'PY1 Data(H)'!$A$1:$CZ$288))</f>
        <v>34873904</v>
      </c>
      <c r="CU51" s="176" cm="1">
        <f t="array" ref="CU51">_xlfn.XLOOKUP(CU$1,'PY1 Data(H)'!$A$1:$CZ$1,_xlfn.XLOOKUP($A51,'PY1 Data(H)'!$A$1:$A$288,'PY1 Data(H)'!$A$1:$CZ$288))</f>
        <v>39636183</v>
      </c>
      <c r="CV51" s="176" cm="1">
        <f t="array" ref="CV51">_xlfn.XLOOKUP(CV$1,'PY1 Data(H)'!$A$1:$CZ$1,_xlfn.XLOOKUP($A51,'PY1 Data(H)'!$A$1:$A$288,'PY1 Data(H)'!$A$1:$CZ$288))</f>
        <v>29055519</v>
      </c>
      <c r="CW51" s="176" cm="1">
        <f t="array" ref="CW51">_xlfn.XLOOKUP(CW$1,'PY1 Data(H)'!$A$1:$CZ$1,_xlfn.XLOOKUP($A51,'PY1 Data(H)'!$A$1:$A$288,'PY1 Data(H)'!$A$1:$CZ$288))</f>
        <v>22833950</v>
      </c>
      <c r="CX51" s="176" cm="1">
        <f t="array" ref="CX51">_xlfn.XLOOKUP(CX$1,'PY1 Data(H)'!$A$1:$CZ$1,_xlfn.XLOOKUP($A51,'PY1 Data(H)'!$A$1:$A$288,'PY1 Data(H)'!$A$1:$CZ$288))</f>
        <v>9542767</v>
      </c>
      <c r="CY51" s="176" cm="1">
        <f t="array" ref="CY51">_xlfn.XLOOKUP(CY$1,'PY1 Data(H)'!$A$1:$CZ$1,_xlfn.XLOOKUP($A51,'PY1 Data(H)'!$A$1:$A$288,'PY1 Data(H)'!$A$1:$CZ$288))</f>
        <v>4542746</v>
      </c>
    </row>
    <row r="52" spans="1:103" x14ac:dyDescent="0.3">
      <c r="A52">
        <v>9</v>
      </c>
      <c r="D52" s="176" cm="1">
        <f t="array" ref="D52">_xlfn.XLOOKUP(D$1,'PY1 Data(H)'!$A$1:$CZ$1,_xlfn.XLOOKUP($A52,'PY1 Data(H)'!$A$1:$A$288,'PY1 Data(H)'!$A$1:$CZ$288))</f>
        <v>71546267</v>
      </c>
      <c r="E52" s="176" cm="1">
        <f t="array" ref="E52">_xlfn.XLOOKUP(E$1,'PY1 Data(H)'!$A$1:$CZ$1,_xlfn.XLOOKUP($A52,'PY1 Data(H)'!$A$1:$A$288,'PY1 Data(H)'!$A$1:$CZ$288))</f>
        <v>23498857</v>
      </c>
      <c r="F52" s="176" cm="1">
        <f t="array" ref="F52">_xlfn.XLOOKUP(F$1,'PY1 Data(H)'!$A$1:$CZ$1,_xlfn.XLOOKUP($A52,'PY1 Data(H)'!$A$1:$A$288,'PY1 Data(H)'!$A$1:$CZ$288))</f>
        <v>5685551</v>
      </c>
      <c r="G52" s="176" cm="1">
        <f t="array" ref="G52">_xlfn.XLOOKUP(G$1,'PY1 Data(H)'!$A$1:$CZ$1,_xlfn.XLOOKUP($A52,'PY1 Data(H)'!$A$1:$A$288,'PY1 Data(H)'!$A$1:$CZ$288))</f>
        <v>0</v>
      </c>
      <c r="H52" s="176" cm="1">
        <f t="array" ref="H52">_xlfn.XLOOKUP(H$1,'PY1 Data(H)'!$A$1:$CZ$1,_xlfn.XLOOKUP($A52,'PY1 Data(H)'!$A$1:$A$288,'PY1 Data(H)'!$A$1:$CZ$288))</f>
        <v>15294003</v>
      </c>
      <c r="I52" s="176" cm="1">
        <f t="array" ref="I52">_xlfn.XLOOKUP(I$1,'PY1 Data(H)'!$A$1:$CZ$1,_xlfn.XLOOKUP($A52,'PY1 Data(H)'!$A$1:$A$288,'PY1 Data(H)'!$A$1:$CZ$288))</f>
        <v>22697642</v>
      </c>
      <c r="J52" s="176" cm="1">
        <f t="array" ref="J52">_xlfn.XLOOKUP(J$1,'PY1 Data(H)'!$A$1:$CZ$1,_xlfn.XLOOKUP($A52,'PY1 Data(H)'!$A$1:$A$288,'PY1 Data(H)'!$A$1:$CZ$288))</f>
        <v>34028356</v>
      </c>
      <c r="K52" s="176" cm="1">
        <f t="array" ref="K52">_xlfn.XLOOKUP(K$1,'PY1 Data(H)'!$A$1:$CZ$1,_xlfn.XLOOKUP($A52,'PY1 Data(H)'!$A$1:$A$288,'PY1 Data(H)'!$A$1:$CZ$288))</f>
        <v>5395998</v>
      </c>
      <c r="L52" s="176" cm="1">
        <f t="array" ref="L52">_xlfn.XLOOKUP(L$1,'PY1 Data(H)'!$A$1:$CZ$1,_xlfn.XLOOKUP($A52,'PY1 Data(H)'!$A$1:$A$288,'PY1 Data(H)'!$A$1:$CZ$288))</f>
        <v>36003786</v>
      </c>
      <c r="M52" s="176" cm="1">
        <f t="array" ref="M52">_xlfn.XLOOKUP(M$1,'PY1 Data(H)'!$A$1:$CZ$1,_xlfn.XLOOKUP($A52,'PY1 Data(H)'!$A$1:$A$288,'PY1 Data(H)'!$A$1:$CZ$288))</f>
        <v>121194469</v>
      </c>
      <c r="N52" s="176" cm="1">
        <f t="array" ref="N52">_xlfn.XLOOKUP(N$1,'PY1 Data(H)'!$A$1:$CZ$1,_xlfn.XLOOKUP($A52,'PY1 Data(H)'!$A$1:$A$288,'PY1 Data(H)'!$A$1:$CZ$288))</f>
        <v>116651011</v>
      </c>
      <c r="O52" s="176" cm="1">
        <f t="array" ref="O52">_xlfn.XLOOKUP(O$1,'PY1 Data(H)'!$A$1:$CZ$1,_xlfn.XLOOKUP($A52,'PY1 Data(H)'!$A$1:$A$288,'PY1 Data(H)'!$A$1:$CZ$288))</f>
        <v>36164364</v>
      </c>
      <c r="P52" s="176" cm="1">
        <f t="array" ref="P52">_xlfn.XLOOKUP(P$1,'PY1 Data(H)'!$A$1:$CZ$1,_xlfn.XLOOKUP($A52,'PY1 Data(H)'!$A$1:$A$288,'PY1 Data(H)'!$A$1:$CZ$288))</f>
        <v>122396120</v>
      </c>
      <c r="Q52" s="176" cm="1">
        <f t="array" ref="Q52">_xlfn.XLOOKUP(Q$1,'PY1 Data(H)'!$A$1:$CZ$1,_xlfn.XLOOKUP($A52,'PY1 Data(H)'!$A$1:$A$288,'PY1 Data(H)'!$A$1:$CZ$288))</f>
        <v>15068053</v>
      </c>
      <c r="R52" s="176" cm="1">
        <f t="array" ref="R52">_xlfn.XLOOKUP(R$1,'PY1 Data(H)'!$A$1:$CZ$1,_xlfn.XLOOKUP($A52,'PY1 Data(H)'!$A$1:$A$288,'PY1 Data(H)'!$A$1:$CZ$288))</f>
        <v>13361596</v>
      </c>
      <c r="S52" s="176" cm="1">
        <f t="array" ref="S52">_xlfn.XLOOKUP(S$1,'PY1 Data(H)'!$A$1:$CZ$1,_xlfn.XLOOKUP($A52,'PY1 Data(H)'!$A$1:$A$288,'PY1 Data(H)'!$A$1:$CZ$288))</f>
        <v>69188466</v>
      </c>
      <c r="T52" s="176" cm="1">
        <f t="array" ref="T52">_xlfn.XLOOKUP(T$1,'PY1 Data(H)'!$A$1:$CZ$1,_xlfn.XLOOKUP($A52,'PY1 Data(H)'!$A$1:$A$288,'PY1 Data(H)'!$A$1:$CZ$288))</f>
        <v>0</v>
      </c>
      <c r="U52" s="176" cm="1">
        <f t="array" ref="U52">_xlfn.XLOOKUP(U$1,'PY1 Data(H)'!$A$1:$CZ$1,_xlfn.XLOOKUP($A52,'PY1 Data(H)'!$A$1:$A$288,'PY1 Data(H)'!$A$1:$CZ$288))</f>
        <v>112624508</v>
      </c>
      <c r="V52" s="176" cm="1">
        <f t="array" ref="V52">_xlfn.XLOOKUP(V$1,'PY1 Data(H)'!$A$1:$CZ$1,_xlfn.XLOOKUP($A52,'PY1 Data(H)'!$A$1:$A$288,'PY1 Data(H)'!$A$1:$CZ$288))</f>
        <v>54180685</v>
      </c>
      <c r="W52" s="176" cm="1">
        <f t="array" ref="W52">_xlfn.XLOOKUP(W$1,'PY1 Data(H)'!$A$1:$CZ$1,_xlfn.XLOOKUP($A52,'PY1 Data(H)'!$A$1:$A$288,'PY1 Data(H)'!$A$1:$CZ$288))</f>
        <v>0</v>
      </c>
      <c r="X52" s="176" cm="1">
        <f t="array" ref="X52">_xlfn.XLOOKUP(X$1,'PY1 Data(H)'!$A$1:$CZ$1,_xlfn.XLOOKUP($A52,'PY1 Data(H)'!$A$1:$A$288,'PY1 Data(H)'!$A$1:$CZ$288))</f>
        <v>10566147</v>
      </c>
      <c r="Y52" s="176" cm="1">
        <f t="array" ref="Y52">_xlfn.XLOOKUP(Y$1,'PY1 Data(H)'!$A$1:$CZ$1,_xlfn.XLOOKUP($A52,'PY1 Data(H)'!$A$1:$A$288,'PY1 Data(H)'!$A$1:$CZ$288))</f>
        <v>7841909</v>
      </c>
      <c r="Z52" s="176" cm="1">
        <f t="array" ref="Z52">_xlfn.XLOOKUP(Z$1,'PY1 Data(H)'!$A$1:$CZ$1,_xlfn.XLOOKUP($A52,'PY1 Data(H)'!$A$1:$A$288,'PY1 Data(H)'!$A$1:$CZ$288))</f>
        <v>47604888</v>
      </c>
      <c r="AA52" s="176" cm="1">
        <f t="array" ref="AA52">_xlfn.XLOOKUP(AA$1,'PY1 Data(H)'!$A$1:$CZ$1,_xlfn.XLOOKUP($A52,'PY1 Data(H)'!$A$1:$A$288,'PY1 Data(H)'!$A$1:$CZ$288))</f>
        <v>31994136</v>
      </c>
      <c r="AB52" s="176" cm="1">
        <f t="array" ref="AB52">_xlfn.XLOOKUP(AB$1,'PY1 Data(H)'!$A$1:$CZ$1,_xlfn.XLOOKUP($A52,'PY1 Data(H)'!$A$1:$A$288,'PY1 Data(H)'!$A$1:$CZ$288))</f>
        <v>50080951</v>
      </c>
      <c r="AC52" s="176" cm="1">
        <f t="array" ref="AC52">_xlfn.XLOOKUP(AC$1,'PY1 Data(H)'!$A$1:$CZ$1,_xlfn.XLOOKUP($A52,'PY1 Data(H)'!$A$1:$A$288,'PY1 Data(H)'!$A$1:$CZ$288))</f>
        <v>234922691</v>
      </c>
      <c r="AD52" s="176" cm="1">
        <f t="array" ref="AD52">_xlfn.XLOOKUP(AD$1,'PY1 Data(H)'!$A$1:$CZ$1,_xlfn.XLOOKUP($A52,'PY1 Data(H)'!$A$1:$A$288,'PY1 Data(H)'!$A$1:$CZ$288))</f>
        <v>35113845</v>
      </c>
      <c r="AE52" s="176" cm="1">
        <f t="array" ref="AE52">_xlfn.XLOOKUP(AE$1,'PY1 Data(H)'!$A$1:$CZ$1,_xlfn.XLOOKUP($A52,'PY1 Data(H)'!$A$1:$A$288,'PY1 Data(H)'!$A$1:$CZ$288))</f>
        <v>72347172</v>
      </c>
      <c r="AF52" s="176" cm="1">
        <f t="array" ref="AF52">_xlfn.XLOOKUP(AF$1,'PY1 Data(H)'!$A$1:$CZ$1,_xlfn.XLOOKUP($A52,'PY1 Data(H)'!$A$1:$A$288,'PY1 Data(H)'!$A$1:$CZ$288))</f>
        <v>104149896</v>
      </c>
      <c r="AG52" s="176" cm="1">
        <f t="array" ref="AG52">_xlfn.XLOOKUP(AG$1,'PY1 Data(H)'!$A$1:$CZ$1,_xlfn.XLOOKUP($A52,'PY1 Data(H)'!$A$1:$A$288,'PY1 Data(H)'!$A$1:$CZ$288))</f>
        <v>17728808</v>
      </c>
      <c r="AH52" s="176" cm="1">
        <f t="array" ref="AH52">_xlfn.XLOOKUP(AH$1,'PY1 Data(H)'!$A$1:$CZ$1,_xlfn.XLOOKUP($A52,'PY1 Data(H)'!$A$1:$A$288,'PY1 Data(H)'!$A$1:$CZ$288))</f>
        <v>25186675</v>
      </c>
      <c r="AI52" s="176" cm="1">
        <f t="array" ref="AI52">_xlfn.XLOOKUP(AI$1,'PY1 Data(H)'!$A$1:$CZ$1,_xlfn.XLOOKUP($A52,'PY1 Data(H)'!$A$1:$A$288,'PY1 Data(H)'!$A$1:$CZ$288))</f>
        <v>253101874</v>
      </c>
      <c r="AJ52" s="176" cm="1">
        <f t="array" ref="AJ52">_xlfn.XLOOKUP(AJ$1,'PY1 Data(H)'!$A$1:$CZ$1,_xlfn.XLOOKUP($A52,'PY1 Data(H)'!$A$1:$A$288,'PY1 Data(H)'!$A$1:$CZ$288))</f>
        <v>27658757</v>
      </c>
      <c r="AK52" s="176" cm="1">
        <f t="array" ref="AK52">_xlfn.XLOOKUP(AK$1,'PY1 Data(H)'!$A$1:$CZ$1,_xlfn.XLOOKUP($A52,'PY1 Data(H)'!$A$1:$A$288,'PY1 Data(H)'!$A$1:$CZ$288))</f>
        <v>157148664</v>
      </c>
      <c r="AL52" s="176" cm="1">
        <f t="array" ref="AL52">_xlfn.XLOOKUP(AL$1,'PY1 Data(H)'!$A$1:$CZ$1,_xlfn.XLOOKUP($A52,'PY1 Data(H)'!$A$1:$A$288,'PY1 Data(H)'!$A$1:$CZ$288))</f>
        <v>48951740</v>
      </c>
      <c r="AM52" s="176" cm="1">
        <f t="array" ref="AM52">_xlfn.XLOOKUP(AM$1,'PY1 Data(H)'!$A$1:$CZ$1,_xlfn.XLOOKUP($A52,'PY1 Data(H)'!$A$1:$A$288,'PY1 Data(H)'!$A$1:$CZ$288))</f>
        <v>98970925</v>
      </c>
      <c r="AN52" s="176" cm="1">
        <f t="array" ref="AN52">_xlfn.XLOOKUP(AN$1,'PY1 Data(H)'!$A$1:$CZ$1,_xlfn.XLOOKUP($A52,'PY1 Data(H)'!$A$1:$A$288,'PY1 Data(H)'!$A$1:$CZ$288))</f>
        <v>6279056</v>
      </c>
      <c r="AO52" s="176" cm="1">
        <f t="array" ref="AO52">_xlfn.XLOOKUP(AO$1,'PY1 Data(H)'!$A$1:$CZ$1,_xlfn.XLOOKUP($A52,'PY1 Data(H)'!$A$1:$A$288,'PY1 Data(H)'!$A$1:$CZ$288))</f>
        <v>9435867</v>
      </c>
      <c r="AP52" s="176" cm="1">
        <f t="array" ref="AP52">_xlfn.XLOOKUP(AP$1,'PY1 Data(H)'!$A$1:$CZ$1,_xlfn.XLOOKUP($A52,'PY1 Data(H)'!$A$1:$A$288,'PY1 Data(H)'!$A$1:$CZ$288))</f>
        <v>45693486</v>
      </c>
      <c r="AQ52" s="176" cm="1">
        <f t="array" ref="AQ52">_xlfn.XLOOKUP(AQ$1,'PY1 Data(H)'!$A$1:$CZ$1,_xlfn.XLOOKUP($A52,'PY1 Data(H)'!$A$1:$A$288,'PY1 Data(H)'!$A$1:$CZ$288))</f>
        <v>11587930</v>
      </c>
      <c r="AR52" s="176" cm="1">
        <f t="array" ref="AR52">_xlfn.XLOOKUP(AR$1,'PY1 Data(H)'!$A$1:$CZ$1,_xlfn.XLOOKUP($A52,'PY1 Data(H)'!$A$1:$A$288,'PY1 Data(H)'!$A$1:$CZ$288))</f>
        <v>204960339</v>
      </c>
      <c r="AS52" s="176" cm="1">
        <f t="array" ref="AS52">_xlfn.XLOOKUP(AS$1,'PY1 Data(H)'!$A$1:$CZ$1,_xlfn.XLOOKUP($A52,'PY1 Data(H)'!$A$1:$A$288,'PY1 Data(H)'!$A$1:$CZ$288))</f>
        <v>49638178</v>
      </c>
      <c r="AT52" s="176" cm="1">
        <f t="array" ref="AT52">_xlfn.XLOOKUP(AT$1,'PY1 Data(H)'!$A$1:$CZ$1,_xlfn.XLOOKUP($A52,'PY1 Data(H)'!$A$1:$A$288,'PY1 Data(H)'!$A$1:$CZ$288))</f>
        <v>82303027</v>
      </c>
      <c r="AU52" s="176" cm="1">
        <f t="array" ref="AU52">_xlfn.XLOOKUP(AU$1,'PY1 Data(H)'!$A$1:$CZ$1,_xlfn.XLOOKUP($A52,'PY1 Data(H)'!$A$1:$A$288,'PY1 Data(H)'!$A$1:$CZ$288))</f>
        <v>48748792</v>
      </c>
      <c r="AV52" s="176" cm="1">
        <f t="array" ref="AV52">_xlfn.XLOOKUP(AV$1,'PY1 Data(H)'!$A$1:$CZ$1,_xlfn.XLOOKUP($A52,'PY1 Data(H)'!$A$1:$A$288,'PY1 Data(H)'!$A$1:$CZ$288))</f>
        <v>80317355</v>
      </c>
      <c r="AW52" s="176" cm="1">
        <f t="array" ref="AW52">_xlfn.XLOOKUP(AW$1,'PY1 Data(H)'!$A$1:$CZ$1,_xlfn.XLOOKUP($A52,'PY1 Data(H)'!$A$1:$A$288,'PY1 Data(H)'!$A$1:$CZ$288))</f>
        <v>13213306</v>
      </c>
      <c r="AX52" s="176" cm="1">
        <f t="array" ref="AX52">_xlfn.XLOOKUP(AX$1,'PY1 Data(H)'!$A$1:$CZ$1,_xlfn.XLOOKUP($A52,'PY1 Data(H)'!$A$1:$A$288,'PY1 Data(H)'!$A$1:$CZ$288))</f>
        <v>35692859</v>
      </c>
      <c r="AY52" s="176" cm="1">
        <f t="array" ref="AY52">_xlfn.XLOOKUP(AY$1,'PY1 Data(H)'!$A$1:$CZ$1,_xlfn.XLOOKUP($A52,'PY1 Data(H)'!$A$1:$A$288,'PY1 Data(H)'!$A$1:$CZ$288))</f>
        <v>0</v>
      </c>
      <c r="AZ52" s="176" cm="1">
        <f t="array" ref="AZ52">_xlfn.XLOOKUP(AZ$1,'PY1 Data(H)'!$A$1:$CZ$1,_xlfn.XLOOKUP($A52,'PY1 Data(H)'!$A$1:$A$288,'PY1 Data(H)'!$A$1:$CZ$288))</f>
        <v>148049155</v>
      </c>
      <c r="BA52" s="176" cm="1">
        <f t="array" ref="BA52">_xlfn.XLOOKUP(BA$1,'PY1 Data(H)'!$A$1:$CZ$1,_xlfn.XLOOKUP($A52,'PY1 Data(H)'!$A$1:$A$288,'PY1 Data(H)'!$A$1:$CZ$288))</f>
        <v>35221830</v>
      </c>
      <c r="BB52" s="176" cm="1">
        <f t="array" ref="BB52">_xlfn.XLOOKUP(BB$1,'PY1 Data(H)'!$A$1:$CZ$1,_xlfn.XLOOKUP($A52,'PY1 Data(H)'!$A$1:$A$288,'PY1 Data(H)'!$A$1:$CZ$288))</f>
        <v>171023084</v>
      </c>
      <c r="BC52" s="176" cm="1">
        <f t="array" ref="BC52">_xlfn.XLOOKUP(BC$1,'PY1 Data(H)'!$A$1:$CZ$1,_xlfn.XLOOKUP($A52,'PY1 Data(H)'!$A$1:$A$288,'PY1 Data(H)'!$A$1:$CZ$288))</f>
        <v>12945493</v>
      </c>
      <c r="BD52" s="176" cm="1">
        <f t="array" ref="BD52">_xlfn.XLOOKUP(BD$1,'PY1 Data(H)'!$A$1:$CZ$1,_xlfn.XLOOKUP($A52,'PY1 Data(H)'!$A$1:$A$288,'PY1 Data(H)'!$A$1:$CZ$288))</f>
        <v>31209648</v>
      </c>
      <c r="BE52" s="176" cm="1">
        <f t="array" ref="BE52">_xlfn.XLOOKUP(BE$1,'PY1 Data(H)'!$A$1:$CZ$1,_xlfn.XLOOKUP($A52,'PY1 Data(H)'!$A$1:$A$288,'PY1 Data(H)'!$A$1:$CZ$288))</f>
        <v>37243094</v>
      </c>
      <c r="BF52" s="176" cm="1">
        <f t="array" ref="BF52">_xlfn.XLOOKUP(BF$1,'PY1 Data(H)'!$A$1:$CZ$1,_xlfn.XLOOKUP($A52,'PY1 Data(H)'!$A$1:$A$288,'PY1 Data(H)'!$A$1:$CZ$288))</f>
        <v>54579832</v>
      </c>
      <c r="BG52" s="176" cm="1">
        <f t="array" ref="BG52">_xlfn.XLOOKUP(BG$1,'PY1 Data(H)'!$A$1:$CZ$1,_xlfn.XLOOKUP($A52,'PY1 Data(H)'!$A$1:$A$288,'PY1 Data(H)'!$A$1:$CZ$288))</f>
        <v>37876856</v>
      </c>
      <c r="BH52" s="176" cm="1">
        <f t="array" ref="BH52">_xlfn.XLOOKUP(BH$1,'PY1 Data(H)'!$A$1:$CZ$1,_xlfn.XLOOKUP($A52,'PY1 Data(H)'!$A$1:$A$288,'PY1 Data(H)'!$A$1:$CZ$288))</f>
        <v>11190090</v>
      </c>
      <c r="BI52" s="176" cm="1">
        <f t="array" ref="BI52">_xlfn.XLOOKUP(BI$1,'PY1 Data(H)'!$A$1:$CZ$1,_xlfn.XLOOKUP($A52,'PY1 Data(H)'!$A$1:$A$288,'PY1 Data(H)'!$A$1:$CZ$288))</f>
        <v>15029925</v>
      </c>
      <c r="BJ52" s="176" cm="1">
        <f t="array" ref="BJ52">_xlfn.XLOOKUP(BJ$1,'PY1 Data(H)'!$A$1:$CZ$1,_xlfn.XLOOKUP($A52,'PY1 Data(H)'!$A$1:$A$288,'PY1 Data(H)'!$A$1:$CZ$288))</f>
        <v>16622747</v>
      </c>
      <c r="BK52" s="176" cm="1">
        <f t="array" ref="BK52">_xlfn.XLOOKUP(BK$1,'PY1 Data(H)'!$A$1:$CZ$1,_xlfn.XLOOKUP($A52,'PY1 Data(H)'!$A$1:$A$288,'PY1 Data(H)'!$A$1:$CZ$288))</f>
        <v>621012985</v>
      </c>
      <c r="BL52" s="176" cm="1">
        <f t="array" ref="BL52">_xlfn.XLOOKUP(BL$1,'PY1 Data(H)'!$A$1:$CZ$1,_xlfn.XLOOKUP($A52,'PY1 Data(H)'!$A$1:$A$288,'PY1 Data(H)'!$A$1:$CZ$288))</f>
        <v>8769259</v>
      </c>
      <c r="BM52" s="176" cm="1">
        <f t="array" ref="BM52">_xlfn.XLOOKUP(BM$1,'PY1 Data(H)'!$A$1:$CZ$1,_xlfn.XLOOKUP($A52,'PY1 Data(H)'!$A$1:$A$288,'PY1 Data(H)'!$A$1:$CZ$288))</f>
        <v>26396194</v>
      </c>
      <c r="BN52" s="176" cm="1">
        <f t="array" ref="BN52">_xlfn.XLOOKUP(BN$1,'PY1 Data(H)'!$A$1:$CZ$1,_xlfn.XLOOKUP($A52,'PY1 Data(H)'!$A$1:$A$288,'PY1 Data(H)'!$A$1:$CZ$288))</f>
        <v>53043052</v>
      </c>
      <c r="BO52" s="176" cm="1">
        <f t="array" ref="BO52">_xlfn.XLOOKUP(BO$1,'PY1 Data(H)'!$A$1:$CZ$1,_xlfn.XLOOKUP($A52,'PY1 Data(H)'!$A$1:$A$288,'PY1 Data(H)'!$A$1:$CZ$288))</f>
        <v>46823516</v>
      </c>
      <c r="BP52" s="176" cm="1">
        <f t="array" ref="BP52">_xlfn.XLOOKUP(BP$1,'PY1 Data(H)'!$A$1:$CZ$1,_xlfn.XLOOKUP($A52,'PY1 Data(H)'!$A$1:$A$288,'PY1 Data(H)'!$A$1:$CZ$288))</f>
        <v>472994172</v>
      </c>
      <c r="BQ52" s="176" cm="1">
        <f t="array" ref="BQ52">_xlfn.XLOOKUP(BQ$1,'PY1 Data(H)'!$A$1:$CZ$1,_xlfn.XLOOKUP($A52,'PY1 Data(H)'!$A$1:$A$288,'PY1 Data(H)'!$A$1:$CZ$288))</f>
        <v>23061306</v>
      </c>
      <c r="BR52" s="176" cm="1">
        <f t="array" ref="BR52">_xlfn.XLOOKUP(BR$1,'PY1 Data(H)'!$A$1:$CZ$1,_xlfn.XLOOKUP($A52,'PY1 Data(H)'!$A$1:$A$288,'PY1 Data(H)'!$A$1:$CZ$288))</f>
        <v>115035475</v>
      </c>
      <c r="BS52" s="176" cm="1">
        <f t="array" ref="BS52">_xlfn.XLOOKUP(BS$1,'PY1 Data(H)'!$A$1:$CZ$1,_xlfn.XLOOKUP($A52,'PY1 Data(H)'!$A$1:$A$288,'PY1 Data(H)'!$A$1:$CZ$288))</f>
        <v>76117026</v>
      </c>
      <c r="BT52" s="176" cm="1">
        <f t="array" ref="BT52">_xlfn.XLOOKUP(BT$1,'PY1 Data(H)'!$A$1:$CZ$1,_xlfn.XLOOKUP($A52,'PY1 Data(H)'!$A$1:$A$288,'PY1 Data(H)'!$A$1:$CZ$288))</f>
        <v>10612207</v>
      </c>
      <c r="BU52" s="176" cm="1">
        <f t="array" ref="BU52">_xlfn.XLOOKUP(BU$1,'PY1 Data(H)'!$A$1:$CZ$1,_xlfn.XLOOKUP($A52,'PY1 Data(H)'!$A$1:$A$288,'PY1 Data(H)'!$A$1:$CZ$288))</f>
        <v>30956934</v>
      </c>
      <c r="BV52" s="176" cm="1">
        <f t="array" ref="BV52">_xlfn.XLOOKUP(BV$1,'PY1 Data(H)'!$A$1:$CZ$1,_xlfn.XLOOKUP($A52,'PY1 Data(H)'!$A$1:$A$288,'PY1 Data(H)'!$A$1:$CZ$288))</f>
        <v>59564941</v>
      </c>
      <c r="BW52" s="176" cm="1">
        <f t="array" ref="BW52">_xlfn.XLOOKUP(BW$1,'PY1 Data(H)'!$A$1:$CZ$1,_xlfn.XLOOKUP($A52,'PY1 Data(H)'!$A$1:$A$288,'PY1 Data(H)'!$A$1:$CZ$288))</f>
        <v>6924484</v>
      </c>
      <c r="BX52" s="176" cm="1">
        <f t="array" ref="BX52">_xlfn.XLOOKUP(BX$1,'PY1 Data(H)'!$A$1:$CZ$1,_xlfn.XLOOKUP($A52,'PY1 Data(H)'!$A$1:$A$288,'PY1 Data(H)'!$A$1:$CZ$288))</f>
        <v>30981684</v>
      </c>
      <c r="BY52" s="176" cm="1">
        <f t="array" ref="BY52">_xlfn.XLOOKUP(BY$1,'PY1 Data(H)'!$A$1:$CZ$1,_xlfn.XLOOKUP($A52,'PY1 Data(H)'!$A$1:$A$288,'PY1 Data(H)'!$A$1:$CZ$288))</f>
        <v>60663284</v>
      </c>
      <c r="BZ52" s="176" cm="1">
        <f t="array" ref="BZ52">_xlfn.XLOOKUP(BZ$1,'PY1 Data(H)'!$A$1:$CZ$1,_xlfn.XLOOKUP($A52,'PY1 Data(H)'!$A$1:$A$288,'PY1 Data(H)'!$A$1:$CZ$288))</f>
        <v>13959396</v>
      </c>
      <c r="CA52" s="176" cm="1">
        <f t="array" ref="CA52">_xlfn.XLOOKUP(CA$1,'PY1 Data(H)'!$A$1:$CZ$1,_xlfn.XLOOKUP($A52,'PY1 Data(H)'!$A$1:$A$288,'PY1 Data(H)'!$A$1:$CZ$288))</f>
        <v>69889766</v>
      </c>
      <c r="CB52" s="176" cm="1">
        <f t="array" ref="CB52">_xlfn.XLOOKUP(CB$1,'PY1 Data(H)'!$A$1:$CZ$1,_xlfn.XLOOKUP($A52,'PY1 Data(H)'!$A$1:$A$288,'PY1 Data(H)'!$A$1:$CZ$288))</f>
        <v>18454503</v>
      </c>
      <c r="CC52" s="176" cm="1">
        <f t="array" ref="CC52">_xlfn.XLOOKUP(CC$1,'PY1 Data(H)'!$A$1:$CZ$1,_xlfn.XLOOKUP($A52,'PY1 Data(H)'!$A$1:$A$288,'PY1 Data(H)'!$A$1:$CZ$288))</f>
        <v>56408466</v>
      </c>
      <c r="CD52" s="176" cm="1">
        <f t="array" ref="CD52">_xlfn.XLOOKUP(CD$1,'PY1 Data(H)'!$A$1:$CZ$1,_xlfn.XLOOKUP($A52,'PY1 Data(H)'!$A$1:$A$288,'PY1 Data(H)'!$A$1:$CZ$288))</f>
        <v>44603961</v>
      </c>
      <c r="CE52" s="176" cm="1">
        <f t="array" ref="CE52">_xlfn.XLOOKUP(CE$1,'PY1 Data(H)'!$A$1:$CZ$1,_xlfn.XLOOKUP($A52,'PY1 Data(H)'!$A$1:$A$288,'PY1 Data(H)'!$A$1:$CZ$288))</f>
        <v>73657617</v>
      </c>
      <c r="CF52" s="176" cm="1">
        <f t="array" ref="CF52">_xlfn.XLOOKUP(CF$1,'PY1 Data(H)'!$A$1:$CZ$1,_xlfn.XLOOKUP($A52,'PY1 Data(H)'!$A$1:$A$288,'PY1 Data(H)'!$A$1:$CZ$288))</f>
        <v>41667202</v>
      </c>
      <c r="CG52" s="176" cm="1">
        <f t="array" ref="CG52">_xlfn.XLOOKUP(CG$1,'PY1 Data(H)'!$A$1:$CZ$1,_xlfn.XLOOKUP($A52,'PY1 Data(H)'!$A$1:$A$288,'PY1 Data(H)'!$A$1:$CZ$288))</f>
        <v>38388657</v>
      </c>
      <c r="CH52" s="176" cm="1">
        <f t="array" ref="CH52">_xlfn.XLOOKUP(CH$1,'PY1 Data(H)'!$A$1:$CZ$1,_xlfn.XLOOKUP($A52,'PY1 Data(H)'!$A$1:$A$288,'PY1 Data(H)'!$A$1:$CZ$288))</f>
        <v>13726132</v>
      </c>
      <c r="CI52" s="176" cm="1">
        <f t="array" ref="CI52">_xlfn.XLOOKUP(CI$1,'PY1 Data(H)'!$A$1:$CZ$1,_xlfn.XLOOKUP($A52,'PY1 Data(H)'!$A$1:$A$288,'PY1 Data(H)'!$A$1:$CZ$288))</f>
        <v>40057076</v>
      </c>
      <c r="CJ52" s="176" cm="1">
        <f t="array" ref="CJ52">_xlfn.XLOOKUP(CJ$1,'PY1 Data(H)'!$A$1:$CZ$1,_xlfn.XLOOKUP($A52,'PY1 Data(H)'!$A$1:$A$288,'PY1 Data(H)'!$A$1:$CZ$288))</f>
        <v>19010153</v>
      </c>
      <c r="CK52" s="176" cm="1">
        <f t="array" ref="CK52">_xlfn.XLOOKUP(CK$1,'PY1 Data(H)'!$A$1:$CZ$1,_xlfn.XLOOKUP($A52,'PY1 Data(H)'!$A$1:$A$288,'PY1 Data(H)'!$A$1:$CZ$288))</f>
        <v>53875921</v>
      </c>
      <c r="CL52" s="176" cm="1">
        <f t="array" ref="CL52">_xlfn.XLOOKUP(CL$1,'PY1 Data(H)'!$A$1:$CZ$1,_xlfn.XLOOKUP($A52,'PY1 Data(H)'!$A$1:$A$288,'PY1 Data(H)'!$A$1:$CZ$288))</f>
        <v>11560669</v>
      </c>
      <c r="CM52" s="176" cm="1">
        <f t="array" ref="CM52">_xlfn.XLOOKUP(CM$1,'PY1 Data(H)'!$A$1:$CZ$1,_xlfn.XLOOKUP($A52,'PY1 Data(H)'!$A$1:$A$288,'PY1 Data(H)'!$A$1:$CZ$288))</f>
        <v>36230937</v>
      </c>
      <c r="CN52" s="176" cm="1">
        <f t="array" ref="CN52">_xlfn.XLOOKUP(CN$1,'PY1 Data(H)'!$A$1:$CZ$1,_xlfn.XLOOKUP($A52,'PY1 Data(H)'!$A$1:$A$288,'PY1 Data(H)'!$A$1:$CZ$288))</f>
        <v>1307147</v>
      </c>
      <c r="CO52" s="176" cm="1">
        <f t="array" ref="CO52">_xlfn.XLOOKUP(CO$1,'PY1 Data(H)'!$A$1:$CZ$1,_xlfn.XLOOKUP($A52,'PY1 Data(H)'!$A$1:$A$288,'PY1 Data(H)'!$A$1:$CZ$288))</f>
        <v>131560278</v>
      </c>
      <c r="CP52" s="176" cm="1">
        <f t="array" ref="CP52">_xlfn.XLOOKUP(CP$1,'PY1 Data(H)'!$A$1:$CZ$1,_xlfn.XLOOKUP($A52,'PY1 Data(H)'!$A$1:$A$288,'PY1 Data(H)'!$A$1:$CZ$288))</f>
        <v>26993578</v>
      </c>
      <c r="CQ52" s="176" cm="1">
        <f t="array" ref="CQ52">_xlfn.XLOOKUP(CQ$1,'PY1 Data(H)'!$A$1:$CZ$1,_xlfn.XLOOKUP($A52,'PY1 Data(H)'!$A$1:$A$288,'PY1 Data(H)'!$A$1:$CZ$288))</f>
        <v>481920484</v>
      </c>
      <c r="CR52" s="176" cm="1">
        <f t="array" ref="CR52">_xlfn.XLOOKUP(CR$1,'PY1 Data(H)'!$A$1:$CZ$1,_xlfn.XLOOKUP($A52,'PY1 Data(H)'!$A$1:$A$288,'PY1 Data(H)'!$A$1:$CZ$288))</f>
        <v>20267373</v>
      </c>
      <c r="CS52" s="176" cm="1">
        <f t="array" ref="CS52">_xlfn.XLOOKUP(CS$1,'PY1 Data(H)'!$A$1:$CZ$1,_xlfn.XLOOKUP($A52,'PY1 Data(H)'!$A$1:$A$288,'PY1 Data(H)'!$A$1:$CZ$288))</f>
        <v>9781691</v>
      </c>
      <c r="CT52" s="176" cm="1">
        <f t="array" ref="CT52">_xlfn.XLOOKUP(CT$1,'PY1 Data(H)'!$A$1:$CZ$1,_xlfn.XLOOKUP($A52,'PY1 Data(H)'!$A$1:$A$288,'PY1 Data(H)'!$A$1:$CZ$288))</f>
        <v>45637067</v>
      </c>
      <c r="CU52" s="176" cm="1">
        <f t="array" ref="CU52">_xlfn.XLOOKUP(CU$1,'PY1 Data(H)'!$A$1:$CZ$1,_xlfn.XLOOKUP($A52,'PY1 Data(H)'!$A$1:$A$288,'PY1 Data(H)'!$A$1:$CZ$288))</f>
        <v>66607772</v>
      </c>
      <c r="CV52" s="176" cm="1">
        <f t="array" ref="CV52">_xlfn.XLOOKUP(CV$1,'PY1 Data(H)'!$A$1:$CZ$1,_xlfn.XLOOKUP($A52,'PY1 Data(H)'!$A$1:$A$288,'PY1 Data(H)'!$A$1:$CZ$288))</f>
        <v>42809616</v>
      </c>
      <c r="CW52" s="176" cm="1">
        <f t="array" ref="CW52">_xlfn.XLOOKUP(CW$1,'PY1 Data(H)'!$A$1:$CZ$1,_xlfn.XLOOKUP($A52,'PY1 Data(H)'!$A$1:$A$288,'PY1 Data(H)'!$A$1:$CZ$288))</f>
        <v>55285137</v>
      </c>
      <c r="CX52" s="176" cm="1">
        <f t="array" ref="CX52">_xlfn.XLOOKUP(CX$1,'PY1 Data(H)'!$A$1:$CZ$1,_xlfn.XLOOKUP($A52,'PY1 Data(H)'!$A$1:$A$288,'PY1 Data(H)'!$A$1:$CZ$288))</f>
        <v>18163429</v>
      </c>
      <c r="CY52" s="176" cm="1">
        <f t="array" ref="CY52">_xlfn.XLOOKUP(CY$1,'PY1 Data(H)'!$A$1:$CZ$1,_xlfn.XLOOKUP($A52,'PY1 Data(H)'!$A$1:$A$288,'PY1 Data(H)'!$A$1:$CZ$288))</f>
        <v>8141963</v>
      </c>
    </row>
    <row r="53" spans="1:103" x14ac:dyDescent="0.3">
      <c r="A53">
        <v>540</v>
      </c>
      <c r="D53" s="176" cm="1">
        <f t="array" ref="D53">_xlfn.XLOOKUP(D$1,'PY1 Data(H)'!$A$1:$CZ$1,_xlfn.XLOOKUP($A53,'PY1 Data(H)'!$A$1:$A$288,'PY1 Data(H)'!$A$1:$CZ$288))</f>
        <v>0</v>
      </c>
      <c r="E53" s="176" cm="1">
        <f t="array" ref="E53">_xlfn.XLOOKUP(E$1,'PY1 Data(H)'!$A$1:$CZ$1,_xlfn.XLOOKUP($A53,'PY1 Data(H)'!$A$1:$A$288,'PY1 Data(H)'!$A$1:$CZ$288))</f>
        <v>2792739</v>
      </c>
      <c r="F53" s="176" cm="1">
        <f t="array" ref="F53">_xlfn.XLOOKUP(F$1,'PY1 Data(H)'!$A$1:$CZ$1,_xlfn.XLOOKUP($A53,'PY1 Data(H)'!$A$1:$A$288,'PY1 Data(H)'!$A$1:$CZ$288))</f>
        <v>0</v>
      </c>
      <c r="G53" s="176" cm="1">
        <f t="array" ref="G53">_xlfn.XLOOKUP(G$1,'PY1 Data(H)'!$A$1:$CZ$1,_xlfn.XLOOKUP($A53,'PY1 Data(H)'!$A$1:$A$288,'PY1 Data(H)'!$A$1:$CZ$288))</f>
        <v>0</v>
      </c>
      <c r="H53" s="176" cm="1">
        <f t="array" ref="H53">_xlfn.XLOOKUP(H$1,'PY1 Data(H)'!$A$1:$CZ$1,_xlfn.XLOOKUP($A53,'PY1 Data(H)'!$A$1:$A$288,'PY1 Data(H)'!$A$1:$CZ$288))</f>
        <v>2972327</v>
      </c>
      <c r="I53" s="176" cm="1">
        <f t="array" ref="I53">_xlfn.XLOOKUP(I$1,'PY1 Data(H)'!$A$1:$CZ$1,_xlfn.XLOOKUP($A53,'PY1 Data(H)'!$A$1:$A$288,'PY1 Data(H)'!$A$1:$CZ$288))</f>
        <v>0</v>
      </c>
      <c r="J53" s="176" cm="1">
        <f t="array" ref="J53">_xlfn.XLOOKUP(J$1,'PY1 Data(H)'!$A$1:$CZ$1,_xlfn.XLOOKUP($A53,'PY1 Data(H)'!$A$1:$A$288,'PY1 Data(H)'!$A$1:$CZ$288))</f>
        <v>768719</v>
      </c>
      <c r="K53" s="176" cm="1">
        <f t="array" ref="K53">_xlfn.XLOOKUP(K$1,'PY1 Data(H)'!$A$1:$CZ$1,_xlfn.XLOOKUP($A53,'PY1 Data(H)'!$A$1:$A$288,'PY1 Data(H)'!$A$1:$CZ$288))</f>
        <v>0</v>
      </c>
      <c r="L53" s="176" cm="1">
        <f t="array" ref="L53">_xlfn.XLOOKUP(L$1,'PY1 Data(H)'!$A$1:$CZ$1,_xlfn.XLOOKUP($A53,'PY1 Data(H)'!$A$1:$A$288,'PY1 Data(H)'!$A$1:$CZ$288))</f>
        <v>2703209</v>
      </c>
      <c r="M53" s="176" cm="1">
        <f t="array" ref="M53">_xlfn.XLOOKUP(M$1,'PY1 Data(H)'!$A$1:$CZ$1,_xlfn.XLOOKUP($A53,'PY1 Data(H)'!$A$1:$A$288,'PY1 Data(H)'!$A$1:$CZ$288))</f>
        <v>3349236</v>
      </c>
      <c r="N53" s="176" cm="1">
        <f t="array" ref="N53">_xlfn.XLOOKUP(N$1,'PY1 Data(H)'!$A$1:$CZ$1,_xlfn.XLOOKUP($A53,'PY1 Data(H)'!$A$1:$A$288,'PY1 Data(H)'!$A$1:$CZ$288))</f>
        <v>9344348</v>
      </c>
      <c r="O53" s="176" cm="1">
        <f t="array" ref="O53">_xlfn.XLOOKUP(O$1,'PY1 Data(H)'!$A$1:$CZ$1,_xlfn.XLOOKUP($A53,'PY1 Data(H)'!$A$1:$A$288,'PY1 Data(H)'!$A$1:$CZ$288))</f>
        <v>2014370</v>
      </c>
      <c r="P53" s="176" cm="1">
        <f t="array" ref="P53">_xlfn.XLOOKUP(P$1,'PY1 Data(H)'!$A$1:$CZ$1,_xlfn.XLOOKUP($A53,'PY1 Data(H)'!$A$1:$A$288,'PY1 Data(H)'!$A$1:$CZ$288))</f>
        <v>0</v>
      </c>
      <c r="Q53" s="176" cm="1">
        <f t="array" ref="Q53">_xlfn.XLOOKUP(Q$1,'PY1 Data(H)'!$A$1:$CZ$1,_xlfn.XLOOKUP($A53,'PY1 Data(H)'!$A$1:$A$288,'PY1 Data(H)'!$A$1:$CZ$288))</f>
        <v>4399248</v>
      </c>
      <c r="R53" s="176" cm="1">
        <f t="array" ref="R53">_xlfn.XLOOKUP(R$1,'PY1 Data(H)'!$A$1:$CZ$1,_xlfn.XLOOKUP($A53,'PY1 Data(H)'!$A$1:$A$288,'PY1 Data(H)'!$A$1:$CZ$288))</f>
        <v>0</v>
      </c>
      <c r="S53" s="176" cm="1">
        <f t="array" ref="S53">_xlfn.XLOOKUP(S$1,'PY1 Data(H)'!$A$1:$CZ$1,_xlfn.XLOOKUP($A53,'PY1 Data(H)'!$A$1:$A$288,'PY1 Data(H)'!$A$1:$CZ$288))</f>
        <v>2400000</v>
      </c>
      <c r="T53" s="176" cm="1">
        <f t="array" ref="T53">_xlfn.XLOOKUP(T$1,'PY1 Data(H)'!$A$1:$CZ$1,_xlfn.XLOOKUP($A53,'PY1 Data(H)'!$A$1:$A$288,'PY1 Data(H)'!$A$1:$CZ$288))</f>
        <v>0</v>
      </c>
      <c r="U53" s="176" cm="1">
        <f t="array" ref="U53">_xlfn.XLOOKUP(U$1,'PY1 Data(H)'!$A$1:$CZ$1,_xlfn.XLOOKUP($A53,'PY1 Data(H)'!$A$1:$A$288,'PY1 Data(H)'!$A$1:$CZ$288))</f>
        <v>8511516</v>
      </c>
      <c r="V53" s="176" cm="1">
        <f t="array" ref="V53">_xlfn.XLOOKUP(V$1,'PY1 Data(H)'!$A$1:$CZ$1,_xlfn.XLOOKUP($A53,'PY1 Data(H)'!$A$1:$A$288,'PY1 Data(H)'!$A$1:$CZ$288))</f>
        <v>7069857</v>
      </c>
      <c r="W53" s="176" cm="1">
        <f t="array" ref="W53">_xlfn.XLOOKUP(W$1,'PY1 Data(H)'!$A$1:$CZ$1,_xlfn.XLOOKUP($A53,'PY1 Data(H)'!$A$1:$A$288,'PY1 Data(H)'!$A$1:$CZ$288))</f>
        <v>0</v>
      </c>
      <c r="X53" s="176" cm="1">
        <f t="array" ref="X53">_xlfn.XLOOKUP(X$1,'PY1 Data(H)'!$A$1:$CZ$1,_xlfn.XLOOKUP($A53,'PY1 Data(H)'!$A$1:$A$288,'PY1 Data(H)'!$A$1:$CZ$288))</f>
        <v>0</v>
      </c>
      <c r="Y53" s="176" cm="1">
        <f t="array" ref="Y53">_xlfn.XLOOKUP(Y$1,'PY1 Data(H)'!$A$1:$CZ$1,_xlfn.XLOOKUP($A53,'PY1 Data(H)'!$A$1:$A$288,'PY1 Data(H)'!$A$1:$CZ$288))</f>
        <v>0</v>
      </c>
      <c r="Z53" s="176" cm="1">
        <f t="array" ref="Z53">_xlfn.XLOOKUP(Z$1,'PY1 Data(H)'!$A$1:$CZ$1,_xlfn.XLOOKUP($A53,'PY1 Data(H)'!$A$1:$A$288,'PY1 Data(H)'!$A$1:$CZ$288))</f>
        <v>5780387</v>
      </c>
      <c r="AA53" s="176" cm="1">
        <f t="array" ref="AA53">_xlfn.XLOOKUP(AA$1,'PY1 Data(H)'!$A$1:$CZ$1,_xlfn.XLOOKUP($A53,'PY1 Data(H)'!$A$1:$A$288,'PY1 Data(H)'!$A$1:$CZ$288))</f>
        <v>54201</v>
      </c>
      <c r="AB53" s="176" cm="1">
        <f t="array" ref="AB53">_xlfn.XLOOKUP(AB$1,'PY1 Data(H)'!$A$1:$CZ$1,_xlfn.XLOOKUP($A53,'PY1 Data(H)'!$A$1:$A$288,'PY1 Data(H)'!$A$1:$CZ$288))</f>
        <v>424561</v>
      </c>
      <c r="AC53" s="176" cm="1">
        <f t="array" ref="AC53">_xlfn.XLOOKUP(AC$1,'PY1 Data(H)'!$A$1:$CZ$1,_xlfn.XLOOKUP($A53,'PY1 Data(H)'!$A$1:$A$288,'PY1 Data(H)'!$A$1:$CZ$288))</f>
        <v>9159873</v>
      </c>
      <c r="AD53" s="176" cm="1">
        <f t="array" ref="AD53">_xlfn.XLOOKUP(AD$1,'PY1 Data(H)'!$A$1:$CZ$1,_xlfn.XLOOKUP($A53,'PY1 Data(H)'!$A$1:$A$288,'PY1 Data(H)'!$A$1:$CZ$288))</f>
        <v>3992193</v>
      </c>
      <c r="AE53" s="176" cm="1">
        <f t="array" ref="AE53">_xlfn.XLOOKUP(AE$1,'PY1 Data(H)'!$A$1:$CZ$1,_xlfn.XLOOKUP($A53,'PY1 Data(H)'!$A$1:$A$288,'PY1 Data(H)'!$A$1:$CZ$288))</f>
        <v>2738756</v>
      </c>
      <c r="AF53" s="176" cm="1">
        <f t="array" ref="AF53">_xlfn.XLOOKUP(AF$1,'PY1 Data(H)'!$A$1:$CZ$1,_xlfn.XLOOKUP($A53,'PY1 Data(H)'!$A$1:$A$288,'PY1 Data(H)'!$A$1:$CZ$288))</f>
        <v>5033382</v>
      </c>
      <c r="AG53" s="176" cm="1">
        <f t="array" ref="AG53">_xlfn.XLOOKUP(AG$1,'PY1 Data(H)'!$A$1:$CZ$1,_xlfn.XLOOKUP($A53,'PY1 Data(H)'!$A$1:$A$288,'PY1 Data(H)'!$A$1:$CZ$288))</f>
        <v>3708231</v>
      </c>
      <c r="AH53" s="176" cm="1">
        <f t="array" ref="AH53">_xlfn.XLOOKUP(AH$1,'PY1 Data(H)'!$A$1:$CZ$1,_xlfn.XLOOKUP($A53,'PY1 Data(H)'!$A$1:$A$288,'PY1 Data(H)'!$A$1:$CZ$288))</f>
        <v>2929787</v>
      </c>
      <c r="AI53" s="176" cm="1">
        <f t="array" ref="AI53">_xlfn.XLOOKUP(AI$1,'PY1 Data(H)'!$A$1:$CZ$1,_xlfn.XLOOKUP($A53,'PY1 Data(H)'!$A$1:$A$288,'PY1 Data(H)'!$A$1:$CZ$288))</f>
        <v>24220752</v>
      </c>
      <c r="AJ53" s="176" cm="1">
        <f t="array" ref="AJ53">_xlfn.XLOOKUP(AJ$1,'PY1 Data(H)'!$A$1:$CZ$1,_xlfn.XLOOKUP($A53,'PY1 Data(H)'!$A$1:$A$288,'PY1 Data(H)'!$A$1:$CZ$288))</f>
        <v>4533245</v>
      </c>
      <c r="AK53" s="176" cm="1">
        <f t="array" ref="AK53">_xlfn.XLOOKUP(AK$1,'PY1 Data(H)'!$A$1:$CZ$1,_xlfn.XLOOKUP($A53,'PY1 Data(H)'!$A$1:$A$288,'PY1 Data(H)'!$A$1:$CZ$288))</f>
        <v>8936297</v>
      </c>
      <c r="AL53" s="176" cm="1">
        <f t="array" ref="AL53">_xlfn.XLOOKUP(AL$1,'PY1 Data(H)'!$A$1:$CZ$1,_xlfn.XLOOKUP($A53,'PY1 Data(H)'!$A$1:$A$288,'PY1 Data(H)'!$A$1:$CZ$288))</f>
        <v>3613565</v>
      </c>
      <c r="AM53" s="176" cm="1">
        <f t="array" ref="AM53">_xlfn.XLOOKUP(AM$1,'PY1 Data(H)'!$A$1:$CZ$1,_xlfn.XLOOKUP($A53,'PY1 Data(H)'!$A$1:$A$288,'PY1 Data(H)'!$A$1:$CZ$288))</f>
        <v>27079276</v>
      </c>
      <c r="AN53" s="176" cm="1">
        <f t="array" ref="AN53">_xlfn.XLOOKUP(AN$1,'PY1 Data(H)'!$A$1:$CZ$1,_xlfn.XLOOKUP($A53,'PY1 Data(H)'!$A$1:$A$288,'PY1 Data(H)'!$A$1:$CZ$288))</f>
        <v>8450</v>
      </c>
      <c r="AO53" s="176" cm="1">
        <f t="array" ref="AO53">_xlfn.XLOOKUP(AO$1,'PY1 Data(H)'!$A$1:$CZ$1,_xlfn.XLOOKUP($A53,'PY1 Data(H)'!$A$1:$A$288,'PY1 Data(H)'!$A$1:$CZ$288))</f>
        <v>411979</v>
      </c>
      <c r="AP53" s="176" cm="1">
        <f t="array" ref="AP53">_xlfn.XLOOKUP(AP$1,'PY1 Data(H)'!$A$1:$CZ$1,_xlfn.XLOOKUP($A53,'PY1 Data(H)'!$A$1:$A$288,'PY1 Data(H)'!$A$1:$CZ$288))</f>
        <v>5645236</v>
      </c>
      <c r="AQ53" s="176" cm="1">
        <f t="array" ref="AQ53">_xlfn.XLOOKUP(AQ$1,'PY1 Data(H)'!$A$1:$CZ$1,_xlfn.XLOOKUP($A53,'PY1 Data(H)'!$A$1:$A$288,'PY1 Data(H)'!$A$1:$CZ$288))</f>
        <v>135925</v>
      </c>
      <c r="AR53" s="176" cm="1">
        <f t="array" ref="AR53">_xlfn.XLOOKUP(AR$1,'PY1 Data(H)'!$A$1:$CZ$1,_xlfn.XLOOKUP($A53,'PY1 Data(H)'!$A$1:$A$288,'PY1 Data(H)'!$A$1:$CZ$288))</f>
        <v>32881000</v>
      </c>
      <c r="AS53" s="176" cm="1">
        <f t="array" ref="AS53">_xlfn.XLOOKUP(AS$1,'PY1 Data(H)'!$A$1:$CZ$1,_xlfn.XLOOKUP($A53,'PY1 Data(H)'!$A$1:$A$288,'PY1 Data(H)'!$A$1:$CZ$288))</f>
        <v>3430278</v>
      </c>
      <c r="AT53" s="176" cm="1">
        <f t="array" ref="AT53">_xlfn.XLOOKUP(AT$1,'PY1 Data(H)'!$A$1:$CZ$1,_xlfn.XLOOKUP($A53,'PY1 Data(H)'!$A$1:$A$288,'PY1 Data(H)'!$A$1:$CZ$288))</f>
        <v>2551797</v>
      </c>
      <c r="AU53" s="176" cm="1">
        <f t="array" ref="AU53">_xlfn.XLOOKUP(AU$1,'PY1 Data(H)'!$A$1:$CZ$1,_xlfn.XLOOKUP($A53,'PY1 Data(H)'!$A$1:$A$288,'PY1 Data(H)'!$A$1:$CZ$288))</f>
        <v>5913992</v>
      </c>
      <c r="AV53" s="176" cm="1">
        <f t="array" ref="AV53">_xlfn.XLOOKUP(AV$1,'PY1 Data(H)'!$A$1:$CZ$1,_xlfn.XLOOKUP($A53,'PY1 Data(H)'!$A$1:$A$288,'PY1 Data(H)'!$A$1:$CZ$288))</f>
        <v>15558631</v>
      </c>
      <c r="AW53" s="176" cm="1">
        <f t="array" ref="AW53">_xlfn.XLOOKUP(AW$1,'PY1 Data(H)'!$A$1:$CZ$1,_xlfn.XLOOKUP($A53,'PY1 Data(H)'!$A$1:$A$288,'PY1 Data(H)'!$A$1:$CZ$288))</f>
        <v>1558819</v>
      </c>
      <c r="AX53" s="176" cm="1">
        <f t="array" ref="AX53">_xlfn.XLOOKUP(AX$1,'PY1 Data(H)'!$A$1:$CZ$1,_xlfn.XLOOKUP($A53,'PY1 Data(H)'!$A$1:$A$288,'PY1 Data(H)'!$A$1:$CZ$288))</f>
        <v>1560640</v>
      </c>
      <c r="AY53" s="176" cm="1">
        <f t="array" ref="AY53">_xlfn.XLOOKUP(AY$1,'PY1 Data(H)'!$A$1:$CZ$1,_xlfn.XLOOKUP($A53,'PY1 Data(H)'!$A$1:$A$288,'PY1 Data(H)'!$A$1:$CZ$288))</f>
        <v>0</v>
      </c>
      <c r="AZ53" s="176" cm="1">
        <f t="array" ref="AZ53">_xlfn.XLOOKUP(AZ$1,'PY1 Data(H)'!$A$1:$CZ$1,_xlfn.XLOOKUP($A53,'PY1 Data(H)'!$A$1:$A$288,'PY1 Data(H)'!$A$1:$CZ$288))</f>
        <v>0</v>
      </c>
      <c r="BA53" s="176" cm="1">
        <f t="array" ref="BA53">_xlfn.XLOOKUP(BA$1,'PY1 Data(H)'!$A$1:$CZ$1,_xlfn.XLOOKUP($A53,'PY1 Data(H)'!$A$1:$A$288,'PY1 Data(H)'!$A$1:$CZ$288))</f>
        <v>0</v>
      </c>
      <c r="BB53" s="176" cm="1">
        <f t="array" ref="BB53">_xlfn.XLOOKUP(BB$1,'PY1 Data(H)'!$A$1:$CZ$1,_xlfn.XLOOKUP($A53,'PY1 Data(H)'!$A$1:$A$288,'PY1 Data(H)'!$A$1:$CZ$288))</f>
        <v>0</v>
      </c>
      <c r="BC53" s="176" cm="1">
        <f t="array" ref="BC53">_xlfn.XLOOKUP(BC$1,'PY1 Data(H)'!$A$1:$CZ$1,_xlfn.XLOOKUP($A53,'PY1 Data(H)'!$A$1:$A$288,'PY1 Data(H)'!$A$1:$CZ$288))</f>
        <v>668834</v>
      </c>
      <c r="BD53" s="176" cm="1">
        <f t="array" ref="BD53">_xlfn.XLOOKUP(BD$1,'PY1 Data(H)'!$A$1:$CZ$1,_xlfn.XLOOKUP($A53,'PY1 Data(H)'!$A$1:$A$288,'PY1 Data(H)'!$A$1:$CZ$288))</f>
        <v>2546894</v>
      </c>
      <c r="BE53" s="176" cm="1">
        <f t="array" ref="BE53">_xlfn.XLOOKUP(BE$1,'PY1 Data(H)'!$A$1:$CZ$1,_xlfn.XLOOKUP($A53,'PY1 Data(H)'!$A$1:$A$288,'PY1 Data(H)'!$A$1:$CZ$288))</f>
        <v>14044055</v>
      </c>
      <c r="BF53" s="176" cm="1">
        <f t="array" ref="BF53">_xlfn.XLOOKUP(BF$1,'PY1 Data(H)'!$A$1:$CZ$1,_xlfn.XLOOKUP($A53,'PY1 Data(H)'!$A$1:$A$288,'PY1 Data(H)'!$A$1:$CZ$288))</f>
        <v>2557869</v>
      </c>
      <c r="BG53" s="176" cm="1">
        <f t="array" ref="BG53">_xlfn.XLOOKUP(BG$1,'PY1 Data(H)'!$A$1:$CZ$1,_xlfn.XLOOKUP($A53,'PY1 Data(H)'!$A$1:$A$288,'PY1 Data(H)'!$A$1:$CZ$288))</f>
        <v>8490</v>
      </c>
      <c r="BH53" s="176" cm="1">
        <f t="array" ref="BH53">_xlfn.XLOOKUP(BH$1,'PY1 Data(H)'!$A$1:$CZ$1,_xlfn.XLOOKUP($A53,'PY1 Data(H)'!$A$1:$A$288,'PY1 Data(H)'!$A$1:$CZ$288))</f>
        <v>751703</v>
      </c>
      <c r="BI53" s="176" cm="1">
        <f t="array" ref="BI53">_xlfn.XLOOKUP(BI$1,'PY1 Data(H)'!$A$1:$CZ$1,_xlfn.XLOOKUP($A53,'PY1 Data(H)'!$A$1:$A$288,'PY1 Data(H)'!$A$1:$CZ$288))</f>
        <v>1370149</v>
      </c>
      <c r="BJ53" s="176" cm="1">
        <f t="array" ref="BJ53">_xlfn.XLOOKUP(BJ$1,'PY1 Data(H)'!$A$1:$CZ$1,_xlfn.XLOOKUP($A53,'PY1 Data(H)'!$A$1:$A$288,'PY1 Data(H)'!$A$1:$CZ$288))</f>
        <v>416860</v>
      </c>
      <c r="BK53" s="176" cm="1">
        <f t="array" ref="BK53">_xlfn.XLOOKUP(BK$1,'PY1 Data(H)'!$A$1:$CZ$1,_xlfn.XLOOKUP($A53,'PY1 Data(H)'!$A$1:$A$288,'PY1 Data(H)'!$A$1:$CZ$288))</f>
        <v>75381777</v>
      </c>
      <c r="BL53" s="176" cm="1">
        <f t="array" ref="BL53">_xlfn.XLOOKUP(BL$1,'PY1 Data(H)'!$A$1:$CZ$1,_xlfn.XLOOKUP($A53,'PY1 Data(H)'!$A$1:$A$288,'PY1 Data(H)'!$A$1:$CZ$288))</f>
        <v>1642348</v>
      </c>
      <c r="BM53" s="176" cm="1">
        <f t="array" ref="BM53">_xlfn.XLOOKUP(BM$1,'PY1 Data(H)'!$A$1:$CZ$1,_xlfn.XLOOKUP($A53,'PY1 Data(H)'!$A$1:$A$288,'PY1 Data(H)'!$A$1:$CZ$288))</f>
        <v>2843325</v>
      </c>
      <c r="BN53" s="176" cm="1">
        <f t="array" ref="BN53">_xlfn.XLOOKUP(BN$1,'PY1 Data(H)'!$A$1:$CZ$1,_xlfn.XLOOKUP($A53,'PY1 Data(H)'!$A$1:$A$288,'PY1 Data(H)'!$A$1:$CZ$288))</f>
        <v>602005</v>
      </c>
      <c r="BO53" s="176" cm="1">
        <f t="array" ref="BO53">_xlfn.XLOOKUP(BO$1,'PY1 Data(H)'!$A$1:$CZ$1,_xlfn.XLOOKUP($A53,'PY1 Data(H)'!$A$1:$A$288,'PY1 Data(H)'!$A$1:$CZ$288))</f>
        <v>6851718</v>
      </c>
      <c r="BP53" s="176" cm="1">
        <f t="array" ref="BP53">_xlfn.XLOOKUP(BP$1,'PY1 Data(H)'!$A$1:$CZ$1,_xlfn.XLOOKUP($A53,'PY1 Data(H)'!$A$1:$A$288,'PY1 Data(H)'!$A$1:$CZ$288))</f>
        <v>190000</v>
      </c>
      <c r="BQ53" s="176" cm="1">
        <f t="array" ref="BQ53">_xlfn.XLOOKUP(BQ$1,'PY1 Data(H)'!$A$1:$CZ$1,_xlfn.XLOOKUP($A53,'PY1 Data(H)'!$A$1:$A$288,'PY1 Data(H)'!$A$1:$CZ$288))</f>
        <v>1656232</v>
      </c>
      <c r="BR53" s="176" cm="1">
        <f t="array" ref="BR53">_xlfn.XLOOKUP(BR$1,'PY1 Data(H)'!$A$1:$CZ$1,_xlfn.XLOOKUP($A53,'PY1 Data(H)'!$A$1:$A$288,'PY1 Data(H)'!$A$1:$CZ$288))</f>
        <v>7325426</v>
      </c>
      <c r="BS53" s="176" cm="1">
        <f t="array" ref="BS53">_xlfn.XLOOKUP(BS$1,'PY1 Data(H)'!$A$1:$CZ$1,_xlfn.XLOOKUP($A53,'PY1 Data(H)'!$A$1:$A$288,'PY1 Data(H)'!$A$1:$CZ$288))</f>
        <v>14757382</v>
      </c>
      <c r="BT53" s="176" cm="1">
        <f t="array" ref="BT53">_xlfn.XLOOKUP(BT$1,'PY1 Data(H)'!$A$1:$CZ$1,_xlfn.XLOOKUP($A53,'PY1 Data(H)'!$A$1:$A$288,'PY1 Data(H)'!$A$1:$CZ$288))</f>
        <v>1639334</v>
      </c>
      <c r="BU53" s="176" cm="1">
        <f t="array" ref="BU53">_xlfn.XLOOKUP(BU$1,'PY1 Data(H)'!$A$1:$CZ$1,_xlfn.XLOOKUP($A53,'PY1 Data(H)'!$A$1:$A$288,'PY1 Data(H)'!$A$1:$CZ$288))</f>
        <v>796800</v>
      </c>
      <c r="BV53" s="176" cm="1">
        <f t="array" ref="BV53">_xlfn.XLOOKUP(BV$1,'PY1 Data(H)'!$A$1:$CZ$1,_xlfn.XLOOKUP($A53,'PY1 Data(H)'!$A$1:$A$288,'PY1 Data(H)'!$A$1:$CZ$288))</f>
        <v>42040</v>
      </c>
      <c r="BW53" s="176" cm="1">
        <f t="array" ref="BW53">_xlfn.XLOOKUP(BW$1,'PY1 Data(H)'!$A$1:$CZ$1,_xlfn.XLOOKUP($A53,'PY1 Data(H)'!$A$1:$A$288,'PY1 Data(H)'!$A$1:$CZ$288))</f>
        <v>1092889</v>
      </c>
      <c r="BX53" s="176" cm="1">
        <f t="array" ref="BX53">_xlfn.XLOOKUP(BX$1,'PY1 Data(H)'!$A$1:$CZ$1,_xlfn.XLOOKUP($A53,'PY1 Data(H)'!$A$1:$A$288,'PY1 Data(H)'!$A$1:$CZ$288))</f>
        <v>3898600</v>
      </c>
      <c r="BY53" s="176" cm="1">
        <f t="array" ref="BY53">_xlfn.XLOOKUP(BY$1,'PY1 Data(H)'!$A$1:$CZ$1,_xlfn.XLOOKUP($A53,'PY1 Data(H)'!$A$1:$A$288,'PY1 Data(H)'!$A$1:$CZ$288))</f>
        <v>16555158</v>
      </c>
      <c r="BZ53" s="176" cm="1">
        <f t="array" ref="BZ53">_xlfn.XLOOKUP(BZ$1,'PY1 Data(H)'!$A$1:$CZ$1,_xlfn.XLOOKUP($A53,'PY1 Data(H)'!$A$1:$A$288,'PY1 Data(H)'!$A$1:$CZ$288))</f>
        <v>403621</v>
      </c>
      <c r="CA53" s="176" cm="1">
        <f t="array" ref="CA53">_xlfn.XLOOKUP(CA$1,'PY1 Data(H)'!$A$1:$CZ$1,_xlfn.XLOOKUP($A53,'PY1 Data(H)'!$A$1:$A$288,'PY1 Data(H)'!$A$1:$CZ$288))</f>
        <v>1652779</v>
      </c>
      <c r="CB53" s="176" cm="1">
        <f t="array" ref="CB53">_xlfn.XLOOKUP(CB$1,'PY1 Data(H)'!$A$1:$CZ$1,_xlfn.XLOOKUP($A53,'PY1 Data(H)'!$A$1:$A$288,'PY1 Data(H)'!$A$1:$CZ$288))</f>
        <v>0</v>
      </c>
      <c r="CC53" s="176" cm="1">
        <f t="array" ref="CC53">_xlfn.XLOOKUP(CC$1,'PY1 Data(H)'!$A$1:$CZ$1,_xlfn.XLOOKUP($A53,'PY1 Data(H)'!$A$1:$A$288,'PY1 Data(H)'!$A$1:$CZ$288))</f>
        <v>0</v>
      </c>
      <c r="CD53" s="176" cm="1">
        <f t="array" ref="CD53">_xlfn.XLOOKUP(CD$1,'PY1 Data(H)'!$A$1:$CZ$1,_xlfn.XLOOKUP($A53,'PY1 Data(H)'!$A$1:$A$288,'PY1 Data(H)'!$A$1:$CZ$288))</f>
        <v>2895594</v>
      </c>
      <c r="CE53" s="176" cm="1">
        <f t="array" ref="CE53">_xlfn.XLOOKUP(CE$1,'PY1 Data(H)'!$A$1:$CZ$1,_xlfn.XLOOKUP($A53,'PY1 Data(H)'!$A$1:$A$288,'PY1 Data(H)'!$A$1:$CZ$288))</f>
        <v>12434762</v>
      </c>
      <c r="CF53" s="176" cm="1">
        <f t="array" ref="CF53">_xlfn.XLOOKUP(CF$1,'PY1 Data(H)'!$A$1:$CZ$1,_xlfn.XLOOKUP($A53,'PY1 Data(H)'!$A$1:$A$288,'PY1 Data(H)'!$A$1:$CZ$288))</f>
        <v>3588235</v>
      </c>
      <c r="CG53" s="176" cm="1">
        <f t="array" ref="CG53">_xlfn.XLOOKUP(CG$1,'PY1 Data(H)'!$A$1:$CZ$1,_xlfn.XLOOKUP($A53,'PY1 Data(H)'!$A$1:$A$288,'PY1 Data(H)'!$A$1:$CZ$288))</f>
        <v>3248786</v>
      </c>
      <c r="CH53" s="176" cm="1">
        <f t="array" ref="CH53">_xlfn.XLOOKUP(CH$1,'PY1 Data(H)'!$A$1:$CZ$1,_xlfn.XLOOKUP($A53,'PY1 Data(H)'!$A$1:$A$288,'PY1 Data(H)'!$A$1:$CZ$288))</f>
        <v>1240664</v>
      </c>
      <c r="CI53" s="176" cm="1">
        <f t="array" ref="CI53">_xlfn.XLOOKUP(CI$1,'PY1 Data(H)'!$A$1:$CZ$1,_xlfn.XLOOKUP($A53,'PY1 Data(H)'!$A$1:$A$288,'PY1 Data(H)'!$A$1:$CZ$288))</f>
        <v>4988300</v>
      </c>
      <c r="CJ53" s="176" cm="1">
        <f t="array" ref="CJ53">_xlfn.XLOOKUP(CJ$1,'PY1 Data(H)'!$A$1:$CZ$1,_xlfn.XLOOKUP($A53,'PY1 Data(H)'!$A$1:$A$288,'PY1 Data(H)'!$A$1:$CZ$288))</f>
        <v>3257170</v>
      </c>
      <c r="CK53" s="176" cm="1">
        <f t="array" ref="CK53">_xlfn.XLOOKUP(CK$1,'PY1 Data(H)'!$A$1:$CZ$1,_xlfn.XLOOKUP($A53,'PY1 Data(H)'!$A$1:$A$288,'PY1 Data(H)'!$A$1:$CZ$288))</f>
        <v>7976077</v>
      </c>
      <c r="CL53" s="176" cm="1">
        <f t="array" ref="CL53">_xlfn.XLOOKUP(CL$1,'PY1 Data(H)'!$A$1:$CZ$1,_xlfn.XLOOKUP($A53,'PY1 Data(H)'!$A$1:$A$288,'PY1 Data(H)'!$A$1:$CZ$288))</f>
        <v>66019</v>
      </c>
      <c r="CM53" s="176" cm="1">
        <f t="array" ref="CM53">_xlfn.XLOOKUP(CM$1,'PY1 Data(H)'!$A$1:$CZ$1,_xlfn.XLOOKUP($A53,'PY1 Data(H)'!$A$1:$A$288,'PY1 Data(H)'!$A$1:$CZ$288))</f>
        <v>1559329</v>
      </c>
      <c r="CN53" s="176" cm="1">
        <f t="array" ref="CN53">_xlfn.XLOOKUP(CN$1,'PY1 Data(H)'!$A$1:$CZ$1,_xlfn.XLOOKUP($A53,'PY1 Data(H)'!$A$1:$A$288,'PY1 Data(H)'!$A$1:$CZ$288))</f>
        <v>681789</v>
      </c>
      <c r="CO53" s="176" cm="1">
        <f t="array" ref="CO53">_xlfn.XLOOKUP(CO$1,'PY1 Data(H)'!$A$1:$CZ$1,_xlfn.XLOOKUP($A53,'PY1 Data(H)'!$A$1:$A$288,'PY1 Data(H)'!$A$1:$CZ$288))</f>
        <v>22447868</v>
      </c>
      <c r="CP53" s="176" cm="1">
        <f t="array" ref="CP53">_xlfn.XLOOKUP(CP$1,'PY1 Data(H)'!$A$1:$CZ$1,_xlfn.XLOOKUP($A53,'PY1 Data(H)'!$A$1:$A$288,'PY1 Data(H)'!$A$1:$CZ$288))</f>
        <v>1994887</v>
      </c>
      <c r="CQ53" s="176" cm="1">
        <f t="array" ref="CQ53">_xlfn.XLOOKUP(CQ$1,'PY1 Data(H)'!$A$1:$CZ$1,_xlfn.XLOOKUP($A53,'PY1 Data(H)'!$A$1:$A$288,'PY1 Data(H)'!$A$1:$CZ$288))</f>
        <v>7580450</v>
      </c>
      <c r="CR53" s="176" cm="1">
        <f t="array" ref="CR53">_xlfn.XLOOKUP(CR$1,'PY1 Data(H)'!$A$1:$CZ$1,_xlfn.XLOOKUP($A53,'PY1 Data(H)'!$A$1:$A$288,'PY1 Data(H)'!$A$1:$CZ$288))</f>
        <v>1770000</v>
      </c>
      <c r="CS53" s="176" cm="1">
        <f t="array" ref="CS53">_xlfn.XLOOKUP(CS$1,'PY1 Data(H)'!$A$1:$CZ$1,_xlfn.XLOOKUP($A53,'PY1 Data(H)'!$A$1:$A$288,'PY1 Data(H)'!$A$1:$CZ$288))</f>
        <v>994528</v>
      </c>
      <c r="CT53" s="176" cm="1">
        <f t="array" ref="CT53">_xlfn.XLOOKUP(CT$1,'PY1 Data(H)'!$A$1:$CZ$1,_xlfn.XLOOKUP($A53,'PY1 Data(H)'!$A$1:$A$288,'PY1 Data(H)'!$A$1:$CZ$288))</f>
        <v>0</v>
      </c>
      <c r="CU53" s="176" cm="1">
        <f t="array" ref="CU53">_xlfn.XLOOKUP(CU$1,'PY1 Data(H)'!$A$1:$CZ$1,_xlfn.XLOOKUP($A53,'PY1 Data(H)'!$A$1:$A$288,'PY1 Data(H)'!$A$1:$CZ$288))</f>
        <v>1158643</v>
      </c>
      <c r="CV53" s="176" cm="1">
        <f t="array" ref="CV53">_xlfn.XLOOKUP(CV$1,'PY1 Data(H)'!$A$1:$CZ$1,_xlfn.XLOOKUP($A53,'PY1 Data(H)'!$A$1:$A$288,'PY1 Data(H)'!$A$1:$CZ$288))</f>
        <v>5364799</v>
      </c>
      <c r="CW53" s="176" cm="1">
        <f t="array" ref="CW53">_xlfn.XLOOKUP(CW$1,'PY1 Data(H)'!$A$1:$CZ$1,_xlfn.XLOOKUP($A53,'PY1 Data(H)'!$A$1:$A$288,'PY1 Data(H)'!$A$1:$CZ$288))</f>
        <v>13850531</v>
      </c>
      <c r="CX53" s="176" cm="1">
        <f t="array" ref="CX53">_xlfn.XLOOKUP(CX$1,'PY1 Data(H)'!$A$1:$CZ$1,_xlfn.XLOOKUP($A53,'PY1 Data(H)'!$A$1:$A$288,'PY1 Data(H)'!$A$1:$CZ$288))</f>
        <v>1679695</v>
      </c>
      <c r="CY53" s="176" cm="1">
        <f t="array" ref="CY53">_xlfn.XLOOKUP(CY$1,'PY1 Data(H)'!$A$1:$CZ$1,_xlfn.XLOOKUP($A53,'PY1 Data(H)'!$A$1:$A$288,'PY1 Data(H)'!$A$1:$CZ$288))</f>
        <v>0</v>
      </c>
    </row>
    <row r="54" spans="1:103" x14ac:dyDescent="0.3">
      <c r="A54">
        <v>1052</v>
      </c>
      <c r="D54" s="176" t="e" cm="1">
        <f t="array" ref="D54">_xlfn.XLOOKUP(D$1,'PY1 Data(H)'!$A$1:$CZ$1,_xlfn.XLOOKUP($A54,'PY1 Data(H)'!$A$1:$A$288,'PY1 Data(H)'!$A$1:$CZ$288))</f>
        <v>#N/A</v>
      </c>
      <c r="E54" s="176" t="e" cm="1">
        <f t="array" ref="E54">_xlfn.XLOOKUP(E$1,'PY1 Data(H)'!$A$1:$CZ$1,_xlfn.XLOOKUP($A54,'PY1 Data(H)'!$A$1:$A$288,'PY1 Data(H)'!$A$1:$CZ$288))</f>
        <v>#N/A</v>
      </c>
      <c r="F54" s="176" t="e" cm="1">
        <f t="array" ref="F54">_xlfn.XLOOKUP(F$1,'PY1 Data(H)'!$A$1:$CZ$1,_xlfn.XLOOKUP($A54,'PY1 Data(H)'!$A$1:$A$288,'PY1 Data(H)'!$A$1:$CZ$288))</f>
        <v>#N/A</v>
      </c>
      <c r="G54" s="176" t="e" cm="1">
        <f t="array" ref="G54">_xlfn.XLOOKUP(G$1,'PY1 Data(H)'!$A$1:$CZ$1,_xlfn.XLOOKUP($A54,'PY1 Data(H)'!$A$1:$A$288,'PY1 Data(H)'!$A$1:$CZ$288))</f>
        <v>#N/A</v>
      </c>
      <c r="H54" s="176" t="e" cm="1">
        <f t="array" ref="H54">_xlfn.XLOOKUP(H$1,'PY1 Data(H)'!$A$1:$CZ$1,_xlfn.XLOOKUP($A54,'PY1 Data(H)'!$A$1:$A$288,'PY1 Data(H)'!$A$1:$CZ$288))</f>
        <v>#N/A</v>
      </c>
      <c r="I54" s="176" t="e" cm="1">
        <f t="array" ref="I54">_xlfn.XLOOKUP(I$1,'PY1 Data(H)'!$A$1:$CZ$1,_xlfn.XLOOKUP($A54,'PY1 Data(H)'!$A$1:$A$288,'PY1 Data(H)'!$A$1:$CZ$288))</f>
        <v>#N/A</v>
      </c>
      <c r="J54" s="176" t="e" cm="1">
        <f t="array" ref="J54">_xlfn.XLOOKUP(J$1,'PY1 Data(H)'!$A$1:$CZ$1,_xlfn.XLOOKUP($A54,'PY1 Data(H)'!$A$1:$A$288,'PY1 Data(H)'!$A$1:$CZ$288))</f>
        <v>#N/A</v>
      </c>
      <c r="K54" s="176" t="e" cm="1">
        <f t="array" ref="K54">_xlfn.XLOOKUP(K$1,'PY1 Data(H)'!$A$1:$CZ$1,_xlfn.XLOOKUP($A54,'PY1 Data(H)'!$A$1:$A$288,'PY1 Data(H)'!$A$1:$CZ$288))</f>
        <v>#N/A</v>
      </c>
      <c r="L54" s="176" t="e" cm="1">
        <f t="array" ref="L54">_xlfn.XLOOKUP(L$1,'PY1 Data(H)'!$A$1:$CZ$1,_xlfn.XLOOKUP($A54,'PY1 Data(H)'!$A$1:$A$288,'PY1 Data(H)'!$A$1:$CZ$288))</f>
        <v>#N/A</v>
      </c>
      <c r="M54" s="176" t="e" cm="1">
        <f t="array" ref="M54">_xlfn.XLOOKUP(M$1,'PY1 Data(H)'!$A$1:$CZ$1,_xlfn.XLOOKUP($A54,'PY1 Data(H)'!$A$1:$A$288,'PY1 Data(H)'!$A$1:$CZ$288))</f>
        <v>#N/A</v>
      </c>
      <c r="N54" s="176" t="e" cm="1">
        <f t="array" ref="N54">_xlfn.XLOOKUP(N$1,'PY1 Data(H)'!$A$1:$CZ$1,_xlfn.XLOOKUP($A54,'PY1 Data(H)'!$A$1:$A$288,'PY1 Data(H)'!$A$1:$CZ$288))</f>
        <v>#N/A</v>
      </c>
      <c r="O54" s="176" t="e" cm="1">
        <f t="array" ref="O54">_xlfn.XLOOKUP(O$1,'PY1 Data(H)'!$A$1:$CZ$1,_xlfn.XLOOKUP($A54,'PY1 Data(H)'!$A$1:$A$288,'PY1 Data(H)'!$A$1:$CZ$288))</f>
        <v>#N/A</v>
      </c>
      <c r="P54" s="176" t="e" cm="1">
        <f t="array" ref="P54">_xlfn.XLOOKUP(P$1,'PY1 Data(H)'!$A$1:$CZ$1,_xlfn.XLOOKUP($A54,'PY1 Data(H)'!$A$1:$A$288,'PY1 Data(H)'!$A$1:$CZ$288))</f>
        <v>#N/A</v>
      </c>
      <c r="Q54" s="176" t="e" cm="1">
        <f t="array" ref="Q54">_xlfn.XLOOKUP(Q$1,'PY1 Data(H)'!$A$1:$CZ$1,_xlfn.XLOOKUP($A54,'PY1 Data(H)'!$A$1:$A$288,'PY1 Data(H)'!$A$1:$CZ$288))</f>
        <v>#N/A</v>
      </c>
      <c r="R54" s="176" t="e" cm="1">
        <f t="array" ref="R54">_xlfn.XLOOKUP(R$1,'PY1 Data(H)'!$A$1:$CZ$1,_xlfn.XLOOKUP($A54,'PY1 Data(H)'!$A$1:$A$288,'PY1 Data(H)'!$A$1:$CZ$288))</f>
        <v>#N/A</v>
      </c>
      <c r="S54" s="176" t="e" cm="1">
        <f t="array" ref="S54">_xlfn.XLOOKUP(S$1,'PY1 Data(H)'!$A$1:$CZ$1,_xlfn.XLOOKUP($A54,'PY1 Data(H)'!$A$1:$A$288,'PY1 Data(H)'!$A$1:$CZ$288))</f>
        <v>#N/A</v>
      </c>
      <c r="T54" s="176" t="e" cm="1">
        <f t="array" ref="T54">_xlfn.XLOOKUP(T$1,'PY1 Data(H)'!$A$1:$CZ$1,_xlfn.XLOOKUP($A54,'PY1 Data(H)'!$A$1:$A$288,'PY1 Data(H)'!$A$1:$CZ$288))</f>
        <v>#N/A</v>
      </c>
      <c r="U54" s="176" t="e" cm="1">
        <f t="array" ref="U54">_xlfn.XLOOKUP(U$1,'PY1 Data(H)'!$A$1:$CZ$1,_xlfn.XLOOKUP($A54,'PY1 Data(H)'!$A$1:$A$288,'PY1 Data(H)'!$A$1:$CZ$288))</f>
        <v>#N/A</v>
      </c>
      <c r="V54" s="176" t="e" cm="1">
        <f t="array" ref="V54">_xlfn.XLOOKUP(V$1,'PY1 Data(H)'!$A$1:$CZ$1,_xlfn.XLOOKUP($A54,'PY1 Data(H)'!$A$1:$A$288,'PY1 Data(H)'!$A$1:$CZ$288))</f>
        <v>#N/A</v>
      </c>
      <c r="W54" s="176" t="e" cm="1">
        <f t="array" ref="W54">_xlfn.XLOOKUP(W$1,'PY1 Data(H)'!$A$1:$CZ$1,_xlfn.XLOOKUP($A54,'PY1 Data(H)'!$A$1:$A$288,'PY1 Data(H)'!$A$1:$CZ$288))</f>
        <v>#N/A</v>
      </c>
      <c r="X54" s="176" t="e" cm="1">
        <f t="array" ref="X54">_xlfn.XLOOKUP(X$1,'PY1 Data(H)'!$A$1:$CZ$1,_xlfn.XLOOKUP($A54,'PY1 Data(H)'!$A$1:$A$288,'PY1 Data(H)'!$A$1:$CZ$288))</f>
        <v>#N/A</v>
      </c>
      <c r="Y54" s="176" t="e" cm="1">
        <f t="array" ref="Y54">_xlfn.XLOOKUP(Y$1,'PY1 Data(H)'!$A$1:$CZ$1,_xlfn.XLOOKUP($A54,'PY1 Data(H)'!$A$1:$A$288,'PY1 Data(H)'!$A$1:$CZ$288))</f>
        <v>#N/A</v>
      </c>
      <c r="Z54" s="176" t="e" cm="1">
        <f t="array" ref="Z54">_xlfn.XLOOKUP(Z$1,'PY1 Data(H)'!$A$1:$CZ$1,_xlfn.XLOOKUP($A54,'PY1 Data(H)'!$A$1:$A$288,'PY1 Data(H)'!$A$1:$CZ$288))</f>
        <v>#N/A</v>
      </c>
      <c r="AA54" s="176" t="e" cm="1">
        <f t="array" ref="AA54">_xlfn.XLOOKUP(AA$1,'PY1 Data(H)'!$A$1:$CZ$1,_xlfn.XLOOKUP($A54,'PY1 Data(H)'!$A$1:$A$288,'PY1 Data(H)'!$A$1:$CZ$288))</f>
        <v>#N/A</v>
      </c>
      <c r="AB54" s="176" t="e" cm="1">
        <f t="array" ref="AB54">_xlfn.XLOOKUP(AB$1,'PY1 Data(H)'!$A$1:$CZ$1,_xlfn.XLOOKUP($A54,'PY1 Data(H)'!$A$1:$A$288,'PY1 Data(H)'!$A$1:$CZ$288))</f>
        <v>#N/A</v>
      </c>
      <c r="AC54" s="176" t="e" cm="1">
        <f t="array" ref="AC54">_xlfn.XLOOKUP(AC$1,'PY1 Data(H)'!$A$1:$CZ$1,_xlfn.XLOOKUP($A54,'PY1 Data(H)'!$A$1:$A$288,'PY1 Data(H)'!$A$1:$CZ$288))</f>
        <v>#N/A</v>
      </c>
      <c r="AD54" s="176" t="e" cm="1">
        <f t="array" ref="AD54">_xlfn.XLOOKUP(AD$1,'PY1 Data(H)'!$A$1:$CZ$1,_xlfn.XLOOKUP($A54,'PY1 Data(H)'!$A$1:$A$288,'PY1 Data(H)'!$A$1:$CZ$288))</f>
        <v>#N/A</v>
      </c>
      <c r="AE54" s="176" t="e" cm="1">
        <f t="array" ref="AE54">_xlfn.XLOOKUP(AE$1,'PY1 Data(H)'!$A$1:$CZ$1,_xlfn.XLOOKUP($A54,'PY1 Data(H)'!$A$1:$A$288,'PY1 Data(H)'!$A$1:$CZ$288))</f>
        <v>#N/A</v>
      </c>
      <c r="AF54" s="176" t="e" cm="1">
        <f t="array" ref="AF54">_xlfn.XLOOKUP(AF$1,'PY1 Data(H)'!$A$1:$CZ$1,_xlfn.XLOOKUP($A54,'PY1 Data(H)'!$A$1:$A$288,'PY1 Data(H)'!$A$1:$CZ$288))</f>
        <v>#N/A</v>
      </c>
      <c r="AG54" s="176" t="e" cm="1">
        <f t="array" ref="AG54">_xlfn.XLOOKUP(AG$1,'PY1 Data(H)'!$A$1:$CZ$1,_xlfn.XLOOKUP($A54,'PY1 Data(H)'!$A$1:$A$288,'PY1 Data(H)'!$A$1:$CZ$288))</f>
        <v>#N/A</v>
      </c>
      <c r="AH54" s="176" t="e" cm="1">
        <f t="array" ref="AH54">_xlfn.XLOOKUP(AH$1,'PY1 Data(H)'!$A$1:$CZ$1,_xlfn.XLOOKUP($A54,'PY1 Data(H)'!$A$1:$A$288,'PY1 Data(H)'!$A$1:$CZ$288))</f>
        <v>#N/A</v>
      </c>
      <c r="AI54" s="176" t="e" cm="1">
        <f t="array" ref="AI54">_xlfn.XLOOKUP(AI$1,'PY1 Data(H)'!$A$1:$CZ$1,_xlfn.XLOOKUP($A54,'PY1 Data(H)'!$A$1:$A$288,'PY1 Data(H)'!$A$1:$CZ$288))</f>
        <v>#N/A</v>
      </c>
      <c r="AJ54" s="176" t="e" cm="1">
        <f t="array" ref="AJ54">_xlfn.XLOOKUP(AJ$1,'PY1 Data(H)'!$A$1:$CZ$1,_xlfn.XLOOKUP($A54,'PY1 Data(H)'!$A$1:$A$288,'PY1 Data(H)'!$A$1:$CZ$288))</f>
        <v>#N/A</v>
      </c>
      <c r="AK54" s="176" t="e" cm="1">
        <f t="array" ref="AK54">_xlfn.XLOOKUP(AK$1,'PY1 Data(H)'!$A$1:$CZ$1,_xlfn.XLOOKUP($A54,'PY1 Data(H)'!$A$1:$A$288,'PY1 Data(H)'!$A$1:$CZ$288))</f>
        <v>#N/A</v>
      </c>
      <c r="AL54" s="176" t="e" cm="1">
        <f t="array" ref="AL54">_xlfn.XLOOKUP(AL$1,'PY1 Data(H)'!$A$1:$CZ$1,_xlfn.XLOOKUP($A54,'PY1 Data(H)'!$A$1:$A$288,'PY1 Data(H)'!$A$1:$CZ$288))</f>
        <v>#N/A</v>
      </c>
      <c r="AM54" s="176" t="e" cm="1">
        <f t="array" ref="AM54">_xlfn.XLOOKUP(AM$1,'PY1 Data(H)'!$A$1:$CZ$1,_xlfn.XLOOKUP($A54,'PY1 Data(H)'!$A$1:$A$288,'PY1 Data(H)'!$A$1:$CZ$288))</f>
        <v>#N/A</v>
      </c>
      <c r="AN54" s="176" t="e" cm="1">
        <f t="array" ref="AN54">_xlfn.XLOOKUP(AN$1,'PY1 Data(H)'!$A$1:$CZ$1,_xlfn.XLOOKUP($A54,'PY1 Data(H)'!$A$1:$A$288,'PY1 Data(H)'!$A$1:$CZ$288))</f>
        <v>#N/A</v>
      </c>
      <c r="AO54" s="176" t="e" cm="1">
        <f t="array" ref="AO54">_xlfn.XLOOKUP(AO$1,'PY1 Data(H)'!$A$1:$CZ$1,_xlfn.XLOOKUP($A54,'PY1 Data(H)'!$A$1:$A$288,'PY1 Data(H)'!$A$1:$CZ$288))</f>
        <v>#N/A</v>
      </c>
      <c r="AP54" s="176" t="e" cm="1">
        <f t="array" ref="AP54">_xlfn.XLOOKUP(AP$1,'PY1 Data(H)'!$A$1:$CZ$1,_xlfn.XLOOKUP($A54,'PY1 Data(H)'!$A$1:$A$288,'PY1 Data(H)'!$A$1:$CZ$288))</f>
        <v>#N/A</v>
      </c>
      <c r="AQ54" s="176" t="e" cm="1">
        <f t="array" ref="AQ54">_xlfn.XLOOKUP(AQ$1,'PY1 Data(H)'!$A$1:$CZ$1,_xlfn.XLOOKUP($A54,'PY1 Data(H)'!$A$1:$A$288,'PY1 Data(H)'!$A$1:$CZ$288))</f>
        <v>#N/A</v>
      </c>
      <c r="AR54" s="176" t="e" cm="1">
        <f t="array" ref="AR54">_xlfn.XLOOKUP(AR$1,'PY1 Data(H)'!$A$1:$CZ$1,_xlfn.XLOOKUP($A54,'PY1 Data(H)'!$A$1:$A$288,'PY1 Data(H)'!$A$1:$CZ$288))</f>
        <v>#N/A</v>
      </c>
      <c r="AS54" s="176" t="e" cm="1">
        <f t="array" ref="AS54">_xlfn.XLOOKUP(AS$1,'PY1 Data(H)'!$A$1:$CZ$1,_xlfn.XLOOKUP($A54,'PY1 Data(H)'!$A$1:$A$288,'PY1 Data(H)'!$A$1:$CZ$288))</f>
        <v>#N/A</v>
      </c>
      <c r="AT54" s="176" t="e" cm="1">
        <f t="array" ref="AT54">_xlfn.XLOOKUP(AT$1,'PY1 Data(H)'!$A$1:$CZ$1,_xlfn.XLOOKUP($A54,'PY1 Data(H)'!$A$1:$A$288,'PY1 Data(H)'!$A$1:$CZ$288))</f>
        <v>#N/A</v>
      </c>
      <c r="AU54" s="176" t="e" cm="1">
        <f t="array" ref="AU54">_xlfn.XLOOKUP(AU$1,'PY1 Data(H)'!$A$1:$CZ$1,_xlfn.XLOOKUP($A54,'PY1 Data(H)'!$A$1:$A$288,'PY1 Data(H)'!$A$1:$CZ$288))</f>
        <v>#N/A</v>
      </c>
      <c r="AV54" s="176" t="e" cm="1">
        <f t="array" ref="AV54">_xlfn.XLOOKUP(AV$1,'PY1 Data(H)'!$A$1:$CZ$1,_xlfn.XLOOKUP($A54,'PY1 Data(H)'!$A$1:$A$288,'PY1 Data(H)'!$A$1:$CZ$288))</f>
        <v>#N/A</v>
      </c>
      <c r="AW54" s="176" t="e" cm="1">
        <f t="array" ref="AW54">_xlfn.XLOOKUP(AW$1,'PY1 Data(H)'!$A$1:$CZ$1,_xlfn.XLOOKUP($A54,'PY1 Data(H)'!$A$1:$A$288,'PY1 Data(H)'!$A$1:$CZ$288))</f>
        <v>#N/A</v>
      </c>
      <c r="AX54" s="176" t="e" cm="1">
        <f t="array" ref="AX54">_xlfn.XLOOKUP(AX$1,'PY1 Data(H)'!$A$1:$CZ$1,_xlfn.XLOOKUP($A54,'PY1 Data(H)'!$A$1:$A$288,'PY1 Data(H)'!$A$1:$CZ$288))</f>
        <v>#N/A</v>
      </c>
      <c r="AY54" s="176" t="e" cm="1">
        <f t="array" ref="AY54">_xlfn.XLOOKUP(AY$1,'PY1 Data(H)'!$A$1:$CZ$1,_xlfn.XLOOKUP($A54,'PY1 Data(H)'!$A$1:$A$288,'PY1 Data(H)'!$A$1:$CZ$288))</f>
        <v>#N/A</v>
      </c>
      <c r="AZ54" s="176" t="e" cm="1">
        <f t="array" ref="AZ54">_xlfn.XLOOKUP(AZ$1,'PY1 Data(H)'!$A$1:$CZ$1,_xlfn.XLOOKUP($A54,'PY1 Data(H)'!$A$1:$A$288,'PY1 Data(H)'!$A$1:$CZ$288))</f>
        <v>#N/A</v>
      </c>
      <c r="BA54" s="176" t="e" cm="1">
        <f t="array" ref="BA54">_xlfn.XLOOKUP(BA$1,'PY1 Data(H)'!$A$1:$CZ$1,_xlfn.XLOOKUP($A54,'PY1 Data(H)'!$A$1:$A$288,'PY1 Data(H)'!$A$1:$CZ$288))</f>
        <v>#N/A</v>
      </c>
      <c r="BB54" s="176" t="e" cm="1">
        <f t="array" ref="BB54">_xlfn.XLOOKUP(BB$1,'PY1 Data(H)'!$A$1:$CZ$1,_xlfn.XLOOKUP($A54,'PY1 Data(H)'!$A$1:$A$288,'PY1 Data(H)'!$A$1:$CZ$288))</f>
        <v>#N/A</v>
      </c>
      <c r="BC54" s="176" t="e" cm="1">
        <f t="array" ref="BC54">_xlfn.XLOOKUP(BC$1,'PY1 Data(H)'!$A$1:$CZ$1,_xlfn.XLOOKUP($A54,'PY1 Data(H)'!$A$1:$A$288,'PY1 Data(H)'!$A$1:$CZ$288))</f>
        <v>#N/A</v>
      </c>
      <c r="BD54" s="176" t="e" cm="1">
        <f t="array" ref="BD54">_xlfn.XLOOKUP(BD$1,'PY1 Data(H)'!$A$1:$CZ$1,_xlfn.XLOOKUP($A54,'PY1 Data(H)'!$A$1:$A$288,'PY1 Data(H)'!$A$1:$CZ$288))</f>
        <v>#N/A</v>
      </c>
      <c r="BE54" s="176" t="e" cm="1">
        <f t="array" ref="BE54">_xlfn.XLOOKUP(BE$1,'PY1 Data(H)'!$A$1:$CZ$1,_xlfn.XLOOKUP($A54,'PY1 Data(H)'!$A$1:$A$288,'PY1 Data(H)'!$A$1:$CZ$288))</f>
        <v>#N/A</v>
      </c>
      <c r="BF54" s="176" t="e" cm="1">
        <f t="array" ref="BF54">_xlfn.XLOOKUP(BF$1,'PY1 Data(H)'!$A$1:$CZ$1,_xlfn.XLOOKUP($A54,'PY1 Data(H)'!$A$1:$A$288,'PY1 Data(H)'!$A$1:$CZ$288))</f>
        <v>#N/A</v>
      </c>
      <c r="BG54" s="176" t="e" cm="1">
        <f t="array" ref="BG54">_xlfn.XLOOKUP(BG$1,'PY1 Data(H)'!$A$1:$CZ$1,_xlfn.XLOOKUP($A54,'PY1 Data(H)'!$A$1:$A$288,'PY1 Data(H)'!$A$1:$CZ$288))</f>
        <v>#N/A</v>
      </c>
      <c r="BH54" s="176" t="e" cm="1">
        <f t="array" ref="BH54">_xlfn.XLOOKUP(BH$1,'PY1 Data(H)'!$A$1:$CZ$1,_xlfn.XLOOKUP($A54,'PY1 Data(H)'!$A$1:$A$288,'PY1 Data(H)'!$A$1:$CZ$288))</f>
        <v>#N/A</v>
      </c>
      <c r="BI54" s="176" t="e" cm="1">
        <f t="array" ref="BI54">_xlfn.XLOOKUP(BI$1,'PY1 Data(H)'!$A$1:$CZ$1,_xlfn.XLOOKUP($A54,'PY1 Data(H)'!$A$1:$A$288,'PY1 Data(H)'!$A$1:$CZ$288))</f>
        <v>#N/A</v>
      </c>
      <c r="BJ54" s="176" t="e" cm="1">
        <f t="array" ref="BJ54">_xlfn.XLOOKUP(BJ$1,'PY1 Data(H)'!$A$1:$CZ$1,_xlfn.XLOOKUP($A54,'PY1 Data(H)'!$A$1:$A$288,'PY1 Data(H)'!$A$1:$CZ$288))</f>
        <v>#N/A</v>
      </c>
      <c r="BK54" s="176" t="e" cm="1">
        <f t="array" ref="BK54">_xlfn.XLOOKUP(BK$1,'PY1 Data(H)'!$A$1:$CZ$1,_xlfn.XLOOKUP($A54,'PY1 Data(H)'!$A$1:$A$288,'PY1 Data(H)'!$A$1:$CZ$288))</f>
        <v>#N/A</v>
      </c>
      <c r="BL54" s="176" t="e" cm="1">
        <f t="array" ref="BL54">_xlfn.XLOOKUP(BL$1,'PY1 Data(H)'!$A$1:$CZ$1,_xlfn.XLOOKUP($A54,'PY1 Data(H)'!$A$1:$A$288,'PY1 Data(H)'!$A$1:$CZ$288))</f>
        <v>#N/A</v>
      </c>
      <c r="BM54" s="176" t="e" cm="1">
        <f t="array" ref="BM54">_xlfn.XLOOKUP(BM$1,'PY1 Data(H)'!$A$1:$CZ$1,_xlfn.XLOOKUP($A54,'PY1 Data(H)'!$A$1:$A$288,'PY1 Data(H)'!$A$1:$CZ$288))</f>
        <v>#N/A</v>
      </c>
      <c r="BN54" s="176" t="e" cm="1">
        <f t="array" ref="BN54">_xlfn.XLOOKUP(BN$1,'PY1 Data(H)'!$A$1:$CZ$1,_xlfn.XLOOKUP($A54,'PY1 Data(H)'!$A$1:$A$288,'PY1 Data(H)'!$A$1:$CZ$288))</f>
        <v>#N/A</v>
      </c>
      <c r="BO54" s="176" t="e" cm="1">
        <f t="array" ref="BO54">_xlfn.XLOOKUP(BO$1,'PY1 Data(H)'!$A$1:$CZ$1,_xlfn.XLOOKUP($A54,'PY1 Data(H)'!$A$1:$A$288,'PY1 Data(H)'!$A$1:$CZ$288))</f>
        <v>#N/A</v>
      </c>
      <c r="BP54" s="176" t="e" cm="1">
        <f t="array" ref="BP54">_xlfn.XLOOKUP(BP$1,'PY1 Data(H)'!$A$1:$CZ$1,_xlfn.XLOOKUP($A54,'PY1 Data(H)'!$A$1:$A$288,'PY1 Data(H)'!$A$1:$CZ$288))</f>
        <v>#N/A</v>
      </c>
      <c r="BQ54" s="176" t="e" cm="1">
        <f t="array" ref="BQ54">_xlfn.XLOOKUP(BQ$1,'PY1 Data(H)'!$A$1:$CZ$1,_xlfn.XLOOKUP($A54,'PY1 Data(H)'!$A$1:$A$288,'PY1 Data(H)'!$A$1:$CZ$288))</f>
        <v>#N/A</v>
      </c>
      <c r="BR54" s="176" t="e" cm="1">
        <f t="array" ref="BR54">_xlfn.XLOOKUP(BR$1,'PY1 Data(H)'!$A$1:$CZ$1,_xlfn.XLOOKUP($A54,'PY1 Data(H)'!$A$1:$A$288,'PY1 Data(H)'!$A$1:$CZ$288))</f>
        <v>#N/A</v>
      </c>
      <c r="BS54" s="176" t="e" cm="1">
        <f t="array" ref="BS54">_xlfn.XLOOKUP(BS$1,'PY1 Data(H)'!$A$1:$CZ$1,_xlfn.XLOOKUP($A54,'PY1 Data(H)'!$A$1:$A$288,'PY1 Data(H)'!$A$1:$CZ$288))</f>
        <v>#N/A</v>
      </c>
      <c r="BT54" s="176" t="e" cm="1">
        <f t="array" ref="BT54">_xlfn.XLOOKUP(BT$1,'PY1 Data(H)'!$A$1:$CZ$1,_xlfn.XLOOKUP($A54,'PY1 Data(H)'!$A$1:$A$288,'PY1 Data(H)'!$A$1:$CZ$288))</f>
        <v>#N/A</v>
      </c>
      <c r="BU54" s="176" t="e" cm="1">
        <f t="array" ref="BU54">_xlfn.XLOOKUP(BU$1,'PY1 Data(H)'!$A$1:$CZ$1,_xlfn.XLOOKUP($A54,'PY1 Data(H)'!$A$1:$A$288,'PY1 Data(H)'!$A$1:$CZ$288))</f>
        <v>#N/A</v>
      </c>
      <c r="BV54" s="176" t="e" cm="1">
        <f t="array" ref="BV54">_xlfn.XLOOKUP(BV$1,'PY1 Data(H)'!$A$1:$CZ$1,_xlfn.XLOOKUP($A54,'PY1 Data(H)'!$A$1:$A$288,'PY1 Data(H)'!$A$1:$CZ$288))</f>
        <v>#N/A</v>
      </c>
      <c r="BW54" s="176" t="e" cm="1">
        <f t="array" ref="BW54">_xlfn.XLOOKUP(BW$1,'PY1 Data(H)'!$A$1:$CZ$1,_xlfn.XLOOKUP($A54,'PY1 Data(H)'!$A$1:$A$288,'PY1 Data(H)'!$A$1:$CZ$288))</f>
        <v>#N/A</v>
      </c>
      <c r="BX54" s="176" t="e" cm="1">
        <f t="array" ref="BX54">_xlfn.XLOOKUP(BX$1,'PY1 Data(H)'!$A$1:$CZ$1,_xlfn.XLOOKUP($A54,'PY1 Data(H)'!$A$1:$A$288,'PY1 Data(H)'!$A$1:$CZ$288))</f>
        <v>#N/A</v>
      </c>
      <c r="BY54" s="176" t="e" cm="1">
        <f t="array" ref="BY54">_xlfn.XLOOKUP(BY$1,'PY1 Data(H)'!$A$1:$CZ$1,_xlfn.XLOOKUP($A54,'PY1 Data(H)'!$A$1:$A$288,'PY1 Data(H)'!$A$1:$CZ$288))</f>
        <v>#N/A</v>
      </c>
      <c r="BZ54" s="176" t="e" cm="1">
        <f t="array" ref="BZ54">_xlfn.XLOOKUP(BZ$1,'PY1 Data(H)'!$A$1:$CZ$1,_xlfn.XLOOKUP($A54,'PY1 Data(H)'!$A$1:$A$288,'PY1 Data(H)'!$A$1:$CZ$288))</f>
        <v>#N/A</v>
      </c>
      <c r="CA54" s="176" t="e" cm="1">
        <f t="array" ref="CA54">_xlfn.XLOOKUP(CA$1,'PY1 Data(H)'!$A$1:$CZ$1,_xlfn.XLOOKUP($A54,'PY1 Data(H)'!$A$1:$A$288,'PY1 Data(H)'!$A$1:$CZ$288))</f>
        <v>#N/A</v>
      </c>
      <c r="CB54" s="176" t="e" cm="1">
        <f t="array" ref="CB54">_xlfn.XLOOKUP(CB$1,'PY1 Data(H)'!$A$1:$CZ$1,_xlfn.XLOOKUP($A54,'PY1 Data(H)'!$A$1:$A$288,'PY1 Data(H)'!$A$1:$CZ$288))</f>
        <v>#N/A</v>
      </c>
      <c r="CC54" s="176" t="e" cm="1">
        <f t="array" ref="CC54">_xlfn.XLOOKUP(CC$1,'PY1 Data(H)'!$A$1:$CZ$1,_xlfn.XLOOKUP($A54,'PY1 Data(H)'!$A$1:$A$288,'PY1 Data(H)'!$A$1:$CZ$288))</f>
        <v>#N/A</v>
      </c>
      <c r="CD54" s="176" t="e" cm="1">
        <f t="array" ref="CD54">_xlfn.XLOOKUP(CD$1,'PY1 Data(H)'!$A$1:$CZ$1,_xlfn.XLOOKUP($A54,'PY1 Data(H)'!$A$1:$A$288,'PY1 Data(H)'!$A$1:$CZ$288))</f>
        <v>#N/A</v>
      </c>
      <c r="CE54" s="176" t="e" cm="1">
        <f t="array" ref="CE54">_xlfn.XLOOKUP(CE$1,'PY1 Data(H)'!$A$1:$CZ$1,_xlfn.XLOOKUP($A54,'PY1 Data(H)'!$A$1:$A$288,'PY1 Data(H)'!$A$1:$CZ$288))</f>
        <v>#N/A</v>
      </c>
      <c r="CF54" s="176" t="e" cm="1">
        <f t="array" ref="CF54">_xlfn.XLOOKUP(CF$1,'PY1 Data(H)'!$A$1:$CZ$1,_xlfn.XLOOKUP($A54,'PY1 Data(H)'!$A$1:$A$288,'PY1 Data(H)'!$A$1:$CZ$288))</f>
        <v>#N/A</v>
      </c>
      <c r="CG54" s="176" t="e" cm="1">
        <f t="array" ref="CG54">_xlfn.XLOOKUP(CG$1,'PY1 Data(H)'!$A$1:$CZ$1,_xlfn.XLOOKUP($A54,'PY1 Data(H)'!$A$1:$A$288,'PY1 Data(H)'!$A$1:$CZ$288))</f>
        <v>#N/A</v>
      </c>
      <c r="CH54" s="176" t="e" cm="1">
        <f t="array" ref="CH54">_xlfn.XLOOKUP(CH$1,'PY1 Data(H)'!$A$1:$CZ$1,_xlfn.XLOOKUP($A54,'PY1 Data(H)'!$A$1:$A$288,'PY1 Data(H)'!$A$1:$CZ$288))</f>
        <v>#N/A</v>
      </c>
      <c r="CI54" s="176" t="e" cm="1">
        <f t="array" ref="CI54">_xlfn.XLOOKUP(CI$1,'PY1 Data(H)'!$A$1:$CZ$1,_xlfn.XLOOKUP($A54,'PY1 Data(H)'!$A$1:$A$288,'PY1 Data(H)'!$A$1:$CZ$288))</f>
        <v>#N/A</v>
      </c>
      <c r="CJ54" s="176" t="e" cm="1">
        <f t="array" ref="CJ54">_xlfn.XLOOKUP(CJ$1,'PY1 Data(H)'!$A$1:$CZ$1,_xlfn.XLOOKUP($A54,'PY1 Data(H)'!$A$1:$A$288,'PY1 Data(H)'!$A$1:$CZ$288))</f>
        <v>#N/A</v>
      </c>
      <c r="CK54" s="176" t="e" cm="1">
        <f t="array" ref="CK54">_xlfn.XLOOKUP(CK$1,'PY1 Data(H)'!$A$1:$CZ$1,_xlfn.XLOOKUP($A54,'PY1 Data(H)'!$A$1:$A$288,'PY1 Data(H)'!$A$1:$CZ$288))</f>
        <v>#N/A</v>
      </c>
      <c r="CL54" s="176" t="e" cm="1">
        <f t="array" ref="CL54">_xlfn.XLOOKUP(CL$1,'PY1 Data(H)'!$A$1:$CZ$1,_xlfn.XLOOKUP($A54,'PY1 Data(H)'!$A$1:$A$288,'PY1 Data(H)'!$A$1:$CZ$288))</f>
        <v>#N/A</v>
      </c>
      <c r="CM54" s="176" t="e" cm="1">
        <f t="array" ref="CM54">_xlfn.XLOOKUP(CM$1,'PY1 Data(H)'!$A$1:$CZ$1,_xlfn.XLOOKUP($A54,'PY1 Data(H)'!$A$1:$A$288,'PY1 Data(H)'!$A$1:$CZ$288))</f>
        <v>#N/A</v>
      </c>
      <c r="CN54" s="176" t="e" cm="1">
        <f t="array" ref="CN54">_xlfn.XLOOKUP(CN$1,'PY1 Data(H)'!$A$1:$CZ$1,_xlfn.XLOOKUP($A54,'PY1 Data(H)'!$A$1:$A$288,'PY1 Data(H)'!$A$1:$CZ$288))</f>
        <v>#N/A</v>
      </c>
      <c r="CO54" s="176" t="e" cm="1">
        <f t="array" ref="CO54">_xlfn.XLOOKUP(CO$1,'PY1 Data(H)'!$A$1:$CZ$1,_xlfn.XLOOKUP($A54,'PY1 Data(H)'!$A$1:$A$288,'PY1 Data(H)'!$A$1:$CZ$288))</f>
        <v>#N/A</v>
      </c>
      <c r="CP54" s="176" t="e" cm="1">
        <f t="array" ref="CP54">_xlfn.XLOOKUP(CP$1,'PY1 Data(H)'!$A$1:$CZ$1,_xlfn.XLOOKUP($A54,'PY1 Data(H)'!$A$1:$A$288,'PY1 Data(H)'!$A$1:$CZ$288))</f>
        <v>#N/A</v>
      </c>
      <c r="CQ54" s="176" t="e" cm="1">
        <f t="array" ref="CQ54">_xlfn.XLOOKUP(CQ$1,'PY1 Data(H)'!$A$1:$CZ$1,_xlfn.XLOOKUP($A54,'PY1 Data(H)'!$A$1:$A$288,'PY1 Data(H)'!$A$1:$CZ$288))</f>
        <v>#N/A</v>
      </c>
      <c r="CR54" s="176" t="e" cm="1">
        <f t="array" ref="CR54">_xlfn.XLOOKUP(CR$1,'PY1 Data(H)'!$A$1:$CZ$1,_xlfn.XLOOKUP($A54,'PY1 Data(H)'!$A$1:$A$288,'PY1 Data(H)'!$A$1:$CZ$288))</f>
        <v>#N/A</v>
      </c>
      <c r="CS54" s="176" t="e" cm="1">
        <f t="array" ref="CS54">_xlfn.XLOOKUP(CS$1,'PY1 Data(H)'!$A$1:$CZ$1,_xlfn.XLOOKUP($A54,'PY1 Data(H)'!$A$1:$A$288,'PY1 Data(H)'!$A$1:$CZ$288))</f>
        <v>#N/A</v>
      </c>
      <c r="CT54" s="176" t="e" cm="1">
        <f t="array" ref="CT54">_xlfn.XLOOKUP(CT$1,'PY1 Data(H)'!$A$1:$CZ$1,_xlfn.XLOOKUP($A54,'PY1 Data(H)'!$A$1:$A$288,'PY1 Data(H)'!$A$1:$CZ$288))</f>
        <v>#N/A</v>
      </c>
      <c r="CU54" s="176" t="e" cm="1">
        <f t="array" ref="CU54">_xlfn.XLOOKUP(CU$1,'PY1 Data(H)'!$A$1:$CZ$1,_xlfn.XLOOKUP($A54,'PY1 Data(H)'!$A$1:$A$288,'PY1 Data(H)'!$A$1:$CZ$288))</f>
        <v>#N/A</v>
      </c>
      <c r="CV54" s="176" t="e" cm="1">
        <f t="array" ref="CV54">_xlfn.XLOOKUP(CV$1,'PY1 Data(H)'!$A$1:$CZ$1,_xlfn.XLOOKUP($A54,'PY1 Data(H)'!$A$1:$A$288,'PY1 Data(H)'!$A$1:$CZ$288))</f>
        <v>#N/A</v>
      </c>
      <c r="CW54" s="176" t="e" cm="1">
        <f t="array" ref="CW54">_xlfn.XLOOKUP(CW$1,'PY1 Data(H)'!$A$1:$CZ$1,_xlfn.XLOOKUP($A54,'PY1 Data(H)'!$A$1:$A$288,'PY1 Data(H)'!$A$1:$CZ$288))</f>
        <v>#N/A</v>
      </c>
      <c r="CX54" s="176" t="e" cm="1">
        <f t="array" ref="CX54">_xlfn.XLOOKUP(CX$1,'PY1 Data(H)'!$A$1:$CZ$1,_xlfn.XLOOKUP($A54,'PY1 Data(H)'!$A$1:$A$288,'PY1 Data(H)'!$A$1:$CZ$288))</f>
        <v>#N/A</v>
      </c>
      <c r="CY54" s="176" t="e" cm="1">
        <f t="array" ref="CY54">_xlfn.XLOOKUP(CY$1,'PY1 Data(H)'!$A$1:$CZ$1,_xlfn.XLOOKUP($A54,'PY1 Data(H)'!$A$1:$A$288,'PY1 Data(H)'!$A$1:$CZ$288))</f>
        <v>#N/A</v>
      </c>
    </row>
    <row r="55" spans="1:103" x14ac:dyDescent="0.3">
      <c r="D55" s="176" t="e" cm="1">
        <f t="array" ref="D55">_xlfn.XLOOKUP(D$1,'PY1 Data(H)'!$A$1:$CZ$1,_xlfn.XLOOKUP($A55,'PY1 Data(H)'!$A$1:$A$288,'PY1 Data(H)'!$A$1:$CZ$288))</f>
        <v>#N/A</v>
      </c>
      <c r="E55" s="176" t="e" cm="1">
        <f t="array" ref="E55">_xlfn.XLOOKUP(E$1,'PY1 Data(H)'!$A$1:$CZ$1,_xlfn.XLOOKUP($A55,'PY1 Data(H)'!$A$1:$A$288,'PY1 Data(H)'!$A$1:$CZ$288))</f>
        <v>#N/A</v>
      </c>
      <c r="F55" s="176" t="e" cm="1">
        <f t="array" ref="F55">_xlfn.XLOOKUP(F$1,'PY1 Data(H)'!$A$1:$CZ$1,_xlfn.XLOOKUP($A55,'PY1 Data(H)'!$A$1:$A$288,'PY1 Data(H)'!$A$1:$CZ$288))</f>
        <v>#N/A</v>
      </c>
      <c r="G55" s="176" t="e" cm="1">
        <f t="array" ref="G55">_xlfn.XLOOKUP(G$1,'PY1 Data(H)'!$A$1:$CZ$1,_xlfn.XLOOKUP($A55,'PY1 Data(H)'!$A$1:$A$288,'PY1 Data(H)'!$A$1:$CZ$288))</f>
        <v>#N/A</v>
      </c>
      <c r="H55" s="176" t="e" cm="1">
        <f t="array" ref="H55">_xlfn.XLOOKUP(H$1,'PY1 Data(H)'!$A$1:$CZ$1,_xlfn.XLOOKUP($A55,'PY1 Data(H)'!$A$1:$A$288,'PY1 Data(H)'!$A$1:$CZ$288))</f>
        <v>#N/A</v>
      </c>
      <c r="I55" s="176" t="e" cm="1">
        <f t="array" ref="I55">_xlfn.XLOOKUP(I$1,'PY1 Data(H)'!$A$1:$CZ$1,_xlfn.XLOOKUP($A55,'PY1 Data(H)'!$A$1:$A$288,'PY1 Data(H)'!$A$1:$CZ$288))</f>
        <v>#N/A</v>
      </c>
      <c r="J55" s="176" t="e" cm="1">
        <f t="array" ref="J55">_xlfn.XLOOKUP(J$1,'PY1 Data(H)'!$A$1:$CZ$1,_xlfn.XLOOKUP($A55,'PY1 Data(H)'!$A$1:$A$288,'PY1 Data(H)'!$A$1:$CZ$288))</f>
        <v>#N/A</v>
      </c>
      <c r="K55" s="176" t="e" cm="1">
        <f t="array" ref="K55">_xlfn.XLOOKUP(K$1,'PY1 Data(H)'!$A$1:$CZ$1,_xlfn.XLOOKUP($A55,'PY1 Data(H)'!$A$1:$A$288,'PY1 Data(H)'!$A$1:$CZ$288))</f>
        <v>#N/A</v>
      </c>
      <c r="L55" s="176" t="e" cm="1">
        <f t="array" ref="L55">_xlfn.XLOOKUP(L$1,'PY1 Data(H)'!$A$1:$CZ$1,_xlfn.XLOOKUP($A55,'PY1 Data(H)'!$A$1:$A$288,'PY1 Data(H)'!$A$1:$CZ$288))</f>
        <v>#N/A</v>
      </c>
      <c r="M55" s="176" t="e" cm="1">
        <f t="array" ref="M55">_xlfn.XLOOKUP(M$1,'PY1 Data(H)'!$A$1:$CZ$1,_xlfn.XLOOKUP($A55,'PY1 Data(H)'!$A$1:$A$288,'PY1 Data(H)'!$A$1:$CZ$288))</f>
        <v>#N/A</v>
      </c>
      <c r="N55" s="176" t="e" cm="1">
        <f t="array" ref="N55">_xlfn.XLOOKUP(N$1,'PY1 Data(H)'!$A$1:$CZ$1,_xlfn.XLOOKUP($A55,'PY1 Data(H)'!$A$1:$A$288,'PY1 Data(H)'!$A$1:$CZ$288))</f>
        <v>#N/A</v>
      </c>
      <c r="O55" s="176" t="e" cm="1">
        <f t="array" ref="O55">_xlfn.XLOOKUP(O$1,'PY1 Data(H)'!$A$1:$CZ$1,_xlfn.XLOOKUP($A55,'PY1 Data(H)'!$A$1:$A$288,'PY1 Data(H)'!$A$1:$CZ$288))</f>
        <v>#N/A</v>
      </c>
      <c r="P55" s="176" t="e" cm="1">
        <f t="array" ref="P55">_xlfn.XLOOKUP(P$1,'PY1 Data(H)'!$A$1:$CZ$1,_xlfn.XLOOKUP($A55,'PY1 Data(H)'!$A$1:$A$288,'PY1 Data(H)'!$A$1:$CZ$288))</f>
        <v>#N/A</v>
      </c>
      <c r="Q55" s="176" t="e" cm="1">
        <f t="array" ref="Q55">_xlfn.XLOOKUP(Q$1,'PY1 Data(H)'!$A$1:$CZ$1,_xlfn.XLOOKUP($A55,'PY1 Data(H)'!$A$1:$A$288,'PY1 Data(H)'!$A$1:$CZ$288))</f>
        <v>#N/A</v>
      </c>
      <c r="R55" s="176" t="e" cm="1">
        <f t="array" ref="R55">_xlfn.XLOOKUP(R$1,'PY1 Data(H)'!$A$1:$CZ$1,_xlfn.XLOOKUP($A55,'PY1 Data(H)'!$A$1:$A$288,'PY1 Data(H)'!$A$1:$CZ$288))</f>
        <v>#N/A</v>
      </c>
      <c r="S55" s="176" t="e" cm="1">
        <f t="array" ref="S55">_xlfn.XLOOKUP(S$1,'PY1 Data(H)'!$A$1:$CZ$1,_xlfn.XLOOKUP($A55,'PY1 Data(H)'!$A$1:$A$288,'PY1 Data(H)'!$A$1:$CZ$288))</f>
        <v>#N/A</v>
      </c>
      <c r="T55" s="176" t="e" cm="1">
        <f t="array" ref="T55">_xlfn.XLOOKUP(T$1,'PY1 Data(H)'!$A$1:$CZ$1,_xlfn.XLOOKUP($A55,'PY1 Data(H)'!$A$1:$A$288,'PY1 Data(H)'!$A$1:$CZ$288))</f>
        <v>#N/A</v>
      </c>
      <c r="U55" s="176" t="e" cm="1">
        <f t="array" ref="U55">_xlfn.XLOOKUP(U$1,'PY1 Data(H)'!$A$1:$CZ$1,_xlfn.XLOOKUP($A55,'PY1 Data(H)'!$A$1:$A$288,'PY1 Data(H)'!$A$1:$CZ$288))</f>
        <v>#N/A</v>
      </c>
      <c r="V55" s="176" t="e" cm="1">
        <f t="array" ref="V55">_xlfn.XLOOKUP(V$1,'PY1 Data(H)'!$A$1:$CZ$1,_xlfn.XLOOKUP($A55,'PY1 Data(H)'!$A$1:$A$288,'PY1 Data(H)'!$A$1:$CZ$288))</f>
        <v>#N/A</v>
      </c>
      <c r="W55" s="176" t="e" cm="1">
        <f t="array" ref="W55">_xlfn.XLOOKUP(W$1,'PY1 Data(H)'!$A$1:$CZ$1,_xlfn.XLOOKUP($A55,'PY1 Data(H)'!$A$1:$A$288,'PY1 Data(H)'!$A$1:$CZ$288))</f>
        <v>#N/A</v>
      </c>
      <c r="X55" s="176" t="e" cm="1">
        <f t="array" ref="X55">_xlfn.XLOOKUP(X$1,'PY1 Data(H)'!$A$1:$CZ$1,_xlfn.XLOOKUP($A55,'PY1 Data(H)'!$A$1:$A$288,'PY1 Data(H)'!$A$1:$CZ$288))</f>
        <v>#N/A</v>
      </c>
      <c r="Y55" s="176" t="e" cm="1">
        <f t="array" ref="Y55">_xlfn.XLOOKUP(Y$1,'PY1 Data(H)'!$A$1:$CZ$1,_xlfn.XLOOKUP($A55,'PY1 Data(H)'!$A$1:$A$288,'PY1 Data(H)'!$A$1:$CZ$288))</f>
        <v>#N/A</v>
      </c>
      <c r="Z55" s="176" t="e" cm="1">
        <f t="array" ref="Z55">_xlfn.XLOOKUP(Z$1,'PY1 Data(H)'!$A$1:$CZ$1,_xlfn.XLOOKUP($A55,'PY1 Data(H)'!$A$1:$A$288,'PY1 Data(H)'!$A$1:$CZ$288))</f>
        <v>#N/A</v>
      </c>
      <c r="AA55" s="176" t="e" cm="1">
        <f t="array" ref="AA55">_xlfn.XLOOKUP(AA$1,'PY1 Data(H)'!$A$1:$CZ$1,_xlfn.XLOOKUP($A55,'PY1 Data(H)'!$A$1:$A$288,'PY1 Data(H)'!$A$1:$CZ$288))</f>
        <v>#N/A</v>
      </c>
      <c r="AB55" s="176" t="e" cm="1">
        <f t="array" ref="AB55">_xlfn.XLOOKUP(AB$1,'PY1 Data(H)'!$A$1:$CZ$1,_xlfn.XLOOKUP($A55,'PY1 Data(H)'!$A$1:$A$288,'PY1 Data(H)'!$A$1:$CZ$288))</f>
        <v>#N/A</v>
      </c>
      <c r="AC55" s="176" t="e" cm="1">
        <f t="array" ref="AC55">_xlfn.XLOOKUP(AC$1,'PY1 Data(H)'!$A$1:$CZ$1,_xlfn.XLOOKUP($A55,'PY1 Data(H)'!$A$1:$A$288,'PY1 Data(H)'!$A$1:$CZ$288))</f>
        <v>#N/A</v>
      </c>
      <c r="AD55" s="176" t="e" cm="1">
        <f t="array" ref="AD55">_xlfn.XLOOKUP(AD$1,'PY1 Data(H)'!$A$1:$CZ$1,_xlfn.XLOOKUP($A55,'PY1 Data(H)'!$A$1:$A$288,'PY1 Data(H)'!$A$1:$CZ$288))</f>
        <v>#N/A</v>
      </c>
      <c r="AE55" s="176" t="e" cm="1">
        <f t="array" ref="AE55">_xlfn.XLOOKUP(AE$1,'PY1 Data(H)'!$A$1:$CZ$1,_xlfn.XLOOKUP($A55,'PY1 Data(H)'!$A$1:$A$288,'PY1 Data(H)'!$A$1:$CZ$288))</f>
        <v>#N/A</v>
      </c>
      <c r="AF55" s="176" t="e" cm="1">
        <f t="array" ref="AF55">_xlfn.XLOOKUP(AF$1,'PY1 Data(H)'!$A$1:$CZ$1,_xlfn.XLOOKUP($A55,'PY1 Data(H)'!$A$1:$A$288,'PY1 Data(H)'!$A$1:$CZ$288))</f>
        <v>#N/A</v>
      </c>
      <c r="AG55" s="176" t="e" cm="1">
        <f t="array" ref="AG55">_xlfn.XLOOKUP(AG$1,'PY1 Data(H)'!$A$1:$CZ$1,_xlfn.XLOOKUP($A55,'PY1 Data(H)'!$A$1:$A$288,'PY1 Data(H)'!$A$1:$CZ$288))</f>
        <v>#N/A</v>
      </c>
      <c r="AH55" s="176" t="e" cm="1">
        <f t="array" ref="AH55">_xlfn.XLOOKUP(AH$1,'PY1 Data(H)'!$A$1:$CZ$1,_xlfn.XLOOKUP($A55,'PY1 Data(H)'!$A$1:$A$288,'PY1 Data(H)'!$A$1:$CZ$288))</f>
        <v>#N/A</v>
      </c>
      <c r="AI55" s="176" t="e" cm="1">
        <f t="array" ref="AI55">_xlfn.XLOOKUP(AI$1,'PY1 Data(H)'!$A$1:$CZ$1,_xlfn.XLOOKUP($A55,'PY1 Data(H)'!$A$1:$A$288,'PY1 Data(H)'!$A$1:$CZ$288))</f>
        <v>#N/A</v>
      </c>
      <c r="AJ55" s="176" t="e" cm="1">
        <f t="array" ref="AJ55">_xlfn.XLOOKUP(AJ$1,'PY1 Data(H)'!$A$1:$CZ$1,_xlfn.XLOOKUP($A55,'PY1 Data(H)'!$A$1:$A$288,'PY1 Data(H)'!$A$1:$CZ$288))</f>
        <v>#N/A</v>
      </c>
      <c r="AK55" s="176" t="e" cm="1">
        <f t="array" ref="AK55">_xlfn.XLOOKUP(AK$1,'PY1 Data(H)'!$A$1:$CZ$1,_xlfn.XLOOKUP($A55,'PY1 Data(H)'!$A$1:$A$288,'PY1 Data(H)'!$A$1:$CZ$288))</f>
        <v>#N/A</v>
      </c>
      <c r="AL55" s="176" t="e" cm="1">
        <f t="array" ref="AL55">_xlfn.XLOOKUP(AL$1,'PY1 Data(H)'!$A$1:$CZ$1,_xlfn.XLOOKUP($A55,'PY1 Data(H)'!$A$1:$A$288,'PY1 Data(H)'!$A$1:$CZ$288))</f>
        <v>#N/A</v>
      </c>
      <c r="AM55" s="176" t="e" cm="1">
        <f t="array" ref="AM55">_xlfn.XLOOKUP(AM$1,'PY1 Data(H)'!$A$1:$CZ$1,_xlfn.XLOOKUP($A55,'PY1 Data(H)'!$A$1:$A$288,'PY1 Data(H)'!$A$1:$CZ$288))</f>
        <v>#N/A</v>
      </c>
      <c r="AN55" s="176" t="e" cm="1">
        <f t="array" ref="AN55">_xlfn.XLOOKUP(AN$1,'PY1 Data(H)'!$A$1:$CZ$1,_xlfn.XLOOKUP($A55,'PY1 Data(H)'!$A$1:$A$288,'PY1 Data(H)'!$A$1:$CZ$288))</f>
        <v>#N/A</v>
      </c>
      <c r="AO55" s="176" t="e" cm="1">
        <f t="array" ref="AO55">_xlfn.XLOOKUP(AO$1,'PY1 Data(H)'!$A$1:$CZ$1,_xlfn.XLOOKUP($A55,'PY1 Data(H)'!$A$1:$A$288,'PY1 Data(H)'!$A$1:$CZ$288))</f>
        <v>#N/A</v>
      </c>
      <c r="AP55" s="176" t="e" cm="1">
        <f t="array" ref="AP55">_xlfn.XLOOKUP(AP$1,'PY1 Data(H)'!$A$1:$CZ$1,_xlfn.XLOOKUP($A55,'PY1 Data(H)'!$A$1:$A$288,'PY1 Data(H)'!$A$1:$CZ$288))</f>
        <v>#N/A</v>
      </c>
      <c r="AQ55" s="176" t="e" cm="1">
        <f t="array" ref="AQ55">_xlfn.XLOOKUP(AQ$1,'PY1 Data(H)'!$A$1:$CZ$1,_xlfn.XLOOKUP($A55,'PY1 Data(H)'!$A$1:$A$288,'PY1 Data(H)'!$A$1:$CZ$288))</f>
        <v>#N/A</v>
      </c>
      <c r="AR55" s="176" t="e" cm="1">
        <f t="array" ref="AR55">_xlfn.XLOOKUP(AR$1,'PY1 Data(H)'!$A$1:$CZ$1,_xlfn.XLOOKUP($A55,'PY1 Data(H)'!$A$1:$A$288,'PY1 Data(H)'!$A$1:$CZ$288))</f>
        <v>#N/A</v>
      </c>
      <c r="AS55" s="176" t="e" cm="1">
        <f t="array" ref="AS55">_xlfn.XLOOKUP(AS$1,'PY1 Data(H)'!$A$1:$CZ$1,_xlfn.XLOOKUP($A55,'PY1 Data(H)'!$A$1:$A$288,'PY1 Data(H)'!$A$1:$CZ$288))</f>
        <v>#N/A</v>
      </c>
      <c r="AT55" s="176" t="e" cm="1">
        <f t="array" ref="AT55">_xlfn.XLOOKUP(AT$1,'PY1 Data(H)'!$A$1:$CZ$1,_xlfn.XLOOKUP($A55,'PY1 Data(H)'!$A$1:$A$288,'PY1 Data(H)'!$A$1:$CZ$288))</f>
        <v>#N/A</v>
      </c>
      <c r="AU55" s="176" t="e" cm="1">
        <f t="array" ref="AU55">_xlfn.XLOOKUP(AU$1,'PY1 Data(H)'!$A$1:$CZ$1,_xlfn.XLOOKUP($A55,'PY1 Data(H)'!$A$1:$A$288,'PY1 Data(H)'!$A$1:$CZ$288))</f>
        <v>#N/A</v>
      </c>
      <c r="AV55" s="176" t="e" cm="1">
        <f t="array" ref="AV55">_xlfn.XLOOKUP(AV$1,'PY1 Data(H)'!$A$1:$CZ$1,_xlfn.XLOOKUP($A55,'PY1 Data(H)'!$A$1:$A$288,'PY1 Data(H)'!$A$1:$CZ$288))</f>
        <v>#N/A</v>
      </c>
      <c r="AW55" s="176" t="e" cm="1">
        <f t="array" ref="AW55">_xlfn.XLOOKUP(AW$1,'PY1 Data(H)'!$A$1:$CZ$1,_xlfn.XLOOKUP($A55,'PY1 Data(H)'!$A$1:$A$288,'PY1 Data(H)'!$A$1:$CZ$288))</f>
        <v>#N/A</v>
      </c>
      <c r="AX55" s="176" t="e" cm="1">
        <f t="array" ref="AX55">_xlfn.XLOOKUP(AX$1,'PY1 Data(H)'!$A$1:$CZ$1,_xlfn.XLOOKUP($A55,'PY1 Data(H)'!$A$1:$A$288,'PY1 Data(H)'!$A$1:$CZ$288))</f>
        <v>#N/A</v>
      </c>
      <c r="AY55" s="176" t="e" cm="1">
        <f t="array" ref="AY55">_xlfn.XLOOKUP(AY$1,'PY1 Data(H)'!$A$1:$CZ$1,_xlfn.XLOOKUP($A55,'PY1 Data(H)'!$A$1:$A$288,'PY1 Data(H)'!$A$1:$CZ$288))</f>
        <v>#N/A</v>
      </c>
      <c r="AZ55" s="176" t="e" cm="1">
        <f t="array" ref="AZ55">_xlfn.XLOOKUP(AZ$1,'PY1 Data(H)'!$A$1:$CZ$1,_xlfn.XLOOKUP($A55,'PY1 Data(H)'!$A$1:$A$288,'PY1 Data(H)'!$A$1:$CZ$288))</f>
        <v>#N/A</v>
      </c>
      <c r="BA55" s="176" t="e" cm="1">
        <f t="array" ref="BA55">_xlfn.XLOOKUP(BA$1,'PY1 Data(H)'!$A$1:$CZ$1,_xlfn.XLOOKUP($A55,'PY1 Data(H)'!$A$1:$A$288,'PY1 Data(H)'!$A$1:$CZ$288))</f>
        <v>#N/A</v>
      </c>
      <c r="BB55" s="176" t="e" cm="1">
        <f t="array" ref="BB55">_xlfn.XLOOKUP(BB$1,'PY1 Data(H)'!$A$1:$CZ$1,_xlfn.XLOOKUP($A55,'PY1 Data(H)'!$A$1:$A$288,'PY1 Data(H)'!$A$1:$CZ$288))</f>
        <v>#N/A</v>
      </c>
      <c r="BC55" s="176" t="e" cm="1">
        <f t="array" ref="BC55">_xlfn.XLOOKUP(BC$1,'PY1 Data(H)'!$A$1:$CZ$1,_xlfn.XLOOKUP($A55,'PY1 Data(H)'!$A$1:$A$288,'PY1 Data(H)'!$A$1:$CZ$288))</f>
        <v>#N/A</v>
      </c>
      <c r="BD55" s="176" t="e" cm="1">
        <f t="array" ref="BD55">_xlfn.XLOOKUP(BD$1,'PY1 Data(H)'!$A$1:$CZ$1,_xlfn.XLOOKUP($A55,'PY1 Data(H)'!$A$1:$A$288,'PY1 Data(H)'!$A$1:$CZ$288))</f>
        <v>#N/A</v>
      </c>
      <c r="BE55" s="176" t="e" cm="1">
        <f t="array" ref="BE55">_xlfn.XLOOKUP(BE$1,'PY1 Data(H)'!$A$1:$CZ$1,_xlfn.XLOOKUP($A55,'PY1 Data(H)'!$A$1:$A$288,'PY1 Data(H)'!$A$1:$CZ$288))</f>
        <v>#N/A</v>
      </c>
      <c r="BF55" s="176" t="e" cm="1">
        <f t="array" ref="BF55">_xlfn.XLOOKUP(BF$1,'PY1 Data(H)'!$A$1:$CZ$1,_xlfn.XLOOKUP($A55,'PY1 Data(H)'!$A$1:$A$288,'PY1 Data(H)'!$A$1:$CZ$288))</f>
        <v>#N/A</v>
      </c>
      <c r="BG55" s="176" t="e" cm="1">
        <f t="array" ref="BG55">_xlfn.XLOOKUP(BG$1,'PY1 Data(H)'!$A$1:$CZ$1,_xlfn.XLOOKUP($A55,'PY1 Data(H)'!$A$1:$A$288,'PY1 Data(H)'!$A$1:$CZ$288))</f>
        <v>#N/A</v>
      </c>
      <c r="BH55" s="176" t="e" cm="1">
        <f t="array" ref="BH55">_xlfn.XLOOKUP(BH$1,'PY1 Data(H)'!$A$1:$CZ$1,_xlfn.XLOOKUP($A55,'PY1 Data(H)'!$A$1:$A$288,'PY1 Data(H)'!$A$1:$CZ$288))</f>
        <v>#N/A</v>
      </c>
      <c r="BI55" s="176" t="e" cm="1">
        <f t="array" ref="BI55">_xlfn.XLOOKUP(BI$1,'PY1 Data(H)'!$A$1:$CZ$1,_xlfn.XLOOKUP($A55,'PY1 Data(H)'!$A$1:$A$288,'PY1 Data(H)'!$A$1:$CZ$288))</f>
        <v>#N/A</v>
      </c>
      <c r="BJ55" s="176" t="e" cm="1">
        <f t="array" ref="BJ55">_xlfn.XLOOKUP(BJ$1,'PY1 Data(H)'!$A$1:$CZ$1,_xlfn.XLOOKUP($A55,'PY1 Data(H)'!$A$1:$A$288,'PY1 Data(H)'!$A$1:$CZ$288))</f>
        <v>#N/A</v>
      </c>
      <c r="BK55" s="176" t="e" cm="1">
        <f t="array" ref="BK55">_xlfn.XLOOKUP(BK$1,'PY1 Data(H)'!$A$1:$CZ$1,_xlfn.XLOOKUP($A55,'PY1 Data(H)'!$A$1:$A$288,'PY1 Data(H)'!$A$1:$CZ$288))</f>
        <v>#N/A</v>
      </c>
      <c r="BL55" s="176" t="e" cm="1">
        <f t="array" ref="BL55">_xlfn.XLOOKUP(BL$1,'PY1 Data(H)'!$A$1:$CZ$1,_xlfn.XLOOKUP($A55,'PY1 Data(H)'!$A$1:$A$288,'PY1 Data(H)'!$A$1:$CZ$288))</f>
        <v>#N/A</v>
      </c>
      <c r="BM55" s="176" t="e" cm="1">
        <f t="array" ref="BM55">_xlfn.XLOOKUP(BM$1,'PY1 Data(H)'!$A$1:$CZ$1,_xlfn.XLOOKUP($A55,'PY1 Data(H)'!$A$1:$A$288,'PY1 Data(H)'!$A$1:$CZ$288))</f>
        <v>#N/A</v>
      </c>
      <c r="BN55" s="176" t="e" cm="1">
        <f t="array" ref="BN55">_xlfn.XLOOKUP(BN$1,'PY1 Data(H)'!$A$1:$CZ$1,_xlfn.XLOOKUP($A55,'PY1 Data(H)'!$A$1:$A$288,'PY1 Data(H)'!$A$1:$CZ$288))</f>
        <v>#N/A</v>
      </c>
      <c r="BO55" s="176" t="e" cm="1">
        <f t="array" ref="BO55">_xlfn.XLOOKUP(BO$1,'PY1 Data(H)'!$A$1:$CZ$1,_xlfn.XLOOKUP($A55,'PY1 Data(H)'!$A$1:$A$288,'PY1 Data(H)'!$A$1:$CZ$288))</f>
        <v>#N/A</v>
      </c>
      <c r="BP55" s="176" t="e" cm="1">
        <f t="array" ref="BP55">_xlfn.XLOOKUP(BP$1,'PY1 Data(H)'!$A$1:$CZ$1,_xlfn.XLOOKUP($A55,'PY1 Data(H)'!$A$1:$A$288,'PY1 Data(H)'!$A$1:$CZ$288))</f>
        <v>#N/A</v>
      </c>
      <c r="BQ55" s="176" t="e" cm="1">
        <f t="array" ref="BQ55">_xlfn.XLOOKUP(BQ$1,'PY1 Data(H)'!$A$1:$CZ$1,_xlfn.XLOOKUP($A55,'PY1 Data(H)'!$A$1:$A$288,'PY1 Data(H)'!$A$1:$CZ$288))</f>
        <v>#N/A</v>
      </c>
      <c r="BR55" s="176" t="e" cm="1">
        <f t="array" ref="BR55">_xlfn.XLOOKUP(BR$1,'PY1 Data(H)'!$A$1:$CZ$1,_xlfn.XLOOKUP($A55,'PY1 Data(H)'!$A$1:$A$288,'PY1 Data(H)'!$A$1:$CZ$288))</f>
        <v>#N/A</v>
      </c>
      <c r="BS55" s="176" t="e" cm="1">
        <f t="array" ref="BS55">_xlfn.XLOOKUP(BS$1,'PY1 Data(H)'!$A$1:$CZ$1,_xlfn.XLOOKUP($A55,'PY1 Data(H)'!$A$1:$A$288,'PY1 Data(H)'!$A$1:$CZ$288))</f>
        <v>#N/A</v>
      </c>
      <c r="BT55" s="176" t="e" cm="1">
        <f t="array" ref="BT55">_xlfn.XLOOKUP(BT$1,'PY1 Data(H)'!$A$1:$CZ$1,_xlfn.XLOOKUP($A55,'PY1 Data(H)'!$A$1:$A$288,'PY1 Data(H)'!$A$1:$CZ$288))</f>
        <v>#N/A</v>
      </c>
      <c r="BU55" s="176" t="e" cm="1">
        <f t="array" ref="BU55">_xlfn.XLOOKUP(BU$1,'PY1 Data(H)'!$A$1:$CZ$1,_xlfn.XLOOKUP($A55,'PY1 Data(H)'!$A$1:$A$288,'PY1 Data(H)'!$A$1:$CZ$288))</f>
        <v>#N/A</v>
      </c>
      <c r="BV55" s="176" t="e" cm="1">
        <f t="array" ref="BV55">_xlfn.XLOOKUP(BV$1,'PY1 Data(H)'!$A$1:$CZ$1,_xlfn.XLOOKUP($A55,'PY1 Data(H)'!$A$1:$A$288,'PY1 Data(H)'!$A$1:$CZ$288))</f>
        <v>#N/A</v>
      </c>
      <c r="BW55" s="176" t="e" cm="1">
        <f t="array" ref="BW55">_xlfn.XLOOKUP(BW$1,'PY1 Data(H)'!$A$1:$CZ$1,_xlfn.XLOOKUP($A55,'PY1 Data(H)'!$A$1:$A$288,'PY1 Data(H)'!$A$1:$CZ$288))</f>
        <v>#N/A</v>
      </c>
      <c r="BX55" s="176" t="e" cm="1">
        <f t="array" ref="BX55">_xlfn.XLOOKUP(BX$1,'PY1 Data(H)'!$A$1:$CZ$1,_xlfn.XLOOKUP($A55,'PY1 Data(H)'!$A$1:$A$288,'PY1 Data(H)'!$A$1:$CZ$288))</f>
        <v>#N/A</v>
      </c>
      <c r="BY55" s="176" t="e" cm="1">
        <f t="array" ref="BY55">_xlfn.XLOOKUP(BY$1,'PY1 Data(H)'!$A$1:$CZ$1,_xlfn.XLOOKUP($A55,'PY1 Data(H)'!$A$1:$A$288,'PY1 Data(H)'!$A$1:$CZ$288))</f>
        <v>#N/A</v>
      </c>
      <c r="BZ55" s="176" t="e" cm="1">
        <f t="array" ref="BZ55">_xlfn.XLOOKUP(BZ$1,'PY1 Data(H)'!$A$1:$CZ$1,_xlfn.XLOOKUP($A55,'PY1 Data(H)'!$A$1:$A$288,'PY1 Data(H)'!$A$1:$CZ$288))</f>
        <v>#N/A</v>
      </c>
      <c r="CA55" s="176" t="e" cm="1">
        <f t="array" ref="CA55">_xlfn.XLOOKUP(CA$1,'PY1 Data(H)'!$A$1:$CZ$1,_xlfn.XLOOKUP($A55,'PY1 Data(H)'!$A$1:$A$288,'PY1 Data(H)'!$A$1:$CZ$288))</f>
        <v>#N/A</v>
      </c>
      <c r="CB55" s="176" t="e" cm="1">
        <f t="array" ref="CB55">_xlfn.XLOOKUP(CB$1,'PY1 Data(H)'!$A$1:$CZ$1,_xlfn.XLOOKUP($A55,'PY1 Data(H)'!$A$1:$A$288,'PY1 Data(H)'!$A$1:$CZ$288))</f>
        <v>#N/A</v>
      </c>
      <c r="CC55" s="176" t="e" cm="1">
        <f t="array" ref="CC55">_xlfn.XLOOKUP(CC$1,'PY1 Data(H)'!$A$1:$CZ$1,_xlfn.XLOOKUP($A55,'PY1 Data(H)'!$A$1:$A$288,'PY1 Data(H)'!$A$1:$CZ$288))</f>
        <v>#N/A</v>
      </c>
      <c r="CD55" s="176" t="e" cm="1">
        <f t="array" ref="CD55">_xlfn.XLOOKUP(CD$1,'PY1 Data(H)'!$A$1:$CZ$1,_xlfn.XLOOKUP($A55,'PY1 Data(H)'!$A$1:$A$288,'PY1 Data(H)'!$A$1:$CZ$288))</f>
        <v>#N/A</v>
      </c>
      <c r="CE55" s="176" t="e" cm="1">
        <f t="array" ref="CE55">_xlfn.XLOOKUP(CE$1,'PY1 Data(H)'!$A$1:$CZ$1,_xlfn.XLOOKUP($A55,'PY1 Data(H)'!$A$1:$A$288,'PY1 Data(H)'!$A$1:$CZ$288))</f>
        <v>#N/A</v>
      </c>
      <c r="CF55" s="176" t="e" cm="1">
        <f t="array" ref="CF55">_xlfn.XLOOKUP(CF$1,'PY1 Data(H)'!$A$1:$CZ$1,_xlfn.XLOOKUP($A55,'PY1 Data(H)'!$A$1:$A$288,'PY1 Data(H)'!$A$1:$CZ$288))</f>
        <v>#N/A</v>
      </c>
      <c r="CG55" s="176" t="e" cm="1">
        <f t="array" ref="CG55">_xlfn.XLOOKUP(CG$1,'PY1 Data(H)'!$A$1:$CZ$1,_xlfn.XLOOKUP($A55,'PY1 Data(H)'!$A$1:$A$288,'PY1 Data(H)'!$A$1:$CZ$288))</f>
        <v>#N/A</v>
      </c>
      <c r="CH55" s="176" t="e" cm="1">
        <f t="array" ref="CH55">_xlfn.XLOOKUP(CH$1,'PY1 Data(H)'!$A$1:$CZ$1,_xlfn.XLOOKUP($A55,'PY1 Data(H)'!$A$1:$A$288,'PY1 Data(H)'!$A$1:$CZ$288))</f>
        <v>#N/A</v>
      </c>
      <c r="CI55" s="176" t="e" cm="1">
        <f t="array" ref="CI55">_xlfn.XLOOKUP(CI$1,'PY1 Data(H)'!$A$1:$CZ$1,_xlfn.XLOOKUP($A55,'PY1 Data(H)'!$A$1:$A$288,'PY1 Data(H)'!$A$1:$CZ$288))</f>
        <v>#N/A</v>
      </c>
      <c r="CJ55" s="176" t="e" cm="1">
        <f t="array" ref="CJ55">_xlfn.XLOOKUP(CJ$1,'PY1 Data(H)'!$A$1:$CZ$1,_xlfn.XLOOKUP($A55,'PY1 Data(H)'!$A$1:$A$288,'PY1 Data(H)'!$A$1:$CZ$288))</f>
        <v>#N/A</v>
      </c>
      <c r="CK55" s="176" t="e" cm="1">
        <f t="array" ref="CK55">_xlfn.XLOOKUP(CK$1,'PY1 Data(H)'!$A$1:$CZ$1,_xlfn.XLOOKUP($A55,'PY1 Data(H)'!$A$1:$A$288,'PY1 Data(H)'!$A$1:$CZ$288))</f>
        <v>#N/A</v>
      </c>
      <c r="CL55" s="176" t="e" cm="1">
        <f t="array" ref="CL55">_xlfn.XLOOKUP(CL$1,'PY1 Data(H)'!$A$1:$CZ$1,_xlfn.XLOOKUP($A55,'PY1 Data(H)'!$A$1:$A$288,'PY1 Data(H)'!$A$1:$CZ$288))</f>
        <v>#N/A</v>
      </c>
      <c r="CM55" s="176" t="e" cm="1">
        <f t="array" ref="CM55">_xlfn.XLOOKUP(CM$1,'PY1 Data(H)'!$A$1:$CZ$1,_xlfn.XLOOKUP($A55,'PY1 Data(H)'!$A$1:$A$288,'PY1 Data(H)'!$A$1:$CZ$288))</f>
        <v>#N/A</v>
      </c>
      <c r="CN55" s="176" t="e" cm="1">
        <f t="array" ref="CN55">_xlfn.XLOOKUP(CN$1,'PY1 Data(H)'!$A$1:$CZ$1,_xlfn.XLOOKUP($A55,'PY1 Data(H)'!$A$1:$A$288,'PY1 Data(H)'!$A$1:$CZ$288))</f>
        <v>#N/A</v>
      </c>
      <c r="CO55" s="176" t="e" cm="1">
        <f t="array" ref="CO55">_xlfn.XLOOKUP(CO$1,'PY1 Data(H)'!$A$1:$CZ$1,_xlfn.XLOOKUP($A55,'PY1 Data(H)'!$A$1:$A$288,'PY1 Data(H)'!$A$1:$CZ$288))</f>
        <v>#N/A</v>
      </c>
      <c r="CP55" s="176" t="e" cm="1">
        <f t="array" ref="CP55">_xlfn.XLOOKUP(CP$1,'PY1 Data(H)'!$A$1:$CZ$1,_xlfn.XLOOKUP($A55,'PY1 Data(H)'!$A$1:$A$288,'PY1 Data(H)'!$A$1:$CZ$288))</f>
        <v>#N/A</v>
      </c>
      <c r="CQ55" s="176" t="e" cm="1">
        <f t="array" ref="CQ55">_xlfn.XLOOKUP(CQ$1,'PY1 Data(H)'!$A$1:$CZ$1,_xlfn.XLOOKUP($A55,'PY1 Data(H)'!$A$1:$A$288,'PY1 Data(H)'!$A$1:$CZ$288))</f>
        <v>#N/A</v>
      </c>
      <c r="CR55" s="176" t="e" cm="1">
        <f t="array" ref="CR55">_xlfn.XLOOKUP(CR$1,'PY1 Data(H)'!$A$1:$CZ$1,_xlfn.XLOOKUP($A55,'PY1 Data(H)'!$A$1:$A$288,'PY1 Data(H)'!$A$1:$CZ$288))</f>
        <v>#N/A</v>
      </c>
      <c r="CS55" s="176" t="e" cm="1">
        <f t="array" ref="CS55">_xlfn.XLOOKUP(CS$1,'PY1 Data(H)'!$A$1:$CZ$1,_xlfn.XLOOKUP($A55,'PY1 Data(H)'!$A$1:$A$288,'PY1 Data(H)'!$A$1:$CZ$288))</f>
        <v>#N/A</v>
      </c>
      <c r="CT55" s="176" t="e" cm="1">
        <f t="array" ref="CT55">_xlfn.XLOOKUP(CT$1,'PY1 Data(H)'!$A$1:$CZ$1,_xlfn.XLOOKUP($A55,'PY1 Data(H)'!$A$1:$A$288,'PY1 Data(H)'!$A$1:$CZ$288))</f>
        <v>#N/A</v>
      </c>
      <c r="CU55" s="176" t="e" cm="1">
        <f t="array" ref="CU55">_xlfn.XLOOKUP(CU$1,'PY1 Data(H)'!$A$1:$CZ$1,_xlfn.XLOOKUP($A55,'PY1 Data(H)'!$A$1:$A$288,'PY1 Data(H)'!$A$1:$CZ$288))</f>
        <v>#N/A</v>
      </c>
      <c r="CV55" s="176" t="e" cm="1">
        <f t="array" ref="CV55">_xlfn.XLOOKUP(CV$1,'PY1 Data(H)'!$A$1:$CZ$1,_xlfn.XLOOKUP($A55,'PY1 Data(H)'!$A$1:$A$288,'PY1 Data(H)'!$A$1:$CZ$288))</f>
        <v>#N/A</v>
      </c>
      <c r="CW55" s="176" t="e" cm="1">
        <f t="array" ref="CW55">_xlfn.XLOOKUP(CW$1,'PY1 Data(H)'!$A$1:$CZ$1,_xlfn.XLOOKUP($A55,'PY1 Data(H)'!$A$1:$A$288,'PY1 Data(H)'!$A$1:$CZ$288))</f>
        <v>#N/A</v>
      </c>
      <c r="CX55" s="176" t="e" cm="1">
        <f t="array" ref="CX55">_xlfn.XLOOKUP(CX$1,'PY1 Data(H)'!$A$1:$CZ$1,_xlfn.XLOOKUP($A55,'PY1 Data(H)'!$A$1:$A$288,'PY1 Data(H)'!$A$1:$CZ$288))</f>
        <v>#N/A</v>
      </c>
      <c r="CY55" s="176" t="e" cm="1">
        <f t="array" ref="CY55">_xlfn.XLOOKUP(CY$1,'PY1 Data(H)'!$A$1:$CZ$1,_xlfn.XLOOKUP($A55,'PY1 Data(H)'!$A$1:$A$288,'PY1 Data(H)'!$A$1:$CZ$288))</f>
        <v>#N/A</v>
      </c>
    </row>
    <row r="56" spans="1:103" x14ac:dyDescent="0.3">
      <c r="A56">
        <v>984</v>
      </c>
      <c r="D56" s="176" cm="1">
        <f t="array" ref="D56">_xlfn.XLOOKUP(D$1,'PY1 Data(H)'!$A$1:$CZ$1,_xlfn.XLOOKUP($A56,'PY1 Data(H)'!$A$1:$A$288,'PY1 Data(H)'!$A$1:$CZ$288))</f>
        <v>101979571</v>
      </c>
      <c r="E56" s="176" cm="1">
        <f t="array" ref="E56">_xlfn.XLOOKUP(E$1,'PY1 Data(H)'!$A$1:$CZ$1,_xlfn.XLOOKUP($A56,'PY1 Data(H)'!$A$1:$A$288,'PY1 Data(H)'!$A$1:$CZ$288))</f>
        <v>21807293</v>
      </c>
      <c r="F56" s="176" cm="1">
        <f t="array" ref="F56">_xlfn.XLOOKUP(F$1,'PY1 Data(H)'!$A$1:$CZ$1,_xlfn.XLOOKUP($A56,'PY1 Data(H)'!$A$1:$A$288,'PY1 Data(H)'!$A$1:$CZ$288))</f>
        <v>10710239</v>
      </c>
      <c r="G56" s="176" cm="1">
        <f t="array" ref="G56">_xlfn.XLOOKUP(G$1,'PY1 Data(H)'!$A$1:$CZ$1,_xlfn.XLOOKUP($A56,'PY1 Data(H)'!$A$1:$A$288,'PY1 Data(H)'!$A$1:$CZ$288))</f>
        <v>0</v>
      </c>
      <c r="H56" s="176" cm="1">
        <f t="array" ref="H56">_xlfn.XLOOKUP(H$1,'PY1 Data(H)'!$A$1:$CZ$1,_xlfn.XLOOKUP($A56,'PY1 Data(H)'!$A$1:$A$288,'PY1 Data(H)'!$A$1:$CZ$288))</f>
        <v>19485617</v>
      </c>
      <c r="I56" s="176" cm="1">
        <f t="array" ref="I56">_xlfn.XLOOKUP(I$1,'PY1 Data(H)'!$A$1:$CZ$1,_xlfn.XLOOKUP($A56,'PY1 Data(H)'!$A$1:$A$288,'PY1 Data(H)'!$A$1:$CZ$288))</f>
        <v>19818929</v>
      </c>
      <c r="J56" s="176" cm="1">
        <f t="array" ref="J56">_xlfn.XLOOKUP(J$1,'PY1 Data(H)'!$A$1:$CZ$1,_xlfn.XLOOKUP($A56,'PY1 Data(H)'!$A$1:$A$288,'PY1 Data(H)'!$A$1:$CZ$288))</f>
        <v>38552966</v>
      </c>
      <c r="K56" s="176" cm="1">
        <f t="array" ref="K56">_xlfn.XLOOKUP(K$1,'PY1 Data(H)'!$A$1:$CZ$1,_xlfn.XLOOKUP($A56,'PY1 Data(H)'!$A$1:$A$288,'PY1 Data(H)'!$A$1:$CZ$288))</f>
        <v>12349796</v>
      </c>
      <c r="L56" s="176" cm="1">
        <f t="array" ref="L56">_xlfn.XLOOKUP(L$1,'PY1 Data(H)'!$A$1:$CZ$1,_xlfn.XLOOKUP($A56,'PY1 Data(H)'!$A$1:$A$288,'PY1 Data(H)'!$A$1:$CZ$288))</f>
        <v>25646727</v>
      </c>
      <c r="M56" s="176" cm="1">
        <f t="array" ref="M56">_xlfn.XLOOKUP(M$1,'PY1 Data(H)'!$A$1:$CZ$1,_xlfn.XLOOKUP($A56,'PY1 Data(H)'!$A$1:$A$288,'PY1 Data(H)'!$A$1:$CZ$288))</f>
        <v>150243480</v>
      </c>
      <c r="N56" s="176" cm="1">
        <f t="array" ref="N56">_xlfn.XLOOKUP(N$1,'PY1 Data(H)'!$A$1:$CZ$1,_xlfn.XLOOKUP($A56,'PY1 Data(H)'!$A$1:$A$288,'PY1 Data(H)'!$A$1:$CZ$288))</f>
        <v>219807334</v>
      </c>
      <c r="O56" s="176" cm="1">
        <f t="array" ref="O56">_xlfn.XLOOKUP(O$1,'PY1 Data(H)'!$A$1:$CZ$1,_xlfn.XLOOKUP($A56,'PY1 Data(H)'!$A$1:$A$288,'PY1 Data(H)'!$A$1:$CZ$288))</f>
        <v>51768457</v>
      </c>
      <c r="P56" s="176" cm="1">
        <f t="array" ref="P56">_xlfn.XLOOKUP(P$1,'PY1 Data(H)'!$A$1:$CZ$1,_xlfn.XLOOKUP($A56,'PY1 Data(H)'!$A$1:$A$288,'PY1 Data(H)'!$A$1:$CZ$288))</f>
        <v>214594269</v>
      </c>
      <c r="Q56" s="176" cm="1">
        <f t="array" ref="Q56">_xlfn.XLOOKUP(Q$1,'PY1 Data(H)'!$A$1:$CZ$1,_xlfn.XLOOKUP($A56,'PY1 Data(H)'!$A$1:$A$288,'PY1 Data(H)'!$A$1:$CZ$288))</f>
        <v>49140196</v>
      </c>
      <c r="R56" s="176" cm="1">
        <f t="array" ref="R56">_xlfn.XLOOKUP(R$1,'PY1 Data(H)'!$A$1:$CZ$1,_xlfn.XLOOKUP($A56,'PY1 Data(H)'!$A$1:$A$288,'PY1 Data(H)'!$A$1:$CZ$288))</f>
        <v>8919696</v>
      </c>
      <c r="S56" s="176" cm="1">
        <f t="array" ref="S56">_xlfn.XLOOKUP(S$1,'PY1 Data(H)'!$A$1:$CZ$1,_xlfn.XLOOKUP($A56,'PY1 Data(H)'!$A$1:$A$288,'PY1 Data(H)'!$A$1:$CZ$288))</f>
        <v>55125588</v>
      </c>
      <c r="T56" s="176" cm="1">
        <f t="array" ref="T56">_xlfn.XLOOKUP(T$1,'PY1 Data(H)'!$A$1:$CZ$1,_xlfn.XLOOKUP($A56,'PY1 Data(H)'!$A$1:$A$288,'PY1 Data(H)'!$A$1:$CZ$288))</f>
        <v>0</v>
      </c>
      <c r="U56" s="176" cm="1">
        <f t="array" ref="U56">_xlfn.XLOOKUP(U$1,'PY1 Data(H)'!$A$1:$CZ$1,_xlfn.XLOOKUP($A56,'PY1 Data(H)'!$A$1:$A$288,'PY1 Data(H)'!$A$1:$CZ$288))</f>
        <v>110862502</v>
      </c>
      <c r="V56" s="176" cm="1">
        <f t="array" ref="V56">_xlfn.XLOOKUP(V$1,'PY1 Data(H)'!$A$1:$CZ$1,_xlfn.XLOOKUP($A56,'PY1 Data(H)'!$A$1:$A$288,'PY1 Data(H)'!$A$1:$CZ$288))</f>
        <v>81974219</v>
      </c>
      <c r="W56" s="176" cm="1">
        <f t="array" ref="W56">_xlfn.XLOOKUP(W$1,'PY1 Data(H)'!$A$1:$CZ$1,_xlfn.XLOOKUP($A56,'PY1 Data(H)'!$A$1:$A$288,'PY1 Data(H)'!$A$1:$CZ$288))</f>
        <v>0</v>
      </c>
      <c r="X56" s="176" cm="1">
        <f t="array" ref="X56">_xlfn.XLOOKUP(X$1,'PY1 Data(H)'!$A$1:$CZ$1,_xlfn.XLOOKUP($A56,'PY1 Data(H)'!$A$1:$A$288,'PY1 Data(H)'!$A$1:$CZ$288))</f>
        <v>11655532</v>
      </c>
      <c r="Y56" s="176" cm="1">
        <f t="array" ref="Y56">_xlfn.XLOOKUP(Y$1,'PY1 Data(H)'!$A$1:$CZ$1,_xlfn.XLOOKUP($A56,'PY1 Data(H)'!$A$1:$A$288,'PY1 Data(H)'!$A$1:$CZ$288))</f>
        <v>8948864</v>
      </c>
      <c r="Z56" s="176" cm="1">
        <f t="array" ref="Z56">_xlfn.XLOOKUP(Z$1,'PY1 Data(H)'!$A$1:$CZ$1,_xlfn.XLOOKUP($A56,'PY1 Data(H)'!$A$1:$A$288,'PY1 Data(H)'!$A$1:$CZ$288))</f>
        <v>70089282</v>
      </c>
      <c r="AA56" s="176" cm="1">
        <f t="array" ref="AA56">_xlfn.XLOOKUP(AA$1,'PY1 Data(H)'!$A$1:$CZ$1,_xlfn.XLOOKUP($A56,'PY1 Data(H)'!$A$1:$A$288,'PY1 Data(H)'!$A$1:$CZ$288))</f>
        <v>31209707</v>
      </c>
      <c r="AB56" s="176" cm="1">
        <f t="array" ref="AB56">_xlfn.XLOOKUP(AB$1,'PY1 Data(H)'!$A$1:$CZ$1,_xlfn.XLOOKUP($A56,'PY1 Data(H)'!$A$1:$A$288,'PY1 Data(H)'!$A$1:$CZ$288))</f>
        <v>55350382</v>
      </c>
      <c r="AC56" s="176" cm="1">
        <f t="array" ref="AC56">_xlfn.XLOOKUP(AC$1,'PY1 Data(H)'!$A$1:$CZ$1,_xlfn.XLOOKUP($A56,'PY1 Data(H)'!$A$1:$A$288,'PY1 Data(H)'!$A$1:$CZ$288))</f>
        <v>195646766</v>
      </c>
      <c r="AD56" s="176" cm="1">
        <f t="array" ref="AD56">_xlfn.XLOOKUP(AD$1,'PY1 Data(H)'!$A$1:$CZ$1,_xlfn.XLOOKUP($A56,'PY1 Data(H)'!$A$1:$A$288,'PY1 Data(H)'!$A$1:$CZ$288))</f>
        <v>32883596</v>
      </c>
      <c r="AE56" s="176" cm="1">
        <f t="array" ref="AE56">_xlfn.XLOOKUP(AE$1,'PY1 Data(H)'!$A$1:$CZ$1,_xlfn.XLOOKUP($A56,'PY1 Data(H)'!$A$1:$A$288,'PY1 Data(H)'!$A$1:$CZ$288))</f>
        <v>68086093</v>
      </c>
      <c r="AF56" s="176" cm="1">
        <f t="array" ref="AF56">_xlfn.XLOOKUP(AF$1,'PY1 Data(H)'!$A$1:$CZ$1,_xlfn.XLOOKUP($A56,'PY1 Data(H)'!$A$1:$A$288,'PY1 Data(H)'!$A$1:$CZ$288))</f>
        <v>82473783</v>
      </c>
      <c r="AG56" s="176" cm="1">
        <f t="array" ref="AG56">_xlfn.XLOOKUP(AG$1,'PY1 Data(H)'!$A$1:$CZ$1,_xlfn.XLOOKUP($A56,'PY1 Data(H)'!$A$1:$A$288,'PY1 Data(H)'!$A$1:$CZ$288))</f>
        <v>50007078</v>
      </c>
      <c r="AH56" s="176" cm="1">
        <f t="array" ref="AH56">_xlfn.XLOOKUP(AH$1,'PY1 Data(H)'!$A$1:$CZ$1,_xlfn.XLOOKUP($A56,'PY1 Data(H)'!$A$1:$A$288,'PY1 Data(H)'!$A$1:$CZ$288))</f>
        <v>34015062</v>
      </c>
      <c r="AI56" s="176" cm="1">
        <f t="array" ref="AI56">_xlfn.XLOOKUP(AI$1,'PY1 Data(H)'!$A$1:$CZ$1,_xlfn.XLOOKUP($A56,'PY1 Data(H)'!$A$1:$A$288,'PY1 Data(H)'!$A$1:$CZ$288))</f>
        <v>324441553</v>
      </c>
      <c r="AJ56" s="176" cm="1">
        <f t="array" ref="AJ56">_xlfn.XLOOKUP(AJ$1,'PY1 Data(H)'!$A$1:$CZ$1,_xlfn.XLOOKUP($A56,'PY1 Data(H)'!$A$1:$A$288,'PY1 Data(H)'!$A$1:$CZ$288))</f>
        <v>33540349</v>
      </c>
      <c r="AK56" s="176" cm="1">
        <f t="array" ref="AK56">_xlfn.XLOOKUP(AK$1,'PY1 Data(H)'!$A$1:$CZ$1,_xlfn.XLOOKUP($A56,'PY1 Data(H)'!$A$1:$A$288,'PY1 Data(H)'!$A$1:$CZ$288))</f>
        <v>287346844</v>
      </c>
      <c r="AL56" s="176" cm="1">
        <f t="array" ref="AL56">_xlfn.XLOOKUP(AL$1,'PY1 Data(H)'!$A$1:$CZ$1,_xlfn.XLOOKUP($A56,'PY1 Data(H)'!$A$1:$A$288,'PY1 Data(H)'!$A$1:$CZ$288))</f>
        <v>51290767</v>
      </c>
      <c r="AM56" s="176" cm="1">
        <f t="array" ref="AM56">_xlfn.XLOOKUP(AM$1,'PY1 Data(H)'!$A$1:$CZ$1,_xlfn.XLOOKUP($A56,'PY1 Data(H)'!$A$1:$A$288,'PY1 Data(H)'!$A$1:$CZ$288))</f>
        <v>172048613</v>
      </c>
      <c r="AN56" s="176" cm="1">
        <f t="array" ref="AN56">_xlfn.XLOOKUP(AN$1,'PY1 Data(H)'!$A$1:$CZ$1,_xlfn.XLOOKUP($A56,'PY1 Data(H)'!$A$1:$A$288,'PY1 Data(H)'!$A$1:$CZ$288))</f>
        <v>7701989</v>
      </c>
      <c r="AO56" s="176" cm="1">
        <f t="array" ref="AO56">_xlfn.XLOOKUP(AO$1,'PY1 Data(H)'!$A$1:$CZ$1,_xlfn.XLOOKUP($A56,'PY1 Data(H)'!$A$1:$A$288,'PY1 Data(H)'!$A$1:$CZ$288))</f>
        <v>7913436</v>
      </c>
      <c r="AP56" s="176" cm="1">
        <f t="array" ref="AP56">_xlfn.XLOOKUP(AP$1,'PY1 Data(H)'!$A$1:$CZ$1,_xlfn.XLOOKUP($A56,'PY1 Data(H)'!$A$1:$A$288,'PY1 Data(H)'!$A$1:$CZ$288))</f>
        <v>43258583</v>
      </c>
      <c r="AQ56" s="176" cm="1">
        <f t="array" ref="AQ56">_xlfn.XLOOKUP(AQ$1,'PY1 Data(H)'!$A$1:$CZ$1,_xlfn.XLOOKUP($A56,'PY1 Data(H)'!$A$1:$A$288,'PY1 Data(H)'!$A$1:$CZ$288))</f>
        <v>9425011</v>
      </c>
      <c r="AR56" s="176" cm="1">
        <f t="array" ref="AR56">_xlfn.XLOOKUP(AR$1,'PY1 Data(H)'!$A$1:$CZ$1,_xlfn.XLOOKUP($A56,'PY1 Data(H)'!$A$1:$A$288,'PY1 Data(H)'!$A$1:$CZ$288))</f>
        <v>4635701</v>
      </c>
      <c r="AS56" s="176" cm="1">
        <f t="array" ref="AS56">_xlfn.XLOOKUP(AS$1,'PY1 Data(H)'!$A$1:$CZ$1,_xlfn.XLOOKUP($A56,'PY1 Data(H)'!$A$1:$A$288,'PY1 Data(H)'!$A$1:$CZ$288))</f>
        <v>30776783</v>
      </c>
      <c r="AT56" s="176" cm="1">
        <f t="array" ref="AT56">_xlfn.XLOOKUP(AT$1,'PY1 Data(H)'!$A$1:$CZ$1,_xlfn.XLOOKUP($A56,'PY1 Data(H)'!$A$1:$A$288,'PY1 Data(H)'!$A$1:$CZ$288))</f>
        <v>70991210</v>
      </c>
      <c r="AU56" s="176" cm="1">
        <f t="array" ref="AU56">_xlfn.XLOOKUP(AU$1,'PY1 Data(H)'!$A$1:$CZ$1,_xlfn.XLOOKUP($A56,'PY1 Data(H)'!$A$1:$A$288,'PY1 Data(H)'!$A$1:$CZ$288))</f>
        <v>46213759</v>
      </c>
      <c r="AV56" s="176" cm="1">
        <f t="array" ref="AV56">_xlfn.XLOOKUP(AV$1,'PY1 Data(H)'!$A$1:$CZ$1,_xlfn.XLOOKUP($A56,'PY1 Data(H)'!$A$1:$A$288,'PY1 Data(H)'!$A$1:$CZ$288))</f>
        <v>92607262</v>
      </c>
      <c r="AW56" s="176" cm="1">
        <f t="array" ref="AW56">_xlfn.XLOOKUP(AW$1,'PY1 Data(H)'!$A$1:$CZ$1,_xlfn.XLOOKUP($A56,'PY1 Data(H)'!$A$1:$A$288,'PY1 Data(H)'!$A$1:$CZ$288))</f>
        <v>14468955</v>
      </c>
      <c r="AX56" s="176" cm="1">
        <f t="array" ref="AX56">_xlfn.XLOOKUP(AX$1,'PY1 Data(H)'!$A$1:$CZ$1,_xlfn.XLOOKUP($A56,'PY1 Data(H)'!$A$1:$A$288,'PY1 Data(H)'!$A$1:$CZ$288))</f>
        <v>29376103</v>
      </c>
      <c r="AY56" s="176" cm="1">
        <f t="array" ref="AY56">_xlfn.XLOOKUP(AY$1,'PY1 Data(H)'!$A$1:$CZ$1,_xlfn.XLOOKUP($A56,'PY1 Data(H)'!$A$1:$A$288,'PY1 Data(H)'!$A$1:$CZ$288))</f>
        <v>0</v>
      </c>
      <c r="AZ56" s="176" cm="1">
        <f t="array" ref="AZ56">_xlfn.XLOOKUP(AZ$1,'PY1 Data(H)'!$A$1:$CZ$1,_xlfn.XLOOKUP($A56,'PY1 Data(H)'!$A$1:$A$288,'PY1 Data(H)'!$A$1:$CZ$288))</f>
        <v>147839302</v>
      </c>
      <c r="BA56" s="176" cm="1">
        <f t="array" ref="BA56">_xlfn.XLOOKUP(BA$1,'PY1 Data(H)'!$A$1:$CZ$1,_xlfn.XLOOKUP($A56,'PY1 Data(H)'!$A$1:$A$288,'PY1 Data(H)'!$A$1:$CZ$288))</f>
        <v>38579247</v>
      </c>
      <c r="BB56" s="176" cm="1">
        <f t="array" ref="BB56">_xlfn.XLOOKUP(BB$1,'PY1 Data(H)'!$A$1:$CZ$1,_xlfn.XLOOKUP($A56,'PY1 Data(H)'!$A$1:$A$288,'PY1 Data(H)'!$A$1:$CZ$288))</f>
        <v>169864108</v>
      </c>
      <c r="BC56" s="176" cm="1">
        <f t="array" ref="BC56">_xlfn.XLOOKUP(BC$1,'PY1 Data(H)'!$A$1:$CZ$1,_xlfn.XLOOKUP($A56,'PY1 Data(H)'!$A$1:$A$288,'PY1 Data(H)'!$A$1:$CZ$288))</f>
        <v>6784067</v>
      </c>
      <c r="BD56" s="176" cm="1">
        <f t="array" ref="BD56">_xlfn.XLOOKUP(BD$1,'PY1 Data(H)'!$A$1:$CZ$1,_xlfn.XLOOKUP($A56,'PY1 Data(H)'!$A$1:$A$288,'PY1 Data(H)'!$A$1:$CZ$288))</f>
        <v>47907913</v>
      </c>
      <c r="BE56" s="176" cm="1">
        <f t="array" ref="BE56">_xlfn.XLOOKUP(BE$1,'PY1 Data(H)'!$A$1:$CZ$1,_xlfn.XLOOKUP($A56,'PY1 Data(H)'!$A$1:$A$288,'PY1 Data(H)'!$A$1:$CZ$288))</f>
        <v>36401183</v>
      </c>
      <c r="BF56" s="176" cm="1">
        <f t="array" ref="BF56">_xlfn.XLOOKUP(BF$1,'PY1 Data(H)'!$A$1:$CZ$1,_xlfn.XLOOKUP($A56,'PY1 Data(H)'!$A$1:$A$288,'PY1 Data(H)'!$A$1:$CZ$288))</f>
        <v>68720479</v>
      </c>
      <c r="BG56" s="176" cm="1">
        <f t="array" ref="BG56">_xlfn.XLOOKUP(BG$1,'PY1 Data(H)'!$A$1:$CZ$1,_xlfn.XLOOKUP($A56,'PY1 Data(H)'!$A$1:$A$288,'PY1 Data(H)'!$A$1:$CZ$288))</f>
        <v>31216927</v>
      </c>
      <c r="BH56" s="176" cm="1">
        <f t="array" ref="BH56">_xlfn.XLOOKUP(BH$1,'PY1 Data(H)'!$A$1:$CZ$1,_xlfn.XLOOKUP($A56,'PY1 Data(H)'!$A$1:$A$288,'PY1 Data(H)'!$A$1:$CZ$288))</f>
        <v>13816635</v>
      </c>
      <c r="BI56" s="176" cm="1">
        <f t="array" ref="BI56">_xlfn.XLOOKUP(BI$1,'PY1 Data(H)'!$A$1:$CZ$1,_xlfn.XLOOKUP($A56,'PY1 Data(H)'!$A$1:$A$288,'PY1 Data(H)'!$A$1:$CZ$288))</f>
        <v>16779959</v>
      </c>
      <c r="BJ56" s="176" cm="1">
        <f t="array" ref="BJ56">_xlfn.XLOOKUP(BJ$1,'PY1 Data(H)'!$A$1:$CZ$1,_xlfn.XLOOKUP($A56,'PY1 Data(H)'!$A$1:$A$288,'PY1 Data(H)'!$A$1:$CZ$288))</f>
        <v>27086588</v>
      </c>
      <c r="BK56" s="176" cm="1">
        <f t="array" ref="BK56">_xlfn.XLOOKUP(BK$1,'PY1 Data(H)'!$A$1:$CZ$1,_xlfn.XLOOKUP($A56,'PY1 Data(H)'!$A$1:$A$288,'PY1 Data(H)'!$A$1:$CZ$288))</f>
        <v>949395473</v>
      </c>
      <c r="BL56" s="176" cm="1">
        <f t="array" ref="BL56">_xlfn.XLOOKUP(BL$1,'PY1 Data(H)'!$A$1:$CZ$1,_xlfn.XLOOKUP($A56,'PY1 Data(H)'!$A$1:$A$288,'PY1 Data(H)'!$A$1:$CZ$288))</f>
        <v>10819456</v>
      </c>
      <c r="BM56" s="176" cm="1">
        <f t="array" ref="BM56">_xlfn.XLOOKUP(BM$1,'PY1 Data(H)'!$A$1:$CZ$1,_xlfn.XLOOKUP($A56,'PY1 Data(H)'!$A$1:$A$288,'PY1 Data(H)'!$A$1:$CZ$288))</f>
        <v>21669073</v>
      </c>
      <c r="BN56" s="176" cm="1">
        <f t="array" ref="BN56">_xlfn.XLOOKUP(BN$1,'PY1 Data(H)'!$A$1:$CZ$1,_xlfn.XLOOKUP($A56,'PY1 Data(H)'!$A$1:$A$288,'PY1 Data(H)'!$A$1:$CZ$288))</f>
        <v>72247829</v>
      </c>
      <c r="BO56" s="176" cm="1">
        <f t="array" ref="BO56">_xlfn.XLOOKUP(BO$1,'PY1 Data(H)'!$A$1:$CZ$1,_xlfn.XLOOKUP($A56,'PY1 Data(H)'!$A$1:$A$288,'PY1 Data(H)'!$A$1:$CZ$288))</f>
        <v>55149112</v>
      </c>
      <c r="BP56" s="176" cm="1">
        <f t="array" ref="BP56">_xlfn.XLOOKUP(BP$1,'PY1 Data(H)'!$A$1:$CZ$1,_xlfn.XLOOKUP($A56,'PY1 Data(H)'!$A$1:$A$288,'PY1 Data(H)'!$A$1:$CZ$288))</f>
        <v>177959061</v>
      </c>
      <c r="BQ56" s="176" cm="1">
        <f t="array" ref="BQ56">_xlfn.XLOOKUP(BQ$1,'PY1 Data(H)'!$A$1:$CZ$1,_xlfn.XLOOKUP($A56,'PY1 Data(H)'!$A$1:$A$288,'PY1 Data(H)'!$A$1:$CZ$288))</f>
        <v>21519033</v>
      </c>
      <c r="BR56" s="176" cm="1">
        <f t="array" ref="BR56">_xlfn.XLOOKUP(BR$1,'PY1 Data(H)'!$A$1:$CZ$1,_xlfn.XLOOKUP($A56,'PY1 Data(H)'!$A$1:$A$288,'PY1 Data(H)'!$A$1:$CZ$288))</f>
        <v>106433280</v>
      </c>
      <c r="BS56" s="176" cm="1">
        <f t="array" ref="BS56">_xlfn.XLOOKUP(BS$1,'PY1 Data(H)'!$A$1:$CZ$1,_xlfn.XLOOKUP($A56,'PY1 Data(H)'!$A$1:$A$288,'PY1 Data(H)'!$A$1:$CZ$288))</f>
        <v>169609395</v>
      </c>
      <c r="BT56" s="176" cm="1">
        <f t="array" ref="BT56">_xlfn.XLOOKUP(BT$1,'PY1 Data(H)'!$A$1:$CZ$1,_xlfn.XLOOKUP($A56,'PY1 Data(H)'!$A$1:$A$288,'PY1 Data(H)'!$A$1:$CZ$288))</f>
        <v>12131488</v>
      </c>
      <c r="BU56" s="176" cm="1">
        <f t="array" ref="BU56">_xlfn.XLOOKUP(BU$1,'PY1 Data(H)'!$A$1:$CZ$1,_xlfn.XLOOKUP($A56,'PY1 Data(H)'!$A$1:$A$288,'PY1 Data(H)'!$A$1:$CZ$288))</f>
        <v>26432481</v>
      </c>
      <c r="BV56" s="176" cm="1">
        <f t="array" ref="BV56">_xlfn.XLOOKUP(BV$1,'PY1 Data(H)'!$A$1:$CZ$1,_xlfn.XLOOKUP($A56,'PY1 Data(H)'!$A$1:$A$288,'PY1 Data(H)'!$A$1:$CZ$288))</f>
        <v>53908293</v>
      </c>
      <c r="BW56" s="176" cm="1">
        <f t="array" ref="BW56">_xlfn.XLOOKUP(BW$1,'PY1 Data(H)'!$A$1:$CZ$1,_xlfn.XLOOKUP($A56,'PY1 Data(H)'!$A$1:$A$288,'PY1 Data(H)'!$A$1:$CZ$288))</f>
        <v>9560513</v>
      </c>
      <c r="BX56" s="176" cm="1">
        <f t="array" ref="BX56">_xlfn.XLOOKUP(BX$1,'PY1 Data(H)'!$A$1:$CZ$1,_xlfn.XLOOKUP($A56,'PY1 Data(H)'!$A$1:$A$288,'PY1 Data(H)'!$A$1:$CZ$288))</f>
        <v>34703380</v>
      </c>
      <c r="BY56" s="176" cm="1">
        <f t="array" ref="BY56">_xlfn.XLOOKUP(BY$1,'PY1 Data(H)'!$A$1:$CZ$1,_xlfn.XLOOKUP($A56,'PY1 Data(H)'!$A$1:$A$288,'PY1 Data(H)'!$A$1:$CZ$288))</f>
        <v>101971909</v>
      </c>
      <c r="BZ56" s="176" cm="1">
        <f t="array" ref="BZ56">_xlfn.XLOOKUP(BZ$1,'PY1 Data(H)'!$A$1:$CZ$1,_xlfn.XLOOKUP($A56,'PY1 Data(H)'!$A$1:$A$288,'PY1 Data(H)'!$A$1:$CZ$288))</f>
        <v>17298840</v>
      </c>
      <c r="CA56" s="176" cm="1">
        <f t="array" ref="CA56">_xlfn.XLOOKUP(CA$1,'PY1 Data(H)'!$A$1:$CZ$1,_xlfn.XLOOKUP($A56,'PY1 Data(H)'!$A$1:$A$288,'PY1 Data(H)'!$A$1:$CZ$288))</f>
        <v>75997050</v>
      </c>
      <c r="CB56" s="176" cm="1">
        <f t="array" ref="CB56">_xlfn.XLOOKUP(CB$1,'PY1 Data(H)'!$A$1:$CZ$1,_xlfn.XLOOKUP($A56,'PY1 Data(H)'!$A$1:$A$288,'PY1 Data(H)'!$A$1:$CZ$288))</f>
        <v>30181673</v>
      </c>
      <c r="CC56" s="176" cm="1">
        <f t="array" ref="CC56">_xlfn.XLOOKUP(CC$1,'PY1 Data(H)'!$A$1:$CZ$1,_xlfn.XLOOKUP($A56,'PY1 Data(H)'!$A$1:$A$288,'PY1 Data(H)'!$A$1:$CZ$288))</f>
        <v>60116359</v>
      </c>
      <c r="CD56" s="176" cm="1">
        <f t="array" ref="CD56">_xlfn.XLOOKUP(CD$1,'PY1 Data(H)'!$A$1:$CZ$1,_xlfn.XLOOKUP($A56,'PY1 Data(H)'!$A$1:$A$288,'PY1 Data(H)'!$A$1:$CZ$288))</f>
        <v>55196121</v>
      </c>
      <c r="CE56" s="176" cm="1">
        <f t="array" ref="CE56">_xlfn.XLOOKUP(CE$1,'PY1 Data(H)'!$A$1:$CZ$1,_xlfn.XLOOKUP($A56,'PY1 Data(H)'!$A$1:$A$288,'PY1 Data(H)'!$A$1:$CZ$288))</f>
        <v>92256511</v>
      </c>
      <c r="CF56" s="176" cm="1">
        <f t="array" ref="CF56">_xlfn.XLOOKUP(CF$1,'PY1 Data(H)'!$A$1:$CZ$1,_xlfn.XLOOKUP($A56,'PY1 Data(H)'!$A$1:$A$288,'PY1 Data(H)'!$A$1:$CZ$288))</f>
        <v>47910935</v>
      </c>
      <c r="CG56" s="176" cm="1">
        <f t="array" ref="CG56">_xlfn.XLOOKUP(CG$1,'PY1 Data(H)'!$A$1:$CZ$1,_xlfn.XLOOKUP($A56,'PY1 Data(H)'!$A$1:$A$288,'PY1 Data(H)'!$A$1:$CZ$288))</f>
        <v>42014464</v>
      </c>
      <c r="CH56" s="176" cm="1">
        <f t="array" ref="CH56">_xlfn.XLOOKUP(CH$1,'PY1 Data(H)'!$A$1:$CZ$1,_xlfn.XLOOKUP($A56,'PY1 Data(H)'!$A$1:$A$288,'PY1 Data(H)'!$A$1:$CZ$288))</f>
        <v>23657170</v>
      </c>
      <c r="CI56" s="176" cm="1">
        <f t="array" ref="CI56">_xlfn.XLOOKUP(CI$1,'PY1 Data(H)'!$A$1:$CZ$1,_xlfn.XLOOKUP($A56,'PY1 Data(H)'!$A$1:$A$288,'PY1 Data(H)'!$A$1:$CZ$288))</f>
        <v>35617178</v>
      </c>
      <c r="CJ56" s="176" cm="1">
        <f t="array" ref="CJ56">_xlfn.XLOOKUP(CJ$1,'PY1 Data(H)'!$A$1:$CZ$1,_xlfn.XLOOKUP($A56,'PY1 Data(H)'!$A$1:$A$288,'PY1 Data(H)'!$A$1:$CZ$288))</f>
        <v>13356446</v>
      </c>
      <c r="CK56" s="176" cm="1">
        <f t="array" ref="CK56">_xlfn.XLOOKUP(CK$1,'PY1 Data(H)'!$A$1:$CZ$1,_xlfn.XLOOKUP($A56,'PY1 Data(H)'!$A$1:$A$288,'PY1 Data(H)'!$A$1:$CZ$288))</f>
        <v>37557465</v>
      </c>
      <c r="CL56" s="176" cm="1">
        <f t="array" ref="CL56">_xlfn.XLOOKUP(CL$1,'PY1 Data(H)'!$A$1:$CZ$1,_xlfn.XLOOKUP($A56,'PY1 Data(H)'!$A$1:$A$288,'PY1 Data(H)'!$A$1:$CZ$288))</f>
        <v>6446419</v>
      </c>
      <c r="CM56" s="176" cm="1">
        <f t="array" ref="CM56">_xlfn.XLOOKUP(CM$1,'PY1 Data(H)'!$A$1:$CZ$1,_xlfn.XLOOKUP($A56,'PY1 Data(H)'!$A$1:$A$288,'PY1 Data(H)'!$A$1:$CZ$288))</f>
        <v>38613250</v>
      </c>
      <c r="CN56" s="176" cm="1">
        <f t="array" ref="CN56">_xlfn.XLOOKUP(CN$1,'PY1 Data(H)'!$A$1:$CZ$1,_xlfn.XLOOKUP($A56,'PY1 Data(H)'!$A$1:$A$288,'PY1 Data(H)'!$A$1:$CZ$288))</f>
        <v>4571542</v>
      </c>
      <c r="CO56" s="176" cm="1">
        <f t="array" ref="CO56">_xlfn.XLOOKUP(CO$1,'PY1 Data(H)'!$A$1:$CZ$1,_xlfn.XLOOKUP($A56,'PY1 Data(H)'!$A$1:$A$288,'PY1 Data(H)'!$A$1:$CZ$288))</f>
        <v>206309193</v>
      </c>
      <c r="CP56" s="176" cm="1">
        <f t="array" ref="CP56">_xlfn.XLOOKUP(CP$1,'PY1 Data(H)'!$A$1:$CZ$1,_xlfn.XLOOKUP($A56,'PY1 Data(H)'!$A$1:$A$288,'PY1 Data(H)'!$A$1:$CZ$288))</f>
        <v>25792196</v>
      </c>
      <c r="CQ56" s="176" cm="1">
        <f t="array" ref="CQ56">_xlfn.XLOOKUP(CQ$1,'PY1 Data(H)'!$A$1:$CZ$1,_xlfn.XLOOKUP($A56,'PY1 Data(H)'!$A$1:$A$288,'PY1 Data(H)'!$A$1:$CZ$288))</f>
        <v>1131821314</v>
      </c>
      <c r="CR56" s="176" cm="1">
        <f t="array" ref="CR56">_xlfn.XLOOKUP(CR$1,'PY1 Data(H)'!$A$1:$CZ$1,_xlfn.XLOOKUP($A56,'PY1 Data(H)'!$A$1:$A$288,'PY1 Data(H)'!$A$1:$CZ$288))</f>
        <v>20544457</v>
      </c>
      <c r="CS56" s="176" cm="1">
        <f t="array" ref="CS56">_xlfn.XLOOKUP(CS$1,'PY1 Data(H)'!$A$1:$CZ$1,_xlfn.XLOOKUP($A56,'PY1 Data(H)'!$A$1:$A$288,'PY1 Data(H)'!$A$1:$CZ$288))</f>
        <v>8550407</v>
      </c>
      <c r="CT56" s="176" cm="1">
        <f t="array" ref="CT56">_xlfn.XLOOKUP(CT$1,'PY1 Data(H)'!$A$1:$CZ$1,_xlfn.XLOOKUP($A56,'PY1 Data(H)'!$A$1:$A$288,'PY1 Data(H)'!$A$1:$CZ$288))</f>
        <v>38677716</v>
      </c>
      <c r="CU56" s="176" cm="1">
        <f t="array" ref="CU56">_xlfn.XLOOKUP(CU$1,'PY1 Data(H)'!$A$1:$CZ$1,_xlfn.XLOOKUP($A56,'PY1 Data(H)'!$A$1:$A$288,'PY1 Data(H)'!$A$1:$CZ$288))</f>
        <v>60960628</v>
      </c>
      <c r="CV56" s="176" cm="1">
        <f t="array" ref="CV56">_xlfn.XLOOKUP(CV$1,'PY1 Data(H)'!$A$1:$CZ$1,_xlfn.XLOOKUP($A56,'PY1 Data(H)'!$A$1:$A$288,'PY1 Data(H)'!$A$1:$CZ$288))</f>
        <v>40142725</v>
      </c>
      <c r="CW56" s="176" cm="1">
        <f t="array" ref="CW56">_xlfn.XLOOKUP(CW$1,'PY1 Data(H)'!$A$1:$CZ$1,_xlfn.XLOOKUP($A56,'PY1 Data(H)'!$A$1:$A$288,'PY1 Data(H)'!$A$1:$CZ$288))</f>
        <v>55262541</v>
      </c>
      <c r="CX56" s="176" cm="1">
        <f t="array" ref="CX56">_xlfn.XLOOKUP(CX$1,'PY1 Data(H)'!$A$1:$CZ$1,_xlfn.XLOOKUP($A56,'PY1 Data(H)'!$A$1:$A$288,'PY1 Data(H)'!$A$1:$CZ$288))</f>
        <v>21143660</v>
      </c>
      <c r="CY56" s="176" cm="1">
        <f t="array" ref="CY56">_xlfn.XLOOKUP(CY$1,'PY1 Data(H)'!$A$1:$CZ$1,_xlfn.XLOOKUP($A56,'PY1 Data(H)'!$A$1:$A$288,'PY1 Data(H)'!$A$1:$CZ$288))</f>
        <v>14254384</v>
      </c>
    </row>
    <row r="57" spans="1:103" x14ac:dyDescent="0.3">
      <c r="A57">
        <v>985</v>
      </c>
      <c r="D57" s="176" cm="1">
        <f t="array" ref="D57">_xlfn.XLOOKUP(D$1,'PY1 Data(H)'!$A$1:$CZ$1,_xlfn.XLOOKUP($A57,'PY1 Data(H)'!$A$1:$A$288,'PY1 Data(H)'!$A$1:$CZ$288))</f>
        <v>100104667</v>
      </c>
      <c r="E57" s="176" cm="1">
        <f t="array" ref="E57">_xlfn.XLOOKUP(E$1,'PY1 Data(H)'!$A$1:$CZ$1,_xlfn.XLOOKUP($A57,'PY1 Data(H)'!$A$1:$A$288,'PY1 Data(H)'!$A$1:$CZ$288))</f>
        <v>20769798</v>
      </c>
      <c r="F57" s="176" cm="1">
        <f t="array" ref="F57">_xlfn.XLOOKUP(F$1,'PY1 Data(H)'!$A$1:$CZ$1,_xlfn.XLOOKUP($A57,'PY1 Data(H)'!$A$1:$A$288,'PY1 Data(H)'!$A$1:$CZ$288))</f>
        <v>10268900</v>
      </c>
      <c r="G57" s="176" cm="1">
        <f t="array" ref="G57">_xlfn.XLOOKUP(G$1,'PY1 Data(H)'!$A$1:$CZ$1,_xlfn.XLOOKUP($A57,'PY1 Data(H)'!$A$1:$A$288,'PY1 Data(H)'!$A$1:$CZ$288))</f>
        <v>0</v>
      </c>
      <c r="H57" s="176" cm="1">
        <f t="array" ref="H57">_xlfn.XLOOKUP(H$1,'PY1 Data(H)'!$A$1:$CZ$1,_xlfn.XLOOKUP($A57,'PY1 Data(H)'!$A$1:$A$288,'PY1 Data(H)'!$A$1:$CZ$288))</f>
        <v>18014778</v>
      </c>
      <c r="I57" s="176" cm="1">
        <f t="array" ref="I57">_xlfn.XLOOKUP(I$1,'PY1 Data(H)'!$A$1:$CZ$1,_xlfn.XLOOKUP($A57,'PY1 Data(H)'!$A$1:$A$288,'PY1 Data(H)'!$A$1:$CZ$288))</f>
        <v>19563000</v>
      </c>
      <c r="J57" s="176" cm="1">
        <f t="array" ref="J57">_xlfn.XLOOKUP(J$1,'PY1 Data(H)'!$A$1:$CZ$1,_xlfn.XLOOKUP($A57,'PY1 Data(H)'!$A$1:$A$288,'PY1 Data(H)'!$A$1:$CZ$288))</f>
        <v>37329197</v>
      </c>
      <c r="K57" s="176" cm="1">
        <f t="array" ref="K57">_xlfn.XLOOKUP(K$1,'PY1 Data(H)'!$A$1:$CZ$1,_xlfn.XLOOKUP($A57,'PY1 Data(H)'!$A$1:$A$288,'PY1 Data(H)'!$A$1:$CZ$288))</f>
        <v>12291779</v>
      </c>
      <c r="L57" s="176" cm="1">
        <f t="array" ref="L57">_xlfn.XLOOKUP(L$1,'PY1 Data(H)'!$A$1:$CZ$1,_xlfn.XLOOKUP($A57,'PY1 Data(H)'!$A$1:$A$288,'PY1 Data(H)'!$A$1:$CZ$288))</f>
        <v>23546306</v>
      </c>
      <c r="M57" s="176" cm="1">
        <f t="array" ref="M57">_xlfn.XLOOKUP(M$1,'PY1 Data(H)'!$A$1:$CZ$1,_xlfn.XLOOKUP($A57,'PY1 Data(H)'!$A$1:$A$288,'PY1 Data(H)'!$A$1:$CZ$288))</f>
        <v>146199992</v>
      </c>
      <c r="N57" s="176" cm="1">
        <f t="array" ref="N57">_xlfn.XLOOKUP(N$1,'PY1 Data(H)'!$A$1:$CZ$1,_xlfn.XLOOKUP($A57,'PY1 Data(H)'!$A$1:$A$288,'PY1 Data(H)'!$A$1:$CZ$288))</f>
        <v>212211847</v>
      </c>
      <c r="O57" s="176" cm="1">
        <f t="array" ref="O57">_xlfn.XLOOKUP(O$1,'PY1 Data(H)'!$A$1:$CZ$1,_xlfn.XLOOKUP($A57,'PY1 Data(H)'!$A$1:$A$288,'PY1 Data(H)'!$A$1:$CZ$288))</f>
        <v>49310000</v>
      </c>
      <c r="P57" s="176" cm="1">
        <f t="array" ref="P57">_xlfn.XLOOKUP(P$1,'PY1 Data(H)'!$A$1:$CZ$1,_xlfn.XLOOKUP($A57,'PY1 Data(H)'!$A$1:$A$288,'PY1 Data(H)'!$A$1:$CZ$288))</f>
        <v>210180202</v>
      </c>
      <c r="Q57" s="176" cm="1">
        <f t="array" ref="Q57">_xlfn.XLOOKUP(Q$1,'PY1 Data(H)'!$A$1:$CZ$1,_xlfn.XLOOKUP($A57,'PY1 Data(H)'!$A$1:$A$288,'PY1 Data(H)'!$A$1:$CZ$288))</f>
        <v>46968485</v>
      </c>
      <c r="R57" s="176" cm="1">
        <f t="array" ref="R57">_xlfn.XLOOKUP(R$1,'PY1 Data(H)'!$A$1:$CZ$1,_xlfn.XLOOKUP($A57,'PY1 Data(H)'!$A$1:$A$288,'PY1 Data(H)'!$A$1:$CZ$288))</f>
        <v>8714612</v>
      </c>
      <c r="S57" s="176" cm="1">
        <f t="array" ref="S57">_xlfn.XLOOKUP(S$1,'PY1 Data(H)'!$A$1:$CZ$1,_xlfn.XLOOKUP($A57,'PY1 Data(H)'!$A$1:$A$288,'PY1 Data(H)'!$A$1:$CZ$288))</f>
        <v>54613000</v>
      </c>
      <c r="T57" s="176" cm="1">
        <f t="array" ref="T57">_xlfn.XLOOKUP(T$1,'PY1 Data(H)'!$A$1:$CZ$1,_xlfn.XLOOKUP($A57,'PY1 Data(H)'!$A$1:$A$288,'PY1 Data(H)'!$A$1:$CZ$288))</f>
        <v>0</v>
      </c>
      <c r="U57" s="176" cm="1">
        <f t="array" ref="U57">_xlfn.XLOOKUP(U$1,'PY1 Data(H)'!$A$1:$CZ$1,_xlfn.XLOOKUP($A57,'PY1 Data(H)'!$A$1:$A$288,'PY1 Data(H)'!$A$1:$CZ$288))</f>
        <v>105547711</v>
      </c>
      <c r="V57" s="176" cm="1">
        <f t="array" ref="V57">_xlfn.XLOOKUP(V$1,'PY1 Data(H)'!$A$1:$CZ$1,_xlfn.XLOOKUP($A57,'PY1 Data(H)'!$A$1:$A$288,'PY1 Data(H)'!$A$1:$CZ$288))</f>
        <v>79772620</v>
      </c>
      <c r="W57" s="176" cm="1">
        <f t="array" ref="W57">_xlfn.XLOOKUP(W$1,'PY1 Data(H)'!$A$1:$CZ$1,_xlfn.XLOOKUP($A57,'PY1 Data(H)'!$A$1:$A$288,'PY1 Data(H)'!$A$1:$CZ$288))</f>
        <v>0</v>
      </c>
      <c r="X57" s="176" cm="1">
        <f t="array" ref="X57">_xlfn.XLOOKUP(X$1,'PY1 Data(H)'!$A$1:$CZ$1,_xlfn.XLOOKUP($A57,'PY1 Data(H)'!$A$1:$A$288,'PY1 Data(H)'!$A$1:$CZ$288))</f>
        <v>11243703</v>
      </c>
      <c r="Y57" s="176" cm="1">
        <f t="array" ref="Y57">_xlfn.XLOOKUP(Y$1,'PY1 Data(H)'!$A$1:$CZ$1,_xlfn.XLOOKUP($A57,'PY1 Data(H)'!$A$1:$A$288,'PY1 Data(H)'!$A$1:$CZ$288))</f>
        <v>8920536</v>
      </c>
      <c r="Z57" s="176" cm="1">
        <f t="array" ref="Z57">_xlfn.XLOOKUP(Z$1,'PY1 Data(H)'!$A$1:$CZ$1,_xlfn.XLOOKUP($A57,'PY1 Data(H)'!$A$1:$A$288,'PY1 Data(H)'!$A$1:$CZ$288))</f>
        <v>69000354</v>
      </c>
      <c r="AA57" s="176" cm="1">
        <f t="array" ref="AA57">_xlfn.XLOOKUP(AA$1,'PY1 Data(H)'!$A$1:$CZ$1,_xlfn.XLOOKUP($A57,'PY1 Data(H)'!$A$1:$A$288,'PY1 Data(H)'!$A$1:$CZ$288))</f>
        <v>32438423</v>
      </c>
      <c r="AB57" s="176" cm="1">
        <f t="array" ref="AB57">_xlfn.XLOOKUP(AB$1,'PY1 Data(H)'!$A$1:$CZ$1,_xlfn.XLOOKUP($A57,'PY1 Data(H)'!$A$1:$A$288,'PY1 Data(H)'!$A$1:$CZ$288))</f>
        <v>54695744</v>
      </c>
      <c r="AC57" s="176" cm="1">
        <f t="array" ref="AC57">_xlfn.XLOOKUP(AC$1,'PY1 Data(H)'!$A$1:$CZ$1,_xlfn.XLOOKUP($A57,'PY1 Data(H)'!$A$1:$A$288,'PY1 Data(H)'!$A$1:$CZ$288))</f>
        <v>188498187</v>
      </c>
      <c r="AD57" s="176" cm="1">
        <f t="array" ref="AD57">_xlfn.XLOOKUP(AD$1,'PY1 Data(H)'!$A$1:$CZ$1,_xlfn.XLOOKUP($A57,'PY1 Data(H)'!$A$1:$A$288,'PY1 Data(H)'!$A$1:$CZ$288))</f>
        <v>31571565</v>
      </c>
      <c r="AE57" s="176" cm="1">
        <f t="array" ref="AE57">_xlfn.XLOOKUP(AE$1,'PY1 Data(H)'!$A$1:$CZ$1,_xlfn.XLOOKUP($A57,'PY1 Data(H)'!$A$1:$A$288,'PY1 Data(H)'!$A$1:$CZ$288))</f>
        <v>64549288</v>
      </c>
      <c r="AF57" s="176" cm="1">
        <f t="array" ref="AF57">_xlfn.XLOOKUP(AF$1,'PY1 Data(H)'!$A$1:$CZ$1,_xlfn.XLOOKUP($A57,'PY1 Data(H)'!$A$1:$A$288,'PY1 Data(H)'!$A$1:$CZ$288))</f>
        <v>79378487</v>
      </c>
      <c r="AG57" s="176" cm="1">
        <f t="array" ref="AG57">_xlfn.XLOOKUP(AG$1,'PY1 Data(H)'!$A$1:$CZ$1,_xlfn.XLOOKUP($A57,'PY1 Data(H)'!$A$1:$A$288,'PY1 Data(H)'!$A$1:$CZ$288))</f>
        <v>44591290</v>
      </c>
      <c r="AH57" s="176" cm="1">
        <f t="array" ref="AH57">_xlfn.XLOOKUP(AH$1,'PY1 Data(H)'!$A$1:$CZ$1,_xlfn.XLOOKUP($A57,'PY1 Data(H)'!$A$1:$A$288,'PY1 Data(H)'!$A$1:$CZ$288))</f>
        <v>33246712</v>
      </c>
      <c r="AI57" s="176" cm="1">
        <f t="array" ref="AI57">_xlfn.XLOOKUP(AI$1,'PY1 Data(H)'!$A$1:$CZ$1,_xlfn.XLOOKUP($A57,'PY1 Data(H)'!$A$1:$A$288,'PY1 Data(H)'!$A$1:$CZ$288))</f>
        <v>311132185</v>
      </c>
      <c r="AJ57" s="176" cm="1">
        <f t="array" ref="AJ57">_xlfn.XLOOKUP(AJ$1,'PY1 Data(H)'!$A$1:$CZ$1,_xlfn.XLOOKUP($A57,'PY1 Data(H)'!$A$1:$A$288,'PY1 Data(H)'!$A$1:$CZ$288))</f>
        <v>30425000</v>
      </c>
      <c r="AK57" s="176" cm="1">
        <f t="array" ref="AK57">_xlfn.XLOOKUP(AK$1,'PY1 Data(H)'!$A$1:$CZ$1,_xlfn.XLOOKUP($A57,'PY1 Data(H)'!$A$1:$A$288,'PY1 Data(H)'!$A$1:$CZ$288))</f>
        <v>281339025</v>
      </c>
      <c r="AL57" s="176" cm="1">
        <f t="array" ref="AL57">_xlfn.XLOOKUP(AL$1,'PY1 Data(H)'!$A$1:$CZ$1,_xlfn.XLOOKUP($A57,'PY1 Data(H)'!$A$1:$A$288,'PY1 Data(H)'!$A$1:$CZ$288))</f>
        <v>49155288</v>
      </c>
      <c r="AM57" s="176" cm="1">
        <f t="array" ref="AM57">_xlfn.XLOOKUP(AM$1,'PY1 Data(H)'!$A$1:$CZ$1,_xlfn.XLOOKUP($A57,'PY1 Data(H)'!$A$1:$A$288,'PY1 Data(H)'!$A$1:$CZ$288))</f>
        <v>163422745</v>
      </c>
      <c r="AN57" s="176" cm="1">
        <f t="array" ref="AN57">_xlfn.XLOOKUP(AN$1,'PY1 Data(H)'!$A$1:$CZ$1,_xlfn.XLOOKUP($A57,'PY1 Data(H)'!$A$1:$A$288,'PY1 Data(H)'!$A$1:$CZ$288))</f>
        <v>7324989</v>
      </c>
      <c r="AO57" s="176" cm="1">
        <f t="array" ref="AO57">_xlfn.XLOOKUP(AO$1,'PY1 Data(H)'!$A$1:$CZ$1,_xlfn.XLOOKUP($A57,'PY1 Data(H)'!$A$1:$A$288,'PY1 Data(H)'!$A$1:$CZ$288))</f>
        <v>7581207</v>
      </c>
      <c r="AP57" s="176" cm="1">
        <f t="array" ref="AP57">_xlfn.XLOOKUP(AP$1,'PY1 Data(H)'!$A$1:$CZ$1,_xlfn.XLOOKUP($A57,'PY1 Data(H)'!$A$1:$A$288,'PY1 Data(H)'!$A$1:$CZ$288))</f>
        <v>41499658</v>
      </c>
      <c r="AQ57" s="176" cm="1">
        <f t="array" ref="AQ57">_xlfn.XLOOKUP(AQ$1,'PY1 Data(H)'!$A$1:$CZ$1,_xlfn.XLOOKUP($A57,'PY1 Data(H)'!$A$1:$A$288,'PY1 Data(H)'!$A$1:$CZ$288))</f>
        <v>9069342</v>
      </c>
      <c r="AR57" s="176" cm="1">
        <f t="array" ref="AR57">_xlfn.XLOOKUP(AR$1,'PY1 Data(H)'!$A$1:$CZ$1,_xlfn.XLOOKUP($A57,'PY1 Data(H)'!$A$1:$A$288,'PY1 Data(H)'!$A$1:$CZ$288))</f>
        <v>3250000</v>
      </c>
      <c r="AS57" s="176" cm="1">
        <f t="array" ref="AS57">_xlfn.XLOOKUP(AS$1,'PY1 Data(H)'!$A$1:$CZ$1,_xlfn.XLOOKUP($A57,'PY1 Data(H)'!$A$1:$A$288,'PY1 Data(H)'!$A$1:$CZ$288))</f>
        <v>28515782</v>
      </c>
      <c r="AT57" s="176" cm="1">
        <f t="array" ref="AT57">_xlfn.XLOOKUP(AT$1,'PY1 Data(H)'!$A$1:$CZ$1,_xlfn.XLOOKUP($A57,'PY1 Data(H)'!$A$1:$A$288,'PY1 Data(H)'!$A$1:$CZ$288))</f>
        <v>66850000</v>
      </c>
      <c r="AU57" s="176" cm="1">
        <f t="array" ref="AU57">_xlfn.XLOOKUP(AU$1,'PY1 Data(H)'!$A$1:$CZ$1,_xlfn.XLOOKUP($A57,'PY1 Data(H)'!$A$1:$A$288,'PY1 Data(H)'!$A$1:$CZ$288))</f>
        <v>44916457</v>
      </c>
      <c r="AV57" s="176" cm="1">
        <f t="array" ref="AV57">_xlfn.XLOOKUP(AV$1,'PY1 Data(H)'!$A$1:$CZ$1,_xlfn.XLOOKUP($A57,'PY1 Data(H)'!$A$1:$A$288,'PY1 Data(H)'!$A$1:$CZ$288))</f>
        <v>88629211</v>
      </c>
      <c r="AW57" s="176" cm="1">
        <f t="array" ref="AW57">_xlfn.XLOOKUP(AW$1,'PY1 Data(H)'!$A$1:$CZ$1,_xlfn.XLOOKUP($A57,'PY1 Data(H)'!$A$1:$A$288,'PY1 Data(H)'!$A$1:$CZ$288))</f>
        <v>14101556</v>
      </c>
      <c r="AX57" s="176" cm="1">
        <f t="array" ref="AX57">_xlfn.XLOOKUP(AX$1,'PY1 Data(H)'!$A$1:$CZ$1,_xlfn.XLOOKUP($A57,'PY1 Data(H)'!$A$1:$A$288,'PY1 Data(H)'!$A$1:$CZ$288))</f>
        <v>27462344</v>
      </c>
      <c r="AY57" s="176" cm="1">
        <f t="array" ref="AY57">_xlfn.XLOOKUP(AY$1,'PY1 Data(H)'!$A$1:$CZ$1,_xlfn.XLOOKUP($A57,'PY1 Data(H)'!$A$1:$A$288,'PY1 Data(H)'!$A$1:$CZ$288))</f>
        <v>0</v>
      </c>
      <c r="AZ57" s="176" cm="1">
        <f t="array" ref="AZ57">_xlfn.XLOOKUP(AZ$1,'PY1 Data(H)'!$A$1:$CZ$1,_xlfn.XLOOKUP($A57,'PY1 Data(H)'!$A$1:$A$288,'PY1 Data(H)'!$A$1:$CZ$288))</f>
        <v>143825815</v>
      </c>
      <c r="BA57" s="176" cm="1">
        <f t="array" ref="BA57">_xlfn.XLOOKUP(BA$1,'PY1 Data(H)'!$A$1:$CZ$1,_xlfn.XLOOKUP($A57,'PY1 Data(H)'!$A$1:$A$288,'PY1 Data(H)'!$A$1:$CZ$288))</f>
        <v>38531120</v>
      </c>
      <c r="BB57" s="176" cm="1">
        <f t="array" ref="BB57">_xlfn.XLOOKUP(BB$1,'PY1 Data(H)'!$A$1:$CZ$1,_xlfn.XLOOKUP($A57,'PY1 Data(H)'!$A$1:$A$288,'PY1 Data(H)'!$A$1:$CZ$288))</f>
        <v>158190000</v>
      </c>
      <c r="BC57" s="176" cm="1">
        <f t="array" ref="BC57">_xlfn.XLOOKUP(BC$1,'PY1 Data(H)'!$A$1:$CZ$1,_xlfn.XLOOKUP($A57,'PY1 Data(H)'!$A$1:$A$288,'PY1 Data(H)'!$A$1:$CZ$288))</f>
        <v>6765713</v>
      </c>
      <c r="BD57" s="176" cm="1">
        <f t="array" ref="BD57">_xlfn.XLOOKUP(BD$1,'PY1 Data(H)'!$A$1:$CZ$1,_xlfn.XLOOKUP($A57,'PY1 Data(H)'!$A$1:$A$288,'PY1 Data(H)'!$A$1:$CZ$288))</f>
        <v>45842187</v>
      </c>
      <c r="BE57" s="176" cm="1">
        <f t="array" ref="BE57">_xlfn.XLOOKUP(BE$1,'PY1 Data(H)'!$A$1:$CZ$1,_xlfn.XLOOKUP($A57,'PY1 Data(H)'!$A$1:$A$288,'PY1 Data(H)'!$A$1:$CZ$288))</f>
        <v>33758276</v>
      </c>
      <c r="BF57" s="176" cm="1">
        <f t="array" ref="BF57">_xlfn.XLOOKUP(BF$1,'PY1 Data(H)'!$A$1:$CZ$1,_xlfn.XLOOKUP($A57,'PY1 Data(H)'!$A$1:$A$288,'PY1 Data(H)'!$A$1:$CZ$288))</f>
        <v>68238570</v>
      </c>
      <c r="BG57" s="176" cm="1">
        <f t="array" ref="BG57">_xlfn.XLOOKUP(BG$1,'PY1 Data(H)'!$A$1:$CZ$1,_xlfn.XLOOKUP($A57,'PY1 Data(H)'!$A$1:$A$288,'PY1 Data(H)'!$A$1:$CZ$288))</f>
        <v>31023246</v>
      </c>
      <c r="BH57" s="176" cm="1">
        <f t="array" ref="BH57">_xlfn.XLOOKUP(BH$1,'PY1 Data(H)'!$A$1:$CZ$1,_xlfn.XLOOKUP($A57,'PY1 Data(H)'!$A$1:$A$288,'PY1 Data(H)'!$A$1:$CZ$288))</f>
        <v>13322830</v>
      </c>
      <c r="BI57" s="176" cm="1">
        <f t="array" ref="BI57">_xlfn.XLOOKUP(BI$1,'PY1 Data(H)'!$A$1:$CZ$1,_xlfn.XLOOKUP($A57,'PY1 Data(H)'!$A$1:$A$288,'PY1 Data(H)'!$A$1:$CZ$288))</f>
        <v>15790625</v>
      </c>
      <c r="BJ57" s="176" cm="1">
        <f t="array" ref="BJ57">_xlfn.XLOOKUP(BJ$1,'PY1 Data(H)'!$A$1:$CZ$1,_xlfn.XLOOKUP($A57,'PY1 Data(H)'!$A$1:$A$288,'PY1 Data(H)'!$A$1:$CZ$288))</f>
        <v>26444864</v>
      </c>
      <c r="BK57" s="176" cm="1">
        <f t="array" ref="BK57">_xlfn.XLOOKUP(BK$1,'PY1 Data(H)'!$A$1:$CZ$1,_xlfn.XLOOKUP($A57,'PY1 Data(H)'!$A$1:$A$288,'PY1 Data(H)'!$A$1:$CZ$288))</f>
        <v>931663198</v>
      </c>
      <c r="BL57" s="176" cm="1">
        <f t="array" ref="BL57">_xlfn.XLOOKUP(BL$1,'PY1 Data(H)'!$A$1:$CZ$1,_xlfn.XLOOKUP($A57,'PY1 Data(H)'!$A$1:$A$288,'PY1 Data(H)'!$A$1:$CZ$288))</f>
        <v>10809560</v>
      </c>
      <c r="BM57" s="176" cm="1">
        <f t="array" ref="BM57">_xlfn.XLOOKUP(BM$1,'PY1 Data(H)'!$A$1:$CZ$1,_xlfn.XLOOKUP($A57,'PY1 Data(H)'!$A$1:$A$288,'PY1 Data(H)'!$A$1:$CZ$288))</f>
        <v>21318749</v>
      </c>
      <c r="BN57" s="176" cm="1">
        <f t="array" ref="BN57">_xlfn.XLOOKUP(BN$1,'PY1 Data(H)'!$A$1:$CZ$1,_xlfn.XLOOKUP($A57,'PY1 Data(H)'!$A$1:$A$288,'PY1 Data(H)'!$A$1:$CZ$288))</f>
        <v>69902590</v>
      </c>
      <c r="BO57" s="176" cm="1">
        <f t="array" ref="BO57">_xlfn.XLOOKUP(BO$1,'PY1 Data(H)'!$A$1:$CZ$1,_xlfn.XLOOKUP($A57,'PY1 Data(H)'!$A$1:$A$288,'PY1 Data(H)'!$A$1:$CZ$288))</f>
        <v>51118823</v>
      </c>
      <c r="BP57" s="176" cm="1">
        <f t="array" ref="BP57">_xlfn.XLOOKUP(BP$1,'PY1 Data(H)'!$A$1:$CZ$1,_xlfn.XLOOKUP($A57,'PY1 Data(H)'!$A$1:$A$288,'PY1 Data(H)'!$A$1:$CZ$288))</f>
        <v>177017949</v>
      </c>
      <c r="BQ57" s="176" cm="1">
        <f t="array" ref="BQ57">_xlfn.XLOOKUP(BQ$1,'PY1 Data(H)'!$A$1:$CZ$1,_xlfn.XLOOKUP($A57,'PY1 Data(H)'!$A$1:$A$288,'PY1 Data(H)'!$A$1:$CZ$288))</f>
        <v>17804408</v>
      </c>
      <c r="BR57" s="176" cm="1">
        <f t="array" ref="BR57">_xlfn.XLOOKUP(BR$1,'PY1 Data(H)'!$A$1:$CZ$1,_xlfn.XLOOKUP($A57,'PY1 Data(H)'!$A$1:$A$288,'PY1 Data(H)'!$A$1:$CZ$288))</f>
        <v>106413345</v>
      </c>
      <c r="BS57" s="176" cm="1">
        <f t="array" ref="BS57">_xlfn.XLOOKUP(BS$1,'PY1 Data(H)'!$A$1:$CZ$1,_xlfn.XLOOKUP($A57,'PY1 Data(H)'!$A$1:$A$288,'PY1 Data(H)'!$A$1:$CZ$288))</f>
        <v>167234047</v>
      </c>
      <c r="BT57" s="176" cm="1">
        <f t="array" ref="BT57">_xlfn.XLOOKUP(BT$1,'PY1 Data(H)'!$A$1:$CZ$1,_xlfn.XLOOKUP($A57,'PY1 Data(H)'!$A$1:$A$288,'PY1 Data(H)'!$A$1:$CZ$288))</f>
        <v>12091871</v>
      </c>
      <c r="BU57" s="176" cm="1">
        <f t="array" ref="BU57">_xlfn.XLOOKUP(BU$1,'PY1 Data(H)'!$A$1:$CZ$1,_xlfn.XLOOKUP($A57,'PY1 Data(H)'!$A$1:$A$288,'PY1 Data(H)'!$A$1:$CZ$288))</f>
        <v>25721044</v>
      </c>
      <c r="BV57" s="176" cm="1">
        <f t="array" ref="BV57">_xlfn.XLOOKUP(BV$1,'PY1 Data(H)'!$A$1:$CZ$1,_xlfn.XLOOKUP($A57,'PY1 Data(H)'!$A$1:$A$288,'PY1 Data(H)'!$A$1:$CZ$288))</f>
        <v>52701098</v>
      </c>
      <c r="BW57" s="176" cm="1">
        <f t="array" ref="BW57">_xlfn.XLOOKUP(BW$1,'PY1 Data(H)'!$A$1:$CZ$1,_xlfn.XLOOKUP($A57,'PY1 Data(H)'!$A$1:$A$288,'PY1 Data(H)'!$A$1:$CZ$288))</f>
        <v>9162693</v>
      </c>
      <c r="BX57" s="176" cm="1">
        <f t="array" ref="BX57">_xlfn.XLOOKUP(BX$1,'PY1 Data(H)'!$A$1:$CZ$1,_xlfn.XLOOKUP($A57,'PY1 Data(H)'!$A$1:$A$288,'PY1 Data(H)'!$A$1:$CZ$288))</f>
        <v>32984615</v>
      </c>
      <c r="BY57" s="176" cm="1">
        <f t="array" ref="BY57">_xlfn.XLOOKUP(BY$1,'PY1 Data(H)'!$A$1:$CZ$1,_xlfn.XLOOKUP($A57,'PY1 Data(H)'!$A$1:$A$288,'PY1 Data(H)'!$A$1:$CZ$288))</f>
        <v>98210179</v>
      </c>
      <c r="BZ57" s="176" cm="1">
        <f t="array" ref="BZ57">_xlfn.XLOOKUP(BZ$1,'PY1 Data(H)'!$A$1:$CZ$1,_xlfn.XLOOKUP($A57,'PY1 Data(H)'!$A$1:$A$288,'PY1 Data(H)'!$A$1:$CZ$288))</f>
        <v>17029509</v>
      </c>
      <c r="CA57" s="176" cm="1">
        <f t="array" ref="CA57">_xlfn.XLOOKUP(CA$1,'PY1 Data(H)'!$A$1:$CZ$1,_xlfn.XLOOKUP($A57,'PY1 Data(H)'!$A$1:$A$288,'PY1 Data(H)'!$A$1:$CZ$288))</f>
        <v>74904844</v>
      </c>
      <c r="CB57" s="176" cm="1">
        <f t="array" ref="CB57">_xlfn.XLOOKUP(CB$1,'PY1 Data(H)'!$A$1:$CZ$1,_xlfn.XLOOKUP($A57,'PY1 Data(H)'!$A$1:$A$288,'PY1 Data(H)'!$A$1:$CZ$288))</f>
        <v>29301752</v>
      </c>
      <c r="CC57" s="176" cm="1">
        <f t="array" ref="CC57">_xlfn.XLOOKUP(CC$1,'PY1 Data(H)'!$A$1:$CZ$1,_xlfn.XLOOKUP($A57,'PY1 Data(H)'!$A$1:$A$288,'PY1 Data(H)'!$A$1:$CZ$288))</f>
        <v>54435639</v>
      </c>
      <c r="CD57" s="176" cm="1">
        <f t="array" ref="CD57">_xlfn.XLOOKUP(CD$1,'PY1 Data(H)'!$A$1:$CZ$1,_xlfn.XLOOKUP($A57,'PY1 Data(H)'!$A$1:$A$288,'PY1 Data(H)'!$A$1:$CZ$288))</f>
        <v>53594505</v>
      </c>
      <c r="CE57" s="176" cm="1">
        <f t="array" ref="CE57">_xlfn.XLOOKUP(CE$1,'PY1 Data(H)'!$A$1:$CZ$1,_xlfn.XLOOKUP($A57,'PY1 Data(H)'!$A$1:$A$288,'PY1 Data(H)'!$A$1:$CZ$288))</f>
        <v>88280000</v>
      </c>
      <c r="CF57" s="176" cm="1">
        <f t="array" ref="CF57">_xlfn.XLOOKUP(CF$1,'PY1 Data(H)'!$A$1:$CZ$1,_xlfn.XLOOKUP($A57,'PY1 Data(H)'!$A$1:$A$288,'PY1 Data(H)'!$A$1:$CZ$288))</f>
        <v>46254295</v>
      </c>
      <c r="CG57" s="176" cm="1">
        <f t="array" ref="CG57">_xlfn.XLOOKUP(CG$1,'PY1 Data(H)'!$A$1:$CZ$1,_xlfn.XLOOKUP($A57,'PY1 Data(H)'!$A$1:$A$288,'PY1 Data(H)'!$A$1:$CZ$288))</f>
        <v>40946555</v>
      </c>
      <c r="CH57" s="176" cm="1">
        <f t="array" ref="CH57">_xlfn.XLOOKUP(CH$1,'PY1 Data(H)'!$A$1:$CZ$1,_xlfn.XLOOKUP($A57,'PY1 Data(H)'!$A$1:$A$288,'PY1 Data(H)'!$A$1:$CZ$288))</f>
        <v>23674632</v>
      </c>
      <c r="CI57" s="176" cm="1">
        <f t="array" ref="CI57">_xlfn.XLOOKUP(CI$1,'PY1 Data(H)'!$A$1:$CZ$1,_xlfn.XLOOKUP($A57,'PY1 Data(H)'!$A$1:$A$288,'PY1 Data(H)'!$A$1:$CZ$288))</f>
        <v>34802799</v>
      </c>
      <c r="CJ57" s="176" cm="1">
        <f t="array" ref="CJ57">_xlfn.XLOOKUP(CJ$1,'PY1 Data(H)'!$A$1:$CZ$1,_xlfn.XLOOKUP($A57,'PY1 Data(H)'!$A$1:$A$288,'PY1 Data(H)'!$A$1:$CZ$288))</f>
        <v>13071730</v>
      </c>
      <c r="CK57" s="176" cm="1">
        <f t="array" ref="CK57">_xlfn.XLOOKUP(CK$1,'PY1 Data(H)'!$A$1:$CZ$1,_xlfn.XLOOKUP($A57,'PY1 Data(H)'!$A$1:$A$288,'PY1 Data(H)'!$A$1:$CZ$288))</f>
        <v>35875718</v>
      </c>
      <c r="CL57" s="176" cm="1">
        <f t="array" ref="CL57">_xlfn.XLOOKUP(CL$1,'PY1 Data(H)'!$A$1:$CZ$1,_xlfn.XLOOKUP($A57,'PY1 Data(H)'!$A$1:$A$288,'PY1 Data(H)'!$A$1:$CZ$288))</f>
        <v>6254200</v>
      </c>
      <c r="CM57" s="176" cm="1">
        <f t="array" ref="CM57">_xlfn.XLOOKUP(CM$1,'PY1 Data(H)'!$A$1:$CZ$1,_xlfn.XLOOKUP($A57,'PY1 Data(H)'!$A$1:$A$288,'PY1 Data(H)'!$A$1:$CZ$288))</f>
        <v>37953276</v>
      </c>
      <c r="CN57" s="176" cm="1">
        <f t="array" ref="CN57">_xlfn.XLOOKUP(CN$1,'PY1 Data(H)'!$A$1:$CZ$1,_xlfn.XLOOKUP($A57,'PY1 Data(H)'!$A$1:$A$288,'PY1 Data(H)'!$A$1:$CZ$288))</f>
        <v>4438010</v>
      </c>
      <c r="CO57" s="176" cm="1">
        <f t="array" ref="CO57">_xlfn.XLOOKUP(CO$1,'PY1 Data(H)'!$A$1:$CZ$1,_xlfn.XLOOKUP($A57,'PY1 Data(H)'!$A$1:$A$288,'PY1 Data(H)'!$A$1:$CZ$288))</f>
        <v>206254947</v>
      </c>
      <c r="CP57" s="176" cm="1">
        <f t="array" ref="CP57">_xlfn.XLOOKUP(CP$1,'PY1 Data(H)'!$A$1:$CZ$1,_xlfn.XLOOKUP($A57,'PY1 Data(H)'!$A$1:$A$288,'PY1 Data(H)'!$A$1:$CZ$288))</f>
        <v>24832550</v>
      </c>
      <c r="CQ57" s="176" cm="1">
        <f t="array" ref="CQ57">_xlfn.XLOOKUP(CQ$1,'PY1 Data(H)'!$A$1:$CZ$1,_xlfn.XLOOKUP($A57,'PY1 Data(H)'!$A$1:$A$288,'PY1 Data(H)'!$A$1:$CZ$288))</f>
        <v>1124834000</v>
      </c>
      <c r="CR57" s="176" cm="1">
        <f t="array" ref="CR57">_xlfn.XLOOKUP(CR$1,'PY1 Data(H)'!$A$1:$CZ$1,_xlfn.XLOOKUP($A57,'PY1 Data(H)'!$A$1:$A$288,'PY1 Data(H)'!$A$1:$CZ$288))</f>
        <v>20381862</v>
      </c>
      <c r="CS57" s="176" cm="1">
        <f t="array" ref="CS57">_xlfn.XLOOKUP(CS$1,'PY1 Data(H)'!$A$1:$CZ$1,_xlfn.XLOOKUP($A57,'PY1 Data(H)'!$A$1:$A$288,'PY1 Data(H)'!$A$1:$CZ$288))</f>
        <v>8391296</v>
      </c>
      <c r="CT57" s="176" cm="1">
        <f t="array" ref="CT57">_xlfn.XLOOKUP(CT$1,'PY1 Data(H)'!$A$1:$CZ$1,_xlfn.XLOOKUP($A57,'PY1 Data(H)'!$A$1:$A$288,'PY1 Data(H)'!$A$1:$CZ$288))</f>
        <v>36911375</v>
      </c>
      <c r="CU57" s="176" cm="1">
        <f t="array" ref="CU57">_xlfn.XLOOKUP(CU$1,'PY1 Data(H)'!$A$1:$CZ$1,_xlfn.XLOOKUP($A57,'PY1 Data(H)'!$A$1:$A$288,'PY1 Data(H)'!$A$1:$CZ$288))</f>
        <v>58140200</v>
      </c>
      <c r="CV57" s="176" cm="1">
        <f t="array" ref="CV57">_xlfn.XLOOKUP(CV$1,'PY1 Data(H)'!$A$1:$CZ$1,_xlfn.XLOOKUP($A57,'PY1 Data(H)'!$A$1:$A$288,'PY1 Data(H)'!$A$1:$CZ$288))</f>
        <v>38601558</v>
      </c>
      <c r="CW57" s="176" cm="1">
        <f t="array" ref="CW57">_xlfn.XLOOKUP(CW$1,'PY1 Data(H)'!$A$1:$CZ$1,_xlfn.XLOOKUP($A57,'PY1 Data(H)'!$A$1:$A$288,'PY1 Data(H)'!$A$1:$CZ$288))</f>
        <v>52282098</v>
      </c>
      <c r="CX57" s="176" cm="1">
        <f t="array" ref="CX57">_xlfn.XLOOKUP(CX$1,'PY1 Data(H)'!$A$1:$CZ$1,_xlfn.XLOOKUP($A57,'PY1 Data(H)'!$A$1:$A$288,'PY1 Data(H)'!$A$1:$CZ$288))</f>
        <v>20348500</v>
      </c>
      <c r="CY57" s="176" cm="1">
        <f t="array" ref="CY57">_xlfn.XLOOKUP(CY$1,'PY1 Data(H)'!$A$1:$CZ$1,_xlfn.XLOOKUP($A57,'PY1 Data(H)'!$A$1:$A$288,'PY1 Data(H)'!$A$1:$CZ$288))</f>
        <v>14117200</v>
      </c>
    </row>
    <row r="58" spans="1:103" x14ac:dyDescent="0.3">
      <c r="A58">
        <v>369</v>
      </c>
      <c r="D58" s="176" cm="1">
        <f t="array" ref="D58">_xlfn.XLOOKUP(D$1,'PY1 Data(H)'!$A$1:$CZ$1,_xlfn.XLOOKUP($A58,'PY1 Data(H)'!$A$1:$A$288,'PY1 Data(H)'!$A$1:$CZ$288))</f>
        <v>21998480</v>
      </c>
      <c r="E58" s="176" cm="1">
        <f t="array" ref="E58">_xlfn.XLOOKUP(E$1,'PY1 Data(H)'!$A$1:$CZ$1,_xlfn.XLOOKUP($A58,'PY1 Data(H)'!$A$1:$A$288,'PY1 Data(H)'!$A$1:$CZ$288))</f>
        <v>5410146</v>
      </c>
      <c r="F58" s="176" cm="1">
        <f t="array" ref="F58">_xlfn.XLOOKUP(F$1,'PY1 Data(H)'!$A$1:$CZ$1,_xlfn.XLOOKUP($A58,'PY1 Data(H)'!$A$1:$A$288,'PY1 Data(H)'!$A$1:$CZ$288))</f>
        <v>2430820</v>
      </c>
      <c r="G58" s="176" cm="1">
        <f t="array" ref="G58">_xlfn.XLOOKUP(G$1,'PY1 Data(H)'!$A$1:$CZ$1,_xlfn.XLOOKUP($A58,'PY1 Data(H)'!$A$1:$A$288,'PY1 Data(H)'!$A$1:$CZ$288))</f>
        <v>0</v>
      </c>
      <c r="H58" s="176" cm="1">
        <f t="array" ref="H58">_xlfn.XLOOKUP(H$1,'PY1 Data(H)'!$A$1:$CZ$1,_xlfn.XLOOKUP($A58,'PY1 Data(H)'!$A$1:$A$288,'PY1 Data(H)'!$A$1:$CZ$288))</f>
        <v>5794533</v>
      </c>
      <c r="I58" s="176" cm="1">
        <f t="array" ref="I58">_xlfn.XLOOKUP(I$1,'PY1 Data(H)'!$A$1:$CZ$1,_xlfn.XLOOKUP($A58,'PY1 Data(H)'!$A$1:$A$288,'PY1 Data(H)'!$A$1:$CZ$288))</f>
        <v>4036158</v>
      </c>
      <c r="J58" s="176" cm="1">
        <f t="array" ref="J58">_xlfn.XLOOKUP(J$1,'PY1 Data(H)'!$A$1:$CZ$1,_xlfn.XLOOKUP($A58,'PY1 Data(H)'!$A$1:$A$288,'PY1 Data(H)'!$A$1:$CZ$288))</f>
        <v>14053458</v>
      </c>
      <c r="K58" s="176" cm="1">
        <f t="array" ref="K58">_xlfn.XLOOKUP(K$1,'PY1 Data(H)'!$A$1:$CZ$1,_xlfn.XLOOKUP($A58,'PY1 Data(H)'!$A$1:$A$288,'PY1 Data(H)'!$A$1:$CZ$288))</f>
        <v>7382921</v>
      </c>
      <c r="L58" s="176" cm="1">
        <f t="array" ref="L58">_xlfn.XLOOKUP(L$1,'PY1 Data(H)'!$A$1:$CZ$1,_xlfn.XLOOKUP($A58,'PY1 Data(H)'!$A$1:$A$288,'PY1 Data(H)'!$A$1:$CZ$288))</f>
        <v>7143125</v>
      </c>
      <c r="M58" s="176" cm="1">
        <f t="array" ref="M58">_xlfn.XLOOKUP(M$1,'PY1 Data(H)'!$A$1:$CZ$1,_xlfn.XLOOKUP($A58,'PY1 Data(H)'!$A$1:$A$288,'PY1 Data(H)'!$A$1:$CZ$288))</f>
        <v>28778571</v>
      </c>
      <c r="N58" s="176" cm="1">
        <f t="array" ref="N58">_xlfn.XLOOKUP(N$1,'PY1 Data(H)'!$A$1:$CZ$1,_xlfn.XLOOKUP($A58,'PY1 Data(H)'!$A$1:$A$288,'PY1 Data(H)'!$A$1:$CZ$288))</f>
        <v>47963786</v>
      </c>
      <c r="O58" s="176" cm="1">
        <f t="array" ref="O58">_xlfn.XLOOKUP(O$1,'PY1 Data(H)'!$A$1:$CZ$1,_xlfn.XLOOKUP($A58,'PY1 Data(H)'!$A$1:$A$288,'PY1 Data(H)'!$A$1:$CZ$288))</f>
        <v>16713870</v>
      </c>
      <c r="P58" s="176" cm="1">
        <f t="array" ref="P58">_xlfn.XLOOKUP(P$1,'PY1 Data(H)'!$A$1:$CZ$1,_xlfn.XLOOKUP($A58,'PY1 Data(H)'!$A$1:$A$288,'PY1 Data(H)'!$A$1:$CZ$288))</f>
        <v>26155572</v>
      </c>
      <c r="Q58" s="176" cm="1">
        <f t="array" ref="Q58">_xlfn.XLOOKUP(Q$1,'PY1 Data(H)'!$A$1:$CZ$1,_xlfn.XLOOKUP($A58,'PY1 Data(H)'!$A$1:$A$288,'PY1 Data(H)'!$A$1:$CZ$288))</f>
        <v>16320973</v>
      </c>
      <c r="R58" s="176" cm="1">
        <f t="array" ref="R58">_xlfn.XLOOKUP(R$1,'PY1 Data(H)'!$A$1:$CZ$1,_xlfn.XLOOKUP($A58,'PY1 Data(H)'!$A$1:$A$288,'PY1 Data(H)'!$A$1:$CZ$288))</f>
        <v>1441629</v>
      </c>
      <c r="S58" s="176" cm="1">
        <f t="array" ref="S58">_xlfn.XLOOKUP(S$1,'PY1 Data(H)'!$A$1:$CZ$1,_xlfn.XLOOKUP($A58,'PY1 Data(H)'!$A$1:$A$288,'PY1 Data(H)'!$A$1:$CZ$288))</f>
        <v>18936241</v>
      </c>
      <c r="T58" s="176" cm="1">
        <f t="array" ref="T58">_xlfn.XLOOKUP(T$1,'PY1 Data(H)'!$A$1:$CZ$1,_xlfn.XLOOKUP($A58,'PY1 Data(H)'!$A$1:$A$288,'PY1 Data(H)'!$A$1:$CZ$288))</f>
        <v>0</v>
      </c>
      <c r="U58" s="176" cm="1">
        <f t="array" ref="U58">_xlfn.XLOOKUP(U$1,'PY1 Data(H)'!$A$1:$CZ$1,_xlfn.XLOOKUP($A58,'PY1 Data(H)'!$A$1:$A$288,'PY1 Data(H)'!$A$1:$CZ$288))</f>
        <v>36486399</v>
      </c>
      <c r="V58" s="176" cm="1">
        <f t="array" ref="V58">_xlfn.XLOOKUP(V$1,'PY1 Data(H)'!$A$1:$CZ$1,_xlfn.XLOOKUP($A58,'PY1 Data(H)'!$A$1:$A$288,'PY1 Data(H)'!$A$1:$CZ$288))</f>
        <v>12653992</v>
      </c>
      <c r="W58" s="176" cm="1">
        <f t="array" ref="W58">_xlfn.XLOOKUP(W$1,'PY1 Data(H)'!$A$1:$CZ$1,_xlfn.XLOOKUP($A58,'PY1 Data(H)'!$A$1:$A$288,'PY1 Data(H)'!$A$1:$CZ$288))</f>
        <v>0</v>
      </c>
      <c r="X58" s="176" cm="1">
        <f t="array" ref="X58">_xlfn.XLOOKUP(X$1,'PY1 Data(H)'!$A$1:$CZ$1,_xlfn.XLOOKUP($A58,'PY1 Data(H)'!$A$1:$A$288,'PY1 Data(H)'!$A$1:$CZ$288))</f>
        <v>2365182</v>
      </c>
      <c r="Y58" s="176" cm="1">
        <f t="array" ref="Y58">_xlfn.XLOOKUP(Y$1,'PY1 Data(H)'!$A$1:$CZ$1,_xlfn.XLOOKUP($A58,'PY1 Data(H)'!$A$1:$A$288,'PY1 Data(H)'!$A$1:$CZ$288))</f>
        <v>5069736</v>
      </c>
      <c r="Z58" s="176" cm="1">
        <f t="array" ref="Z58">_xlfn.XLOOKUP(Z$1,'PY1 Data(H)'!$A$1:$CZ$1,_xlfn.XLOOKUP($A58,'PY1 Data(H)'!$A$1:$A$288,'PY1 Data(H)'!$A$1:$CZ$288))</f>
        <v>22426345</v>
      </c>
      <c r="AA58" s="176" cm="1">
        <f t="array" ref="AA58">_xlfn.XLOOKUP(AA$1,'PY1 Data(H)'!$A$1:$CZ$1,_xlfn.XLOOKUP($A58,'PY1 Data(H)'!$A$1:$A$288,'PY1 Data(H)'!$A$1:$CZ$288))</f>
        <v>11426037</v>
      </c>
      <c r="AB58" s="176" cm="1">
        <f t="array" ref="AB58">_xlfn.XLOOKUP(AB$1,'PY1 Data(H)'!$A$1:$CZ$1,_xlfn.XLOOKUP($A58,'PY1 Data(H)'!$A$1:$A$288,'PY1 Data(H)'!$A$1:$CZ$288))</f>
        <v>33074860</v>
      </c>
      <c r="AC58" s="176" cm="1">
        <f t="array" ref="AC58">_xlfn.XLOOKUP(AC$1,'PY1 Data(H)'!$A$1:$CZ$1,_xlfn.XLOOKUP($A58,'PY1 Data(H)'!$A$1:$A$288,'PY1 Data(H)'!$A$1:$CZ$288))</f>
        <v>70904229</v>
      </c>
      <c r="AD58" s="176" cm="1">
        <f t="array" ref="AD58">_xlfn.XLOOKUP(AD$1,'PY1 Data(H)'!$A$1:$CZ$1,_xlfn.XLOOKUP($A58,'PY1 Data(H)'!$A$1:$A$288,'PY1 Data(H)'!$A$1:$CZ$288))</f>
        <v>2789159</v>
      </c>
      <c r="AE58" s="176" cm="1">
        <f t="array" ref="AE58">_xlfn.XLOOKUP(AE$1,'PY1 Data(H)'!$A$1:$CZ$1,_xlfn.XLOOKUP($A58,'PY1 Data(H)'!$A$1:$A$288,'PY1 Data(H)'!$A$1:$CZ$288))</f>
        <v>9011149</v>
      </c>
      <c r="AF58" s="176" cm="1">
        <f t="array" ref="AF58">_xlfn.XLOOKUP(AF$1,'PY1 Data(H)'!$A$1:$CZ$1,_xlfn.XLOOKUP($A58,'PY1 Data(H)'!$A$1:$A$288,'PY1 Data(H)'!$A$1:$CZ$288))</f>
        <v>21404412</v>
      </c>
      <c r="AG58" s="176" cm="1">
        <f t="array" ref="AG58">_xlfn.XLOOKUP(AG$1,'PY1 Data(H)'!$A$1:$CZ$1,_xlfn.XLOOKUP($A58,'PY1 Data(H)'!$A$1:$A$288,'PY1 Data(H)'!$A$1:$CZ$288))</f>
        <v>7812555</v>
      </c>
      <c r="AH58" s="176" cm="1">
        <f t="array" ref="AH58">_xlfn.XLOOKUP(AH$1,'PY1 Data(H)'!$A$1:$CZ$1,_xlfn.XLOOKUP($A58,'PY1 Data(H)'!$A$1:$A$288,'PY1 Data(H)'!$A$1:$CZ$288))</f>
        <v>12964666</v>
      </c>
      <c r="AI58" s="176" cm="1">
        <f t="array" ref="AI58">_xlfn.XLOOKUP(AI$1,'PY1 Data(H)'!$A$1:$CZ$1,_xlfn.XLOOKUP($A58,'PY1 Data(H)'!$A$1:$A$288,'PY1 Data(H)'!$A$1:$CZ$288))</f>
        <v>76023039</v>
      </c>
      <c r="AJ58" s="176" cm="1">
        <f t="array" ref="AJ58">_xlfn.XLOOKUP(AJ$1,'PY1 Data(H)'!$A$1:$CZ$1,_xlfn.XLOOKUP($A58,'PY1 Data(H)'!$A$1:$A$288,'PY1 Data(H)'!$A$1:$CZ$288))</f>
        <v>17275259</v>
      </c>
      <c r="AK58" s="176" cm="1">
        <f t="array" ref="AK58">_xlfn.XLOOKUP(AK$1,'PY1 Data(H)'!$A$1:$CZ$1,_xlfn.XLOOKUP($A58,'PY1 Data(H)'!$A$1:$A$288,'PY1 Data(H)'!$A$1:$CZ$288))</f>
        <v>44354589</v>
      </c>
      <c r="AL58" s="176" cm="1">
        <f t="array" ref="AL58">_xlfn.XLOOKUP(AL$1,'PY1 Data(H)'!$A$1:$CZ$1,_xlfn.XLOOKUP($A58,'PY1 Data(H)'!$A$1:$A$288,'PY1 Data(H)'!$A$1:$CZ$288))</f>
        <v>12138709</v>
      </c>
      <c r="AM58" s="176" cm="1">
        <f t="array" ref="AM58">_xlfn.XLOOKUP(AM$1,'PY1 Data(H)'!$A$1:$CZ$1,_xlfn.XLOOKUP($A58,'PY1 Data(H)'!$A$1:$A$288,'PY1 Data(H)'!$A$1:$CZ$288))</f>
        <v>51863407</v>
      </c>
      <c r="AN58" s="176" cm="1">
        <f t="array" ref="AN58">_xlfn.XLOOKUP(AN$1,'PY1 Data(H)'!$A$1:$CZ$1,_xlfn.XLOOKUP($A58,'PY1 Data(H)'!$A$1:$A$288,'PY1 Data(H)'!$A$1:$CZ$288))</f>
        <v>1991471</v>
      </c>
      <c r="AO58" s="176" cm="1">
        <f t="array" ref="AO58">_xlfn.XLOOKUP(AO$1,'PY1 Data(H)'!$A$1:$CZ$1,_xlfn.XLOOKUP($A58,'PY1 Data(H)'!$A$1:$A$288,'PY1 Data(H)'!$A$1:$CZ$288))</f>
        <v>4880986</v>
      </c>
      <c r="AP58" s="176" cm="1">
        <f t="array" ref="AP58">_xlfn.XLOOKUP(AP$1,'PY1 Data(H)'!$A$1:$CZ$1,_xlfn.XLOOKUP($A58,'PY1 Data(H)'!$A$1:$A$288,'PY1 Data(H)'!$A$1:$CZ$288))</f>
        <v>10237976</v>
      </c>
      <c r="AQ58" s="176" cm="1">
        <f t="array" ref="AQ58">_xlfn.XLOOKUP(AQ$1,'PY1 Data(H)'!$A$1:$CZ$1,_xlfn.XLOOKUP($A58,'PY1 Data(H)'!$A$1:$A$288,'PY1 Data(H)'!$A$1:$CZ$288))</f>
        <v>3491497</v>
      </c>
      <c r="AR58" s="176" cm="1">
        <f t="array" ref="AR58">_xlfn.XLOOKUP(AR$1,'PY1 Data(H)'!$A$1:$CZ$1,_xlfn.XLOOKUP($A58,'PY1 Data(H)'!$A$1:$A$288,'PY1 Data(H)'!$A$1:$CZ$288))</f>
        <v>80658651</v>
      </c>
      <c r="AS58" s="176" cm="1">
        <f t="array" ref="AS58">_xlfn.XLOOKUP(AS$1,'PY1 Data(H)'!$A$1:$CZ$1,_xlfn.XLOOKUP($A58,'PY1 Data(H)'!$A$1:$A$288,'PY1 Data(H)'!$A$1:$CZ$288))</f>
        <v>15552480</v>
      </c>
      <c r="AT58" s="176" cm="1">
        <f t="array" ref="AT58">_xlfn.XLOOKUP(AT$1,'PY1 Data(H)'!$A$1:$CZ$1,_xlfn.XLOOKUP($A58,'PY1 Data(H)'!$A$1:$A$288,'PY1 Data(H)'!$A$1:$CZ$288))</f>
        <v>20175108</v>
      </c>
      <c r="AU58" s="176" cm="1">
        <f t="array" ref="AU58">_xlfn.XLOOKUP(AU$1,'PY1 Data(H)'!$A$1:$CZ$1,_xlfn.XLOOKUP($A58,'PY1 Data(H)'!$A$1:$A$288,'PY1 Data(H)'!$A$1:$CZ$288))</f>
        <v>24853792</v>
      </c>
      <c r="AV58" s="176" cm="1">
        <f t="array" ref="AV58">_xlfn.XLOOKUP(AV$1,'PY1 Data(H)'!$A$1:$CZ$1,_xlfn.XLOOKUP($A58,'PY1 Data(H)'!$A$1:$A$288,'PY1 Data(H)'!$A$1:$CZ$288))</f>
        <v>16688972</v>
      </c>
      <c r="AW58" s="176" cm="1">
        <f t="array" ref="AW58">_xlfn.XLOOKUP(AW$1,'PY1 Data(H)'!$A$1:$CZ$1,_xlfn.XLOOKUP($A58,'PY1 Data(H)'!$A$1:$A$288,'PY1 Data(H)'!$A$1:$CZ$288))</f>
        <v>5264679</v>
      </c>
      <c r="AX58" s="176" cm="1">
        <f t="array" ref="AX58">_xlfn.XLOOKUP(AX$1,'PY1 Data(H)'!$A$1:$CZ$1,_xlfn.XLOOKUP($A58,'PY1 Data(H)'!$A$1:$A$288,'PY1 Data(H)'!$A$1:$CZ$288))</f>
        <v>10911770</v>
      </c>
      <c r="AY58" s="176" cm="1">
        <f t="array" ref="AY58">_xlfn.XLOOKUP(AY$1,'PY1 Data(H)'!$A$1:$CZ$1,_xlfn.XLOOKUP($A58,'PY1 Data(H)'!$A$1:$A$288,'PY1 Data(H)'!$A$1:$CZ$288))</f>
        <v>0</v>
      </c>
      <c r="AZ58" s="176" cm="1">
        <f t="array" ref="AZ58">_xlfn.XLOOKUP(AZ$1,'PY1 Data(H)'!$A$1:$CZ$1,_xlfn.XLOOKUP($A58,'PY1 Data(H)'!$A$1:$A$288,'PY1 Data(H)'!$A$1:$CZ$288))</f>
        <v>20605884</v>
      </c>
      <c r="BA58" s="176" cm="1">
        <f t="array" ref="BA58">_xlfn.XLOOKUP(BA$1,'PY1 Data(H)'!$A$1:$CZ$1,_xlfn.XLOOKUP($A58,'PY1 Data(H)'!$A$1:$A$288,'PY1 Data(H)'!$A$1:$CZ$288))</f>
        <v>8406325</v>
      </c>
      <c r="BB58" s="176" cm="1">
        <f t="array" ref="BB58">_xlfn.XLOOKUP(BB$1,'PY1 Data(H)'!$A$1:$CZ$1,_xlfn.XLOOKUP($A58,'PY1 Data(H)'!$A$1:$A$288,'PY1 Data(H)'!$A$1:$CZ$288))</f>
        <v>35324740</v>
      </c>
      <c r="BC58" s="176" cm="1">
        <f t="array" ref="BC58">_xlfn.XLOOKUP(BC$1,'PY1 Data(H)'!$A$1:$CZ$1,_xlfn.XLOOKUP($A58,'PY1 Data(H)'!$A$1:$A$288,'PY1 Data(H)'!$A$1:$CZ$288))</f>
        <v>4068954</v>
      </c>
      <c r="BD58" s="176" cm="1">
        <f t="array" ref="BD58">_xlfn.XLOOKUP(BD$1,'PY1 Data(H)'!$A$1:$CZ$1,_xlfn.XLOOKUP($A58,'PY1 Data(H)'!$A$1:$A$288,'PY1 Data(H)'!$A$1:$CZ$288))</f>
        <v>9282039</v>
      </c>
      <c r="BE58" s="176" cm="1">
        <f t="array" ref="BE58">_xlfn.XLOOKUP(BE$1,'PY1 Data(H)'!$A$1:$CZ$1,_xlfn.XLOOKUP($A58,'PY1 Data(H)'!$A$1:$A$288,'PY1 Data(H)'!$A$1:$CZ$288))</f>
        <v>13640172</v>
      </c>
      <c r="BF58" s="176" cm="1">
        <f t="array" ref="BF58">_xlfn.XLOOKUP(BF$1,'PY1 Data(H)'!$A$1:$CZ$1,_xlfn.XLOOKUP($A58,'PY1 Data(H)'!$A$1:$A$288,'PY1 Data(H)'!$A$1:$CZ$288))</f>
        <v>13510972</v>
      </c>
      <c r="BG58" s="176" cm="1">
        <f t="array" ref="BG58">_xlfn.XLOOKUP(BG$1,'PY1 Data(H)'!$A$1:$CZ$1,_xlfn.XLOOKUP($A58,'PY1 Data(H)'!$A$1:$A$288,'PY1 Data(H)'!$A$1:$CZ$288))</f>
        <v>9529541</v>
      </c>
      <c r="BH58" s="176" cm="1">
        <f t="array" ref="BH58">_xlfn.XLOOKUP(BH$1,'PY1 Data(H)'!$A$1:$CZ$1,_xlfn.XLOOKUP($A58,'PY1 Data(H)'!$A$1:$A$288,'PY1 Data(H)'!$A$1:$CZ$288))</f>
        <v>6117770</v>
      </c>
      <c r="BI58" s="176" cm="1">
        <f t="array" ref="BI58">_xlfn.XLOOKUP(BI$1,'PY1 Data(H)'!$A$1:$CZ$1,_xlfn.XLOOKUP($A58,'PY1 Data(H)'!$A$1:$A$288,'PY1 Data(H)'!$A$1:$CZ$288))</f>
        <v>7184649</v>
      </c>
      <c r="BJ58" s="176" cm="1">
        <f t="array" ref="BJ58">_xlfn.XLOOKUP(BJ$1,'PY1 Data(H)'!$A$1:$CZ$1,_xlfn.XLOOKUP($A58,'PY1 Data(H)'!$A$1:$A$288,'PY1 Data(H)'!$A$1:$CZ$288))</f>
        <v>8606824</v>
      </c>
      <c r="BK58" s="176" cm="1">
        <f t="array" ref="BK58">_xlfn.XLOOKUP(BK$1,'PY1 Data(H)'!$A$1:$CZ$1,_xlfn.XLOOKUP($A58,'PY1 Data(H)'!$A$1:$A$288,'PY1 Data(H)'!$A$1:$CZ$288))</f>
        <v>134965376</v>
      </c>
      <c r="BL58" s="176" cm="1">
        <f t="array" ref="BL58">_xlfn.XLOOKUP(BL$1,'PY1 Data(H)'!$A$1:$CZ$1,_xlfn.XLOOKUP($A58,'PY1 Data(H)'!$A$1:$A$288,'PY1 Data(H)'!$A$1:$CZ$288))</f>
        <v>4939690</v>
      </c>
      <c r="BM58" s="176" cm="1">
        <f t="array" ref="BM58">_xlfn.XLOOKUP(BM$1,'PY1 Data(H)'!$A$1:$CZ$1,_xlfn.XLOOKUP($A58,'PY1 Data(H)'!$A$1:$A$288,'PY1 Data(H)'!$A$1:$CZ$288))</f>
        <v>6227224</v>
      </c>
      <c r="BN58" s="176" cm="1">
        <f t="array" ref="BN58">_xlfn.XLOOKUP(BN$1,'PY1 Data(H)'!$A$1:$CZ$1,_xlfn.XLOOKUP($A58,'PY1 Data(H)'!$A$1:$A$288,'PY1 Data(H)'!$A$1:$CZ$288))</f>
        <v>15516769</v>
      </c>
      <c r="BO58" s="176" cm="1">
        <f t="array" ref="BO58">_xlfn.XLOOKUP(BO$1,'PY1 Data(H)'!$A$1:$CZ$1,_xlfn.XLOOKUP($A58,'PY1 Data(H)'!$A$1:$A$288,'PY1 Data(H)'!$A$1:$CZ$288))</f>
        <v>14732154</v>
      </c>
      <c r="BP58" s="176" cm="1">
        <f t="array" ref="BP58">_xlfn.XLOOKUP(BP$1,'PY1 Data(H)'!$A$1:$CZ$1,_xlfn.XLOOKUP($A58,'PY1 Data(H)'!$A$1:$A$288,'PY1 Data(H)'!$A$1:$CZ$288))</f>
        <v>56252816</v>
      </c>
      <c r="BQ58" s="176" cm="1">
        <f t="array" ref="BQ58">_xlfn.XLOOKUP(BQ$1,'PY1 Data(H)'!$A$1:$CZ$1,_xlfn.XLOOKUP($A58,'PY1 Data(H)'!$A$1:$A$288,'PY1 Data(H)'!$A$1:$CZ$288))</f>
        <v>7212525</v>
      </c>
      <c r="BR58" s="176" cm="1">
        <f t="array" ref="BR58">_xlfn.XLOOKUP(BR$1,'PY1 Data(H)'!$A$1:$CZ$1,_xlfn.XLOOKUP($A58,'PY1 Data(H)'!$A$1:$A$288,'PY1 Data(H)'!$A$1:$CZ$288))</f>
        <v>38934632</v>
      </c>
      <c r="BS58" s="176" cm="1">
        <f t="array" ref="BS58">_xlfn.XLOOKUP(BS$1,'PY1 Data(H)'!$A$1:$CZ$1,_xlfn.XLOOKUP($A58,'PY1 Data(H)'!$A$1:$A$288,'PY1 Data(H)'!$A$1:$CZ$288))</f>
        <v>25670181</v>
      </c>
      <c r="BT58" s="176" cm="1">
        <f t="array" ref="BT58">_xlfn.XLOOKUP(BT$1,'PY1 Data(H)'!$A$1:$CZ$1,_xlfn.XLOOKUP($A58,'PY1 Data(H)'!$A$1:$A$288,'PY1 Data(H)'!$A$1:$CZ$288))</f>
        <v>4987793</v>
      </c>
      <c r="BU58" s="176" cm="1">
        <f t="array" ref="BU58">_xlfn.XLOOKUP(BU$1,'PY1 Data(H)'!$A$1:$CZ$1,_xlfn.XLOOKUP($A58,'PY1 Data(H)'!$A$1:$A$288,'PY1 Data(H)'!$A$1:$CZ$288))</f>
        <v>7969649</v>
      </c>
      <c r="BV58" s="176" cm="1">
        <f t="array" ref="BV58">_xlfn.XLOOKUP(BV$1,'PY1 Data(H)'!$A$1:$CZ$1,_xlfn.XLOOKUP($A58,'PY1 Data(H)'!$A$1:$A$288,'PY1 Data(H)'!$A$1:$CZ$288))</f>
        <v>32679580</v>
      </c>
      <c r="BW58" s="176" cm="1">
        <f t="array" ref="BW58">_xlfn.XLOOKUP(BW$1,'PY1 Data(H)'!$A$1:$CZ$1,_xlfn.XLOOKUP($A58,'PY1 Data(H)'!$A$1:$A$288,'PY1 Data(H)'!$A$1:$CZ$288))</f>
        <v>1942882</v>
      </c>
      <c r="BX58" s="176" cm="1">
        <f t="array" ref="BX58">_xlfn.XLOOKUP(BX$1,'PY1 Data(H)'!$A$1:$CZ$1,_xlfn.XLOOKUP($A58,'PY1 Data(H)'!$A$1:$A$288,'PY1 Data(H)'!$A$1:$CZ$288))</f>
        <v>10086325</v>
      </c>
      <c r="BY58" s="176" cm="1">
        <f t="array" ref="BY58">_xlfn.XLOOKUP(BY$1,'PY1 Data(H)'!$A$1:$CZ$1,_xlfn.XLOOKUP($A58,'PY1 Data(H)'!$A$1:$A$288,'PY1 Data(H)'!$A$1:$CZ$288))</f>
        <v>27974692</v>
      </c>
      <c r="BZ58" s="176" cm="1">
        <f t="array" ref="BZ58">_xlfn.XLOOKUP(BZ$1,'PY1 Data(H)'!$A$1:$CZ$1,_xlfn.XLOOKUP($A58,'PY1 Data(H)'!$A$1:$A$288,'PY1 Data(H)'!$A$1:$CZ$288))</f>
        <v>3609724</v>
      </c>
      <c r="CA58" s="176" cm="1">
        <f t="array" ref="CA58">_xlfn.XLOOKUP(CA$1,'PY1 Data(H)'!$A$1:$CZ$1,_xlfn.XLOOKUP($A58,'PY1 Data(H)'!$A$1:$A$288,'PY1 Data(H)'!$A$1:$CZ$288))</f>
        <v>18146528</v>
      </c>
      <c r="CB58" s="176" cm="1">
        <f t="array" ref="CB58">_xlfn.XLOOKUP(CB$1,'PY1 Data(H)'!$A$1:$CZ$1,_xlfn.XLOOKUP($A58,'PY1 Data(H)'!$A$1:$A$288,'PY1 Data(H)'!$A$1:$CZ$288))</f>
        <v>11937426</v>
      </c>
      <c r="CC58" s="176" cm="1">
        <f t="array" ref="CC58">_xlfn.XLOOKUP(CC$1,'PY1 Data(H)'!$A$1:$CZ$1,_xlfn.XLOOKUP($A58,'PY1 Data(H)'!$A$1:$A$288,'PY1 Data(H)'!$A$1:$CZ$288))</f>
        <v>35563687</v>
      </c>
      <c r="CD58" s="176" cm="1">
        <f t="array" ref="CD58">_xlfn.XLOOKUP(CD$1,'PY1 Data(H)'!$A$1:$CZ$1,_xlfn.XLOOKUP($A58,'PY1 Data(H)'!$A$1:$A$288,'PY1 Data(H)'!$A$1:$CZ$288))</f>
        <v>14865611</v>
      </c>
      <c r="CE58" s="176" cm="1">
        <f t="array" ref="CE58">_xlfn.XLOOKUP(CE$1,'PY1 Data(H)'!$A$1:$CZ$1,_xlfn.XLOOKUP($A58,'PY1 Data(H)'!$A$1:$A$288,'PY1 Data(H)'!$A$1:$CZ$288))</f>
        <v>27438193</v>
      </c>
      <c r="CF58" s="176" cm="1">
        <f t="array" ref="CF58">_xlfn.XLOOKUP(CF$1,'PY1 Data(H)'!$A$1:$CZ$1,_xlfn.XLOOKUP($A58,'PY1 Data(H)'!$A$1:$A$288,'PY1 Data(H)'!$A$1:$CZ$288))</f>
        <v>10371598</v>
      </c>
      <c r="CG58" s="176" cm="1">
        <f t="array" ref="CG58">_xlfn.XLOOKUP(CG$1,'PY1 Data(H)'!$A$1:$CZ$1,_xlfn.XLOOKUP($A58,'PY1 Data(H)'!$A$1:$A$288,'PY1 Data(H)'!$A$1:$CZ$288))</f>
        <v>12856053</v>
      </c>
      <c r="CH58" s="176" cm="1">
        <f t="array" ref="CH58">_xlfn.XLOOKUP(CH$1,'PY1 Data(H)'!$A$1:$CZ$1,_xlfn.XLOOKUP($A58,'PY1 Data(H)'!$A$1:$A$288,'PY1 Data(H)'!$A$1:$CZ$288))</f>
        <v>9771705</v>
      </c>
      <c r="CI58" s="176" cm="1">
        <f t="array" ref="CI58">_xlfn.XLOOKUP(CI$1,'PY1 Data(H)'!$A$1:$CZ$1,_xlfn.XLOOKUP($A58,'PY1 Data(H)'!$A$1:$A$288,'PY1 Data(H)'!$A$1:$CZ$288))</f>
        <v>12880571</v>
      </c>
      <c r="CJ58" s="176" cm="1">
        <f t="array" ref="CJ58">_xlfn.XLOOKUP(CJ$1,'PY1 Data(H)'!$A$1:$CZ$1,_xlfn.XLOOKUP($A58,'PY1 Data(H)'!$A$1:$A$288,'PY1 Data(H)'!$A$1:$CZ$288))</f>
        <v>10906330</v>
      </c>
      <c r="CK58" s="176" cm="1">
        <f t="array" ref="CK58">_xlfn.XLOOKUP(CK$1,'PY1 Data(H)'!$A$1:$CZ$1,_xlfn.XLOOKUP($A58,'PY1 Data(H)'!$A$1:$A$288,'PY1 Data(H)'!$A$1:$CZ$288))</f>
        <v>14234864</v>
      </c>
      <c r="CL58" s="176" cm="1">
        <f t="array" ref="CL58">_xlfn.XLOOKUP(CL$1,'PY1 Data(H)'!$A$1:$CZ$1,_xlfn.XLOOKUP($A58,'PY1 Data(H)'!$A$1:$A$288,'PY1 Data(H)'!$A$1:$CZ$288))</f>
        <v>5539677</v>
      </c>
      <c r="CM58" s="176" cm="1">
        <f t="array" ref="CM58">_xlfn.XLOOKUP(CM$1,'PY1 Data(H)'!$A$1:$CZ$1,_xlfn.XLOOKUP($A58,'PY1 Data(H)'!$A$1:$A$288,'PY1 Data(H)'!$A$1:$CZ$288))</f>
        <v>7089769</v>
      </c>
      <c r="CN58" s="176" cm="1">
        <f t="array" ref="CN58">_xlfn.XLOOKUP(CN$1,'PY1 Data(H)'!$A$1:$CZ$1,_xlfn.XLOOKUP($A58,'PY1 Data(H)'!$A$1:$A$288,'PY1 Data(H)'!$A$1:$CZ$288))</f>
        <v>1453396</v>
      </c>
      <c r="CO58" s="176" cm="1">
        <f t="array" ref="CO58">_xlfn.XLOOKUP(CO$1,'PY1 Data(H)'!$A$1:$CZ$1,_xlfn.XLOOKUP($A58,'PY1 Data(H)'!$A$1:$A$288,'PY1 Data(H)'!$A$1:$CZ$288))</f>
        <v>40419225</v>
      </c>
      <c r="CP58" s="176" cm="1">
        <f t="array" ref="CP58">_xlfn.XLOOKUP(CP$1,'PY1 Data(H)'!$A$1:$CZ$1,_xlfn.XLOOKUP($A58,'PY1 Data(H)'!$A$1:$A$288,'PY1 Data(H)'!$A$1:$CZ$288))</f>
        <v>9119829</v>
      </c>
      <c r="CQ58" s="176" cm="1">
        <f t="array" ref="CQ58">_xlfn.XLOOKUP(CQ$1,'PY1 Data(H)'!$A$1:$CZ$1,_xlfn.XLOOKUP($A58,'PY1 Data(H)'!$A$1:$A$288,'PY1 Data(H)'!$A$1:$CZ$288))</f>
        <v>82979342</v>
      </c>
      <c r="CR58" s="176" cm="1">
        <f t="array" ref="CR58">_xlfn.XLOOKUP(CR$1,'PY1 Data(H)'!$A$1:$CZ$1,_xlfn.XLOOKUP($A58,'PY1 Data(H)'!$A$1:$A$288,'PY1 Data(H)'!$A$1:$CZ$288))</f>
        <v>5227460</v>
      </c>
      <c r="CS58" s="176" cm="1">
        <f t="array" ref="CS58">_xlfn.XLOOKUP(CS$1,'PY1 Data(H)'!$A$1:$CZ$1,_xlfn.XLOOKUP($A58,'PY1 Data(H)'!$A$1:$A$288,'PY1 Data(H)'!$A$1:$CZ$288))</f>
        <v>4214593</v>
      </c>
      <c r="CT58" s="176" cm="1">
        <f t="array" ref="CT58">_xlfn.XLOOKUP(CT$1,'PY1 Data(H)'!$A$1:$CZ$1,_xlfn.XLOOKUP($A58,'PY1 Data(H)'!$A$1:$A$288,'PY1 Data(H)'!$A$1:$CZ$288))</f>
        <v>11256708</v>
      </c>
      <c r="CU58" s="176" cm="1">
        <f t="array" ref="CU58">_xlfn.XLOOKUP(CU$1,'PY1 Data(H)'!$A$1:$CZ$1,_xlfn.XLOOKUP($A58,'PY1 Data(H)'!$A$1:$A$288,'PY1 Data(H)'!$A$1:$CZ$288))</f>
        <v>18638388</v>
      </c>
      <c r="CV58" s="176" cm="1">
        <f t="array" ref="CV58">_xlfn.XLOOKUP(CV$1,'PY1 Data(H)'!$A$1:$CZ$1,_xlfn.XLOOKUP($A58,'PY1 Data(H)'!$A$1:$A$288,'PY1 Data(H)'!$A$1:$CZ$288))</f>
        <v>12555925</v>
      </c>
      <c r="CW58" s="176" cm="1">
        <f t="array" ref="CW58">_xlfn.XLOOKUP(CW$1,'PY1 Data(H)'!$A$1:$CZ$1,_xlfn.XLOOKUP($A58,'PY1 Data(H)'!$A$1:$A$288,'PY1 Data(H)'!$A$1:$CZ$288))</f>
        <v>17893251</v>
      </c>
      <c r="CX58" s="176" cm="1">
        <f t="array" ref="CX58">_xlfn.XLOOKUP(CX$1,'PY1 Data(H)'!$A$1:$CZ$1,_xlfn.XLOOKUP($A58,'PY1 Data(H)'!$A$1:$A$288,'PY1 Data(H)'!$A$1:$CZ$288))</f>
        <v>5218595</v>
      </c>
      <c r="CY58" s="176" cm="1">
        <f t="array" ref="CY58">_xlfn.XLOOKUP(CY$1,'PY1 Data(H)'!$A$1:$CZ$1,_xlfn.XLOOKUP($A58,'PY1 Data(H)'!$A$1:$A$288,'PY1 Data(H)'!$A$1:$CZ$288))</f>
        <v>4565865</v>
      </c>
    </row>
    <row r="59" spans="1:103" x14ac:dyDescent="0.3">
      <c r="A59">
        <v>16</v>
      </c>
      <c r="D59" s="176" cm="1">
        <f t="array" ref="D59">_xlfn.XLOOKUP(D$1,'PY1 Data(H)'!$A$1:$CZ$1,_xlfn.XLOOKUP($A59,'PY1 Data(H)'!$A$1:$A$288,'PY1 Data(H)'!$A$1:$CZ$288))</f>
        <v>182684019</v>
      </c>
      <c r="E59" s="176" cm="1">
        <f t="array" ref="E59">_xlfn.XLOOKUP(E$1,'PY1 Data(H)'!$A$1:$CZ$1,_xlfn.XLOOKUP($A59,'PY1 Data(H)'!$A$1:$A$288,'PY1 Data(H)'!$A$1:$CZ$288))</f>
        <v>44554209</v>
      </c>
      <c r="F59" s="176" cm="1">
        <f t="array" ref="F59">_xlfn.XLOOKUP(F$1,'PY1 Data(H)'!$A$1:$CZ$1,_xlfn.XLOOKUP($A59,'PY1 Data(H)'!$A$1:$A$288,'PY1 Data(H)'!$A$1:$CZ$288))</f>
        <v>17903866</v>
      </c>
      <c r="G59" s="176" cm="1">
        <f t="array" ref="G59">_xlfn.XLOOKUP(G$1,'PY1 Data(H)'!$A$1:$CZ$1,_xlfn.XLOOKUP($A59,'PY1 Data(H)'!$A$1:$A$288,'PY1 Data(H)'!$A$1:$CZ$288))</f>
        <v>0</v>
      </c>
      <c r="H59" s="176" cm="1">
        <f t="array" ref="H59">_xlfn.XLOOKUP(H$1,'PY1 Data(H)'!$A$1:$CZ$1,_xlfn.XLOOKUP($A59,'PY1 Data(H)'!$A$1:$A$288,'PY1 Data(H)'!$A$1:$CZ$288))</f>
        <v>37316088</v>
      </c>
      <c r="I59" s="176" cm="1">
        <f t="array" ref="I59">_xlfn.XLOOKUP(I$1,'PY1 Data(H)'!$A$1:$CZ$1,_xlfn.XLOOKUP($A59,'PY1 Data(H)'!$A$1:$A$288,'PY1 Data(H)'!$A$1:$CZ$288))</f>
        <v>37570733</v>
      </c>
      <c r="J59" s="176" cm="1">
        <f t="array" ref="J59">_xlfn.XLOOKUP(J$1,'PY1 Data(H)'!$A$1:$CZ$1,_xlfn.XLOOKUP($A59,'PY1 Data(H)'!$A$1:$A$288,'PY1 Data(H)'!$A$1:$CZ$288))</f>
        <v>68045748</v>
      </c>
      <c r="K59" s="176" cm="1">
        <f t="array" ref="K59">_xlfn.XLOOKUP(K$1,'PY1 Data(H)'!$A$1:$CZ$1,_xlfn.XLOOKUP($A59,'PY1 Data(H)'!$A$1:$A$288,'PY1 Data(H)'!$A$1:$CZ$288))</f>
        <v>25768393</v>
      </c>
      <c r="L59" s="176" cm="1">
        <f t="array" ref="L59">_xlfn.XLOOKUP(L$1,'PY1 Data(H)'!$A$1:$CZ$1,_xlfn.XLOOKUP($A59,'PY1 Data(H)'!$A$1:$A$288,'PY1 Data(H)'!$A$1:$CZ$288))</f>
        <v>49919094</v>
      </c>
      <c r="M59" s="176" cm="1">
        <f t="array" ref="M59">_xlfn.XLOOKUP(M$1,'PY1 Data(H)'!$A$1:$CZ$1,_xlfn.XLOOKUP($A59,'PY1 Data(H)'!$A$1:$A$288,'PY1 Data(H)'!$A$1:$CZ$288))</f>
        <v>250430785</v>
      </c>
      <c r="N59" s="176" cm="1">
        <f t="array" ref="N59">_xlfn.XLOOKUP(N$1,'PY1 Data(H)'!$A$1:$CZ$1,_xlfn.XLOOKUP($A59,'PY1 Data(H)'!$A$1:$A$288,'PY1 Data(H)'!$A$1:$CZ$288))</f>
        <v>342867168</v>
      </c>
      <c r="O59" s="176" cm="1">
        <f t="array" ref="O59">_xlfn.XLOOKUP(O$1,'PY1 Data(H)'!$A$1:$CZ$1,_xlfn.XLOOKUP($A59,'PY1 Data(H)'!$A$1:$A$288,'PY1 Data(H)'!$A$1:$CZ$288))</f>
        <v>86695868</v>
      </c>
      <c r="P59" s="176" cm="1">
        <f t="array" ref="P59">_xlfn.XLOOKUP(P$1,'PY1 Data(H)'!$A$1:$CZ$1,_xlfn.XLOOKUP($A59,'PY1 Data(H)'!$A$1:$A$288,'PY1 Data(H)'!$A$1:$CZ$288))</f>
        <v>329104191</v>
      </c>
      <c r="Q59" s="176" cm="1">
        <f t="array" ref="Q59">_xlfn.XLOOKUP(Q$1,'PY1 Data(H)'!$A$1:$CZ$1,_xlfn.XLOOKUP($A59,'PY1 Data(H)'!$A$1:$A$288,'PY1 Data(H)'!$A$1:$CZ$288))</f>
        <v>82160271</v>
      </c>
      <c r="R59" s="176" cm="1">
        <f t="array" ref="R59">_xlfn.XLOOKUP(R$1,'PY1 Data(H)'!$A$1:$CZ$1,_xlfn.XLOOKUP($A59,'PY1 Data(H)'!$A$1:$A$288,'PY1 Data(H)'!$A$1:$CZ$288))</f>
        <v>15370333</v>
      </c>
      <c r="S59" s="176" cm="1">
        <f t="array" ref="S59">_xlfn.XLOOKUP(S$1,'PY1 Data(H)'!$A$1:$CZ$1,_xlfn.XLOOKUP($A59,'PY1 Data(H)'!$A$1:$A$288,'PY1 Data(H)'!$A$1:$CZ$288))</f>
        <v>103380437</v>
      </c>
      <c r="T59" s="176" cm="1">
        <f t="array" ref="T59">_xlfn.XLOOKUP(T$1,'PY1 Data(H)'!$A$1:$CZ$1,_xlfn.XLOOKUP($A59,'PY1 Data(H)'!$A$1:$A$288,'PY1 Data(H)'!$A$1:$CZ$288))</f>
        <v>0</v>
      </c>
      <c r="U59" s="176" cm="1">
        <f t="array" ref="U59">_xlfn.XLOOKUP(U$1,'PY1 Data(H)'!$A$1:$CZ$1,_xlfn.XLOOKUP($A59,'PY1 Data(H)'!$A$1:$A$288,'PY1 Data(H)'!$A$1:$CZ$288))</f>
        <v>203287845</v>
      </c>
      <c r="V59" s="176" cm="1">
        <f t="array" ref="V59">_xlfn.XLOOKUP(V$1,'PY1 Data(H)'!$A$1:$CZ$1,_xlfn.XLOOKUP($A59,'PY1 Data(H)'!$A$1:$A$288,'PY1 Data(H)'!$A$1:$CZ$288))</f>
        <v>122198914</v>
      </c>
      <c r="W59" s="176" cm="1">
        <f t="array" ref="W59">_xlfn.XLOOKUP(W$1,'PY1 Data(H)'!$A$1:$CZ$1,_xlfn.XLOOKUP($A59,'PY1 Data(H)'!$A$1:$A$288,'PY1 Data(H)'!$A$1:$CZ$288))</f>
        <v>0</v>
      </c>
      <c r="X59" s="176" cm="1">
        <f t="array" ref="X59">_xlfn.XLOOKUP(X$1,'PY1 Data(H)'!$A$1:$CZ$1,_xlfn.XLOOKUP($A59,'PY1 Data(H)'!$A$1:$A$288,'PY1 Data(H)'!$A$1:$CZ$288))</f>
        <v>20215754</v>
      </c>
      <c r="Y59" s="176" cm="1">
        <f t="array" ref="Y59">_xlfn.XLOOKUP(Y$1,'PY1 Data(H)'!$A$1:$CZ$1,_xlfn.XLOOKUP($A59,'PY1 Data(H)'!$A$1:$A$288,'PY1 Data(H)'!$A$1:$CZ$288))</f>
        <v>22557991</v>
      </c>
      <c r="Z59" s="176" cm="1">
        <f t="array" ref="Z59">_xlfn.XLOOKUP(Z$1,'PY1 Data(H)'!$A$1:$CZ$1,_xlfn.XLOOKUP($A59,'PY1 Data(H)'!$A$1:$A$288,'PY1 Data(H)'!$A$1:$CZ$288))</f>
        <v>127766396</v>
      </c>
      <c r="AA59" s="176" cm="1">
        <f t="array" ref="AA59">_xlfn.XLOOKUP(AA$1,'PY1 Data(H)'!$A$1:$CZ$1,_xlfn.XLOOKUP($A59,'PY1 Data(H)'!$A$1:$A$288,'PY1 Data(H)'!$A$1:$CZ$288))</f>
        <v>58341609</v>
      </c>
      <c r="AB59" s="176" cm="1">
        <f t="array" ref="AB59">_xlfn.XLOOKUP(AB$1,'PY1 Data(H)'!$A$1:$CZ$1,_xlfn.XLOOKUP($A59,'PY1 Data(H)'!$A$1:$A$288,'PY1 Data(H)'!$A$1:$CZ$288))</f>
        <v>128501165</v>
      </c>
      <c r="AC59" s="176" cm="1">
        <f t="array" ref="AC59">_xlfn.XLOOKUP(AC$1,'PY1 Data(H)'!$A$1:$CZ$1,_xlfn.XLOOKUP($A59,'PY1 Data(H)'!$A$1:$A$288,'PY1 Data(H)'!$A$1:$CZ$288))</f>
        <v>364502612</v>
      </c>
      <c r="AD59" s="176" cm="1">
        <f t="array" ref="AD59">_xlfn.XLOOKUP(AD$1,'PY1 Data(H)'!$A$1:$CZ$1,_xlfn.XLOOKUP($A59,'PY1 Data(H)'!$A$1:$A$288,'PY1 Data(H)'!$A$1:$CZ$288))</f>
        <v>54064880</v>
      </c>
      <c r="AE59" s="176" cm="1">
        <f t="array" ref="AE59">_xlfn.XLOOKUP(AE$1,'PY1 Data(H)'!$A$1:$CZ$1,_xlfn.XLOOKUP($A59,'PY1 Data(H)'!$A$1:$A$288,'PY1 Data(H)'!$A$1:$CZ$288))</f>
        <v>134250002</v>
      </c>
      <c r="AF59" s="176" cm="1">
        <f t="array" ref="AF59">_xlfn.XLOOKUP(AF$1,'PY1 Data(H)'!$A$1:$CZ$1,_xlfn.XLOOKUP($A59,'PY1 Data(H)'!$A$1:$A$288,'PY1 Data(H)'!$A$1:$CZ$288))</f>
        <v>160940662</v>
      </c>
      <c r="AG59" s="176" cm="1">
        <f t="array" ref="AG59">_xlfn.XLOOKUP(AG$1,'PY1 Data(H)'!$A$1:$CZ$1,_xlfn.XLOOKUP($A59,'PY1 Data(H)'!$A$1:$A$288,'PY1 Data(H)'!$A$1:$CZ$288))</f>
        <v>64300181</v>
      </c>
      <c r="AH59" s="176" cm="1">
        <f t="array" ref="AH59">_xlfn.XLOOKUP(AH$1,'PY1 Data(H)'!$A$1:$CZ$1,_xlfn.XLOOKUP($A59,'PY1 Data(H)'!$A$1:$A$288,'PY1 Data(H)'!$A$1:$CZ$288))</f>
        <v>63993653</v>
      </c>
      <c r="AI59" s="176" cm="1">
        <f t="array" ref="AI59">_xlfn.XLOOKUP(AI$1,'PY1 Data(H)'!$A$1:$CZ$1,_xlfn.XLOOKUP($A59,'PY1 Data(H)'!$A$1:$A$288,'PY1 Data(H)'!$A$1:$CZ$288))</f>
        <v>538238566</v>
      </c>
      <c r="AJ59" s="176" cm="1">
        <f t="array" ref="AJ59">_xlfn.XLOOKUP(AJ$1,'PY1 Data(H)'!$A$1:$CZ$1,_xlfn.XLOOKUP($A59,'PY1 Data(H)'!$A$1:$A$288,'PY1 Data(H)'!$A$1:$CZ$288))</f>
        <v>66405748</v>
      </c>
      <c r="AK59" s="176" cm="1">
        <f t="array" ref="AK59">_xlfn.XLOOKUP(AK$1,'PY1 Data(H)'!$A$1:$CZ$1,_xlfn.XLOOKUP($A59,'PY1 Data(H)'!$A$1:$A$288,'PY1 Data(H)'!$A$1:$CZ$288))</f>
        <v>463896455</v>
      </c>
      <c r="AL59" s="176" cm="1">
        <f t="array" ref="AL59">_xlfn.XLOOKUP(AL$1,'PY1 Data(H)'!$A$1:$CZ$1,_xlfn.XLOOKUP($A59,'PY1 Data(H)'!$A$1:$A$288,'PY1 Data(H)'!$A$1:$CZ$288))</f>
        <v>94835541</v>
      </c>
      <c r="AM59" s="176" cm="1">
        <f t="array" ref="AM59">_xlfn.XLOOKUP(AM$1,'PY1 Data(H)'!$A$1:$CZ$1,_xlfn.XLOOKUP($A59,'PY1 Data(H)'!$A$1:$A$288,'PY1 Data(H)'!$A$1:$CZ$288))</f>
        <v>285174625</v>
      </c>
      <c r="AN59" s="176" cm="1">
        <f t="array" ref="AN59">_xlfn.XLOOKUP(AN$1,'PY1 Data(H)'!$A$1:$CZ$1,_xlfn.XLOOKUP($A59,'PY1 Data(H)'!$A$1:$A$288,'PY1 Data(H)'!$A$1:$CZ$288))</f>
        <v>13513001</v>
      </c>
      <c r="AO59" s="176" cm="1">
        <f t="array" ref="AO59">_xlfn.XLOOKUP(AO$1,'PY1 Data(H)'!$A$1:$CZ$1,_xlfn.XLOOKUP($A59,'PY1 Data(H)'!$A$1:$A$288,'PY1 Data(H)'!$A$1:$CZ$288))</f>
        <v>17913288</v>
      </c>
      <c r="AP59" s="176" cm="1">
        <f t="array" ref="AP59">_xlfn.XLOOKUP(AP$1,'PY1 Data(H)'!$A$1:$CZ$1,_xlfn.XLOOKUP($A59,'PY1 Data(H)'!$A$1:$A$288,'PY1 Data(H)'!$A$1:$CZ$288))</f>
        <v>69918880</v>
      </c>
      <c r="AQ59" s="176" cm="1">
        <f t="array" ref="AQ59">_xlfn.XLOOKUP(AQ$1,'PY1 Data(H)'!$A$1:$CZ$1,_xlfn.XLOOKUP($A59,'PY1 Data(H)'!$A$1:$A$288,'PY1 Data(H)'!$A$1:$CZ$288))</f>
        <v>21120936</v>
      </c>
      <c r="AR59" s="176" cm="1">
        <f t="array" ref="AR59">_xlfn.XLOOKUP(AR$1,'PY1 Data(H)'!$A$1:$CZ$1,_xlfn.XLOOKUP($A59,'PY1 Data(H)'!$A$1:$A$288,'PY1 Data(H)'!$A$1:$CZ$288))</f>
        <v>635432565</v>
      </c>
      <c r="AS59" s="176" cm="1">
        <f t="array" ref="AS59">_xlfn.XLOOKUP(AS$1,'PY1 Data(H)'!$A$1:$CZ$1,_xlfn.XLOOKUP($A59,'PY1 Data(H)'!$A$1:$A$288,'PY1 Data(H)'!$A$1:$CZ$288))</f>
        <v>68827173</v>
      </c>
      <c r="AT59" s="176" cm="1">
        <f t="array" ref="AT59">_xlfn.XLOOKUP(AT$1,'PY1 Data(H)'!$A$1:$CZ$1,_xlfn.XLOOKUP($A59,'PY1 Data(H)'!$A$1:$A$288,'PY1 Data(H)'!$A$1:$CZ$288))</f>
        <v>147469902</v>
      </c>
      <c r="AU59" s="176" cm="1">
        <f t="array" ref="AU59">_xlfn.XLOOKUP(AU$1,'PY1 Data(H)'!$A$1:$CZ$1,_xlfn.XLOOKUP($A59,'PY1 Data(H)'!$A$1:$A$288,'PY1 Data(H)'!$A$1:$CZ$288))</f>
        <v>101373392</v>
      </c>
      <c r="AV59" s="176" cm="1">
        <f t="array" ref="AV59">_xlfn.XLOOKUP(AV$1,'PY1 Data(H)'!$A$1:$CZ$1,_xlfn.XLOOKUP($A59,'PY1 Data(H)'!$A$1:$A$288,'PY1 Data(H)'!$A$1:$CZ$288))</f>
        <v>164781320</v>
      </c>
      <c r="AW59" s="176" cm="1">
        <f t="array" ref="AW59">_xlfn.XLOOKUP(AW$1,'PY1 Data(H)'!$A$1:$CZ$1,_xlfn.XLOOKUP($A59,'PY1 Data(H)'!$A$1:$A$288,'PY1 Data(H)'!$A$1:$CZ$288))</f>
        <v>27576122</v>
      </c>
      <c r="AX59" s="176" cm="1">
        <f t="array" ref="AX59">_xlfn.XLOOKUP(AX$1,'PY1 Data(H)'!$A$1:$CZ$1,_xlfn.XLOOKUP($A59,'PY1 Data(H)'!$A$1:$A$288,'PY1 Data(H)'!$A$1:$CZ$288))</f>
        <v>58000375</v>
      </c>
      <c r="AY59" s="176" cm="1">
        <f t="array" ref="AY59">_xlfn.XLOOKUP(AY$1,'PY1 Data(H)'!$A$1:$CZ$1,_xlfn.XLOOKUP($A59,'PY1 Data(H)'!$A$1:$A$288,'PY1 Data(H)'!$A$1:$CZ$288))</f>
        <v>0</v>
      </c>
      <c r="AZ59" s="176" cm="1">
        <f t="array" ref="AZ59">_xlfn.XLOOKUP(AZ$1,'PY1 Data(H)'!$A$1:$CZ$1,_xlfn.XLOOKUP($A59,'PY1 Data(H)'!$A$1:$A$288,'PY1 Data(H)'!$A$1:$CZ$288))</f>
        <v>244191084</v>
      </c>
      <c r="BA59" s="176" cm="1">
        <f t="array" ref="BA59">_xlfn.XLOOKUP(BA$1,'PY1 Data(H)'!$A$1:$CZ$1,_xlfn.XLOOKUP($A59,'PY1 Data(H)'!$A$1:$A$288,'PY1 Data(H)'!$A$1:$CZ$288))</f>
        <v>79168887</v>
      </c>
      <c r="BB59" s="176" cm="1">
        <f t="array" ref="BB59">_xlfn.XLOOKUP(BB$1,'PY1 Data(H)'!$A$1:$CZ$1,_xlfn.XLOOKUP($A59,'PY1 Data(H)'!$A$1:$A$288,'PY1 Data(H)'!$A$1:$CZ$288))</f>
        <v>296178799</v>
      </c>
      <c r="BC59" s="176" cm="1">
        <f t="array" ref="BC59">_xlfn.XLOOKUP(BC$1,'PY1 Data(H)'!$A$1:$CZ$1,_xlfn.XLOOKUP($A59,'PY1 Data(H)'!$A$1:$A$288,'PY1 Data(H)'!$A$1:$CZ$288))</f>
        <v>16319162</v>
      </c>
      <c r="BD59" s="176" cm="1">
        <f t="array" ref="BD59">_xlfn.XLOOKUP(BD$1,'PY1 Data(H)'!$A$1:$CZ$1,_xlfn.XLOOKUP($A59,'PY1 Data(H)'!$A$1:$A$288,'PY1 Data(H)'!$A$1:$CZ$288))</f>
        <v>80101697</v>
      </c>
      <c r="BE59" s="176" cm="1">
        <f t="array" ref="BE59">_xlfn.XLOOKUP(BE$1,'PY1 Data(H)'!$A$1:$CZ$1,_xlfn.XLOOKUP($A59,'PY1 Data(H)'!$A$1:$A$288,'PY1 Data(H)'!$A$1:$CZ$288))</f>
        <v>68423191</v>
      </c>
      <c r="BF59" s="176" cm="1">
        <f t="array" ref="BF59">_xlfn.XLOOKUP(BF$1,'PY1 Data(H)'!$A$1:$CZ$1,_xlfn.XLOOKUP($A59,'PY1 Data(H)'!$A$1:$A$288,'PY1 Data(H)'!$A$1:$CZ$288))</f>
        <v>127715236</v>
      </c>
      <c r="BG59" s="176" cm="1">
        <f t="array" ref="BG59">_xlfn.XLOOKUP(BG$1,'PY1 Data(H)'!$A$1:$CZ$1,_xlfn.XLOOKUP($A59,'PY1 Data(H)'!$A$1:$A$288,'PY1 Data(H)'!$A$1:$CZ$288))</f>
        <v>57520250</v>
      </c>
      <c r="BH59" s="176" cm="1">
        <f t="array" ref="BH59">_xlfn.XLOOKUP(BH$1,'PY1 Data(H)'!$A$1:$CZ$1,_xlfn.XLOOKUP($A59,'PY1 Data(H)'!$A$1:$A$288,'PY1 Data(H)'!$A$1:$CZ$288))</f>
        <v>29600608</v>
      </c>
      <c r="BI59" s="176" cm="1">
        <f t="array" ref="BI59">_xlfn.XLOOKUP(BI$1,'PY1 Data(H)'!$A$1:$CZ$1,_xlfn.XLOOKUP($A59,'PY1 Data(H)'!$A$1:$A$288,'PY1 Data(H)'!$A$1:$CZ$288))</f>
        <v>33571099</v>
      </c>
      <c r="BJ59" s="176" cm="1">
        <f t="array" ref="BJ59">_xlfn.XLOOKUP(BJ$1,'PY1 Data(H)'!$A$1:$CZ$1,_xlfn.XLOOKUP($A59,'PY1 Data(H)'!$A$1:$A$288,'PY1 Data(H)'!$A$1:$CZ$288))</f>
        <v>54037075</v>
      </c>
      <c r="BK59" s="176" cm="1">
        <f t="array" ref="BK59">_xlfn.XLOOKUP(BK$1,'PY1 Data(H)'!$A$1:$CZ$1,_xlfn.XLOOKUP($A59,'PY1 Data(H)'!$A$1:$A$288,'PY1 Data(H)'!$A$1:$CZ$288))</f>
        <v>1461591024</v>
      </c>
      <c r="BL59" s="176" cm="1">
        <f t="array" ref="BL59">_xlfn.XLOOKUP(BL$1,'PY1 Data(H)'!$A$1:$CZ$1,_xlfn.XLOOKUP($A59,'PY1 Data(H)'!$A$1:$A$288,'PY1 Data(H)'!$A$1:$CZ$288))</f>
        <v>21843111</v>
      </c>
      <c r="BM59" s="176" cm="1">
        <f t="array" ref="BM59">_xlfn.XLOOKUP(BM$1,'PY1 Data(H)'!$A$1:$CZ$1,_xlfn.XLOOKUP($A59,'PY1 Data(H)'!$A$1:$A$288,'PY1 Data(H)'!$A$1:$CZ$288))</f>
        <v>39170561</v>
      </c>
      <c r="BN59" s="176" cm="1">
        <f t="array" ref="BN59">_xlfn.XLOOKUP(BN$1,'PY1 Data(H)'!$A$1:$CZ$1,_xlfn.XLOOKUP($A59,'PY1 Data(H)'!$A$1:$A$288,'PY1 Data(H)'!$A$1:$CZ$288))</f>
        <v>129650394</v>
      </c>
      <c r="BO59" s="176" cm="1">
        <f t="array" ref="BO59">_xlfn.XLOOKUP(BO$1,'PY1 Data(H)'!$A$1:$CZ$1,_xlfn.XLOOKUP($A59,'PY1 Data(H)'!$A$1:$A$288,'PY1 Data(H)'!$A$1:$CZ$288))</f>
        <v>97603710</v>
      </c>
      <c r="BP59" s="176" cm="1">
        <f t="array" ref="BP59">_xlfn.XLOOKUP(BP$1,'PY1 Data(H)'!$A$1:$CZ$1,_xlfn.XLOOKUP($A59,'PY1 Data(H)'!$A$1:$A$288,'PY1 Data(H)'!$A$1:$CZ$288))</f>
        <v>328392295</v>
      </c>
      <c r="BQ59" s="176" cm="1">
        <f t="array" ref="BQ59">_xlfn.XLOOKUP(BQ$1,'PY1 Data(H)'!$A$1:$CZ$1,_xlfn.XLOOKUP($A59,'PY1 Data(H)'!$A$1:$A$288,'PY1 Data(H)'!$A$1:$CZ$288))</f>
        <v>36289652</v>
      </c>
      <c r="BR59" s="176" cm="1">
        <f t="array" ref="BR59">_xlfn.XLOOKUP(BR$1,'PY1 Data(H)'!$A$1:$CZ$1,_xlfn.XLOOKUP($A59,'PY1 Data(H)'!$A$1:$A$288,'PY1 Data(H)'!$A$1:$CZ$288))</f>
        <v>235627351</v>
      </c>
      <c r="BS59" s="176" cm="1">
        <f t="array" ref="BS59">_xlfn.XLOOKUP(BS$1,'PY1 Data(H)'!$A$1:$CZ$1,_xlfn.XLOOKUP($A59,'PY1 Data(H)'!$A$1:$A$288,'PY1 Data(H)'!$A$1:$CZ$288))</f>
        <v>240162106</v>
      </c>
      <c r="BT59" s="176" cm="1">
        <f t="array" ref="BT59">_xlfn.XLOOKUP(BT$1,'PY1 Data(H)'!$A$1:$CZ$1,_xlfn.XLOOKUP($A59,'PY1 Data(H)'!$A$1:$A$288,'PY1 Data(H)'!$A$1:$CZ$288))</f>
        <v>21834653</v>
      </c>
      <c r="BU59" s="176" cm="1">
        <f t="array" ref="BU59">_xlfn.XLOOKUP(BU$1,'PY1 Data(H)'!$A$1:$CZ$1,_xlfn.XLOOKUP($A59,'PY1 Data(H)'!$A$1:$A$288,'PY1 Data(H)'!$A$1:$CZ$288))</f>
        <v>58248963</v>
      </c>
      <c r="BV59" s="176" cm="1">
        <f t="array" ref="BV59">_xlfn.XLOOKUP(BV$1,'PY1 Data(H)'!$A$1:$CZ$1,_xlfn.XLOOKUP($A59,'PY1 Data(H)'!$A$1:$A$288,'PY1 Data(H)'!$A$1:$CZ$288))</f>
        <v>93601503</v>
      </c>
      <c r="BW59" s="176" cm="1">
        <f t="array" ref="BW59">_xlfn.XLOOKUP(BW$1,'PY1 Data(H)'!$A$1:$CZ$1,_xlfn.XLOOKUP($A59,'PY1 Data(H)'!$A$1:$A$288,'PY1 Data(H)'!$A$1:$CZ$288))</f>
        <v>16719446</v>
      </c>
      <c r="BX59" s="176" cm="1">
        <f t="array" ref="BX59">_xlfn.XLOOKUP(BX$1,'PY1 Data(H)'!$A$1:$CZ$1,_xlfn.XLOOKUP($A59,'PY1 Data(H)'!$A$1:$A$288,'PY1 Data(H)'!$A$1:$CZ$288))</f>
        <v>62077535</v>
      </c>
      <c r="BY59" s="176" cm="1">
        <f t="array" ref="BY59">_xlfn.XLOOKUP(BY$1,'PY1 Data(H)'!$A$1:$CZ$1,_xlfn.XLOOKUP($A59,'PY1 Data(H)'!$A$1:$A$288,'PY1 Data(H)'!$A$1:$CZ$288))</f>
        <v>170036116</v>
      </c>
      <c r="BZ59" s="176" cm="1">
        <f t="array" ref="BZ59">_xlfn.XLOOKUP(BZ$1,'PY1 Data(H)'!$A$1:$CZ$1,_xlfn.XLOOKUP($A59,'PY1 Data(H)'!$A$1:$A$288,'PY1 Data(H)'!$A$1:$CZ$288))</f>
        <v>29507561</v>
      </c>
      <c r="CA59" s="176" cm="1">
        <f t="array" ref="CA59">_xlfn.XLOOKUP(CA$1,'PY1 Data(H)'!$A$1:$CZ$1,_xlfn.XLOOKUP($A59,'PY1 Data(H)'!$A$1:$A$288,'PY1 Data(H)'!$A$1:$CZ$288))</f>
        <v>144517089</v>
      </c>
      <c r="CB59" s="176" cm="1">
        <f t="array" ref="CB59">_xlfn.XLOOKUP(CB$1,'PY1 Data(H)'!$A$1:$CZ$1,_xlfn.XLOOKUP($A59,'PY1 Data(H)'!$A$1:$A$288,'PY1 Data(H)'!$A$1:$CZ$288))</f>
        <v>57168734</v>
      </c>
      <c r="CC59" s="176" cm="1">
        <f t="array" ref="CC59">_xlfn.XLOOKUP(CC$1,'PY1 Data(H)'!$A$1:$CZ$1,_xlfn.XLOOKUP($A59,'PY1 Data(H)'!$A$1:$A$288,'PY1 Data(H)'!$A$1:$CZ$288))</f>
        <v>141366883</v>
      </c>
      <c r="CD59" s="176" cm="1">
        <f t="array" ref="CD59">_xlfn.XLOOKUP(CD$1,'PY1 Data(H)'!$A$1:$CZ$1,_xlfn.XLOOKUP($A59,'PY1 Data(H)'!$A$1:$A$288,'PY1 Data(H)'!$A$1:$CZ$288))</f>
        <v>94756651</v>
      </c>
      <c r="CE59" s="176" cm="1">
        <f t="array" ref="CE59">_xlfn.XLOOKUP(CE$1,'PY1 Data(H)'!$A$1:$CZ$1,_xlfn.XLOOKUP($A59,'PY1 Data(H)'!$A$1:$A$288,'PY1 Data(H)'!$A$1:$CZ$288))</f>
        <v>166599864</v>
      </c>
      <c r="CF59" s="176" cm="1">
        <f t="array" ref="CF59">_xlfn.XLOOKUP(CF$1,'PY1 Data(H)'!$A$1:$CZ$1,_xlfn.XLOOKUP($A59,'PY1 Data(H)'!$A$1:$A$288,'PY1 Data(H)'!$A$1:$CZ$288))</f>
        <v>75304710</v>
      </c>
      <c r="CG59" s="176" cm="1">
        <f t="array" ref="CG59">_xlfn.XLOOKUP(CG$1,'PY1 Data(H)'!$A$1:$CZ$1,_xlfn.XLOOKUP($A59,'PY1 Data(H)'!$A$1:$A$288,'PY1 Data(H)'!$A$1:$CZ$288))</f>
        <v>78641301</v>
      </c>
      <c r="CH59" s="176" cm="1">
        <f t="array" ref="CH59">_xlfn.XLOOKUP(CH$1,'PY1 Data(H)'!$A$1:$CZ$1,_xlfn.XLOOKUP($A59,'PY1 Data(H)'!$A$1:$A$288,'PY1 Data(H)'!$A$1:$CZ$288))</f>
        <v>46981058</v>
      </c>
      <c r="CI59" s="176" cm="1">
        <f t="array" ref="CI59">_xlfn.XLOOKUP(CI$1,'PY1 Data(H)'!$A$1:$CZ$1,_xlfn.XLOOKUP($A59,'PY1 Data(H)'!$A$1:$A$288,'PY1 Data(H)'!$A$1:$CZ$288))</f>
        <v>81108031</v>
      </c>
      <c r="CJ59" s="176" cm="1">
        <f t="array" ref="CJ59">_xlfn.XLOOKUP(CJ$1,'PY1 Data(H)'!$A$1:$CZ$1,_xlfn.XLOOKUP($A59,'PY1 Data(H)'!$A$1:$A$288,'PY1 Data(H)'!$A$1:$CZ$288))</f>
        <v>52917091</v>
      </c>
      <c r="CK59" s="176" cm="1">
        <f t="array" ref="CK59">_xlfn.XLOOKUP(CK$1,'PY1 Data(H)'!$A$1:$CZ$1,_xlfn.XLOOKUP($A59,'PY1 Data(H)'!$A$1:$A$288,'PY1 Data(H)'!$A$1:$CZ$288))</f>
        <v>85899783</v>
      </c>
      <c r="CL59" s="176" cm="1">
        <f t="array" ref="CL59">_xlfn.XLOOKUP(CL$1,'PY1 Data(H)'!$A$1:$CZ$1,_xlfn.XLOOKUP($A59,'PY1 Data(H)'!$A$1:$A$288,'PY1 Data(H)'!$A$1:$CZ$288))</f>
        <v>21464381</v>
      </c>
      <c r="CM59" s="176" cm="1">
        <f t="array" ref="CM59">_xlfn.XLOOKUP(CM$1,'PY1 Data(H)'!$A$1:$CZ$1,_xlfn.XLOOKUP($A59,'PY1 Data(H)'!$A$1:$A$288,'PY1 Data(H)'!$A$1:$CZ$288))</f>
        <v>65794884</v>
      </c>
      <c r="CN59" s="176" cm="1">
        <f t="array" ref="CN59">_xlfn.XLOOKUP(CN$1,'PY1 Data(H)'!$A$1:$CZ$1,_xlfn.XLOOKUP($A59,'PY1 Data(H)'!$A$1:$A$288,'PY1 Data(H)'!$A$1:$CZ$288))</f>
        <v>7078262</v>
      </c>
      <c r="CO59" s="176" cm="1">
        <f t="array" ref="CO59">_xlfn.XLOOKUP(CO$1,'PY1 Data(H)'!$A$1:$CZ$1,_xlfn.XLOOKUP($A59,'PY1 Data(H)'!$A$1:$A$288,'PY1 Data(H)'!$A$1:$CZ$288))</f>
        <v>326128886</v>
      </c>
      <c r="CP59" s="176" cm="1">
        <f t="array" ref="CP59">_xlfn.XLOOKUP(CP$1,'PY1 Data(H)'!$A$1:$CZ$1,_xlfn.XLOOKUP($A59,'PY1 Data(H)'!$A$1:$A$288,'PY1 Data(H)'!$A$1:$CZ$288))</f>
        <v>51310058</v>
      </c>
      <c r="CQ59" s="176" cm="1">
        <f t="array" ref="CQ59">_xlfn.XLOOKUP(CQ$1,'PY1 Data(H)'!$A$1:$CZ$1,_xlfn.XLOOKUP($A59,'PY1 Data(H)'!$A$1:$A$288,'PY1 Data(H)'!$A$1:$CZ$288))</f>
        <v>1555259740</v>
      </c>
      <c r="CR59" s="176" cm="1">
        <f t="array" ref="CR59">_xlfn.XLOOKUP(CR$1,'PY1 Data(H)'!$A$1:$CZ$1,_xlfn.XLOOKUP($A59,'PY1 Data(H)'!$A$1:$A$288,'PY1 Data(H)'!$A$1:$CZ$288))</f>
        <v>33276660</v>
      </c>
      <c r="CS59" s="176" cm="1">
        <f t="array" ref="CS59">_xlfn.XLOOKUP(CS$1,'PY1 Data(H)'!$A$1:$CZ$1,_xlfn.XLOOKUP($A59,'PY1 Data(H)'!$A$1:$A$288,'PY1 Data(H)'!$A$1:$CZ$288))</f>
        <v>15474722</v>
      </c>
      <c r="CT59" s="176" cm="1">
        <f t="array" ref="CT59">_xlfn.XLOOKUP(CT$1,'PY1 Data(H)'!$A$1:$CZ$1,_xlfn.XLOOKUP($A59,'PY1 Data(H)'!$A$1:$A$288,'PY1 Data(H)'!$A$1:$CZ$288))</f>
        <v>71472088</v>
      </c>
      <c r="CU59" s="176" cm="1">
        <f t="array" ref="CU59">_xlfn.XLOOKUP(CU$1,'PY1 Data(H)'!$A$1:$CZ$1,_xlfn.XLOOKUP($A59,'PY1 Data(H)'!$A$1:$A$288,'PY1 Data(H)'!$A$1:$CZ$288))</f>
        <v>124877053</v>
      </c>
      <c r="CV59" s="176" cm="1">
        <f t="array" ref="CV59">_xlfn.XLOOKUP(CV$1,'PY1 Data(H)'!$A$1:$CZ$1,_xlfn.XLOOKUP($A59,'PY1 Data(H)'!$A$1:$A$288,'PY1 Data(H)'!$A$1:$CZ$288))</f>
        <v>83495427</v>
      </c>
      <c r="CW59" s="176" cm="1">
        <f t="array" ref="CW59">_xlfn.XLOOKUP(CW$1,'PY1 Data(H)'!$A$1:$CZ$1,_xlfn.XLOOKUP($A59,'PY1 Data(H)'!$A$1:$A$288,'PY1 Data(H)'!$A$1:$CZ$288))</f>
        <v>101780413</v>
      </c>
      <c r="CX59" s="176" cm="1">
        <f t="array" ref="CX59">_xlfn.XLOOKUP(CX$1,'PY1 Data(H)'!$A$1:$CZ$1,_xlfn.XLOOKUP($A59,'PY1 Data(H)'!$A$1:$A$288,'PY1 Data(H)'!$A$1:$CZ$288))</f>
        <v>39639093</v>
      </c>
      <c r="CY59" s="176" cm="1">
        <f t="array" ref="CY59">_xlfn.XLOOKUP(CY$1,'PY1 Data(H)'!$A$1:$CZ$1,_xlfn.XLOOKUP($A59,'PY1 Data(H)'!$A$1:$A$288,'PY1 Data(H)'!$A$1:$CZ$288))</f>
        <v>27493328</v>
      </c>
    </row>
    <row r="60" spans="1:103" x14ac:dyDescent="0.3">
      <c r="A60">
        <v>370</v>
      </c>
      <c r="D60" s="176" cm="1">
        <f t="array" ref="D60">_xlfn.XLOOKUP(D$1,'PY1 Data(H)'!$A$1:$CZ$1,_xlfn.XLOOKUP($A60,'PY1 Data(H)'!$A$1:$A$288,'PY1 Data(H)'!$A$1:$CZ$288))</f>
        <v>8726022</v>
      </c>
      <c r="E60" s="176" cm="1">
        <f t="array" ref="E60">_xlfn.XLOOKUP(E$1,'PY1 Data(H)'!$A$1:$CZ$1,_xlfn.XLOOKUP($A60,'PY1 Data(H)'!$A$1:$A$288,'PY1 Data(H)'!$A$1:$CZ$288))</f>
        <v>4551027</v>
      </c>
      <c r="F60" s="176" cm="1">
        <f t="array" ref="F60">_xlfn.XLOOKUP(F$1,'PY1 Data(H)'!$A$1:$CZ$1,_xlfn.XLOOKUP($A60,'PY1 Data(H)'!$A$1:$A$288,'PY1 Data(H)'!$A$1:$CZ$288))</f>
        <v>1269780</v>
      </c>
      <c r="G60" s="176" cm="1">
        <f t="array" ref="G60">_xlfn.XLOOKUP(G$1,'PY1 Data(H)'!$A$1:$CZ$1,_xlfn.XLOOKUP($A60,'PY1 Data(H)'!$A$1:$A$288,'PY1 Data(H)'!$A$1:$CZ$288))</f>
        <v>0</v>
      </c>
      <c r="H60" s="176" cm="1">
        <f t="array" ref="H60">_xlfn.XLOOKUP(H$1,'PY1 Data(H)'!$A$1:$CZ$1,_xlfn.XLOOKUP($A60,'PY1 Data(H)'!$A$1:$A$288,'PY1 Data(H)'!$A$1:$CZ$288))</f>
        <v>5952223</v>
      </c>
      <c r="I60" s="176" cm="1">
        <f t="array" ref="I60">_xlfn.XLOOKUP(I$1,'PY1 Data(H)'!$A$1:$CZ$1,_xlfn.XLOOKUP($A60,'PY1 Data(H)'!$A$1:$A$288,'PY1 Data(H)'!$A$1:$CZ$288))</f>
        <v>1041327</v>
      </c>
      <c r="J60" s="176" cm="1">
        <f t="array" ref="J60">_xlfn.XLOOKUP(J$1,'PY1 Data(H)'!$A$1:$CZ$1,_xlfn.XLOOKUP($A60,'PY1 Data(H)'!$A$1:$A$288,'PY1 Data(H)'!$A$1:$CZ$288))</f>
        <v>2530334</v>
      </c>
      <c r="K60" s="176" cm="1">
        <f t="array" ref="K60">_xlfn.XLOOKUP(K$1,'PY1 Data(H)'!$A$1:$CZ$1,_xlfn.XLOOKUP($A60,'PY1 Data(H)'!$A$1:$A$288,'PY1 Data(H)'!$A$1:$CZ$288))</f>
        <v>3080092</v>
      </c>
      <c r="L60" s="176" cm="1">
        <f t="array" ref="L60">_xlfn.XLOOKUP(L$1,'PY1 Data(H)'!$A$1:$CZ$1,_xlfn.XLOOKUP($A60,'PY1 Data(H)'!$A$1:$A$288,'PY1 Data(H)'!$A$1:$CZ$288))</f>
        <v>2976414</v>
      </c>
      <c r="M60" s="176" cm="1">
        <f t="array" ref="M60">_xlfn.XLOOKUP(M$1,'PY1 Data(H)'!$A$1:$CZ$1,_xlfn.XLOOKUP($A60,'PY1 Data(H)'!$A$1:$A$288,'PY1 Data(H)'!$A$1:$CZ$288))</f>
        <v>15545524</v>
      </c>
      <c r="N60" s="176" cm="1">
        <f t="array" ref="N60">_xlfn.XLOOKUP(N$1,'PY1 Data(H)'!$A$1:$CZ$1,_xlfn.XLOOKUP($A60,'PY1 Data(H)'!$A$1:$A$288,'PY1 Data(H)'!$A$1:$CZ$288))</f>
        <v>19716536</v>
      </c>
      <c r="O60" s="176" cm="1">
        <f t="array" ref="O60">_xlfn.XLOOKUP(O$1,'PY1 Data(H)'!$A$1:$CZ$1,_xlfn.XLOOKUP($A60,'PY1 Data(H)'!$A$1:$A$288,'PY1 Data(H)'!$A$1:$CZ$288))</f>
        <v>8079465</v>
      </c>
      <c r="P60" s="176" cm="1">
        <f t="array" ref="P60">_xlfn.XLOOKUP(P$1,'PY1 Data(H)'!$A$1:$CZ$1,_xlfn.XLOOKUP($A60,'PY1 Data(H)'!$A$1:$A$288,'PY1 Data(H)'!$A$1:$CZ$288))</f>
        <v>48552112</v>
      </c>
      <c r="Q60" s="176" cm="1">
        <f t="array" ref="Q60">_xlfn.XLOOKUP(Q$1,'PY1 Data(H)'!$A$1:$CZ$1,_xlfn.XLOOKUP($A60,'PY1 Data(H)'!$A$1:$A$288,'PY1 Data(H)'!$A$1:$CZ$288))</f>
        <v>3488956</v>
      </c>
      <c r="R60" s="176" cm="1">
        <f t="array" ref="R60">_xlfn.XLOOKUP(R$1,'PY1 Data(H)'!$A$1:$CZ$1,_xlfn.XLOOKUP($A60,'PY1 Data(H)'!$A$1:$A$288,'PY1 Data(H)'!$A$1:$CZ$288))</f>
        <v>596030</v>
      </c>
      <c r="S60" s="176" cm="1">
        <f t="array" ref="S60">_xlfn.XLOOKUP(S$1,'PY1 Data(H)'!$A$1:$CZ$1,_xlfn.XLOOKUP($A60,'PY1 Data(H)'!$A$1:$A$288,'PY1 Data(H)'!$A$1:$CZ$288))</f>
        <v>4570836</v>
      </c>
      <c r="T60" s="176" cm="1">
        <f t="array" ref="T60">_xlfn.XLOOKUP(T$1,'PY1 Data(H)'!$A$1:$CZ$1,_xlfn.XLOOKUP($A60,'PY1 Data(H)'!$A$1:$A$288,'PY1 Data(H)'!$A$1:$CZ$288))</f>
        <v>0</v>
      </c>
      <c r="U60" s="176" cm="1">
        <f t="array" ref="U60">_xlfn.XLOOKUP(U$1,'PY1 Data(H)'!$A$1:$CZ$1,_xlfn.XLOOKUP($A60,'PY1 Data(H)'!$A$1:$A$288,'PY1 Data(H)'!$A$1:$CZ$288))</f>
        <v>19036906</v>
      </c>
      <c r="V60" s="176" cm="1">
        <f t="array" ref="V60">_xlfn.XLOOKUP(V$1,'PY1 Data(H)'!$A$1:$CZ$1,_xlfn.XLOOKUP($A60,'PY1 Data(H)'!$A$1:$A$288,'PY1 Data(H)'!$A$1:$CZ$288))</f>
        <v>16927676</v>
      </c>
      <c r="W60" s="176" cm="1">
        <f t="array" ref="W60">_xlfn.XLOOKUP(W$1,'PY1 Data(H)'!$A$1:$CZ$1,_xlfn.XLOOKUP($A60,'PY1 Data(H)'!$A$1:$A$288,'PY1 Data(H)'!$A$1:$CZ$288))</f>
        <v>0</v>
      </c>
      <c r="X60" s="176" cm="1">
        <f t="array" ref="X60">_xlfn.XLOOKUP(X$1,'PY1 Data(H)'!$A$1:$CZ$1,_xlfn.XLOOKUP($A60,'PY1 Data(H)'!$A$1:$A$288,'PY1 Data(H)'!$A$1:$CZ$288))</f>
        <v>0</v>
      </c>
      <c r="Y60" s="176" cm="1">
        <f t="array" ref="Y60">_xlfn.XLOOKUP(Y$1,'PY1 Data(H)'!$A$1:$CZ$1,_xlfn.XLOOKUP($A60,'PY1 Data(H)'!$A$1:$A$288,'PY1 Data(H)'!$A$1:$CZ$288))</f>
        <v>1977816</v>
      </c>
      <c r="Z60" s="176" cm="1">
        <f t="array" ref="Z60">_xlfn.XLOOKUP(Z$1,'PY1 Data(H)'!$A$1:$CZ$1,_xlfn.XLOOKUP($A60,'PY1 Data(H)'!$A$1:$A$288,'PY1 Data(H)'!$A$1:$CZ$288))</f>
        <v>178396</v>
      </c>
      <c r="AA60" s="176" cm="1">
        <f t="array" ref="AA60">_xlfn.XLOOKUP(AA$1,'PY1 Data(H)'!$A$1:$CZ$1,_xlfn.XLOOKUP($A60,'PY1 Data(H)'!$A$1:$A$288,'PY1 Data(H)'!$A$1:$CZ$288))</f>
        <v>115570</v>
      </c>
      <c r="AB60" s="176" cm="1">
        <f t="array" ref="AB60">_xlfn.XLOOKUP(AB$1,'PY1 Data(H)'!$A$1:$CZ$1,_xlfn.XLOOKUP($A60,'PY1 Data(H)'!$A$1:$A$288,'PY1 Data(H)'!$A$1:$CZ$288))</f>
        <v>2936200</v>
      </c>
      <c r="AC60" s="176" cm="1">
        <f t="array" ref="AC60">_xlfn.XLOOKUP(AC$1,'PY1 Data(H)'!$A$1:$CZ$1,_xlfn.XLOOKUP($A60,'PY1 Data(H)'!$A$1:$A$288,'PY1 Data(H)'!$A$1:$CZ$288))</f>
        <v>12701139</v>
      </c>
      <c r="AD60" s="176" cm="1">
        <f t="array" ref="AD60">_xlfn.XLOOKUP(AD$1,'PY1 Data(H)'!$A$1:$CZ$1,_xlfn.XLOOKUP($A60,'PY1 Data(H)'!$A$1:$A$288,'PY1 Data(H)'!$A$1:$CZ$288))</f>
        <v>3039211</v>
      </c>
      <c r="AE60" s="176" cm="1">
        <f t="array" ref="AE60">_xlfn.XLOOKUP(AE$1,'PY1 Data(H)'!$A$1:$CZ$1,_xlfn.XLOOKUP($A60,'PY1 Data(H)'!$A$1:$A$288,'PY1 Data(H)'!$A$1:$CZ$288))</f>
        <v>15330908</v>
      </c>
      <c r="AF60" s="176" cm="1">
        <f t="array" ref="AF60">_xlfn.XLOOKUP(AF$1,'PY1 Data(H)'!$A$1:$CZ$1,_xlfn.XLOOKUP($A60,'PY1 Data(H)'!$A$1:$A$288,'PY1 Data(H)'!$A$1:$CZ$288))</f>
        <v>12556073</v>
      </c>
      <c r="AG60" s="176" cm="1">
        <f t="array" ref="AG60">_xlfn.XLOOKUP(AG$1,'PY1 Data(H)'!$A$1:$CZ$1,_xlfn.XLOOKUP($A60,'PY1 Data(H)'!$A$1:$A$288,'PY1 Data(H)'!$A$1:$CZ$288))</f>
        <v>8530425</v>
      </c>
      <c r="AH60" s="176" cm="1">
        <f t="array" ref="AH60">_xlfn.XLOOKUP(AH$1,'PY1 Data(H)'!$A$1:$CZ$1,_xlfn.XLOOKUP($A60,'PY1 Data(H)'!$A$1:$A$288,'PY1 Data(H)'!$A$1:$CZ$288))</f>
        <v>0</v>
      </c>
      <c r="AI60" s="176" cm="1">
        <f t="array" ref="AI60">_xlfn.XLOOKUP(AI$1,'PY1 Data(H)'!$A$1:$CZ$1,_xlfn.XLOOKUP($A60,'PY1 Data(H)'!$A$1:$A$288,'PY1 Data(H)'!$A$1:$CZ$288))</f>
        <v>0</v>
      </c>
      <c r="AJ60" s="176" cm="1">
        <f t="array" ref="AJ60">_xlfn.XLOOKUP(AJ$1,'PY1 Data(H)'!$A$1:$CZ$1,_xlfn.XLOOKUP($A60,'PY1 Data(H)'!$A$1:$A$288,'PY1 Data(H)'!$A$1:$CZ$288))</f>
        <v>4347420</v>
      </c>
      <c r="AK60" s="176" cm="1">
        <f t="array" ref="AK60">_xlfn.XLOOKUP(AK$1,'PY1 Data(H)'!$A$1:$CZ$1,_xlfn.XLOOKUP($A60,'PY1 Data(H)'!$A$1:$A$288,'PY1 Data(H)'!$A$1:$CZ$288))</f>
        <v>0</v>
      </c>
      <c r="AL60" s="176" cm="1">
        <f t="array" ref="AL60">_xlfn.XLOOKUP(AL$1,'PY1 Data(H)'!$A$1:$CZ$1,_xlfn.XLOOKUP($A60,'PY1 Data(H)'!$A$1:$A$288,'PY1 Data(H)'!$A$1:$CZ$288))</f>
        <v>8504423</v>
      </c>
      <c r="AM60" s="176" cm="1">
        <f t="array" ref="AM60">_xlfn.XLOOKUP(AM$1,'PY1 Data(H)'!$A$1:$CZ$1,_xlfn.XLOOKUP($A60,'PY1 Data(H)'!$A$1:$A$288,'PY1 Data(H)'!$A$1:$CZ$288))</f>
        <v>72309</v>
      </c>
      <c r="AN60" s="176" cm="1">
        <f t="array" ref="AN60">_xlfn.XLOOKUP(AN$1,'PY1 Data(H)'!$A$1:$CZ$1,_xlfn.XLOOKUP($A60,'PY1 Data(H)'!$A$1:$A$288,'PY1 Data(H)'!$A$1:$CZ$288))</f>
        <v>1262788</v>
      </c>
      <c r="AO60" s="176" cm="1">
        <f t="array" ref="AO60">_xlfn.XLOOKUP(AO$1,'PY1 Data(H)'!$A$1:$CZ$1,_xlfn.XLOOKUP($A60,'PY1 Data(H)'!$A$1:$A$288,'PY1 Data(H)'!$A$1:$CZ$288))</f>
        <v>437315</v>
      </c>
      <c r="AP60" s="176" cm="1">
        <f t="array" ref="AP60">_xlfn.XLOOKUP(AP$1,'PY1 Data(H)'!$A$1:$CZ$1,_xlfn.XLOOKUP($A60,'PY1 Data(H)'!$A$1:$A$288,'PY1 Data(H)'!$A$1:$CZ$288))</f>
        <v>12340867</v>
      </c>
      <c r="AQ60" s="176" cm="1">
        <f t="array" ref="AQ60">_xlfn.XLOOKUP(AQ$1,'PY1 Data(H)'!$A$1:$CZ$1,_xlfn.XLOOKUP($A60,'PY1 Data(H)'!$A$1:$A$288,'PY1 Data(H)'!$A$1:$CZ$288))</f>
        <v>520610</v>
      </c>
      <c r="AR60" s="176" cm="1">
        <f t="array" ref="AR60">_xlfn.XLOOKUP(AR$1,'PY1 Data(H)'!$A$1:$CZ$1,_xlfn.XLOOKUP($A60,'PY1 Data(H)'!$A$1:$A$288,'PY1 Data(H)'!$A$1:$CZ$288))</f>
        <v>90240562</v>
      </c>
      <c r="AS60" s="176" cm="1">
        <f t="array" ref="AS60">_xlfn.XLOOKUP(AS$1,'PY1 Data(H)'!$A$1:$CZ$1,_xlfn.XLOOKUP($A60,'PY1 Data(H)'!$A$1:$A$288,'PY1 Data(H)'!$A$1:$CZ$288))</f>
        <v>4999046</v>
      </c>
      <c r="AT60" s="176" cm="1">
        <f t="array" ref="AT60">_xlfn.XLOOKUP(AT$1,'PY1 Data(H)'!$A$1:$CZ$1,_xlfn.XLOOKUP($A60,'PY1 Data(H)'!$A$1:$A$288,'PY1 Data(H)'!$A$1:$CZ$288))</f>
        <v>16514161</v>
      </c>
      <c r="AU60" s="176" cm="1">
        <f t="array" ref="AU60">_xlfn.XLOOKUP(AU$1,'PY1 Data(H)'!$A$1:$CZ$1,_xlfn.XLOOKUP($A60,'PY1 Data(H)'!$A$1:$A$288,'PY1 Data(H)'!$A$1:$CZ$288))</f>
        <v>9068659</v>
      </c>
      <c r="AV60" s="176" cm="1">
        <f t="array" ref="AV60">_xlfn.XLOOKUP(AV$1,'PY1 Data(H)'!$A$1:$CZ$1,_xlfn.XLOOKUP($A60,'PY1 Data(H)'!$A$1:$A$288,'PY1 Data(H)'!$A$1:$CZ$288))</f>
        <v>172882803</v>
      </c>
      <c r="AW60" s="176" cm="1">
        <f t="array" ref="AW60">_xlfn.XLOOKUP(AW$1,'PY1 Data(H)'!$A$1:$CZ$1,_xlfn.XLOOKUP($A60,'PY1 Data(H)'!$A$1:$A$288,'PY1 Data(H)'!$A$1:$CZ$288))</f>
        <v>1904996</v>
      </c>
      <c r="AX60" s="176" cm="1">
        <f t="array" ref="AX60">_xlfn.XLOOKUP(AX$1,'PY1 Data(H)'!$A$1:$CZ$1,_xlfn.XLOOKUP($A60,'PY1 Data(H)'!$A$1:$A$288,'PY1 Data(H)'!$A$1:$CZ$288))</f>
        <v>17121655</v>
      </c>
      <c r="AY60" s="176" cm="1">
        <f t="array" ref="AY60">_xlfn.XLOOKUP(AY$1,'PY1 Data(H)'!$A$1:$CZ$1,_xlfn.XLOOKUP($A60,'PY1 Data(H)'!$A$1:$A$288,'PY1 Data(H)'!$A$1:$CZ$288))</f>
        <v>0</v>
      </c>
      <c r="AZ60" s="176" cm="1">
        <f t="array" ref="AZ60">_xlfn.XLOOKUP(AZ$1,'PY1 Data(H)'!$A$1:$CZ$1,_xlfn.XLOOKUP($A60,'PY1 Data(H)'!$A$1:$A$288,'PY1 Data(H)'!$A$1:$CZ$288))</f>
        <v>27670682</v>
      </c>
      <c r="BA60" s="176" cm="1">
        <f t="array" ref="BA60">_xlfn.XLOOKUP(BA$1,'PY1 Data(H)'!$A$1:$CZ$1,_xlfn.XLOOKUP($A60,'PY1 Data(H)'!$A$1:$A$288,'PY1 Data(H)'!$A$1:$CZ$288))</f>
        <v>4329491</v>
      </c>
      <c r="BB60" s="176" cm="1">
        <f t="array" ref="BB60">_xlfn.XLOOKUP(BB$1,'PY1 Data(H)'!$A$1:$CZ$1,_xlfn.XLOOKUP($A60,'PY1 Data(H)'!$A$1:$A$288,'PY1 Data(H)'!$A$1:$CZ$288))</f>
        <v>38648832</v>
      </c>
      <c r="BC60" s="176" cm="1">
        <f t="array" ref="BC60">_xlfn.XLOOKUP(BC$1,'PY1 Data(H)'!$A$1:$CZ$1,_xlfn.XLOOKUP($A60,'PY1 Data(H)'!$A$1:$A$288,'PY1 Data(H)'!$A$1:$CZ$288))</f>
        <v>1084836</v>
      </c>
      <c r="BD60" s="176" cm="1">
        <f t="array" ref="BD60">_xlfn.XLOOKUP(BD$1,'PY1 Data(H)'!$A$1:$CZ$1,_xlfn.XLOOKUP($A60,'PY1 Data(H)'!$A$1:$A$288,'PY1 Data(H)'!$A$1:$CZ$288))</f>
        <v>11561345</v>
      </c>
      <c r="BE60" s="176" cm="1">
        <f t="array" ref="BE60">_xlfn.XLOOKUP(BE$1,'PY1 Data(H)'!$A$1:$CZ$1,_xlfn.XLOOKUP($A60,'PY1 Data(H)'!$A$1:$A$288,'PY1 Data(H)'!$A$1:$CZ$288))</f>
        <v>6443389</v>
      </c>
      <c r="BF60" s="176" cm="1">
        <f t="array" ref="BF60">_xlfn.XLOOKUP(BF$1,'PY1 Data(H)'!$A$1:$CZ$1,_xlfn.XLOOKUP($A60,'PY1 Data(H)'!$A$1:$A$288,'PY1 Data(H)'!$A$1:$CZ$288))</f>
        <v>15135650</v>
      </c>
      <c r="BG60" s="176" cm="1">
        <f t="array" ref="BG60">_xlfn.XLOOKUP(BG$1,'PY1 Data(H)'!$A$1:$CZ$1,_xlfn.XLOOKUP($A60,'PY1 Data(H)'!$A$1:$A$288,'PY1 Data(H)'!$A$1:$CZ$288))</f>
        <v>0</v>
      </c>
      <c r="BH60" s="176" cm="1">
        <f t="array" ref="BH60">_xlfn.XLOOKUP(BH$1,'PY1 Data(H)'!$A$1:$CZ$1,_xlfn.XLOOKUP($A60,'PY1 Data(H)'!$A$1:$A$288,'PY1 Data(H)'!$A$1:$CZ$288))</f>
        <v>1261324</v>
      </c>
      <c r="BI60" s="176" cm="1">
        <f t="array" ref="BI60">_xlfn.XLOOKUP(BI$1,'PY1 Data(H)'!$A$1:$CZ$1,_xlfn.XLOOKUP($A60,'PY1 Data(H)'!$A$1:$A$288,'PY1 Data(H)'!$A$1:$CZ$288))</f>
        <v>763432</v>
      </c>
      <c r="BJ60" s="176" cm="1">
        <f t="array" ref="BJ60">_xlfn.XLOOKUP(BJ$1,'PY1 Data(H)'!$A$1:$CZ$1,_xlfn.XLOOKUP($A60,'PY1 Data(H)'!$A$1:$A$288,'PY1 Data(H)'!$A$1:$CZ$288))</f>
        <v>1600145</v>
      </c>
      <c r="BK60" s="176" cm="1">
        <f t="array" ref="BK60">_xlfn.XLOOKUP(BK$1,'PY1 Data(H)'!$A$1:$CZ$1,_xlfn.XLOOKUP($A60,'PY1 Data(H)'!$A$1:$A$288,'PY1 Data(H)'!$A$1:$CZ$288))</f>
        <v>0</v>
      </c>
      <c r="BL60" s="176" cm="1">
        <f t="array" ref="BL60">_xlfn.XLOOKUP(BL$1,'PY1 Data(H)'!$A$1:$CZ$1,_xlfn.XLOOKUP($A60,'PY1 Data(H)'!$A$1:$A$288,'PY1 Data(H)'!$A$1:$CZ$288))</f>
        <v>218843</v>
      </c>
      <c r="BM60" s="176" cm="1">
        <f t="array" ref="BM60">_xlfn.XLOOKUP(BM$1,'PY1 Data(H)'!$A$1:$CZ$1,_xlfn.XLOOKUP($A60,'PY1 Data(H)'!$A$1:$A$288,'PY1 Data(H)'!$A$1:$CZ$288))</f>
        <v>2112134</v>
      </c>
      <c r="BN60" s="176" cm="1">
        <f t="array" ref="BN60">_xlfn.XLOOKUP(BN$1,'PY1 Data(H)'!$A$1:$CZ$1,_xlfn.XLOOKUP($A60,'PY1 Data(H)'!$A$1:$A$288,'PY1 Data(H)'!$A$1:$CZ$288))</f>
        <v>19749300</v>
      </c>
      <c r="BO60" s="176" cm="1">
        <f t="array" ref="BO60">_xlfn.XLOOKUP(BO$1,'PY1 Data(H)'!$A$1:$CZ$1,_xlfn.XLOOKUP($A60,'PY1 Data(H)'!$A$1:$A$288,'PY1 Data(H)'!$A$1:$CZ$288))</f>
        <v>6015962</v>
      </c>
      <c r="BP60" s="176" cm="1">
        <f t="array" ref="BP60">_xlfn.XLOOKUP(BP$1,'PY1 Data(H)'!$A$1:$CZ$1,_xlfn.XLOOKUP($A60,'PY1 Data(H)'!$A$1:$A$288,'PY1 Data(H)'!$A$1:$CZ$288))</f>
        <v>0</v>
      </c>
      <c r="BQ60" s="176" cm="1">
        <f t="array" ref="BQ60">_xlfn.XLOOKUP(BQ$1,'PY1 Data(H)'!$A$1:$CZ$1,_xlfn.XLOOKUP($A60,'PY1 Data(H)'!$A$1:$A$288,'PY1 Data(H)'!$A$1:$CZ$288))</f>
        <v>284225</v>
      </c>
      <c r="BR60" s="176" cm="1">
        <f t="array" ref="BR60">_xlfn.XLOOKUP(BR$1,'PY1 Data(H)'!$A$1:$CZ$1,_xlfn.XLOOKUP($A60,'PY1 Data(H)'!$A$1:$A$288,'PY1 Data(H)'!$A$1:$CZ$288))</f>
        <v>12546591</v>
      </c>
      <c r="BS60" s="176" cm="1">
        <f t="array" ref="BS60">_xlfn.XLOOKUP(BS$1,'PY1 Data(H)'!$A$1:$CZ$1,_xlfn.XLOOKUP($A60,'PY1 Data(H)'!$A$1:$A$288,'PY1 Data(H)'!$A$1:$CZ$288))</f>
        <v>33764216</v>
      </c>
      <c r="BT60" s="176" cm="1">
        <f t="array" ref="BT60">_xlfn.XLOOKUP(BT$1,'PY1 Data(H)'!$A$1:$CZ$1,_xlfn.XLOOKUP($A60,'PY1 Data(H)'!$A$1:$A$288,'PY1 Data(H)'!$A$1:$CZ$288))</f>
        <v>1034928</v>
      </c>
      <c r="BU60" s="176" cm="1">
        <f t="array" ref="BU60">_xlfn.XLOOKUP(BU$1,'PY1 Data(H)'!$A$1:$CZ$1,_xlfn.XLOOKUP($A60,'PY1 Data(H)'!$A$1:$A$288,'PY1 Data(H)'!$A$1:$CZ$288))</f>
        <v>4640116</v>
      </c>
      <c r="BV60" s="176" cm="1">
        <f t="array" ref="BV60">_xlfn.XLOOKUP(BV$1,'PY1 Data(H)'!$A$1:$CZ$1,_xlfn.XLOOKUP($A60,'PY1 Data(H)'!$A$1:$A$288,'PY1 Data(H)'!$A$1:$CZ$288))</f>
        <v>1285357</v>
      </c>
      <c r="BW60" s="176" cm="1">
        <f t="array" ref="BW60">_xlfn.XLOOKUP(BW$1,'PY1 Data(H)'!$A$1:$CZ$1,_xlfn.XLOOKUP($A60,'PY1 Data(H)'!$A$1:$A$288,'PY1 Data(H)'!$A$1:$CZ$288))</f>
        <v>1279504</v>
      </c>
      <c r="BX60" s="176" cm="1">
        <f t="array" ref="BX60">_xlfn.XLOOKUP(BX$1,'PY1 Data(H)'!$A$1:$CZ$1,_xlfn.XLOOKUP($A60,'PY1 Data(H)'!$A$1:$A$288,'PY1 Data(H)'!$A$1:$CZ$288))</f>
        <v>0</v>
      </c>
      <c r="BY60" s="176" cm="1">
        <f t="array" ref="BY60">_xlfn.XLOOKUP(BY$1,'PY1 Data(H)'!$A$1:$CZ$1,_xlfn.XLOOKUP($A60,'PY1 Data(H)'!$A$1:$A$288,'PY1 Data(H)'!$A$1:$CZ$288))</f>
        <v>627986</v>
      </c>
      <c r="BZ60" s="176" cm="1">
        <f t="array" ref="BZ60">_xlfn.XLOOKUP(BZ$1,'PY1 Data(H)'!$A$1:$CZ$1,_xlfn.XLOOKUP($A60,'PY1 Data(H)'!$A$1:$A$288,'PY1 Data(H)'!$A$1:$CZ$288))</f>
        <v>1303071</v>
      </c>
      <c r="CA60" s="176" cm="1">
        <f t="array" ref="CA60">_xlfn.XLOOKUP(CA$1,'PY1 Data(H)'!$A$1:$CZ$1,_xlfn.XLOOKUP($A60,'PY1 Data(H)'!$A$1:$A$288,'PY1 Data(H)'!$A$1:$CZ$288))</f>
        <v>13666715</v>
      </c>
      <c r="CB60" s="176" cm="1">
        <f t="array" ref="CB60">_xlfn.XLOOKUP(CB$1,'PY1 Data(H)'!$A$1:$CZ$1,_xlfn.XLOOKUP($A60,'PY1 Data(H)'!$A$1:$A$288,'PY1 Data(H)'!$A$1:$CZ$288))</f>
        <v>3811554</v>
      </c>
      <c r="CC60" s="176" cm="1">
        <f t="array" ref="CC60">_xlfn.XLOOKUP(CC$1,'PY1 Data(H)'!$A$1:$CZ$1,_xlfn.XLOOKUP($A60,'PY1 Data(H)'!$A$1:$A$288,'PY1 Data(H)'!$A$1:$CZ$288))</f>
        <v>6050897</v>
      </c>
      <c r="CD60" s="176" cm="1">
        <f t="array" ref="CD60">_xlfn.XLOOKUP(CD$1,'PY1 Data(H)'!$A$1:$CZ$1,_xlfn.XLOOKUP($A60,'PY1 Data(H)'!$A$1:$A$288,'PY1 Data(H)'!$A$1:$CZ$288))</f>
        <v>0</v>
      </c>
      <c r="CE60" s="176" cm="1">
        <f t="array" ref="CE60">_xlfn.XLOOKUP(CE$1,'PY1 Data(H)'!$A$1:$CZ$1,_xlfn.XLOOKUP($A60,'PY1 Data(H)'!$A$1:$A$288,'PY1 Data(H)'!$A$1:$CZ$288))</f>
        <v>10218884</v>
      </c>
      <c r="CF60" s="176" cm="1">
        <f t="array" ref="CF60">_xlfn.XLOOKUP(CF$1,'PY1 Data(H)'!$A$1:$CZ$1,_xlfn.XLOOKUP($A60,'PY1 Data(H)'!$A$1:$A$288,'PY1 Data(H)'!$A$1:$CZ$288))</f>
        <v>804820</v>
      </c>
      <c r="CG60" s="176" cm="1">
        <f t="array" ref="CG60">_xlfn.XLOOKUP(CG$1,'PY1 Data(H)'!$A$1:$CZ$1,_xlfn.XLOOKUP($A60,'PY1 Data(H)'!$A$1:$A$288,'PY1 Data(H)'!$A$1:$CZ$288))</f>
        <v>9440882</v>
      </c>
      <c r="CH60" s="176" cm="1">
        <f t="array" ref="CH60">_xlfn.XLOOKUP(CH$1,'PY1 Data(H)'!$A$1:$CZ$1,_xlfn.XLOOKUP($A60,'PY1 Data(H)'!$A$1:$A$288,'PY1 Data(H)'!$A$1:$CZ$288))</f>
        <v>3861400</v>
      </c>
      <c r="CI60" s="176" cm="1">
        <f t="array" ref="CI60">_xlfn.XLOOKUP(CI$1,'PY1 Data(H)'!$A$1:$CZ$1,_xlfn.XLOOKUP($A60,'PY1 Data(H)'!$A$1:$A$288,'PY1 Data(H)'!$A$1:$CZ$288))</f>
        <v>12808847</v>
      </c>
      <c r="CJ60" s="176" cm="1">
        <f t="array" ref="CJ60">_xlfn.XLOOKUP(CJ$1,'PY1 Data(H)'!$A$1:$CZ$1,_xlfn.XLOOKUP($A60,'PY1 Data(H)'!$A$1:$A$288,'PY1 Data(H)'!$A$1:$CZ$288))</f>
        <v>5015373</v>
      </c>
      <c r="CK60" s="176" cm="1">
        <f t="array" ref="CK60">_xlfn.XLOOKUP(CK$1,'PY1 Data(H)'!$A$1:$CZ$1,_xlfn.XLOOKUP($A60,'PY1 Data(H)'!$A$1:$A$288,'PY1 Data(H)'!$A$1:$CZ$288))</f>
        <v>7041563</v>
      </c>
      <c r="CL60" s="176" cm="1">
        <f t="array" ref="CL60">_xlfn.XLOOKUP(CL$1,'PY1 Data(H)'!$A$1:$CZ$1,_xlfn.XLOOKUP($A60,'PY1 Data(H)'!$A$1:$A$288,'PY1 Data(H)'!$A$1:$CZ$288))</f>
        <v>2225430</v>
      </c>
      <c r="CM60" s="176" cm="1">
        <f t="array" ref="CM60">_xlfn.XLOOKUP(CM$1,'PY1 Data(H)'!$A$1:$CZ$1,_xlfn.XLOOKUP($A60,'PY1 Data(H)'!$A$1:$A$288,'PY1 Data(H)'!$A$1:$CZ$288))</f>
        <v>579264</v>
      </c>
      <c r="CN60" s="176" cm="1">
        <f t="array" ref="CN60">_xlfn.XLOOKUP(CN$1,'PY1 Data(H)'!$A$1:$CZ$1,_xlfn.XLOOKUP($A60,'PY1 Data(H)'!$A$1:$A$288,'PY1 Data(H)'!$A$1:$CZ$288))</f>
        <v>65946</v>
      </c>
      <c r="CO60" s="176" cm="1">
        <f t="array" ref="CO60">_xlfn.XLOOKUP(CO$1,'PY1 Data(H)'!$A$1:$CZ$1,_xlfn.XLOOKUP($A60,'PY1 Data(H)'!$A$1:$A$288,'PY1 Data(H)'!$A$1:$CZ$288))</f>
        <v>50024597</v>
      </c>
      <c r="CP60" s="176" cm="1">
        <f t="array" ref="CP60">_xlfn.XLOOKUP(CP$1,'PY1 Data(H)'!$A$1:$CZ$1,_xlfn.XLOOKUP($A60,'PY1 Data(H)'!$A$1:$A$288,'PY1 Data(H)'!$A$1:$CZ$288))</f>
        <v>2067455</v>
      </c>
      <c r="CQ60" s="176" cm="1">
        <f t="array" ref="CQ60">_xlfn.XLOOKUP(CQ$1,'PY1 Data(H)'!$A$1:$CZ$1,_xlfn.XLOOKUP($A60,'PY1 Data(H)'!$A$1:$A$288,'PY1 Data(H)'!$A$1:$CZ$288))</f>
        <v>0</v>
      </c>
      <c r="CR60" s="176" cm="1">
        <f t="array" ref="CR60">_xlfn.XLOOKUP(CR$1,'PY1 Data(H)'!$A$1:$CZ$1,_xlfn.XLOOKUP($A60,'PY1 Data(H)'!$A$1:$A$288,'PY1 Data(H)'!$A$1:$CZ$288))</f>
        <v>1164632</v>
      </c>
      <c r="CS60" s="176" cm="1">
        <f t="array" ref="CS60">_xlfn.XLOOKUP(CS$1,'PY1 Data(H)'!$A$1:$CZ$1,_xlfn.XLOOKUP($A60,'PY1 Data(H)'!$A$1:$A$288,'PY1 Data(H)'!$A$1:$CZ$288))</f>
        <v>51636</v>
      </c>
      <c r="CT60" s="176" cm="1">
        <f t="array" ref="CT60">_xlfn.XLOOKUP(CT$1,'PY1 Data(H)'!$A$1:$CZ$1,_xlfn.XLOOKUP($A60,'PY1 Data(H)'!$A$1:$A$288,'PY1 Data(H)'!$A$1:$CZ$288))</f>
        <v>6676631</v>
      </c>
      <c r="CU60" s="176" cm="1">
        <f t="array" ref="CU60">_xlfn.XLOOKUP(CU$1,'PY1 Data(H)'!$A$1:$CZ$1,_xlfn.XLOOKUP($A60,'PY1 Data(H)'!$A$1:$A$288,'PY1 Data(H)'!$A$1:$CZ$288))</f>
        <v>5573536</v>
      </c>
      <c r="CV60" s="176" cm="1">
        <f t="array" ref="CV60">_xlfn.XLOOKUP(CV$1,'PY1 Data(H)'!$A$1:$CZ$1,_xlfn.XLOOKUP($A60,'PY1 Data(H)'!$A$1:$A$288,'PY1 Data(H)'!$A$1:$CZ$288))</f>
        <v>4263918</v>
      </c>
      <c r="CW60" s="176" cm="1">
        <f t="array" ref="CW60">_xlfn.XLOOKUP(CW$1,'PY1 Data(H)'!$A$1:$CZ$1,_xlfn.XLOOKUP($A60,'PY1 Data(H)'!$A$1:$A$288,'PY1 Data(H)'!$A$1:$CZ$288))</f>
        <v>3085010</v>
      </c>
      <c r="CX60" s="176" cm="1">
        <f t="array" ref="CX60">_xlfn.XLOOKUP(CX$1,'PY1 Data(H)'!$A$1:$CZ$1,_xlfn.XLOOKUP($A60,'PY1 Data(H)'!$A$1:$A$288,'PY1 Data(H)'!$A$1:$CZ$288))</f>
        <v>4075633</v>
      </c>
      <c r="CY60" s="176" cm="1">
        <f t="array" ref="CY60">_xlfn.XLOOKUP(CY$1,'PY1 Data(H)'!$A$1:$CZ$1,_xlfn.XLOOKUP($A60,'PY1 Data(H)'!$A$1:$A$288,'PY1 Data(H)'!$A$1:$CZ$288))</f>
        <v>1729825</v>
      </c>
    </row>
    <row r="61" spans="1:103" x14ac:dyDescent="0.3">
      <c r="A61">
        <v>532</v>
      </c>
      <c r="D61" s="176" cm="1">
        <f t="array" ref="D61">_xlfn.XLOOKUP(D$1,'PY1 Data(H)'!$A$1:$CZ$1,_xlfn.XLOOKUP($A61,'PY1 Data(H)'!$A$1:$A$288,'PY1 Data(H)'!$A$1:$CZ$288))</f>
        <v>155930554</v>
      </c>
      <c r="E61" s="176" cm="1">
        <f t="array" ref="E61">_xlfn.XLOOKUP(E$1,'PY1 Data(H)'!$A$1:$CZ$1,_xlfn.XLOOKUP($A61,'PY1 Data(H)'!$A$1:$A$288,'PY1 Data(H)'!$A$1:$CZ$288))</f>
        <v>41695692</v>
      </c>
      <c r="F61" s="176" cm="1">
        <f t="array" ref="F61">_xlfn.XLOOKUP(F$1,'PY1 Data(H)'!$A$1:$CZ$1,_xlfn.XLOOKUP($A61,'PY1 Data(H)'!$A$1:$A$288,'PY1 Data(H)'!$A$1:$CZ$288))</f>
        <v>15290242</v>
      </c>
      <c r="G61" s="176" cm="1">
        <f t="array" ref="G61">_xlfn.XLOOKUP(G$1,'PY1 Data(H)'!$A$1:$CZ$1,_xlfn.XLOOKUP($A61,'PY1 Data(H)'!$A$1:$A$288,'PY1 Data(H)'!$A$1:$CZ$288))</f>
        <v>0</v>
      </c>
      <c r="H61" s="176" cm="1">
        <f t="array" ref="H61">_xlfn.XLOOKUP(H$1,'PY1 Data(H)'!$A$1:$CZ$1,_xlfn.XLOOKUP($A61,'PY1 Data(H)'!$A$1:$A$288,'PY1 Data(H)'!$A$1:$CZ$288))</f>
        <v>39167859</v>
      </c>
      <c r="I61" s="176" cm="1">
        <f t="array" ref="I61">_xlfn.XLOOKUP(I$1,'PY1 Data(H)'!$A$1:$CZ$1,_xlfn.XLOOKUP($A61,'PY1 Data(H)'!$A$1:$A$288,'PY1 Data(H)'!$A$1:$CZ$288))</f>
        <v>32097221</v>
      </c>
      <c r="J61" s="176" cm="1">
        <f t="array" ref="J61">_xlfn.XLOOKUP(J$1,'PY1 Data(H)'!$A$1:$CZ$1,_xlfn.XLOOKUP($A61,'PY1 Data(H)'!$A$1:$A$288,'PY1 Data(H)'!$A$1:$CZ$288))</f>
        <v>58892523</v>
      </c>
      <c r="K61" s="176" cm="1">
        <f t="array" ref="K61">_xlfn.XLOOKUP(K$1,'PY1 Data(H)'!$A$1:$CZ$1,_xlfn.XLOOKUP($A61,'PY1 Data(H)'!$A$1:$A$288,'PY1 Data(H)'!$A$1:$CZ$288))</f>
        <v>25378656</v>
      </c>
      <c r="L61" s="176" cm="1">
        <f t="array" ref="L61">_xlfn.XLOOKUP(L$1,'PY1 Data(H)'!$A$1:$CZ$1,_xlfn.XLOOKUP($A61,'PY1 Data(H)'!$A$1:$A$288,'PY1 Data(H)'!$A$1:$CZ$288))</f>
        <v>45231899</v>
      </c>
      <c r="M61" s="176" cm="1">
        <f t="array" ref="M61">_xlfn.XLOOKUP(M$1,'PY1 Data(H)'!$A$1:$CZ$1,_xlfn.XLOOKUP($A61,'PY1 Data(H)'!$A$1:$A$288,'PY1 Data(H)'!$A$1:$CZ$288))</f>
        <v>207604399</v>
      </c>
      <c r="N61" s="176" cm="1">
        <f t="array" ref="N61">_xlfn.XLOOKUP(N$1,'PY1 Data(H)'!$A$1:$CZ$1,_xlfn.XLOOKUP($A61,'PY1 Data(H)'!$A$1:$A$288,'PY1 Data(H)'!$A$1:$CZ$288))</f>
        <v>326905145</v>
      </c>
      <c r="O61" s="176" cm="1">
        <f t="array" ref="O61">_xlfn.XLOOKUP(O$1,'PY1 Data(H)'!$A$1:$CZ$1,_xlfn.XLOOKUP($A61,'PY1 Data(H)'!$A$1:$A$288,'PY1 Data(H)'!$A$1:$CZ$288))</f>
        <v>83584158</v>
      </c>
      <c r="P61" s="176" cm="1">
        <f t="array" ref="P61">_xlfn.XLOOKUP(P$1,'PY1 Data(H)'!$A$1:$CZ$1,_xlfn.XLOOKUP($A61,'PY1 Data(H)'!$A$1:$A$288,'PY1 Data(H)'!$A$1:$CZ$288))</f>
        <v>272148232</v>
      </c>
      <c r="Q61" s="176" cm="1">
        <f t="array" ref="Q61">_xlfn.XLOOKUP(Q$1,'PY1 Data(H)'!$A$1:$CZ$1,_xlfn.XLOOKUP($A61,'PY1 Data(H)'!$A$1:$A$288,'PY1 Data(H)'!$A$1:$CZ$288))</f>
        <v>81848850</v>
      </c>
      <c r="R61" s="176" cm="1">
        <f t="array" ref="R61">_xlfn.XLOOKUP(R$1,'PY1 Data(H)'!$A$1:$CZ$1,_xlfn.XLOOKUP($A61,'PY1 Data(H)'!$A$1:$A$288,'PY1 Data(H)'!$A$1:$CZ$288))</f>
        <v>13967427</v>
      </c>
      <c r="S61" s="176" cm="1">
        <f t="array" ref="S61">_xlfn.XLOOKUP(S$1,'PY1 Data(H)'!$A$1:$CZ$1,_xlfn.XLOOKUP($A61,'PY1 Data(H)'!$A$1:$A$288,'PY1 Data(H)'!$A$1:$CZ$288))</f>
        <v>86495063</v>
      </c>
      <c r="T61" s="176" cm="1">
        <f t="array" ref="T61">_xlfn.XLOOKUP(T$1,'PY1 Data(H)'!$A$1:$CZ$1,_xlfn.XLOOKUP($A61,'PY1 Data(H)'!$A$1:$A$288,'PY1 Data(H)'!$A$1:$CZ$288))</f>
        <v>0</v>
      </c>
      <c r="U61" s="176" cm="1">
        <f t="array" ref="U61">_xlfn.XLOOKUP(U$1,'PY1 Data(H)'!$A$1:$CZ$1,_xlfn.XLOOKUP($A61,'PY1 Data(H)'!$A$1:$A$288,'PY1 Data(H)'!$A$1:$CZ$288))</f>
        <v>184996803</v>
      </c>
      <c r="V61" s="176" cm="1">
        <f t="array" ref="V61">_xlfn.XLOOKUP(V$1,'PY1 Data(H)'!$A$1:$CZ$1,_xlfn.XLOOKUP($A61,'PY1 Data(H)'!$A$1:$A$288,'PY1 Data(H)'!$A$1:$CZ$288))</f>
        <v>113978513</v>
      </c>
      <c r="W61" s="176" cm="1">
        <f t="array" ref="W61">_xlfn.XLOOKUP(W$1,'PY1 Data(H)'!$A$1:$CZ$1,_xlfn.XLOOKUP($A61,'PY1 Data(H)'!$A$1:$A$288,'PY1 Data(H)'!$A$1:$CZ$288))</f>
        <v>0</v>
      </c>
      <c r="X61" s="176" cm="1">
        <f t="array" ref="X61">_xlfn.XLOOKUP(X$1,'PY1 Data(H)'!$A$1:$CZ$1,_xlfn.XLOOKUP($A61,'PY1 Data(H)'!$A$1:$A$288,'PY1 Data(H)'!$A$1:$CZ$288))</f>
        <v>15488357</v>
      </c>
      <c r="Y61" s="176" cm="1">
        <f t="array" ref="Y61">_xlfn.XLOOKUP(Y$1,'PY1 Data(H)'!$A$1:$CZ$1,_xlfn.XLOOKUP($A61,'PY1 Data(H)'!$A$1:$A$288,'PY1 Data(H)'!$A$1:$CZ$288))</f>
        <v>20425480</v>
      </c>
      <c r="Z61" s="176" cm="1">
        <f t="array" ref="Z61">_xlfn.XLOOKUP(Z$1,'PY1 Data(H)'!$A$1:$CZ$1,_xlfn.XLOOKUP($A61,'PY1 Data(H)'!$A$1:$A$288,'PY1 Data(H)'!$A$1:$CZ$288))</f>
        <v>120195459</v>
      </c>
      <c r="AA61" s="176" cm="1">
        <f t="array" ref="AA61">_xlfn.XLOOKUP(AA$1,'PY1 Data(H)'!$A$1:$CZ$1,_xlfn.XLOOKUP($A61,'PY1 Data(H)'!$A$1:$A$288,'PY1 Data(H)'!$A$1:$CZ$288))</f>
        <v>58003594</v>
      </c>
      <c r="AB61" s="176" cm="1">
        <f t="array" ref="AB61">_xlfn.XLOOKUP(AB$1,'PY1 Data(H)'!$A$1:$CZ$1,_xlfn.XLOOKUP($A61,'PY1 Data(H)'!$A$1:$A$288,'PY1 Data(H)'!$A$1:$CZ$288))</f>
        <v>112717476</v>
      </c>
      <c r="AC61" s="176" cm="1">
        <f t="array" ref="AC61">_xlfn.XLOOKUP(AC$1,'PY1 Data(H)'!$A$1:$CZ$1,_xlfn.XLOOKUP($A61,'PY1 Data(H)'!$A$1:$A$288,'PY1 Data(H)'!$A$1:$CZ$288))</f>
        <v>317623181</v>
      </c>
      <c r="AD61" s="176" cm="1">
        <f t="array" ref="AD61">_xlfn.XLOOKUP(AD$1,'PY1 Data(H)'!$A$1:$CZ$1,_xlfn.XLOOKUP($A61,'PY1 Data(H)'!$A$1:$A$288,'PY1 Data(H)'!$A$1:$CZ$288))</f>
        <v>52594033</v>
      </c>
      <c r="AE61" s="176" cm="1">
        <f t="array" ref="AE61">_xlfn.XLOOKUP(AE$1,'PY1 Data(H)'!$A$1:$CZ$1,_xlfn.XLOOKUP($A61,'PY1 Data(H)'!$A$1:$A$288,'PY1 Data(H)'!$A$1:$CZ$288))</f>
        <v>111872671</v>
      </c>
      <c r="AF61" s="176" cm="1">
        <f t="array" ref="AF61">_xlfn.XLOOKUP(AF$1,'PY1 Data(H)'!$A$1:$CZ$1,_xlfn.XLOOKUP($A61,'PY1 Data(H)'!$A$1:$A$288,'PY1 Data(H)'!$A$1:$CZ$288))</f>
        <v>133340830</v>
      </c>
      <c r="AG61" s="176" cm="1">
        <f t="array" ref="AG61">_xlfn.XLOOKUP(AG$1,'PY1 Data(H)'!$A$1:$CZ$1,_xlfn.XLOOKUP($A61,'PY1 Data(H)'!$A$1:$A$288,'PY1 Data(H)'!$A$1:$CZ$288))</f>
        <v>63154722</v>
      </c>
      <c r="AH61" s="176" cm="1">
        <f t="array" ref="AH61">_xlfn.XLOOKUP(AH$1,'PY1 Data(H)'!$A$1:$CZ$1,_xlfn.XLOOKUP($A61,'PY1 Data(H)'!$A$1:$A$288,'PY1 Data(H)'!$A$1:$CZ$288))</f>
        <v>55737774</v>
      </c>
      <c r="AI61" s="176" cm="1">
        <f t="array" ref="AI61">_xlfn.XLOOKUP(AI$1,'PY1 Data(H)'!$A$1:$CZ$1,_xlfn.XLOOKUP($A61,'PY1 Data(H)'!$A$1:$A$288,'PY1 Data(H)'!$A$1:$CZ$288))</f>
        <v>441605743</v>
      </c>
      <c r="AJ61" s="176" cm="1">
        <f t="array" ref="AJ61">_xlfn.XLOOKUP(AJ$1,'PY1 Data(H)'!$A$1:$CZ$1,_xlfn.XLOOKUP($A61,'PY1 Data(H)'!$A$1:$A$288,'PY1 Data(H)'!$A$1:$CZ$288))</f>
        <v>62014163</v>
      </c>
      <c r="AK61" s="176" cm="1">
        <f t="array" ref="AK61">_xlfn.XLOOKUP(AK$1,'PY1 Data(H)'!$A$1:$CZ$1,_xlfn.XLOOKUP($A61,'PY1 Data(H)'!$A$1:$A$288,'PY1 Data(H)'!$A$1:$CZ$288))</f>
        <v>358545169</v>
      </c>
      <c r="AL61" s="176" cm="1">
        <f t="array" ref="AL61">_xlfn.XLOOKUP(AL$1,'PY1 Data(H)'!$A$1:$CZ$1,_xlfn.XLOOKUP($A61,'PY1 Data(H)'!$A$1:$A$288,'PY1 Data(H)'!$A$1:$CZ$288))</f>
        <v>83388268</v>
      </c>
      <c r="AM61" s="176" cm="1">
        <f t="array" ref="AM61">_xlfn.XLOOKUP(AM$1,'PY1 Data(H)'!$A$1:$CZ$1,_xlfn.XLOOKUP($A61,'PY1 Data(H)'!$A$1:$A$288,'PY1 Data(H)'!$A$1:$CZ$288))</f>
        <v>232139679</v>
      </c>
      <c r="AN61" s="176" cm="1">
        <f t="array" ref="AN61">_xlfn.XLOOKUP(AN$1,'PY1 Data(H)'!$A$1:$CZ$1,_xlfn.XLOOKUP($A61,'PY1 Data(H)'!$A$1:$A$288,'PY1 Data(H)'!$A$1:$CZ$288))</f>
        <v>11837607</v>
      </c>
      <c r="AO61" s="176" cm="1">
        <f t="array" ref="AO61">_xlfn.XLOOKUP(AO$1,'PY1 Data(H)'!$A$1:$CZ$1,_xlfn.XLOOKUP($A61,'PY1 Data(H)'!$A$1:$A$288,'PY1 Data(H)'!$A$1:$CZ$288))</f>
        <v>16262305</v>
      </c>
      <c r="AP61" s="176" cm="1">
        <f t="array" ref="AP61">_xlfn.XLOOKUP(AP$1,'PY1 Data(H)'!$A$1:$CZ$1,_xlfn.XLOOKUP($A61,'PY1 Data(H)'!$A$1:$A$288,'PY1 Data(H)'!$A$1:$CZ$288))</f>
        <v>67782902</v>
      </c>
      <c r="AQ61" s="176" cm="1">
        <f t="array" ref="AQ61">_xlfn.XLOOKUP(AQ$1,'PY1 Data(H)'!$A$1:$CZ$1,_xlfn.XLOOKUP($A61,'PY1 Data(H)'!$A$1:$A$288,'PY1 Data(H)'!$A$1:$CZ$288))</f>
        <v>18530770</v>
      </c>
      <c r="AR61" s="176" cm="1">
        <f t="array" ref="AR61">_xlfn.XLOOKUP(AR$1,'PY1 Data(H)'!$A$1:$CZ$1,_xlfn.XLOOKUP($A61,'PY1 Data(H)'!$A$1:$A$288,'PY1 Data(H)'!$A$1:$CZ$288))</f>
        <v>599384464</v>
      </c>
      <c r="AS61" s="176" cm="1">
        <f t="array" ref="AS61">_xlfn.XLOOKUP(AS$1,'PY1 Data(H)'!$A$1:$CZ$1,_xlfn.XLOOKUP($A61,'PY1 Data(H)'!$A$1:$A$288,'PY1 Data(H)'!$A$1:$CZ$288))</f>
        <v>60479073</v>
      </c>
      <c r="AT61" s="176" cm="1">
        <f t="array" ref="AT61">_xlfn.XLOOKUP(AT$1,'PY1 Data(H)'!$A$1:$CZ$1,_xlfn.XLOOKUP($A61,'PY1 Data(H)'!$A$1:$A$288,'PY1 Data(H)'!$A$1:$CZ$288))</f>
        <v>128900523</v>
      </c>
      <c r="AU61" s="176" cm="1">
        <f t="array" ref="AU61">_xlfn.XLOOKUP(AU$1,'PY1 Data(H)'!$A$1:$CZ$1,_xlfn.XLOOKUP($A61,'PY1 Data(H)'!$A$1:$A$288,'PY1 Data(H)'!$A$1:$CZ$288))</f>
        <v>99292491</v>
      </c>
      <c r="AV61" s="176" cm="1">
        <f t="array" ref="AV61">_xlfn.XLOOKUP(AV$1,'PY1 Data(H)'!$A$1:$CZ$1,_xlfn.XLOOKUP($A61,'PY1 Data(H)'!$A$1:$A$288,'PY1 Data(H)'!$A$1:$CZ$288))</f>
        <v>147578784</v>
      </c>
      <c r="AW61" s="176" cm="1">
        <f t="array" ref="AW61">_xlfn.XLOOKUP(AW$1,'PY1 Data(H)'!$A$1:$CZ$1,_xlfn.XLOOKUP($A61,'PY1 Data(H)'!$A$1:$A$288,'PY1 Data(H)'!$A$1:$CZ$288))</f>
        <v>26774157</v>
      </c>
      <c r="AX61" s="176" cm="1">
        <f t="array" ref="AX61">_xlfn.XLOOKUP(AX$1,'PY1 Data(H)'!$A$1:$CZ$1,_xlfn.XLOOKUP($A61,'PY1 Data(H)'!$A$1:$A$288,'PY1 Data(H)'!$A$1:$CZ$288))</f>
        <v>61850468</v>
      </c>
      <c r="AY61" s="176" cm="1">
        <f t="array" ref="AY61">_xlfn.XLOOKUP(AY$1,'PY1 Data(H)'!$A$1:$CZ$1,_xlfn.XLOOKUP($A61,'PY1 Data(H)'!$A$1:$A$288,'PY1 Data(H)'!$A$1:$CZ$288))</f>
        <v>0</v>
      </c>
      <c r="AZ61" s="176" cm="1">
        <f t="array" ref="AZ61">_xlfn.XLOOKUP(AZ$1,'PY1 Data(H)'!$A$1:$CZ$1,_xlfn.XLOOKUP($A61,'PY1 Data(H)'!$A$1:$A$288,'PY1 Data(H)'!$A$1:$CZ$288))</f>
        <v>225559785</v>
      </c>
      <c r="BA61" s="176" cm="1">
        <f t="array" ref="BA61">_xlfn.XLOOKUP(BA$1,'PY1 Data(H)'!$A$1:$CZ$1,_xlfn.XLOOKUP($A61,'PY1 Data(H)'!$A$1:$A$288,'PY1 Data(H)'!$A$1:$CZ$288))</f>
        <v>68567634</v>
      </c>
      <c r="BB61" s="176" cm="1">
        <f t="array" ref="BB61">_xlfn.XLOOKUP(BB$1,'PY1 Data(H)'!$A$1:$CZ$1,_xlfn.XLOOKUP($A61,'PY1 Data(H)'!$A$1:$A$288,'PY1 Data(H)'!$A$1:$CZ$288))</f>
        <v>238221571</v>
      </c>
      <c r="BC61" s="176" cm="1">
        <f t="array" ref="BC61">_xlfn.XLOOKUP(BC$1,'PY1 Data(H)'!$A$1:$CZ$1,_xlfn.XLOOKUP($A61,'PY1 Data(H)'!$A$1:$A$288,'PY1 Data(H)'!$A$1:$CZ$288))</f>
        <v>15883759</v>
      </c>
      <c r="BD61" s="176" cm="1">
        <f t="array" ref="BD61">_xlfn.XLOOKUP(BD$1,'PY1 Data(H)'!$A$1:$CZ$1,_xlfn.XLOOKUP($A61,'PY1 Data(H)'!$A$1:$A$288,'PY1 Data(H)'!$A$1:$CZ$288))</f>
        <v>74937594</v>
      </c>
      <c r="BE61" s="176" cm="1">
        <f t="array" ref="BE61">_xlfn.XLOOKUP(BE$1,'PY1 Data(H)'!$A$1:$CZ$1,_xlfn.XLOOKUP($A61,'PY1 Data(H)'!$A$1:$A$288,'PY1 Data(H)'!$A$1:$CZ$288))</f>
        <v>65810608</v>
      </c>
      <c r="BF61" s="176" cm="1">
        <f t="array" ref="BF61">_xlfn.XLOOKUP(BF$1,'PY1 Data(H)'!$A$1:$CZ$1,_xlfn.XLOOKUP($A61,'PY1 Data(H)'!$A$1:$A$288,'PY1 Data(H)'!$A$1:$CZ$288))</f>
        <v>112269591</v>
      </c>
      <c r="BG61" s="176" cm="1">
        <f t="array" ref="BG61">_xlfn.XLOOKUP(BG$1,'PY1 Data(H)'!$A$1:$CZ$1,_xlfn.XLOOKUP($A61,'PY1 Data(H)'!$A$1:$A$288,'PY1 Data(H)'!$A$1:$CZ$288))</f>
        <v>49955524</v>
      </c>
      <c r="BH61" s="176" cm="1">
        <f t="array" ref="BH61">_xlfn.XLOOKUP(BH$1,'PY1 Data(H)'!$A$1:$CZ$1,_xlfn.XLOOKUP($A61,'PY1 Data(H)'!$A$1:$A$288,'PY1 Data(H)'!$A$1:$CZ$288))</f>
        <v>26187289</v>
      </c>
      <c r="BI61" s="176" cm="1">
        <f t="array" ref="BI61">_xlfn.XLOOKUP(BI$1,'PY1 Data(H)'!$A$1:$CZ$1,_xlfn.XLOOKUP($A61,'PY1 Data(H)'!$A$1:$A$288,'PY1 Data(H)'!$A$1:$CZ$288))</f>
        <v>30600132</v>
      </c>
      <c r="BJ61" s="176" cm="1">
        <f t="array" ref="BJ61">_xlfn.XLOOKUP(BJ$1,'PY1 Data(H)'!$A$1:$CZ$1,_xlfn.XLOOKUP($A61,'PY1 Data(H)'!$A$1:$A$288,'PY1 Data(H)'!$A$1:$CZ$288))</f>
        <v>47772030</v>
      </c>
      <c r="BK61" s="176" cm="1">
        <f t="array" ref="BK61">_xlfn.XLOOKUP(BK$1,'PY1 Data(H)'!$A$1:$CZ$1,_xlfn.XLOOKUP($A61,'PY1 Data(H)'!$A$1:$A$288,'PY1 Data(H)'!$A$1:$CZ$288))</f>
        <v>1327645770</v>
      </c>
      <c r="BL61" s="176" cm="1">
        <f t="array" ref="BL61">_xlfn.XLOOKUP(BL$1,'PY1 Data(H)'!$A$1:$CZ$1,_xlfn.XLOOKUP($A61,'PY1 Data(H)'!$A$1:$A$288,'PY1 Data(H)'!$A$1:$CZ$288))</f>
        <v>21178040</v>
      </c>
      <c r="BM61" s="176" cm="1">
        <f t="array" ref="BM61">_xlfn.XLOOKUP(BM$1,'PY1 Data(H)'!$A$1:$CZ$1,_xlfn.XLOOKUP($A61,'PY1 Data(H)'!$A$1:$A$288,'PY1 Data(H)'!$A$1:$CZ$288))</f>
        <v>29956862</v>
      </c>
      <c r="BN61" s="176" cm="1">
        <f t="array" ref="BN61">_xlfn.XLOOKUP(BN$1,'PY1 Data(H)'!$A$1:$CZ$1,_xlfn.XLOOKUP($A61,'PY1 Data(H)'!$A$1:$A$288,'PY1 Data(H)'!$A$1:$CZ$288))</f>
        <v>110852871</v>
      </c>
      <c r="BO61" s="176" cm="1">
        <f t="array" ref="BO61">_xlfn.XLOOKUP(BO$1,'PY1 Data(H)'!$A$1:$CZ$1,_xlfn.XLOOKUP($A61,'PY1 Data(H)'!$A$1:$A$288,'PY1 Data(H)'!$A$1:$CZ$288))</f>
        <v>92123067</v>
      </c>
      <c r="BP61" s="176" cm="1">
        <f t="array" ref="BP61">_xlfn.XLOOKUP(BP$1,'PY1 Data(H)'!$A$1:$CZ$1,_xlfn.XLOOKUP($A61,'PY1 Data(H)'!$A$1:$A$288,'PY1 Data(H)'!$A$1:$CZ$288))</f>
        <v>296436643</v>
      </c>
      <c r="BQ61" s="176" cm="1">
        <f t="array" ref="BQ61">_xlfn.XLOOKUP(BQ$1,'PY1 Data(H)'!$A$1:$CZ$1,_xlfn.XLOOKUP($A61,'PY1 Data(H)'!$A$1:$A$288,'PY1 Data(H)'!$A$1:$CZ$288))</f>
        <v>31634420</v>
      </c>
      <c r="BR61" s="176" cm="1">
        <f t="array" ref="BR61">_xlfn.XLOOKUP(BR$1,'PY1 Data(H)'!$A$1:$CZ$1,_xlfn.XLOOKUP($A61,'PY1 Data(H)'!$A$1:$A$288,'PY1 Data(H)'!$A$1:$CZ$288))</f>
        <v>214454554</v>
      </c>
      <c r="BS61" s="176" cm="1">
        <f t="array" ref="BS61">_xlfn.XLOOKUP(BS$1,'PY1 Data(H)'!$A$1:$CZ$1,_xlfn.XLOOKUP($A61,'PY1 Data(H)'!$A$1:$A$288,'PY1 Data(H)'!$A$1:$CZ$288))</f>
        <v>231143605</v>
      </c>
      <c r="BT61" s="176" cm="1">
        <f t="array" ref="BT61">_xlfn.XLOOKUP(BT$1,'PY1 Data(H)'!$A$1:$CZ$1,_xlfn.XLOOKUP($A61,'PY1 Data(H)'!$A$1:$A$288,'PY1 Data(H)'!$A$1:$CZ$288))</f>
        <v>21028080</v>
      </c>
      <c r="BU61" s="176" cm="1">
        <f t="array" ref="BU61">_xlfn.XLOOKUP(BU$1,'PY1 Data(H)'!$A$1:$CZ$1,_xlfn.XLOOKUP($A61,'PY1 Data(H)'!$A$1:$A$288,'PY1 Data(H)'!$A$1:$CZ$288))</f>
        <v>54057741</v>
      </c>
      <c r="BV61" s="176" cm="1">
        <f t="array" ref="BV61">_xlfn.XLOOKUP(BV$1,'PY1 Data(H)'!$A$1:$CZ$1,_xlfn.XLOOKUP($A61,'PY1 Data(H)'!$A$1:$A$288,'PY1 Data(H)'!$A$1:$CZ$288))</f>
        <v>69107771</v>
      </c>
      <c r="BW61" s="176" cm="1">
        <f t="array" ref="BW61">_xlfn.XLOOKUP(BW$1,'PY1 Data(H)'!$A$1:$CZ$1,_xlfn.XLOOKUP($A61,'PY1 Data(H)'!$A$1:$A$288,'PY1 Data(H)'!$A$1:$CZ$288))</f>
        <v>16073812</v>
      </c>
      <c r="BX61" s="176" cm="1">
        <f t="array" ref="BX61">_xlfn.XLOOKUP(BX$1,'PY1 Data(H)'!$A$1:$CZ$1,_xlfn.XLOOKUP($A61,'PY1 Data(H)'!$A$1:$A$288,'PY1 Data(H)'!$A$1:$CZ$288))</f>
        <v>53039576</v>
      </c>
      <c r="BY61" s="176" cm="1">
        <f t="array" ref="BY61">_xlfn.XLOOKUP(BY$1,'PY1 Data(H)'!$A$1:$CZ$1,_xlfn.XLOOKUP($A61,'PY1 Data(H)'!$A$1:$A$288,'PY1 Data(H)'!$A$1:$CZ$288))</f>
        <v>145404666</v>
      </c>
      <c r="BZ61" s="176" cm="1">
        <f t="array" ref="BZ61">_xlfn.XLOOKUP(BZ$1,'PY1 Data(H)'!$A$1:$CZ$1,_xlfn.XLOOKUP($A61,'PY1 Data(H)'!$A$1:$A$288,'PY1 Data(H)'!$A$1:$CZ$288))</f>
        <v>26194204</v>
      </c>
      <c r="CA61" s="176" cm="1">
        <f t="array" ref="CA61">_xlfn.XLOOKUP(CA$1,'PY1 Data(H)'!$A$1:$CZ$1,_xlfn.XLOOKUP($A61,'PY1 Data(H)'!$A$1:$A$288,'PY1 Data(H)'!$A$1:$CZ$288))</f>
        <v>125598686</v>
      </c>
      <c r="CB61" s="176" cm="1">
        <f t="array" ref="CB61">_xlfn.XLOOKUP(CB$1,'PY1 Data(H)'!$A$1:$CZ$1,_xlfn.XLOOKUP($A61,'PY1 Data(H)'!$A$1:$A$288,'PY1 Data(H)'!$A$1:$CZ$288))</f>
        <v>53146122</v>
      </c>
      <c r="CC61" s="176" cm="1">
        <f t="array" ref="CC61">_xlfn.XLOOKUP(CC$1,'PY1 Data(H)'!$A$1:$CZ$1,_xlfn.XLOOKUP($A61,'PY1 Data(H)'!$A$1:$A$288,'PY1 Data(H)'!$A$1:$CZ$288))</f>
        <v>135342238</v>
      </c>
      <c r="CD61" s="176" cm="1">
        <f t="array" ref="CD61">_xlfn.XLOOKUP(CD$1,'PY1 Data(H)'!$A$1:$CZ$1,_xlfn.XLOOKUP($A61,'PY1 Data(H)'!$A$1:$A$288,'PY1 Data(H)'!$A$1:$CZ$288))</f>
        <v>84025804</v>
      </c>
      <c r="CE61" s="176" cm="1">
        <f t="array" ref="CE61">_xlfn.XLOOKUP(CE$1,'PY1 Data(H)'!$A$1:$CZ$1,_xlfn.XLOOKUP($A61,'PY1 Data(H)'!$A$1:$A$288,'PY1 Data(H)'!$A$1:$CZ$288))</f>
        <v>146683904</v>
      </c>
      <c r="CF61" s="176" cm="1">
        <f t="array" ref="CF61">_xlfn.XLOOKUP(CF$1,'PY1 Data(H)'!$A$1:$CZ$1,_xlfn.XLOOKUP($A61,'PY1 Data(H)'!$A$1:$A$288,'PY1 Data(H)'!$A$1:$CZ$288))</f>
        <v>67613927</v>
      </c>
      <c r="CG61" s="176" cm="1">
        <f t="array" ref="CG61">_xlfn.XLOOKUP(CG$1,'PY1 Data(H)'!$A$1:$CZ$1,_xlfn.XLOOKUP($A61,'PY1 Data(H)'!$A$1:$A$288,'PY1 Data(H)'!$A$1:$CZ$288))</f>
        <v>81661448</v>
      </c>
      <c r="CH61" s="176" cm="1">
        <f t="array" ref="CH61">_xlfn.XLOOKUP(CH$1,'PY1 Data(H)'!$A$1:$CZ$1,_xlfn.XLOOKUP($A61,'PY1 Data(H)'!$A$1:$A$288,'PY1 Data(H)'!$A$1:$CZ$288))</f>
        <v>44819541</v>
      </c>
      <c r="CI61" s="176" cm="1">
        <f t="array" ref="CI61">_xlfn.XLOOKUP(CI$1,'PY1 Data(H)'!$A$1:$CZ$1,_xlfn.XLOOKUP($A61,'PY1 Data(H)'!$A$1:$A$288,'PY1 Data(H)'!$A$1:$CZ$288))</f>
        <v>78664274</v>
      </c>
      <c r="CJ61" s="176" cm="1">
        <f t="array" ref="CJ61">_xlfn.XLOOKUP(CJ$1,'PY1 Data(H)'!$A$1:$CZ$1,_xlfn.XLOOKUP($A61,'PY1 Data(H)'!$A$1:$A$288,'PY1 Data(H)'!$A$1:$CZ$288))</f>
        <v>53077306</v>
      </c>
      <c r="CK61" s="176" cm="1">
        <f t="array" ref="CK61">_xlfn.XLOOKUP(CK$1,'PY1 Data(H)'!$A$1:$CZ$1,_xlfn.XLOOKUP($A61,'PY1 Data(H)'!$A$1:$A$288,'PY1 Data(H)'!$A$1:$CZ$288))</f>
        <v>78692607</v>
      </c>
      <c r="CL61" s="176" cm="1">
        <f t="array" ref="CL61">_xlfn.XLOOKUP(CL$1,'PY1 Data(H)'!$A$1:$CZ$1,_xlfn.XLOOKUP($A61,'PY1 Data(H)'!$A$1:$A$288,'PY1 Data(H)'!$A$1:$CZ$288))</f>
        <v>22374681</v>
      </c>
      <c r="CM61" s="176" cm="1">
        <f t="array" ref="CM61">_xlfn.XLOOKUP(CM$1,'PY1 Data(H)'!$A$1:$CZ$1,_xlfn.XLOOKUP($A61,'PY1 Data(H)'!$A$1:$A$288,'PY1 Data(H)'!$A$1:$CZ$288))</f>
        <v>56778599</v>
      </c>
      <c r="CN61" s="176" cm="1">
        <f t="array" ref="CN61">_xlfn.XLOOKUP(CN$1,'PY1 Data(H)'!$A$1:$CZ$1,_xlfn.XLOOKUP($A61,'PY1 Data(H)'!$A$1:$A$288,'PY1 Data(H)'!$A$1:$CZ$288))</f>
        <v>6967754</v>
      </c>
      <c r="CO61" s="176" cm="1">
        <f t="array" ref="CO61">_xlfn.XLOOKUP(CO$1,'PY1 Data(H)'!$A$1:$CZ$1,_xlfn.XLOOKUP($A61,'PY1 Data(H)'!$A$1:$A$288,'PY1 Data(H)'!$A$1:$CZ$288))</f>
        <v>299423218</v>
      </c>
      <c r="CP61" s="176" cm="1">
        <f t="array" ref="CP61">_xlfn.XLOOKUP(CP$1,'PY1 Data(H)'!$A$1:$CZ$1,_xlfn.XLOOKUP($A61,'PY1 Data(H)'!$A$1:$A$288,'PY1 Data(H)'!$A$1:$CZ$288))</f>
        <v>45567863</v>
      </c>
      <c r="CQ61" s="176" cm="1">
        <f t="array" ref="CQ61">_xlfn.XLOOKUP(CQ$1,'PY1 Data(H)'!$A$1:$CZ$1,_xlfn.XLOOKUP($A61,'PY1 Data(H)'!$A$1:$A$288,'PY1 Data(H)'!$A$1:$CZ$288))</f>
        <v>1041597001</v>
      </c>
      <c r="CR61" s="176" cm="1">
        <f t="array" ref="CR61">_xlfn.XLOOKUP(CR$1,'PY1 Data(H)'!$A$1:$CZ$1,_xlfn.XLOOKUP($A61,'PY1 Data(H)'!$A$1:$A$288,'PY1 Data(H)'!$A$1:$CZ$288))</f>
        <v>29576291</v>
      </c>
      <c r="CS61" s="176" cm="1">
        <f t="array" ref="CS61">_xlfn.XLOOKUP(CS$1,'PY1 Data(H)'!$A$1:$CZ$1,_xlfn.XLOOKUP($A61,'PY1 Data(H)'!$A$1:$A$288,'PY1 Data(H)'!$A$1:$CZ$288))</f>
        <v>13511060</v>
      </c>
      <c r="CT61" s="176" cm="1">
        <f t="array" ref="CT61">_xlfn.XLOOKUP(CT$1,'PY1 Data(H)'!$A$1:$CZ$1,_xlfn.XLOOKUP($A61,'PY1 Data(H)'!$A$1:$A$288,'PY1 Data(H)'!$A$1:$CZ$288))</f>
        <v>56485521</v>
      </c>
      <c r="CU61" s="176" cm="1">
        <f t="array" ref="CU61">_xlfn.XLOOKUP(CU$1,'PY1 Data(H)'!$A$1:$CZ$1,_xlfn.XLOOKUP($A61,'PY1 Data(H)'!$A$1:$A$288,'PY1 Data(H)'!$A$1:$CZ$288))</f>
        <v>112102123</v>
      </c>
      <c r="CV61" s="176" cm="1">
        <f t="array" ref="CV61">_xlfn.XLOOKUP(CV$1,'PY1 Data(H)'!$A$1:$CZ$1,_xlfn.XLOOKUP($A61,'PY1 Data(H)'!$A$1:$A$288,'PY1 Data(H)'!$A$1:$CZ$288))</f>
        <v>77531046</v>
      </c>
      <c r="CW61" s="176" cm="1">
        <f t="array" ref="CW61">_xlfn.XLOOKUP(CW$1,'PY1 Data(H)'!$A$1:$CZ$1,_xlfn.XLOOKUP($A61,'PY1 Data(H)'!$A$1:$A$288,'PY1 Data(H)'!$A$1:$CZ$288))</f>
        <v>96819529</v>
      </c>
      <c r="CX61" s="176" cm="1">
        <f t="array" ref="CX61">_xlfn.XLOOKUP(CX$1,'PY1 Data(H)'!$A$1:$CZ$1,_xlfn.XLOOKUP($A61,'PY1 Data(H)'!$A$1:$A$288,'PY1 Data(H)'!$A$1:$CZ$288))</f>
        <v>36535032</v>
      </c>
      <c r="CY61" s="176" cm="1">
        <f t="array" ref="CY61">_xlfn.XLOOKUP(CY$1,'PY1 Data(H)'!$A$1:$CZ$1,_xlfn.XLOOKUP($A61,'PY1 Data(H)'!$A$1:$A$288,'PY1 Data(H)'!$A$1:$CZ$288))</f>
        <v>26260436</v>
      </c>
    </row>
    <row r="62" spans="1:103" x14ac:dyDescent="0.3">
      <c r="A62">
        <v>17</v>
      </c>
      <c r="D62" s="176" cm="1">
        <f t="array" ref="D62">_xlfn.XLOOKUP(D$1,'PY1 Data(H)'!$A$1:$CZ$1,_xlfn.XLOOKUP($A62,'PY1 Data(H)'!$A$1:$A$288,'PY1 Data(H)'!$A$1:$CZ$288))</f>
        <v>1794668</v>
      </c>
      <c r="E62" s="176" cm="1">
        <f t="array" ref="E62">_xlfn.XLOOKUP(E$1,'PY1 Data(H)'!$A$1:$CZ$1,_xlfn.XLOOKUP($A62,'PY1 Data(H)'!$A$1:$A$288,'PY1 Data(H)'!$A$1:$CZ$288))</f>
        <v>1266639</v>
      </c>
      <c r="F62" s="176" cm="1">
        <f t="array" ref="F62">_xlfn.XLOOKUP(F$1,'PY1 Data(H)'!$A$1:$CZ$1,_xlfn.XLOOKUP($A62,'PY1 Data(H)'!$A$1:$A$288,'PY1 Data(H)'!$A$1:$CZ$288))</f>
        <v>187350</v>
      </c>
      <c r="G62" s="176" cm="1">
        <f t="array" ref="G62">_xlfn.XLOOKUP(G$1,'PY1 Data(H)'!$A$1:$CZ$1,_xlfn.XLOOKUP($A62,'PY1 Data(H)'!$A$1:$A$288,'PY1 Data(H)'!$A$1:$CZ$288))</f>
        <v>0</v>
      </c>
      <c r="H62" s="176" cm="1">
        <f t="array" ref="H62">_xlfn.XLOOKUP(H$1,'PY1 Data(H)'!$A$1:$CZ$1,_xlfn.XLOOKUP($A62,'PY1 Data(H)'!$A$1:$A$288,'PY1 Data(H)'!$A$1:$CZ$288))</f>
        <v>5802500</v>
      </c>
      <c r="I62" s="176" cm="1">
        <f t="array" ref="I62">_xlfn.XLOOKUP(I$1,'PY1 Data(H)'!$A$1:$CZ$1,_xlfn.XLOOKUP($A62,'PY1 Data(H)'!$A$1:$A$288,'PY1 Data(H)'!$A$1:$CZ$288))</f>
        <v>0</v>
      </c>
      <c r="J62" s="176" cm="1">
        <f t="array" ref="J62">_xlfn.XLOOKUP(J$1,'PY1 Data(H)'!$A$1:$CZ$1,_xlfn.XLOOKUP($A62,'PY1 Data(H)'!$A$1:$A$288,'PY1 Data(H)'!$A$1:$CZ$288))</f>
        <v>24996</v>
      </c>
      <c r="K62" s="176" cm="1">
        <f t="array" ref="K62">_xlfn.XLOOKUP(K$1,'PY1 Data(H)'!$A$1:$CZ$1,_xlfn.XLOOKUP($A62,'PY1 Data(H)'!$A$1:$A$288,'PY1 Data(H)'!$A$1:$CZ$288))</f>
        <v>949336</v>
      </c>
      <c r="L62" s="176" cm="1">
        <f t="array" ref="L62">_xlfn.XLOOKUP(L$1,'PY1 Data(H)'!$A$1:$CZ$1,_xlfn.XLOOKUP($A62,'PY1 Data(H)'!$A$1:$A$288,'PY1 Data(H)'!$A$1:$CZ$288))</f>
        <v>0</v>
      </c>
      <c r="M62" s="176" cm="1">
        <f t="array" ref="M62">_xlfn.XLOOKUP(M$1,'PY1 Data(H)'!$A$1:$CZ$1,_xlfn.XLOOKUP($A62,'PY1 Data(H)'!$A$1:$A$288,'PY1 Data(H)'!$A$1:$CZ$288))</f>
        <v>0</v>
      </c>
      <c r="N62" s="176" cm="1">
        <f t="array" ref="N62">_xlfn.XLOOKUP(N$1,'PY1 Data(H)'!$A$1:$CZ$1,_xlfn.XLOOKUP($A62,'PY1 Data(H)'!$A$1:$A$288,'PY1 Data(H)'!$A$1:$CZ$288))</f>
        <v>7999548</v>
      </c>
      <c r="O62" s="176" cm="1">
        <f t="array" ref="O62">_xlfn.XLOOKUP(O$1,'PY1 Data(H)'!$A$1:$CZ$1,_xlfn.XLOOKUP($A62,'PY1 Data(H)'!$A$1:$A$288,'PY1 Data(H)'!$A$1:$CZ$288))</f>
        <v>7147903</v>
      </c>
      <c r="P62" s="176" cm="1">
        <f t="array" ref="P62">_xlfn.XLOOKUP(P$1,'PY1 Data(H)'!$A$1:$CZ$1,_xlfn.XLOOKUP($A62,'PY1 Data(H)'!$A$1:$A$288,'PY1 Data(H)'!$A$1:$CZ$288))</f>
        <v>5274239</v>
      </c>
      <c r="Q62" s="176" cm="1">
        <f t="array" ref="Q62">_xlfn.XLOOKUP(Q$1,'PY1 Data(H)'!$A$1:$CZ$1,_xlfn.XLOOKUP($A62,'PY1 Data(H)'!$A$1:$A$288,'PY1 Data(H)'!$A$1:$CZ$288))</f>
        <v>670000</v>
      </c>
      <c r="R62" s="176" cm="1">
        <f t="array" ref="R62">_xlfn.XLOOKUP(R$1,'PY1 Data(H)'!$A$1:$CZ$1,_xlfn.XLOOKUP($A62,'PY1 Data(H)'!$A$1:$A$288,'PY1 Data(H)'!$A$1:$CZ$288))</f>
        <v>0</v>
      </c>
      <c r="S62" s="176" cm="1">
        <f t="array" ref="S62">_xlfn.XLOOKUP(S$1,'PY1 Data(H)'!$A$1:$CZ$1,_xlfn.XLOOKUP($A62,'PY1 Data(H)'!$A$1:$A$288,'PY1 Data(H)'!$A$1:$CZ$288))</f>
        <v>6508170</v>
      </c>
      <c r="T62" s="176" cm="1">
        <f t="array" ref="T62">_xlfn.XLOOKUP(T$1,'PY1 Data(H)'!$A$1:$CZ$1,_xlfn.XLOOKUP($A62,'PY1 Data(H)'!$A$1:$A$288,'PY1 Data(H)'!$A$1:$CZ$288))</f>
        <v>0</v>
      </c>
      <c r="U62" s="176" cm="1">
        <f t="array" ref="U62">_xlfn.XLOOKUP(U$1,'PY1 Data(H)'!$A$1:$CZ$1,_xlfn.XLOOKUP($A62,'PY1 Data(H)'!$A$1:$A$288,'PY1 Data(H)'!$A$1:$CZ$288))</f>
        <v>5022297</v>
      </c>
      <c r="V62" s="176" cm="1">
        <f t="array" ref="V62">_xlfn.XLOOKUP(V$1,'PY1 Data(H)'!$A$1:$CZ$1,_xlfn.XLOOKUP($A62,'PY1 Data(H)'!$A$1:$A$288,'PY1 Data(H)'!$A$1:$CZ$288))</f>
        <v>12721907</v>
      </c>
      <c r="W62" s="176" cm="1">
        <f t="array" ref="W62">_xlfn.XLOOKUP(W$1,'PY1 Data(H)'!$A$1:$CZ$1,_xlfn.XLOOKUP($A62,'PY1 Data(H)'!$A$1:$A$288,'PY1 Data(H)'!$A$1:$CZ$288))</f>
        <v>0</v>
      </c>
      <c r="X62" s="176" cm="1">
        <f t="array" ref="X62">_xlfn.XLOOKUP(X$1,'PY1 Data(H)'!$A$1:$CZ$1,_xlfn.XLOOKUP($A62,'PY1 Data(H)'!$A$1:$A$288,'PY1 Data(H)'!$A$1:$CZ$288))</f>
        <v>0</v>
      </c>
      <c r="Y62" s="176" cm="1">
        <f t="array" ref="Y62">_xlfn.XLOOKUP(Y$1,'PY1 Data(H)'!$A$1:$CZ$1,_xlfn.XLOOKUP($A62,'PY1 Data(H)'!$A$1:$A$288,'PY1 Data(H)'!$A$1:$CZ$288))</f>
        <v>0</v>
      </c>
      <c r="Z62" s="176" cm="1">
        <f t="array" ref="Z62">_xlfn.XLOOKUP(Z$1,'PY1 Data(H)'!$A$1:$CZ$1,_xlfn.XLOOKUP($A62,'PY1 Data(H)'!$A$1:$A$288,'PY1 Data(H)'!$A$1:$CZ$288))</f>
        <v>2524561</v>
      </c>
      <c r="AA62" s="176" cm="1">
        <f t="array" ref="AA62">_xlfn.XLOOKUP(AA$1,'PY1 Data(H)'!$A$1:$CZ$1,_xlfn.XLOOKUP($A62,'PY1 Data(H)'!$A$1:$A$288,'PY1 Data(H)'!$A$1:$CZ$288))</f>
        <v>20000</v>
      </c>
      <c r="AB62" s="176" cm="1">
        <f t="array" ref="AB62">_xlfn.XLOOKUP(AB$1,'PY1 Data(H)'!$A$1:$CZ$1,_xlfn.XLOOKUP($A62,'PY1 Data(H)'!$A$1:$A$288,'PY1 Data(H)'!$A$1:$CZ$288))</f>
        <v>1276500</v>
      </c>
      <c r="AC62" s="176" cm="1">
        <f t="array" ref="AC62">_xlfn.XLOOKUP(AC$1,'PY1 Data(H)'!$A$1:$CZ$1,_xlfn.XLOOKUP($A62,'PY1 Data(H)'!$A$1:$A$288,'PY1 Data(H)'!$A$1:$CZ$288))</f>
        <v>6482607</v>
      </c>
      <c r="AD62" s="176" cm="1">
        <f t="array" ref="AD62">_xlfn.XLOOKUP(AD$1,'PY1 Data(H)'!$A$1:$CZ$1,_xlfn.XLOOKUP($A62,'PY1 Data(H)'!$A$1:$A$288,'PY1 Data(H)'!$A$1:$CZ$288))</f>
        <v>11763715</v>
      </c>
      <c r="AE62" s="176" cm="1">
        <f t="array" ref="AE62">_xlfn.XLOOKUP(AE$1,'PY1 Data(H)'!$A$1:$CZ$1,_xlfn.XLOOKUP($A62,'PY1 Data(H)'!$A$1:$A$288,'PY1 Data(H)'!$A$1:$CZ$288))</f>
        <v>740000</v>
      </c>
      <c r="AF62" s="176" cm="1">
        <f t="array" ref="AF62">_xlfn.XLOOKUP(AF$1,'PY1 Data(H)'!$A$1:$CZ$1,_xlfn.XLOOKUP($A62,'PY1 Data(H)'!$A$1:$A$288,'PY1 Data(H)'!$A$1:$CZ$288))</f>
        <v>487541</v>
      </c>
      <c r="AG62" s="176" cm="1">
        <f t="array" ref="AG62">_xlfn.XLOOKUP(AG$1,'PY1 Data(H)'!$A$1:$CZ$1,_xlfn.XLOOKUP($A62,'PY1 Data(H)'!$A$1:$A$288,'PY1 Data(H)'!$A$1:$CZ$288))</f>
        <v>0</v>
      </c>
      <c r="AH62" s="176" cm="1">
        <f t="array" ref="AH62">_xlfn.XLOOKUP(AH$1,'PY1 Data(H)'!$A$1:$CZ$1,_xlfn.XLOOKUP($A62,'PY1 Data(H)'!$A$1:$A$288,'PY1 Data(H)'!$A$1:$CZ$288))</f>
        <v>787375</v>
      </c>
      <c r="AI62" s="176" cm="1">
        <f t="array" ref="AI62">_xlfn.XLOOKUP(AI$1,'PY1 Data(H)'!$A$1:$CZ$1,_xlfn.XLOOKUP($A62,'PY1 Data(H)'!$A$1:$A$288,'PY1 Data(H)'!$A$1:$CZ$288))</f>
        <v>6562915</v>
      </c>
      <c r="AJ62" s="176" cm="1">
        <f t="array" ref="AJ62">_xlfn.XLOOKUP(AJ$1,'PY1 Data(H)'!$A$1:$CZ$1,_xlfn.XLOOKUP($A62,'PY1 Data(H)'!$A$1:$A$288,'PY1 Data(H)'!$A$1:$CZ$288))</f>
        <v>8379</v>
      </c>
      <c r="AK62" s="176" cm="1">
        <f t="array" ref="AK62">_xlfn.XLOOKUP(AK$1,'PY1 Data(H)'!$A$1:$CZ$1,_xlfn.XLOOKUP($A62,'PY1 Data(H)'!$A$1:$A$288,'PY1 Data(H)'!$A$1:$CZ$288))</f>
        <v>3712769</v>
      </c>
      <c r="AL62" s="176" cm="1">
        <f t="array" ref="AL62">_xlfn.XLOOKUP(AL$1,'PY1 Data(H)'!$A$1:$CZ$1,_xlfn.XLOOKUP($A62,'PY1 Data(H)'!$A$1:$A$288,'PY1 Data(H)'!$A$1:$CZ$288))</f>
        <v>150978</v>
      </c>
      <c r="AM62" s="176" cm="1">
        <f t="array" ref="AM62">_xlfn.XLOOKUP(AM$1,'PY1 Data(H)'!$A$1:$CZ$1,_xlfn.XLOOKUP($A62,'PY1 Data(H)'!$A$1:$A$288,'PY1 Data(H)'!$A$1:$CZ$288))</f>
        <v>22349418</v>
      </c>
      <c r="AN62" s="176" cm="1">
        <f t="array" ref="AN62">_xlfn.XLOOKUP(AN$1,'PY1 Data(H)'!$A$1:$CZ$1,_xlfn.XLOOKUP($A62,'PY1 Data(H)'!$A$1:$A$288,'PY1 Data(H)'!$A$1:$CZ$288))</f>
        <v>1204111</v>
      </c>
      <c r="AO62" s="176" cm="1">
        <f t="array" ref="AO62">_xlfn.XLOOKUP(AO$1,'PY1 Data(H)'!$A$1:$CZ$1,_xlfn.XLOOKUP($A62,'PY1 Data(H)'!$A$1:$A$288,'PY1 Data(H)'!$A$1:$CZ$288))</f>
        <v>0</v>
      </c>
      <c r="AP62" s="176" cm="1">
        <f t="array" ref="AP62">_xlfn.XLOOKUP(AP$1,'PY1 Data(H)'!$A$1:$CZ$1,_xlfn.XLOOKUP($A62,'PY1 Data(H)'!$A$1:$A$288,'PY1 Data(H)'!$A$1:$CZ$288))</f>
        <v>446317</v>
      </c>
      <c r="AQ62" s="176" cm="1">
        <f t="array" ref="AQ62">_xlfn.XLOOKUP(AQ$1,'PY1 Data(H)'!$A$1:$CZ$1,_xlfn.XLOOKUP($A62,'PY1 Data(H)'!$A$1:$A$288,'PY1 Data(H)'!$A$1:$CZ$288))</f>
        <v>5957</v>
      </c>
      <c r="AR62" s="176" cm="1">
        <f t="array" ref="AR62">_xlfn.XLOOKUP(AR$1,'PY1 Data(H)'!$A$1:$CZ$1,_xlfn.XLOOKUP($A62,'PY1 Data(H)'!$A$1:$A$288,'PY1 Data(H)'!$A$1:$CZ$288))</f>
        <v>0</v>
      </c>
      <c r="AS62" s="176" cm="1">
        <f t="array" ref="AS62">_xlfn.XLOOKUP(AS$1,'PY1 Data(H)'!$A$1:$CZ$1,_xlfn.XLOOKUP($A62,'PY1 Data(H)'!$A$1:$A$288,'PY1 Data(H)'!$A$1:$CZ$288))</f>
        <v>1693255</v>
      </c>
      <c r="AT62" s="176" cm="1">
        <f t="array" ref="AT62">_xlfn.XLOOKUP(AT$1,'PY1 Data(H)'!$A$1:$CZ$1,_xlfn.XLOOKUP($A62,'PY1 Data(H)'!$A$1:$A$288,'PY1 Data(H)'!$A$1:$CZ$288))</f>
        <v>2228803</v>
      </c>
      <c r="AU62" s="176" cm="1">
        <f t="array" ref="AU62">_xlfn.XLOOKUP(AU$1,'PY1 Data(H)'!$A$1:$CZ$1,_xlfn.XLOOKUP($A62,'PY1 Data(H)'!$A$1:$A$288,'PY1 Data(H)'!$A$1:$CZ$288))</f>
        <v>0</v>
      </c>
      <c r="AV62" s="176" cm="1">
        <f t="array" ref="AV62">_xlfn.XLOOKUP(AV$1,'PY1 Data(H)'!$A$1:$CZ$1,_xlfn.XLOOKUP($A62,'PY1 Data(H)'!$A$1:$A$288,'PY1 Data(H)'!$A$1:$CZ$288))</f>
        <v>4184699</v>
      </c>
      <c r="AW62" s="176" cm="1">
        <f t="array" ref="AW62">_xlfn.XLOOKUP(AW$1,'PY1 Data(H)'!$A$1:$CZ$1,_xlfn.XLOOKUP($A62,'PY1 Data(H)'!$A$1:$A$288,'PY1 Data(H)'!$A$1:$CZ$288))</f>
        <v>0</v>
      </c>
      <c r="AX62" s="176" cm="1">
        <f t="array" ref="AX62">_xlfn.XLOOKUP(AX$1,'PY1 Data(H)'!$A$1:$CZ$1,_xlfn.XLOOKUP($A62,'PY1 Data(H)'!$A$1:$A$288,'PY1 Data(H)'!$A$1:$CZ$288))</f>
        <v>0</v>
      </c>
      <c r="AY62" s="176" cm="1">
        <f t="array" ref="AY62">_xlfn.XLOOKUP(AY$1,'PY1 Data(H)'!$A$1:$CZ$1,_xlfn.XLOOKUP($A62,'PY1 Data(H)'!$A$1:$A$288,'PY1 Data(H)'!$A$1:$CZ$288))</f>
        <v>0</v>
      </c>
      <c r="AZ62" s="176" cm="1">
        <f t="array" ref="AZ62">_xlfn.XLOOKUP(AZ$1,'PY1 Data(H)'!$A$1:$CZ$1,_xlfn.XLOOKUP($A62,'PY1 Data(H)'!$A$1:$A$288,'PY1 Data(H)'!$A$1:$CZ$288))</f>
        <v>2875900</v>
      </c>
      <c r="BA62" s="176" cm="1">
        <f t="array" ref="BA62">_xlfn.XLOOKUP(BA$1,'PY1 Data(H)'!$A$1:$CZ$1,_xlfn.XLOOKUP($A62,'PY1 Data(H)'!$A$1:$A$288,'PY1 Data(H)'!$A$1:$CZ$288))</f>
        <v>2077802</v>
      </c>
      <c r="BB62" s="176" cm="1">
        <f t="array" ref="BB62">_xlfn.XLOOKUP(BB$1,'PY1 Data(H)'!$A$1:$CZ$1,_xlfn.XLOOKUP($A62,'PY1 Data(H)'!$A$1:$A$288,'PY1 Data(H)'!$A$1:$CZ$288))</f>
        <v>3252817</v>
      </c>
      <c r="BC62" s="176" cm="1">
        <f t="array" ref="BC62">_xlfn.XLOOKUP(BC$1,'PY1 Data(H)'!$A$1:$CZ$1,_xlfn.XLOOKUP($A62,'PY1 Data(H)'!$A$1:$A$288,'PY1 Data(H)'!$A$1:$CZ$288))</f>
        <v>190789</v>
      </c>
      <c r="BD62" s="176" cm="1">
        <f t="array" ref="BD62">_xlfn.XLOOKUP(BD$1,'PY1 Data(H)'!$A$1:$CZ$1,_xlfn.XLOOKUP($A62,'PY1 Data(H)'!$A$1:$A$288,'PY1 Data(H)'!$A$1:$CZ$288))</f>
        <v>808058</v>
      </c>
      <c r="BE62" s="176" cm="1">
        <f t="array" ref="BE62">_xlfn.XLOOKUP(BE$1,'PY1 Data(H)'!$A$1:$CZ$1,_xlfn.XLOOKUP($A62,'PY1 Data(H)'!$A$1:$A$288,'PY1 Data(H)'!$A$1:$CZ$288))</f>
        <v>1673000</v>
      </c>
      <c r="BF62" s="176" cm="1">
        <f t="array" ref="BF62">_xlfn.XLOOKUP(BF$1,'PY1 Data(H)'!$A$1:$CZ$1,_xlfn.XLOOKUP($A62,'PY1 Data(H)'!$A$1:$A$288,'PY1 Data(H)'!$A$1:$CZ$288))</f>
        <v>960478</v>
      </c>
      <c r="BG62" s="176" cm="1">
        <f t="array" ref="BG62">_xlfn.XLOOKUP(BG$1,'PY1 Data(H)'!$A$1:$CZ$1,_xlfn.XLOOKUP($A62,'PY1 Data(H)'!$A$1:$A$288,'PY1 Data(H)'!$A$1:$CZ$288))</f>
        <v>305000</v>
      </c>
      <c r="BH62" s="176" cm="1">
        <f t="array" ref="BH62">_xlfn.XLOOKUP(BH$1,'PY1 Data(H)'!$A$1:$CZ$1,_xlfn.XLOOKUP($A62,'PY1 Data(H)'!$A$1:$A$288,'PY1 Data(H)'!$A$1:$CZ$288))</f>
        <v>0</v>
      </c>
      <c r="BI62" s="176" cm="1">
        <f t="array" ref="BI62">_xlfn.XLOOKUP(BI$1,'PY1 Data(H)'!$A$1:$CZ$1,_xlfn.XLOOKUP($A62,'PY1 Data(H)'!$A$1:$A$288,'PY1 Data(H)'!$A$1:$CZ$288))</f>
        <v>1000000</v>
      </c>
      <c r="BJ62" s="176" cm="1">
        <f t="array" ref="BJ62">_xlfn.XLOOKUP(BJ$1,'PY1 Data(H)'!$A$1:$CZ$1,_xlfn.XLOOKUP($A62,'PY1 Data(H)'!$A$1:$A$288,'PY1 Data(H)'!$A$1:$CZ$288))</f>
        <v>0</v>
      </c>
      <c r="BK62" s="176" cm="1">
        <f t="array" ref="BK62">_xlfn.XLOOKUP(BK$1,'PY1 Data(H)'!$A$1:$CZ$1,_xlfn.XLOOKUP($A62,'PY1 Data(H)'!$A$1:$A$288,'PY1 Data(H)'!$A$1:$CZ$288))</f>
        <v>957745</v>
      </c>
      <c r="BL62" s="176" cm="1">
        <f t="array" ref="BL62">_xlfn.XLOOKUP(BL$1,'PY1 Data(H)'!$A$1:$CZ$1,_xlfn.XLOOKUP($A62,'PY1 Data(H)'!$A$1:$A$288,'PY1 Data(H)'!$A$1:$CZ$288))</f>
        <v>0</v>
      </c>
      <c r="BM62" s="176" cm="1">
        <f t="array" ref="BM62">_xlfn.XLOOKUP(BM$1,'PY1 Data(H)'!$A$1:$CZ$1,_xlfn.XLOOKUP($A62,'PY1 Data(H)'!$A$1:$A$288,'PY1 Data(H)'!$A$1:$CZ$288))</f>
        <v>59885</v>
      </c>
      <c r="BN62" s="176" cm="1">
        <f t="array" ref="BN62">_xlfn.XLOOKUP(BN$1,'PY1 Data(H)'!$A$1:$CZ$1,_xlfn.XLOOKUP($A62,'PY1 Data(H)'!$A$1:$A$288,'PY1 Data(H)'!$A$1:$CZ$288))</f>
        <v>4162220</v>
      </c>
      <c r="BO62" s="176" cm="1">
        <f t="array" ref="BO62">_xlfn.XLOOKUP(BO$1,'PY1 Data(H)'!$A$1:$CZ$1,_xlfn.XLOOKUP($A62,'PY1 Data(H)'!$A$1:$A$288,'PY1 Data(H)'!$A$1:$CZ$288))</f>
        <v>994674</v>
      </c>
      <c r="BP62" s="176" cm="1">
        <f t="array" ref="BP62">_xlfn.XLOOKUP(BP$1,'PY1 Data(H)'!$A$1:$CZ$1,_xlfn.XLOOKUP($A62,'PY1 Data(H)'!$A$1:$A$288,'PY1 Data(H)'!$A$1:$CZ$288))</f>
        <v>17643</v>
      </c>
      <c r="BQ62" s="176" cm="1">
        <f t="array" ref="BQ62">_xlfn.XLOOKUP(BQ$1,'PY1 Data(H)'!$A$1:$CZ$1,_xlfn.XLOOKUP($A62,'PY1 Data(H)'!$A$1:$A$288,'PY1 Data(H)'!$A$1:$CZ$288))</f>
        <v>0</v>
      </c>
      <c r="BR62" s="176" cm="1">
        <f t="array" ref="BR62">_xlfn.XLOOKUP(BR$1,'PY1 Data(H)'!$A$1:$CZ$1,_xlfn.XLOOKUP($A62,'PY1 Data(H)'!$A$1:$A$288,'PY1 Data(H)'!$A$1:$CZ$288))</f>
        <v>4378262</v>
      </c>
      <c r="BS62" s="176" cm="1">
        <f t="array" ref="BS62">_xlfn.XLOOKUP(BS$1,'PY1 Data(H)'!$A$1:$CZ$1,_xlfn.XLOOKUP($A62,'PY1 Data(H)'!$A$1:$A$288,'PY1 Data(H)'!$A$1:$CZ$288))</f>
        <v>7566105</v>
      </c>
      <c r="BT62" s="176" cm="1">
        <f t="array" ref="BT62">_xlfn.XLOOKUP(BT$1,'PY1 Data(H)'!$A$1:$CZ$1,_xlfn.XLOOKUP($A62,'PY1 Data(H)'!$A$1:$A$288,'PY1 Data(H)'!$A$1:$CZ$288))</f>
        <v>118475</v>
      </c>
      <c r="BU62" s="176" cm="1">
        <f t="array" ref="BU62">_xlfn.XLOOKUP(BU$1,'PY1 Data(H)'!$A$1:$CZ$1,_xlfn.XLOOKUP($A62,'PY1 Data(H)'!$A$1:$A$288,'PY1 Data(H)'!$A$1:$CZ$288))</f>
        <v>100000</v>
      </c>
      <c r="BV62" s="176" cm="1">
        <f t="array" ref="BV62">_xlfn.XLOOKUP(BV$1,'PY1 Data(H)'!$A$1:$CZ$1,_xlfn.XLOOKUP($A62,'PY1 Data(H)'!$A$1:$A$288,'PY1 Data(H)'!$A$1:$CZ$288))</f>
        <v>45873</v>
      </c>
      <c r="BW62" s="176" cm="1">
        <f t="array" ref="BW62">_xlfn.XLOOKUP(BW$1,'PY1 Data(H)'!$A$1:$CZ$1,_xlfn.XLOOKUP($A62,'PY1 Data(H)'!$A$1:$A$288,'PY1 Data(H)'!$A$1:$CZ$288))</f>
        <v>430000</v>
      </c>
      <c r="BX62" s="176" cm="1">
        <f t="array" ref="BX62">_xlfn.XLOOKUP(BX$1,'PY1 Data(H)'!$A$1:$CZ$1,_xlfn.XLOOKUP($A62,'PY1 Data(H)'!$A$1:$A$288,'PY1 Data(H)'!$A$1:$CZ$288))</f>
        <v>0</v>
      </c>
      <c r="BY62" s="176" cm="1">
        <f t="array" ref="BY62">_xlfn.XLOOKUP(BY$1,'PY1 Data(H)'!$A$1:$CZ$1,_xlfn.XLOOKUP($A62,'PY1 Data(H)'!$A$1:$A$288,'PY1 Data(H)'!$A$1:$CZ$288))</f>
        <v>6970149</v>
      </c>
      <c r="BZ62" s="176" cm="1">
        <f t="array" ref="BZ62">_xlfn.XLOOKUP(BZ$1,'PY1 Data(H)'!$A$1:$CZ$1,_xlfn.XLOOKUP($A62,'PY1 Data(H)'!$A$1:$A$288,'PY1 Data(H)'!$A$1:$CZ$288))</f>
        <v>353440</v>
      </c>
      <c r="CA62" s="176" cm="1">
        <f t="array" ref="CA62">_xlfn.XLOOKUP(CA$1,'PY1 Data(H)'!$A$1:$CZ$1,_xlfn.XLOOKUP($A62,'PY1 Data(H)'!$A$1:$A$288,'PY1 Data(H)'!$A$1:$CZ$288))</f>
        <v>27785</v>
      </c>
      <c r="CB62" s="176" cm="1">
        <f t="array" ref="CB62">_xlfn.XLOOKUP(CB$1,'PY1 Data(H)'!$A$1:$CZ$1,_xlfn.XLOOKUP($A62,'PY1 Data(H)'!$A$1:$A$288,'PY1 Data(H)'!$A$1:$CZ$288))</f>
        <v>0</v>
      </c>
      <c r="CC62" s="176" cm="1">
        <f t="array" ref="CC62">_xlfn.XLOOKUP(CC$1,'PY1 Data(H)'!$A$1:$CZ$1,_xlfn.XLOOKUP($A62,'PY1 Data(H)'!$A$1:$A$288,'PY1 Data(H)'!$A$1:$CZ$288))</f>
        <v>0</v>
      </c>
      <c r="CD62" s="176" cm="1">
        <f t="array" ref="CD62">_xlfn.XLOOKUP(CD$1,'PY1 Data(H)'!$A$1:$CZ$1,_xlfn.XLOOKUP($A62,'PY1 Data(H)'!$A$1:$A$288,'PY1 Data(H)'!$A$1:$CZ$288))</f>
        <v>1575474</v>
      </c>
      <c r="CE62" s="176" cm="1">
        <f t="array" ref="CE62">_xlfn.XLOOKUP(CE$1,'PY1 Data(H)'!$A$1:$CZ$1,_xlfn.XLOOKUP($A62,'PY1 Data(H)'!$A$1:$A$288,'PY1 Data(H)'!$A$1:$CZ$288))</f>
        <v>388575</v>
      </c>
      <c r="CF62" s="176" cm="1">
        <f t="array" ref="CF62">_xlfn.XLOOKUP(CF$1,'PY1 Data(H)'!$A$1:$CZ$1,_xlfn.XLOOKUP($A62,'PY1 Data(H)'!$A$1:$A$288,'PY1 Data(H)'!$A$1:$CZ$288))</f>
        <v>247889</v>
      </c>
      <c r="CG62" s="176" cm="1">
        <f t="array" ref="CG62">_xlfn.XLOOKUP(CG$1,'PY1 Data(H)'!$A$1:$CZ$1,_xlfn.XLOOKUP($A62,'PY1 Data(H)'!$A$1:$A$288,'PY1 Data(H)'!$A$1:$CZ$288))</f>
        <v>4278044</v>
      </c>
      <c r="CH62" s="176" cm="1">
        <f t="array" ref="CH62">_xlfn.XLOOKUP(CH$1,'PY1 Data(H)'!$A$1:$CZ$1,_xlfn.XLOOKUP($A62,'PY1 Data(H)'!$A$1:$A$288,'PY1 Data(H)'!$A$1:$CZ$288))</f>
        <v>364105</v>
      </c>
      <c r="CI62" s="176" cm="1">
        <f t="array" ref="CI62">_xlfn.XLOOKUP(CI$1,'PY1 Data(H)'!$A$1:$CZ$1,_xlfn.XLOOKUP($A62,'PY1 Data(H)'!$A$1:$A$288,'PY1 Data(H)'!$A$1:$CZ$288))</f>
        <v>68165</v>
      </c>
      <c r="CJ62" s="176" cm="1">
        <f t="array" ref="CJ62">_xlfn.XLOOKUP(CJ$1,'PY1 Data(H)'!$A$1:$CZ$1,_xlfn.XLOOKUP($A62,'PY1 Data(H)'!$A$1:$A$288,'PY1 Data(H)'!$A$1:$CZ$288))</f>
        <v>76154</v>
      </c>
      <c r="CK62" s="176" cm="1">
        <f t="array" ref="CK62">_xlfn.XLOOKUP(CK$1,'PY1 Data(H)'!$A$1:$CZ$1,_xlfn.XLOOKUP($A62,'PY1 Data(H)'!$A$1:$A$288,'PY1 Data(H)'!$A$1:$CZ$288))</f>
        <v>412273</v>
      </c>
      <c r="CL62" s="176" cm="1">
        <f t="array" ref="CL62">_xlfn.XLOOKUP(CL$1,'PY1 Data(H)'!$A$1:$CZ$1,_xlfn.XLOOKUP($A62,'PY1 Data(H)'!$A$1:$A$288,'PY1 Data(H)'!$A$1:$CZ$288))</f>
        <v>932142</v>
      </c>
      <c r="CM62" s="176" cm="1">
        <f t="array" ref="CM62">_xlfn.XLOOKUP(CM$1,'PY1 Data(H)'!$A$1:$CZ$1,_xlfn.XLOOKUP($A62,'PY1 Data(H)'!$A$1:$A$288,'PY1 Data(H)'!$A$1:$CZ$288))</f>
        <v>0</v>
      </c>
      <c r="CN62" s="176" cm="1">
        <f t="array" ref="CN62">_xlfn.XLOOKUP(CN$1,'PY1 Data(H)'!$A$1:$CZ$1,_xlfn.XLOOKUP($A62,'PY1 Data(H)'!$A$1:$A$288,'PY1 Data(H)'!$A$1:$CZ$288))</f>
        <v>204564</v>
      </c>
      <c r="CO62" s="176" cm="1">
        <f t="array" ref="CO62">_xlfn.XLOOKUP(CO$1,'PY1 Data(H)'!$A$1:$CZ$1,_xlfn.XLOOKUP($A62,'PY1 Data(H)'!$A$1:$A$288,'PY1 Data(H)'!$A$1:$CZ$288))</f>
        <v>606847</v>
      </c>
      <c r="CP62" s="176" cm="1">
        <f t="array" ref="CP62">_xlfn.XLOOKUP(CP$1,'PY1 Data(H)'!$A$1:$CZ$1,_xlfn.XLOOKUP($A62,'PY1 Data(H)'!$A$1:$A$288,'PY1 Data(H)'!$A$1:$CZ$288))</f>
        <v>2759776</v>
      </c>
      <c r="CQ62" s="176" cm="1">
        <f t="array" ref="CQ62">_xlfn.XLOOKUP(CQ$1,'PY1 Data(H)'!$A$1:$CZ$1,_xlfn.XLOOKUP($A62,'PY1 Data(H)'!$A$1:$A$288,'PY1 Data(H)'!$A$1:$CZ$288))</f>
        <v>2779728</v>
      </c>
      <c r="CR62" s="176" cm="1">
        <f t="array" ref="CR62">_xlfn.XLOOKUP(CR$1,'PY1 Data(H)'!$A$1:$CZ$1,_xlfn.XLOOKUP($A62,'PY1 Data(H)'!$A$1:$A$288,'PY1 Data(H)'!$A$1:$CZ$288))</f>
        <v>400</v>
      </c>
      <c r="CS62" s="176" cm="1">
        <f t="array" ref="CS62">_xlfn.XLOOKUP(CS$1,'PY1 Data(H)'!$A$1:$CZ$1,_xlfn.XLOOKUP($A62,'PY1 Data(H)'!$A$1:$A$288,'PY1 Data(H)'!$A$1:$CZ$288))</f>
        <v>0</v>
      </c>
      <c r="CT62" s="176" cm="1">
        <f t="array" ref="CT62">_xlfn.XLOOKUP(CT$1,'PY1 Data(H)'!$A$1:$CZ$1,_xlfn.XLOOKUP($A62,'PY1 Data(H)'!$A$1:$A$288,'PY1 Data(H)'!$A$1:$CZ$288))</f>
        <v>1617000</v>
      </c>
      <c r="CU62" s="176" cm="1">
        <f t="array" ref="CU62">_xlfn.XLOOKUP(CU$1,'PY1 Data(H)'!$A$1:$CZ$1,_xlfn.XLOOKUP($A62,'PY1 Data(H)'!$A$1:$A$288,'PY1 Data(H)'!$A$1:$CZ$288))</f>
        <v>14263572</v>
      </c>
      <c r="CV62" s="176" cm="1">
        <f t="array" ref="CV62">_xlfn.XLOOKUP(CV$1,'PY1 Data(H)'!$A$1:$CZ$1,_xlfn.XLOOKUP($A62,'PY1 Data(H)'!$A$1:$A$288,'PY1 Data(H)'!$A$1:$CZ$288))</f>
        <v>0</v>
      </c>
      <c r="CW62" s="176" cm="1">
        <f t="array" ref="CW62">_xlfn.XLOOKUP(CW$1,'PY1 Data(H)'!$A$1:$CZ$1,_xlfn.XLOOKUP($A62,'PY1 Data(H)'!$A$1:$A$288,'PY1 Data(H)'!$A$1:$CZ$288))</f>
        <v>0</v>
      </c>
      <c r="CX62" s="176" cm="1">
        <f t="array" ref="CX62">_xlfn.XLOOKUP(CX$1,'PY1 Data(H)'!$A$1:$CZ$1,_xlfn.XLOOKUP($A62,'PY1 Data(H)'!$A$1:$A$288,'PY1 Data(H)'!$A$1:$CZ$288))</f>
        <v>0</v>
      </c>
      <c r="CY62" s="176" cm="1">
        <f t="array" ref="CY62">_xlfn.XLOOKUP(CY$1,'PY1 Data(H)'!$A$1:$CZ$1,_xlfn.XLOOKUP($A62,'PY1 Data(H)'!$A$1:$A$288,'PY1 Data(H)'!$A$1:$CZ$288))</f>
        <v>0</v>
      </c>
    </row>
    <row r="63" spans="1:103" x14ac:dyDescent="0.3">
      <c r="A63">
        <v>20</v>
      </c>
      <c r="D63" s="176" cm="1">
        <f t="array" ref="D63">_xlfn.XLOOKUP(D$1,'PY1 Data(H)'!$A$1:$CZ$1,_xlfn.XLOOKUP($A63,'PY1 Data(H)'!$A$1:$A$288,'PY1 Data(H)'!$A$1:$CZ$288))</f>
        <v>15432857</v>
      </c>
      <c r="E63" s="176" cm="1">
        <f t="array" ref="E63">_xlfn.XLOOKUP(E$1,'PY1 Data(H)'!$A$1:$CZ$1,_xlfn.XLOOKUP($A63,'PY1 Data(H)'!$A$1:$A$288,'PY1 Data(H)'!$A$1:$CZ$288))</f>
        <v>3283232</v>
      </c>
      <c r="F63" s="176" cm="1">
        <f t="array" ref="F63">_xlfn.XLOOKUP(F$1,'PY1 Data(H)'!$A$1:$CZ$1,_xlfn.XLOOKUP($A63,'PY1 Data(H)'!$A$1:$A$288,'PY1 Data(H)'!$A$1:$CZ$288))</f>
        <v>1016514</v>
      </c>
      <c r="G63" s="176" cm="1">
        <f t="array" ref="G63">_xlfn.XLOOKUP(G$1,'PY1 Data(H)'!$A$1:$CZ$1,_xlfn.XLOOKUP($A63,'PY1 Data(H)'!$A$1:$A$288,'PY1 Data(H)'!$A$1:$CZ$288))</f>
        <v>0</v>
      </c>
      <c r="H63" s="176" cm="1">
        <f t="array" ref="H63">_xlfn.XLOOKUP(H$1,'PY1 Data(H)'!$A$1:$CZ$1,_xlfn.XLOOKUP($A63,'PY1 Data(H)'!$A$1:$A$288,'PY1 Data(H)'!$A$1:$CZ$288))</f>
        <v>2770402</v>
      </c>
      <c r="I63" s="176" cm="1">
        <f t="array" ref="I63">_xlfn.XLOOKUP(I$1,'PY1 Data(H)'!$A$1:$CZ$1,_xlfn.XLOOKUP($A63,'PY1 Data(H)'!$A$1:$A$288,'PY1 Data(H)'!$A$1:$CZ$288))</f>
        <v>0</v>
      </c>
      <c r="J63" s="176" cm="1">
        <f t="array" ref="J63">_xlfn.XLOOKUP(J$1,'PY1 Data(H)'!$A$1:$CZ$1,_xlfn.XLOOKUP($A63,'PY1 Data(H)'!$A$1:$A$288,'PY1 Data(H)'!$A$1:$CZ$288))</f>
        <v>543140</v>
      </c>
      <c r="K63" s="176" cm="1">
        <f t="array" ref="K63">_xlfn.XLOOKUP(K$1,'PY1 Data(H)'!$A$1:$CZ$1,_xlfn.XLOOKUP($A63,'PY1 Data(H)'!$A$1:$A$288,'PY1 Data(H)'!$A$1:$CZ$288))</f>
        <v>252500</v>
      </c>
      <c r="L63" s="176" cm="1">
        <f t="array" ref="L63">_xlfn.XLOOKUP(L$1,'PY1 Data(H)'!$A$1:$CZ$1,_xlfn.XLOOKUP($A63,'PY1 Data(H)'!$A$1:$A$288,'PY1 Data(H)'!$A$1:$CZ$288))</f>
        <v>0</v>
      </c>
      <c r="M63" s="176" cm="1">
        <f t="array" ref="M63">_xlfn.XLOOKUP(M$1,'PY1 Data(H)'!$A$1:$CZ$1,_xlfn.XLOOKUP($A63,'PY1 Data(H)'!$A$1:$A$288,'PY1 Data(H)'!$A$1:$CZ$288))</f>
        <v>19177214</v>
      </c>
      <c r="N63" s="176" cm="1">
        <f t="array" ref="N63">_xlfn.XLOOKUP(N$1,'PY1 Data(H)'!$A$1:$CZ$1,_xlfn.XLOOKUP($A63,'PY1 Data(H)'!$A$1:$A$288,'PY1 Data(H)'!$A$1:$CZ$288))</f>
        <v>5320539</v>
      </c>
      <c r="O63" s="176" cm="1">
        <f t="array" ref="O63">_xlfn.XLOOKUP(O$1,'PY1 Data(H)'!$A$1:$CZ$1,_xlfn.XLOOKUP($A63,'PY1 Data(H)'!$A$1:$A$288,'PY1 Data(H)'!$A$1:$CZ$288))</f>
        <v>2622094</v>
      </c>
      <c r="P63" s="176" cm="1">
        <f t="array" ref="P63">_xlfn.XLOOKUP(P$1,'PY1 Data(H)'!$A$1:$CZ$1,_xlfn.XLOOKUP($A63,'PY1 Data(H)'!$A$1:$A$288,'PY1 Data(H)'!$A$1:$CZ$288))</f>
        <v>37624563</v>
      </c>
      <c r="Q63" s="176" cm="1">
        <f t="array" ref="Q63">_xlfn.XLOOKUP(Q$1,'PY1 Data(H)'!$A$1:$CZ$1,_xlfn.XLOOKUP($A63,'PY1 Data(H)'!$A$1:$A$288,'PY1 Data(H)'!$A$1:$CZ$288))</f>
        <v>0</v>
      </c>
      <c r="R63" s="176" cm="1">
        <f t="array" ref="R63">_xlfn.XLOOKUP(R$1,'PY1 Data(H)'!$A$1:$CZ$1,_xlfn.XLOOKUP($A63,'PY1 Data(H)'!$A$1:$A$288,'PY1 Data(H)'!$A$1:$CZ$288))</f>
        <v>0</v>
      </c>
      <c r="S63" s="176" cm="1">
        <f t="array" ref="S63">_xlfn.XLOOKUP(S$1,'PY1 Data(H)'!$A$1:$CZ$1,_xlfn.XLOOKUP($A63,'PY1 Data(H)'!$A$1:$A$288,'PY1 Data(H)'!$A$1:$CZ$288))</f>
        <v>19770938</v>
      </c>
      <c r="T63" s="176" cm="1">
        <f t="array" ref="T63">_xlfn.XLOOKUP(T$1,'PY1 Data(H)'!$A$1:$CZ$1,_xlfn.XLOOKUP($A63,'PY1 Data(H)'!$A$1:$A$288,'PY1 Data(H)'!$A$1:$CZ$288))</f>
        <v>0</v>
      </c>
      <c r="U63" s="176" cm="1">
        <f t="array" ref="U63">_xlfn.XLOOKUP(U$1,'PY1 Data(H)'!$A$1:$CZ$1,_xlfn.XLOOKUP($A63,'PY1 Data(H)'!$A$1:$A$288,'PY1 Data(H)'!$A$1:$CZ$288))</f>
        <v>8627329</v>
      </c>
      <c r="V63" s="176" cm="1">
        <f t="array" ref="V63">_xlfn.XLOOKUP(V$1,'PY1 Data(H)'!$A$1:$CZ$1,_xlfn.XLOOKUP($A63,'PY1 Data(H)'!$A$1:$A$288,'PY1 Data(H)'!$A$1:$CZ$288))</f>
        <v>15257671</v>
      </c>
      <c r="W63" s="176" cm="1">
        <f t="array" ref="W63">_xlfn.XLOOKUP(W$1,'PY1 Data(H)'!$A$1:$CZ$1,_xlfn.XLOOKUP($A63,'PY1 Data(H)'!$A$1:$A$288,'PY1 Data(H)'!$A$1:$CZ$288))</f>
        <v>0</v>
      </c>
      <c r="X63" s="176" cm="1">
        <f t="array" ref="X63">_xlfn.XLOOKUP(X$1,'PY1 Data(H)'!$A$1:$CZ$1,_xlfn.XLOOKUP($A63,'PY1 Data(H)'!$A$1:$A$288,'PY1 Data(H)'!$A$1:$CZ$288))</f>
        <v>3509622</v>
      </c>
      <c r="Y63" s="176" cm="1">
        <f t="array" ref="Y63">_xlfn.XLOOKUP(Y$1,'PY1 Data(H)'!$A$1:$CZ$1,_xlfn.XLOOKUP($A63,'PY1 Data(H)'!$A$1:$A$288,'PY1 Data(H)'!$A$1:$CZ$288))</f>
        <v>479544</v>
      </c>
      <c r="Z63" s="176" cm="1">
        <f t="array" ref="Z63">_xlfn.XLOOKUP(Z$1,'PY1 Data(H)'!$A$1:$CZ$1,_xlfn.XLOOKUP($A63,'PY1 Data(H)'!$A$1:$A$288,'PY1 Data(H)'!$A$1:$CZ$288))</f>
        <v>7378506</v>
      </c>
      <c r="AA63" s="176" cm="1">
        <f t="array" ref="AA63">_xlfn.XLOOKUP(AA$1,'PY1 Data(H)'!$A$1:$CZ$1,_xlfn.XLOOKUP($A63,'PY1 Data(H)'!$A$1:$A$288,'PY1 Data(H)'!$A$1:$CZ$288))</f>
        <v>13334401</v>
      </c>
      <c r="AB63" s="176" cm="1">
        <f t="array" ref="AB63">_xlfn.XLOOKUP(AB$1,'PY1 Data(H)'!$A$1:$CZ$1,_xlfn.XLOOKUP($A63,'PY1 Data(H)'!$A$1:$A$288,'PY1 Data(H)'!$A$1:$CZ$288))</f>
        <v>6275875</v>
      </c>
      <c r="AC63" s="176" cm="1">
        <f t="array" ref="AC63">_xlfn.XLOOKUP(AC$1,'PY1 Data(H)'!$A$1:$CZ$1,_xlfn.XLOOKUP($A63,'PY1 Data(H)'!$A$1:$A$288,'PY1 Data(H)'!$A$1:$CZ$288))</f>
        <v>1159641</v>
      </c>
      <c r="AD63" s="176" cm="1">
        <f t="array" ref="AD63">_xlfn.XLOOKUP(AD$1,'PY1 Data(H)'!$A$1:$CZ$1,_xlfn.XLOOKUP($A63,'PY1 Data(H)'!$A$1:$A$288,'PY1 Data(H)'!$A$1:$CZ$288))</f>
        <v>4183164</v>
      </c>
      <c r="AE63" s="176" cm="1">
        <f t="array" ref="AE63">_xlfn.XLOOKUP(AE$1,'PY1 Data(H)'!$A$1:$CZ$1,_xlfn.XLOOKUP($A63,'PY1 Data(H)'!$A$1:$A$288,'PY1 Data(H)'!$A$1:$CZ$288))</f>
        <v>770000</v>
      </c>
      <c r="AF63" s="176" cm="1">
        <f t="array" ref="AF63">_xlfn.XLOOKUP(AF$1,'PY1 Data(H)'!$A$1:$CZ$1,_xlfn.XLOOKUP($A63,'PY1 Data(H)'!$A$1:$A$288,'PY1 Data(H)'!$A$1:$CZ$288))</f>
        <v>19189004</v>
      </c>
      <c r="AG63" s="176" cm="1">
        <f t="array" ref="AG63">_xlfn.XLOOKUP(AG$1,'PY1 Data(H)'!$A$1:$CZ$1,_xlfn.XLOOKUP($A63,'PY1 Data(H)'!$A$1:$A$288,'PY1 Data(H)'!$A$1:$CZ$288))</f>
        <v>3592722</v>
      </c>
      <c r="AH63" s="176" cm="1">
        <f t="array" ref="AH63">_xlfn.XLOOKUP(AH$1,'PY1 Data(H)'!$A$1:$CZ$1,_xlfn.XLOOKUP($A63,'PY1 Data(H)'!$A$1:$A$288,'PY1 Data(H)'!$A$1:$CZ$288))</f>
        <v>4742549</v>
      </c>
      <c r="AI63" s="176" cm="1">
        <f t="array" ref="AI63">_xlfn.XLOOKUP(AI$1,'PY1 Data(H)'!$A$1:$CZ$1,_xlfn.XLOOKUP($A63,'PY1 Data(H)'!$A$1:$A$288,'PY1 Data(H)'!$A$1:$CZ$288))</f>
        <v>70206354</v>
      </c>
      <c r="AJ63" s="176" cm="1">
        <f t="array" ref="AJ63">_xlfn.XLOOKUP(AJ$1,'PY1 Data(H)'!$A$1:$CZ$1,_xlfn.XLOOKUP($A63,'PY1 Data(H)'!$A$1:$A$288,'PY1 Data(H)'!$A$1:$CZ$288))</f>
        <v>491360</v>
      </c>
      <c r="AK63" s="176" cm="1">
        <f t="array" ref="AK63">_xlfn.XLOOKUP(AK$1,'PY1 Data(H)'!$A$1:$CZ$1,_xlfn.XLOOKUP($A63,'PY1 Data(H)'!$A$1:$A$288,'PY1 Data(H)'!$A$1:$CZ$288))</f>
        <v>85652740</v>
      </c>
      <c r="AL63" s="176" cm="1">
        <f t="array" ref="AL63">_xlfn.XLOOKUP(AL$1,'PY1 Data(H)'!$A$1:$CZ$1,_xlfn.XLOOKUP($A63,'PY1 Data(H)'!$A$1:$A$288,'PY1 Data(H)'!$A$1:$CZ$288))</f>
        <v>2871939</v>
      </c>
      <c r="AM63" s="176" cm="1">
        <f t="array" ref="AM63">_xlfn.XLOOKUP(AM$1,'PY1 Data(H)'!$A$1:$CZ$1,_xlfn.XLOOKUP($A63,'PY1 Data(H)'!$A$1:$A$288,'PY1 Data(H)'!$A$1:$CZ$288))</f>
        <v>46011140</v>
      </c>
      <c r="AN63" s="176" cm="1">
        <f t="array" ref="AN63">_xlfn.XLOOKUP(AN$1,'PY1 Data(H)'!$A$1:$CZ$1,_xlfn.XLOOKUP($A63,'PY1 Data(H)'!$A$1:$A$288,'PY1 Data(H)'!$A$1:$CZ$288))</f>
        <v>993881</v>
      </c>
      <c r="AO63" s="176" cm="1">
        <f t="array" ref="AO63">_xlfn.XLOOKUP(AO$1,'PY1 Data(H)'!$A$1:$CZ$1,_xlfn.XLOOKUP($A63,'PY1 Data(H)'!$A$1:$A$288,'PY1 Data(H)'!$A$1:$CZ$288))</f>
        <v>1284854</v>
      </c>
      <c r="AP63" s="176" cm="1">
        <f t="array" ref="AP63">_xlfn.XLOOKUP(AP$1,'PY1 Data(H)'!$A$1:$CZ$1,_xlfn.XLOOKUP($A63,'PY1 Data(H)'!$A$1:$A$288,'PY1 Data(H)'!$A$1:$CZ$288))</f>
        <v>1510420</v>
      </c>
      <c r="AQ63" s="176" cm="1">
        <f t="array" ref="AQ63">_xlfn.XLOOKUP(AQ$1,'PY1 Data(H)'!$A$1:$CZ$1,_xlfn.XLOOKUP($A63,'PY1 Data(H)'!$A$1:$A$288,'PY1 Data(H)'!$A$1:$CZ$288))</f>
        <v>1955275</v>
      </c>
      <c r="AR63" s="176" cm="1">
        <f t="array" ref="AR63">_xlfn.XLOOKUP(AR$1,'PY1 Data(H)'!$A$1:$CZ$1,_xlfn.XLOOKUP($A63,'PY1 Data(H)'!$A$1:$A$288,'PY1 Data(H)'!$A$1:$CZ$288))</f>
        <v>5913807</v>
      </c>
      <c r="AS63" s="176" cm="1">
        <f t="array" ref="AS63">_xlfn.XLOOKUP(AS$1,'PY1 Data(H)'!$A$1:$CZ$1,_xlfn.XLOOKUP($A63,'PY1 Data(H)'!$A$1:$A$288,'PY1 Data(H)'!$A$1:$CZ$288))</f>
        <v>126240</v>
      </c>
      <c r="AT63" s="176" cm="1">
        <f t="array" ref="AT63">_xlfn.XLOOKUP(AT$1,'PY1 Data(H)'!$A$1:$CZ$1,_xlfn.XLOOKUP($A63,'PY1 Data(H)'!$A$1:$A$288,'PY1 Data(H)'!$A$1:$CZ$288))</f>
        <v>3504671</v>
      </c>
      <c r="AU63" s="176" cm="1">
        <f t="array" ref="AU63">_xlfn.XLOOKUP(AU$1,'PY1 Data(H)'!$A$1:$CZ$1,_xlfn.XLOOKUP($A63,'PY1 Data(H)'!$A$1:$A$288,'PY1 Data(H)'!$A$1:$CZ$288))</f>
        <v>125000</v>
      </c>
      <c r="AV63" s="176" cm="1">
        <f t="array" ref="AV63">_xlfn.XLOOKUP(AV$1,'PY1 Data(H)'!$A$1:$CZ$1,_xlfn.XLOOKUP($A63,'PY1 Data(H)'!$A$1:$A$288,'PY1 Data(H)'!$A$1:$CZ$288))</f>
        <v>4429542</v>
      </c>
      <c r="AW63" s="176" cm="1">
        <f t="array" ref="AW63">_xlfn.XLOOKUP(AW$1,'PY1 Data(H)'!$A$1:$CZ$1,_xlfn.XLOOKUP($A63,'PY1 Data(H)'!$A$1:$A$288,'PY1 Data(H)'!$A$1:$CZ$288))</f>
        <v>0</v>
      </c>
      <c r="AX63" s="176" cm="1">
        <f t="array" ref="AX63">_xlfn.XLOOKUP(AX$1,'PY1 Data(H)'!$A$1:$CZ$1,_xlfn.XLOOKUP($A63,'PY1 Data(H)'!$A$1:$A$288,'PY1 Data(H)'!$A$1:$CZ$288))</f>
        <v>4000000</v>
      </c>
      <c r="AY63" s="176" cm="1">
        <f t="array" ref="AY63">_xlfn.XLOOKUP(AY$1,'PY1 Data(H)'!$A$1:$CZ$1,_xlfn.XLOOKUP($A63,'PY1 Data(H)'!$A$1:$A$288,'PY1 Data(H)'!$A$1:$CZ$288))</f>
        <v>0</v>
      </c>
      <c r="AZ63" s="176" cm="1">
        <f t="array" ref="AZ63">_xlfn.XLOOKUP(AZ$1,'PY1 Data(H)'!$A$1:$CZ$1,_xlfn.XLOOKUP($A63,'PY1 Data(H)'!$A$1:$A$288,'PY1 Data(H)'!$A$1:$CZ$288))</f>
        <v>2093143</v>
      </c>
      <c r="BA63" s="176" cm="1">
        <f t="array" ref="BA63">_xlfn.XLOOKUP(BA$1,'PY1 Data(H)'!$A$1:$CZ$1,_xlfn.XLOOKUP($A63,'PY1 Data(H)'!$A$1:$A$288,'PY1 Data(H)'!$A$1:$CZ$288))</f>
        <v>6978743</v>
      </c>
      <c r="BB63" s="176" cm="1">
        <f t="array" ref="BB63">_xlfn.XLOOKUP(BB$1,'PY1 Data(H)'!$A$1:$CZ$1,_xlfn.XLOOKUP($A63,'PY1 Data(H)'!$A$1:$A$288,'PY1 Data(H)'!$A$1:$CZ$288))</f>
        <v>7420660</v>
      </c>
      <c r="BC63" s="176" cm="1">
        <f t="array" ref="BC63">_xlfn.XLOOKUP(BC$1,'PY1 Data(H)'!$A$1:$CZ$1,_xlfn.XLOOKUP($A63,'PY1 Data(H)'!$A$1:$A$288,'PY1 Data(H)'!$A$1:$CZ$288))</f>
        <v>66192</v>
      </c>
      <c r="BD63" s="176" cm="1">
        <f t="array" ref="BD63">_xlfn.XLOOKUP(BD$1,'PY1 Data(H)'!$A$1:$CZ$1,_xlfn.XLOOKUP($A63,'PY1 Data(H)'!$A$1:$A$288,'PY1 Data(H)'!$A$1:$CZ$288))</f>
        <v>1830011</v>
      </c>
      <c r="BE63" s="176" cm="1">
        <f t="array" ref="BE63">_xlfn.XLOOKUP(BE$1,'PY1 Data(H)'!$A$1:$CZ$1,_xlfn.XLOOKUP($A63,'PY1 Data(H)'!$A$1:$A$288,'PY1 Data(H)'!$A$1:$CZ$288))</f>
        <v>2612108</v>
      </c>
      <c r="BF63" s="176" cm="1">
        <f t="array" ref="BF63">_xlfn.XLOOKUP(BF$1,'PY1 Data(H)'!$A$1:$CZ$1,_xlfn.XLOOKUP($A63,'PY1 Data(H)'!$A$1:$A$288,'PY1 Data(H)'!$A$1:$CZ$288))</f>
        <v>7532943</v>
      </c>
      <c r="BG63" s="176" cm="1">
        <f t="array" ref="BG63">_xlfn.XLOOKUP(BG$1,'PY1 Data(H)'!$A$1:$CZ$1,_xlfn.XLOOKUP($A63,'PY1 Data(H)'!$A$1:$A$288,'PY1 Data(H)'!$A$1:$CZ$288))</f>
        <v>1490055</v>
      </c>
      <c r="BH63" s="176" cm="1">
        <f t="array" ref="BH63">_xlfn.XLOOKUP(BH$1,'PY1 Data(H)'!$A$1:$CZ$1,_xlfn.XLOOKUP($A63,'PY1 Data(H)'!$A$1:$A$288,'PY1 Data(H)'!$A$1:$CZ$288))</f>
        <v>241799</v>
      </c>
      <c r="BI63" s="176" cm="1">
        <f t="array" ref="BI63">_xlfn.XLOOKUP(BI$1,'PY1 Data(H)'!$A$1:$CZ$1,_xlfn.XLOOKUP($A63,'PY1 Data(H)'!$A$1:$A$288,'PY1 Data(H)'!$A$1:$CZ$288))</f>
        <v>979801</v>
      </c>
      <c r="BJ63" s="176" cm="1">
        <f t="array" ref="BJ63">_xlfn.XLOOKUP(BJ$1,'PY1 Data(H)'!$A$1:$CZ$1,_xlfn.XLOOKUP($A63,'PY1 Data(H)'!$A$1:$A$288,'PY1 Data(H)'!$A$1:$CZ$288))</f>
        <v>3967987</v>
      </c>
      <c r="BK63" s="176" cm="1">
        <f t="array" ref="BK63">_xlfn.XLOOKUP(BK$1,'PY1 Data(H)'!$A$1:$CZ$1,_xlfn.XLOOKUP($A63,'PY1 Data(H)'!$A$1:$A$288,'PY1 Data(H)'!$A$1:$CZ$288))</f>
        <v>49494636</v>
      </c>
      <c r="BL63" s="176" cm="1">
        <f t="array" ref="BL63">_xlfn.XLOOKUP(BL$1,'PY1 Data(H)'!$A$1:$CZ$1,_xlfn.XLOOKUP($A63,'PY1 Data(H)'!$A$1:$A$288,'PY1 Data(H)'!$A$1:$CZ$288))</f>
        <v>0</v>
      </c>
      <c r="BM63" s="176" cm="1">
        <f t="array" ref="BM63">_xlfn.XLOOKUP(BM$1,'PY1 Data(H)'!$A$1:$CZ$1,_xlfn.XLOOKUP($A63,'PY1 Data(H)'!$A$1:$A$288,'PY1 Data(H)'!$A$1:$CZ$288))</f>
        <v>4262764</v>
      </c>
      <c r="BN63" s="176" cm="1">
        <f t="array" ref="BN63">_xlfn.XLOOKUP(BN$1,'PY1 Data(H)'!$A$1:$CZ$1,_xlfn.XLOOKUP($A63,'PY1 Data(H)'!$A$1:$A$288,'PY1 Data(H)'!$A$1:$CZ$288))</f>
        <v>7587039</v>
      </c>
      <c r="BO63" s="176" cm="1">
        <f t="array" ref="BO63">_xlfn.XLOOKUP(BO$1,'PY1 Data(H)'!$A$1:$CZ$1,_xlfn.XLOOKUP($A63,'PY1 Data(H)'!$A$1:$A$288,'PY1 Data(H)'!$A$1:$CZ$288))</f>
        <v>1879732</v>
      </c>
      <c r="BP63" s="176" cm="1">
        <f t="array" ref="BP63">_xlfn.XLOOKUP(BP$1,'PY1 Data(H)'!$A$1:$CZ$1,_xlfn.XLOOKUP($A63,'PY1 Data(H)'!$A$1:$A$288,'PY1 Data(H)'!$A$1:$CZ$288))</f>
        <v>18017553</v>
      </c>
      <c r="BQ63" s="176" cm="1">
        <f t="array" ref="BQ63">_xlfn.XLOOKUP(BQ$1,'PY1 Data(H)'!$A$1:$CZ$1,_xlfn.XLOOKUP($A63,'PY1 Data(H)'!$A$1:$A$288,'PY1 Data(H)'!$A$1:$CZ$288))</f>
        <v>1186381</v>
      </c>
      <c r="BR63" s="176" cm="1">
        <f t="array" ref="BR63">_xlfn.XLOOKUP(BR$1,'PY1 Data(H)'!$A$1:$CZ$1,_xlfn.XLOOKUP($A63,'PY1 Data(H)'!$A$1:$A$288,'PY1 Data(H)'!$A$1:$CZ$288))</f>
        <v>4127353</v>
      </c>
      <c r="BS63" s="176" cm="1">
        <f t="array" ref="BS63">_xlfn.XLOOKUP(BS$1,'PY1 Data(H)'!$A$1:$CZ$1,_xlfn.XLOOKUP($A63,'PY1 Data(H)'!$A$1:$A$288,'PY1 Data(H)'!$A$1:$CZ$288))</f>
        <v>8826409</v>
      </c>
      <c r="BT63" s="176" cm="1">
        <f t="array" ref="BT63">_xlfn.XLOOKUP(BT$1,'PY1 Data(H)'!$A$1:$CZ$1,_xlfn.XLOOKUP($A63,'PY1 Data(H)'!$A$1:$A$288,'PY1 Data(H)'!$A$1:$CZ$288))</f>
        <v>15722</v>
      </c>
      <c r="BU63" s="176" cm="1">
        <f t="array" ref="BU63">_xlfn.XLOOKUP(BU$1,'PY1 Data(H)'!$A$1:$CZ$1,_xlfn.XLOOKUP($A63,'PY1 Data(H)'!$A$1:$A$288,'PY1 Data(H)'!$A$1:$CZ$288))</f>
        <v>0</v>
      </c>
      <c r="BV63" s="176" cm="1">
        <f t="array" ref="BV63">_xlfn.XLOOKUP(BV$1,'PY1 Data(H)'!$A$1:$CZ$1,_xlfn.XLOOKUP($A63,'PY1 Data(H)'!$A$1:$A$288,'PY1 Data(H)'!$A$1:$CZ$288))</f>
        <v>6834684</v>
      </c>
      <c r="BW63" s="176" cm="1">
        <f t="array" ref="BW63">_xlfn.XLOOKUP(BW$1,'PY1 Data(H)'!$A$1:$CZ$1,_xlfn.XLOOKUP($A63,'PY1 Data(H)'!$A$1:$A$288,'PY1 Data(H)'!$A$1:$CZ$288))</f>
        <v>0</v>
      </c>
      <c r="BX63" s="176" cm="1">
        <f t="array" ref="BX63">_xlfn.XLOOKUP(BX$1,'PY1 Data(H)'!$A$1:$CZ$1,_xlfn.XLOOKUP($A63,'PY1 Data(H)'!$A$1:$A$288,'PY1 Data(H)'!$A$1:$CZ$288))</f>
        <v>8337158</v>
      </c>
      <c r="BY63" s="176" cm="1">
        <f t="array" ref="BY63">_xlfn.XLOOKUP(BY$1,'PY1 Data(H)'!$A$1:$CZ$1,_xlfn.XLOOKUP($A63,'PY1 Data(H)'!$A$1:$A$288,'PY1 Data(H)'!$A$1:$CZ$288))</f>
        <v>12684279</v>
      </c>
      <c r="BZ63" s="176" cm="1">
        <f t="array" ref="BZ63">_xlfn.XLOOKUP(BZ$1,'PY1 Data(H)'!$A$1:$CZ$1,_xlfn.XLOOKUP($A63,'PY1 Data(H)'!$A$1:$A$288,'PY1 Data(H)'!$A$1:$CZ$288))</f>
        <v>1963081</v>
      </c>
      <c r="CA63" s="176" cm="1">
        <f t="array" ref="CA63">_xlfn.XLOOKUP(CA$1,'PY1 Data(H)'!$A$1:$CZ$1,_xlfn.XLOOKUP($A63,'PY1 Data(H)'!$A$1:$A$288,'PY1 Data(H)'!$A$1:$CZ$288))</f>
        <v>8493916</v>
      </c>
      <c r="CB63" s="176" cm="1">
        <f t="array" ref="CB63">_xlfn.XLOOKUP(CB$1,'PY1 Data(H)'!$A$1:$CZ$1,_xlfn.XLOOKUP($A63,'PY1 Data(H)'!$A$1:$A$288,'PY1 Data(H)'!$A$1:$CZ$288))</f>
        <v>0</v>
      </c>
      <c r="CC63" s="176" cm="1">
        <f t="array" ref="CC63">_xlfn.XLOOKUP(CC$1,'PY1 Data(H)'!$A$1:$CZ$1,_xlfn.XLOOKUP($A63,'PY1 Data(H)'!$A$1:$A$288,'PY1 Data(H)'!$A$1:$CZ$288))</f>
        <v>0</v>
      </c>
      <c r="CD63" s="176" cm="1">
        <f t="array" ref="CD63">_xlfn.XLOOKUP(CD$1,'PY1 Data(H)'!$A$1:$CZ$1,_xlfn.XLOOKUP($A63,'PY1 Data(H)'!$A$1:$A$288,'PY1 Data(H)'!$A$1:$CZ$288))</f>
        <v>9338128</v>
      </c>
      <c r="CE63" s="176" cm="1">
        <f t="array" ref="CE63">_xlfn.XLOOKUP(CE$1,'PY1 Data(H)'!$A$1:$CZ$1,_xlfn.XLOOKUP($A63,'PY1 Data(H)'!$A$1:$A$288,'PY1 Data(H)'!$A$1:$CZ$288))</f>
        <v>3120160</v>
      </c>
      <c r="CF63" s="176" cm="1">
        <f t="array" ref="CF63">_xlfn.XLOOKUP(CF$1,'PY1 Data(H)'!$A$1:$CZ$1,_xlfn.XLOOKUP($A63,'PY1 Data(H)'!$A$1:$A$288,'PY1 Data(H)'!$A$1:$CZ$288))</f>
        <v>794522</v>
      </c>
      <c r="CG63" s="176" cm="1">
        <f t="array" ref="CG63">_xlfn.XLOOKUP(CG$1,'PY1 Data(H)'!$A$1:$CZ$1,_xlfn.XLOOKUP($A63,'PY1 Data(H)'!$A$1:$A$288,'PY1 Data(H)'!$A$1:$CZ$288))</f>
        <v>0</v>
      </c>
      <c r="CH63" s="176" cm="1">
        <f t="array" ref="CH63">_xlfn.XLOOKUP(CH$1,'PY1 Data(H)'!$A$1:$CZ$1,_xlfn.XLOOKUP($A63,'PY1 Data(H)'!$A$1:$A$288,'PY1 Data(H)'!$A$1:$CZ$288))</f>
        <v>2378054</v>
      </c>
      <c r="CI63" s="176" cm="1">
        <f t="array" ref="CI63">_xlfn.XLOOKUP(CI$1,'PY1 Data(H)'!$A$1:$CZ$1,_xlfn.XLOOKUP($A63,'PY1 Data(H)'!$A$1:$A$288,'PY1 Data(H)'!$A$1:$CZ$288))</f>
        <v>1036468</v>
      </c>
      <c r="CJ63" s="176" cm="1">
        <f t="array" ref="CJ63">_xlfn.XLOOKUP(CJ$1,'PY1 Data(H)'!$A$1:$CZ$1,_xlfn.XLOOKUP($A63,'PY1 Data(H)'!$A$1:$A$288,'PY1 Data(H)'!$A$1:$CZ$288))</f>
        <v>374258</v>
      </c>
      <c r="CK63" s="176" cm="1">
        <f t="array" ref="CK63">_xlfn.XLOOKUP(CK$1,'PY1 Data(H)'!$A$1:$CZ$1,_xlfn.XLOOKUP($A63,'PY1 Data(H)'!$A$1:$A$288,'PY1 Data(H)'!$A$1:$CZ$288))</f>
        <v>0</v>
      </c>
      <c r="CL63" s="176" cm="1">
        <f t="array" ref="CL63">_xlfn.XLOOKUP(CL$1,'PY1 Data(H)'!$A$1:$CZ$1,_xlfn.XLOOKUP($A63,'PY1 Data(H)'!$A$1:$A$288,'PY1 Data(H)'!$A$1:$CZ$288))</f>
        <v>903582</v>
      </c>
      <c r="CM63" s="176" cm="1">
        <f t="array" ref="CM63">_xlfn.XLOOKUP(CM$1,'PY1 Data(H)'!$A$1:$CZ$1,_xlfn.XLOOKUP($A63,'PY1 Data(H)'!$A$1:$A$288,'PY1 Data(H)'!$A$1:$CZ$288))</f>
        <v>6770150</v>
      </c>
      <c r="CN63" s="176" cm="1">
        <f t="array" ref="CN63">_xlfn.XLOOKUP(CN$1,'PY1 Data(H)'!$A$1:$CZ$1,_xlfn.XLOOKUP($A63,'PY1 Data(H)'!$A$1:$A$288,'PY1 Data(H)'!$A$1:$CZ$288))</f>
        <v>55000</v>
      </c>
      <c r="CO63" s="176" cm="1">
        <f t="array" ref="CO63">_xlfn.XLOOKUP(CO$1,'PY1 Data(H)'!$A$1:$CZ$1,_xlfn.XLOOKUP($A63,'PY1 Data(H)'!$A$1:$A$288,'PY1 Data(H)'!$A$1:$CZ$288))</f>
        <v>23847093</v>
      </c>
      <c r="CP63" s="176" cm="1">
        <f t="array" ref="CP63">_xlfn.XLOOKUP(CP$1,'PY1 Data(H)'!$A$1:$CZ$1,_xlfn.XLOOKUP($A63,'PY1 Data(H)'!$A$1:$A$288,'PY1 Data(H)'!$A$1:$CZ$288))</f>
        <v>3778076</v>
      </c>
      <c r="CQ63" s="176" cm="1">
        <f t="array" ref="CQ63">_xlfn.XLOOKUP(CQ$1,'PY1 Data(H)'!$A$1:$CZ$1,_xlfn.XLOOKUP($A63,'PY1 Data(H)'!$A$1:$A$288,'PY1 Data(H)'!$A$1:$CZ$288))</f>
        <v>435695054</v>
      </c>
      <c r="CR63" s="176" cm="1">
        <f t="array" ref="CR63">_xlfn.XLOOKUP(CR$1,'PY1 Data(H)'!$A$1:$CZ$1,_xlfn.XLOOKUP($A63,'PY1 Data(H)'!$A$1:$A$288,'PY1 Data(H)'!$A$1:$CZ$288))</f>
        <v>52</v>
      </c>
      <c r="CS63" s="176" cm="1">
        <f t="array" ref="CS63">_xlfn.XLOOKUP(CS$1,'PY1 Data(H)'!$A$1:$CZ$1,_xlfn.XLOOKUP($A63,'PY1 Data(H)'!$A$1:$A$288,'PY1 Data(H)'!$A$1:$CZ$288))</f>
        <v>475865</v>
      </c>
      <c r="CT63" s="176" cm="1">
        <f t="array" ref="CT63">_xlfn.XLOOKUP(CT$1,'PY1 Data(H)'!$A$1:$CZ$1,_xlfn.XLOOKUP($A63,'PY1 Data(H)'!$A$1:$A$288,'PY1 Data(H)'!$A$1:$CZ$288))</f>
        <v>6174808</v>
      </c>
      <c r="CU63" s="176" cm="1">
        <f t="array" ref="CU63">_xlfn.XLOOKUP(CU$1,'PY1 Data(H)'!$A$1:$CZ$1,_xlfn.XLOOKUP($A63,'PY1 Data(H)'!$A$1:$A$288,'PY1 Data(H)'!$A$1:$CZ$288))</f>
        <v>2944089</v>
      </c>
      <c r="CV63" s="176" cm="1">
        <f t="array" ref="CV63">_xlfn.XLOOKUP(CV$1,'PY1 Data(H)'!$A$1:$CZ$1,_xlfn.XLOOKUP($A63,'PY1 Data(H)'!$A$1:$A$288,'PY1 Data(H)'!$A$1:$CZ$288))</f>
        <v>3973259</v>
      </c>
      <c r="CW63" s="176" cm="1">
        <f t="array" ref="CW63">_xlfn.XLOOKUP(CW$1,'PY1 Data(H)'!$A$1:$CZ$1,_xlfn.XLOOKUP($A63,'PY1 Data(H)'!$A$1:$A$288,'PY1 Data(H)'!$A$1:$CZ$288))</f>
        <v>400000</v>
      </c>
      <c r="CX63" s="176" cm="1">
        <f t="array" ref="CX63">_xlfn.XLOOKUP(CX$1,'PY1 Data(H)'!$A$1:$CZ$1,_xlfn.XLOOKUP($A63,'PY1 Data(H)'!$A$1:$A$288,'PY1 Data(H)'!$A$1:$CZ$288))</f>
        <v>298487</v>
      </c>
      <c r="CY63" s="176" cm="1">
        <f t="array" ref="CY63">_xlfn.XLOOKUP(CY$1,'PY1 Data(H)'!$A$1:$CZ$1,_xlfn.XLOOKUP($A63,'PY1 Data(H)'!$A$1:$A$288,'PY1 Data(H)'!$A$1:$CZ$288))</f>
        <v>317385</v>
      </c>
    </row>
    <row r="64" spans="1:103" x14ac:dyDescent="0.3">
      <c r="A64">
        <v>533</v>
      </c>
      <c r="D64" s="176" cm="1">
        <f t="array" ref="D64">_xlfn.XLOOKUP(D$1,'PY1 Data(H)'!$A$1:$CZ$1,_xlfn.XLOOKUP($A64,'PY1 Data(H)'!$A$1:$A$288,'PY1 Data(H)'!$A$1:$CZ$288))</f>
        <v>1521155</v>
      </c>
      <c r="E64" s="176" cm="1">
        <f t="array" ref="E64">_xlfn.XLOOKUP(E$1,'PY1 Data(H)'!$A$1:$CZ$1,_xlfn.XLOOKUP($A64,'PY1 Data(H)'!$A$1:$A$288,'PY1 Data(H)'!$A$1:$CZ$288))</f>
        <v>3396000</v>
      </c>
      <c r="F64" s="176" cm="1">
        <f t="array" ref="F64">_xlfn.XLOOKUP(F$1,'PY1 Data(H)'!$A$1:$CZ$1,_xlfn.XLOOKUP($A64,'PY1 Data(H)'!$A$1:$A$288,'PY1 Data(H)'!$A$1:$CZ$288))</f>
        <v>0</v>
      </c>
      <c r="G64" s="176" cm="1">
        <f t="array" ref="G64">_xlfn.XLOOKUP(G$1,'PY1 Data(H)'!$A$1:$CZ$1,_xlfn.XLOOKUP($A64,'PY1 Data(H)'!$A$1:$A$288,'PY1 Data(H)'!$A$1:$CZ$288))</f>
        <v>0</v>
      </c>
      <c r="H64" s="176" cm="1">
        <f t="array" ref="H64">_xlfn.XLOOKUP(H$1,'PY1 Data(H)'!$A$1:$CZ$1,_xlfn.XLOOKUP($A64,'PY1 Data(H)'!$A$1:$A$288,'PY1 Data(H)'!$A$1:$CZ$288))</f>
        <v>400000</v>
      </c>
      <c r="I64" s="176" cm="1">
        <f t="array" ref="I64">_xlfn.XLOOKUP(I$1,'PY1 Data(H)'!$A$1:$CZ$1,_xlfn.XLOOKUP($A64,'PY1 Data(H)'!$A$1:$A$288,'PY1 Data(H)'!$A$1:$CZ$288))</f>
        <v>0</v>
      </c>
      <c r="J64" s="176" cm="1">
        <f t="array" ref="J64">_xlfn.XLOOKUP(J$1,'PY1 Data(H)'!$A$1:$CZ$1,_xlfn.XLOOKUP($A64,'PY1 Data(H)'!$A$1:$A$288,'PY1 Data(H)'!$A$1:$CZ$288))</f>
        <v>0</v>
      </c>
      <c r="K64" s="176" cm="1">
        <f t="array" ref="K64">_xlfn.XLOOKUP(K$1,'PY1 Data(H)'!$A$1:$CZ$1,_xlfn.XLOOKUP($A64,'PY1 Data(H)'!$A$1:$A$288,'PY1 Data(H)'!$A$1:$CZ$288))</f>
        <v>0</v>
      </c>
      <c r="L64" s="176" cm="1">
        <f t="array" ref="L64">_xlfn.XLOOKUP(L$1,'PY1 Data(H)'!$A$1:$CZ$1,_xlfn.XLOOKUP($A64,'PY1 Data(H)'!$A$1:$A$288,'PY1 Data(H)'!$A$1:$CZ$288))</f>
        <v>398835</v>
      </c>
      <c r="M64" s="176" cm="1">
        <f t="array" ref="M64">_xlfn.XLOOKUP(M$1,'PY1 Data(H)'!$A$1:$CZ$1,_xlfn.XLOOKUP($A64,'PY1 Data(H)'!$A$1:$A$288,'PY1 Data(H)'!$A$1:$CZ$288))</f>
        <v>0</v>
      </c>
      <c r="N64" s="176" cm="1">
        <f t="array" ref="N64">_xlfn.XLOOKUP(N$1,'PY1 Data(H)'!$A$1:$CZ$1,_xlfn.XLOOKUP($A64,'PY1 Data(H)'!$A$1:$A$288,'PY1 Data(H)'!$A$1:$CZ$288))</f>
        <v>112600</v>
      </c>
      <c r="O64" s="176" cm="1">
        <f t="array" ref="O64">_xlfn.XLOOKUP(O$1,'PY1 Data(H)'!$A$1:$CZ$1,_xlfn.XLOOKUP($A64,'PY1 Data(H)'!$A$1:$A$288,'PY1 Data(H)'!$A$1:$CZ$288))</f>
        <v>0</v>
      </c>
      <c r="P64" s="176" cm="1">
        <f t="array" ref="P64">_xlfn.XLOOKUP(P$1,'PY1 Data(H)'!$A$1:$CZ$1,_xlfn.XLOOKUP($A64,'PY1 Data(H)'!$A$1:$A$288,'PY1 Data(H)'!$A$1:$CZ$288))</f>
        <v>0</v>
      </c>
      <c r="Q64" s="176" cm="1">
        <f t="array" ref="Q64">_xlfn.XLOOKUP(Q$1,'PY1 Data(H)'!$A$1:$CZ$1,_xlfn.XLOOKUP($A64,'PY1 Data(H)'!$A$1:$A$288,'PY1 Data(H)'!$A$1:$CZ$288))</f>
        <v>515000</v>
      </c>
      <c r="R64" s="176" cm="1">
        <f t="array" ref="R64">_xlfn.XLOOKUP(R$1,'PY1 Data(H)'!$A$1:$CZ$1,_xlfn.XLOOKUP($A64,'PY1 Data(H)'!$A$1:$A$288,'PY1 Data(H)'!$A$1:$CZ$288))</f>
        <v>0</v>
      </c>
      <c r="S64" s="176" cm="1">
        <f t="array" ref="S64">_xlfn.XLOOKUP(S$1,'PY1 Data(H)'!$A$1:$CZ$1,_xlfn.XLOOKUP($A64,'PY1 Data(H)'!$A$1:$A$288,'PY1 Data(H)'!$A$1:$CZ$288))</f>
        <v>0</v>
      </c>
      <c r="T64" s="176" cm="1">
        <f t="array" ref="T64">_xlfn.XLOOKUP(T$1,'PY1 Data(H)'!$A$1:$CZ$1,_xlfn.XLOOKUP($A64,'PY1 Data(H)'!$A$1:$A$288,'PY1 Data(H)'!$A$1:$CZ$288))</f>
        <v>0</v>
      </c>
      <c r="U64" s="176" cm="1">
        <f t="array" ref="U64">_xlfn.XLOOKUP(U$1,'PY1 Data(H)'!$A$1:$CZ$1,_xlfn.XLOOKUP($A64,'PY1 Data(H)'!$A$1:$A$288,'PY1 Data(H)'!$A$1:$CZ$288))</f>
        <v>0</v>
      </c>
      <c r="V64" s="176" cm="1">
        <f t="array" ref="V64">_xlfn.XLOOKUP(V$1,'PY1 Data(H)'!$A$1:$CZ$1,_xlfn.XLOOKUP($A64,'PY1 Data(H)'!$A$1:$A$288,'PY1 Data(H)'!$A$1:$CZ$288))</f>
        <v>0</v>
      </c>
      <c r="W64" s="176" cm="1">
        <f t="array" ref="W64">_xlfn.XLOOKUP(W$1,'PY1 Data(H)'!$A$1:$CZ$1,_xlfn.XLOOKUP($A64,'PY1 Data(H)'!$A$1:$A$288,'PY1 Data(H)'!$A$1:$CZ$288))</f>
        <v>0</v>
      </c>
      <c r="X64" s="176" cm="1">
        <f t="array" ref="X64">_xlfn.XLOOKUP(X$1,'PY1 Data(H)'!$A$1:$CZ$1,_xlfn.XLOOKUP($A64,'PY1 Data(H)'!$A$1:$A$288,'PY1 Data(H)'!$A$1:$CZ$288))</f>
        <v>0</v>
      </c>
      <c r="Y64" s="176" cm="1">
        <f t="array" ref="Y64">_xlfn.XLOOKUP(Y$1,'PY1 Data(H)'!$A$1:$CZ$1,_xlfn.XLOOKUP($A64,'PY1 Data(H)'!$A$1:$A$288,'PY1 Data(H)'!$A$1:$CZ$288))</f>
        <v>43822</v>
      </c>
      <c r="Z64" s="176" cm="1">
        <f t="array" ref="Z64">_xlfn.XLOOKUP(Z$1,'PY1 Data(H)'!$A$1:$CZ$1,_xlfn.XLOOKUP($A64,'PY1 Data(H)'!$A$1:$A$288,'PY1 Data(H)'!$A$1:$CZ$288))</f>
        <v>1529550</v>
      </c>
      <c r="AA64" s="176" cm="1">
        <f t="array" ref="AA64">_xlfn.XLOOKUP(AA$1,'PY1 Data(H)'!$A$1:$CZ$1,_xlfn.XLOOKUP($A64,'PY1 Data(H)'!$A$1:$A$288,'PY1 Data(H)'!$A$1:$CZ$288))</f>
        <v>1857584</v>
      </c>
      <c r="AB64" s="176" cm="1">
        <f t="array" ref="AB64">_xlfn.XLOOKUP(AB$1,'PY1 Data(H)'!$A$1:$CZ$1,_xlfn.XLOOKUP($A64,'PY1 Data(H)'!$A$1:$A$288,'PY1 Data(H)'!$A$1:$CZ$288))</f>
        <v>0</v>
      </c>
      <c r="AC64" s="176" cm="1">
        <f t="array" ref="AC64">_xlfn.XLOOKUP(AC$1,'PY1 Data(H)'!$A$1:$CZ$1,_xlfn.XLOOKUP($A64,'PY1 Data(H)'!$A$1:$A$288,'PY1 Data(H)'!$A$1:$CZ$288))</f>
        <v>10000000</v>
      </c>
      <c r="AD64" s="176" cm="1">
        <f t="array" ref="AD64">_xlfn.XLOOKUP(AD$1,'PY1 Data(H)'!$A$1:$CZ$1,_xlfn.XLOOKUP($A64,'PY1 Data(H)'!$A$1:$A$288,'PY1 Data(H)'!$A$1:$CZ$288))</f>
        <v>0</v>
      </c>
      <c r="AE64" s="176" cm="1">
        <f t="array" ref="AE64">_xlfn.XLOOKUP(AE$1,'PY1 Data(H)'!$A$1:$CZ$1,_xlfn.XLOOKUP($A64,'PY1 Data(H)'!$A$1:$A$288,'PY1 Data(H)'!$A$1:$CZ$288))</f>
        <v>1671162</v>
      </c>
      <c r="AF64" s="176" cm="1">
        <f t="array" ref="AF64">_xlfn.XLOOKUP(AF$1,'PY1 Data(H)'!$A$1:$CZ$1,_xlfn.XLOOKUP($A64,'PY1 Data(H)'!$A$1:$A$288,'PY1 Data(H)'!$A$1:$CZ$288))</f>
        <v>0</v>
      </c>
      <c r="AG64" s="176" cm="1">
        <f t="array" ref="AG64">_xlfn.XLOOKUP(AG$1,'PY1 Data(H)'!$A$1:$CZ$1,_xlfn.XLOOKUP($A64,'PY1 Data(H)'!$A$1:$A$288,'PY1 Data(H)'!$A$1:$CZ$288))</f>
        <v>1627000</v>
      </c>
      <c r="AH64" s="176" cm="1">
        <f t="array" ref="AH64">_xlfn.XLOOKUP(AH$1,'PY1 Data(H)'!$A$1:$CZ$1,_xlfn.XLOOKUP($A64,'PY1 Data(H)'!$A$1:$A$288,'PY1 Data(H)'!$A$1:$CZ$288))</f>
        <v>317553</v>
      </c>
      <c r="AI64" s="176" cm="1">
        <f t="array" ref="AI64">_xlfn.XLOOKUP(AI$1,'PY1 Data(H)'!$A$1:$CZ$1,_xlfn.XLOOKUP($A64,'PY1 Data(H)'!$A$1:$A$288,'PY1 Data(H)'!$A$1:$CZ$288))</f>
        <v>0</v>
      </c>
      <c r="AJ64" s="176" cm="1">
        <f t="array" ref="AJ64">_xlfn.XLOOKUP(AJ$1,'PY1 Data(H)'!$A$1:$CZ$1,_xlfn.XLOOKUP($A64,'PY1 Data(H)'!$A$1:$A$288,'PY1 Data(H)'!$A$1:$CZ$288))</f>
        <v>786258</v>
      </c>
      <c r="AK64" s="176" cm="1">
        <f t="array" ref="AK64">_xlfn.XLOOKUP(AK$1,'PY1 Data(H)'!$A$1:$CZ$1,_xlfn.XLOOKUP($A64,'PY1 Data(H)'!$A$1:$A$288,'PY1 Data(H)'!$A$1:$CZ$288))</f>
        <v>0</v>
      </c>
      <c r="AL64" s="176" cm="1">
        <f t="array" ref="AL64">_xlfn.XLOOKUP(AL$1,'PY1 Data(H)'!$A$1:$CZ$1,_xlfn.XLOOKUP($A64,'PY1 Data(H)'!$A$1:$A$288,'PY1 Data(H)'!$A$1:$CZ$288))</f>
        <v>0</v>
      </c>
      <c r="AM64" s="176" cm="1">
        <f t="array" ref="AM64">_xlfn.XLOOKUP(AM$1,'PY1 Data(H)'!$A$1:$CZ$1,_xlfn.XLOOKUP($A64,'PY1 Data(H)'!$A$1:$A$288,'PY1 Data(H)'!$A$1:$CZ$288))</f>
        <v>209349</v>
      </c>
      <c r="AN64" s="176" cm="1">
        <f t="array" ref="AN64">_xlfn.XLOOKUP(AN$1,'PY1 Data(H)'!$A$1:$CZ$1,_xlfn.XLOOKUP($A64,'PY1 Data(H)'!$A$1:$A$288,'PY1 Data(H)'!$A$1:$CZ$288))</f>
        <v>0</v>
      </c>
      <c r="AO64" s="176" cm="1">
        <f t="array" ref="AO64">_xlfn.XLOOKUP(AO$1,'PY1 Data(H)'!$A$1:$CZ$1,_xlfn.XLOOKUP($A64,'PY1 Data(H)'!$A$1:$A$288,'PY1 Data(H)'!$A$1:$CZ$288))</f>
        <v>0</v>
      </c>
      <c r="AP64" s="176" cm="1">
        <f t="array" ref="AP64">_xlfn.XLOOKUP(AP$1,'PY1 Data(H)'!$A$1:$CZ$1,_xlfn.XLOOKUP($A64,'PY1 Data(H)'!$A$1:$A$288,'PY1 Data(H)'!$A$1:$CZ$288))</f>
        <v>0</v>
      </c>
      <c r="AQ64" s="176" cm="1">
        <f t="array" ref="AQ64">_xlfn.XLOOKUP(AQ$1,'PY1 Data(H)'!$A$1:$CZ$1,_xlfn.XLOOKUP($A64,'PY1 Data(H)'!$A$1:$A$288,'PY1 Data(H)'!$A$1:$CZ$288))</f>
        <v>0</v>
      </c>
      <c r="AR64" s="176" cm="1">
        <f t="array" ref="AR64">_xlfn.XLOOKUP(AR$1,'PY1 Data(H)'!$A$1:$CZ$1,_xlfn.XLOOKUP($A64,'PY1 Data(H)'!$A$1:$A$288,'PY1 Data(H)'!$A$1:$CZ$288))</f>
        <v>0</v>
      </c>
      <c r="AS64" s="176" cm="1">
        <f t="array" ref="AS64">_xlfn.XLOOKUP(AS$1,'PY1 Data(H)'!$A$1:$CZ$1,_xlfn.XLOOKUP($A64,'PY1 Data(H)'!$A$1:$A$288,'PY1 Data(H)'!$A$1:$CZ$288))</f>
        <v>0</v>
      </c>
      <c r="AT64" s="176" cm="1">
        <f t="array" ref="AT64">_xlfn.XLOOKUP(AT$1,'PY1 Data(H)'!$A$1:$CZ$1,_xlfn.XLOOKUP($A64,'PY1 Data(H)'!$A$1:$A$288,'PY1 Data(H)'!$A$1:$CZ$288))</f>
        <v>0</v>
      </c>
      <c r="AU64" s="176" cm="1">
        <f t="array" ref="AU64">_xlfn.XLOOKUP(AU$1,'PY1 Data(H)'!$A$1:$CZ$1,_xlfn.XLOOKUP($A64,'PY1 Data(H)'!$A$1:$A$288,'PY1 Data(H)'!$A$1:$CZ$288))</f>
        <v>5708181</v>
      </c>
      <c r="AV64" s="176" cm="1">
        <f t="array" ref="AV64">_xlfn.XLOOKUP(AV$1,'PY1 Data(H)'!$A$1:$CZ$1,_xlfn.XLOOKUP($A64,'PY1 Data(H)'!$A$1:$A$288,'PY1 Data(H)'!$A$1:$CZ$288))</f>
        <v>0</v>
      </c>
      <c r="AW64" s="176" cm="1">
        <f t="array" ref="AW64">_xlfn.XLOOKUP(AW$1,'PY1 Data(H)'!$A$1:$CZ$1,_xlfn.XLOOKUP($A64,'PY1 Data(H)'!$A$1:$A$288,'PY1 Data(H)'!$A$1:$CZ$288))</f>
        <v>232040</v>
      </c>
      <c r="AX64" s="176" cm="1">
        <f t="array" ref="AX64">_xlfn.XLOOKUP(AX$1,'PY1 Data(H)'!$A$1:$CZ$1,_xlfn.XLOOKUP($A64,'PY1 Data(H)'!$A$1:$A$288,'PY1 Data(H)'!$A$1:$CZ$288))</f>
        <v>11235000</v>
      </c>
      <c r="AY64" s="176" cm="1">
        <f t="array" ref="AY64">_xlfn.XLOOKUP(AY$1,'PY1 Data(H)'!$A$1:$CZ$1,_xlfn.XLOOKUP($A64,'PY1 Data(H)'!$A$1:$A$288,'PY1 Data(H)'!$A$1:$CZ$288))</f>
        <v>0</v>
      </c>
      <c r="AZ64" s="176" cm="1">
        <f t="array" ref="AZ64">_xlfn.XLOOKUP(AZ$1,'PY1 Data(H)'!$A$1:$CZ$1,_xlfn.XLOOKUP($A64,'PY1 Data(H)'!$A$1:$A$288,'PY1 Data(H)'!$A$1:$CZ$288))</f>
        <v>0</v>
      </c>
      <c r="BA64" s="176" cm="1">
        <f t="array" ref="BA64">_xlfn.XLOOKUP(BA$1,'PY1 Data(H)'!$A$1:$CZ$1,_xlfn.XLOOKUP($A64,'PY1 Data(H)'!$A$1:$A$288,'PY1 Data(H)'!$A$1:$CZ$288))</f>
        <v>0</v>
      </c>
      <c r="BB64" s="176" cm="1">
        <f t="array" ref="BB64">_xlfn.XLOOKUP(BB$1,'PY1 Data(H)'!$A$1:$CZ$1,_xlfn.XLOOKUP($A64,'PY1 Data(H)'!$A$1:$A$288,'PY1 Data(H)'!$A$1:$CZ$288))</f>
        <v>0</v>
      </c>
      <c r="BC64" s="176" cm="1">
        <f t="array" ref="BC64">_xlfn.XLOOKUP(BC$1,'PY1 Data(H)'!$A$1:$CZ$1,_xlfn.XLOOKUP($A64,'PY1 Data(H)'!$A$1:$A$288,'PY1 Data(H)'!$A$1:$CZ$288))</f>
        <v>2000000</v>
      </c>
      <c r="BD64" s="176" cm="1">
        <f t="array" ref="BD64">_xlfn.XLOOKUP(BD$1,'PY1 Data(H)'!$A$1:$CZ$1,_xlfn.XLOOKUP($A64,'PY1 Data(H)'!$A$1:$A$288,'PY1 Data(H)'!$A$1:$CZ$288))</f>
        <v>0</v>
      </c>
      <c r="BE64" s="176" cm="1">
        <f t="array" ref="BE64">_xlfn.XLOOKUP(BE$1,'PY1 Data(H)'!$A$1:$CZ$1,_xlfn.XLOOKUP($A64,'PY1 Data(H)'!$A$1:$A$288,'PY1 Data(H)'!$A$1:$CZ$288))</f>
        <v>2260255</v>
      </c>
      <c r="BF64" s="176" cm="1">
        <f t="array" ref="BF64">_xlfn.XLOOKUP(BF$1,'PY1 Data(H)'!$A$1:$CZ$1,_xlfn.XLOOKUP($A64,'PY1 Data(H)'!$A$1:$A$288,'PY1 Data(H)'!$A$1:$CZ$288))</f>
        <v>0</v>
      </c>
      <c r="BG64" s="176" cm="1">
        <f t="array" ref="BG64">_xlfn.XLOOKUP(BG$1,'PY1 Data(H)'!$A$1:$CZ$1,_xlfn.XLOOKUP($A64,'PY1 Data(H)'!$A$1:$A$288,'PY1 Data(H)'!$A$1:$CZ$288))</f>
        <v>0</v>
      </c>
      <c r="BH64" s="176" cm="1">
        <f t="array" ref="BH64">_xlfn.XLOOKUP(BH$1,'PY1 Data(H)'!$A$1:$CZ$1,_xlfn.XLOOKUP($A64,'PY1 Data(H)'!$A$1:$A$288,'PY1 Data(H)'!$A$1:$CZ$288))</f>
        <v>0</v>
      </c>
      <c r="BI64" s="176" cm="1">
        <f t="array" ref="BI64">_xlfn.XLOOKUP(BI$1,'PY1 Data(H)'!$A$1:$CZ$1,_xlfn.XLOOKUP($A64,'PY1 Data(H)'!$A$1:$A$288,'PY1 Data(H)'!$A$1:$CZ$288))</f>
        <v>0</v>
      </c>
      <c r="BJ64" s="176" cm="1">
        <f t="array" ref="BJ64">_xlfn.XLOOKUP(BJ$1,'PY1 Data(H)'!$A$1:$CZ$1,_xlfn.XLOOKUP($A64,'PY1 Data(H)'!$A$1:$A$288,'PY1 Data(H)'!$A$1:$CZ$288))</f>
        <v>729507</v>
      </c>
      <c r="BK64" s="176" cm="1">
        <f t="array" ref="BK64">_xlfn.XLOOKUP(BK$1,'PY1 Data(H)'!$A$1:$CZ$1,_xlfn.XLOOKUP($A64,'PY1 Data(H)'!$A$1:$A$288,'PY1 Data(H)'!$A$1:$CZ$288))</f>
        <v>0</v>
      </c>
      <c r="BL64" s="176" cm="1">
        <f t="array" ref="BL64">_xlfn.XLOOKUP(BL$1,'PY1 Data(H)'!$A$1:$CZ$1,_xlfn.XLOOKUP($A64,'PY1 Data(H)'!$A$1:$A$288,'PY1 Data(H)'!$A$1:$CZ$288))</f>
        <v>0</v>
      </c>
      <c r="BM64" s="176" cm="1">
        <f t="array" ref="BM64">_xlfn.XLOOKUP(BM$1,'PY1 Data(H)'!$A$1:$CZ$1,_xlfn.XLOOKUP($A64,'PY1 Data(H)'!$A$1:$A$288,'PY1 Data(H)'!$A$1:$CZ$288))</f>
        <v>0</v>
      </c>
      <c r="BN64" s="176" cm="1">
        <f t="array" ref="BN64">_xlfn.XLOOKUP(BN$1,'PY1 Data(H)'!$A$1:$CZ$1,_xlfn.XLOOKUP($A64,'PY1 Data(H)'!$A$1:$A$288,'PY1 Data(H)'!$A$1:$CZ$288))</f>
        <v>244000</v>
      </c>
      <c r="BO64" s="176" cm="1">
        <f t="array" ref="BO64">_xlfn.XLOOKUP(BO$1,'PY1 Data(H)'!$A$1:$CZ$1,_xlfn.XLOOKUP($A64,'PY1 Data(H)'!$A$1:$A$288,'PY1 Data(H)'!$A$1:$CZ$288))</f>
        <v>0</v>
      </c>
      <c r="BP64" s="176" cm="1">
        <f t="array" ref="BP64">_xlfn.XLOOKUP(BP$1,'PY1 Data(H)'!$A$1:$CZ$1,_xlfn.XLOOKUP($A64,'PY1 Data(H)'!$A$1:$A$288,'PY1 Data(H)'!$A$1:$CZ$288))</f>
        <v>1540000</v>
      </c>
      <c r="BQ64" s="176" cm="1">
        <f t="array" ref="BQ64">_xlfn.XLOOKUP(BQ$1,'PY1 Data(H)'!$A$1:$CZ$1,_xlfn.XLOOKUP($A64,'PY1 Data(H)'!$A$1:$A$288,'PY1 Data(H)'!$A$1:$CZ$288))</f>
        <v>255000</v>
      </c>
      <c r="BR64" s="176" cm="1">
        <f t="array" ref="BR64">_xlfn.XLOOKUP(BR$1,'PY1 Data(H)'!$A$1:$CZ$1,_xlfn.XLOOKUP($A64,'PY1 Data(H)'!$A$1:$A$288,'PY1 Data(H)'!$A$1:$CZ$288))</f>
        <v>0</v>
      </c>
      <c r="BS64" s="176" cm="1">
        <f t="array" ref="BS64">_xlfn.XLOOKUP(BS$1,'PY1 Data(H)'!$A$1:$CZ$1,_xlfn.XLOOKUP($A64,'PY1 Data(H)'!$A$1:$A$288,'PY1 Data(H)'!$A$1:$CZ$288))</f>
        <v>414056</v>
      </c>
      <c r="BT64" s="176" cm="1">
        <f t="array" ref="BT64">_xlfn.XLOOKUP(BT$1,'PY1 Data(H)'!$A$1:$CZ$1,_xlfn.XLOOKUP($A64,'PY1 Data(H)'!$A$1:$A$288,'PY1 Data(H)'!$A$1:$CZ$288))</f>
        <v>0</v>
      </c>
      <c r="BU64" s="176" cm="1">
        <f t="array" ref="BU64">_xlfn.XLOOKUP(BU$1,'PY1 Data(H)'!$A$1:$CZ$1,_xlfn.XLOOKUP($A64,'PY1 Data(H)'!$A$1:$A$288,'PY1 Data(H)'!$A$1:$CZ$288))</f>
        <v>0</v>
      </c>
      <c r="BV64" s="176" cm="1">
        <f t="array" ref="BV64">_xlfn.XLOOKUP(BV$1,'PY1 Data(H)'!$A$1:$CZ$1,_xlfn.XLOOKUP($A64,'PY1 Data(H)'!$A$1:$A$288,'PY1 Data(H)'!$A$1:$CZ$288))</f>
        <v>597852</v>
      </c>
      <c r="BW64" s="176" cm="1">
        <f t="array" ref="BW64">_xlfn.XLOOKUP(BW$1,'PY1 Data(H)'!$A$1:$CZ$1,_xlfn.XLOOKUP($A64,'PY1 Data(H)'!$A$1:$A$288,'PY1 Data(H)'!$A$1:$CZ$288))</f>
        <v>0</v>
      </c>
      <c r="BX64" s="176" cm="1">
        <f t="array" ref="BX64">_xlfn.XLOOKUP(BX$1,'PY1 Data(H)'!$A$1:$CZ$1,_xlfn.XLOOKUP($A64,'PY1 Data(H)'!$A$1:$A$288,'PY1 Data(H)'!$A$1:$CZ$288))</f>
        <v>0</v>
      </c>
      <c r="BY64" s="176" cm="1">
        <f t="array" ref="BY64">_xlfn.XLOOKUP(BY$1,'PY1 Data(H)'!$A$1:$CZ$1,_xlfn.XLOOKUP($A64,'PY1 Data(H)'!$A$1:$A$288,'PY1 Data(H)'!$A$1:$CZ$288))</f>
        <v>720000</v>
      </c>
      <c r="BZ64" s="176" cm="1">
        <f t="array" ref="BZ64">_xlfn.XLOOKUP(BZ$1,'PY1 Data(H)'!$A$1:$CZ$1,_xlfn.XLOOKUP($A64,'PY1 Data(H)'!$A$1:$A$288,'PY1 Data(H)'!$A$1:$CZ$288))</f>
        <v>0</v>
      </c>
      <c r="CA64" s="176" cm="1">
        <f t="array" ref="CA64">_xlfn.XLOOKUP(CA$1,'PY1 Data(H)'!$A$1:$CZ$1,_xlfn.XLOOKUP($A64,'PY1 Data(H)'!$A$1:$A$288,'PY1 Data(H)'!$A$1:$CZ$288))</f>
        <v>0</v>
      </c>
      <c r="CB64" s="176" cm="1">
        <f t="array" ref="CB64">_xlfn.XLOOKUP(CB$1,'PY1 Data(H)'!$A$1:$CZ$1,_xlfn.XLOOKUP($A64,'PY1 Data(H)'!$A$1:$A$288,'PY1 Data(H)'!$A$1:$CZ$288))</f>
        <v>323583</v>
      </c>
      <c r="CC64" s="176" cm="1">
        <f t="array" ref="CC64">_xlfn.XLOOKUP(CC$1,'PY1 Data(H)'!$A$1:$CZ$1,_xlfn.XLOOKUP($A64,'PY1 Data(H)'!$A$1:$A$288,'PY1 Data(H)'!$A$1:$CZ$288))</f>
        <v>2000000</v>
      </c>
      <c r="CD64" s="176" cm="1">
        <f t="array" ref="CD64">_xlfn.XLOOKUP(CD$1,'PY1 Data(H)'!$A$1:$CZ$1,_xlfn.XLOOKUP($A64,'PY1 Data(H)'!$A$1:$A$288,'PY1 Data(H)'!$A$1:$CZ$288))</f>
        <v>0</v>
      </c>
      <c r="CE64" s="176" cm="1">
        <f t="array" ref="CE64">_xlfn.XLOOKUP(CE$1,'PY1 Data(H)'!$A$1:$CZ$1,_xlfn.XLOOKUP($A64,'PY1 Data(H)'!$A$1:$A$288,'PY1 Data(H)'!$A$1:$CZ$288))</f>
        <v>900000</v>
      </c>
      <c r="CF64" s="176" cm="1">
        <f t="array" ref="CF64">_xlfn.XLOOKUP(CF$1,'PY1 Data(H)'!$A$1:$CZ$1,_xlfn.XLOOKUP($A64,'PY1 Data(H)'!$A$1:$A$288,'PY1 Data(H)'!$A$1:$CZ$288))</f>
        <v>376000</v>
      </c>
      <c r="CG64" s="176" cm="1">
        <f t="array" ref="CG64">_xlfn.XLOOKUP(CG$1,'PY1 Data(H)'!$A$1:$CZ$1,_xlfn.XLOOKUP($A64,'PY1 Data(H)'!$A$1:$A$288,'PY1 Data(H)'!$A$1:$CZ$288))</f>
        <v>2155241</v>
      </c>
      <c r="CH64" s="176" cm="1">
        <f t="array" ref="CH64">_xlfn.XLOOKUP(CH$1,'PY1 Data(H)'!$A$1:$CZ$1,_xlfn.XLOOKUP($A64,'PY1 Data(H)'!$A$1:$A$288,'PY1 Data(H)'!$A$1:$CZ$288))</f>
        <v>0</v>
      </c>
      <c r="CI64" s="176" cm="1">
        <f t="array" ref="CI64">_xlfn.XLOOKUP(CI$1,'PY1 Data(H)'!$A$1:$CZ$1,_xlfn.XLOOKUP($A64,'PY1 Data(H)'!$A$1:$A$288,'PY1 Data(H)'!$A$1:$CZ$288))</f>
        <v>9067107</v>
      </c>
      <c r="CJ64" s="176" cm="1">
        <f t="array" ref="CJ64">_xlfn.XLOOKUP(CJ$1,'PY1 Data(H)'!$A$1:$CZ$1,_xlfn.XLOOKUP($A64,'PY1 Data(H)'!$A$1:$A$288,'PY1 Data(H)'!$A$1:$CZ$288))</f>
        <v>719400</v>
      </c>
      <c r="CK64" s="176" cm="1">
        <f t="array" ref="CK64">_xlfn.XLOOKUP(CK$1,'PY1 Data(H)'!$A$1:$CZ$1,_xlfn.XLOOKUP($A64,'PY1 Data(H)'!$A$1:$A$288,'PY1 Data(H)'!$A$1:$CZ$288))</f>
        <v>0</v>
      </c>
      <c r="CL64" s="176" cm="1">
        <f t="array" ref="CL64">_xlfn.XLOOKUP(CL$1,'PY1 Data(H)'!$A$1:$CZ$1,_xlfn.XLOOKUP($A64,'PY1 Data(H)'!$A$1:$A$288,'PY1 Data(H)'!$A$1:$CZ$288))</f>
        <v>0</v>
      </c>
      <c r="CM64" s="176" cm="1">
        <f t="array" ref="CM64">_xlfn.XLOOKUP(CM$1,'PY1 Data(H)'!$A$1:$CZ$1,_xlfn.XLOOKUP($A64,'PY1 Data(H)'!$A$1:$A$288,'PY1 Data(H)'!$A$1:$CZ$288))</f>
        <v>455147</v>
      </c>
      <c r="CN64" s="176" cm="1">
        <f t="array" ref="CN64">_xlfn.XLOOKUP(CN$1,'PY1 Data(H)'!$A$1:$CZ$1,_xlfn.XLOOKUP($A64,'PY1 Data(H)'!$A$1:$A$288,'PY1 Data(H)'!$A$1:$CZ$288))</f>
        <v>0</v>
      </c>
      <c r="CO64" s="176" cm="1">
        <f t="array" ref="CO64">_xlfn.XLOOKUP(CO$1,'PY1 Data(H)'!$A$1:$CZ$1,_xlfn.XLOOKUP($A64,'PY1 Data(H)'!$A$1:$A$288,'PY1 Data(H)'!$A$1:$CZ$288))</f>
        <v>48324</v>
      </c>
      <c r="CP64" s="176" cm="1">
        <f t="array" ref="CP64">_xlfn.XLOOKUP(CP$1,'PY1 Data(H)'!$A$1:$CZ$1,_xlfn.XLOOKUP($A64,'PY1 Data(H)'!$A$1:$A$288,'PY1 Data(H)'!$A$1:$CZ$288))</f>
        <v>272265</v>
      </c>
      <c r="CQ64" s="176" cm="1">
        <f t="array" ref="CQ64">_xlfn.XLOOKUP(CQ$1,'PY1 Data(H)'!$A$1:$CZ$1,_xlfn.XLOOKUP($A64,'PY1 Data(H)'!$A$1:$A$288,'PY1 Data(H)'!$A$1:$CZ$288))</f>
        <v>0</v>
      </c>
      <c r="CR64" s="176" cm="1">
        <f t="array" ref="CR64">_xlfn.XLOOKUP(CR$1,'PY1 Data(H)'!$A$1:$CZ$1,_xlfn.XLOOKUP($A64,'PY1 Data(H)'!$A$1:$A$288,'PY1 Data(H)'!$A$1:$CZ$288))</f>
        <v>430821</v>
      </c>
      <c r="CS64" s="176" cm="1">
        <f t="array" ref="CS64">_xlfn.XLOOKUP(CS$1,'PY1 Data(H)'!$A$1:$CZ$1,_xlfn.XLOOKUP($A64,'PY1 Data(H)'!$A$1:$A$288,'PY1 Data(H)'!$A$1:$CZ$288))</f>
        <v>0</v>
      </c>
      <c r="CT64" s="176" cm="1">
        <f t="array" ref="CT64">_xlfn.XLOOKUP(CT$1,'PY1 Data(H)'!$A$1:$CZ$1,_xlfn.XLOOKUP($A64,'PY1 Data(H)'!$A$1:$A$288,'PY1 Data(H)'!$A$1:$CZ$288))</f>
        <v>0</v>
      </c>
      <c r="CU64" s="176" cm="1">
        <f t="array" ref="CU64">_xlfn.XLOOKUP(CU$1,'PY1 Data(H)'!$A$1:$CZ$1,_xlfn.XLOOKUP($A64,'PY1 Data(H)'!$A$1:$A$288,'PY1 Data(H)'!$A$1:$CZ$288))</f>
        <v>0</v>
      </c>
      <c r="CV64" s="176" cm="1">
        <f t="array" ref="CV64">_xlfn.XLOOKUP(CV$1,'PY1 Data(H)'!$A$1:$CZ$1,_xlfn.XLOOKUP($A64,'PY1 Data(H)'!$A$1:$A$288,'PY1 Data(H)'!$A$1:$CZ$288))</f>
        <v>0</v>
      </c>
      <c r="CW64" s="176" cm="1">
        <f t="array" ref="CW64">_xlfn.XLOOKUP(CW$1,'PY1 Data(H)'!$A$1:$CZ$1,_xlfn.XLOOKUP($A64,'PY1 Data(H)'!$A$1:$A$288,'PY1 Data(H)'!$A$1:$CZ$288))</f>
        <v>374442</v>
      </c>
      <c r="CX64" s="176" cm="1">
        <f t="array" ref="CX64">_xlfn.XLOOKUP(CX$1,'PY1 Data(H)'!$A$1:$CZ$1,_xlfn.XLOOKUP($A64,'PY1 Data(H)'!$A$1:$A$288,'PY1 Data(H)'!$A$1:$CZ$288))</f>
        <v>0</v>
      </c>
      <c r="CY64" s="176" cm="1">
        <f t="array" ref="CY64">_xlfn.XLOOKUP(CY$1,'PY1 Data(H)'!$A$1:$CZ$1,_xlfn.XLOOKUP($A64,'PY1 Data(H)'!$A$1:$A$288,'PY1 Data(H)'!$A$1:$CZ$288))</f>
        <v>305000</v>
      </c>
    </row>
    <row r="65" spans="1:103" x14ac:dyDescent="0.3">
      <c r="A65">
        <v>508</v>
      </c>
      <c r="D65" s="176" cm="1">
        <f t="array" ref="D65">_xlfn.XLOOKUP(D$1,'PY1 Data(H)'!$A$1:$CZ$1,_xlfn.XLOOKUP($A65,'PY1 Data(H)'!$A$1:$A$288,'PY1 Data(H)'!$A$1:$CZ$288))</f>
        <v>0</v>
      </c>
      <c r="E65" s="176" cm="1">
        <f t="array" ref="E65">_xlfn.XLOOKUP(E$1,'PY1 Data(H)'!$A$1:$CZ$1,_xlfn.XLOOKUP($A65,'PY1 Data(H)'!$A$1:$A$288,'PY1 Data(H)'!$A$1:$CZ$288))</f>
        <v>0</v>
      </c>
      <c r="F65" s="176" cm="1">
        <f t="array" ref="F65">_xlfn.XLOOKUP(F$1,'PY1 Data(H)'!$A$1:$CZ$1,_xlfn.XLOOKUP($A65,'PY1 Data(H)'!$A$1:$A$288,'PY1 Data(H)'!$A$1:$CZ$288))</f>
        <v>0</v>
      </c>
      <c r="G65" s="176" cm="1">
        <f t="array" ref="G65">_xlfn.XLOOKUP(G$1,'PY1 Data(H)'!$A$1:$CZ$1,_xlfn.XLOOKUP($A65,'PY1 Data(H)'!$A$1:$A$288,'PY1 Data(H)'!$A$1:$CZ$288))</f>
        <v>0</v>
      </c>
      <c r="H65" s="176" cm="1">
        <f t="array" ref="H65">_xlfn.XLOOKUP(H$1,'PY1 Data(H)'!$A$1:$CZ$1,_xlfn.XLOOKUP($A65,'PY1 Data(H)'!$A$1:$A$288,'PY1 Data(H)'!$A$1:$CZ$288))</f>
        <v>0</v>
      </c>
      <c r="I65" s="176" cm="1">
        <f t="array" ref="I65">_xlfn.XLOOKUP(I$1,'PY1 Data(H)'!$A$1:$CZ$1,_xlfn.XLOOKUP($A65,'PY1 Data(H)'!$A$1:$A$288,'PY1 Data(H)'!$A$1:$CZ$288))</f>
        <v>0</v>
      </c>
      <c r="J65" s="176" cm="1">
        <f t="array" ref="J65">_xlfn.XLOOKUP(J$1,'PY1 Data(H)'!$A$1:$CZ$1,_xlfn.XLOOKUP($A65,'PY1 Data(H)'!$A$1:$A$288,'PY1 Data(H)'!$A$1:$CZ$288))</f>
        <v>90137</v>
      </c>
      <c r="K65" s="176" cm="1">
        <f t="array" ref="K65">_xlfn.XLOOKUP(K$1,'PY1 Data(H)'!$A$1:$CZ$1,_xlfn.XLOOKUP($A65,'PY1 Data(H)'!$A$1:$A$288,'PY1 Data(H)'!$A$1:$CZ$288))</f>
        <v>0</v>
      </c>
      <c r="L65" s="176" cm="1">
        <f t="array" ref="L65">_xlfn.XLOOKUP(L$1,'PY1 Data(H)'!$A$1:$CZ$1,_xlfn.XLOOKUP($A65,'PY1 Data(H)'!$A$1:$A$288,'PY1 Data(H)'!$A$1:$CZ$288))</f>
        <v>0</v>
      </c>
      <c r="M65" s="176" cm="1">
        <f t="array" ref="M65">_xlfn.XLOOKUP(M$1,'PY1 Data(H)'!$A$1:$CZ$1,_xlfn.XLOOKUP($A65,'PY1 Data(H)'!$A$1:$A$288,'PY1 Data(H)'!$A$1:$CZ$288))</f>
        <v>0</v>
      </c>
      <c r="N65" s="176" cm="1">
        <f t="array" ref="N65">_xlfn.XLOOKUP(N$1,'PY1 Data(H)'!$A$1:$CZ$1,_xlfn.XLOOKUP($A65,'PY1 Data(H)'!$A$1:$A$288,'PY1 Data(H)'!$A$1:$CZ$288))</f>
        <v>0</v>
      </c>
      <c r="O65" s="176" cm="1">
        <f t="array" ref="O65">_xlfn.XLOOKUP(O$1,'PY1 Data(H)'!$A$1:$CZ$1,_xlfn.XLOOKUP($A65,'PY1 Data(H)'!$A$1:$A$288,'PY1 Data(H)'!$A$1:$CZ$288))</f>
        <v>0</v>
      </c>
      <c r="P65" s="176" cm="1">
        <f t="array" ref="P65">_xlfn.XLOOKUP(P$1,'PY1 Data(H)'!$A$1:$CZ$1,_xlfn.XLOOKUP($A65,'PY1 Data(H)'!$A$1:$A$288,'PY1 Data(H)'!$A$1:$CZ$288))</f>
        <v>166205</v>
      </c>
      <c r="Q65" s="176" cm="1">
        <f t="array" ref="Q65">_xlfn.XLOOKUP(Q$1,'PY1 Data(H)'!$A$1:$CZ$1,_xlfn.XLOOKUP($A65,'PY1 Data(H)'!$A$1:$A$288,'PY1 Data(H)'!$A$1:$CZ$288))</f>
        <v>0</v>
      </c>
      <c r="R65" s="176" cm="1">
        <f t="array" ref="R65">_xlfn.XLOOKUP(R$1,'PY1 Data(H)'!$A$1:$CZ$1,_xlfn.XLOOKUP($A65,'PY1 Data(H)'!$A$1:$A$288,'PY1 Data(H)'!$A$1:$CZ$288))</f>
        <v>0</v>
      </c>
      <c r="S65" s="176" cm="1">
        <f t="array" ref="S65">_xlfn.XLOOKUP(S$1,'PY1 Data(H)'!$A$1:$CZ$1,_xlfn.XLOOKUP($A65,'PY1 Data(H)'!$A$1:$A$288,'PY1 Data(H)'!$A$1:$CZ$288))</f>
        <v>0</v>
      </c>
      <c r="T65" s="176" cm="1">
        <f t="array" ref="T65">_xlfn.XLOOKUP(T$1,'PY1 Data(H)'!$A$1:$CZ$1,_xlfn.XLOOKUP($A65,'PY1 Data(H)'!$A$1:$A$288,'PY1 Data(H)'!$A$1:$CZ$288))</f>
        <v>0</v>
      </c>
      <c r="U65" s="176" cm="1">
        <f t="array" ref="U65">_xlfn.XLOOKUP(U$1,'PY1 Data(H)'!$A$1:$CZ$1,_xlfn.XLOOKUP($A65,'PY1 Data(H)'!$A$1:$A$288,'PY1 Data(H)'!$A$1:$CZ$288))</f>
        <v>0</v>
      </c>
      <c r="V65" s="176" cm="1">
        <f t="array" ref="V65">_xlfn.XLOOKUP(V$1,'PY1 Data(H)'!$A$1:$CZ$1,_xlfn.XLOOKUP($A65,'PY1 Data(H)'!$A$1:$A$288,'PY1 Data(H)'!$A$1:$CZ$288))</f>
        <v>0</v>
      </c>
      <c r="W65" s="176" cm="1">
        <f t="array" ref="W65">_xlfn.XLOOKUP(W$1,'PY1 Data(H)'!$A$1:$CZ$1,_xlfn.XLOOKUP($A65,'PY1 Data(H)'!$A$1:$A$288,'PY1 Data(H)'!$A$1:$CZ$288))</f>
        <v>0</v>
      </c>
      <c r="X65" s="176" cm="1">
        <f t="array" ref="X65">_xlfn.XLOOKUP(X$1,'PY1 Data(H)'!$A$1:$CZ$1,_xlfn.XLOOKUP($A65,'PY1 Data(H)'!$A$1:$A$288,'PY1 Data(H)'!$A$1:$CZ$288))</f>
        <v>0</v>
      </c>
      <c r="Y65" s="176" cm="1">
        <f t="array" ref="Y65">_xlfn.XLOOKUP(Y$1,'PY1 Data(H)'!$A$1:$CZ$1,_xlfn.XLOOKUP($A65,'PY1 Data(H)'!$A$1:$A$288,'PY1 Data(H)'!$A$1:$CZ$288))</f>
        <v>0</v>
      </c>
      <c r="Z65" s="176" cm="1">
        <f t="array" ref="Z65">_xlfn.XLOOKUP(Z$1,'PY1 Data(H)'!$A$1:$CZ$1,_xlfn.XLOOKUP($A65,'PY1 Data(H)'!$A$1:$A$288,'PY1 Data(H)'!$A$1:$CZ$288))</f>
        <v>0</v>
      </c>
      <c r="AA65" s="176" cm="1">
        <f t="array" ref="AA65">_xlfn.XLOOKUP(AA$1,'PY1 Data(H)'!$A$1:$CZ$1,_xlfn.XLOOKUP($A65,'PY1 Data(H)'!$A$1:$A$288,'PY1 Data(H)'!$A$1:$CZ$288))</f>
        <v>0</v>
      </c>
      <c r="AB65" s="176" cm="1">
        <f t="array" ref="AB65">_xlfn.XLOOKUP(AB$1,'PY1 Data(H)'!$A$1:$CZ$1,_xlfn.XLOOKUP($A65,'PY1 Data(H)'!$A$1:$A$288,'PY1 Data(H)'!$A$1:$CZ$288))</f>
        <v>0</v>
      </c>
      <c r="AC65" s="176" cm="1">
        <f t="array" ref="AC65">_xlfn.XLOOKUP(AC$1,'PY1 Data(H)'!$A$1:$CZ$1,_xlfn.XLOOKUP($A65,'PY1 Data(H)'!$A$1:$A$288,'PY1 Data(H)'!$A$1:$CZ$288))</f>
        <v>0</v>
      </c>
      <c r="AD65" s="176" cm="1">
        <f t="array" ref="AD65">_xlfn.XLOOKUP(AD$1,'PY1 Data(H)'!$A$1:$CZ$1,_xlfn.XLOOKUP($A65,'PY1 Data(H)'!$A$1:$A$288,'PY1 Data(H)'!$A$1:$CZ$288))</f>
        <v>0</v>
      </c>
      <c r="AE65" s="176" cm="1">
        <f t="array" ref="AE65">_xlfn.XLOOKUP(AE$1,'PY1 Data(H)'!$A$1:$CZ$1,_xlfn.XLOOKUP($A65,'PY1 Data(H)'!$A$1:$A$288,'PY1 Data(H)'!$A$1:$CZ$288))</f>
        <v>0</v>
      </c>
      <c r="AF65" s="176" cm="1">
        <f t="array" ref="AF65">_xlfn.XLOOKUP(AF$1,'PY1 Data(H)'!$A$1:$CZ$1,_xlfn.XLOOKUP($A65,'PY1 Data(H)'!$A$1:$A$288,'PY1 Data(H)'!$A$1:$CZ$288))</f>
        <v>0</v>
      </c>
      <c r="AG65" s="176" cm="1">
        <f t="array" ref="AG65">_xlfn.XLOOKUP(AG$1,'PY1 Data(H)'!$A$1:$CZ$1,_xlfn.XLOOKUP($A65,'PY1 Data(H)'!$A$1:$A$288,'PY1 Data(H)'!$A$1:$CZ$288))</f>
        <v>0</v>
      </c>
      <c r="AH65" s="176" cm="1">
        <f t="array" ref="AH65">_xlfn.XLOOKUP(AH$1,'PY1 Data(H)'!$A$1:$CZ$1,_xlfn.XLOOKUP($A65,'PY1 Data(H)'!$A$1:$A$288,'PY1 Data(H)'!$A$1:$CZ$288))</f>
        <v>0</v>
      </c>
      <c r="AI65" s="176" cm="1">
        <f t="array" ref="AI65">_xlfn.XLOOKUP(AI$1,'PY1 Data(H)'!$A$1:$CZ$1,_xlfn.XLOOKUP($A65,'PY1 Data(H)'!$A$1:$A$288,'PY1 Data(H)'!$A$1:$CZ$288))</f>
        <v>0</v>
      </c>
      <c r="AJ65" s="176" cm="1">
        <f t="array" ref="AJ65">_xlfn.XLOOKUP(AJ$1,'PY1 Data(H)'!$A$1:$CZ$1,_xlfn.XLOOKUP($A65,'PY1 Data(H)'!$A$1:$A$288,'PY1 Data(H)'!$A$1:$CZ$288))</f>
        <v>0</v>
      </c>
      <c r="AK65" s="176" cm="1">
        <f t="array" ref="AK65">_xlfn.XLOOKUP(AK$1,'PY1 Data(H)'!$A$1:$CZ$1,_xlfn.XLOOKUP($A65,'PY1 Data(H)'!$A$1:$A$288,'PY1 Data(H)'!$A$1:$CZ$288))</f>
        <v>0</v>
      </c>
      <c r="AL65" s="176" cm="1">
        <f t="array" ref="AL65">_xlfn.XLOOKUP(AL$1,'PY1 Data(H)'!$A$1:$CZ$1,_xlfn.XLOOKUP($A65,'PY1 Data(H)'!$A$1:$A$288,'PY1 Data(H)'!$A$1:$CZ$288))</f>
        <v>0</v>
      </c>
      <c r="AM65" s="176" cm="1">
        <f t="array" ref="AM65">_xlfn.XLOOKUP(AM$1,'PY1 Data(H)'!$A$1:$CZ$1,_xlfn.XLOOKUP($A65,'PY1 Data(H)'!$A$1:$A$288,'PY1 Data(H)'!$A$1:$CZ$288))</f>
        <v>0</v>
      </c>
      <c r="AN65" s="176" cm="1">
        <f t="array" ref="AN65">_xlfn.XLOOKUP(AN$1,'PY1 Data(H)'!$A$1:$CZ$1,_xlfn.XLOOKUP($A65,'PY1 Data(H)'!$A$1:$A$288,'PY1 Data(H)'!$A$1:$CZ$288))</f>
        <v>0</v>
      </c>
      <c r="AO65" s="176" cm="1">
        <f t="array" ref="AO65">_xlfn.XLOOKUP(AO$1,'PY1 Data(H)'!$A$1:$CZ$1,_xlfn.XLOOKUP($A65,'PY1 Data(H)'!$A$1:$A$288,'PY1 Data(H)'!$A$1:$CZ$288))</f>
        <v>0</v>
      </c>
      <c r="AP65" s="176" cm="1">
        <f t="array" ref="AP65">_xlfn.XLOOKUP(AP$1,'PY1 Data(H)'!$A$1:$CZ$1,_xlfn.XLOOKUP($A65,'PY1 Data(H)'!$A$1:$A$288,'PY1 Data(H)'!$A$1:$CZ$288))</f>
        <v>64328</v>
      </c>
      <c r="AQ65" s="176" cm="1">
        <f t="array" ref="AQ65">_xlfn.XLOOKUP(AQ$1,'PY1 Data(H)'!$A$1:$CZ$1,_xlfn.XLOOKUP($A65,'PY1 Data(H)'!$A$1:$A$288,'PY1 Data(H)'!$A$1:$CZ$288))</f>
        <v>0</v>
      </c>
      <c r="AR65" s="176" cm="1">
        <f t="array" ref="AR65">_xlfn.XLOOKUP(AR$1,'PY1 Data(H)'!$A$1:$CZ$1,_xlfn.XLOOKUP($A65,'PY1 Data(H)'!$A$1:$A$288,'PY1 Data(H)'!$A$1:$CZ$288))</f>
        <v>0</v>
      </c>
      <c r="AS65" s="176" cm="1">
        <f t="array" ref="AS65">_xlfn.XLOOKUP(AS$1,'PY1 Data(H)'!$A$1:$CZ$1,_xlfn.XLOOKUP($A65,'PY1 Data(H)'!$A$1:$A$288,'PY1 Data(H)'!$A$1:$CZ$288))</f>
        <v>0</v>
      </c>
      <c r="AT65" s="176" cm="1">
        <f t="array" ref="AT65">_xlfn.XLOOKUP(AT$1,'PY1 Data(H)'!$A$1:$CZ$1,_xlfn.XLOOKUP($A65,'PY1 Data(H)'!$A$1:$A$288,'PY1 Data(H)'!$A$1:$CZ$288))</f>
        <v>0</v>
      </c>
      <c r="AU65" s="176" cm="1">
        <f t="array" ref="AU65">_xlfn.XLOOKUP(AU$1,'PY1 Data(H)'!$A$1:$CZ$1,_xlfn.XLOOKUP($A65,'PY1 Data(H)'!$A$1:$A$288,'PY1 Data(H)'!$A$1:$CZ$288))</f>
        <v>0</v>
      </c>
      <c r="AV65" s="176" cm="1">
        <f t="array" ref="AV65">_xlfn.XLOOKUP(AV$1,'PY1 Data(H)'!$A$1:$CZ$1,_xlfn.XLOOKUP($A65,'PY1 Data(H)'!$A$1:$A$288,'PY1 Data(H)'!$A$1:$CZ$288))</f>
        <v>0</v>
      </c>
      <c r="AW65" s="176" cm="1">
        <f t="array" ref="AW65">_xlfn.XLOOKUP(AW$1,'PY1 Data(H)'!$A$1:$CZ$1,_xlfn.XLOOKUP($A65,'PY1 Data(H)'!$A$1:$A$288,'PY1 Data(H)'!$A$1:$CZ$288))</f>
        <v>0</v>
      </c>
      <c r="AX65" s="176" cm="1">
        <f t="array" ref="AX65">_xlfn.XLOOKUP(AX$1,'PY1 Data(H)'!$A$1:$CZ$1,_xlfn.XLOOKUP($A65,'PY1 Data(H)'!$A$1:$A$288,'PY1 Data(H)'!$A$1:$CZ$288))</f>
        <v>1885615</v>
      </c>
      <c r="AY65" s="176" cm="1">
        <f t="array" ref="AY65">_xlfn.XLOOKUP(AY$1,'PY1 Data(H)'!$A$1:$CZ$1,_xlfn.XLOOKUP($A65,'PY1 Data(H)'!$A$1:$A$288,'PY1 Data(H)'!$A$1:$CZ$288))</f>
        <v>0</v>
      </c>
      <c r="AZ65" s="176" cm="1">
        <f t="array" ref="AZ65">_xlfn.XLOOKUP(AZ$1,'PY1 Data(H)'!$A$1:$CZ$1,_xlfn.XLOOKUP($A65,'PY1 Data(H)'!$A$1:$A$288,'PY1 Data(H)'!$A$1:$CZ$288))</f>
        <v>0</v>
      </c>
      <c r="BA65" s="176" cm="1">
        <f t="array" ref="BA65">_xlfn.XLOOKUP(BA$1,'PY1 Data(H)'!$A$1:$CZ$1,_xlfn.XLOOKUP($A65,'PY1 Data(H)'!$A$1:$A$288,'PY1 Data(H)'!$A$1:$CZ$288))</f>
        <v>0</v>
      </c>
      <c r="BB65" s="176" cm="1">
        <f t="array" ref="BB65">_xlfn.XLOOKUP(BB$1,'PY1 Data(H)'!$A$1:$CZ$1,_xlfn.XLOOKUP($A65,'PY1 Data(H)'!$A$1:$A$288,'PY1 Data(H)'!$A$1:$CZ$288))</f>
        <v>0</v>
      </c>
      <c r="BC65" s="176" cm="1">
        <f t="array" ref="BC65">_xlfn.XLOOKUP(BC$1,'PY1 Data(H)'!$A$1:$CZ$1,_xlfn.XLOOKUP($A65,'PY1 Data(H)'!$A$1:$A$288,'PY1 Data(H)'!$A$1:$CZ$288))</f>
        <v>0</v>
      </c>
      <c r="BD65" s="176" cm="1">
        <f t="array" ref="BD65">_xlfn.XLOOKUP(BD$1,'PY1 Data(H)'!$A$1:$CZ$1,_xlfn.XLOOKUP($A65,'PY1 Data(H)'!$A$1:$A$288,'PY1 Data(H)'!$A$1:$CZ$288))</f>
        <v>83656</v>
      </c>
      <c r="BE65" s="176" cm="1">
        <f t="array" ref="BE65">_xlfn.XLOOKUP(BE$1,'PY1 Data(H)'!$A$1:$CZ$1,_xlfn.XLOOKUP($A65,'PY1 Data(H)'!$A$1:$A$288,'PY1 Data(H)'!$A$1:$CZ$288))</f>
        <v>0</v>
      </c>
      <c r="BF65" s="176" cm="1">
        <f t="array" ref="BF65">_xlfn.XLOOKUP(BF$1,'PY1 Data(H)'!$A$1:$CZ$1,_xlfn.XLOOKUP($A65,'PY1 Data(H)'!$A$1:$A$288,'PY1 Data(H)'!$A$1:$CZ$288))</f>
        <v>0</v>
      </c>
      <c r="BG65" s="176" cm="1">
        <f t="array" ref="BG65">_xlfn.XLOOKUP(BG$1,'PY1 Data(H)'!$A$1:$CZ$1,_xlfn.XLOOKUP($A65,'PY1 Data(H)'!$A$1:$A$288,'PY1 Data(H)'!$A$1:$CZ$288))</f>
        <v>0</v>
      </c>
      <c r="BH65" s="176" cm="1">
        <f t="array" ref="BH65">_xlfn.XLOOKUP(BH$1,'PY1 Data(H)'!$A$1:$CZ$1,_xlfn.XLOOKUP($A65,'PY1 Data(H)'!$A$1:$A$288,'PY1 Data(H)'!$A$1:$CZ$288))</f>
        <v>0</v>
      </c>
      <c r="BI65" s="176" cm="1">
        <f t="array" ref="BI65">_xlfn.XLOOKUP(BI$1,'PY1 Data(H)'!$A$1:$CZ$1,_xlfn.XLOOKUP($A65,'PY1 Data(H)'!$A$1:$A$288,'PY1 Data(H)'!$A$1:$CZ$288))</f>
        <v>0</v>
      </c>
      <c r="BJ65" s="176" cm="1">
        <f t="array" ref="BJ65">_xlfn.XLOOKUP(BJ$1,'PY1 Data(H)'!$A$1:$CZ$1,_xlfn.XLOOKUP($A65,'PY1 Data(H)'!$A$1:$A$288,'PY1 Data(H)'!$A$1:$CZ$288))</f>
        <v>0</v>
      </c>
      <c r="BK65" s="176" cm="1">
        <f t="array" ref="BK65">_xlfn.XLOOKUP(BK$1,'PY1 Data(H)'!$A$1:$CZ$1,_xlfn.XLOOKUP($A65,'PY1 Data(H)'!$A$1:$A$288,'PY1 Data(H)'!$A$1:$CZ$288))</f>
        <v>0</v>
      </c>
      <c r="BL65" s="176" cm="1">
        <f t="array" ref="BL65">_xlfn.XLOOKUP(BL$1,'PY1 Data(H)'!$A$1:$CZ$1,_xlfn.XLOOKUP($A65,'PY1 Data(H)'!$A$1:$A$288,'PY1 Data(H)'!$A$1:$CZ$288))</f>
        <v>0</v>
      </c>
      <c r="BM65" s="176" cm="1">
        <f t="array" ref="BM65">_xlfn.XLOOKUP(BM$1,'PY1 Data(H)'!$A$1:$CZ$1,_xlfn.XLOOKUP($A65,'PY1 Data(H)'!$A$1:$A$288,'PY1 Data(H)'!$A$1:$CZ$288))</f>
        <v>0</v>
      </c>
      <c r="BN65" s="176" cm="1">
        <f t="array" ref="BN65">_xlfn.XLOOKUP(BN$1,'PY1 Data(H)'!$A$1:$CZ$1,_xlfn.XLOOKUP($A65,'PY1 Data(H)'!$A$1:$A$288,'PY1 Data(H)'!$A$1:$CZ$288))</f>
        <v>0</v>
      </c>
      <c r="BO65" s="176" cm="1">
        <f t="array" ref="BO65">_xlfn.XLOOKUP(BO$1,'PY1 Data(H)'!$A$1:$CZ$1,_xlfn.XLOOKUP($A65,'PY1 Data(H)'!$A$1:$A$288,'PY1 Data(H)'!$A$1:$CZ$288))</f>
        <v>0</v>
      </c>
      <c r="BP65" s="176" cm="1">
        <f t="array" ref="BP65">_xlfn.XLOOKUP(BP$1,'PY1 Data(H)'!$A$1:$CZ$1,_xlfn.XLOOKUP($A65,'PY1 Data(H)'!$A$1:$A$288,'PY1 Data(H)'!$A$1:$CZ$288))</f>
        <v>0</v>
      </c>
      <c r="BQ65" s="176" cm="1">
        <f t="array" ref="BQ65">_xlfn.XLOOKUP(BQ$1,'PY1 Data(H)'!$A$1:$CZ$1,_xlfn.XLOOKUP($A65,'PY1 Data(H)'!$A$1:$A$288,'PY1 Data(H)'!$A$1:$CZ$288))</f>
        <v>0</v>
      </c>
      <c r="BR65" s="176" cm="1">
        <f t="array" ref="BR65">_xlfn.XLOOKUP(BR$1,'PY1 Data(H)'!$A$1:$CZ$1,_xlfn.XLOOKUP($A65,'PY1 Data(H)'!$A$1:$A$288,'PY1 Data(H)'!$A$1:$CZ$288))</f>
        <v>0</v>
      </c>
      <c r="BS65" s="176" cm="1">
        <f t="array" ref="BS65">_xlfn.XLOOKUP(BS$1,'PY1 Data(H)'!$A$1:$CZ$1,_xlfn.XLOOKUP($A65,'PY1 Data(H)'!$A$1:$A$288,'PY1 Data(H)'!$A$1:$CZ$288))</f>
        <v>0</v>
      </c>
      <c r="BT65" s="176" cm="1">
        <f t="array" ref="BT65">_xlfn.XLOOKUP(BT$1,'PY1 Data(H)'!$A$1:$CZ$1,_xlfn.XLOOKUP($A65,'PY1 Data(H)'!$A$1:$A$288,'PY1 Data(H)'!$A$1:$CZ$288))</f>
        <v>0</v>
      </c>
      <c r="BU65" s="176" cm="1">
        <f t="array" ref="BU65">_xlfn.XLOOKUP(BU$1,'PY1 Data(H)'!$A$1:$CZ$1,_xlfn.XLOOKUP($A65,'PY1 Data(H)'!$A$1:$A$288,'PY1 Data(H)'!$A$1:$CZ$288))</f>
        <v>0</v>
      </c>
      <c r="BV65" s="176" cm="1">
        <f t="array" ref="BV65">_xlfn.XLOOKUP(BV$1,'PY1 Data(H)'!$A$1:$CZ$1,_xlfn.XLOOKUP($A65,'PY1 Data(H)'!$A$1:$A$288,'PY1 Data(H)'!$A$1:$CZ$288))</f>
        <v>0</v>
      </c>
      <c r="BW65" s="176" cm="1">
        <f t="array" ref="BW65">_xlfn.XLOOKUP(BW$1,'PY1 Data(H)'!$A$1:$CZ$1,_xlfn.XLOOKUP($A65,'PY1 Data(H)'!$A$1:$A$288,'PY1 Data(H)'!$A$1:$CZ$288))</f>
        <v>0</v>
      </c>
      <c r="BX65" s="176" cm="1">
        <f t="array" ref="BX65">_xlfn.XLOOKUP(BX$1,'PY1 Data(H)'!$A$1:$CZ$1,_xlfn.XLOOKUP($A65,'PY1 Data(H)'!$A$1:$A$288,'PY1 Data(H)'!$A$1:$CZ$288))</f>
        <v>0</v>
      </c>
      <c r="BY65" s="176" cm="1">
        <f t="array" ref="BY65">_xlfn.XLOOKUP(BY$1,'PY1 Data(H)'!$A$1:$CZ$1,_xlfn.XLOOKUP($A65,'PY1 Data(H)'!$A$1:$A$288,'PY1 Data(H)'!$A$1:$CZ$288))</f>
        <v>0</v>
      </c>
      <c r="BZ65" s="176" cm="1">
        <f t="array" ref="BZ65">_xlfn.XLOOKUP(BZ$1,'PY1 Data(H)'!$A$1:$CZ$1,_xlfn.XLOOKUP($A65,'PY1 Data(H)'!$A$1:$A$288,'PY1 Data(H)'!$A$1:$CZ$288))</f>
        <v>0</v>
      </c>
      <c r="CA65" s="176" cm="1">
        <f t="array" ref="CA65">_xlfn.XLOOKUP(CA$1,'PY1 Data(H)'!$A$1:$CZ$1,_xlfn.XLOOKUP($A65,'PY1 Data(H)'!$A$1:$A$288,'PY1 Data(H)'!$A$1:$CZ$288))</f>
        <v>0</v>
      </c>
      <c r="CB65" s="176" cm="1">
        <f t="array" ref="CB65">_xlfn.XLOOKUP(CB$1,'PY1 Data(H)'!$A$1:$CZ$1,_xlfn.XLOOKUP($A65,'PY1 Data(H)'!$A$1:$A$288,'PY1 Data(H)'!$A$1:$CZ$288))</f>
        <v>0</v>
      </c>
      <c r="CC65" s="176" cm="1">
        <f t="array" ref="CC65">_xlfn.XLOOKUP(CC$1,'PY1 Data(H)'!$A$1:$CZ$1,_xlfn.XLOOKUP($A65,'PY1 Data(H)'!$A$1:$A$288,'PY1 Data(H)'!$A$1:$CZ$288))</f>
        <v>0</v>
      </c>
      <c r="CD65" s="176" cm="1">
        <f t="array" ref="CD65">_xlfn.XLOOKUP(CD$1,'PY1 Data(H)'!$A$1:$CZ$1,_xlfn.XLOOKUP($A65,'PY1 Data(H)'!$A$1:$A$288,'PY1 Data(H)'!$A$1:$CZ$288))</f>
        <v>0</v>
      </c>
      <c r="CE65" s="176" cm="1">
        <f t="array" ref="CE65">_xlfn.XLOOKUP(CE$1,'PY1 Data(H)'!$A$1:$CZ$1,_xlfn.XLOOKUP($A65,'PY1 Data(H)'!$A$1:$A$288,'PY1 Data(H)'!$A$1:$CZ$288))</f>
        <v>0</v>
      </c>
      <c r="CF65" s="176" cm="1">
        <f t="array" ref="CF65">_xlfn.XLOOKUP(CF$1,'PY1 Data(H)'!$A$1:$CZ$1,_xlfn.XLOOKUP($A65,'PY1 Data(H)'!$A$1:$A$288,'PY1 Data(H)'!$A$1:$CZ$288))</f>
        <v>0</v>
      </c>
      <c r="CG65" s="176" cm="1">
        <f t="array" ref="CG65">_xlfn.XLOOKUP(CG$1,'PY1 Data(H)'!$A$1:$CZ$1,_xlfn.XLOOKUP($A65,'PY1 Data(H)'!$A$1:$A$288,'PY1 Data(H)'!$A$1:$CZ$288))</f>
        <v>0</v>
      </c>
      <c r="CH65" s="176" cm="1">
        <f t="array" ref="CH65">_xlfn.XLOOKUP(CH$1,'PY1 Data(H)'!$A$1:$CZ$1,_xlfn.XLOOKUP($A65,'PY1 Data(H)'!$A$1:$A$288,'PY1 Data(H)'!$A$1:$CZ$288))</f>
        <v>0</v>
      </c>
      <c r="CI65" s="176" cm="1">
        <f t="array" ref="CI65">_xlfn.XLOOKUP(CI$1,'PY1 Data(H)'!$A$1:$CZ$1,_xlfn.XLOOKUP($A65,'PY1 Data(H)'!$A$1:$A$288,'PY1 Data(H)'!$A$1:$CZ$288))</f>
        <v>0</v>
      </c>
      <c r="CJ65" s="176" cm="1">
        <f t="array" ref="CJ65">_xlfn.XLOOKUP(CJ$1,'PY1 Data(H)'!$A$1:$CZ$1,_xlfn.XLOOKUP($A65,'PY1 Data(H)'!$A$1:$A$288,'PY1 Data(H)'!$A$1:$CZ$288))</f>
        <v>0</v>
      </c>
      <c r="CK65" s="176" cm="1">
        <f t="array" ref="CK65">_xlfn.XLOOKUP(CK$1,'PY1 Data(H)'!$A$1:$CZ$1,_xlfn.XLOOKUP($A65,'PY1 Data(H)'!$A$1:$A$288,'PY1 Data(H)'!$A$1:$CZ$288))</f>
        <v>0</v>
      </c>
      <c r="CL65" s="176" cm="1">
        <f t="array" ref="CL65">_xlfn.XLOOKUP(CL$1,'PY1 Data(H)'!$A$1:$CZ$1,_xlfn.XLOOKUP($A65,'PY1 Data(H)'!$A$1:$A$288,'PY1 Data(H)'!$A$1:$CZ$288))</f>
        <v>0</v>
      </c>
      <c r="CM65" s="176" cm="1">
        <f t="array" ref="CM65">_xlfn.XLOOKUP(CM$1,'PY1 Data(H)'!$A$1:$CZ$1,_xlfn.XLOOKUP($A65,'PY1 Data(H)'!$A$1:$A$288,'PY1 Data(H)'!$A$1:$CZ$288))</f>
        <v>0</v>
      </c>
      <c r="CN65" s="176" cm="1">
        <f t="array" ref="CN65">_xlfn.XLOOKUP(CN$1,'PY1 Data(H)'!$A$1:$CZ$1,_xlfn.XLOOKUP($A65,'PY1 Data(H)'!$A$1:$A$288,'PY1 Data(H)'!$A$1:$CZ$288))</f>
        <v>0</v>
      </c>
      <c r="CO65" s="176" cm="1">
        <f t="array" ref="CO65">_xlfn.XLOOKUP(CO$1,'PY1 Data(H)'!$A$1:$CZ$1,_xlfn.XLOOKUP($A65,'PY1 Data(H)'!$A$1:$A$288,'PY1 Data(H)'!$A$1:$CZ$288))</f>
        <v>0</v>
      </c>
      <c r="CP65" s="176" cm="1">
        <f t="array" ref="CP65">_xlfn.XLOOKUP(CP$1,'PY1 Data(H)'!$A$1:$CZ$1,_xlfn.XLOOKUP($A65,'PY1 Data(H)'!$A$1:$A$288,'PY1 Data(H)'!$A$1:$CZ$288))</f>
        <v>0</v>
      </c>
      <c r="CQ65" s="176" cm="1">
        <f t="array" ref="CQ65">_xlfn.XLOOKUP(CQ$1,'PY1 Data(H)'!$A$1:$CZ$1,_xlfn.XLOOKUP($A65,'PY1 Data(H)'!$A$1:$A$288,'PY1 Data(H)'!$A$1:$CZ$288))</f>
        <v>0</v>
      </c>
      <c r="CR65" s="176" cm="1">
        <f t="array" ref="CR65">_xlfn.XLOOKUP(CR$1,'PY1 Data(H)'!$A$1:$CZ$1,_xlfn.XLOOKUP($A65,'PY1 Data(H)'!$A$1:$A$288,'PY1 Data(H)'!$A$1:$CZ$288))</f>
        <v>0</v>
      </c>
      <c r="CS65" s="176" cm="1">
        <f t="array" ref="CS65">_xlfn.XLOOKUP(CS$1,'PY1 Data(H)'!$A$1:$CZ$1,_xlfn.XLOOKUP($A65,'PY1 Data(H)'!$A$1:$A$288,'PY1 Data(H)'!$A$1:$CZ$288))</f>
        <v>0</v>
      </c>
      <c r="CT65" s="176" cm="1">
        <f t="array" ref="CT65">_xlfn.XLOOKUP(CT$1,'PY1 Data(H)'!$A$1:$CZ$1,_xlfn.XLOOKUP($A65,'PY1 Data(H)'!$A$1:$A$288,'PY1 Data(H)'!$A$1:$CZ$288))</f>
        <v>0</v>
      </c>
      <c r="CU65" s="176" cm="1">
        <f t="array" ref="CU65">_xlfn.XLOOKUP(CU$1,'PY1 Data(H)'!$A$1:$CZ$1,_xlfn.XLOOKUP($A65,'PY1 Data(H)'!$A$1:$A$288,'PY1 Data(H)'!$A$1:$CZ$288))</f>
        <v>0</v>
      </c>
      <c r="CV65" s="176" cm="1">
        <f t="array" ref="CV65">_xlfn.XLOOKUP(CV$1,'PY1 Data(H)'!$A$1:$CZ$1,_xlfn.XLOOKUP($A65,'PY1 Data(H)'!$A$1:$A$288,'PY1 Data(H)'!$A$1:$CZ$288))</f>
        <v>0</v>
      </c>
      <c r="CW65" s="176" cm="1">
        <f t="array" ref="CW65">_xlfn.XLOOKUP(CW$1,'PY1 Data(H)'!$A$1:$CZ$1,_xlfn.XLOOKUP($A65,'PY1 Data(H)'!$A$1:$A$288,'PY1 Data(H)'!$A$1:$CZ$288))</f>
        <v>0</v>
      </c>
      <c r="CX65" s="176" cm="1">
        <f t="array" ref="CX65">_xlfn.XLOOKUP(CX$1,'PY1 Data(H)'!$A$1:$CZ$1,_xlfn.XLOOKUP($A65,'PY1 Data(H)'!$A$1:$A$288,'PY1 Data(H)'!$A$1:$CZ$288))</f>
        <v>0</v>
      </c>
      <c r="CY65" s="176" cm="1">
        <f t="array" ref="CY65">_xlfn.XLOOKUP(CY$1,'PY1 Data(H)'!$A$1:$CZ$1,_xlfn.XLOOKUP($A65,'PY1 Data(H)'!$A$1:$A$288,'PY1 Data(H)'!$A$1:$CZ$288))</f>
        <v>0</v>
      </c>
    </row>
    <row r="66" spans="1:103" x14ac:dyDescent="0.3">
      <c r="A66">
        <v>509</v>
      </c>
      <c r="D66" s="176" cm="1">
        <f t="array" ref="D66">_xlfn.XLOOKUP(D$1,'PY1 Data(H)'!$A$1:$CZ$1,_xlfn.XLOOKUP($A66,'PY1 Data(H)'!$A$1:$A$288,'PY1 Data(H)'!$A$1:$CZ$288))</f>
        <v>0</v>
      </c>
      <c r="E66" s="176" cm="1">
        <f t="array" ref="E66">_xlfn.XLOOKUP(E$1,'PY1 Data(H)'!$A$1:$CZ$1,_xlfn.XLOOKUP($A66,'PY1 Data(H)'!$A$1:$A$288,'PY1 Data(H)'!$A$1:$CZ$288))</f>
        <v>0</v>
      </c>
      <c r="F66" s="176" cm="1">
        <f t="array" ref="F66">_xlfn.XLOOKUP(F$1,'PY1 Data(H)'!$A$1:$CZ$1,_xlfn.XLOOKUP($A66,'PY1 Data(H)'!$A$1:$A$288,'PY1 Data(H)'!$A$1:$CZ$288))</f>
        <v>0</v>
      </c>
      <c r="G66" s="176" cm="1">
        <f t="array" ref="G66">_xlfn.XLOOKUP(G$1,'PY1 Data(H)'!$A$1:$CZ$1,_xlfn.XLOOKUP($A66,'PY1 Data(H)'!$A$1:$A$288,'PY1 Data(H)'!$A$1:$CZ$288))</f>
        <v>0</v>
      </c>
      <c r="H66" s="176" cm="1">
        <f t="array" ref="H66">_xlfn.XLOOKUP(H$1,'PY1 Data(H)'!$A$1:$CZ$1,_xlfn.XLOOKUP($A66,'PY1 Data(H)'!$A$1:$A$288,'PY1 Data(H)'!$A$1:$CZ$288))</f>
        <v>0</v>
      </c>
      <c r="I66" s="176" cm="1">
        <f t="array" ref="I66">_xlfn.XLOOKUP(I$1,'PY1 Data(H)'!$A$1:$CZ$1,_xlfn.XLOOKUP($A66,'PY1 Data(H)'!$A$1:$A$288,'PY1 Data(H)'!$A$1:$CZ$288))</f>
        <v>0</v>
      </c>
      <c r="J66" s="176" cm="1">
        <f t="array" ref="J66">_xlfn.XLOOKUP(J$1,'PY1 Data(H)'!$A$1:$CZ$1,_xlfn.XLOOKUP($A66,'PY1 Data(H)'!$A$1:$A$288,'PY1 Data(H)'!$A$1:$CZ$288))</f>
        <v>0</v>
      </c>
      <c r="K66" s="176" cm="1">
        <f t="array" ref="K66">_xlfn.XLOOKUP(K$1,'PY1 Data(H)'!$A$1:$CZ$1,_xlfn.XLOOKUP($A66,'PY1 Data(H)'!$A$1:$A$288,'PY1 Data(H)'!$A$1:$CZ$288))</f>
        <v>0</v>
      </c>
      <c r="L66" s="176" cm="1">
        <f t="array" ref="L66">_xlfn.XLOOKUP(L$1,'PY1 Data(H)'!$A$1:$CZ$1,_xlfn.XLOOKUP($A66,'PY1 Data(H)'!$A$1:$A$288,'PY1 Data(H)'!$A$1:$CZ$288))</f>
        <v>0</v>
      </c>
      <c r="M66" s="176" cm="1">
        <f t="array" ref="M66">_xlfn.XLOOKUP(M$1,'PY1 Data(H)'!$A$1:$CZ$1,_xlfn.XLOOKUP($A66,'PY1 Data(H)'!$A$1:$A$288,'PY1 Data(H)'!$A$1:$CZ$288))</f>
        <v>0</v>
      </c>
      <c r="N66" s="176" cm="1">
        <f t="array" ref="N66">_xlfn.XLOOKUP(N$1,'PY1 Data(H)'!$A$1:$CZ$1,_xlfn.XLOOKUP($A66,'PY1 Data(H)'!$A$1:$A$288,'PY1 Data(H)'!$A$1:$CZ$288))</f>
        <v>0</v>
      </c>
      <c r="O66" s="176" cm="1">
        <f t="array" ref="O66">_xlfn.XLOOKUP(O$1,'PY1 Data(H)'!$A$1:$CZ$1,_xlfn.XLOOKUP($A66,'PY1 Data(H)'!$A$1:$A$288,'PY1 Data(H)'!$A$1:$CZ$288))</f>
        <v>0</v>
      </c>
      <c r="P66" s="176" cm="1">
        <f t="array" ref="P66">_xlfn.XLOOKUP(P$1,'PY1 Data(H)'!$A$1:$CZ$1,_xlfn.XLOOKUP($A66,'PY1 Data(H)'!$A$1:$A$288,'PY1 Data(H)'!$A$1:$CZ$288))</f>
        <v>0</v>
      </c>
      <c r="Q66" s="176" cm="1">
        <f t="array" ref="Q66">_xlfn.XLOOKUP(Q$1,'PY1 Data(H)'!$A$1:$CZ$1,_xlfn.XLOOKUP($A66,'PY1 Data(H)'!$A$1:$A$288,'PY1 Data(H)'!$A$1:$CZ$288))</f>
        <v>12134</v>
      </c>
      <c r="R66" s="176" cm="1">
        <f t="array" ref="R66">_xlfn.XLOOKUP(R$1,'PY1 Data(H)'!$A$1:$CZ$1,_xlfn.XLOOKUP($A66,'PY1 Data(H)'!$A$1:$A$288,'PY1 Data(H)'!$A$1:$CZ$288))</f>
        <v>0</v>
      </c>
      <c r="S66" s="176" cm="1">
        <f t="array" ref="S66">_xlfn.XLOOKUP(S$1,'PY1 Data(H)'!$A$1:$CZ$1,_xlfn.XLOOKUP($A66,'PY1 Data(H)'!$A$1:$A$288,'PY1 Data(H)'!$A$1:$CZ$288))</f>
        <v>0</v>
      </c>
      <c r="T66" s="176" cm="1">
        <f t="array" ref="T66">_xlfn.XLOOKUP(T$1,'PY1 Data(H)'!$A$1:$CZ$1,_xlfn.XLOOKUP($A66,'PY1 Data(H)'!$A$1:$A$288,'PY1 Data(H)'!$A$1:$CZ$288))</f>
        <v>0</v>
      </c>
      <c r="U66" s="176" cm="1">
        <f t="array" ref="U66">_xlfn.XLOOKUP(U$1,'PY1 Data(H)'!$A$1:$CZ$1,_xlfn.XLOOKUP($A66,'PY1 Data(H)'!$A$1:$A$288,'PY1 Data(H)'!$A$1:$CZ$288))</f>
        <v>0</v>
      </c>
      <c r="V66" s="176" cm="1">
        <f t="array" ref="V66">_xlfn.XLOOKUP(V$1,'PY1 Data(H)'!$A$1:$CZ$1,_xlfn.XLOOKUP($A66,'PY1 Data(H)'!$A$1:$A$288,'PY1 Data(H)'!$A$1:$CZ$288))</f>
        <v>0</v>
      </c>
      <c r="W66" s="176" cm="1">
        <f t="array" ref="W66">_xlfn.XLOOKUP(W$1,'PY1 Data(H)'!$A$1:$CZ$1,_xlfn.XLOOKUP($A66,'PY1 Data(H)'!$A$1:$A$288,'PY1 Data(H)'!$A$1:$CZ$288))</f>
        <v>0</v>
      </c>
      <c r="X66" s="176" cm="1">
        <f t="array" ref="X66">_xlfn.XLOOKUP(X$1,'PY1 Data(H)'!$A$1:$CZ$1,_xlfn.XLOOKUP($A66,'PY1 Data(H)'!$A$1:$A$288,'PY1 Data(H)'!$A$1:$CZ$288))</f>
        <v>0</v>
      </c>
      <c r="Y66" s="176" cm="1">
        <f t="array" ref="Y66">_xlfn.XLOOKUP(Y$1,'PY1 Data(H)'!$A$1:$CZ$1,_xlfn.XLOOKUP($A66,'PY1 Data(H)'!$A$1:$A$288,'PY1 Data(H)'!$A$1:$CZ$288))</f>
        <v>0</v>
      </c>
      <c r="Z66" s="176" cm="1">
        <f t="array" ref="Z66">_xlfn.XLOOKUP(Z$1,'PY1 Data(H)'!$A$1:$CZ$1,_xlfn.XLOOKUP($A66,'PY1 Data(H)'!$A$1:$A$288,'PY1 Data(H)'!$A$1:$CZ$288))</f>
        <v>0</v>
      </c>
      <c r="AA66" s="176" cm="1">
        <f t="array" ref="AA66">_xlfn.XLOOKUP(AA$1,'PY1 Data(H)'!$A$1:$CZ$1,_xlfn.XLOOKUP($A66,'PY1 Data(H)'!$A$1:$A$288,'PY1 Data(H)'!$A$1:$CZ$288))</f>
        <v>0</v>
      </c>
      <c r="AB66" s="176" cm="1">
        <f t="array" ref="AB66">_xlfn.XLOOKUP(AB$1,'PY1 Data(H)'!$A$1:$CZ$1,_xlfn.XLOOKUP($A66,'PY1 Data(H)'!$A$1:$A$288,'PY1 Data(H)'!$A$1:$CZ$288))</f>
        <v>0</v>
      </c>
      <c r="AC66" s="176" cm="1">
        <f t="array" ref="AC66">_xlfn.XLOOKUP(AC$1,'PY1 Data(H)'!$A$1:$CZ$1,_xlfn.XLOOKUP($A66,'PY1 Data(H)'!$A$1:$A$288,'PY1 Data(H)'!$A$1:$CZ$288))</f>
        <v>0</v>
      </c>
      <c r="AD66" s="176" cm="1">
        <f t="array" ref="AD66">_xlfn.XLOOKUP(AD$1,'PY1 Data(H)'!$A$1:$CZ$1,_xlfn.XLOOKUP($A66,'PY1 Data(H)'!$A$1:$A$288,'PY1 Data(H)'!$A$1:$CZ$288))</f>
        <v>0</v>
      </c>
      <c r="AE66" s="176" cm="1">
        <f t="array" ref="AE66">_xlfn.XLOOKUP(AE$1,'PY1 Data(H)'!$A$1:$CZ$1,_xlfn.XLOOKUP($A66,'PY1 Data(H)'!$A$1:$A$288,'PY1 Data(H)'!$A$1:$CZ$288))</f>
        <v>0</v>
      </c>
      <c r="AF66" s="176" cm="1">
        <f t="array" ref="AF66">_xlfn.XLOOKUP(AF$1,'PY1 Data(H)'!$A$1:$CZ$1,_xlfn.XLOOKUP($A66,'PY1 Data(H)'!$A$1:$A$288,'PY1 Data(H)'!$A$1:$CZ$288))</f>
        <v>0</v>
      </c>
      <c r="AG66" s="176" cm="1">
        <f t="array" ref="AG66">_xlfn.XLOOKUP(AG$1,'PY1 Data(H)'!$A$1:$CZ$1,_xlfn.XLOOKUP($A66,'PY1 Data(H)'!$A$1:$A$288,'PY1 Data(H)'!$A$1:$CZ$288))</f>
        <v>0</v>
      </c>
      <c r="AH66" s="176" cm="1">
        <f t="array" ref="AH66">_xlfn.XLOOKUP(AH$1,'PY1 Data(H)'!$A$1:$CZ$1,_xlfn.XLOOKUP($A66,'PY1 Data(H)'!$A$1:$A$288,'PY1 Data(H)'!$A$1:$CZ$288))</f>
        <v>0</v>
      </c>
      <c r="AI66" s="176" cm="1">
        <f t="array" ref="AI66">_xlfn.XLOOKUP(AI$1,'PY1 Data(H)'!$A$1:$CZ$1,_xlfn.XLOOKUP($A66,'PY1 Data(H)'!$A$1:$A$288,'PY1 Data(H)'!$A$1:$CZ$288))</f>
        <v>0</v>
      </c>
      <c r="AJ66" s="176" cm="1">
        <f t="array" ref="AJ66">_xlfn.XLOOKUP(AJ$1,'PY1 Data(H)'!$A$1:$CZ$1,_xlfn.XLOOKUP($A66,'PY1 Data(H)'!$A$1:$A$288,'PY1 Data(H)'!$A$1:$CZ$288))</f>
        <v>0</v>
      </c>
      <c r="AK66" s="176" cm="1">
        <f t="array" ref="AK66">_xlfn.XLOOKUP(AK$1,'PY1 Data(H)'!$A$1:$CZ$1,_xlfn.XLOOKUP($A66,'PY1 Data(H)'!$A$1:$A$288,'PY1 Data(H)'!$A$1:$CZ$288))</f>
        <v>0</v>
      </c>
      <c r="AL66" s="176" cm="1">
        <f t="array" ref="AL66">_xlfn.XLOOKUP(AL$1,'PY1 Data(H)'!$A$1:$CZ$1,_xlfn.XLOOKUP($A66,'PY1 Data(H)'!$A$1:$A$288,'PY1 Data(H)'!$A$1:$CZ$288))</f>
        <v>0</v>
      </c>
      <c r="AM66" s="176" cm="1">
        <f t="array" ref="AM66">_xlfn.XLOOKUP(AM$1,'PY1 Data(H)'!$A$1:$CZ$1,_xlfn.XLOOKUP($A66,'PY1 Data(H)'!$A$1:$A$288,'PY1 Data(H)'!$A$1:$CZ$288))</f>
        <v>0</v>
      </c>
      <c r="AN66" s="176" cm="1">
        <f t="array" ref="AN66">_xlfn.XLOOKUP(AN$1,'PY1 Data(H)'!$A$1:$CZ$1,_xlfn.XLOOKUP($A66,'PY1 Data(H)'!$A$1:$A$288,'PY1 Data(H)'!$A$1:$CZ$288))</f>
        <v>0</v>
      </c>
      <c r="AO66" s="176" cm="1">
        <f t="array" ref="AO66">_xlfn.XLOOKUP(AO$1,'PY1 Data(H)'!$A$1:$CZ$1,_xlfn.XLOOKUP($A66,'PY1 Data(H)'!$A$1:$A$288,'PY1 Data(H)'!$A$1:$CZ$288))</f>
        <v>0</v>
      </c>
      <c r="AP66" s="176" cm="1">
        <f t="array" ref="AP66">_xlfn.XLOOKUP(AP$1,'PY1 Data(H)'!$A$1:$CZ$1,_xlfn.XLOOKUP($A66,'PY1 Data(H)'!$A$1:$A$288,'PY1 Data(H)'!$A$1:$CZ$288))</f>
        <v>0</v>
      </c>
      <c r="AQ66" s="176" cm="1">
        <f t="array" ref="AQ66">_xlfn.XLOOKUP(AQ$1,'PY1 Data(H)'!$A$1:$CZ$1,_xlfn.XLOOKUP($A66,'PY1 Data(H)'!$A$1:$A$288,'PY1 Data(H)'!$A$1:$CZ$288))</f>
        <v>0</v>
      </c>
      <c r="AR66" s="176" cm="1">
        <f t="array" ref="AR66">_xlfn.XLOOKUP(AR$1,'PY1 Data(H)'!$A$1:$CZ$1,_xlfn.XLOOKUP($A66,'PY1 Data(H)'!$A$1:$A$288,'PY1 Data(H)'!$A$1:$CZ$288))</f>
        <v>0</v>
      </c>
      <c r="AS66" s="176" cm="1">
        <f t="array" ref="AS66">_xlfn.XLOOKUP(AS$1,'PY1 Data(H)'!$A$1:$CZ$1,_xlfn.XLOOKUP($A66,'PY1 Data(H)'!$A$1:$A$288,'PY1 Data(H)'!$A$1:$CZ$288))</f>
        <v>0</v>
      </c>
      <c r="AT66" s="176" cm="1">
        <f t="array" ref="AT66">_xlfn.XLOOKUP(AT$1,'PY1 Data(H)'!$A$1:$CZ$1,_xlfn.XLOOKUP($A66,'PY1 Data(H)'!$A$1:$A$288,'PY1 Data(H)'!$A$1:$CZ$288))</f>
        <v>1519651</v>
      </c>
      <c r="AU66" s="176" cm="1">
        <f t="array" ref="AU66">_xlfn.XLOOKUP(AU$1,'PY1 Data(H)'!$A$1:$CZ$1,_xlfn.XLOOKUP($A66,'PY1 Data(H)'!$A$1:$A$288,'PY1 Data(H)'!$A$1:$CZ$288))</f>
        <v>0</v>
      </c>
      <c r="AV66" s="176" cm="1">
        <f t="array" ref="AV66">_xlfn.XLOOKUP(AV$1,'PY1 Data(H)'!$A$1:$CZ$1,_xlfn.XLOOKUP($A66,'PY1 Data(H)'!$A$1:$A$288,'PY1 Data(H)'!$A$1:$CZ$288))</f>
        <v>0</v>
      </c>
      <c r="AW66" s="176" cm="1">
        <f t="array" ref="AW66">_xlfn.XLOOKUP(AW$1,'PY1 Data(H)'!$A$1:$CZ$1,_xlfn.XLOOKUP($A66,'PY1 Data(H)'!$A$1:$A$288,'PY1 Data(H)'!$A$1:$CZ$288))</f>
        <v>0</v>
      </c>
      <c r="AX66" s="176" cm="1">
        <f t="array" ref="AX66">_xlfn.XLOOKUP(AX$1,'PY1 Data(H)'!$A$1:$CZ$1,_xlfn.XLOOKUP($A66,'PY1 Data(H)'!$A$1:$A$288,'PY1 Data(H)'!$A$1:$CZ$288))</f>
        <v>0</v>
      </c>
      <c r="AY66" s="176" cm="1">
        <f t="array" ref="AY66">_xlfn.XLOOKUP(AY$1,'PY1 Data(H)'!$A$1:$CZ$1,_xlfn.XLOOKUP($A66,'PY1 Data(H)'!$A$1:$A$288,'PY1 Data(H)'!$A$1:$CZ$288))</f>
        <v>0</v>
      </c>
      <c r="AZ66" s="176" cm="1">
        <f t="array" ref="AZ66">_xlfn.XLOOKUP(AZ$1,'PY1 Data(H)'!$A$1:$CZ$1,_xlfn.XLOOKUP($A66,'PY1 Data(H)'!$A$1:$A$288,'PY1 Data(H)'!$A$1:$CZ$288))</f>
        <v>0</v>
      </c>
      <c r="BA66" s="176" cm="1">
        <f t="array" ref="BA66">_xlfn.XLOOKUP(BA$1,'PY1 Data(H)'!$A$1:$CZ$1,_xlfn.XLOOKUP($A66,'PY1 Data(H)'!$A$1:$A$288,'PY1 Data(H)'!$A$1:$CZ$288))</f>
        <v>0</v>
      </c>
      <c r="BB66" s="176" cm="1">
        <f t="array" ref="BB66">_xlfn.XLOOKUP(BB$1,'PY1 Data(H)'!$A$1:$CZ$1,_xlfn.XLOOKUP($A66,'PY1 Data(H)'!$A$1:$A$288,'PY1 Data(H)'!$A$1:$CZ$288))</f>
        <v>0</v>
      </c>
      <c r="BC66" s="176" cm="1">
        <f t="array" ref="BC66">_xlfn.XLOOKUP(BC$1,'PY1 Data(H)'!$A$1:$CZ$1,_xlfn.XLOOKUP($A66,'PY1 Data(H)'!$A$1:$A$288,'PY1 Data(H)'!$A$1:$CZ$288))</f>
        <v>0</v>
      </c>
      <c r="BD66" s="176" cm="1">
        <f t="array" ref="BD66">_xlfn.XLOOKUP(BD$1,'PY1 Data(H)'!$A$1:$CZ$1,_xlfn.XLOOKUP($A66,'PY1 Data(H)'!$A$1:$A$288,'PY1 Data(H)'!$A$1:$CZ$288))</f>
        <v>0</v>
      </c>
      <c r="BE66" s="176" cm="1">
        <f t="array" ref="BE66">_xlfn.XLOOKUP(BE$1,'PY1 Data(H)'!$A$1:$CZ$1,_xlfn.XLOOKUP($A66,'PY1 Data(H)'!$A$1:$A$288,'PY1 Data(H)'!$A$1:$CZ$288))</f>
        <v>0</v>
      </c>
      <c r="BF66" s="176" cm="1">
        <f t="array" ref="BF66">_xlfn.XLOOKUP(BF$1,'PY1 Data(H)'!$A$1:$CZ$1,_xlfn.XLOOKUP($A66,'PY1 Data(H)'!$A$1:$A$288,'PY1 Data(H)'!$A$1:$CZ$288))</f>
        <v>0</v>
      </c>
      <c r="BG66" s="176" cm="1">
        <f t="array" ref="BG66">_xlfn.XLOOKUP(BG$1,'PY1 Data(H)'!$A$1:$CZ$1,_xlfn.XLOOKUP($A66,'PY1 Data(H)'!$A$1:$A$288,'PY1 Data(H)'!$A$1:$CZ$288))</f>
        <v>0</v>
      </c>
      <c r="BH66" s="176" cm="1">
        <f t="array" ref="BH66">_xlfn.XLOOKUP(BH$1,'PY1 Data(H)'!$A$1:$CZ$1,_xlfn.XLOOKUP($A66,'PY1 Data(H)'!$A$1:$A$288,'PY1 Data(H)'!$A$1:$CZ$288))</f>
        <v>0</v>
      </c>
      <c r="BI66" s="176" cm="1">
        <f t="array" ref="BI66">_xlfn.XLOOKUP(BI$1,'PY1 Data(H)'!$A$1:$CZ$1,_xlfn.XLOOKUP($A66,'PY1 Data(H)'!$A$1:$A$288,'PY1 Data(H)'!$A$1:$CZ$288))</f>
        <v>0</v>
      </c>
      <c r="BJ66" s="176" cm="1">
        <f t="array" ref="BJ66">_xlfn.XLOOKUP(BJ$1,'PY1 Data(H)'!$A$1:$CZ$1,_xlfn.XLOOKUP($A66,'PY1 Data(H)'!$A$1:$A$288,'PY1 Data(H)'!$A$1:$CZ$288))</f>
        <v>0</v>
      </c>
      <c r="BK66" s="176" cm="1">
        <f t="array" ref="BK66">_xlfn.XLOOKUP(BK$1,'PY1 Data(H)'!$A$1:$CZ$1,_xlfn.XLOOKUP($A66,'PY1 Data(H)'!$A$1:$A$288,'PY1 Data(H)'!$A$1:$CZ$288))</f>
        <v>0</v>
      </c>
      <c r="BL66" s="176" cm="1">
        <f t="array" ref="BL66">_xlfn.XLOOKUP(BL$1,'PY1 Data(H)'!$A$1:$CZ$1,_xlfn.XLOOKUP($A66,'PY1 Data(H)'!$A$1:$A$288,'PY1 Data(H)'!$A$1:$CZ$288))</f>
        <v>0</v>
      </c>
      <c r="BM66" s="176" cm="1">
        <f t="array" ref="BM66">_xlfn.XLOOKUP(BM$1,'PY1 Data(H)'!$A$1:$CZ$1,_xlfn.XLOOKUP($A66,'PY1 Data(H)'!$A$1:$A$288,'PY1 Data(H)'!$A$1:$CZ$288))</f>
        <v>0</v>
      </c>
      <c r="BN66" s="176" cm="1">
        <f t="array" ref="BN66">_xlfn.XLOOKUP(BN$1,'PY1 Data(H)'!$A$1:$CZ$1,_xlfn.XLOOKUP($A66,'PY1 Data(H)'!$A$1:$A$288,'PY1 Data(H)'!$A$1:$CZ$288))</f>
        <v>0</v>
      </c>
      <c r="BO66" s="176" cm="1">
        <f t="array" ref="BO66">_xlfn.XLOOKUP(BO$1,'PY1 Data(H)'!$A$1:$CZ$1,_xlfn.XLOOKUP($A66,'PY1 Data(H)'!$A$1:$A$288,'PY1 Data(H)'!$A$1:$CZ$288))</f>
        <v>0</v>
      </c>
      <c r="BP66" s="176" cm="1">
        <f t="array" ref="BP66">_xlfn.XLOOKUP(BP$1,'PY1 Data(H)'!$A$1:$CZ$1,_xlfn.XLOOKUP($A66,'PY1 Data(H)'!$A$1:$A$288,'PY1 Data(H)'!$A$1:$CZ$288))</f>
        <v>0</v>
      </c>
      <c r="BQ66" s="176" cm="1">
        <f t="array" ref="BQ66">_xlfn.XLOOKUP(BQ$1,'PY1 Data(H)'!$A$1:$CZ$1,_xlfn.XLOOKUP($A66,'PY1 Data(H)'!$A$1:$A$288,'PY1 Data(H)'!$A$1:$CZ$288))</f>
        <v>0</v>
      </c>
      <c r="BR66" s="176" cm="1">
        <f t="array" ref="BR66">_xlfn.XLOOKUP(BR$1,'PY1 Data(H)'!$A$1:$CZ$1,_xlfn.XLOOKUP($A66,'PY1 Data(H)'!$A$1:$A$288,'PY1 Data(H)'!$A$1:$CZ$288))</f>
        <v>0</v>
      </c>
      <c r="BS66" s="176" cm="1">
        <f t="array" ref="BS66">_xlfn.XLOOKUP(BS$1,'PY1 Data(H)'!$A$1:$CZ$1,_xlfn.XLOOKUP($A66,'PY1 Data(H)'!$A$1:$A$288,'PY1 Data(H)'!$A$1:$CZ$288))</f>
        <v>0</v>
      </c>
      <c r="BT66" s="176" cm="1">
        <f t="array" ref="BT66">_xlfn.XLOOKUP(BT$1,'PY1 Data(H)'!$A$1:$CZ$1,_xlfn.XLOOKUP($A66,'PY1 Data(H)'!$A$1:$A$288,'PY1 Data(H)'!$A$1:$CZ$288))</f>
        <v>0</v>
      </c>
      <c r="BU66" s="176" cm="1">
        <f t="array" ref="BU66">_xlfn.XLOOKUP(BU$1,'PY1 Data(H)'!$A$1:$CZ$1,_xlfn.XLOOKUP($A66,'PY1 Data(H)'!$A$1:$A$288,'PY1 Data(H)'!$A$1:$CZ$288))</f>
        <v>0</v>
      </c>
      <c r="BV66" s="176" cm="1">
        <f t="array" ref="BV66">_xlfn.XLOOKUP(BV$1,'PY1 Data(H)'!$A$1:$CZ$1,_xlfn.XLOOKUP($A66,'PY1 Data(H)'!$A$1:$A$288,'PY1 Data(H)'!$A$1:$CZ$288))</f>
        <v>0</v>
      </c>
      <c r="BW66" s="176" cm="1">
        <f t="array" ref="BW66">_xlfn.XLOOKUP(BW$1,'PY1 Data(H)'!$A$1:$CZ$1,_xlfn.XLOOKUP($A66,'PY1 Data(H)'!$A$1:$A$288,'PY1 Data(H)'!$A$1:$CZ$288))</f>
        <v>0</v>
      </c>
      <c r="BX66" s="176" cm="1">
        <f t="array" ref="BX66">_xlfn.XLOOKUP(BX$1,'PY1 Data(H)'!$A$1:$CZ$1,_xlfn.XLOOKUP($A66,'PY1 Data(H)'!$A$1:$A$288,'PY1 Data(H)'!$A$1:$CZ$288))</f>
        <v>0</v>
      </c>
      <c r="BY66" s="176" cm="1">
        <f t="array" ref="BY66">_xlfn.XLOOKUP(BY$1,'PY1 Data(H)'!$A$1:$CZ$1,_xlfn.XLOOKUP($A66,'PY1 Data(H)'!$A$1:$A$288,'PY1 Data(H)'!$A$1:$CZ$288))</f>
        <v>0</v>
      </c>
      <c r="BZ66" s="176" cm="1">
        <f t="array" ref="BZ66">_xlfn.XLOOKUP(BZ$1,'PY1 Data(H)'!$A$1:$CZ$1,_xlfn.XLOOKUP($A66,'PY1 Data(H)'!$A$1:$A$288,'PY1 Data(H)'!$A$1:$CZ$288))</f>
        <v>0</v>
      </c>
      <c r="CA66" s="176" cm="1">
        <f t="array" ref="CA66">_xlfn.XLOOKUP(CA$1,'PY1 Data(H)'!$A$1:$CZ$1,_xlfn.XLOOKUP($A66,'PY1 Data(H)'!$A$1:$A$288,'PY1 Data(H)'!$A$1:$CZ$288))</f>
        <v>0</v>
      </c>
      <c r="CB66" s="176" cm="1">
        <f t="array" ref="CB66">_xlfn.XLOOKUP(CB$1,'PY1 Data(H)'!$A$1:$CZ$1,_xlfn.XLOOKUP($A66,'PY1 Data(H)'!$A$1:$A$288,'PY1 Data(H)'!$A$1:$CZ$288))</f>
        <v>0</v>
      </c>
      <c r="CC66" s="176" cm="1">
        <f t="array" ref="CC66">_xlfn.XLOOKUP(CC$1,'PY1 Data(H)'!$A$1:$CZ$1,_xlfn.XLOOKUP($A66,'PY1 Data(H)'!$A$1:$A$288,'PY1 Data(H)'!$A$1:$CZ$288))</f>
        <v>0</v>
      </c>
      <c r="CD66" s="176" cm="1">
        <f t="array" ref="CD66">_xlfn.XLOOKUP(CD$1,'PY1 Data(H)'!$A$1:$CZ$1,_xlfn.XLOOKUP($A66,'PY1 Data(H)'!$A$1:$A$288,'PY1 Data(H)'!$A$1:$CZ$288))</f>
        <v>0</v>
      </c>
      <c r="CE66" s="176" cm="1">
        <f t="array" ref="CE66">_xlfn.XLOOKUP(CE$1,'PY1 Data(H)'!$A$1:$CZ$1,_xlfn.XLOOKUP($A66,'PY1 Data(H)'!$A$1:$A$288,'PY1 Data(H)'!$A$1:$CZ$288))</f>
        <v>0</v>
      </c>
      <c r="CF66" s="176" cm="1">
        <f t="array" ref="CF66">_xlfn.XLOOKUP(CF$1,'PY1 Data(H)'!$A$1:$CZ$1,_xlfn.XLOOKUP($A66,'PY1 Data(H)'!$A$1:$A$288,'PY1 Data(H)'!$A$1:$CZ$288))</f>
        <v>0</v>
      </c>
      <c r="CG66" s="176" cm="1">
        <f t="array" ref="CG66">_xlfn.XLOOKUP(CG$1,'PY1 Data(H)'!$A$1:$CZ$1,_xlfn.XLOOKUP($A66,'PY1 Data(H)'!$A$1:$A$288,'PY1 Data(H)'!$A$1:$CZ$288))</f>
        <v>0</v>
      </c>
      <c r="CH66" s="176" cm="1">
        <f t="array" ref="CH66">_xlfn.XLOOKUP(CH$1,'PY1 Data(H)'!$A$1:$CZ$1,_xlfn.XLOOKUP($A66,'PY1 Data(H)'!$A$1:$A$288,'PY1 Data(H)'!$A$1:$CZ$288))</f>
        <v>0</v>
      </c>
      <c r="CI66" s="176" cm="1">
        <f t="array" ref="CI66">_xlfn.XLOOKUP(CI$1,'PY1 Data(H)'!$A$1:$CZ$1,_xlfn.XLOOKUP($A66,'PY1 Data(H)'!$A$1:$A$288,'PY1 Data(H)'!$A$1:$CZ$288))</f>
        <v>0</v>
      </c>
      <c r="CJ66" s="176" cm="1">
        <f t="array" ref="CJ66">_xlfn.XLOOKUP(CJ$1,'PY1 Data(H)'!$A$1:$CZ$1,_xlfn.XLOOKUP($A66,'PY1 Data(H)'!$A$1:$A$288,'PY1 Data(H)'!$A$1:$CZ$288))</f>
        <v>0</v>
      </c>
      <c r="CK66" s="176" cm="1">
        <f t="array" ref="CK66">_xlfn.XLOOKUP(CK$1,'PY1 Data(H)'!$A$1:$CZ$1,_xlfn.XLOOKUP($A66,'PY1 Data(H)'!$A$1:$A$288,'PY1 Data(H)'!$A$1:$CZ$288))</f>
        <v>0</v>
      </c>
      <c r="CL66" s="176" cm="1">
        <f t="array" ref="CL66">_xlfn.XLOOKUP(CL$1,'PY1 Data(H)'!$A$1:$CZ$1,_xlfn.XLOOKUP($A66,'PY1 Data(H)'!$A$1:$A$288,'PY1 Data(H)'!$A$1:$CZ$288))</f>
        <v>0</v>
      </c>
      <c r="CM66" s="176" cm="1">
        <f t="array" ref="CM66">_xlfn.XLOOKUP(CM$1,'PY1 Data(H)'!$A$1:$CZ$1,_xlfn.XLOOKUP($A66,'PY1 Data(H)'!$A$1:$A$288,'PY1 Data(H)'!$A$1:$CZ$288))</f>
        <v>0</v>
      </c>
      <c r="CN66" s="176" cm="1">
        <f t="array" ref="CN66">_xlfn.XLOOKUP(CN$1,'PY1 Data(H)'!$A$1:$CZ$1,_xlfn.XLOOKUP($A66,'PY1 Data(H)'!$A$1:$A$288,'PY1 Data(H)'!$A$1:$CZ$288))</f>
        <v>0</v>
      </c>
      <c r="CO66" s="176" cm="1">
        <f t="array" ref="CO66">_xlfn.XLOOKUP(CO$1,'PY1 Data(H)'!$A$1:$CZ$1,_xlfn.XLOOKUP($A66,'PY1 Data(H)'!$A$1:$A$288,'PY1 Data(H)'!$A$1:$CZ$288))</f>
        <v>0</v>
      </c>
      <c r="CP66" s="176" cm="1">
        <f t="array" ref="CP66">_xlfn.XLOOKUP(CP$1,'PY1 Data(H)'!$A$1:$CZ$1,_xlfn.XLOOKUP($A66,'PY1 Data(H)'!$A$1:$A$288,'PY1 Data(H)'!$A$1:$CZ$288))</f>
        <v>0</v>
      </c>
      <c r="CQ66" s="176" cm="1">
        <f t="array" ref="CQ66">_xlfn.XLOOKUP(CQ$1,'PY1 Data(H)'!$A$1:$CZ$1,_xlfn.XLOOKUP($A66,'PY1 Data(H)'!$A$1:$A$288,'PY1 Data(H)'!$A$1:$CZ$288))</f>
        <v>0</v>
      </c>
      <c r="CR66" s="176" cm="1">
        <f t="array" ref="CR66">_xlfn.XLOOKUP(CR$1,'PY1 Data(H)'!$A$1:$CZ$1,_xlfn.XLOOKUP($A66,'PY1 Data(H)'!$A$1:$A$288,'PY1 Data(H)'!$A$1:$CZ$288))</f>
        <v>0</v>
      </c>
      <c r="CS66" s="176" cm="1">
        <f t="array" ref="CS66">_xlfn.XLOOKUP(CS$1,'PY1 Data(H)'!$A$1:$CZ$1,_xlfn.XLOOKUP($A66,'PY1 Data(H)'!$A$1:$A$288,'PY1 Data(H)'!$A$1:$CZ$288))</f>
        <v>0</v>
      </c>
      <c r="CT66" s="176" cm="1">
        <f t="array" ref="CT66">_xlfn.XLOOKUP(CT$1,'PY1 Data(H)'!$A$1:$CZ$1,_xlfn.XLOOKUP($A66,'PY1 Data(H)'!$A$1:$A$288,'PY1 Data(H)'!$A$1:$CZ$288))</f>
        <v>0</v>
      </c>
      <c r="CU66" s="176" cm="1">
        <f t="array" ref="CU66">_xlfn.XLOOKUP(CU$1,'PY1 Data(H)'!$A$1:$CZ$1,_xlfn.XLOOKUP($A66,'PY1 Data(H)'!$A$1:$A$288,'PY1 Data(H)'!$A$1:$CZ$288))</f>
        <v>0</v>
      </c>
      <c r="CV66" s="176" cm="1">
        <f t="array" ref="CV66">_xlfn.XLOOKUP(CV$1,'PY1 Data(H)'!$A$1:$CZ$1,_xlfn.XLOOKUP($A66,'PY1 Data(H)'!$A$1:$A$288,'PY1 Data(H)'!$A$1:$CZ$288))</f>
        <v>0</v>
      </c>
      <c r="CW66" s="176" cm="1">
        <f t="array" ref="CW66">_xlfn.XLOOKUP(CW$1,'PY1 Data(H)'!$A$1:$CZ$1,_xlfn.XLOOKUP($A66,'PY1 Data(H)'!$A$1:$A$288,'PY1 Data(H)'!$A$1:$CZ$288))</f>
        <v>0</v>
      </c>
      <c r="CX66" s="176" cm="1">
        <f t="array" ref="CX66">_xlfn.XLOOKUP(CX$1,'PY1 Data(H)'!$A$1:$CZ$1,_xlfn.XLOOKUP($A66,'PY1 Data(H)'!$A$1:$A$288,'PY1 Data(H)'!$A$1:$CZ$288))</f>
        <v>0</v>
      </c>
      <c r="CY66" s="176" cm="1">
        <f t="array" ref="CY66">_xlfn.XLOOKUP(CY$1,'PY1 Data(H)'!$A$1:$CZ$1,_xlfn.XLOOKUP($A66,'PY1 Data(H)'!$A$1:$A$288,'PY1 Data(H)'!$A$1:$CZ$288))</f>
        <v>0</v>
      </c>
    </row>
    <row r="67" spans="1:103" x14ac:dyDescent="0.3">
      <c r="A67">
        <v>22</v>
      </c>
      <c r="D67" s="176" cm="1">
        <f t="array" ref="D67">_xlfn.XLOOKUP(D$1,'PY1 Data(H)'!$A$1:$CZ$1,_xlfn.XLOOKUP($A67,'PY1 Data(H)'!$A$1:$A$288,'PY1 Data(H)'!$A$1:$CZ$288))</f>
        <v>0</v>
      </c>
      <c r="E67" s="176" cm="1">
        <f t="array" ref="E67">_xlfn.XLOOKUP(E$1,'PY1 Data(H)'!$A$1:$CZ$1,_xlfn.XLOOKUP($A67,'PY1 Data(H)'!$A$1:$A$288,'PY1 Data(H)'!$A$1:$CZ$288))</f>
        <v>0</v>
      </c>
      <c r="F67" s="176" cm="1">
        <f t="array" ref="F67">_xlfn.XLOOKUP(F$1,'PY1 Data(H)'!$A$1:$CZ$1,_xlfn.XLOOKUP($A67,'PY1 Data(H)'!$A$1:$A$288,'PY1 Data(H)'!$A$1:$CZ$288))</f>
        <v>0</v>
      </c>
      <c r="G67" s="176" cm="1">
        <f t="array" ref="G67">_xlfn.XLOOKUP(G$1,'PY1 Data(H)'!$A$1:$CZ$1,_xlfn.XLOOKUP($A67,'PY1 Data(H)'!$A$1:$A$288,'PY1 Data(H)'!$A$1:$CZ$288))</f>
        <v>0</v>
      </c>
      <c r="H67" s="176" cm="1">
        <f t="array" ref="H67">_xlfn.XLOOKUP(H$1,'PY1 Data(H)'!$A$1:$CZ$1,_xlfn.XLOOKUP($A67,'PY1 Data(H)'!$A$1:$A$288,'PY1 Data(H)'!$A$1:$CZ$288))</f>
        <v>0</v>
      </c>
      <c r="I67" s="176" cm="1">
        <f t="array" ref="I67">_xlfn.XLOOKUP(I$1,'PY1 Data(H)'!$A$1:$CZ$1,_xlfn.XLOOKUP($A67,'PY1 Data(H)'!$A$1:$A$288,'PY1 Data(H)'!$A$1:$CZ$288))</f>
        <v>0</v>
      </c>
      <c r="J67" s="176" cm="1">
        <f t="array" ref="J67">_xlfn.XLOOKUP(J$1,'PY1 Data(H)'!$A$1:$CZ$1,_xlfn.XLOOKUP($A67,'PY1 Data(H)'!$A$1:$A$288,'PY1 Data(H)'!$A$1:$CZ$288))</f>
        <v>0</v>
      </c>
      <c r="K67" s="176" cm="1">
        <f t="array" ref="K67">_xlfn.XLOOKUP(K$1,'PY1 Data(H)'!$A$1:$CZ$1,_xlfn.XLOOKUP($A67,'PY1 Data(H)'!$A$1:$A$288,'PY1 Data(H)'!$A$1:$CZ$288))</f>
        <v>0</v>
      </c>
      <c r="L67" s="176" cm="1">
        <f t="array" ref="L67">_xlfn.XLOOKUP(L$1,'PY1 Data(H)'!$A$1:$CZ$1,_xlfn.XLOOKUP($A67,'PY1 Data(H)'!$A$1:$A$288,'PY1 Data(H)'!$A$1:$CZ$288))</f>
        <v>0</v>
      </c>
      <c r="M67" s="176" cm="1">
        <f t="array" ref="M67">_xlfn.XLOOKUP(M$1,'PY1 Data(H)'!$A$1:$CZ$1,_xlfn.XLOOKUP($A67,'PY1 Data(H)'!$A$1:$A$288,'PY1 Data(H)'!$A$1:$CZ$288))</f>
        <v>0</v>
      </c>
      <c r="N67" s="176" cm="1">
        <f t="array" ref="N67">_xlfn.XLOOKUP(N$1,'PY1 Data(H)'!$A$1:$CZ$1,_xlfn.XLOOKUP($A67,'PY1 Data(H)'!$A$1:$A$288,'PY1 Data(H)'!$A$1:$CZ$288))</f>
        <v>116742</v>
      </c>
      <c r="O67" s="176" cm="1">
        <f t="array" ref="O67">_xlfn.XLOOKUP(O$1,'PY1 Data(H)'!$A$1:$CZ$1,_xlfn.XLOOKUP($A67,'PY1 Data(H)'!$A$1:$A$288,'PY1 Data(H)'!$A$1:$CZ$288))</f>
        <v>1776206</v>
      </c>
      <c r="P67" s="176" cm="1">
        <f t="array" ref="P67">_xlfn.XLOOKUP(P$1,'PY1 Data(H)'!$A$1:$CZ$1,_xlfn.XLOOKUP($A67,'PY1 Data(H)'!$A$1:$A$288,'PY1 Data(H)'!$A$1:$CZ$288))</f>
        <v>0</v>
      </c>
      <c r="Q67" s="176" cm="1">
        <f t="array" ref="Q67">_xlfn.XLOOKUP(Q$1,'PY1 Data(H)'!$A$1:$CZ$1,_xlfn.XLOOKUP($A67,'PY1 Data(H)'!$A$1:$A$288,'PY1 Data(H)'!$A$1:$CZ$288))</f>
        <v>385260</v>
      </c>
      <c r="R67" s="176" cm="1">
        <f t="array" ref="R67">_xlfn.XLOOKUP(R$1,'PY1 Data(H)'!$A$1:$CZ$1,_xlfn.XLOOKUP($A67,'PY1 Data(H)'!$A$1:$A$288,'PY1 Data(H)'!$A$1:$CZ$288))</f>
        <v>0</v>
      </c>
      <c r="S67" s="176" cm="1">
        <f t="array" ref="S67">_xlfn.XLOOKUP(S$1,'PY1 Data(H)'!$A$1:$CZ$1,_xlfn.XLOOKUP($A67,'PY1 Data(H)'!$A$1:$A$288,'PY1 Data(H)'!$A$1:$CZ$288))</f>
        <v>0</v>
      </c>
      <c r="T67" s="176" cm="1">
        <f t="array" ref="T67">_xlfn.XLOOKUP(T$1,'PY1 Data(H)'!$A$1:$CZ$1,_xlfn.XLOOKUP($A67,'PY1 Data(H)'!$A$1:$A$288,'PY1 Data(H)'!$A$1:$CZ$288))</f>
        <v>0</v>
      </c>
      <c r="U67" s="176" cm="1">
        <f t="array" ref="U67">_xlfn.XLOOKUP(U$1,'PY1 Data(H)'!$A$1:$CZ$1,_xlfn.XLOOKUP($A67,'PY1 Data(H)'!$A$1:$A$288,'PY1 Data(H)'!$A$1:$CZ$288))</f>
        <v>8075</v>
      </c>
      <c r="V67" s="176" cm="1">
        <f t="array" ref="V67">_xlfn.XLOOKUP(V$1,'PY1 Data(H)'!$A$1:$CZ$1,_xlfn.XLOOKUP($A67,'PY1 Data(H)'!$A$1:$A$288,'PY1 Data(H)'!$A$1:$CZ$288))</f>
        <v>0</v>
      </c>
      <c r="W67" s="176" cm="1">
        <f t="array" ref="W67">_xlfn.XLOOKUP(W$1,'PY1 Data(H)'!$A$1:$CZ$1,_xlfn.XLOOKUP($A67,'PY1 Data(H)'!$A$1:$A$288,'PY1 Data(H)'!$A$1:$CZ$288))</f>
        <v>0</v>
      </c>
      <c r="X67" s="176" cm="1">
        <f t="array" ref="X67">_xlfn.XLOOKUP(X$1,'PY1 Data(H)'!$A$1:$CZ$1,_xlfn.XLOOKUP($A67,'PY1 Data(H)'!$A$1:$A$288,'PY1 Data(H)'!$A$1:$CZ$288))</f>
        <v>0</v>
      </c>
      <c r="Y67" s="176" cm="1">
        <f t="array" ref="Y67">_xlfn.XLOOKUP(Y$1,'PY1 Data(H)'!$A$1:$CZ$1,_xlfn.XLOOKUP($A67,'PY1 Data(H)'!$A$1:$A$288,'PY1 Data(H)'!$A$1:$CZ$288))</f>
        <v>23609</v>
      </c>
      <c r="Z67" s="176" cm="1">
        <f t="array" ref="Z67">_xlfn.XLOOKUP(Z$1,'PY1 Data(H)'!$A$1:$CZ$1,_xlfn.XLOOKUP($A67,'PY1 Data(H)'!$A$1:$A$288,'PY1 Data(H)'!$A$1:$CZ$288))</f>
        <v>0</v>
      </c>
      <c r="AA67" s="176" cm="1">
        <f t="array" ref="AA67">_xlfn.XLOOKUP(AA$1,'PY1 Data(H)'!$A$1:$CZ$1,_xlfn.XLOOKUP($A67,'PY1 Data(H)'!$A$1:$A$288,'PY1 Data(H)'!$A$1:$CZ$288))</f>
        <v>0</v>
      </c>
      <c r="AB67" s="176" cm="1">
        <f t="array" ref="AB67">_xlfn.XLOOKUP(AB$1,'PY1 Data(H)'!$A$1:$CZ$1,_xlfn.XLOOKUP($A67,'PY1 Data(H)'!$A$1:$A$288,'PY1 Data(H)'!$A$1:$CZ$288))</f>
        <v>0</v>
      </c>
      <c r="AC67" s="176" cm="1">
        <f t="array" ref="AC67">_xlfn.XLOOKUP(AC$1,'PY1 Data(H)'!$A$1:$CZ$1,_xlfn.XLOOKUP($A67,'PY1 Data(H)'!$A$1:$A$288,'PY1 Data(H)'!$A$1:$CZ$288))</f>
        <v>566009</v>
      </c>
      <c r="AD67" s="176" cm="1">
        <f t="array" ref="AD67">_xlfn.XLOOKUP(AD$1,'PY1 Data(H)'!$A$1:$CZ$1,_xlfn.XLOOKUP($A67,'PY1 Data(H)'!$A$1:$A$288,'PY1 Data(H)'!$A$1:$CZ$288))</f>
        <v>0</v>
      </c>
      <c r="AE67" s="176" cm="1">
        <f t="array" ref="AE67">_xlfn.XLOOKUP(AE$1,'PY1 Data(H)'!$A$1:$CZ$1,_xlfn.XLOOKUP($A67,'PY1 Data(H)'!$A$1:$A$288,'PY1 Data(H)'!$A$1:$CZ$288))</f>
        <v>138963</v>
      </c>
      <c r="AF67" s="176" cm="1">
        <f t="array" ref="AF67">_xlfn.XLOOKUP(AF$1,'PY1 Data(H)'!$A$1:$CZ$1,_xlfn.XLOOKUP($A67,'PY1 Data(H)'!$A$1:$A$288,'PY1 Data(H)'!$A$1:$CZ$288))</f>
        <v>0</v>
      </c>
      <c r="AG67" s="176" cm="1">
        <f t="array" ref="AG67">_xlfn.XLOOKUP(AG$1,'PY1 Data(H)'!$A$1:$CZ$1,_xlfn.XLOOKUP($A67,'PY1 Data(H)'!$A$1:$A$288,'PY1 Data(H)'!$A$1:$CZ$288))</f>
        <v>97748</v>
      </c>
      <c r="AH67" s="176" cm="1">
        <f t="array" ref="AH67">_xlfn.XLOOKUP(AH$1,'PY1 Data(H)'!$A$1:$CZ$1,_xlfn.XLOOKUP($A67,'PY1 Data(H)'!$A$1:$A$288,'PY1 Data(H)'!$A$1:$CZ$288))</f>
        <v>0</v>
      </c>
      <c r="AI67" s="176" cm="1">
        <f t="array" ref="AI67">_xlfn.XLOOKUP(AI$1,'PY1 Data(H)'!$A$1:$CZ$1,_xlfn.XLOOKUP($A67,'PY1 Data(H)'!$A$1:$A$288,'PY1 Data(H)'!$A$1:$CZ$288))</f>
        <v>0</v>
      </c>
      <c r="AJ67" s="176" cm="1">
        <f t="array" ref="AJ67">_xlfn.XLOOKUP(AJ$1,'PY1 Data(H)'!$A$1:$CZ$1,_xlfn.XLOOKUP($A67,'PY1 Data(H)'!$A$1:$A$288,'PY1 Data(H)'!$A$1:$CZ$288))</f>
        <v>57000</v>
      </c>
      <c r="AK67" s="176" cm="1">
        <f t="array" ref="AK67">_xlfn.XLOOKUP(AK$1,'PY1 Data(H)'!$A$1:$CZ$1,_xlfn.XLOOKUP($A67,'PY1 Data(H)'!$A$1:$A$288,'PY1 Data(H)'!$A$1:$CZ$288))</f>
        <v>0</v>
      </c>
      <c r="AL67" s="176" cm="1">
        <f t="array" ref="AL67">_xlfn.XLOOKUP(AL$1,'PY1 Data(H)'!$A$1:$CZ$1,_xlfn.XLOOKUP($A67,'PY1 Data(H)'!$A$1:$A$288,'PY1 Data(H)'!$A$1:$CZ$288))</f>
        <v>0</v>
      </c>
      <c r="AM67" s="176" cm="1">
        <f t="array" ref="AM67">_xlfn.XLOOKUP(AM$1,'PY1 Data(H)'!$A$1:$CZ$1,_xlfn.XLOOKUP($A67,'PY1 Data(H)'!$A$1:$A$288,'PY1 Data(H)'!$A$1:$CZ$288))</f>
        <v>0</v>
      </c>
      <c r="AN67" s="176" cm="1">
        <f t="array" ref="AN67">_xlfn.XLOOKUP(AN$1,'PY1 Data(H)'!$A$1:$CZ$1,_xlfn.XLOOKUP($A67,'PY1 Data(H)'!$A$1:$A$288,'PY1 Data(H)'!$A$1:$CZ$288))</f>
        <v>20553</v>
      </c>
      <c r="AO67" s="176" cm="1">
        <f t="array" ref="AO67">_xlfn.XLOOKUP(AO$1,'PY1 Data(H)'!$A$1:$CZ$1,_xlfn.XLOOKUP($A67,'PY1 Data(H)'!$A$1:$A$288,'PY1 Data(H)'!$A$1:$CZ$288))</f>
        <v>0</v>
      </c>
      <c r="AP67" s="176" cm="1">
        <f t="array" ref="AP67">_xlfn.XLOOKUP(AP$1,'PY1 Data(H)'!$A$1:$CZ$1,_xlfn.XLOOKUP($A67,'PY1 Data(H)'!$A$1:$A$288,'PY1 Data(H)'!$A$1:$CZ$288))</f>
        <v>0</v>
      </c>
      <c r="AQ67" s="176" cm="1">
        <f t="array" ref="AQ67">_xlfn.XLOOKUP(AQ$1,'PY1 Data(H)'!$A$1:$CZ$1,_xlfn.XLOOKUP($A67,'PY1 Data(H)'!$A$1:$A$288,'PY1 Data(H)'!$A$1:$CZ$288))</f>
        <v>0</v>
      </c>
      <c r="AR67" s="176" cm="1">
        <f t="array" ref="AR67">_xlfn.XLOOKUP(AR$1,'PY1 Data(H)'!$A$1:$CZ$1,_xlfn.XLOOKUP($A67,'PY1 Data(H)'!$A$1:$A$288,'PY1 Data(H)'!$A$1:$CZ$288))</f>
        <v>207511</v>
      </c>
      <c r="AS67" s="176" cm="1">
        <f t="array" ref="AS67">_xlfn.XLOOKUP(AS$1,'PY1 Data(H)'!$A$1:$CZ$1,_xlfn.XLOOKUP($A67,'PY1 Data(H)'!$A$1:$A$288,'PY1 Data(H)'!$A$1:$CZ$288))</f>
        <v>32970</v>
      </c>
      <c r="AT67" s="176" cm="1">
        <f t="array" ref="AT67">_xlfn.XLOOKUP(AT$1,'PY1 Data(H)'!$A$1:$CZ$1,_xlfn.XLOOKUP($A67,'PY1 Data(H)'!$A$1:$A$288,'PY1 Data(H)'!$A$1:$CZ$288))</f>
        <v>0</v>
      </c>
      <c r="AU67" s="176" cm="1">
        <f t="array" ref="AU67">_xlfn.XLOOKUP(AU$1,'PY1 Data(H)'!$A$1:$CZ$1,_xlfn.XLOOKUP($A67,'PY1 Data(H)'!$A$1:$A$288,'PY1 Data(H)'!$A$1:$CZ$288))</f>
        <v>239119</v>
      </c>
      <c r="AV67" s="176" cm="1">
        <f t="array" ref="AV67">_xlfn.XLOOKUP(AV$1,'PY1 Data(H)'!$A$1:$CZ$1,_xlfn.XLOOKUP($A67,'PY1 Data(H)'!$A$1:$A$288,'PY1 Data(H)'!$A$1:$CZ$288))</f>
        <v>0</v>
      </c>
      <c r="AW67" s="176" cm="1">
        <f t="array" ref="AW67">_xlfn.XLOOKUP(AW$1,'PY1 Data(H)'!$A$1:$CZ$1,_xlfn.XLOOKUP($A67,'PY1 Data(H)'!$A$1:$A$288,'PY1 Data(H)'!$A$1:$CZ$288))</f>
        <v>0</v>
      </c>
      <c r="AX67" s="176" cm="1">
        <f t="array" ref="AX67">_xlfn.XLOOKUP(AX$1,'PY1 Data(H)'!$A$1:$CZ$1,_xlfn.XLOOKUP($A67,'PY1 Data(H)'!$A$1:$A$288,'PY1 Data(H)'!$A$1:$CZ$288))</f>
        <v>0</v>
      </c>
      <c r="AY67" s="176" cm="1">
        <f t="array" ref="AY67">_xlfn.XLOOKUP(AY$1,'PY1 Data(H)'!$A$1:$CZ$1,_xlfn.XLOOKUP($A67,'PY1 Data(H)'!$A$1:$A$288,'PY1 Data(H)'!$A$1:$CZ$288))</f>
        <v>0</v>
      </c>
      <c r="AZ67" s="176" cm="1">
        <f t="array" ref="AZ67">_xlfn.XLOOKUP(AZ$1,'PY1 Data(H)'!$A$1:$CZ$1,_xlfn.XLOOKUP($A67,'PY1 Data(H)'!$A$1:$A$288,'PY1 Data(H)'!$A$1:$CZ$288))</f>
        <v>0</v>
      </c>
      <c r="BA67" s="176" cm="1">
        <f t="array" ref="BA67">_xlfn.XLOOKUP(BA$1,'PY1 Data(H)'!$A$1:$CZ$1,_xlfn.XLOOKUP($A67,'PY1 Data(H)'!$A$1:$A$288,'PY1 Data(H)'!$A$1:$CZ$288))</f>
        <v>55664</v>
      </c>
      <c r="BB67" s="176" cm="1">
        <f t="array" ref="BB67">_xlfn.XLOOKUP(BB$1,'PY1 Data(H)'!$A$1:$CZ$1,_xlfn.XLOOKUP($A67,'PY1 Data(H)'!$A$1:$A$288,'PY1 Data(H)'!$A$1:$CZ$288))</f>
        <v>172496</v>
      </c>
      <c r="BC67" s="176" cm="1">
        <f t="array" ref="BC67">_xlfn.XLOOKUP(BC$1,'PY1 Data(H)'!$A$1:$CZ$1,_xlfn.XLOOKUP($A67,'PY1 Data(H)'!$A$1:$A$288,'PY1 Data(H)'!$A$1:$CZ$288))</f>
        <v>0</v>
      </c>
      <c r="BD67" s="176" cm="1">
        <f t="array" ref="BD67">_xlfn.XLOOKUP(BD$1,'PY1 Data(H)'!$A$1:$CZ$1,_xlfn.XLOOKUP($A67,'PY1 Data(H)'!$A$1:$A$288,'PY1 Data(H)'!$A$1:$CZ$288))</f>
        <v>0</v>
      </c>
      <c r="BE67" s="176" cm="1">
        <f t="array" ref="BE67">_xlfn.XLOOKUP(BE$1,'PY1 Data(H)'!$A$1:$CZ$1,_xlfn.XLOOKUP($A67,'PY1 Data(H)'!$A$1:$A$288,'PY1 Data(H)'!$A$1:$CZ$288))</f>
        <v>0</v>
      </c>
      <c r="BF67" s="176" cm="1">
        <f t="array" ref="BF67">_xlfn.XLOOKUP(BF$1,'PY1 Data(H)'!$A$1:$CZ$1,_xlfn.XLOOKUP($A67,'PY1 Data(H)'!$A$1:$A$288,'PY1 Data(H)'!$A$1:$CZ$288))</f>
        <v>0</v>
      </c>
      <c r="BG67" s="176" cm="1">
        <f t="array" ref="BG67">_xlfn.XLOOKUP(BG$1,'PY1 Data(H)'!$A$1:$CZ$1,_xlfn.XLOOKUP($A67,'PY1 Data(H)'!$A$1:$A$288,'PY1 Data(H)'!$A$1:$CZ$288))</f>
        <v>0</v>
      </c>
      <c r="BH67" s="176" cm="1">
        <f t="array" ref="BH67">_xlfn.XLOOKUP(BH$1,'PY1 Data(H)'!$A$1:$CZ$1,_xlfn.XLOOKUP($A67,'PY1 Data(H)'!$A$1:$A$288,'PY1 Data(H)'!$A$1:$CZ$288))</f>
        <v>0</v>
      </c>
      <c r="BI67" s="176" cm="1">
        <f t="array" ref="BI67">_xlfn.XLOOKUP(BI$1,'PY1 Data(H)'!$A$1:$CZ$1,_xlfn.XLOOKUP($A67,'PY1 Data(H)'!$A$1:$A$288,'PY1 Data(H)'!$A$1:$CZ$288))</f>
        <v>2925</v>
      </c>
      <c r="BJ67" s="176" cm="1">
        <f t="array" ref="BJ67">_xlfn.XLOOKUP(BJ$1,'PY1 Data(H)'!$A$1:$CZ$1,_xlfn.XLOOKUP($A67,'PY1 Data(H)'!$A$1:$A$288,'PY1 Data(H)'!$A$1:$CZ$288))</f>
        <v>0</v>
      </c>
      <c r="BK67" s="176" cm="1">
        <f t="array" ref="BK67">_xlfn.XLOOKUP(BK$1,'PY1 Data(H)'!$A$1:$CZ$1,_xlfn.XLOOKUP($A67,'PY1 Data(H)'!$A$1:$A$288,'PY1 Data(H)'!$A$1:$CZ$288))</f>
        <v>25021</v>
      </c>
      <c r="BL67" s="176" cm="1">
        <f t="array" ref="BL67">_xlfn.XLOOKUP(BL$1,'PY1 Data(H)'!$A$1:$CZ$1,_xlfn.XLOOKUP($A67,'PY1 Data(H)'!$A$1:$A$288,'PY1 Data(H)'!$A$1:$CZ$288))</f>
        <v>0</v>
      </c>
      <c r="BM67" s="176" cm="1">
        <f t="array" ref="BM67">_xlfn.XLOOKUP(BM$1,'PY1 Data(H)'!$A$1:$CZ$1,_xlfn.XLOOKUP($A67,'PY1 Data(H)'!$A$1:$A$288,'PY1 Data(H)'!$A$1:$CZ$288))</f>
        <v>0</v>
      </c>
      <c r="BN67" s="176" cm="1">
        <f t="array" ref="BN67">_xlfn.XLOOKUP(BN$1,'PY1 Data(H)'!$A$1:$CZ$1,_xlfn.XLOOKUP($A67,'PY1 Data(H)'!$A$1:$A$288,'PY1 Data(H)'!$A$1:$CZ$288))</f>
        <v>75670</v>
      </c>
      <c r="BO67" s="176" cm="1">
        <f t="array" ref="BO67">_xlfn.XLOOKUP(BO$1,'PY1 Data(H)'!$A$1:$CZ$1,_xlfn.XLOOKUP($A67,'PY1 Data(H)'!$A$1:$A$288,'PY1 Data(H)'!$A$1:$CZ$288))</f>
        <v>0</v>
      </c>
      <c r="BP67" s="176" cm="1">
        <f t="array" ref="BP67">_xlfn.XLOOKUP(BP$1,'PY1 Data(H)'!$A$1:$CZ$1,_xlfn.XLOOKUP($A67,'PY1 Data(H)'!$A$1:$A$288,'PY1 Data(H)'!$A$1:$CZ$288))</f>
        <v>350887639</v>
      </c>
      <c r="BQ67" s="176" cm="1">
        <f t="array" ref="BQ67">_xlfn.XLOOKUP(BQ$1,'PY1 Data(H)'!$A$1:$CZ$1,_xlfn.XLOOKUP($A67,'PY1 Data(H)'!$A$1:$A$288,'PY1 Data(H)'!$A$1:$CZ$288))</f>
        <v>2736</v>
      </c>
      <c r="BR67" s="176" cm="1">
        <f t="array" ref="BR67">_xlfn.XLOOKUP(BR$1,'PY1 Data(H)'!$A$1:$CZ$1,_xlfn.XLOOKUP($A67,'PY1 Data(H)'!$A$1:$A$288,'PY1 Data(H)'!$A$1:$CZ$288))</f>
        <v>3591122</v>
      </c>
      <c r="BS67" s="176" cm="1">
        <f t="array" ref="BS67">_xlfn.XLOOKUP(BS$1,'PY1 Data(H)'!$A$1:$CZ$1,_xlfn.XLOOKUP($A67,'PY1 Data(H)'!$A$1:$A$288,'PY1 Data(H)'!$A$1:$CZ$288))</f>
        <v>1422</v>
      </c>
      <c r="BT67" s="176" cm="1">
        <f t="array" ref="BT67">_xlfn.XLOOKUP(BT$1,'PY1 Data(H)'!$A$1:$CZ$1,_xlfn.XLOOKUP($A67,'PY1 Data(H)'!$A$1:$A$288,'PY1 Data(H)'!$A$1:$CZ$288))</f>
        <v>87360</v>
      </c>
      <c r="BU67" s="176" cm="1">
        <f t="array" ref="BU67">_xlfn.XLOOKUP(BU$1,'PY1 Data(H)'!$A$1:$CZ$1,_xlfn.XLOOKUP($A67,'PY1 Data(H)'!$A$1:$A$288,'PY1 Data(H)'!$A$1:$CZ$288))</f>
        <v>0</v>
      </c>
      <c r="BV67" s="176" cm="1">
        <f t="array" ref="BV67">_xlfn.XLOOKUP(BV$1,'PY1 Data(H)'!$A$1:$CZ$1,_xlfn.XLOOKUP($A67,'PY1 Data(H)'!$A$1:$A$288,'PY1 Data(H)'!$A$1:$CZ$288))</f>
        <v>146650</v>
      </c>
      <c r="BW67" s="176" cm="1">
        <f t="array" ref="BW67">_xlfn.XLOOKUP(BW$1,'PY1 Data(H)'!$A$1:$CZ$1,_xlfn.XLOOKUP($A67,'PY1 Data(H)'!$A$1:$A$288,'PY1 Data(H)'!$A$1:$CZ$288))</f>
        <v>0</v>
      </c>
      <c r="BX67" s="176" cm="1">
        <f t="array" ref="BX67">_xlfn.XLOOKUP(BX$1,'PY1 Data(H)'!$A$1:$CZ$1,_xlfn.XLOOKUP($A67,'PY1 Data(H)'!$A$1:$A$288,'PY1 Data(H)'!$A$1:$CZ$288))</f>
        <v>93501</v>
      </c>
      <c r="BY67" s="176" cm="1">
        <f t="array" ref="BY67">_xlfn.XLOOKUP(BY$1,'PY1 Data(H)'!$A$1:$CZ$1,_xlfn.XLOOKUP($A67,'PY1 Data(H)'!$A$1:$A$288,'PY1 Data(H)'!$A$1:$CZ$288))</f>
        <v>0</v>
      </c>
      <c r="BZ67" s="176" cm="1">
        <f t="array" ref="BZ67">_xlfn.XLOOKUP(BZ$1,'PY1 Data(H)'!$A$1:$CZ$1,_xlfn.XLOOKUP($A67,'PY1 Data(H)'!$A$1:$A$288,'PY1 Data(H)'!$A$1:$CZ$288))</f>
        <v>0</v>
      </c>
      <c r="CA67" s="176" cm="1">
        <f t="array" ref="CA67">_xlfn.XLOOKUP(CA$1,'PY1 Data(H)'!$A$1:$CZ$1,_xlfn.XLOOKUP($A67,'PY1 Data(H)'!$A$1:$A$288,'PY1 Data(H)'!$A$1:$CZ$288))</f>
        <v>0</v>
      </c>
      <c r="CB67" s="176" cm="1">
        <f t="array" ref="CB67">_xlfn.XLOOKUP(CB$1,'PY1 Data(H)'!$A$1:$CZ$1,_xlfn.XLOOKUP($A67,'PY1 Data(H)'!$A$1:$A$288,'PY1 Data(H)'!$A$1:$CZ$288))</f>
        <v>0</v>
      </c>
      <c r="CC67" s="176" cm="1">
        <f t="array" ref="CC67">_xlfn.XLOOKUP(CC$1,'PY1 Data(H)'!$A$1:$CZ$1,_xlfn.XLOOKUP($A67,'PY1 Data(H)'!$A$1:$A$288,'PY1 Data(H)'!$A$1:$CZ$288))</f>
        <v>0</v>
      </c>
      <c r="CD67" s="176" cm="1">
        <f t="array" ref="CD67">_xlfn.XLOOKUP(CD$1,'PY1 Data(H)'!$A$1:$CZ$1,_xlfn.XLOOKUP($A67,'PY1 Data(H)'!$A$1:$A$288,'PY1 Data(H)'!$A$1:$CZ$288))</f>
        <v>0</v>
      </c>
      <c r="CE67" s="176" cm="1">
        <f t="array" ref="CE67">_xlfn.XLOOKUP(CE$1,'PY1 Data(H)'!$A$1:$CZ$1,_xlfn.XLOOKUP($A67,'PY1 Data(H)'!$A$1:$A$288,'PY1 Data(H)'!$A$1:$CZ$288))</f>
        <v>49505</v>
      </c>
      <c r="CF67" s="176" cm="1">
        <f t="array" ref="CF67">_xlfn.XLOOKUP(CF$1,'PY1 Data(H)'!$A$1:$CZ$1,_xlfn.XLOOKUP($A67,'PY1 Data(H)'!$A$1:$A$288,'PY1 Data(H)'!$A$1:$CZ$288))</f>
        <v>239741</v>
      </c>
      <c r="CG67" s="176" cm="1">
        <f t="array" ref="CG67">_xlfn.XLOOKUP(CG$1,'PY1 Data(H)'!$A$1:$CZ$1,_xlfn.XLOOKUP($A67,'PY1 Data(H)'!$A$1:$A$288,'PY1 Data(H)'!$A$1:$CZ$288))</f>
        <v>0</v>
      </c>
      <c r="CH67" s="176" cm="1">
        <f t="array" ref="CH67">_xlfn.XLOOKUP(CH$1,'PY1 Data(H)'!$A$1:$CZ$1,_xlfn.XLOOKUP($A67,'PY1 Data(H)'!$A$1:$A$288,'PY1 Data(H)'!$A$1:$CZ$288))</f>
        <v>16950</v>
      </c>
      <c r="CI67" s="176" cm="1">
        <f t="array" ref="CI67">_xlfn.XLOOKUP(CI$1,'PY1 Data(H)'!$A$1:$CZ$1,_xlfn.XLOOKUP($A67,'PY1 Data(H)'!$A$1:$A$288,'PY1 Data(H)'!$A$1:$CZ$288))</f>
        <v>-1247827</v>
      </c>
      <c r="CJ67" s="176" cm="1">
        <f t="array" ref="CJ67">_xlfn.XLOOKUP(CJ$1,'PY1 Data(H)'!$A$1:$CZ$1,_xlfn.XLOOKUP($A67,'PY1 Data(H)'!$A$1:$A$288,'PY1 Data(H)'!$A$1:$CZ$288))</f>
        <v>0</v>
      </c>
      <c r="CK67" s="176" cm="1">
        <f t="array" ref="CK67">_xlfn.XLOOKUP(CK$1,'PY1 Data(H)'!$A$1:$CZ$1,_xlfn.XLOOKUP($A67,'PY1 Data(H)'!$A$1:$A$288,'PY1 Data(H)'!$A$1:$CZ$288))</f>
        <v>0</v>
      </c>
      <c r="CL67" s="176" cm="1">
        <f t="array" ref="CL67">_xlfn.XLOOKUP(CL$1,'PY1 Data(H)'!$A$1:$CZ$1,_xlfn.XLOOKUP($A67,'PY1 Data(H)'!$A$1:$A$288,'PY1 Data(H)'!$A$1:$CZ$288))</f>
        <v>409219</v>
      </c>
      <c r="CM67" s="176" cm="1">
        <f t="array" ref="CM67">_xlfn.XLOOKUP(CM$1,'PY1 Data(H)'!$A$1:$CZ$1,_xlfn.XLOOKUP($A67,'PY1 Data(H)'!$A$1:$A$288,'PY1 Data(H)'!$A$1:$CZ$288))</f>
        <v>15860</v>
      </c>
      <c r="CN67" s="176" cm="1">
        <f t="array" ref="CN67">_xlfn.XLOOKUP(CN$1,'PY1 Data(H)'!$A$1:$CZ$1,_xlfn.XLOOKUP($A67,'PY1 Data(H)'!$A$1:$A$288,'PY1 Data(H)'!$A$1:$CZ$288))</f>
        <v>0</v>
      </c>
      <c r="CO67" s="176" cm="1">
        <f t="array" ref="CO67">_xlfn.XLOOKUP(CO$1,'PY1 Data(H)'!$A$1:$CZ$1,_xlfn.XLOOKUP($A67,'PY1 Data(H)'!$A$1:$A$288,'PY1 Data(H)'!$A$1:$CZ$288))</f>
        <v>0</v>
      </c>
      <c r="CP67" s="176" cm="1">
        <f t="array" ref="CP67">_xlfn.XLOOKUP(CP$1,'PY1 Data(H)'!$A$1:$CZ$1,_xlfn.XLOOKUP($A67,'PY1 Data(H)'!$A$1:$A$288,'PY1 Data(H)'!$A$1:$CZ$288))</f>
        <v>-33002</v>
      </c>
      <c r="CQ67" s="176" cm="1">
        <f t="array" ref="CQ67">_xlfn.XLOOKUP(CQ$1,'PY1 Data(H)'!$A$1:$CZ$1,_xlfn.XLOOKUP($A67,'PY1 Data(H)'!$A$1:$A$288,'PY1 Data(H)'!$A$1:$CZ$288))</f>
        <v>35249</v>
      </c>
      <c r="CR67" s="176" cm="1">
        <f t="array" ref="CR67">_xlfn.XLOOKUP(CR$1,'PY1 Data(H)'!$A$1:$CZ$1,_xlfn.XLOOKUP($A67,'PY1 Data(H)'!$A$1:$A$288,'PY1 Data(H)'!$A$1:$CZ$288))</f>
        <v>0</v>
      </c>
      <c r="CS67" s="176" cm="1">
        <f t="array" ref="CS67">_xlfn.XLOOKUP(CS$1,'PY1 Data(H)'!$A$1:$CZ$1,_xlfn.XLOOKUP($A67,'PY1 Data(H)'!$A$1:$A$288,'PY1 Data(H)'!$A$1:$CZ$288))</f>
        <v>0</v>
      </c>
      <c r="CT67" s="176" cm="1">
        <f t="array" ref="CT67">_xlfn.XLOOKUP(CT$1,'PY1 Data(H)'!$A$1:$CZ$1,_xlfn.XLOOKUP($A67,'PY1 Data(H)'!$A$1:$A$288,'PY1 Data(H)'!$A$1:$CZ$288))</f>
        <v>32330</v>
      </c>
      <c r="CU67" s="176" cm="1">
        <f t="array" ref="CU67">_xlfn.XLOOKUP(CU$1,'PY1 Data(H)'!$A$1:$CZ$1,_xlfn.XLOOKUP($A67,'PY1 Data(H)'!$A$1:$A$288,'PY1 Data(H)'!$A$1:$CZ$288))</f>
        <v>313552</v>
      </c>
      <c r="CV67" s="176" cm="1">
        <f t="array" ref="CV67">_xlfn.XLOOKUP(CV$1,'PY1 Data(H)'!$A$1:$CZ$1,_xlfn.XLOOKUP($A67,'PY1 Data(H)'!$A$1:$A$288,'PY1 Data(H)'!$A$1:$CZ$288))</f>
        <v>37742</v>
      </c>
      <c r="CW67" s="176" cm="1">
        <f t="array" ref="CW67">_xlfn.XLOOKUP(CW$1,'PY1 Data(H)'!$A$1:$CZ$1,_xlfn.XLOOKUP($A67,'PY1 Data(H)'!$A$1:$A$288,'PY1 Data(H)'!$A$1:$CZ$288))</f>
        <v>94201</v>
      </c>
      <c r="CX67" s="176" cm="1">
        <f t="array" ref="CX67">_xlfn.XLOOKUP(CX$1,'PY1 Data(H)'!$A$1:$CZ$1,_xlfn.XLOOKUP($A67,'PY1 Data(H)'!$A$1:$A$288,'PY1 Data(H)'!$A$1:$CZ$288))</f>
        <v>0</v>
      </c>
      <c r="CY67" s="176" cm="1">
        <f t="array" ref="CY67">_xlfn.XLOOKUP(CY$1,'PY1 Data(H)'!$A$1:$CZ$1,_xlfn.XLOOKUP($A67,'PY1 Data(H)'!$A$1:$A$288,'PY1 Data(H)'!$A$1:$CZ$288))</f>
        <v>24019</v>
      </c>
    </row>
    <row r="68" spans="1:103" x14ac:dyDescent="0.3">
      <c r="A68">
        <v>23</v>
      </c>
      <c r="D68" s="176" cm="1">
        <f t="array" ref="D68">_xlfn.XLOOKUP(D$1,'PY1 Data(H)'!$A$1:$CZ$1,_xlfn.XLOOKUP($A68,'PY1 Data(H)'!$A$1:$A$288,'PY1 Data(H)'!$A$1:$CZ$288))</f>
        <v>14636431</v>
      </c>
      <c r="E68" s="176" cm="1">
        <f t="array" ref="E68">_xlfn.XLOOKUP(E$1,'PY1 Data(H)'!$A$1:$CZ$1,_xlfn.XLOOKUP($A68,'PY1 Data(H)'!$A$1:$A$288,'PY1 Data(H)'!$A$1:$CZ$288))</f>
        <v>4237924</v>
      </c>
      <c r="F68" s="176" cm="1">
        <f t="array" ref="F68">_xlfn.XLOOKUP(F$1,'PY1 Data(H)'!$A$1:$CZ$1,_xlfn.XLOOKUP($A68,'PY1 Data(H)'!$A$1:$A$288,'PY1 Data(H)'!$A$1:$CZ$288))</f>
        <v>1784460</v>
      </c>
      <c r="G68" s="176" cm="1">
        <f t="array" ref="G68">_xlfn.XLOOKUP(G$1,'PY1 Data(H)'!$A$1:$CZ$1,_xlfn.XLOOKUP($A68,'PY1 Data(H)'!$A$1:$A$288,'PY1 Data(H)'!$A$1:$CZ$288))</f>
        <v>0</v>
      </c>
      <c r="H68" s="176" cm="1">
        <f t="array" ref="H68">_xlfn.XLOOKUP(H$1,'PY1 Data(H)'!$A$1:$CZ$1,_xlfn.XLOOKUP($A68,'PY1 Data(H)'!$A$1:$A$288,'PY1 Data(H)'!$A$1:$CZ$288))</f>
        <v>1580327</v>
      </c>
      <c r="I68" s="176" cm="1">
        <f t="array" ref="I68">_xlfn.XLOOKUP(I$1,'PY1 Data(H)'!$A$1:$CZ$1,_xlfn.XLOOKUP($A68,'PY1 Data(H)'!$A$1:$A$288,'PY1 Data(H)'!$A$1:$CZ$288))</f>
        <v>5473512</v>
      </c>
      <c r="J68" s="176" cm="1">
        <f t="array" ref="J68">_xlfn.XLOOKUP(J$1,'PY1 Data(H)'!$A$1:$CZ$1,_xlfn.XLOOKUP($A68,'PY1 Data(H)'!$A$1:$A$288,'PY1 Data(H)'!$A$1:$CZ$288))</f>
        <v>8725218</v>
      </c>
      <c r="K68" s="176" cm="1">
        <f t="array" ref="K68">_xlfn.XLOOKUP(K$1,'PY1 Data(H)'!$A$1:$CZ$1,_xlfn.XLOOKUP($A68,'PY1 Data(H)'!$A$1:$A$288,'PY1 Data(H)'!$A$1:$CZ$288))</f>
        <v>1086573</v>
      </c>
      <c r="L68" s="176" cm="1">
        <f t="array" ref="L68">_xlfn.XLOOKUP(L$1,'PY1 Data(H)'!$A$1:$CZ$1,_xlfn.XLOOKUP($A68,'PY1 Data(H)'!$A$1:$A$288,'PY1 Data(H)'!$A$1:$CZ$288))</f>
        <v>5086030</v>
      </c>
      <c r="M68" s="176" cm="1">
        <f t="array" ref="M68">_xlfn.XLOOKUP(M$1,'PY1 Data(H)'!$A$1:$CZ$1,_xlfn.XLOOKUP($A68,'PY1 Data(H)'!$A$1:$A$288,'PY1 Data(H)'!$A$1:$CZ$288))</f>
        <v>23649172</v>
      </c>
      <c r="N68" s="176" cm="1">
        <f t="array" ref="N68">_xlfn.XLOOKUP(N$1,'PY1 Data(H)'!$A$1:$CZ$1,_xlfn.XLOOKUP($A68,'PY1 Data(H)'!$A$1:$A$288,'PY1 Data(H)'!$A$1:$CZ$288))</f>
        <v>18870374</v>
      </c>
      <c r="O68" s="176" cm="1">
        <f t="array" ref="O68">_xlfn.XLOOKUP(O$1,'PY1 Data(H)'!$A$1:$CZ$1,_xlfn.XLOOKUP($A68,'PY1 Data(H)'!$A$1:$A$288,'PY1 Data(H)'!$A$1:$CZ$288))</f>
        <v>9413725</v>
      </c>
      <c r="P68" s="176" cm="1">
        <f t="array" ref="P68">_xlfn.XLOOKUP(P$1,'PY1 Data(H)'!$A$1:$CZ$1,_xlfn.XLOOKUP($A68,'PY1 Data(H)'!$A$1:$A$288,'PY1 Data(H)'!$A$1:$CZ$288))</f>
        <v>24771840</v>
      </c>
      <c r="Q68" s="176" cm="1">
        <f t="array" ref="Q68">_xlfn.XLOOKUP(Q$1,'PY1 Data(H)'!$A$1:$CZ$1,_xlfn.XLOOKUP($A68,'PY1 Data(H)'!$A$1:$A$288,'PY1 Data(H)'!$A$1:$CZ$288))</f>
        <v>1869547</v>
      </c>
      <c r="R68" s="176" cm="1">
        <f t="array" ref="R68">_xlfn.XLOOKUP(R$1,'PY1 Data(H)'!$A$1:$CZ$1,_xlfn.XLOOKUP($A68,'PY1 Data(H)'!$A$1:$A$288,'PY1 Data(H)'!$A$1:$CZ$288))</f>
        <v>1402906</v>
      </c>
      <c r="S68" s="176" cm="1">
        <f t="array" ref="S68">_xlfn.XLOOKUP(S$1,'PY1 Data(H)'!$A$1:$CZ$1,_xlfn.XLOOKUP($A68,'PY1 Data(H)'!$A$1:$A$288,'PY1 Data(H)'!$A$1:$CZ$288))</f>
        <v>3622606</v>
      </c>
      <c r="T68" s="176" cm="1">
        <f t="array" ref="T68">_xlfn.XLOOKUP(T$1,'PY1 Data(H)'!$A$1:$CZ$1,_xlfn.XLOOKUP($A68,'PY1 Data(H)'!$A$1:$A$288,'PY1 Data(H)'!$A$1:$CZ$288))</f>
        <v>0</v>
      </c>
      <c r="U68" s="176" cm="1">
        <f t="array" ref="U68">_xlfn.XLOOKUP(U$1,'PY1 Data(H)'!$A$1:$CZ$1,_xlfn.XLOOKUP($A68,'PY1 Data(H)'!$A$1:$A$288,'PY1 Data(H)'!$A$1:$CZ$288))</f>
        <v>14694085</v>
      </c>
      <c r="V68" s="176" cm="1">
        <f t="array" ref="V68">_xlfn.XLOOKUP(V$1,'PY1 Data(H)'!$A$1:$CZ$1,_xlfn.XLOOKUP($A68,'PY1 Data(H)'!$A$1:$A$288,'PY1 Data(H)'!$A$1:$CZ$288))</f>
        <v>5684637</v>
      </c>
      <c r="W68" s="176" cm="1">
        <f t="array" ref="W68">_xlfn.XLOOKUP(W$1,'PY1 Data(H)'!$A$1:$CZ$1,_xlfn.XLOOKUP($A68,'PY1 Data(H)'!$A$1:$A$288,'PY1 Data(H)'!$A$1:$CZ$288))</f>
        <v>0</v>
      </c>
      <c r="X68" s="176" cm="1">
        <f t="array" ref="X68">_xlfn.XLOOKUP(X$1,'PY1 Data(H)'!$A$1:$CZ$1,_xlfn.XLOOKUP($A68,'PY1 Data(H)'!$A$1:$A$288,'PY1 Data(H)'!$A$1:$CZ$288))</f>
        <v>1217775</v>
      </c>
      <c r="Y68" s="176" cm="1">
        <f t="array" ref="Y68">_xlfn.XLOOKUP(Y$1,'PY1 Data(H)'!$A$1:$CZ$1,_xlfn.XLOOKUP($A68,'PY1 Data(H)'!$A$1:$A$288,'PY1 Data(H)'!$A$1:$CZ$288))</f>
        <v>1720398</v>
      </c>
      <c r="Z68" s="176" cm="1">
        <f t="array" ref="Z68">_xlfn.XLOOKUP(Z$1,'PY1 Data(H)'!$A$1:$CZ$1,_xlfn.XLOOKUP($A68,'PY1 Data(H)'!$A$1:$A$288,'PY1 Data(H)'!$A$1:$CZ$288))</f>
        <v>4246542</v>
      </c>
      <c r="AA68" s="176" cm="1">
        <f t="array" ref="AA68">_xlfn.XLOOKUP(AA$1,'PY1 Data(H)'!$A$1:$CZ$1,_xlfn.XLOOKUP($A68,'PY1 Data(H)'!$A$1:$A$288,'PY1 Data(H)'!$A$1:$CZ$288))</f>
        <v>-11118802</v>
      </c>
      <c r="AB68" s="176" cm="1">
        <f t="array" ref="AB68">_xlfn.XLOOKUP(AB$1,'PY1 Data(H)'!$A$1:$CZ$1,_xlfn.XLOOKUP($A68,'PY1 Data(H)'!$A$1:$A$288,'PY1 Data(H)'!$A$1:$CZ$288))</f>
        <v>10784314</v>
      </c>
      <c r="AC68" s="176" cm="1">
        <f t="array" ref="AC68">_xlfn.XLOOKUP(AC$1,'PY1 Data(H)'!$A$1:$CZ$1,_xlfn.XLOOKUP($A68,'PY1 Data(H)'!$A$1:$A$288,'PY1 Data(H)'!$A$1:$CZ$288))</f>
        <v>62768406</v>
      </c>
      <c r="AD68" s="176" cm="1">
        <f t="array" ref="AD68">_xlfn.XLOOKUP(AD$1,'PY1 Data(H)'!$A$1:$CZ$1,_xlfn.XLOOKUP($A68,'PY1 Data(H)'!$A$1:$A$288,'PY1 Data(H)'!$A$1:$CZ$288))</f>
        <v>9051398</v>
      </c>
      <c r="AE68" s="176" cm="1">
        <f t="array" ref="AE68">_xlfn.XLOOKUP(AE$1,'PY1 Data(H)'!$A$1:$CZ$1,_xlfn.XLOOKUP($A68,'PY1 Data(H)'!$A$1:$A$288,'PY1 Data(H)'!$A$1:$CZ$288))</f>
        <v>24157456</v>
      </c>
      <c r="AF68" s="176" cm="1">
        <f t="array" ref="AF68">_xlfn.XLOOKUP(AF$1,'PY1 Data(H)'!$A$1:$CZ$1,_xlfn.XLOOKUP($A68,'PY1 Data(H)'!$A$1:$A$288,'PY1 Data(H)'!$A$1:$CZ$288))</f>
        <v>8898369</v>
      </c>
      <c r="AG68" s="176" cm="1">
        <f t="array" ref="AG68">_xlfn.XLOOKUP(AG$1,'PY1 Data(H)'!$A$1:$CZ$1,_xlfn.XLOOKUP($A68,'PY1 Data(H)'!$A$1:$A$288,'PY1 Data(H)'!$A$1:$CZ$288))</f>
        <v>-722515</v>
      </c>
      <c r="AH68" s="176" cm="1">
        <f t="array" ref="AH68">_xlfn.XLOOKUP(AH$1,'PY1 Data(H)'!$A$1:$CZ$1,_xlfn.XLOOKUP($A68,'PY1 Data(H)'!$A$1:$A$288,'PY1 Data(H)'!$A$1:$CZ$288))</f>
        <v>4618258</v>
      </c>
      <c r="AI68" s="176" cm="1">
        <f t="array" ref="AI68">_xlfn.XLOOKUP(AI$1,'PY1 Data(H)'!$A$1:$CZ$1,_xlfn.XLOOKUP($A68,'PY1 Data(H)'!$A$1:$A$288,'PY1 Data(H)'!$A$1:$CZ$288))</f>
        <v>32989384</v>
      </c>
      <c r="AJ68" s="176" cm="1">
        <f t="array" ref="AJ68">_xlfn.XLOOKUP(AJ$1,'PY1 Data(H)'!$A$1:$CZ$1,_xlfn.XLOOKUP($A68,'PY1 Data(H)'!$A$1:$A$288,'PY1 Data(H)'!$A$1:$CZ$288))</f>
        <v>4751862</v>
      </c>
      <c r="AK68" s="176" cm="1">
        <f t="array" ref="AK68">_xlfn.XLOOKUP(AK$1,'PY1 Data(H)'!$A$1:$CZ$1,_xlfn.XLOOKUP($A68,'PY1 Data(H)'!$A$1:$A$288,'PY1 Data(H)'!$A$1:$CZ$288))</f>
        <v>23411315</v>
      </c>
      <c r="AL68" s="176" cm="1">
        <f t="array" ref="AL68">_xlfn.XLOOKUP(AL$1,'PY1 Data(H)'!$A$1:$CZ$1,_xlfn.XLOOKUP($A68,'PY1 Data(H)'!$A$1:$A$288,'PY1 Data(H)'!$A$1:$CZ$288))</f>
        <v>8726312</v>
      </c>
      <c r="AM68" s="176" cm="1">
        <f t="array" ref="AM68">_xlfn.XLOOKUP(AM$1,'PY1 Data(H)'!$A$1:$CZ$1,_xlfn.XLOOKUP($A68,'PY1 Data(H)'!$A$1:$A$288,'PY1 Data(H)'!$A$1:$CZ$288))</f>
        <v>29582573</v>
      </c>
      <c r="AN68" s="176" cm="1">
        <f t="array" ref="AN68">_xlfn.XLOOKUP(AN$1,'PY1 Data(H)'!$A$1:$CZ$1,_xlfn.XLOOKUP($A68,'PY1 Data(H)'!$A$1:$A$288,'PY1 Data(H)'!$A$1:$CZ$288))</f>
        <v>1906177</v>
      </c>
      <c r="AO68" s="176" cm="1">
        <f t="array" ref="AO68">_xlfn.XLOOKUP(AO$1,'PY1 Data(H)'!$A$1:$CZ$1,_xlfn.XLOOKUP($A68,'PY1 Data(H)'!$A$1:$A$288,'PY1 Data(H)'!$A$1:$CZ$288))</f>
        <v>366129</v>
      </c>
      <c r="AP68" s="176" cm="1">
        <f t="array" ref="AP68">_xlfn.XLOOKUP(AP$1,'PY1 Data(H)'!$A$1:$CZ$1,_xlfn.XLOOKUP($A68,'PY1 Data(H)'!$A$1:$A$288,'PY1 Data(H)'!$A$1:$CZ$288))</f>
        <v>1136203</v>
      </c>
      <c r="AQ68" s="176" cm="1">
        <f t="array" ref="AQ68">_xlfn.XLOOKUP(AQ$1,'PY1 Data(H)'!$A$1:$CZ$1,_xlfn.XLOOKUP($A68,'PY1 Data(H)'!$A$1:$A$288,'PY1 Data(H)'!$A$1:$CZ$288))</f>
        <v>640848</v>
      </c>
      <c r="AR68" s="176" cm="1">
        <f t="array" ref="AR68">_xlfn.XLOOKUP(AR$1,'PY1 Data(H)'!$A$1:$CZ$1,_xlfn.XLOOKUP($A68,'PY1 Data(H)'!$A$1:$A$288,'PY1 Data(H)'!$A$1:$CZ$288))</f>
        <v>30341805</v>
      </c>
      <c r="AS68" s="176" cm="1">
        <f t="array" ref="AS68">_xlfn.XLOOKUP(AS$1,'PY1 Data(H)'!$A$1:$CZ$1,_xlfn.XLOOKUP($A68,'PY1 Data(H)'!$A$1:$A$288,'PY1 Data(H)'!$A$1:$CZ$288))</f>
        <v>9948085</v>
      </c>
      <c r="AT68" s="176" cm="1">
        <f t="array" ref="AT68">_xlfn.XLOOKUP(AT$1,'PY1 Data(H)'!$A$1:$CZ$1,_xlfn.XLOOKUP($A68,'PY1 Data(H)'!$A$1:$A$288,'PY1 Data(H)'!$A$1:$CZ$288))</f>
        <v>15773860</v>
      </c>
      <c r="AU68" s="176" cm="1">
        <f t="array" ref="AU68">_xlfn.XLOOKUP(AU$1,'PY1 Data(H)'!$A$1:$CZ$1,_xlfn.XLOOKUP($A68,'PY1 Data(H)'!$A$1:$A$288,'PY1 Data(H)'!$A$1:$CZ$288))</f>
        <v>7903201</v>
      </c>
      <c r="AV68" s="176" cm="1">
        <f t="array" ref="AV68">_xlfn.XLOOKUP(AV$1,'PY1 Data(H)'!$A$1:$CZ$1,_xlfn.XLOOKUP($A68,'PY1 Data(H)'!$A$1:$A$288,'PY1 Data(H)'!$A$1:$CZ$288))</f>
        <v>16957693</v>
      </c>
      <c r="AW68" s="176" cm="1">
        <f t="array" ref="AW68">_xlfn.XLOOKUP(AW$1,'PY1 Data(H)'!$A$1:$CZ$1,_xlfn.XLOOKUP($A68,'PY1 Data(H)'!$A$1:$A$288,'PY1 Data(H)'!$A$1:$CZ$288))</f>
        <v>1034005</v>
      </c>
      <c r="AX68" s="176" cm="1">
        <f t="array" ref="AX68">_xlfn.XLOOKUP(AX$1,'PY1 Data(H)'!$A$1:$CZ$1,_xlfn.XLOOKUP($A68,'PY1 Data(H)'!$A$1:$A$288,'PY1 Data(H)'!$A$1:$CZ$288))</f>
        <v>5270522</v>
      </c>
      <c r="AY68" s="176" cm="1">
        <f t="array" ref="AY68">_xlfn.XLOOKUP(AY$1,'PY1 Data(H)'!$A$1:$CZ$1,_xlfn.XLOOKUP($A68,'PY1 Data(H)'!$A$1:$A$288,'PY1 Data(H)'!$A$1:$CZ$288))</f>
        <v>0</v>
      </c>
      <c r="AZ68" s="176" cm="1">
        <f t="array" ref="AZ68">_xlfn.XLOOKUP(AZ$1,'PY1 Data(H)'!$A$1:$CZ$1,_xlfn.XLOOKUP($A68,'PY1 Data(H)'!$A$1:$A$288,'PY1 Data(H)'!$A$1:$CZ$288))</f>
        <v>19414056</v>
      </c>
      <c r="BA68" s="176" cm="1">
        <f t="array" ref="BA68">_xlfn.XLOOKUP(BA$1,'PY1 Data(H)'!$A$1:$CZ$1,_xlfn.XLOOKUP($A68,'PY1 Data(H)'!$A$1:$A$288,'PY1 Data(H)'!$A$1:$CZ$288))</f>
        <v>5755976</v>
      </c>
      <c r="BB68" s="176" cm="1">
        <f t="array" ref="BB68">_xlfn.XLOOKUP(BB$1,'PY1 Data(H)'!$A$1:$CZ$1,_xlfn.XLOOKUP($A68,'PY1 Data(H)'!$A$1:$A$288,'PY1 Data(H)'!$A$1:$CZ$288))</f>
        <v>53961881</v>
      </c>
      <c r="BC68" s="176" cm="1">
        <f t="array" ref="BC68">_xlfn.XLOOKUP(BC$1,'PY1 Data(H)'!$A$1:$CZ$1,_xlfn.XLOOKUP($A68,'PY1 Data(H)'!$A$1:$A$288,'PY1 Data(H)'!$A$1:$CZ$288))</f>
        <v>2560000</v>
      </c>
      <c r="BD68" s="176" cm="1">
        <f t="array" ref="BD68">_xlfn.XLOOKUP(BD$1,'PY1 Data(H)'!$A$1:$CZ$1,_xlfn.XLOOKUP($A68,'PY1 Data(H)'!$A$1:$A$288,'PY1 Data(H)'!$A$1:$CZ$288))</f>
        <v>4225806</v>
      </c>
      <c r="BE68" s="176" cm="1">
        <f t="array" ref="BE68">_xlfn.XLOOKUP(BE$1,'PY1 Data(H)'!$A$1:$CZ$1,_xlfn.XLOOKUP($A68,'PY1 Data(H)'!$A$1:$A$288,'PY1 Data(H)'!$A$1:$CZ$288))</f>
        <v>3933730</v>
      </c>
      <c r="BF68" s="176" cm="1">
        <f t="array" ref="BF68">_xlfn.XLOOKUP(BF$1,'PY1 Data(H)'!$A$1:$CZ$1,_xlfn.XLOOKUP($A68,'PY1 Data(H)'!$A$1:$A$288,'PY1 Data(H)'!$A$1:$CZ$288))</f>
        <v>8873180</v>
      </c>
      <c r="BG68" s="176" cm="1">
        <f t="array" ref="BG68">_xlfn.XLOOKUP(BG$1,'PY1 Data(H)'!$A$1:$CZ$1,_xlfn.XLOOKUP($A68,'PY1 Data(H)'!$A$1:$A$288,'PY1 Data(H)'!$A$1:$CZ$288))</f>
        <v>6379671</v>
      </c>
      <c r="BH68" s="176" cm="1">
        <f t="array" ref="BH68">_xlfn.XLOOKUP(BH$1,'PY1 Data(H)'!$A$1:$CZ$1,_xlfn.XLOOKUP($A68,'PY1 Data(H)'!$A$1:$A$288,'PY1 Data(H)'!$A$1:$CZ$288))</f>
        <v>3171520</v>
      </c>
      <c r="BI68" s="176" cm="1">
        <f t="array" ref="BI68">_xlfn.XLOOKUP(BI$1,'PY1 Data(H)'!$A$1:$CZ$1,_xlfn.XLOOKUP($A68,'PY1 Data(H)'!$A$1:$A$288,'PY1 Data(H)'!$A$1:$CZ$288))</f>
        <v>2994091</v>
      </c>
      <c r="BJ68" s="176" cm="1">
        <f t="array" ref="BJ68">_xlfn.XLOOKUP(BJ$1,'PY1 Data(H)'!$A$1:$CZ$1,_xlfn.XLOOKUP($A68,'PY1 Data(H)'!$A$1:$A$288,'PY1 Data(H)'!$A$1:$CZ$288))</f>
        <v>3026565</v>
      </c>
      <c r="BK68" s="176" cm="1">
        <f t="array" ref="BK68">_xlfn.XLOOKUP(BK$1,'PY1 Data(H)'!$A$1:$CZ$1,_xlfn.XLOOKUP($A68,'PY1 Data(H)'!$A$1:$A$288,'PY1 Data(H)'!$A$1:$CZ$288))</f>
        <v>85433384</v>
      </c>
      <c r="BL68" s="176" cm="1">
        <f t="array" ref="BL68">_xlfn.XLOOKUP(BL$1,'PY1 Data(H)'!$A$1:$CZ$1,_xlfn.XLOOKUP($A68,'PY1 Data(H)'!$A$1:$A$288,'PY1 Data(H)'!$A$1:$CZ$288))</f>
        <v>665071</v>
      </c>
      <c r="BM68" s="176" cm="1">
        <f t="array" ref="BM68">_xlfn.XLOOKUP(BM$1,'PY1 Data(H)'!$A$1:$CZ$1,_xlfn.XLOOKUP($A68,'PY1 Data(H)'!$A$1:$A$288,'PY1 Data(H)'!$A$1:$CZ$288))</f>
        <v>5010820</v>
      </c>
      <c r="BN68" s="176" cm="1">
        <f t="array" ref="BN68">_xlfn.XLOOKUP(BN$1,'PY1 Data(H)'!$A$1:$CZ$1,_xlfn.XLOOKUP($A68,'PY1 Data(H)'!$A$1:$A$288,'PY1 Data(H)'!$A$1:$CZ$288))</f>
        <v>15692374</v>
      </c>
      <c r="BO68" s="176" cm="1">
        <f t="array" ref="BO68">_xlfn.XLOOKUP(BO$1,'PY1 Data(H)'!$A$1:$CZ$1,_xlfn.XLOOKUP($A68,'PY1 Data(H)'!$A$1:$A$288,'PY1 Data(H)'!$A$1:$CZ$288))</f>
        <v>4595585</v>
      </c>
      <c r="BP68" s="176" cm="1">
        <f t="array" ref="BP68">_xlfn.XLOOKUP(BP$1,'PY1 Data(H)'!$A$1:$CZ$1,_xlfn.XLOOKUP($A68,'PY1 Data(H)'!$A$1:$A$288,'PY1 Data(H)'!$A$1:$CZ$288))</f>
        <v>366383381</v>
      </c>
      <c r="BQ68" s="176" cm="1">
        <f t="array" ref="BQ68">_xlfn.XLOOKUP(BQ$1,'PY1 Data(H)'!$A$1:$CZ$1,_xlfn.XLOOKUP($A68,'PY1 Data(H)'!$A$1:$A$288,'PY1 Data(H)'!$A$1:$CZ$288))</f>
        <v>3726587</v>
      </c>
      <c r="BR68" s="176" cm="1">
        <f t="array" ref="BR68">_xlfn.XLOOKUP(BR$1,'PY1 Data(H)'!$A$1:$CZ$1,_xlfn.XLOOKUP($A68,'PY1 Data(H)'!$A$1:$A$288,'PY1 Data(H)'!$A$1:$CZ$288))</f>
        <v>25014828</v>
      </c>
      <c r="BS68" s="176" cm="1">
        <f t="array" ref="BS68">_xlfn.XLOOKUP(BS$1,'PY1 Data(H)'!$A$1:$CZ$1,_xlfn.XLOOKUP($A68,'PY1 Data(H)'!$A$1:$A$288,'PY1 Data(H)'!$A$1:$CZ$288))</f>
        <v>8173675</v>
      </c>
      <c r="BT68" s="176" cm="1">
        <f t="array" ref="BT68">_xlfn.XLOOKUP(BT$1,'PY1 Data(H)'!$A$1:$CZ$1,_xlfn.XLOOKUP($A68,'PY1 Data(H)'!$A$1:$A$288,'PY1 Data(H)'!$A$1:$CZ$288))</f>
        <v>996686</v>
      </c>
      <c r="BU68" s="176" cm="1">
        <f t="array" ref="BU68">_xlfn.XLOOKUP(BU$1,'PY1 Data(H)'!$A$1:$CZ$1,_xlfn.XLOOKUP($A68,'PY1 Data(H)'!$A$1:$A$288,'PY1 Data(H)'!$A$1:$CZ$288))</f>
        <v>4291222</v>
      </c>
      <c r="BV68" s="176" cm="1">
        <f t="array" ref="BV68">_xlfn.XLOOKUP(BV$1,'PY1 Data(H)'!$A$1:$CZ$1,_xlfn.XLOOKUP($A68,'PY1 Data(H)'!$A$1:$A$288,'PY1 Data(H)'!$A$1:$CZ$288))</f>
        <v>18449423</v>
      </c>
      <c r="BW68" s="176" cm="1">
        <f t="array" ref="BW68">_xlfn.XLOOKUP(BW$1,'PY1 Data(H)'!$A$1:$CZ$1,_xlfn.XLOOKUP($A68,'PY1 Data(H)'!$A$1:$A$288,'PY1 Data(H)'!$A$1:$CZ$288))</f>
        <v>1075634</v>
      </c>
      <c r="BX68" s="176" cm="1">
        <f t="array" ref="BX68">_xlfn.XLOOKUP(BX$1,'PY1 Data(H)'!$A$1:$CZ$1,_xlfn.XLOOKUP($A68,'PY1 Data(H)'!$A$1:$A$288,'PY1 Data(H)'!$A$1:$CZ$288))</f>
        <v>794302</v>
      </c>
      <c r="BY68" s="176" cm="1">
        <f t="array" ref="BY68">_xlfn.XLOOKUP(BY$1,'PY1 Data(H)'!$A$1:$CZ$1,_xlfn.XLOOKUP($A68,'PY1 Data(H)'!$A$1:$A$288,'PY1 Data(H)'!$A$1:$CZ$288))</f>
        <v>19637320</v>
      </c>
      <c r="BZ68" s="176" cm="1">
        <f t="array" ref="BZ68">_xlfn.XLOOKUP(BZ$1,'PY1 Data(H)'!$A$1:$CZ$1,_xlfn.XLOOKUP($A68,'PY1 Data(H)'!$A$1:$A$288,'PY1 Data(H)'!$A$1:$CZ$288))</f>
        <v>1703716</v>
      </c>
      <c r="CA68" s="176" cm="1">
        <f t="array" ref="CA68">_xlfn.XLOOKUP(CA$1,'PY1 Data(H)'!$A$1:$CZ$1,_xlfn.XLOOKUP($A68,'PY1 Data(H)'!$A$1:$A$288,'PY1 Data(H)'!$A$1:$CZ$288))</f>
        <v>10452272</v>
      </c>
      <c r="CB68" s="176" cm="1">
        <f t="array" ref="CB68">_xlfn.XLOOKUP(CB$1,'PY1 Data(H)'!$A$1:$CZ$1,_xlfn.XLOOKUP($A68,'PY1 Data(H)'!$A$1:$A$288,'PY1 Data(H)'!$A$1:$CZ$288))</f>
        <v>4346195</v>
      </c>
      <c r="CC68" s="176" cm="1">
        <f t="array" ref="CC68">_xlfn.XLOOKUP(CC$1,'PY1 Data(H)'!$A$1:$CZ$1,_xlfn.XLOOKUP($A68,'PY1 Data(H)'!$A$1:$A$288,'PY1 Data(H)'!$A$1:$CZ$288))</f>
        <v>8024645</v>
      </c>
      <c r="CD68" s="176" cm="1">
        <f t="array" ref="CD68">_xlfn.XLOOKUP(CD$1,'PY1 Data(H)'!$A$1:$CZ$1,_xlfn.XLOOKUP($A68,'PY1 Data(H)'!$A$1:$A$288,'PY1 Data(H)'!$A$1:$CZ$288))</f>
        <v>2968193</v>
      </c>
      <c r="CE68" s="176" cm="1">
        <f t="array" ref="CE68">_xlfn.XLOOKUP(CE$1,'PY1 Data(H)'!$A$1:$CZ$1,_xlfn.XLOOKUP($A68,'PY1 Data(H)'!$A$1:$A$288,'PY1 Data(H)'!$A$1:$CZ$288))</f>
        <v>18133880</v>
      </c>
      <c r="CF68" s="176" cm="1">
        <f t="array" ref="CF68">_xlfn.XLOOKUP(CF$1,'PY1 Data(H)'!$A$1:$CZ$1,_xlfn.XLOOKUP($A68,'PY1 Data(H)'!$A$1:$A$288,'PY1 Data(H)'!$A$1:$CZ$288))</f>
        <v>7759891</v>
      </c>
      <c r="CG68" s="176" cm="1">
        <f t="array" ref="CG68">_xlfn.XLOOKUP(CG$1,'PY1 Data(H)'!$A$1:$CZ$1,_xlfn.XLOOKUP($A68,'PY1 Data(H)'!$A$1:$A$288,'PY1 Data(H)'!$A$1:$CZ$288))</f>
        <v>3413138</v>
      </c>
      <c r="CH68" s="176" cm="1">
        <f t="array" ref="CH68">_xlfn.XLOOKUP(CH$1,'PY1 Data(H)'!$A$1:$CZ$1,_xlfn.XLOOKUP($A68,'PY1 Data(H)'!$A$1:$A$288,'PY1 Data(H)'!$A$1:$CZ$288))</f>
        <v>164518</v>
      </c>
      <c r="CI68" s="176" cm="1">
        <f t="array" ref="CI68">_xlfn.XLOOKUP(CI$1,'PY1 Data(H)'!$A$1:$CZ$1,_xlfn.XLOOKUP($A68,'PY1 Data(H)'!$A$1:$A$288,'PY1 Data(H)'!$A$1:$CZ$288))</f>
        <v>9294734</v>
      </c>
      <c r="CJ68" s="176" cm="1">
        <f t="array" ref="CJ68">_xlfn.XLOOKUP(CJ$1,'PY1 Data(H)'!$A$1:$CZ$1,_xlfn.XLOOKUP($A68,'PY1 Data(H)'!$A$1:$A$288,'PY1 Data(H)'!$A$1:$CZ$288))</f>
        <v>261081</v>
      </c>
      <c r="CK68" s="176" cm="1">
        <f t="array" ref="CK68">_xlfn.XLOOKUP(CK$1,'PY1 Data(H)'!$A$1:$CZ$1,_xlfn.XLOOKUP($A68,'PY1 Data(H)'!$A$1:$A$288,'PY1 Data(H)'!$A$1:$CZ$288))</f>
        <v>7619449</v>
      </c>
      <c r="CL68" s="176" cm="1">
        <f t="array" ref="CL68">_xlfn.XLOOKUP(CL$1,'PY1 Data(H)'!$A$1:$CZ$1,_xlfn.XLOOKUP($A68,'PY1 Data(H)'!$A$1:$A$288,'PY1 Data(H)'!$A$1:$CZ$288))</f>
        <v>-472521</v>
      </c>
      <c r="CM68" s="176" cm="1">
        <f t="array" ref="CM68">_xlfn.XLOOKUP(CM$1,'PY1 Data(H)'!$A$1:$CZ$1,_xlfn.XLOOKUP($A68,'PY1 Data(H)'!$A$1:$A$288,'PY1 Data(H)'!$A$1:$CZ$288))</f>
        <v>2717142</v>
      </c>
      <c r="CN68" s="176" cm="1">
        <f t="array" ref="CN68">_xlfn.XLOOKUP(CN$1,'PY1 Data(H)'!$A$1:$CZ$1,_xlfn.XLOOKUP($A68,'PY1 Data(H)'!$A$1:$A$288,'PY1 Data(H)'!$A$1:$CZ$288))</f>
        <v>260072</v>
      </c>
      <c r="CO68" s="176" cm="1">
        <f t="array" ref="CO68">_xlfn.XLOOKUP(CO$1,'PY1 Data(H)'!$A$1:$CZ$1,_xlfn.XLOOKUP($A68,'PY1 Data(H)'!$A$1:$A$288,'PY1 Data(H)'!$A$1:$CZ$288))</f>
        <v>3513746</v>
      </c>
      <c r="CP68" s="176" cm="1">
        <f t="array" ref="CP68">_xlfn.XLOOKUP(CP$1,'PY1 Data(H)'!$A$1:$CZ$1,_xlfn.XLOOKUP($A68,'PY1 Data(H)'!$A$1:$A$288,'PY1 Data(H)'!$A$1:$CZ$288))</f>
        <v>4963158</v>
      </c>
      <c r="CQ68" s="176" cm="1">
        <f t="array" ref="CQ68">_xlfn.XLOOKUP(CQ$1,'PY1 Data(H)'!$A$1:$CZ$1,_xlfn.XLOOKUP($A68,'PY1 Data(H)'!$A$1:$A$288,'PY1 Data(H)'!$A$1:$CZ$288))</f>
        <v>80782662</v>
      </c>
      <c r="CR68" s="176" cm="1">
        <f t="array" ref="CR68">_xlfn.XLOOKUP(CR$1,'PY1 Data(H)'!$A$1:$CZ$1,_xlfn.XLOOKUP($A68,'PY1 Data(H)'!$A$1:$A$288,'PY1 Data(H)'!$A$1:$CZ$288))</f>
        <v>4131538</v>
      </c>
      <c r="CS68" s="176" cm="1">
        <f t="array" ref="CS68">_xlfn.XLOOKUP(CS$1,'PY1 Data(H)'!$A$1:$CZ$1,_xlfn.XLOOKUP($A68,'PY1 Data(H)'!$A$1:$A$288,'PY1 Data(H)'!$A$1:$CZ$288))</f>
        <v>1487797</v>
      </c>
      <c r="CT68" s="176" cm="1">
        <f t="array" ref="CT68">_xlfn.XLOOKUP(CT$1,'PY1 Data(H)'!$A$1:$CZ$1,_xlfn.XLOOKUP($A68,'PY1 Data(H)'!$A$1:$A$288,'PY1 Data(H)'!$A$1:$CZ$288))</f>
        <v>10461089</v>
      </c>
      <c r="CU68" s="176" cm="1">
        <f t="array" ref="CU68">_xlfn.XLOOKUP(CU$1,'PY1 Data(H)'!$A$1:$CZ$1,_xlfn.XLOOKUP($A68,'PY1 Data(H)'!$A$1:$A$288,'PY1 Data(H)'!$A$1:$CZ$288))</f>
        <v>24407965</v>
      </c>
      <c r="CV68" s="176" cm="1">
        <f t="array" ref="CV68">_xlfn.XLOOKUP(CV$1,'PY1 Data(H)'!$A$1:$CZ$1,_xlfn.XLOOKUP($A68,'PY1 Data(H)'!$A$1:$A$288,'PY1 Data(H)'!$A$1:$CZ$288))</f>
        <v>2028864</v>
      </c>
      <c r="CW68" s="176" cm="1">
        <f t="array" ref="CW68">_xlfn.XLOOKUP(CW$1,'PY1 Data(H)'!$A$1:$CZ$1,_xlfn.XLOOKUP($A68,'PY1 Data(H)'!$A$1:$A$288,'PY1 Data(H)'!$A$1:$CZ$288))</f>
        <v>5029527</v>
      </c>
      <c r="CX68" s="176" cm="1">
        <f t="array" ref="CX68">_xlfn.XLOOKUP(CX$1,'PY1 Data(H)'!$A$1:$CZ$1,_xlfn.XLOOKUP($A68,'PY1 Data(H)'!$A$1:$A$288,'PY1 Data(H)'!$A$1:$CZ$288))</f>
        <v>2805574</v>
      </c>
      <c r="CY68" s="176" cm="1">
        <f t="array" ref="CY68">_xlfn.XLOOKUP(CY$1,'PY1 Data(H)'!$A$1:$CZ$1,_xlfn.XLOOKUP($A68,'PY1 Data(H)'!$A$1:$A$288,'PY1 Data(H)'!$A$1:$CZ$288))</f>
        <v>1244526</v>
      </c>
    </row>
    <row r="69" spans="1:103" x14ac:dyDescent="0.3">
      <c r="A69">
        <v>590</v>
      </c>
      <c r="D69" s="176" t="e" cm="1">
        <f t="array" ref="D69">_xlfn.XLOOKUP(D$1,'PY1 Data(H)'!$A$1:$CZ$1,_xlfn.XLOOKUP($A69,'PY1 Data(H)'!$A$1:$A$288,'PY1 Data(H)'!$A$1:$CZ$288))</f>
        <v>#N/A</v>
      </c>
      <c r="E69" s="176" t="e" cm="1">
        <f t="array" ref="E69">_xlfn.XLOOKUP(E$1,'PY1 Data(H)'!$A$1:$CZ$1,_xlfn.XLOOKUP($A69,'PY1 Data(H)'!$A$1:$A$288,'PY1 Data(H)'!$A$1:$CZ$288))</f>
        <v>#N/A</v>
      </c>
      <c r="F69" s="176" t="e" cm="1">
        <f t="array" ref="F69">_xlfn.XLOOKUP(F$1,'PY1 Data(H)'!$A$1:$CZ$1,_xlfn.XLOOKUP($A69,'PY1 Data(H)'!$A$1:$A$288,'PY1 Data(H)'!$A$1:$CZ$288))</f>
        <v>#N/A</v>
      </c>
      <c r="G69" s="176" t="e" cm="1">
        <f t="array" ref="G69">_xlfn.XLOOKUP(G$1,'PY1 Data(H)'!$A$1:$CZ$1,_xlfn.XLOOKUP($A69,'PY1 Data(H)'!$A$1:$A$288,'PY1 Data(H)'!$A$1:$CZ$288))</f>
        <v>#N/A</v>
      </c>
      <c r="H69" s="176" t="e" cm="1">
        <f t="array" ref="H69">_xlfn.XLOOKUP(H$1,'PY1 Data(H)'!$A$1:$CZ$1,_xlfn.XLOOKUP($A69,'PY1 Data(H)'!$A$1:$A$288,'PY1 Data(H)'!$A$1:$CZ$288))</f>
        <v>#N/A</v>
      </c>
      <c r="I69" s="176" t="e" cm="1">
        <f t="array" ref="I69">_xlfn.XLOOKUP(I$1,'PY1 Data(H)'!$A$1:$CZ$1,_xlfn.XLOOKUP($A69,'PY1 Data(H)'!$A$1:$A$288,'PY1 Data(H)'!$A$1:$CZ$288))</f>
        <v>#N/A</v>
      </c>
      <c r="J69" s="176" t="e" cm="1">
        <f t="array" ref="J69">_xlfn.XLOOKUP(J$1,'PY1 Data(H)'!$A$1:$CZ$1,_xlfn.XLOOKUP($A69,'PY1 Data(H)'!$A$1:$A$288,'PY1 Data(H)'!$A$1:$CZ$288))</f>
        <v>#N/A</v>
      </c>
      <c r="K69" s="176" t="e" cm="1">
        <f t="array" ref="K69">_xlfn.XLOOKUP(K$1,'PY1 Data(H)'!$A$1:$CZ$1,_xlfn.XLOOKUP($A69,'PY1 Data(H)'!$A$1:$A$288,'PY1 Data(H)'!$A$1:$CZ$288))</f>
        <v>#N/A</v>
      </c>
      <c r="L69" s="176" t="e" cm="1">
        <f t="array" ref="L69">_xlfn.XLOOKUP(L$1,'PY1 Data(H)'!$A$1:$CZ$1,_xlfn.XLOOKUP($A69,'PY1 Data(H)'!$A$1:$A$288,'PY1 Data(H)'!$A$1:$CZ$288))</f>
        <v>#N/A</v>
      </c>
      <c r="M69" s="176" t="e" cm="1">
        <f t="array" ref="M69">_xlfn.XLOOKUP(M$1,'PY1 Data(H)'!$A$1:$CZ$1,_xlfn.XLOOKUP($A69,'PY1 Data(H)'!$A$1:$A$288,'PY1 Data(H)'!$A$1:$CZ$288))</f>
        <v>#N/A</v>
      </c>
      <c r="N69" s="176" t="e" cm="1">
        <f t="array" ref="N69">_xlfn.XLOOKUP(N$1,'PY1 Data(H)'!$A$1:$CZ$1,_xlfn.XLOOKUP($A69,'PY1 Data(H)'!$A$1:$A$288,'PY1 Data(H)'!$A$1:$CZ$288))</f>
        <v>#N/A</v>
      </c>
      <c r="O69" s="176" t="e" cm="1">
        <f t="array" ref="O69">_xlfn.XLOOKUP(O$1,'PY1 Data(H)'!$A$1:$CZ$1,_xlfn.XLOOKUP($A69,'PY1 Data(H)'!$A$1:$A$288,'PY1 Data(H)'!$A$1:$CZ$288))</f>
        <v>#N/A</v>
      </c>
      <c r="P69" s="176" t="e" cm="1">
        <f t="array" ref="P69">_xlfn.XLOOKUP(P$1,'PY1 Data(H)'!$A$1:$CZ$1,_xlfn.XLOOKUP($A69,'PY1 Data(H)'!$A$1:$A$288,'PY1 Data(H)'!$A$1:$CZ$288))</f>
        <v>#N/A</v>
      </c>
      <c r="Q69" s="176" t="e" cm="1">
        <f t="array" ref="Q69">_xlfn.XLOOKUP(Q$1,'PY1 Data(H)'!$A$1:$CZ$1,_xlfn.XLOOKUP($A69,'PY1 Data(H)'!$A$1:$A$288,'PY1 Data(H)'!$A$1:$CZ$288))</f>
        <v>#N/A</v>
      </c>
      <c r="R69" s="176" t="e" cm="1">
        <f t="array" ref="R69">_xlfn.XLOOKUP(R$1,'PY1 Data(H)'!$A$1:$CZ$1,_xlfn.XLOOKUP($A69,'PY1 Data(H)'!$A$1:$A$288,'PY1 Data(H)'!$A$1:$CZ$288))</f>
        <v>#N/A</v>
      </c>
      <c r="S69" s="176" t="e" cm="1">
        <f t="array" ref="S69">_xlfn.XLOOKUP(S$1,'PY1 Data(H)'!$A$1:$CZ$1,_xlfn.XLOOKUP($A69,'PY1 Data(H)'!$A$1:$A$288,'PY1 Data(H)'!$A$1:$CZ$288))</f>
        <v>#N/A</v>
      </c>
      <c r="T69" s="176" t="e" cm="1">
        <f t="array" ref="T69">_xlfn.XLOOKUP(T$1,'PY1 Data(H)'!$A$1:$CZ$1,_xlfn.XLOOKUP($A69,'PY1 Data(H)'!$A$1:$A$288,'PY1 Data(H)'!$A$1:$CZ$288))</f>
        <v>#N/A</v>
      </c>
      <c r="U69" s="176" t="e" cm="1">
        <f t="array" ref="U69">_xlfn.XLOOKUP(U$1,'PY1 Data(H)'!$A$1:$CZ$1,_xlfn.XLOOKUP($A69,'PY1 Data(H)'!$A$1:$A$288,'PY1 Data(H)'!$A$1:$CZ$288))</f>
        <v>#N/A</v>
      </c>
      <c r="V69" s="176" t="e" cm="1">
        <f t="array" ref="V69">_xlfn.XLOOKUP(V$1,'PY1 Data(H)'!$A$1:$CZ$1,_xlfn.XLOOKUP($A69,'PY1 Data(H)'!$A$1:$A$288,'PY1 Data(H)'!$A$1:$CZ$288))</f>
        <v>#N/A</v>
      </c>
      <c r="W69" s="176" t="e" cm="1">
        <f t="array" ref="W69">_xlfn.XLOOKUP(W$1,'PY1 Data(H)'!$A$1:$CZ$1,_xlfn.XLOOKUP($A69,'PY1 Data(H)'!$A$1:$A$288,'PY1 Data(H)'!$A$1:$CZ$288))</f>
        <v>#N/A</v>
      </c>
      <c r="X69" s="176" t="e" cm="1">
        <f t="array" ref="X69">_xlfn.XLOOKUP(X$1,'PY1 Data(H)'!$A$1:$CZ$1,_xlfn.XLOOKUP($A69,'PY1 Data(H)'!$A$1:$A$288,'PY1 Data(H)'!$A$1:$CZ$288))</f>
        <v>#N/A</v>
      </c>
      <c r="Y69" s="176" t="e" cm="1">
        <f t="array" ref="Y69">_xlfn.XLOOKUP(Y$1,'PY1 Data(H)'!$A$1:$CZ$1,_xlfn.XLOOKUP($A69,'PY1 Data(H)'!$A$1:$A$288,'PY1 Data(H)'!$A$1:$CZ$288))</f>
        <v>#N/A</v>
      </c>
      <c r="Z69" s="176" t="e" cm="1">
        <f t="array" ref="Z69">_xlfn.XLOOKUP(Z$1,'PY1 Data(H)'!$A$1:$CZ$1,_xlfn.XLOOKUP($A69,'PY1 Data(H)'!$A$1:$A$288,'PY1 Data(H)'!$A$1:$CZ$288))</f>
        <v>#N/A</v>
      </c>
      <c r="AA69" s="176" t="e" cm="1">
        <f t="array" ref="AA69">_xlfn.XLOOKUP(AA$1,'PY1 Data(H)'!$A$1:$CZ$1,_xlfn.XLOOKUP($A69,'PY1 Data(H)'!$A$1:$A$288,'PY1 Data(H)'!$A$1:$CZ$288))</f>
        <v>#N/A</v>
      </c>
      <c r="AB69" s="176" t="e" cm="1">
        <f t="array" ref="AB69">_xlfn.XLOOKUP(AB$1,'PY1 Data(H)'!$A$1:$CZ$1,_xlfn.XLOOKUP($A69,'PY1 Data(H)'!$A$1:$A$288,'PY1 Data(H)'!$A$1:$CZ$288))</f>
        <v>#N/A</v>
      </c>
      <c r="AC69" s="176" t="e" cm="1">
        <f t="array" ref="AC69">_xlfn.XLOOKUP(AC$1,'PY1 Data(H)'!$A$1:$CZ$1,_xlfn.XLOOKUP($A69,'PY1 Data(H)'!$A$1:$A$288,'PY1 Data(H)'!$A$1:$CZ$288))</f>
        <v>#N/A</v>
      </c>
      <c r="AD69" s="176" t="e" cm="1">
        <f t="array" ref="AD69">_xlfn.XLOOKUP(AD$1,'PY1 Data(H)'!$A$1:$CZ$1,_xlfn.XLOOKUP($A69,'PY1 Data(H)'!$A$1:$A$288,'PY1 Data(H)'!$A$1:$CZ$288))</f>
        <v>#N/A</v>
      </c>
      <c r="AE69" s="176" t="e" cm="1">
        <f t="array" ref="AE69">_xlfn.XLOOKUP(AE$1,'PY1 Data(H)'!$A$1:$CZ$1,_xlfn.XLOOKUP($A69,'PY1 Data(H)'!$A$1:$A$288,'PY1 Data(H)'!$A$1:$CZ$288))</f>
        <v>#N/A</v>
      </c>
      <c r="AF69" s="176" t="e" cm="1">
        <f t="array" ref="AF69">_xlfn.XLOOKUP(AF$1,'PY1 Data(H)'!$A$1:$CZ$1,_xlfn.XLOOKUP($A69,'PY1 Data(H)'!$A$1:$A$288,'PY1 Data(H)'!$A$1:$CZ$288))</f>
        <v>#N/A</v>
      </c>
      <c r="AG69" s="176" t="e" cm="1">
        <f t="array" ref="AG69">_xlfn.XLOOKUP(AG$1,'PY1 Data(H)'!$A$1:$CZ$1,_xlfn.XLOOKUP($A69,'PY1 Data(H)'!$A$1:$A$288,'PY1 Data(H)'!$A$1:$CZ$288))</f>
        <v>#N/A</v>
      </c>
      <c r="AH69" s="176" t="e" cm="1">
        <f t="array" ref="AH69">_xlfn.XLOOKUP(AH$1,'PY1 Data(H)'!$A$1:$CZ$1,_xlfn.XLOOKUP($A69,'PY1 Data(H)'!$A$1:$A$288,'PY1 Data(H)'!$A$1:$CZ$288))</f>
        <v>#N/A</v>
      </c>
      <c r="AI69" s="176" t="e" cm="1">
        <f t="array" ref="AI69">_xlfn.XLOOKUP(AI$1,'PY1 Data(H)'!$A$1:$CZ$1,_xlfn.XLOOKUP($A69,'PY1 Data(H)'!$A$1:$A$288,'PY1 Data(H)'!$A$1:$CZ$288))</f>
        <v>#N/A</v>
      </c>
      <c r="AJ69" s="176" t="e" cm="1">
        <f t="array" ref="AJ69">_xlfn.XLOOKUP(AJ$1,'PY1 Data(H)'!$A$1:$CZ$1,_xlfn.XLOOKUP($A69,'PY1 Data(H)'!$A$1:$A$288,'PY1 Data(H)'!$A$1:$CZ$288))</f>
        <v>#N/A</v>
      </c>
      <c r="AK69" s="176" t="e" cm="1">
        <f t="array" ref="AK69">_xlfn.XLOOKUP(AK$1,'PY1 Data(H)'!$A$1:$CZ$1,_xlfn.XLOOKUP($A69,'PY1 Data(H)'!$A$1:$A$288,'PY1 Data(H)'!$A$1:$CZ$288))</f>
        <v>#N/A</v>
      </c>
      <c r="AL69" s="176" t="e" cm="1">
        <f t="array" ref="AL69">_xlfn.XLOOKUP(AL$1,'PY1 Data(H)'!$A$1:$CZ$1,_xlfn.XLOOKUP($A69,'PY1 Data(H)'!$A$1:$A$288,'PY1 Data(H)'!$A$1:$CZ$288))</f>
        <v>#N/A</v>
      </c>
      <c r="AM69" s="176" t="e" cm="1">
        <f t="array" ref="AM69">_xlfn.XLOOKUP(AM$1,'PY1 Data(H)'!$A$1:$CZ$1,_xlfn.XLOOKUP($A69,'PY1 Data(H)'!$A$1:$A$288,'PY1 Data(H)'!$A$1:$CZ$288))</f>
        <v>#N/A</v>
      </c>
      <c r="AN69" s="176" t="e" cm="1">
        <f t="array" ref="AN69">_xlfn.XLOOKUP(AN$1,'PY1 Data(H)'!$A$1:$CZ$1,_xlfn.XLOOKUP($A69,'PY1 Data(H)'!$A$1:$A$288,'PY1 Data(H)'!$A$1:$CZ$288))</f>
        <v>#N/A</v>
      </c>
      <c r="AO69" s="176" t="e" cm="1">
        <f t="array" ref="AO69">_xlfn.XLOOKUP(AO$1,'PY1 Data(H)'!$A$1:$CZ$1,_xlfn.XLOOKUP($A69,'PY1 Data(H)'!$A$1:$A$288,'PY1 Data(H)'!$A$1:$CZ$288))</f>
        <v>#N/A</v>
      </c>
      <c r="AP69" s="176" t="e" cm="1">
        <f t="array" ref="AP69">_xlfn.XLOOKUP(AP$1,'PY1 Data(H)'!$A$1:$CZ$1,_xlfn.XLOOKUP($A69,'PY1 Data(H)'!$A$1:$A$288,'PY1 Data(H)'!$A$1:$CZ$288))</f>
        <v>#N/A</v>
      </c>
      <c r="AQ69" s="176" t="e" cm="1">
        <f t="array" ref="AQ69">_xlfn.XLOOKUP(AQ$1,'PY1 Data(H)'!$A$1:$CZ$1,_xlfn.XLOOKUP($A69,'PY1 Data(H)'!$A$1:$A$288,'PY1 Data(H)'!$A$1:$CZ$288))</f>
        <v>#N/A</v>
      </c>
      <c r="AR69" s="176" t="e" cm="1">
        <f t="array" ref="AR69">_xlfn.XLOOKUP(AR$1,'PY1 Data(H)'!$A$1:$CZ$1,_xlfn.XLOOKUP($A69,'PY1 Data(H)'!$A$1:$A$288,'PY1 Data(H)'!$A$1:$CZ$288))</f>
        <v>#N/A</v>
      </c>
      <c r="AS69" s="176" t="e" cm="1">
        <f t="array" ref="AS69">_xlfn.XLOOKUP(AS$1,'PY1 Data(H)'!$A$1:$CZ$1,_xlfn.XLOOKUP($A69,'PY1 Data(H)'!$A$1:$A$288,'PY1 Data(H)'!$A$1:$CZ$288))</f>
        <v>#N/A</v>
      </c>
      <c r="AT69" s="176" t="e" cm="1">
        <f t="array" ref="AT69">_xlfn.XLOOKUP(AT$1,'PY1 Data(H)'!$A$1:$CZ$1,_xlfn.XLOOKUP($A69,'PY1 Data(H)'!$A$1:$A$288,'PY1 Data(H)'!$A$1:$CZ$288))</f>
        <v>#N/A</v>
      </c>
      <c r="AU69" s="176" t="e" cm="1">
        <f t="array" ref="AU69">_xlfn.XLOOKUP(AU$1,'PY1 Data(H)'!$A$1:$CZ$1,_xlfn.XLOOKUP($A69,'PY1 Data(H)'!$A$1:$A$288,'PY1 Data(H)'!$A$1:$CZ$288))</f>
        <v>#N/A</v>
      </c>
      <c r="AV69" s="176" t="e" cm="1">
        <f t="array" ref="AV69">_xlfn.XLOOKUP(AV$1,'PY1 Data(H)'!$A$1:$CZ$1,_xlfn.XLOOKUP($A69,'PY1 Data(H)'!$A$1:$A$288,'PY1 Data(H)'!$A$1:$CZ$288))</f>
        <v>#N/A</v>
      </c>
      <c r="AW69" s="176" t="e" cm="1">
        <f t="array" ref="AW69">_xlfn.XLOOKUP(AW$1,'PY1 Data(H)'!$A$1:$CZ$1,_xlfn.XLOOKUP($A69,'PY1 Data(H)'!$A$1:$A$288,'PY1 Data(H)'!$A$1:$CZ$288))</f>
        <v>#N/A</v>
      </c>
      <c r="AX69" s="176" t="e" cm="1">
        <f t="array" ref="AX69">_xlfn.XLOOKUP(AX$1,'PY1 Data(H)'!$A$1:$CZ$1,_xlfn.XLOOKUP($A69,'PY1 Data(H)'!$A$1:$A$288,'PY1 Data(H)'!$A$1:$CZ$288))</f>
        <v>#N/A</v>
      </c>
      <c r="AY69" s="176" t="e" cm="1">
        <f t="array" ref="AY69">_xlfn.XLOOKUP(AY$1,'PY1 Data(H)'!$A$1:$CZ$1,_xlfn.XLOOKUP($A69,'PY1 Data(H)'!$A$1:$A$288,'PY1 Data(H)'!$A$1:$CZ$288))</f>
        <v>#N/A</v>
      </c>
      <c r="AZ69" s="176" t="e" cm="1">
        <f t="array" ref="AZ69">_xlfn.XLOOKUP(AZ$1,'PY1 Data(H)'!$A$1:$CZ$1,_xlfn.XLOOKUP($A69,'PY1 Data(H)'!$A$1:$A$288,'PY1 Data(H)'!$A$1:$CZ$288))</f>
        <v>#N/A</v>
      </c>
      <c r="BA69" s="176" t="e" cm="1">
        <f t="array" ref="BA69">_xlfn.XLOOKUP(BA$1,'PY1 Data(H)'!$A$1:$CZ$1,_xlfn.XLOOKUP($A69,'PY1 Data(H)'!$A$1:$A$288,'PY1 Data(H)'!$A$1:$CZ$288))</f>
        <v>#N/A</v>
      </c>
      <c r="BB69" s="176" t="e" cm="1">
        <f t="array" ref="BB69">_xlfn.XLOOKUP(BB$1,'PY1 Data(H)'!$A$1:$CZ$1,_xlfn.XLOOKUP($A69,'PY1 Data(H)'!$A$1:$A$288,'PY1 Data(H)'!$A$1:$CZ$288))</f>
        <v>#N/A</v>
      </c>
      <c r="BC69" s="176" t="e" cm="1">
        <f t="array" ref="BC69">_xlfn.XLOOKUP(BC$1,'PY1 Data(H)'!$A$1:$CZ$1,_xlfn.XLOOKUP($A69,'PY1 Data(H)'!$A$1:$A$288,'PY1 Data(H)'!$A$1:$CZ$288))</f>
        <v>#N/A</v>
      </c>
      <c r="BD69" s="176" t="e" cm="1">
        <f t="array" ref="BD69">_xlfn.XLOOKUP(BD$1,'PY1 Data(H)'!$A$1:$CZ$1,_xlfn.XLOOKUP($A69,'PY1 Data(H)'!$A$1:$A$288,'PY1 Data(H)'!$A$1:$CZ$288))</f>
        <v>#N/A</v>
      </c>
      <c r="BE69" s="176" t="e" cm="1">
        <f t="array" ref="BE69">_xlfn.XLOOKUP(BE$1,'PY1 Data(H)'!$A$1:$CZ$1,_xlfn.XLOOKUP($A69,'PY1 Data(H)'!$A$1:$A$288,'PY1 Data(H)'!$A$1:$CZ$288))</f>
        <v>#N/A</v>
      </c>
      <c r="BF69" s="176" t="e" cm="1">
        <f t="array" ref="BF69">_xlfn.XLOOKUP(BF$1,'PY1 Data(H)'!$A$1:$CZ$1,_xlfn.XLOOKUP($A69,'PY1 Data(H)'!$A$1:$A$288,'PY1 Data(H)'!$A$1:$CZ$288))</f>
        <v>#N/A</v>
      </c>
      <c r="BG69" s="176" t="e" cm="1">
        <f t="array" ref="BG69">_xlfn.XLOOKUP(BG$1,'PY1 Data(H)'!$A$1:$CZ$1,_xlfn.XLOOKUP($A69,'PY1 Data(H)'!$A$1:$A$288,'PY1 Data(H)'!$A$1:$CZ$288))</f>
        <v>#N/A</v>
      </c>
      <c r="BH69" s="176" t="e" cm="1">
        <f t="array" ref="BH69">_xlfn.XLOOKUP(BH$1,'PY1 Data(H)'!$A$1:$CZ$1,_xlfn.XLOOKUP($A69,'PY1 Data(H)'!$A$1:$A$288,'PY1 Data(H)'!$A$1:$CZ$288))</f>
        <v>#N/A</v>
      </c>
      <c r="BI69" s="176" t="e" cm="1">
        <f t="array" ref="BI69">_xlfn.XLOOKUP(BI$1,'PY1 Data(H)'!$A$1:$CZ$1,_xlfn.XLOOKUP($A69,'PY1 Data(H)'!$A$1:$A$288,'PY1 Data(H)'!$A$1:$CZ$288))</f>
        <v>#N/A</v>
      </c>
      <c r="BJ69" s="176" t="e" cm="1">
        <f t="array" ref="BJ69">_xlfn.XLOOKUP(BJ$1,'PY1 Data(H)'!$A$1:$CZ$1,_xlfn.XLOOKUP($A69,'PY1 Data(H)'!$A$1:$A$288,'PY1 Data(H)'!$A$1:$CZ$288))</f>
        <v>#N/A</v>
      </c>
      <c r="BK69" s="176" t="e" cm="1">
        <f t="array" ref="BK69">_xlfn.XLOOKUP(BK$1,'PY1 Data(H)'!$A$1:$CZ$1,_xlfn.XLOOKUP($A69,'PY1 Data(H)'!$A$1:$A$288,'PY1 Data(H)'!$A$1:$CZ$288))</f>
        <v>#N/A</v>
      </c>
      <c r="BL69" s="176" t="e" cm="1">
        <f t="array" ref="BL69">_xlfn.XLOOKUP(BL$1,'PY1 Data(H)'!$A$1:$CZ$1,_xlfn.XLOOKUP($A69,'PY1 Data(H)'!$A$1:$A$288,'PY1 Data(H)'!$A$1:$CZ$288))</f>
        <v>#N/A</v>
      </c>
      <c r="BM69" s="176" t="e" cm="1">
        <f t="array" ref="BM69">_xlfn.XLOOKUP(BM$1,'PY1 Data(H)'!$A$1:$CZ$1,_xlfn.XLOOKUP($A69,'PY1 Data(H)'!$A$1:$A$288,'PY1 Data(H)'!$A$1:$CZ$288))</f>
        <v>#N/A</v>
      </c>
      <c r="BN69" s="176" t="e" cm="1">
        <f t="array" ref="BN69">_xlfn.XLOOKUP(BN$1,'PY1 Data(H)'!$A$1:$CZ$1,_xlfn.XLOOKUP($A69,'PY1 Data(H)'!$A$1:$A$288,'PY1 Data(H)'!$A$1:$CZ$288))</f>
        <v>#N/A</v>
      </c>
      <c r="BO69" s="176" t="e" cm="1">
        <f t="array" ref="BO69">_xlfn.XLOOKUP(BO$1,'PY1 Data(H)'!$A$1:$CZ$1,_xlfn.XLOOKUP($A69,'PY1 Data(H)'!$A$1:$A$288,'PY1 Data(H)'!$A$1:$CZ$288))</f>
        <v>#N/A</v>
      </c>
      <c r="BP69" s="176" t="e" cm="1">
        <f t="array" ref="BP69">_xlfn.XLOOKUP(BP$1,'PY1 Data(H)'!$A$1:$CZ$1,_xlfn.XLOOKUP($A69,'PY1 Data(H)'!$A$1:$A$288,'PY1 Data(H)'!$A$1:$CZ$288))</f>
        <v>#N/A</v>
      </c>
      <c r="BQ69" s="176" t="e" cm="1">
        <f t="array" ref="BQ69">_xlfn.XLOOKUP(BQ$1,'PY1 Data(H)'!$A$1:$CZ$1,_xlfn.XLOOKUP($A69,'PY1 Data(H)'!$A$1:$A$288,'PY1 Data(H)'!$A$1:$CZ$288))</f>
        <v>#N/A</v>
      </c>
      <c r="BR69" s="176" t="e" cm="1">
        <f t="array" ref="BR69">_xlfn.XLOOKUP(BR$1,'PY1 Data(H)'!$A$1:$CZ$1,_xlfn.XLOOKUP($A69,'PY1 Data(H)'!$A$1:$A$288,'PY1 Data(H)'!$A$1:$CZ$288))</f>
        <v>#N/A</v>
      </c>
      <c r="BS69" s="176" t="e" cm="1">
        <f t="array" ref="BS69">_xlfn.XLOOKUP(BS$1,'PY1 Data(H)'!$A$1:$CZ$1,_xlfn.XLOOKUP($A69,'PY1 Data(H)'!$A$1:$A$288,'PY1 Data(H)'!$A$1:$CZ$288))</f>
        <v>#N/A</v>
      </c>
      <c r="BT69" s="176" t="e" cm="1">
        <f t="array" ref="BT69">_xlfn.XLOOKUP(BT$1,'PY1 Data(H)'!$A$1:$CZ$1,_xlfn.XLOOKUP($A69,'PY1 Data(H)'!$A$1:$A$288,'PY1 Data(H)'!$A$1:$CZ$288))</f>
        <v>#N/A</v>
      </c>
      <c r="BU69" s="176" t="e" cm="1">
        <f t="array" ref="BU69">_xlfn.XLOOKUP(BU$1,'PY1 Data(H)'!$A$1:$CZ$1,_xlfn.XLOOKUP($A69,'PY1 Data(H)'!$A$1:$A$288,'PY1 Data(H)'!$A$1:$CZ$288))</f>
        <v>#N/A</v>
      </c>
      <c r="BV69" s="176" t="e" cm="1">
        <f t="array" ref="BV69">_xlfn.XLOOKUP(BV$1,'PY1 Data(H)'!$A$1:$CZ$1,_xlfn.XLOOKUP($A69,'PY1 Data(H)'!$A$1:$A$288,'PY1 Data(H)'!$A$1:$CZ$288))</f>
        <v>#N/A</v>
      </c>
      <c r="BW69" s="176" t="e" cm="1">
        <f t="array" ref="BW69">_xlfn.XLOOKUP(BW$1,'PY1 Data(H)'!$A$1:$CZ$1,_xlfn.XLOOKUP($A69,'PY1 Data(H)'!$A$1:$A$288,'PY1 Data(H)'!$A$1:$CZ$288))</f>
        <v>#N/A</v>
      </c>
      <c r="BX69" s="176" t="e" cm="1">
        <f t="array" ref="BX69">_xlfn.XLOOKUP(BX$1,'PY1 Data(H)'!$A$1:$CZ$1,_xlfn.XLOOKUP($A69,'PY1 Data(H)'!$A$1:$A$288,'PY1 Data(H)'!$A$1:$CZ$288))</f>
        <v>#N/A</v>
      </c>
      <c r="BY69" s="176" t="e" cm="1">
        <f t="array" ref="BY69">_xlfn.XLOOKUP(BY$1,'PY1 Data(H)'!$A$1:$CZ$1,_xlfn.XLOOKUP($A69,'PY1 Data(H)'!$A$1:$A$288,'PY1 Data(H)'!$A$1:$CZ$288))</f>
        <v>#N/A</v>
      </c>
      <c r="BZ69" s="176" t="e" cm="1">
        <f t="array" ref="BZ69">_xlfn.XLOOKUP(BZ$1,'PY1 Data(H)'!$A$1:$CZ$1,_xlfn.XLOOKUP($A69,'PY1 Data(H)'!$A$1:$A$288,'PY1 Data(H)'!$A$1:$CZ$288))</f>
        <v>#N/A</v>
      </c>
      <c r="CA69" s="176" t="e" cm="1">
        <f t="array" ref="CA69">_xlfn.XLOOKUP(CA$1,'PY1 Data(H)'!$A$1:$CZ$1,_xlfn.XLOOKUP($A69,'PY1 Data(H)'!$A$1:$A$288,'PY1 Data(H)'!$A$1:$CZ$288))</f>
        <v>#N/A</v>
      </c>
      <c r="CB69" s="176" t="e" cm="1">
        <f t="array" ref="CB69">_xlfn.XLOOKUP(CB$1,'PY1 Data(H)'!$A$1:$CZ$1,_xlfn.XLOOKUP($A69,'PY1 Data(H)'!$A$1:$A$288,'PY1 Data(H)'!$A$1:$CZ$288))</f>
        <v>#N/A</v>
      </c>
      <c r="CC69" s="176" t="e" cm="1">
        <f t="array" ref="CC69">_xlfn.XLOOKUP(CC$1,'PY1 Data(H)'!$A$1:$CZ$1,_xlfn.XLOOKUP($A69,'PY1 Data(H)'!$A$1:$A$288,'PY1 Data(H)'!$A$1:$CZ$288))</f>
        <v>#N/A</v>
      </c>
      <c r="CD69" s="176" t="e" cm="1">
        <f t="array" ref="CD69">_xlfn.XLOOKUP(CD$1,'PY1 Data(H)'!$A$1:$CZ$1,_xlfn.XLOOKUP($A69,'PY1 Data(H)'!$A$1:$A$288,'PY1 Data(H)'!$A$1:$CZ$288))</f>
        <v>#N/A</v>
      </c>
      <c r="CE69" s="176" t="e" cm="1">
        <f t="array" ref="CE69">_xlfn.XLOOKUP(CE$1,'PY1 Data(H)'!$A$1:$CZ$1,_xlfn.XLOOKUP($A69,'PY1 Data(H)'!$A$1:$A$288,'PY1 Data(H)'!$A$1:$CZ$288))</f>
        <v>#N/A</v>
      </c>
      <c r="CF69" s="176" t="e" cm="1">
        <f t="array" ref="CF69">_xlfn.XLOOKUP(CF$1,'PY1 Data(H)'!$A$1:$CZ$1,_xlfn.XLOOKUP($A69,'PY1 Data(H)'!$A$1:$A$288,'PY1 Data(H)'!$A$1:$CZ$288))</f>
        <v>#N/A</v>
      </c>
      <c r="CG69" s="176" t="e" cm="1">
        <f t="array" ref="CG69">_xlfn.XLOOKUP(CG$1,'PY1 Data(H)'!$A$1:$CZ$1,_xlfn.XLOOKUP($A69,'PY1 Data(H)'!$A$1:$A$288,'PY1 Data(H)'!$A$1:$CZ$288))</f>
        <v>#N/A</v>
      </c>
      <c r="CH69" s="176" t="e" cm="1">
        <f t="array" ref="CH69">_xlfn.XLOOKUP(CH$1,'PY1 Data(H)'!$A$1:$CZ$1,_xlfn.XLOOKUP($A69,'PY1 Data(H)'!$A$1:$A$288,'PY1 Data(H)'!$A$1:$CZ$288))</f>
        <v>#N/A</v>
      </c>
      <c r="CI69" s="176" t="e" cm="1">
        <f t="array" ref="CI69">_xlfn.XLOOKUP(CI$1,'PY1 Data(H)'!$A$1:$CZ$1,_xlfn.XLOOKUP($A69,'PY1 Data(H)'!$A$1:$A$288,'PY1 Data(H)'!$A$1:$CZ$288))</f>
        <v>#N/A</v>
      </c>
      <c r="CJ69" s="176" t="e" cm="1">
        <f t="array" ref="CJ69">_xlfn.XLOOKUP(CJ$1,'PY1 Data(H)'!$A$1:$CZ$1,_xlfn.XLOOKUP($A69,'PY1 Data(H)'!$A$1:$A$288,'PY1 Data(H)'!$A$1:$CZ$288))</f>
        <v>#N/A</v>
      </c>
      <c r="CK69" s="176" t="e" cm="1">
        <f t="array" ref="CK69">_xlfn.XLOOKUP(CK$1,'PY1 Data(H)'!$A$1:$CZ$1,_xlfn.XLOOKUP($A69,'PY1 Data(H)'!$A$1:$A$288,'PY1 Data(H)'!$A$1:$CZ$288))</f>
        <v>#N/A</v>
      </c>
      <c r="CL69" s="176" t="e" cm="1">
        <f t="array" ref="CL69">_xlfn.XLOOKUP(CL$1,'PY1 Data(H)'!$A$1:$CZ$1,_xlfn.XLOOKUP($A69,'PY1 Data(H)'!$A$1:$A$288,'PY1 Data(H)'!$A$1:$CZ$288))</f>
        <v>#N/A</v>
      </c>
      <c r="CM69" s="176" t="e" cm="1">
        <f t="array" ref="CM69">_xlfn.XLOOKUP(CM$1,'PY1 Data(H)'!$A$1:$CZ$1,_xlfn.XLOOKUP($A69,'PY1 Data(H)'!$A$1:$A$288,'PY1 Data(H)'!$A$1:$CZ$288))</f>
        <v>#N/A</v>
      </c>
      <c r="CN69" s="176" t="e" cm="1">
        <f t="array" ref="CN69">_xlfn.XLOOKUP(CN$1,'PY1 Data(H)'!$A$1:$CZ$1,_xlfn.XLOOKUP($A69,'PY1 Data(H)'!$A$1:$A$288,'PY1 Data(H)'!$A$1:$CZ$288))</f>
        <v>#N/A</v>
      </c>
      <c r="CO69" s="176" t="e" cm="1">
        <f t="array" ref="CO69">_xlfn.XLOOKUP(CO$1,'PY1 Data(H)'!$A$1:$CZ$1,_xlfn.XLOOKUP($A69,'PY1 Data(H)'!$A$1:$A$288,'PY1 Data(H)'!$A$1:$CZ$288))</f>
        <v>#N/A</v>
      </c>
      <c r="CP69" s="176" t="e" cm="1">
        <f t="array" ref="CP69">_xlfn.XLOOKUP(CP$1,'PY1 Data(H)'!$A$1:$CZ$1,_xlfn.XLOOKUP($A69,'PY1 Data(H)'!$A$1:$A$288,'PY1 Data(H)'!$A$1:$CZ$288))</f>
        <v>#N/A</v>
      </c>
      <c r="CQ69" s="176" t="e" cm="1">
        <f t="array" ref="CQ69">_xlfn.XLOOKUP(CQ$1,'PY1 Data(H)'!$A$1:$CZ$1,_xlfn.XLOOKUP($A69,'PY1 Data(H)'!$A$1:$A$288,'PY1 Data(H)'!$A$1:$CZ$288))</f>
        <v>#N/A</v>
      </c>
      <c r="CR69" s="176" t="e" cm="1">
        <f t="array" ref="CR69">_xlfn.XLOOKUP(CR$1,'PY1 Data(H)'!$A$1:$CZ$1,_xlfn.XLOOKUP($A69,'PY1 Data(H)'!$A$1:$A$288,'PY1 Data(H)'!$A$1:$CZ$288))</f>
        <v>#N/A</v>
      </c>
      <c r="CS69" s="176" t="e" cm="1">
        <f t="array" ref="CS69">_xlfn.XLOOKUP(CS$1,'PY1 Data(H)'!$A$1:$CZ$1,_xlfn.XLOOKUP($A69,'PY1 Data(H)'!$A$1:$A$288,'PY1 Data(H)'!$A$1:$CZ$288))</f>
        <v>#N/A</v>
      </c>
      <c r="CT69" s="176" t="e" cm="1">
        <f t="array" ref="CT69">_xlfn.XLOOKUP(CT$1,'PY1 Data(H)'!$A$1:$CZ$1,_xlfn.XLOOKUP($A69,'PY1 Data(H)'!$A$1:$A$288,'PY1 Data(H)'!$A$1:$CZ$288))</f>
        <v>#N/A</v>
      </c>
      <c r="CU69" s="176" t="e" cm="1">
        <f t="array" ref="CU69">_xlfn.XLOOKUP(CU$1,'PY1 Data(H)'!$A$1:$CZ$1,_xlfn.XLOOKUP($A69,'PY1 Data(H)'!$A$1:$A$288,'PY1 Data(H)'!$A$1:$CZ$288))</f>
        <v>#N/A</v>
      </c>
      <c r="CV69" s="176" t="e" cm="1">
        <f t="array" ref="CV69">_xlfn.XLOOKUP(CV$1,'PY1 Data(H)'!$A$1:$CZ$1,_xlfn.XLOOKUP($A69,'PY1 Data(H)'!$A$1:$A$288,'PY1 Data(H)'!$A$1:$CZ$288))</f>
        <v>#N/A</v>
      </c>
      <c r="CW69" s="176" t="e" cm="1">
        <f t="array" ref="CW69">_xlfn.XLOOKUP(CW$1,'PY1 Data(H)'!$A$1:$CZ$1,_xlfn.XLOOKUP($A69,'PY1 Data(H)'!$A$1:$A$288,'PY1 Data(H)'!$A$1:$CZ$288))</f>
        <v>#N/A</v>
      </c>
      <c r="CX69" s="176" t="e" cm="1">
        <f t="array" ref="CX69">_xlfn.XLOOKUP(CX$1,'PY1 Data(H)'!$A$1:$CZ$1,_xlfn.XLOOKUP($A69,'PY1 Data(H)'!$A$1:$A$288,'PY1 Data(H)'!$A$1:$CZ$288))</f>
        <v>#N/A</v>
      </c>
      <c r="CY69" s="176" t="e" cm="1">
        <f t="array" ref="CY69">_xlfn.XLOOKUP(CY$1,'PY1 Data(H)'!$A$1:$CZ$1,_xlfn.XLOOKUP($A69,'PY1 Data(H)'!$A$1:$A$288,'PY1 Data(H)'!$A$1:$CZ$288))</f>
        <v>#N/A</v>
      </c>
    </row>
    <row r="70" spans="1:103" x14ac:dyDescent="0.3">
      <c r="A70">
        <v>507</v>
      </c>
      <c r="D70" s="176" cm="1">
        <f t="array" ref="D70">_xlfn.XLOOKUP(D$1,'PY1 Data(H)'!$A$1:$CZ$1,_xlfn.XLOOKUP($A70,'PY1 Data(H)'!$A$1:$A$288,'PY1 Data(H)'!$A$1:$CZ$288))</f>
        <v>0</v>
      </c>
      <c r="E70" s="176" cm="1">
        <f t="array" ref="E70">_xlfn.XLOOKUP(E$1,'PY1 Data(H)'!$A$1:$CZ$1,_xlfn.XLOOKUP($A70,'PY1 Data(H)'!$A$1:$A$288,'PY1 Data(H)'!$A$1:$CZ$288))</f>
        <v>14799</v>
      </c>
      <c r="F70" s="176" cm="1">
        <f t="array" ref="F70">_xlfn.XLOOKUP(F$1,'PY1 Data(H)'!$A$1:$CZ$1,_xlfn.XLOOKUP($A70,'PY1 Data(H)'!$A$1:$A$288,'PY1 Data(H)'!$A$1:$CZ$288))</f>
        <v>305737</v>
      </c>
      <c r="G70" s="176" cm="1">
        <f t="array" ref="G70">_xlfn.XLOOKUP(G$1,'PY1 Data(H)'!$A$1:$CZ$1,_xlfn.XLOOKUP($A70,'PY1 Data(H)'!$A$1:$A$288,'PY1 Data(H)'!$A$1:$CZ$288))</f>
        <v>0</v>
      </c>
      <c r="H70" s="176" cm="1">
        <f t="array" ref="H70">_xlfn.XLOOKUP(H$1,'PY1 Data(H)'!$A$1:$CZ$1,_xlfn.XLOOKUP($A70,'PY1 Data(H)'!$A$1:$A$288,'PY1 Data(H)'!$A$1:$CZ$288))</f>
        <v>0</v>
      </c>
      <c r="I70" s="176" cm="1">
        <f t="array" ref="I70">_xlfn.XLOOKUP(I$1,'PY1 Data(H)'!$A$1:$CZ$1,_xlfn.XLOOKUP($A70,'PY1 Data(H)'!$A$1:$A$288,'PY1 Data(H)'!$A$1:$CZ$288))</f>
        <v>460155</v>
      </c>
      <c r="J70" s="176" cm="1">
        <f t="array" ref="J70">_xlfn.XLOOKUP(J$1,'PY1 Data(H)'!$A$1:$CZ$1,_xlfn.XLOOKUP($A70,'PY1 Data(H)'!$A$1:$A$288,'PY1 Data(H)'!$A$1:$CZ$288))</f>
        <v>0</v>
      </c>
      <c r="K70" s="176" cm="1">
        <f t="array" ref="K70">_xlfn.XLOOKUP(K$1,'PY1 Data(H)'!$A$1:$CZ$1,_xlfn.XLOOKUP($A70,'PY1 Data(H)'!$A$1:$A$288,'PY1 Data(H)'!$A$1:$CZ$288))</f>
        <v>0</v>
      </c>
      <c r="L70" s="176" cm="1">
        <f t="array" ref="L70">_xlfn.XLOOKUP(L$1,'PY1 Data(H)'!$A$1:$CZ$1,_xlfn.XLOOKUP($A70,'PY1 Data(H)'!$A$1:$A$288,'PY1 Data(H)'!$A$1:$CZ$288))</f>
        <v>2067</v>
      </c>
      <c r="M70" s="176" cm="1">
        <f t="array" ref="M70">_xlfn.XLOOKUP(M$1,'PY1 Data(H)'!$A$1:$CZ$1,_xlfn.XLOOKUP($A70,'PY1 Data(H)'!$A$1:$A$288,'PY1 Data(H)'!$A$1:$CZ$288))</f>
        <v>518298</v>
      </c>
      <c r="N70" s="176" cm="1">
        <f t="array" ref="N70">_xlfn.XLOOKUP(N$1,'PY1 Data(H)'!$A$1:$CZ$1,_xlfn.XLOOKUP($A70,'PY1 Data(H)'!$A$1:$A$288,'PY1 Data(H)'!$A$1:$CZ$288))</f>
        <v>-4440</v>
      </c>
      <c r="O70" s="176" cm="1">
        <f t="array" ref="O70">_xlfn.XLOOKUP(O$1,'PY1 Data(H)'!$A$1:$CZ$1,_xlfn.XLOOKUP($A70,'PY1 Data(H)'!$A$1:$A$288,'PY1 Data(H)'!$A$1:$CZ$288))</f>
        <v>-24493</v>
      </c>
      <c r="P70" s="176" cm="1">
        <f t="array" ref="P70">_xlfn.XLOOKUP(P$1,'PY1 Data(H)'!$A$1:$CZ$1,_xlfn.XLOOKUP($A70,'PY1 Data(H)'!$A$1:$A$288,'PY1 Data(H)'!$A$1:$CZ$288))</f>
        <v>0</v>
      </c>
      <c r="Q70" s="176" cm="1">
        <f t="array" ref="Q70">_xlfn.XLOOKUP(Q$1,'PY1 Data(H)'!$A$1:$CZ$1,_xlfn.XLOOKUP($A70,'PY1 Data(H)'!$A$1:$A$288,'PY1 Data(H)'!$A$1:$CZ$288))</f>
        <v>0</v>
      </c>
      <c r="R70" s="176" cm="1">
        <f t="array" ref="R70">_xlfn.XLOOKUP(R$1,'PY1 Data(H)'!$A$1:$CZ$1,_xlfn.XLOOKUP($A70,'PY1 Data(H)'!$A$1:$A$288,'PY1 Data(H)'!$A$1:$CZ$288))</f>
        <v>1</v>
      </c>
      <c r="S70" s="176" cm="1">
        <f t="array" ref="S70">_xlfn.XLOOKUP(S$1,'PY1 Data(H)'!$A$1:$CZ$1,_xlfn.XLOOKUP($A70,'PY1 Data(H)'!$A$1:$A$288,'PY1 Data(H)'!$A$1:$CZ$288))</f>
        <v>0</v>
      </c>
      <c r="T70" s="176" cm="1">
        <f t="array" ref="T70">_xlfn.XLOOKUP(T$1,'PY1 Data(H)'!$A$1:$CZ$1,_xlfn.XLOOKUP($A70,'PY1 Data(H)'!$A$1:$A$288,'PY1 Data(H)'!$A$1:$CZ$288))</f>
        <v>0</v>
      </c>
      <c r="U70" s="176" cm="1">
        <f t="array" ref="U70">_xlfn.XLOOKUP(U$1,'PY1 Data(H)'!$A$1:$CZ$1,_xlfn.XLOOKUP($A70,'PY1 Data(H)'!$A$1:$A$288,'PY1 Data(H)'!$A$1:$CZ$288))</f>
        <v>0</v>
      </c>
      <c r="V70" s="176" cm="1">
        <f t="array" ref="V70">_xlfn.XLOOKUP(V$1,'PY1 Data(H)'!$A$1:$CZ$1,_xlfn.XLOOKUP($A70,'PY1 Data(H)'!$A$1:$A$288,'PY1 Data(H)'!$A$1:$CZ$288))</f>
        <v>0</v>
      </c>
      <c r="W70" s="176" cm="1">
        <f t="array" ref="W70">_xlfn.XLOOKUP(W$1,'PY1 Data(H)'!$A$1:$CZ$1,_xlfn.XLOOKUP($A70,'PY1 Data(H)'!$A$1:$A$288,'PY1 Data(H)'!$A$1:$CZ$288))</f>
        <v>0</v>
      </c>
      <c r="X70" s="176" cm="1">
        <f t="array" ref="X70">_xlfn.XLOOKUP(X$1,'PY1 Data(H)'!$A$1:$CZ$1,_xlfn.XLOOKUP($A70,'PY1 Data(H)'!$A$1:$A$288,'PY1 Data(H)'!$A$1:$CZ$288))</f>
        <v>0</v>
      </c>
      <c r="Y70" s="176" cm="1">
        <f t="array" ref="Y70">_xlfn.XLOOKUP(Y$1,'PY1 Data(H)'!$A$1:$CZ$1,_xlfn.XLOOKUP($A70,'PY1 Data(H)'!$A$1:$A$288,'PY1 Data(H)'!$A$1:$CZ$288))</f>
        <v>31733</v>
      </c>
      <c r="Z70" s="176" cm="1">
        <f t="array" ref="Z70">_xlfn.XLOOKUP(Z$1,'PY1 Data(H)'!$A$1:$CZ$1,_xlfn.XLOOKUP($A70,'PY1 Data(H)'!$A$1:$A$288,'PY1 Data(H)'!$A$1:$CZ$288))</f>
        <v>0</v>
      </c>
      <c r="AA70" s="176" cm="1">
        <f t="array" ref="AA70">_xlfn.XLOOKUP(AA$1,'PY1 Data(H)'!$A$1:$CZ$1,_xlfn.XLOOKUP($A70,'PY1 Data(H)'!$A$1:$A$288,'PY1 Data(H)'!$A$1:$CZ$288))</f>
        <v>0</v>
      </c>
      <c r="AB70" s="176" cm="1">
        <f t="array" ref="AB70">_xlfn.XLOOKUP(AB$1,'PY1 Data(H)'!$A$1:$CZ$1,_xlfn.XLOOKUP($A70,'PY1 Data(H)'!$A$1:$A$288,'PY1 Data(H)'!$A$1:$CZ$288))</f>
        <v>0</v>
      </c>
      <c r="AC70" s="176" cm="1">
        <f t="array" ref="AC70">_xlfn.XLOOKUP(AC$1,'PY1 Data(H)'!$A$1:$CZ$1,_xlfn.XLOOKUP($A70,'PY1 Data(H)'!$A$1:$A$288,'PY1 Data(H)'!$A$1:$CZ$288))</f>
        <v>0</v>
      </c>
      <c r="AD70" s="176" cm="1">
        <f t="array" ref="AD70">_xlfn.XLOOKUP(AD$1,'PY1 Data(H)'!$A$1:$CZ$1,_xlfn.XLOOKUP($A70,'PY1 Data(H)'!$A$1:$A$288,'PY1 Data(H)'!$A$1:$CZ$288))</f>
        <v>0</v>
      </c>
      <c r="AE70" s="176" cm="1">
        <f t="array" ref="AE70">_xlfn.XLOOKUP(AE$1,'PY1 Data(H)'!$A$1:$CZ$1,_xlfn.XLOOKUP($A70,'PY1 Data(H)'!$A$1:$A$288,'PY1 Data(H)'!$A$1:$CZ$288))</f>
        <v>0</v>
      </c>
      <c r="AF70" s="176" cm="1">
        <f t="array" ref="AF70">_xlfn.XLOOKUP(AF$1,'PY1 Data(H)'!$A$1:$CZ$1,_xlfn.XLOOKUP($A70,'PY1 Data(H)'!$A$1:$A$288,'PY1 Data(H)'!$A$1:$CZ$288))</f>
        <v>30872</v>
      </c>
      <c r="AG70" s="176" cm="1">
        <f t="array" ref="AG70">_xlfn.XLOOKUP(AG$1,'PY1 Data(H)'!$A$1:$CZ$1,_xlfn.XLOOKUP($A70,'PY1 Data(H)'!$A$1:$A$288,'PY1 Data(H)'!$A$1:$CZ$288))</f>
        <v>35125</v>
      </c>
      <c r="AH70" s="176" cm="1">
        <f t="array" ref="AH70">_xlfn.XLOOKUP(AH$1,'PY1 Data(H)'!$A$1:$CZ$1,_xlfn.XLOOKUP($A70,'PY1 Data(H)'!$A$1:$A$288,'PY1 Data(H)'!$A$1:$CZ$288))</f>
        <v>0</v>
      </c>
      <c r="AI70" s="176" cm="1">
        <f t="array" ref="AI70">_xlfn.XLOOKUP(AI$1,'PY1 Data(H)'!$A$1:$CZ$1,_xlfn.XLOOKUP($A70,'PY1 Data(H)'!$A$1:$A$288,'PY1 Data(H)'!$A$1:$CZ$288))</f>
        <v>0</v>
      </c>
      <c r="AJ70" s="176" cm="1">
        <f t="array" ref="AJ70">_xlfn.XLOOKUP(AJ$1,'PY1 Data(H)'!$A$1:$CZ$1,_xlfn.XLOOKUP($A70,'PY1 Data(H)'!$A$1:$A$288,'PY1 Data(H)'!$A$1:$CZ$288))</f>
        <v>-373157</v>
      </c>
      <c r="AK70" s="176" cm="1">
        <f t="array" ref="AK70">_xlfn.XLOOKUP(AK$1,'PY1 Data(H)'!$A$1:$CZ$1,_xlfn.XLOOKUP($A70,'PY1 Data(H)'!$A$1:$A$288,'PY1 Data(H)'!$A$1:$CZ$288))</f>
        <v>0</v>
      </c>
      <c r="AL70" s="176" cm="1">
        <f t="array" ref="AL70">_xlfn.XLOOKUP(AL$1,'PY1 Data(H)'!$A$1:$CZ$1,_xlfn.XLOOKUP($A70,'PY1 Data(H)'!$A$1:$A$288,'PY1 Data(H)'!$A$1:$CZ$288))</f>
        <v>27462</v>
      </c>
      <c r="AM70" s="176" cm="1">
        <f t="array" ref="AM70">_xlfn.XLOOKUP(AM$1,'PY1 Data(H)'!$A$1:$CZ$1,_xlfn.XLOOKUP($A70,'PY1 Data(H)'!$A$1:$A$288,'PY1 Data(H)'!$A$1:$CZ$288))</f>
        <v>-859542</v>
      </c>
      <c r="AN70" s="176" cm="1">
        <f t="array" ref="AN70">_xlfn.XLOOKUP(AN$1,'PY1 Data(H)'!$A$1:$CZ$1,_xlfn.XLOOKUP($A70,'PY1 Data(H)'!$A$1:$A$288,'PY1 Data(H)'!$A$1:$CZ$288))</f>
        <v>0</v>
      </c>
      <c r="AO70" s="176" cm="1">
        <f t="array" ref="AO70">_xlfn.XLOOKUP(AO$1,'PY1 Data(H)'!$A$1:$CZ$1,_xlfn.XLOOKUP($A70,'PY1 Data(H)'!$A$1:$A$288,'PY1 Data(H)'!$A$1:$CZ$288))</f>
        <v>-53631</v>
      </c>
      <c r="AP70" s="176" cm="1">
        <f t="array" ref="AP70">_xlfn.XLOOKUP(AP$1,'PY1 Data(H)'!$A$1:$CZ$1,_xlfn.XLOOKUP($A70,'PY1 Data(H)'!$A$1:$A$288,'PY1 Data(H)'!$A$1:$CZ$288))</f>
        <v>0</v>
      </c>
      <c r="AQ70" s="176" cm="1">
        <f t="array" ref="AQ70">_xlfn.XLOOKUP(AQ$1,'PY1 Data(H)'!$A$1:$CZ$1,_xlfn.XLOOKUP($A70,'PY1 Data(H)'!$A$1:$A$288,'PY1 Data(H)'!$A$1:$CZ$288))</f>
        <v>-185958</v>
      </c>
      <c r="AR70" s="176" cm="1">
        <f t="array" ref="AR70">_xlfn.XLOOKUP(AR$1,'PY1 Data(H)'!$A$1:$CZ$1,_xlfn.XLOOKUP($A70,'PY1 Data(H)'!$A$1:$A$288,'PY1 Data(H)'!$A$1:$CZ$288))</f>
        <v>569884</v>
      </c>
      <c r="AS70" s="176" cm="1">
        <f t="array" ref="AS70">_xlfn.XLOOKUP(AS$1,'PY1 Data(H)'!$A$1:$CZ$1,_xlfn.XLOOKUP($A70,'PY1 Data(H)'!$A$1:$A$288,'PY1 Data(H)'!$A$1:$CZ$288))</f>
        <v>0</v>
      </c>
      <c r="AT70" s="176" cm="1">
        <f t="array" ref="AT70">_xlfn.XLOOKUP(AT$1,'PY1 Data(H)'!$A$1:$CZ$1,_xlfn.XLOOKUP($A70,'PY1 Data(H)'!$A$1:$A$288,'PY1 Data(H)'!$A$1:$CZ$288))</f>
        <v>0</v>
      </c>
      <c r="AU70" s="176" cm="1">
        <f t="array" ref="AU70">_xlfn.XLOOKUP(AU$1,'PY1 Data(H)'!$A$1:$CZ$1,_xlfn.XLOOKUP($A70,'PY1 Data(H)'!$A$1:$A$288,'PY1 Data(H)'!$A$1:$CZ$288))</f>
        <v>0</v>
      </c>
      <c r="AV70" s="176" cm="1">
        <f t="array" ref="AV70">_xlfn.XLOOKUP(AV$1,'PY1 Data(H)'!$A$1:$CZ$1,_xlfn.XLOOKUP($A70,'PY1 Data(H)'!$A$1:$A$288,'PY1 Data(H)'!$A$1:$CZ$288))</f>
        <v>10049</v>
      </c>
      <c r="AW70" s="176" cm="1">
        <f t="array" ref="AW70">_xlfn.XLOOKUP(AW$1,'PY1 Data(H)'!$A$1:$CZ$1,_xlfn.XLOOKUP($A70,'PY1 Data(H)'!$A$1:$A$288,'PY1 Data(H)'!$A$1:$CZ$288))</f>
        <v>0</v>
      </c>
      <c r="AX70" s="176" cm="1">
        <f t="array" ref="AX70">_xlfn.XLOOKUP(AX$1,'PY1 Data(H)'!$A$1:$CZ$1,_xlfn.XLOOKUP($A70,'PY1 Data(H)'!$A$1:$A$288,'PY1 Data(H)'!$A$1:$CZ$288))</f>
        <v>0</v>
      </c>
      <c r="AY70" s="176" cm="1">
        <f t="array" ref="AY70">_xlfn.XLOOKUP(AY$1,'PY1 Data(H)'!$A$1:$CZ$1,_xlfn.XLOOKUP($A70,'PY1 Data(H)'!$A$1:$A$288,'PY1 Data(H)'!$A$1:$CZ$288))</f>
        <v>0</v>
      </c>
      <c r="AZ70" s="176" cm="1">
        <f t="array" ref="AZ70">_xlfn.XLOOKUP(AZ$1,'PY1 Data(H)'!$A$1:$CZ$1,_xlfn.XLOOKUP($A70,'PY1 Data(H)'!$A$1:$A$288,'PY1 Data(H)'!$A$1:$CZ$288))</f>
        <v>0</v>
      </c>
      <c r="BA70" s="176" cm="1">
        <f t="array" ref="BA70">_xlfn.XLOOKUP(BA$1,'PY1 Data(H)'!$A$1:$CZ$1,_xlfn.XLOOKUP($A70,'PY1 Data(H)'!$A$1:$A$288,'PY1 Data(H)'!$A$1:$CZ$288))</f>
        <v>112764</v>
      </c>
      <c r="BB70" s="176" cm="1">
        <f t="array" ref="BB70">_xlfn.XLOOKUP(BB$1,'PY1 Data(H)'!$A$1:$CZ$1,_xlfn.XLOOKUP($A70,'PY1 Data(H)'!$A$1:$A$288,'PY1 Data(H)'!$A$1:$CZ$288))</f>
        <v>0</v>
      </c>
      <c r="BC70" s="176" cm="1">
        <f t="array" ref="BC70">_xlfn.XLOOKUP(BC$1,'PY1 Data(H)'!$A$1:$CZ$1,_xlfn.XLOOKUP($A70,'PY1 Data(H)'!$A$1:$A$288,'PY1 Data(H)'!$A$1:$CZ$288))</f>
        <v>2519</v>
      </c>
      <c r="BD70" s="176" cm="1">
        <f t="array" ref="BD70">_xlfn.XLOOKUP(BD$1,'PY1 Data(H)'!$A$1:$CZ$1,_xlfn.XLOOKUP($A70,'PY1 Data(H)'!$A$1:$A$288,'PY1 Data(H)'!$A$1:$CZ$288))</f>
        <v>0</v>
      </c>
      <c r="BE70" s="176" cm="1">
        <f t="array" ref="BE70">_xlfn.XLOOKUP(BE$1,'PY1 Data(H)'!$A$1:$CZ$1,_xlfn.XLOOKUP($A70,'PY1 Data(H)'!$A$1:$A$288,'PY1 Data(H)'!$A$1:$CZ$288))</f>
        <v>0</v>
      </c>
      <c r="BF70" s="176" cm="1">
        <f t="array" ref="BF70">_xlfn.XLOOKUP(BF$1,'PY1 Data(H)'!$A$1:$CZ$1,_xlfn.XLOOKUP($A70,'PY1 Data(H)'!$A$1:$A$288,'PY1 Data(H)'!$A$1:$CZ$288))</f>
        <v>117947</v>
      </c>
      <c r="BG70" s="176" cm="1">
        <f t="array" ref="BG70">_xlfn.XLOOKUP(BG$1,'PY1 Data(H)'!$A$1:$CZ$1,_xlfn.XLOOKUP($A70,'PY1 Data(H)'!$A$1:$A$288,'PY1 Data(H)'!$A$1:$CZ$288))</f>
        <v>0</v>
      </c>
      <c r="BH70" s="176" cm="1">
        <f t="array" ref="BH70">_xlfn.XLOOKUP(BH$1,'PY1 Data(H)'!$A$1:$CZ$1,_xlfn.XLOOKUP($A70,'PY1 Data(H)'!$A$1:$A$288,'PY1 Data(H)'!$A$1:$CZ$288))</f>
        <v>0</v>
      </c>
      <c r="BI70" s="176" cm="1">
        <f t="array" ref="BI70">_xlfn.XLOOKUP(BI$1,'PY1 Data(H)'!$A$1:$CZ$1,_xlfn.XLOOKUP($A70,'PY1 Data(H)'!$A$1:$A$288,'PY1 Data(H)'!$A$1:$CZ$288))</f>
        <v>34914</v>
      </c>
      <c r="BJ70" s="176" cm="1">
        <f t="array" ref="BJ70">_xlfn.XLOOKUP(BJ$1,'PY1 Data(H)'!$A$1:$CZ$1,_xlfn.XLOOKUP($A70,'PY1 Data(H)'!$A$1:$A$288,'PY1 Data(H)'!$A$1:$CZ$288))</f>
        <v>0</v>
      </c>
      <c r="BK70" s="176" cm="1">
        <f t="array" ref="BK70">_xlfn.XLOOKUP(BK$1,'PY1 Data(H)'!$A$1:$CZ$1,_xlfn.XLOOKUP($A70,'PY1 Data(H)'!$A$1:$A$288,'PY1 Data(H)'!$A$1:$CZ$288))</f>
        <v>39384703</v>
      </c>
      <c r="BL70" s="176" cm="1">
        <f t="array" ref="BL70">_xlfn.XLOOKUP(BL$1,'PY1 Data(H)'!$A$1:$CZ$1,_xlfn.XLOOKUP($A70,'PY1 Data(H)'!$A$1:$A$288,'PY1 Data(H)'!$A$1:$CZ$288))</f>
        <v>0</v>
      </c>
      <c r="BM70" s="176" cm="1">
        <f t="array" ref="BM70">_xlfn.XLOOKUP(BM$1,'PY1 Data(H)'!$A$1:$CZ$1,_xlfn.XLOOKUP($A70,'PY1 Data(H)'!$A$1:$A$288,'PY1 Data(H)'!$A$1:$CZ$288))</f>
        <v>0</v>
      </c>
      <c r="BN70" s="176" cm="1">
        <f t="array" ref="BN70">_xlfn.XLOOKUP(BN$1,'PY1 Data(H)'!$A$1:$CZ$1,_xlfn.XLOOKUP($A70,'PY1 Data(H)'!$A$1:$A$288,'PY1 Data(H)'!$A$1:$CZ$288))</f>
        <v>0</v>
      </c>
      <c r="BO70" s="176" cm="1">
        <f t="array" ref="BO70">_xlfn.XLOOKUP(BO$1,'PY1 Data(H)'!$A$1:$CZ$1,_xlfn.XLOOKUP($A70,'PY1 Data(H)'!$A$1:$A$288,'PY1 Data(H)'!$A$1:$CZ$288))</f>
        <v>0</v>
      </c>
      <c r="BP70" s="176" cm="1">
        <f t="array" ref="BP70">_xlfn.XLOOKUP(BP$1,'PY1 Data(H)'!$A$1:$CZ$1,_xlfn.XLOOKUP($A70,'PY1 Data(H)'!$A$1:$A$288,'PY1 Data(H)'!$A$1:$CZ$288))</f>
        <v>0</v>
      </c>
      <c r="BQ70" s="176" cm="1">
        <f t="array" ref="BQ70">_xlfn.XLOOKUP(BQ$1,'PY1 Data(H)'!$A$1:$CZ$1,_xlfn.XLOOKUP($A70,'PY1 Data(H)'!$A$1:$A$288,'PY1 Data(H)'!$A$1:$CZ$288))</f>
        <v>0</v>
      </c>
      <c r="BR70" s="176" cm="1">
        <f t="array" ref="BR70">_xlfn.XLOOKUP(BR$1,'PY1 Data(H)'!$A$1:$CZ$1,_xlfn.XLOOKUP($A70,'PY1 Data(H)'!$A$1:$A$288,'PY1 Data(H)'!$A$1:$CZ$288))</f>
        <v>244426</v>
      </c>
      <c r="BS70" s="176" cm="1">
        <f t="array" ref="BS70">_xlfn.XLOOKUP(BS$1,'PY1 Data(H)'!$A$1:$CZ$1,_xlfn.XLOOKUP($A70,'PY1 Data(H)'!$A$1:$A$288,'PY1 Data(H)'!$A$1:$CZ$288))</f>
        <v>0</v>
      </c>
      <c r="BT70" s="176" cm="1">
        <f t="array" ref="BT70">_xlfn.XLOOKUP(BT$1,'PY1 Data(H)'!$A$1:$CZ$1,_xlfn.XLOOKUP($A70,'PY1 Data(H)'!$A$1:$A$288,'PY1 Data(H)'!$A$1:$CZ$288))</f>
        <v>-33087</v>
      </c>
      <c r="BU70" s="176" cm="1">
        <f t="array" ref="BU70">_xlfn.XLOOKUP(BU$1,'PY1 Data(H)'!$A$1:$CZ$1,_xlfn.XLOOKUP($A70,'PY1 Data(H)'!$A$1:$A$288,'PY1 Data(H)'!$A$1:$CZ$288))</f>
        <v>1306</v>
      </c>
      <c r="BV70" s="176" cm="1">
        <f t="array" ref="BV70">_xlfn.XLOOKUP(BV$1,'PY1 Data(H)'!$A$1:$CZ$1,_xlfn.XLOOKUP($A70,'PY1 Data(H)'!$A$1:$A$288,'PY1 Data(H)'!$A$1:$CZ$288))</f>
        <v>28796</v>
      </c>
      <c r="BW70" s="176" cm="1">
        <f t="array" ref="BW70">_xlfn.XLOOKUP(BW$1,'PY1 Data(H)'!$A$1:$CZ$1,_xlfn.XLOOKUP($A70,'PY1 Data(H)'!$A$1:$A$288,'PY1 Data(H)'!$A$1:$CZ$288))</f>
        <v>-2767</v>
      </c>
      <c r="BX70" s="176" cm="1">
        <f t="array" ref="BX70">_xlfn.XLOOKUP(BX$1,'PY1 Data(H)'!$A$1:$CZ$1,_xlfn.XLOOKUP($A70,'PY1 Data(H)'!$A$1:$A$288,'PY1 Data(H)'!$A$1:$CZ$288))</f>
        <v>0</v>
      </c>
      <c r="BY70" s="176" cm="1">
        <f t="array" ref="BY70">_xlfn.XLOOKUP(BY$1,'PY1 Data(H)'!$A$1:$CZ$1,_xlfn.XLOOKUP($A70,'PY1 Data(H)'!$A$1:$A$288,'PY1 Data(H)'!$A$1:$CZ$288))</f>
        <v>58065</v>
      </c>
      <c r="BZ70" s="176" cm="1">
        <f t="array" ref="BZ70">_xlfn.XLOOKUP(BZ$1,'PY1 Data(H)'!$A$1:$CZ$1,_xlfn.XLOOKUP($A70,'PY1 Data(H)'!$A$1:$A$288,'PY1 Data(H)'!$A$1:$CZ$288))</f>
        <v>0</v>
      </c>
      <c r="CA70" s="176" cm="1">
        <f t="array" ref="CA70">_xlfn.XLOOKUP(CA$1,'PY1 Data(H)'!$A$1:$CZ$1,_xlfn.XLOOKUP($A70,'PY1 Data(H)'!$A$1:$A$288,'PY1 Data(H)'!$A$1:$CZ$288))</f>
        <v>0</v>
      </c>
      <c r="CB70" s="176" cm="1">
        <f t="array" ref="CB70">_xlfn.XLOOKUP(CB$1,'PY1 Data(H)'!$A$1:$CZ$1,_xlfn.XLOOKUP($A70,'PY1 Data(H)'!$A$1:$A$288,'PY1 Data(H)'!$A$1:$CZ$288))</f>
        <v>4508</v>
      </c>
      <c r="CC70" s="176" cm="1">
        <f t="array" ref="CC70">_xlfn.XLOOKUP(CC$1,'PY1 Data(H)'!$A$1:$CZ$1,_xlfn.XLOOKUP($A70,'PY1 Data(H)'!$A$1:$A$288,'PY1 Data(H)'!$A$1:$CZ$288))</f>
        <v>0</v>
      </c>
      <c r="CD70" s="176" cm="1">
        <f t="array" ref="CD70">_xlfn.XLOOKUP(CD$1,'PY1 Data(H)'!$A$1:$CZ$1,_xlfn.XLOOKUP($A70,'PY1 Data(H)'!$A$1:$A$288,'PY1 Data(H)'!$A$1:$CZ$288))</f>
        <v>0</v>
      </c>
      <c r="CE70" s="176" cm="1">
        <f t="array" ref="CE70">_xlfn.XLOOKUP(CE$1,'PY1 Data(H)'!$A$1:$CZ$1,_xlfn.XLOOKUP($A70,'PY1 Data(H)'!$A$1:$A$288,'PY1 Data(H)'!$A$1:$CZ$288))</f>
        <v>4850</v>
      </c>
      <c r="CF70" s="176" cm="1">
        <f t="array" ref="CF70">_xlfn.XLOOKUP(CF$1,'PY1 Data(H)'!$A$1:$CZ$1,_xlfn.XLOOKUP($A70,'PY1 Data(H)'!$A$1:$A$288,'PY1 Data(H)'!$A$1:$CZ$288))</f>
        <v>0</v>
      </c>
      <c r="CG70" s="176" cm="1">
        <f t="array" ref="CG70">_xlfn.XLOOKUP(CG$1,'PY1 Data(H)'!$A$1:$CZ$1,_xlfn.XLOOKUP($A70,'PY1 Data(H)'!$A$1:$A$288,'PY1 Data(H)'!$A$1:$CZ$288))</f>
        <v>0</v>
      </c>
      <c r="CH70" s="176" cm="1">
        <f t="array" ref="CH70">_xlfn.XLOOKUP(CH$1,'PY1 Data(H)'!$A$1:$CZ$1,_xlfn.XLOOKUP($A70,'PY1 Data(H)'!$A$1:$A$288,'PY1 Data(H)'!$A$1:$CZ$288))</f>
        <v>1</v>
      </c>
      <c r="CI70" s="176" cm="1">
        <f t="array" ref="CI70">_xlfn.XLOOKUP(CI$1,'PY1 Data(H)'!$A$1:$CZ$1,_xlfn.XLOOKUP($A70,'PY1 Data(H)'!$A$1:$A$288,'PY1 Data(H)'!$A$1:$CZ$288))</f>
        <v>1035</v>
      </c>
      <c r="CJ70" s="176" cm="1">
        <f t="array" ref="CJ70">_xlfn.XLOOKUP(CJ$1,'PY1 Data(H)'!$A$1:$CZ$1,_xlfn.XLOOKUP($A70,'PY1 Data(H)'!$A$1:$A$288,'PY1 Data(H)'!$A$1:$CZ$288))</f>
        <v>0</v>
      </c>
      <c r="CK70" s="176" cm="1">
        <f t="array" ref="CK70">_xlfn.XLOOKUP(CK$1,'PY1 Data(H)'!$A$1:$CZ$1,_xlfn.XLOOKUP($A70,'PY1 Data(H)'!$A$1:$A$288,'PY1 Data(H)'!$A$1:$CZ$288))</f>
        <v>2408912</v>
      </c>
      <c r="CL70" s="176" cm="1">
        <f t="array" ref="CL70">_xlfn.XLOOKUP(CL$1,'PY1 Data(H)'!$A$1:$CZ$1,_xlfn.XLOOKUP($A70,'PY1 Data(H)'!$A$1:$A$288,'PY1 Data(H)'!$A$1:$CZ$288))</f>
        <v>0</v>
      </c>
      <c r="CM70" s="176" cm="1">
        <f t="array" ref="CM70">_xlfn.XLOOKUP(CM$1,'PY1 Data(H)'!$A$1:$CZ$1,_xlfn.XLOOKUP($A70,'PY1 Data(H)'!$A$1:$A$288,'PY1 Data(H)'!$A$1:$CZ$288))</f>
        <v>0</v>
      </c>
      <c r="CN70" s="176" cm="1">
        <f t="array" ref="CN70">_xlfn.XLOOKUP(CN$1,'PY1 Data(H)'!$A$1:$CZ$1,_xlfn.XLOOKUP($A70,'PY1 Data(H)'!$A$1:$A$288,'PY1 Data(H)'!$A$1:$CZ$288))</f>
        <v>0</v>
      </c>
      <c r="CO70" s="176" cm="1">
        <f t="array" ref="CO70">_xlfn.XLOOKUP(CO$1,'PY1 Data(H)'!$A$1:$CZ$1,_xlfn.XLOOKUP($A70,'PY1 Data(H)'!$A$1:$A$288,'PY1 Data(H)'!$A$1:$CZ$288))</f>
        <v>0</v>
      </c>
      <c r="CP70" s="176" cm="1">
        <f t="array" ref="CP70">_xlfn.XLOOKUP(CP$1,'PY1 Data(H)'!$A$1:$CZ$1,_xlfn.XLOOKUP($A70,'PY1 Data(H)'!$A$1:$A$288,'PY1 Data(H)'!$A$1:$CZ$288))</f>
        <v>0</v>
      </c>
      <c r="CQ70" s="176" cm="1">
        <f t="array" ref="CQ70">_xlfn.XLOOKUP(CQ$1,'PY1 Data(H)'!$A$1:$CZ$1,_xlfn.XLOOKUP($A70,'PY1 Data(H)'!$A$1:$A$288,'PY1 Data(H)'!$A$1:$CZ$288))</f>
        <v>0</v>
      </c>
      <c r="CR70" s="176" cm="1">
        <f t="array" ref="CR70">_xlfn.XLOOKUP(CR$1,'PY1 Data(H)'!$A$1:$CZ$1,_xlfn.XLOOKUP($A70,'PY1 Data(H)'!$A$1:$A$288,'PY1 Data(H)'!$A$1:$CZ$288))</f>
        <v>0</v>
      </c>
      <c r="CS70" s="176" cm="1">
        <f t="array" ref="CS70">_xlfn.XLOOKUP(CS$1,'PY1 Data(H)'!$A$1:$CZ$1,_xlfn.XLOOKUP($A70,'PY1 Data(H)'!$A$1:$A$288,'PY1 Data(H)'!$A$1:$CZ$288))</f>
        <v>0</v>
      </c>
      <c r="CT70" s="176" cm="1">
        <f t="array" ref="CT70">_xlfn.XLOOKUP(CT$1,'PY1 Data(H)'!$A$1:$CZ$1,_xlfn.XLOOKUP($A70,'PY1 Data(H)'!$A$1:$A$288,'PY1 Data(H)'!$A$1:$CZ$288))</f>
        <v>-10926</v>
      </c>
      <c r="CU70" s="176" cm="1">
        <f t="array" ref="CU70">_xlfn.XLOOKUP(CU$1,'PY1 Data(H)'!$A$1:$CZ$1,_xlfn.XLOOKUP($A70,'PY1 Data(H)'!$A$1:$A$288,'PY1 Data(H)'!$A$1:$CZ$288))</f>
        <v>5518677</v>
      </c>
      <c r="CV70" s="176" cm="1">
        <f t="array" ref="CV70">_xlfn.XLOOKUP(CV$1,'PY1 Data(H)'!$A$1:$CZ$1,_xlfn.XLOOKUP($A70,'PY1 Data(H)'!$A$1:$A$288,'PY1 Data(H)'!$A$1:$CZ$288))</f>
        <v>60446</v>
      </c>
      <c r="CW70" s="176" cm="1">
        <f t="array" ref="CW70">_xlfn.XLOOKUP(CW$1,'PY1 Data(H)'!$A$1:$CZ$1,_xlfn.XLOOKUP($A70,'PY1 Data(H)'!$A$1:$A$288,'PY1 Data(H)'!$A$1:$CZ$288))</f>
        <v>0</v>
      </c>
      <c r="CX70" s="176" cm="1">
        <f t="array" ref="CX70">_xlfn.XLOOKUP(CX$1,'PY1 Data(H)'!$A$1:$CZ$1,_xlfn.XLOOKUP($A70,'PY1 Data(H)'!$A$1:$A$288,'PY1 Data(H)'!$A$1:$CZ$288))</f>
        <v>-376</v>
      </c>
      <c r="CY70" s="176" cm="1">
        <f t="array" ref="CY70">_xlfn.XLOOKUP(CY$1,'PY1 Data(H)'!$A$1:$CZ$1,_xlfn.XLOOKUP($A70,'PY1 Data(H)'!$A$1:$A$288,'PY1 Data(H)'!$A$1:$CZ$288))</f>
        <v>0</v>
      </c>
    </row>
    <row r="71" spans="1:103" x14ac:dyDescent="0.3">
      <c r="A71">
        <v>147</v>
      </c>
      <c r="D71" s="176" cm="1">
        <f t="array" ref="D71">_xlfn.XLOOKUP(D$1,'PY1 Data(H)'!$A$1:$CZ$1,_xlfn.XLOOKUP($A71,'PY1 Data(H)'!$A$1:$A$288,'PY1 Data(H)'!$A$1:$CZ$288))</f>
        <v>42808529</v>
      </c>
      <c r="E71" s="176" cm="1">
        <f t="array" ref="E71">_xlfn.XLOOKUP(E$1,'PY1 Data(H)'!$A$1:$CZ$1,_xlfn.XLOOKUP($A71,'PY1 Data(H)'!$A$1:$A$288,'PY1 Data(H)'!$A$1:$CZ$288))</f>
        <v>7065060</v>
      </c>
      <c r="F71" s="176" cm="1">
        <f t="array" ref="F71">_xlfn.XLOOKUP(F$1,'PY1 Data(H)'!$A$1:$CZ$1,_xlfn.XLOOKUP($A71,'PY1 Data(H)'!$A$1:$A$288,'PY1 Data(H)'!$A$1:$CZ$288))</f>
        <v>2782756</v>
      </c>
      <c r="G71" s="176" cm="1">
        <f t="array" ref="G71">_xlfn.XLOOKUP(G$1,'PY1 Data(H)'!$A$1:$CZ$1,_xlfn.XLOOKUP($A71,'PY1 Data(H)'!$A$1:$A$288,'PY1 Data(H)'!$A$1:$CZ$288))</f>
        <v>0</v>
      </c>
      <c r="H71" s="176" cm="1">
        <f t="array" ref="H71">_xlfn.XLOOKUP(H$1,'PY1 Data(H)'!$A$1:$CZ$1,_xlfn.XLOOKUP($A71,'PY1 Data(H)'!$A$1:$A$288,'PY1 Data(H)'!$A$1:$CZ$288))</f>
        <v>5323080</v>
      </c>
      <c r="I71" s="176" cm="1">
        <f t="array" ref="I71">_xlfn.XLOOKUP(I$1,'PY1 Data(H)'!$A$1:$CZ$1,_xlfn.XLOOKUP($A71,'PY1 Data(H)'!$A$1:$A$288,'PY1 Data(H)'!$A$1:$CZ$288))</f>
        <v>4770000</v>
      </c>
      <c r="J71" s="176" cm="1">
        <f t="array" ref="J71">_xlfn.XLOOKUP(J$1,'PY1 Data(H)'!$A$1:$CZ$1,_xlfn.XLOOKUP($A71,'PY1 Data(H)'!$A$1:$A$288,'PY1 Data(H)'!$A$1:$CZ$288))</f>
        <v>14587140</v>
      </c>
      <c r="K71" s="176" cm="1">
        <f t="array" ref="K71">_xlfn.XLOOKUP(K$1,'PY1 Data(H)'!$A$1:$CZ$1,_xlfn.XLOOKUP($A71,'PY1 Data(H)'!$A$1:$A$288,'PY1 Data(H)'!$A$1:$CZ$288))</f>
        <v>3840120</v>
      </c>
      <c r="L71" s="176" cm="1">
        <f t="array" ref="L71">_xlfn.XLOOKUP(L$1,'PY1 Data(H)'!$A$1:$CZ$1,_xlfn.XLOOKUP($A71,'PY1 Data(H)'!$A$1:$A$288,'PY1 Data(H)'!$A$1:$CZ$288))</f>
        <v>8835848</v>
      </c>
      <c r="M71" s="176" cm="1">
        <f t="array" ref="M71">_xlfn.XLOOKUP(M$1,'PY1 Data(H)'!$A$1:$CZ$1,_xlfn.XLOOKUP($A71,'PY1 Data(H)'!$A$1:$A$288,'PY1 Data(H)'!$A$1:$CZ$288))</f>
        <v>46096535</v>
      </c>
      <c r="N71" s="176" cm="1">
        <f t="array" ref="N71">_xlfn.XLOOKUP(N$1,'PY1 Data(H)'!$A$1:$CZ$1,_xlfn.XLOOKUP($A71,'PY1 Data(H)'!$A$1:$A$288,'PY1 Data(H)'!$A$1:$CZ$288))</f>
        <v>82441429</v>
      </c>
      <c r="O71" s="176" cm="1">
        <f t="array" ref="O71">_xlfn.XLOOKUP(O$1,'PY1 Data(H)'!$A$1:$CZ$1,_xlfn.XLOOKUP($A71,'PY1 Data(H)'!$A$1:$A$288,'PY1 Data(H)'!$A$1:$CZ$288))</f>
        <v>16049205</v>
      </c>
      <c r="P71" s="176" cm="1">
        <f t="array" ref="P71">_xlfn.XLOOKUP(P$1,'PY1 Data(H)'!$A$1:$CZ$1,_xlfn.XLOOKUP($A71,'PY1 Data(H)'!$A$1:$A$288,'PY1 Data(H)'!$A$1:$CZ$288))</f>
        <v>84000550</v>
      </c>
      <c r="Q71" s="176" cm="1">
        <f t="array" ref="Q71">_xlfn.XLOOKUP(Q$1,'PY1 Data(H)'!$A$1:$CZ$1,_xlfn.XLOOKUP($A71,'PY1 Data(H)'!$A$1:$A$288,'PY1 Data(H)'!$A$1:$CZ$288))</f>
        <v>14874155</v>
      </c>
      <c r="R71" s="176" cm="1">
        <f t="array" ref="R71">_xlfn.XLOOKUP(R$1,'PY1 Data(H)'!$A$1:$CZ$1,_xlfn.XLOOKUP($A71,'PY1 Data(H)'!$A$1:$A$288,'PY1 Data(H)'!$A$1:$CZ$288))</f>
        <v>2599999</v>
      </c>
      <c r="S71" s="176" cm="1">
        <f t="array" ref="S71">_xlfn.XLOOKUP(S$1,'PY1 Data(H)'!$A$1:$CZ$1,_xlfn.XLOOKUP($A71,'PY1 Data(H)'!$A$1:$A$288,'PY1 Data(H)'!$A$1:$CZ$288))</f>
        <v>23854410</v>
      </c>
      <c r="T71" s="176" cm="1">
        <f t="array" ref="T71">_xlfn.XLOOKUP(T$1,'PY1 Data(H)'!$A$1:$CZ$1,_xlfn.XLOOKUP($A71,'PY1 Data(H)'!$A$1:$A$288,'PY1 Data(H)'!$A$1:$CZ$288))</f>
        <v>0</v>
      </c>
      <c r="U71" s="176" cm="1">
        <f t="array" ref="U71">_xlfn.XLOOKUP(U$1,'PY1 Data(H)'!$A$1:$CZ$1,_xlfn.XLOOKUP($A71,'PY1 Data(H)'!$A$1:$A$288,'PY1 Data(H)'!$A$1:$CZ$288))</f>
        <v>40091748</v>
      </c>
      <c r="V71" s="176" cm="1">
        <f t="array" ref="V71">_xlfn.XLOOKUP(V$1,'PY1 Data(H)'!$A$1:$CZ$1,_xlfn.XLOOKUP($A71,'PY1 Data(H)'!$A$1:$A$288,'PY1 Data(H)'!$A$1:$CZ$288))</f>
        <v>37915310</v>
      </c>
      <c r="W71" s="176" cm="1">
        <f t="array" ref="W71">_xlfn.XLOOKUP(W$1,'PY1 Data(H)'!$A$1:$CZ$1,_xlfn.XLOOKUP($A71,'PY1 Data(H)'!$A$1:$A$288,'PY1 Data(H)'!$A$1:$CZ$288))</f>
        <v>0</v>
      </c>
      <c r="X71" s="176" cm="1">
        <f t="array" ref="X71">_xlfn.XLOOKUP(X$1,'PY1 Data(H)'!$A$1:$CZ$1,_xlfn.XLOOKUP($A71,'PY1 Data(H)'!$A$1:$A$288,'PY1 Data(H)'!$A$1:$CZ$288))</f>
        <v>3500000</v>
      </c>
      <c r="Y71" s="176" cm="1">
        <f t="array" ref="Y71">_xlfn.XLOOKUP(Y$1,'PY1 Data(H)'!$A$1:$CZ$1,_xlfn.XLOOKUP($A71,'PY1 Data(H)'!$A$1:$A$288,'PY1 Data(H)'!$A$1:$CZ$288))</f>
        <v>1791771</v>
      </c>
      <c r="Z71" s="176" cm="1">
        <f t="array" ref="Z71">_xlfn.XLOOKUP(Z$1,'PY1 Data(H)'!$A$1:$CZ$1,_xlfn.XLOOKUP($A71,'PY1 Data(H)'!$A$1:$A$288,'PY1 Data(H)'!$A$1:$CZ$288))</f>
        <v>29752904</v>
      </c>
      <c r="AA71" s="176" cm="1">
        <f t="array" ref="AA71">_xlfn.XLOOKUP(AA$1,'PY1 Data(H)'!$A$1:$CZ$1,_xlfn.XLOOKUP($A71,'PY1 Data(H)'!$A$1:$A$288,'PY1 Data(H)'!$A$1:$CZ$288))</f>
        <v>7926399</v>
      </c>
      <c r="AB71" s="176" cm="1">
        <f t="array" ref="AB71">_xlfn.XLOOKUP(AB$1,'PY1 Data(H)'!$A$1:$CZ$1,_xlfn.XLOOKUP($A71,'PY1 Data(H)'!$A$1:$A$288,'PY1 Data(H)'!$A$1:$CZ$288))</f>
        <v>22021335</v>
      </c>
      <c r="AC71" s="176" cm="1">
        <f t="array" ref="AC71">_xlfn.XLOOKUP(AC$1,'PY1 Data(H)'!$A$1:$CZ$1,_xlfn.XLOOKUP($A71,'PY1 Data(H)'!$A$1:$A$288,'PY1 Data(H)'!$A$1:$CZ$288))</f>
        <v>82568279</v>
      </c>
      <c r="AD71" s="176" cm="1">
        <f t="array" ref="AD71">_xlfn.XLOOKUP(AD$1,'PY1 Data(H)'!$A$1:$CZ$1,_xlfn.XLOOKUP($A71,'PY1 Data(H)'!$A$1:$A$288,'PY1 Data(H)'!$A$1:$CZ$288))</f>
        <v>11478196</v>
      </c>
      <c r="AE71" s="176" cm="1">
        <f t="array" ref="AE71">_xlfn.XLOOKUP(AE$1,'PY1 Data(H)'!$A$1:$CZ$1,_xlfn.XLOOKUP($A71,'PY1 Data(H)'!$A$1:$A$288,'PY1 Data(H)'!$A$1:$CZ$288))</f>
        <v>23230449</v>
      </c>
      <c r="AF71" s="176" cm="1">
        <f t="array" ref="AF71">_xlfn.XLOOKUP(AF$1,'PY1 Data(H)'!$A$1:$CZ$1,_xlfn.XLOOKUP($A71,'PY1 Data(H)'!$A$1:$A$288,'PY1 Data(H)'!$A$1:$CZ$288))</f>
        <v>32110939</v>
      </c>
      <c r="AG71" s="176" cm="1">
        <f t="array" ref="AG71">_xlfn.XLOOKUP(AG$1,'PY1 Data(H)'!$A$1:$CZ$1,_xlfn.XLOOKUP($A71,'PY1 Data(H)'!$A$1:$A$288,'PY1 Data(H)'!$A$1:$CZ$288))</f>
        <v>11840402</v>
      </c>
      <c r="AH71" s="176" cm="1">
        <f t="array" ref="AH71">_xlfn.XLOOKUP(AH$1,'PY1 Data(H)'!$A$1:$CZ$1,_xlfn.XLOOKUP($A71,'PY1 Data(H)'!$A$1:$A$288,'PY1 Data(H)'!$A$1:$CZ$288))</f>
        <v>8968900</v>
      </c>
      <c r="AI71" s="176" cm="1">
        <f t="array" ref="AI71">_xlfn.XLOOKUP(AI$1,'PY1 Data(H)'!$A$1:$CZ$1,_xlfn.XLOOKUP($A71,'PY1 Data(H)'!$A$1:$A$288,'PY1 Data(H)'!$A$1:$CZ$288))</f>
        <v>151707778</v>
      </c>
      <c r="AJ71" s="176" cm="1">
        <f t="array" ref="AJ71">_xlfn.XLOOKUP(AJ$1,'PY1 Data(H)'!$A$1:$CZ$1,_xlfn.XLOOKUP($A71,'PY1 Data(H)'!$A$1:$A$288,'PY1 Data(H)'!$A$1:$CZ$288))</f>
        <v>10355698</v>
      </c>
      <c r="AK71" s="176" cm="1">
        <f t="array" ref="AK71">_xlfn.XLOOKUP(AK$1,'PY1 Data(H)'!$A$1:$CZ$1,_xlfn.XLOOKUP($A71,'PY1 Data(H)'!$A$1:$A$288,'PY1 Data(H)'!$A$1:$CZ$288))</f>
        <v>135629425</v>
      </c>
      <c r="AL71" s="176" cm="1">
        <f t="array" ref="AL71">_xlfn.XLOOKUP(AL$1,'PY1 Data(H)'!$A$1:$CZ$1,_xlfn.XLOOKUP($A71,'PY1 Data(H)'!$A$1:$A$288,'PY1 Data(H)'!$A$1:$CZ$288))</f>
        <v>21192936</v>
      </c>
      <c r="AM71" s="176" cm="1">
        <f t="array" ref="AM71">_xlfn.XLOOKUP(AM$1,'PY1 Data(H)'!$A$1:$CZ$1,_xlfn.XLOOKUP($A71,'PY1 Data(H)'!$A$1:$A$288,'PY1 Data(H)'!$A$1:$CZ$288))</f>
        <v>50451704</v>
      </c>
      <c r="AN71" s="176" cm="1">
        <f t="array" ref="AN71">_xlfn.XLOOKUP(AN$1,'PY1 Data(H)'!$A$1:$CZ$1,_xlfn.XLOOKUP($A71,'PY1 Data(H)'!$A$1:$A$288,'PY1 Data(H)'!$A$1:$CZ$288))</f>
        <v>2808000</v>
      </c>
      <c r="AO71" s="176" cm="1">
        <f t="array" ref="AO71">_xlfn.XLOOKUP(AO$1,'PY1 Data(H)'!$A$1:$CZ$1,_xlfn.XLOOKUP($A71,'PY1 Data(H)'!$A$1:$A$288,'PY1 Data(H)'!$A$1:$CZ$288))</f>
        <v>1127426</v>
      </c>
      <c r="AP71" s="176" cm="1">
        <f t="array" ref="AP71">_xlfn.XLOOKUP(AP$1,'PY1 Data(H)'!$A$1:$CZ$1,_xlfn.XLOOKUP($A71,'PY1 Data(H)'!$A$1:$A$288,'PY1 Data(H)'!$A$1:$CZ$288))</f>
        <v>16633489</v>
      </c>
      <c r="AQ71" s="176" cm="1">
        <f t="array" ref="AQ71">_xlfn.XLOOKUP(AQ$1,'PY1 Data(H)'!$A$1:$CZ$1,_xlfn.XLOOKUP($A71,'PY1 Data(H)'!$A$1:$A$288,'PY1 Data(H)'!$A$1:$CZ$288))</f>
        <v>3666256</v>
      </c>
      <c r="AR71" s="176" cm="1">
        <f t="array" ref="AR71">_xlfn.XLOOKUP(AR$1,'PY1 Data(H)'!$A$1:$CZ$1,_xlfn.XLOOKUP($A71,'PY1 Data(H)'!$A$1:$A$288,'PY1 Data(H)'!$A$1:$CZ$288))</f>
        <v>210917833</v>
      </c>
      <c r="AS71" s="176" cm="1">
        <f t="array" ref="AS71">_xlfn.XLOOKUP(AS$1,'PY1 Data(H)'!$A$1:$CZ$1,_xlfn.XLOOKUP($A71,'PY1 Data(H)'!$A$1:$A$288,'PY1 Data(H)'!$A$1:$CZ$288))</f>
        <v>5695570</v>
      </c>
      <c r="AT71" s="176" cm="1">
        <f t="array" ref="AT71">_xlfn.XLOOKUP(AT$1,'PY1 Data(H)'!$A$1:$CZ$1,_xlfn.XLOOKUP($A71,'PY1 Data(H)'!$A$1:$A$288,'PY1 Data(H)'!$A$1:$CZ$288))</f>
        <v>24680603</v>
      </c>
      <c r="AU71" s="176" cm="1">
        <f t="array" ref="AU71">_xlfn.XLOOKUP(AU$1,'PY1 Data(H)'!$A$1:$CZ$1,_xlfn.XLOOKUP($A71,'PY1 Data(H)'!$A$1:$A$288,'PY1 Data(H)'!$A$1:$CZ$288))</f>
        <v>16718314</v>
      </c>
      <c r="AV71" s="176" cm="1">
        <f t="array" ref="AV71">_xlfn.XLOOKUP(AV$1,'PY1 Data(H)'!$A$1:$CZ$1,_xlfn.XLOOKUP($A71,'PY1 Data(H)'!$A$1:$A$288,'PY1 Data(H)'!$A$1:$CZ$288))</f>
        <v>28928000</v>
      </c>
      <c r="AW71" s="176" cm="1">
        <f t="array" ref="AW71">_xlfn.XLOOKUP(AW$1,'PY1 Data(H)'!$A$1:$CZ$1,_xlfn.XLOOKUP($A71,'PY1 Data(H)'!$A$1:$A$288,'PY1 Data(H)'!$A$1:$CZ$288))</f>
        <v>4290818</v>
      </c>
      <c r="AX71" s="176" cm="1">
        <f t="array" ref="AX71">_xlfn.XLOOKUP(AX$1,'PY1 Data(H)'!$A$1:$CZ$1,_xlfn.XLOOKUP($A71,'PY1 Data(H)'!$A$1:$A$288,'PY1 Data(H)'!$A$1:$CZ$288))</f>
        <v>5700000</v>
      </c>
      <c r="AY71" s="176" cm="1">
        <f t="array" ref="AY71">_xlfn.XLOOKUP(AY$1,'PY1 Data(H)'!$A$1:$CZ$1,_xlfn.XLOOKUP($A71,'PY1 Data(H)'!$A$1:$A$288,'PY1 Data(H)'!$A$1:$CZ$288))</f>
        <v>0</v>
      </c>
      <c r="AZ71" s="176" cm="1">
        <f t="array" ref="AZ71">_xlfn.XLOOKUP(AZ$1,'PY1 Data(H)'!$A$1:$CZ$1,_xlfn.XLOOKUP($A71,'PY1 Data(H)'!$A$1:$A$288,'PY1 Data(H)'!$A$1:$CZ$288))</f>
        <v>58489060</v>
      </c>
      <c r="BA71" s="176" cm="1">
        <f t="array" ref="BA71">_xlfn.XLOOKUP(BA$1,'PY1 Data(H)'!$A$1:$CZ$1,_xlfn.XLOOKUP($A71,'PY1 Data(H)'!$A$1:$A$288,'PY1 Data(H)'!$A$1:$CZ$288))</f>
        <v>7833824</v>
      </c>
      <c r="BB71" s="176" cm="1">
        <f t="array" ref="BB71">_xlfn.XLOOKUP(BB$1,'PY1 Data(H)'!$A$1:$CZ$1,_xlfn.XLOOKUP($A71,'PY1 Data(H)'!$A$1:$A$288,'PY1 Data(H)'!$A$1:$CZ$288))</f>
        <v>72000000</v>
      </c>
      <c r="BC71" s="176" cm="1">
        <f t="array" ref="BC71">_xlfn.XLOOKUP(BC$1,'PY1 Data(H)'!$A$1:$CZ$1,_xlfn.XLOOKUP($A71,'PY1 Data(H)'!$A$1:$A$288,'PY1 Data(H)'!$A$1:$CZ$288))</f>
        <v>2495760</v>
      </c>
      <c r="BD71" s="176" cm="1">
        <f t="array" ref="BD71">_xlfn.XLOOKUP(BD$1,'PY1 Data(H)'!$A$1:$CZ$1,_xlfn.XLOOKUP($A71,'PY1 Data(H)'!$A$1:$A$288,'PY1 Data(H)'!$A$1:$CZ$288))</f>
        <v>18912278</v>
      </c>
      <c r="BE71" s="176" cm="1">
        <f t="array" ref="BE71">_xlfn.XLOOKUP(BE$1,'PY1 Data(H)'!$A$1:$CZ$1,_xlfn.XLOOKUP($A71,'PY1 Data(H)'!$A$1:$A$288,'PY1 Data(H)'!$A$1:$CZ$288))</f>
        <v>12562985</v>
      </c>
      <c r="BF71" s="176" cm="1">
        <f t="array" ref="BF71">_xlfn.XLOOKUP(BF$1,'PY1 Data(H)'!$A$1:$CZ$1,_xlfn.XLOOKUP($A71,'PY1 Data(H)'!$A$1:$A$288,'PY1 Data(H)'!$A$1:$CZ$288))</f>
        <v>18816963</v>
      </c>
      <c r="BG71" s="176" cm="1">
        <f t="array" ref="BG71">_xlfn.XLOOKUP(BG$1,'PY1 Data(H)'!$A$1:$CZ$1,_xlfn.XLOOKUP($A71,'PY1 Data(H)'!$A$1:$A$288,'PY1 Data(H)'!$A$1:$CZ$288))</f>
        <v>8938133</v>
      </c>
      <c r="BH71" s="176" cm="1">
        <f t="array" ref="BH71">_xlfn.XLOOKUP(BH$1,'PY1 Data(H)'!$A$1:$CZ$1,_xlfn.XLOOKUP($A71,'PY1 Data(H)'!$A$1:$A$288,'PY1 Data(H)'!$A$1:$CZ$288))</f>
        <v>4453438</v>
      </c>
      <c r="BI71" s="176" cm="1">
        <f t="array" ref="BI71">_xlfn.XLOOKUP(BI$1,'PY1 Data(H)'!$A$1:$CZ$1,_xlfn.XLOOKUP($A71,'PY1 Data(H)'!$A$1:$A$288,'PY1 Data(H)'!$A$1:$CZ$288))</f>
        <v>7643126</v>
      </c>
      <c r="BJ71" s="176" cm="1">
        <f t="array" ref="BJ71">_xlfn.XLOOKUP(BJ$1,'PY1 Data(H)'!$A$1:$CZ$1,_xlfn.XLOOKUP($A71,'PY1 Data(H)'!$A$1:$A$288,'PY1 Data(H)'!$A$1:$CZ$288))</f>
        <v>9267469</v>
      </c>
      <c r="BK71" s="176" cm="1">
        <f t="array" ref="BK71">_xlfn.XLOOKUP(BK$1,'PY1 Data(H)'!$A$1:$CZ$1,_xlfn.XLOOKUP($A71,'PY1 Data(H)'!$A$1:$A$288,'PY1 Data(H)'!$A$1:$CZ$288))</f>
        <v>524932548</v>
      </c>
      <c r="BL71" s="176" cm="1">
        <f t="array" ref="BL71">_xlfn.XLOOKUP(BL$1,'PY1 Data(H)'!$A$1:$CZ$1,_xlfn.XLOOKUP($A71,'PY1 Data(H)'!$A$1:$A$288,'PY1 Data(H)'!$A$1:$CZ$288))</f>
        <v>2195920</v>
      </c>
      <c r="BM71" s="176" cm="1">
        <f t="array" ref="BM71">_xlfn.XLOOKUP(BM$1,'PY1 Data(H)'!$A$1:$CZ$1,_xlfn.XLOOKUP($A71,'PY1 Data(H)'!$A$1:$A$288,'PY1 Data(H)'!$A$1:$CZ$288))</f>
        <v>5249000</v>
      </c>
      <c r="BN71" s="176" cm="1">
        <f t="array" ref="BN71">_xlfn.XLOOKUP(BN$1,'PY1 Data(H)'!$A$1:$CZ$1,_xlfn.XLOOKUP($A71,'PY1 Data(H)'!$A$1:$A$288,'PY1 Data(H)'!$A$1:$CZ$288))</f>
        <v>30350000</v>
      </c>
      <c r="BO71" s="176" cm="1">
        <f t="array" ref="BO71">_xlfn.XLOOKUP(BO$1,'PY1 Data(H)'!$A$1:$CZ$1,_xlfn.XLOOKUP($A71,'PY1 Data(H)'!$A$1:$A$288,'PY1 Data(H)'!$A$1:$CZ$288))</f>
        <v>22895487</v>
      </c>
      <c r="BP71" s="176" cm="1">
        <f t="array" ref="BP71">_xlfn.XLOOKUP(BP$1,'PY1 Data(H)'!$A$1:$CZ$1,_xlfn.XLOOKUP($A71,'PY1 Data(H)'!$A$1:$A$288,'PY1 Data(H)'!$A$1:$CZ$288))</f>
        <v>82887553</v>
      </c>
      <c r="BQ71" s="176" cm="1">
        <f t="array" ref="BQ71">_xlfn.XLOOKUP(BQ$1,'PY1 Data(H)'!$A$1:$CZ$1,_xlfn.XLOOKUP($A71,'PY1 Data(H)'!$A$1:$A$288,'PY1 Data(H)'!$A$1:$CZ$288))</f>
        <v>3500000</v>
      </c>
      <c r="BR71" s="176" cm="1">
        <f t="array" ref="BR71">_xlfn.XLOOKUP(BR$1,'PY1 Data(H)'!$A$1:$CZ$1,_xlfn.XLOOKUP($A71,'PY1 Data(H)'!$A$1:$A$288,'PY1 Data(H)'!$A$1:$CZ$288))</f>
        <v>83118916</v>
      </c>
      <c r="BS71" s="176" cm="1">
        <f t="array" ref="BS71">_xlfn.XLOOKUP(BS$1,'PY1 Data(H)'!$A$1:$CZ$1,_xlfn.XLOOKUP($A71,'PY1 Data(H)'!$A$1:$A$288,'PY1 Data(H)'!$A$1:$CZ$288))</f>
        <v>89012561</v>
      </c>
      <c r="BT71" s="176" cm="1">
        <f t="array" ref="BT71">_xlfn.XLOOKUP(BT$1,'PY1 Data(H)'!$A$1:$CZ$1,_xlfn.XLOOKUP($A71,'PY1 Data(H)'!$A$1:$A$288,'PY1 Data(H)'!$A$1:$CZ$288))</f>
        <v>4000000</v>
      </c>
      <c r="BU71" s="176" cm="1">
        <f t="array" ref="BU71">_xlfn.XLOOKUP(BU$1,'PY1 Data(H)'!$A$1:$CZ$1,_xlfn.XLOOKUP($A71,'PY1 Data(H)'!$A$1:$A$288,'PY1 Data(H)'!$A$1:$CZ$288))</f>
        <v>11364000</v>
      </c>
      <c r="BV71" s="176" cm="1">
        <f t="array" ref="BV71">_xlfn.XLOOKUP(BV$1,'PY1 Data(H)'!$A$1:$CZ$1,_xlfn.XLOOKUP($A71,'PY1 Data(H)'!$A$1:$A$288,'PY1 Data(H)'!$A$1:$CZ$288))</f>
        <v>20220842</v>
      </c>
      <c r="BW71" s="176" cm="1">
        <f t="array" ref="BW71">_xlfn.XLOOKUP(BW$1,'PY1 Data(H)'!$A$1:$CZ$1,_xlfn.XLOOKUP($A71,'PY1 Data(H)'!$A$1:$A$288,'PY1 Data(H)'!$A$1:$CZ$288))</f>
        <v>2900000</v>
      </c>
      <c r="BX71" s="176" cm="1">
        <f t="array" ref="BX71">_xlfn.XLOOKUP(BX$1,'PY1 Data(H)'!$A$1:$CZ$1,_xlfn.XLOOKUP($A71,'PY1 Data(H)'!$A$1:$A$288,'PY1 Data(H)'!$A$1:$CZ$288))</f>
        <v>11759077</v>
      </c>
      <c r="BY71" s="176" cm="1">
        <f t="array" ref="BY71">_xlfn.XLOOKUP(BY$1,'PY1 Data(H)'!$A$1:$CZ$1,_xlfn.XLOOKUP($A71,'PY1 Data(H)'!$A$1:$A$288,'PY1 Data(H)'!$A$1:$CZ$288))</f>
        <v>43212464</v>
      </c>
      <c r="BZ71" s="176" cm="1">
        <f t="array" ref="BZ71">_xlfn.XLOOKUP(BZ$1,'PY1 Data(H)'!$A$1:$CZ$1,_xlfn.XLOOKUP($A71,'PY1 Data(H)'!$A$1:$A$288,'PY1 Data(H)'!$A$1:$CZ$288))</f>
        <v>5130055</v>
      </c>
      <c r="CA71" s="176" cm="1">
        <f t="array" ref="CA71">_xlfn.XLOOKUP(CA$1,'PY1 Data(H)'!$A$1:$CZ$1,_xlfn.XLOOKUP($A71,'PY1 Data(H)'!$A$1:$A$288,'PY1 Data(H)'!$A$1:$CZ$288))</f>
        <v>26536929</v>
      </c>
      <c r="CB71" s="176" cm="1">
        <f t="array" ref="CB71">_xlfn.XLOOKUP(CB$1,'PY1 Data(H)'!$A$1:$CZ$1,_xlfn.XLOOKUP($A71,'PY1 Data(H)'!$A$1:$A$288,'PY1 Data(H)'!$A$1:$CZ$288))</f>
        <v>7873240</v>
      </c>
      <c r="CC71" s="176" cm="1">
        <f t="array" ref="CC71">_xlfn.XLOOKUP(CC$1,'PY1 Data(H)'!$A$1:$CZ$1,_xlfn.XLOOKUP($A71,'PY1 Data(H)'!$A$1:$A$288,'PY1 Data(H)'!$A$1:$CZ$288))</f>
        <v>13305000</v>
      </c>
      <c r="CD71" s="176" cm="1">
        <f t="array" ref="CD71">_xlfn.XLOOKUP(CD$1,'PY1 Data(H)'!$A$1:$CZ$1,_xlfn.XLOOKUP($A71,'PY1 Data(H)'!$A$1:$A$288,'PY1 Data(H)'!$A$1:$CZ$288))</f>
        <v>15834840</v>
      </c>
      <c r="CE71" s="176" cm="1">
        <f t="array" ref="CE71">_xlfn.XLOOKUP(CE$1,'PY1 Data(H)'!$A$1:$CZ$1,_xlfn.XLOOKUP($A71,'PY1 Data(H)'!$A$1:$A$288,'PY1 Data(H)'!$A$1:$CZ$288))</f>
        <v>40407217</v>
      </c>
      <c r="CF71" s="176" cm="1">
        <f t="array" ref="CF71">_xlfn.XLOOKUP(CF$1,'PY1 Data(H)'!$A$1:$CZ$1,_xlfn.XLOOKUP($A71,'PY1 Data(H)'!$A$1:$A$288,'PY1 Data(H)'!$A$1:$CZ$288))</f>
        <v>16210603</v>
      </c>
      <c r="CG71" s="176" cm="1">
        <f t="array" ref="CG71">_xlfn.XLOOKUP(CG$1,'PY1 Data(H)'!$A$1:$CZ$1,_xlfn.XLOOKUP($A71,'PY1 Data(H)'!$A$1:$A$288,'PY1 Data(H)'!$A$1:$CZ$288))</f>
        <v>12816353</v>
      </c>
      <c r="CH71" s="176" cm="1">
        <f t="array" ref="CH71">_xlfn.XLOOKUP(CH$1,'PY1 Data(H)'!$A$1:$CZ$1,_xlfn.XLOOKUP($A71,'PY1 Data(H)'!$A$1:$A$288,'PY1 Data(H)'!$A$1:$CZ$288))</f>
        <v>10874868</v>
      </c>
      <c r="CI71" s="176" cm="1">
        <f t="array" ref="CI71">_xlfn.XLOOKUP(CI$1,'PY1 Data(H)'!$A$1:$CZ$1,_xlfn.XLOOKUP($A71,'PY1 Data(H)'!$A$1:$A$288,'PY1 Data(H)'!$A$1:$CZ$288))</f>
        <v>11922530</v>
      </c>
      <c r="CJ71" s="176" cm="1">
        <f t="array" ref="CJ71">_xlfn.XLOOKUP(CJ$1,'PY1 Data(H)'!$A$1:$CZ$1,_xlfn.XLOOKUP($A71,'PY1 Data(H)'!$A$1:$A$288,'PY1 Data(H)'!$A$1:$CZ$288))</f>
        <v>13056771</v>
      </c>
      <c r="CK71" s="176" cm="1">
        <f t="array" ref="CK71">_xlfn.XLOOKUP(CK$1,'PY1 Data(H)'!$A$1:$CZ$1,_xlfn.XLOOKUP($A71,'PY1 Data(H)'!$A$1:$A$288,'PY1 Data(H)'!$A$1:$CZ$288))</f>
        <v>12733840</v>
      </c>
      <c r="CL71" s="176" cm="1">
        <f t="array" ref="CL71">_xlfn.XLOOKUP(CL$1,'PY1 Data(H)'!$A$1:$CZ$1,_xlfn.XLOOKUP($A71,'PY1 Data(H)'!$A$1:$A$288,'PY1 Data(H)'!$A$1:$CZ$288))</f>
        <v>1030385</v>
      </c>
      <c r="CM71" s="176" cm="1">
        <f t="array" ref="CM71">_xlfn.XLOOKUP(CM$1,'PY1 Data(H)'!$A$1:$CZ$1,_xlfn.XLOOKUP($A71,'PY1 Data(H)'!$A$1:$A$288,'PY1 Data(H)'!$A$1:$CZ$288))</f>
        <v>12794494</v>
      </c>
      <c r="CN71" s="176" cm="1">
        <f t="array" ref="CN71">_xlfn.XLOOKUP(CN$1,'PY1 Data(H)'!$A$1:$CZ$1,_xlfn.XLOOKUP($A71,'PY1 Data(H)'!$A$1:$A$288,'PY1 Data(H)'!$A$1:$CZ$288))</f>
        <v>592595</v>
      </c>
      <c r="CO71" s="176" cm="1">
        <f t="array" ref="CO71">_xlfn.XLOOKUP(CO$1,'PY1 Data(H)'!$A$1:$CZ$1,_xlfn.XLOOKUP($A71,'PY1 Data(H)'!$A$1:$A$288,'PY1 Data(H)'!$A$1:$CZ$288))</f>
        <v>112254460</v>
      </c>
      <c r="CP71" s="176" cm="1">
        <f t="array" ref="CP71">_xlfn.XLOOKUP(CP$1,'PY1 Data(H)'!$A$1:$CZ$1,_xlfn.XLOOKUP($A71,'PY1 Data(H)'!$A$1:$A$288,'PY1 Data(H)'!$A$1:$CZ$288))</f>
        <v>8432436</v>
      </c>
      <c r="CQ71" s="176" cm="1">
        <f t="array" ref="CQ71">_xlfn.XLOOKUP(CQ$1,'PY1 Data(H)'!$A$1:$CZ$1,_xlfn.XLOOKUP($A71,'PY1 Data(H)'!$A$1:$A$288,'PY1 Data(H)'!$A$1:$CZ$288))</f>
        <v>525073614</v>
      </c>
      <c r="CR71" s="176" cm="1">
        <f t="array" ref="CR71">_xlfn.XLOOKUP(CR$1,'PY1 Data(H)'!$A$1:$CZ$1,_xlfn.XLOOKUP($A71,'PY1 Data(H)'!$A$1:$A$288,'PY1 Data(H)'!$A$1:$CZ$288))</f>
        <v>5083331</v>
      </c>
      <c r="CS71" s="176" cm="1">
        <f t="array" ref="CS71">_xlfn.XLOOKUP(CS$1,'PY1 Data(H)'!$A$1:$CZ$1,_xlfn.XLOOKUP($A71,'PY1 Data(H)'!$A$1:$A$288,'PY1 Data(H)'!$A$1:$CZ$288))</f>
        <v>1735000</v>
      </c>
      <c r="CT71" s="176" cm="1">
        <f t="array" ref="CT71">_xlfn.XLOOKUP(CT$1,'PY1 Data(H)'!$A$1:$CZ$1,_xlfn.XLOOKUP($A71,'PY1 Data(H)'!$A$1:$A$288,'PY1 Data(H)'!$A$1:$CZ$288))</f>
        <v>13864547</v>
      </c>
      <c r="CU71" s="176" cm="1">
        <f t="array" ref="CU71">_xlfn.XLOOKUP(CU$1,'PY1 Data(H)'!$A$1:$CZ$1,_xlfn.XLOOKUP($A71,'PY1 Data(H)'!$A$1:$A$288,'PY1 Data(H)'!$A$1:$CZ$288))</f>
        <v>21115695</v>
      </c>
      <c r="CV71" s="176" cm="1">
        <f t="array" ref="CV71">_xlfn.XLOOKUP(CV$1,'PY1 Data(H)'!$A$1:$CZ$1,_xlfn.XLOOKUP($A71,'PY1 Data(H)'!$A$1:$A$288,'PY1 Data(H)'!$A$1:$CZ$288))</f>
        <v>12369284</v>
      </c>
      <c r="CW71" s="176" cm="1">
        <f t="array" ref="CW71">_xlfn.XLOOKUP(CW$1,'PY1 Data(H)'!$A$1:$CZ$1,_xlfn.XLOOKUP($A71,'PY1 Data(H)'!$A$1:$A$288,'PY1 Data(H)'!$A$1:$CZ$288))</f>
        <v>22461930</v>
      </c>
      <c r="CX71" s="176" cm="1">
        <f t="array" ref="CX71">_xlfn.XLOOKUP(CX$1,'PY1 Data(H)'!$A$1:$CZ$1,_xlfn.XLOOKUP($A71,'PY1 Data(H)'!$A$1:$A$288,'PY1 Data(H)'!$A$1:$CZ$288))</f>
        <v>7217959</v>
      </c>
      <c r="CY71" s="176" cm="1">
        <f t="array" ref="CY71">_xlfn.XLOOKUP(CY$1,'PY1 Data(H)'!$A$1:$CZ$1,_xlfn.XLOOKUP($A71,'PY1 Data(H)'!$A$1:$A$288,'PY1 Data(H)'!$A$1:$CZ$288))</f>
        <v>3409021</v>
      </c>
    </row>
    <row r="72" spans="1:103" x14ac:dyDescent="0.3">
      <c r="A72">
        <v>585</v>
      </c>
      <c r="D72" s="176" cm="1">
        <f t="array" ref="D72">_xlfn.XLOOKUP(D$1,'PY1 Data(H)'!$A$1:$CZ$1,_xlfn.XLOOKUP($A72,'PY1 Data(H)'!$A$1:$A$288,'PY1 Data(H)'!$A$1:$CZ$288))</f>
        <v>0</v>
      </c>
      <c r="E72" s="176" cm="1">
        <f t="array" ref="E72">_xlfn.XLOOKUP(E$1,'PY1 Data(H)'!$A$1:$CZ$1,_xlfn.XLOOKUP($A72,'PY1 Data(H)'!$A$1:$A$288,'PY1 Data(H)'!$A$1:$CZ$288))</f>
        <v>0</v>
      </c>
      <c r="F72" s="176" cm="1">
        <f t="array" ref="F72">_xlfn.XLOOKUP(F$1,'PY1 Data(H)'!$A$1:$CZ$1,_xlfn.XLOOKUP($A72,'PY1 Data(H)'!$A$1:$A$288,'PY1 Data(H)'!$A$1:$CZ$288))</f>
        <v>0</v>
      </c>
      <c r="G72" s="176" cm="1">
        <f t="array" ref="G72">_xlfn.XLOOKUP(G$1,'PY1 Data(H)'!$A$1:$CZ$1,_xlfn.XLOOKUP($A72,'PY1 Data(H)'!$A$1:$A$288,'PY1 Data(H)'!$A$1:$CZ$288))</f>
        <v>0</v>
      </c>
      <c r="H72" s="176" cm="1">
        <f t="array" ref="H72">_xlfn.XLOOKUP(H$1,'PY1 Data(H)'!$A$1:$CZ$1,_xlfn.XLOOKUP($A72,'PY1 Data(H)'!$A$1:$A$288,'PY1 Data(H)'!$A$1:$CZ$288))</f>
        <v>5762</v>
      </c>
      <c r="I72" s="176" cm="1">
        <f t="array" ref="I72">_xlfn.XLOOKUP(I$1,'PY1 Data(H)'!$A$1:$CZ$1,_xlfn.XLOOKUP($A72,'PY1 Data(H)'!$A$1:$A$288,'PY1 Data(H)'!$A$1:$CZ$288))</f>
        <v>0</v>
      </c>
      <c r="J72" s="176" cm="1">
        <f t="array" ref="J72">_xlfn.XLOOKUP(J$1,'PY1 Data(H)'!$A$1:$CZ$1,_xlfn.XLOOKUP($A72,'PY1 Data(H)'!$A$1:$A$288,'PY1 Data(H)'!$A$1:$CZ$288))</f>
        <v>0</v>
      </c>
      <c r="K72" s="176" cm="1">
        <f t="array" ref="K72">_xlfn.XLOOKUP(K$1,'PY1 Data(H)'!$A$1:$CZ$1,_xlfn.XLOOKUP($A72,'PY1 Data(H)'!$A$1:$A$288,'PY1 Data(H)'!$A$1:$CZ$288))</f>
        <v>0</v>
      </c>
      <c r="L72" s="176" cm="1">
        <f t="array" ref="L72">_xlfn.XLOOKUP(L$1,'PY1 Data(H)'!$A$1:$CZ$1,_xlfn.XLOOKUP($A72,'PY1 Data(H)'!$A$1:$A$288,'PY1 Data(H)'!$A$1:$CZ$288))</f>
        <v>0</v>
      </c>
      <c r="M72" s="176" cm="1">
        <f t="array" ref="M72">_xlfn.XLOOKUP(M$1,'PY1 Data(H)'!$A$1:$CZ$1,_xlfn.XLOOKUP($A72,'PY1 Data(H)'!$A$1:$A$288,'PY1 Data(H)'!$A$1:$CZ$288))</f>
        <v>0</v>
      </c>
      <c r="N72" s="176" cm="1">
        <f t="array" ref="N72">_xlfn.XLOOKUP(N$1,'PY1 Data(H)'!$A$1:$CZ$1,_xlfn.XLOOKUP($A72,'PY1 Data(H)'!$A$1:$A$288,'PY1 Data(H)'!$A$1:$CZ$288))</f>
        <v>0</v>
      </c>
      <c r="O72" s="176" cm="1">
        <f t="array" ref="O72">_xlfn.XLOOKUP(O$1,'PY1 Data(H)'!$A$1:$CZ$1,_xlfn.XLOOKUP($A72,'PY1 Data(H)'!$A$1:$A$288,'PY1 Data(H)'!$A$1:$CZ$288))</f>
        <v>58552</v>
      </c>
      <c r="P72" s="176" cm="1">
        <f t="array" ref="P72">_xlfn.XLOOKUP(P$1,'PY1 Data(H)'!$A$1:$CZ$1,_xlfn.XLOOKUP($A72,'PY1 Data(H)'!$A$1:$A$288,'PY1 Data(H)'!$A$1:$CZ$288))</f>
        <v>0</v>
      </c>
      <c r="Q72" s="176" cm="1">
        <f t="array" ref="Q72">_xlfn.XLOOKUP(Q$1,'PY1 Data(H)'!$A$1:$CZ$1,_xlfn.XLOOKUP($A72,'PY1 Data(H)'!$A$1:$A$288,'PY1 Data(H)'!$A$1:$CZ$288))</f>
        <v>0</v>
      </c>
      <c r="R72" s="176" cm="1">
        <f t="array" ref="R72">_xlfn.XLOOKUP(R$1,'PY1 Data(H)'!$A$1:$CZ$1,_xlfn.XLOOKUP($A72,'PY1 Data(H)'!$A$1:$A$288,'PY1 Data(H)'!$A$1:$CZ$288))</f>
        <v>0</v>
      </c>
      <c r="S72" s="176" cm="1">
        <f t="array" ref="S72">_xlfn.XLOOKUP(S$1,'PY1 Data(H)'!$A$1:$CZ$1,_xlfn.XLOOKUP($A72,'PY1 Data(H)'!$A$1:$A$288,'PY1 Data(H)'!$A$1:$CZ$288))</f>
        <v>0</v>
      </c>
      <c r="T72" s="176" cm="1">
        <f t="array" ref="T72">_xlfn.XLOOKUP(T$1,'PY1 Data(H)'!$A$1:$CZ$1,_xlfn.XLOOKUP($A72,'PY1 Data(H)'!$A$1:$A$288,'PY1 Data(H)'!$A$1:$CZ$288))</f>
        <v>0</v>
      </c>
      <c r="U72" s="176" cm="1">
        <f t="array" ref="U72">_xlfn.XLOOKUP(U$1,'PY1 Data(H)'!$A$1:$CZ$1,_xlfn.XLOOKUP($A72,'PY1 Data(H)'!$A$1:$A$288,'PY1 Data(H)'!$A$1:$CZ$288))</f>
        <v>0</v>
      </c>
      <c r="V72" s="176" cm="1">
        <f t="array" ref="V72">_xlfn.XLOOKUP(V$1,'PY1 Data(H)'!$A$1:$CZ$1,_xlfn.XLOOKUP($A72,'PY1 Data(H)'!$A$1:$A$288,'PY1 Data(H)'!$A$1:$CZ$288))</f>
        <v>0</v>
      </c>
      <c r="W72" s="176" cm="1">
        <f t="array" ref="W72">_xlfn.XLOOKUP(W$1,'PY1 Data(H)'!$A$1:$CZ$1,_xlfn.XLOOKUP($A72,'PY1 Data(H)'!$A$1:$A$288,'PY1 Data(H)'!$A$1:$CZ$288))</f>
        <v>0</v>
      </c>
      <c r="X72" s="176" cm="1">
        <f t="array" ref="X72">_xlfn.XLOOKUP(X$1,'PY1 Data(H)'!$A$1:$CZ$1,_xlfn.XLOOKUP($A72,'PY1 Data(H)'!$A$1:$A$288,'PY1 Data(H)'!$A$1:$CZ$288))</f>
        <v>0</v>
      </c>
      <c r="Y72" s="176" cm="1">
        <f t="array" ref="Y72">_xlfn.XLOOKUP(Y$1,'PY1 Data(H)'!$A$1:$CZ$1,_xlfn.XLOOKUP($A72,'PY1 Data(H)'!$A$1:$A$288,'PY1 Data(H)'!$A$1:$CZ$288))</f>
        <v>95972</v>
      </c>
      <c r="Z72" s="176" cm="1">
        <f t="array" ref="Z72">_xlfn.XLOOKUP(Z$1,'PY1 Data(H)'!$A$1:$CZ$1,_xlfn.XLOOKUP($A72,'PY1 Data(H)'!$A$1:$A$288,'PY1 Data(H)'!$A$1:$CZ$288))</f>
        <v>0</v>
      </c>
      <c r="AA72" s="176" cm="1">
        <f t="array" ref="AA72">_xlfn.XLOOKUP(AA$1,'PY1 Data(H)'!$A$1:$CZ$1,_xlfn.XLOOKUP($A72,'PY1 Data(H)'!$A$1:$A$288,'PY1 Data(H)'!$A$1:$CZ$288))</f>
        <v>0</v>
      </c>
      <c r="AB72" s="176" cm="1">
        <f t="array" ref="AB72">_xlfn.XLOOKUP(AB$1,'PY1 Data(H)'!$A$1:$CZ$1,_xlfn.XLOOKUP($A72,'PY1 Data(H)'!$A$1:$A$288,'PY1 Data(H)'!$A$1:$CZ$288))</f>
        <v>0</v>
      </c>
      <c r="AC72" s="176" cm="1">
        <f t="array" ref="AC72">_xlfn.XLOOKUP(AC$1,'PY1 Data(H)'!$A$1:$CZ$1,_xlfn.XLOOKUP($A72,'PY1 Data(H)'!$A$1:$A$288,'PY1 Data(H)'!$A$1:$CZ$288))</f>
        <v>0</v>
      </c>
      <c r="AD72" s="176" cm="1">
        <f t="array" ref="AD72">_xlfn.XLOOKUP(AD$1,'PY1 Data(H)'!$A$1:$CZ$1,_xlfn.XLOOKUP($A72,'PY1 Data(H)'!$A$1:$A$288,'PY1 Data(H)'!$A$1:$CZ$288))</f>
        <v>0</v>
      </c>
      <c r="AE72" s="176" cm="1">
        <f t="array" ref="AE72">_xlfn.XLOOKUP(AE$1,'PY1 Data(H)'!$A$1:$CZ$1,_xlfn.XLOOKUP($A72,'PY1 Data(H)'!$A$1:$A$288,'PY1 Data(H)'!$A$1:$CZ$288))</f>
        <v>0</v>
      </c>
      <c r="AF72" s="176" cm="1">
        <f t="array" ref="AF72">_xlfn.XLOOKUP(AF$1,'PY1 Data(H)'!$A$1:$CZ$1,_xlfn.XLOOKUP($A72,'PY1 Data(H)'!$A$1:$A$288,'PY1 Data(H)'!$A$1:$CZ$288))</f>
        <v>3866</v>
      </c>
      <c r="AG72" s="176" cm="1">
        <f t="array" ref="AG72">_xlfn.XLOOKUP(AG$1,'PY1 Data(H)'!$A$1:$CZ$1,_xlfn.XLOOKUP($A72,'PY1 Data(H)'!$A$1:$A$288,'PY1 Data(H)'!$A$1:$CZ$288))</f>
        <v>0</v>
      </c>
      <c r="AH72" s="176" cm="1">
        <f t="array" ref="AH72">_xlfn.XLOOKUP(AH$1,'PY1 Data(H)'!$A$1:$CZ$1,_xlfn.XLOOKUP($A72,'PY1 Data(H)'!$A$1:$A$288,'PY1 Data(H)'!$A$1:$CZ$288))</f>
        <v>0</v>
      </c>
      <c r="AI72" s="176" cm="1">
        <f t="array" ref="AI72">_xlfn.XLOOKUP(AI$1,'PY1 Data(H)'!$A$1:$CZ$1,_xlfn.XLOOKUP($A72,'PY1 Data(H)'!$A$1:$A$288,'PY1 Data(H)'!$A$1:$CZ$288))</f>
        <v>0</v>
      </c>
      <c r="AJ72" s="176" cm="1">
        <f t="array" ref="AJ72">_xlfn.XLOOKUP(AJ$1,'PY1 Data(H)'!$A$1:$CZ$1,_xlfn.XLOOKUP($A72,'PY1 Data(H)'!$A$1:$A$288,'PY1 Data(H)'!$A$1:$CZ$288))</f>
        <v>0</v>
      </c>
      <c r="AK72" s="176" cm="1">
        <f t="array" ref="AK72">_xlfn.XLOOKUP(AK$1,'PY1 Data(H)'!$A$1:$CZ$1,_xlfn.XLOOKUP($A72,'PY1 Data(H)'!$A$1:$A$288,'PY1 Data(H)'!$A$1:$CZ$288))</f>
        <v>0</v>
      </c>
      <c r="AL72" s="176" cm="1">
        <f t="array" ref="AL72">_xlfn.XLOOKUP(AL$1,'PY1 Data(H)'!$A$1:$CZ$1,_xlfn.XLOOKUP($A72,'PY1 Data(H)'!$A$1:$A$288,'PY1 Data(H)'!$A$1:$CZ$288))</f>
        <v>0</v>
      </c>
      <c r="AM72" s="176" cm="1">
        <f t="array" ref="AM72">_xlfn.XLOOKUP(AM$1,'PY1 Data(H)'!$A$1:$CZ$1,_xlfn.XLOOKUP($A72,'PY1 Data(H)'!$A$1:$A$288,'PY1 Data(H)'!$A$1:$CZ$288))</f>
        <v>0</v>
      </c>
      <c r="AN72" s="176" cm="1">
        <f t="array" ref="AN72">_xlfn.XLOOKUP(AN$1,'PY1 Data(H)'!$A$1:$CZ$1,_xlfn.XLOOKUP($A72,'PY1 Data(H)'!$A$1:$A$288,'PY1 Data(H)'!$A$1:$CZ$288))</f>
        <v>0</v>
      </c>
      <c r="AO72" s="176" cm="1">
        <f t="array" ref="AO72">_xlfn.XLOOKUP(AO$1,'PY1 Data(H)'!$A$1:$CZ$1,_xlfn.XLOOKUP($A72,'PY1 Data(H)'!$A$1:$A$288,'PY1 Data(H)'!$A$1:$CZ$288))</f>
        <v>127426</v>
      </c>
      <c r="AP72" s="176" cm="1">
        <f t="array" ref="AP72">_xlfn.XLOOKUP(AP$1,'PY1 Data(H)'!$A$1:$CZ$1,_xlfn.XLOOKUP($A72,'PY1 Data(H)'!$A$1:$A$288,'PY1 Data(H)'!$A$1:$CZ$288))</f>
        <v>0</v>
      </c>
      <c r="AQ72" s="176" cm="1">
        <f t="array" ref="AQ72">_xlfn.XLOOKUP(AQ$1,'PY1 Data(H)'!$A$1:$CZ$1,_xlfn.XLOOKUP($A72,'PY1 Data(H)'!$A$1:$A$288,'PY1 Data(H)'!$A$1:$CZ$288))</f>
        <v>0</v>
      </c>
      <c r="AR72" s="176" cm="1">
        <f t="array" ref="AR72">_xlfn.XLOOKUP(AR$1,'PY1 Data(H)'!$A$1:$CZ$1,_xlfn.XLOOKUP($A72,'PY1 Data(H)'!$A$1:$A$288,'PY1 Data(H)'!$A$1:$CZ$288))</f>
        <v>0</v>
      </c>
      <c r="AS72" s="176" cm="1">
        <f t="array" ref="AS72">_xlfn.XLOOKUP(AS$1,'PY1 Data(H)'!$A$1:$CZ$1,_xlfn.XLOOKUP($A72,'PY1 Data(H)'!$A$1:$A$288,'PY1 Data(H)'!$A$1:$CZ$288))</f>
        <v>0</v>
      </c>
      <c r="AT72" s="176" cm="1">
        <f t="array" ref="AT72">_xlfn.XLOOKUP(AT$1,'PY1 Data(H)'!$A$1:$CZ$1,_xlfn.XLOOKUP($A72,'PY1 Data(H)'!$A$1:$A$288,'PY1 Data(H)'!$A$1:$CZ$288))</f>
        <v>0</v>
      </c>
      <c r="AU72" s="176" cm="1">
        <f t="array" ref="AU72">_xlfn.XLOOKUP(AU$1,'PY1 Data(H)'!$A$1:$CZ$1,_xlfn.XLOOKUP($A72,'PY1 Data(H)'!$A$1:$A$288,'PY1 Data(H)'!$A$1:$CZ$288))</f>
        <v>0</v>
      </c>
      <c r="AV72" s="176" cm="1">
        <f t="array" ref="AV72">_xlfn.XLOOKUP(AV$1,'PY1 Data(H)'!$A$1:$CZ$1,_xlfn.XLOOKUP($A72,'PY1 Data(H)'!$A$1:$A$288,'PY1 Data(H)'!$A$1:$CZ$288))</f>
        <v>0</v>
      </c>
      <c r="AW72" s="176" cm="1">
        <f t="array" ref="AW72">_xlfn.XLOOKUP(AW$1,'PY1 Data(H)'!$A$1:$CZ$1,_xlfn.XLOOKUP($A72,'PY1 Data(H)'!$A$1:$A$288,'PY1 Data(H)'!$A$1:$CZ$288))</f>
        <v>0</v>
      </c>
      <c r="AX72" s="176" cm="1">
        <f t="array" ref="AX72">_xlfn.XLOOKUP(AX$1,'PY1 Data(H)'!$A$1:$CZ$1,_xlfn.XLOOKUP($A72,'PY1 Data(H)'!$A$1:$A$288,'PY1 Data(H)'!$A$1:$CZ$288))</f>
        <v>0</v>
      </c>
      <c r="AY72" s="176" cm="1">
        <f t="array" ref="AY72">_xlfn.XLOOKUP(AY$1,'PY1 Data(H)'!$A$1:$CZ$1,_xlfn.XLOOKUP($A72,'PY1 Data(H)'!$A$1:$A$288,'PY1 Data(H)'!$A$1:$CZ$288))</f>
        <v>0</v>
      </c>
      <c r="AZ72" s="176" cm="1">
        <f t="array" ref="AZ72">_xlfn.XLOOKUP(AZ$1,'PY1 Data(H)'!$A$1:$CZ$1,_xlfn.XLOOKUP($A72,'PY1 Data(H)'!$A$1:$A$288,'PY1 Data(H)'!$A$1:$CZ$288))</f>
        <v>0</v>
      </c>
      <c r="BA72" s="176" cm="1">
        <f t="array" ref="BA72">_xlfn.XLOOKUP(BA$1,'PY1 Data(H)'!$A$1:$CZ$1,_xlfn.XLOOKUP($A72,'PY1 Data(H)'!$A$1:$A$288,'PY1 Data(H)'!$A$1:$CZ$288))</f>
        <v>141928</v>
      </c>
      <c r="BB72" s="176" cm="1">
        <f t="array" ref="BB72">_xlfn.XLOOKUP(BB$1,'PY1 Data(H)'!$A$1:$CZ$1,_xlfn.XLOOKUP($A72,'PY1 Data(H)'!$A$1:$A$288,'PY1 Data(H)'!$A$1:$CZ$288))</f>
        <v>0</v>
      </c>
      <c r="BC72" s="176" cm="1">
        <f t="array" ref="BC72">_xlfn.XLOOKUP(BC$1,'PY1 Data(H)'!$A$1:$CZ$1,_xlfn.XLOOKUP($A72,'PY1 Data(H)'!$A$1:$A$288,'PY1 Data(H)'!$A$1:$CZ$288))</f>
        <v>40210</v>
      </c>
      <c r="BD72" s="176" cm="1">
        <f t="array" ref="BD72">_xlfn.XLOOKUP(BD$1,'PY1 Data(H)'!$A$1:$CZ$1,_xlfn.XLOOKUP($A72,'PY1 Data(H)'!$A$1:$A$288,'PY1 Data(H)'!$A$1:$CZ$288))</f>
        <v>0</v>
      </c>
      <c r="BE72" s="176" cm="1">
        <f t="array" ref="BE72">_xlfn.XLOOKUP(BE$1,'PY1 Data(H)'!$A$1:$CZ$1,_xlfn.XLOOKUP($A72,'PY1 Data(H)'!$A$1:$A$288,'PY1 Data(H)'!$A$1:$CZ$288))</f>
        <v>0</v>
      </c>
      <c r="BF72" s="176" cm="1">
        <f t="array" ref="BF72">_xlfn.XLOOKUP(BF$1,'PY1 Data(H)'!$A$1:$CZ$1,_xlfn.XLOOKUP($A72,'PY1 Data(H)'!$A$1:$A$288,'PY1 Data(H)'!$A$1:$CZ$288))</f>
        <v>0</v>
      </c>
      <c r="BG72" s="176" cm="1">
        <f t="array" ref="BG72">_xlfn.XLOOKUP(BG$1,'PY1 Data(H)'!$A$1:$CZ$1,_xlfn.XLOOKUP($A72,'PY1 Data(H)'!$A$1:$A$288,'PY1 Data(H)'!$A$1:$CZ$288))</f>
        <v>132226</v>
      </c>
      <c r="BH72" s="176" cm="1">
        <f t="array" ref="BH72">_xlfn.XLOOKUP(BH$1,'PY1 Data(H)'!$A$1:$CZ$1,_xlfn.XLOOKUP($A72,'PY1 Data(H)'!$A$1:$A$288,'PY1 Data(H)'!$A$1:$CZ$288))</f>
        <v>0</v>
      </c>
      <c r="BI72" s="176" cm="1">
        <f t="array" ref="BI72">_xlfn.XLOOKUP(BI$1,'PY1 Data(H)'!$A$1:$CZ$1,_xlfn.XLOOKUP($A72,'PY1 Data(H)'!$A$1:$A$288,'PY1 Data(H)'!$A$1:$CZ$288))</f>
        <v>0</v>
      </c>
      <c r="BJ72" s="176" cm="1">
        <f t="array" ref="BJ72">_xlfn.XLOOKUP(BJ$1,'PY1 Data(H)'!$A$1:$CZ$1,_xlfn.XLOOKUP($A72,'PY1 Data(H)'!$A$1:$A$288,'PY1 Data(H)'!$A$1:$CZ$288))</f>
        <v>95905</v>
      </c>
      <c r="BK72" s="176" cm="1">
        <f t="array" ref="BK72">_xlfn.XLOOKUP(BK$1,'PY1 Data(H)'!$A$1:$CZ$1,_xlfn.XLOOKUP($A72,'PY1 Data(H)'!$A$1:$A$288,'PY1 Data(H)'!$A$1:$CZ$288))</f>
        <v>0</v>
      </c>
      <c r="BL72" s="176" cm="1">
        <f t="array" ref="BL72">_xlfn.XLOOKUP(BL$1,'PY1 Data(H)'!$A$1:$CZ$1,_xlfn.XLOOKUP($A72,'PY1 Data(H)'!$A$1:$A$288,'PY1 Data(H)'!$A$1:$CZ$288))</f>
        <v>23298</v>
      </c>
      <c r="BM72" s="176" cm="1">
        <f t="array" ref="BM72">_xlfn.XLOOKUP(BM$1,'PY1 Data(H)'!$A$1:$CZ$1,_xlfn.XLOOKUP($A72,'PY1 Data(H)'!$A$1:$A$288,'PY1 Data(H)'!$A$1:$CZ$288))</f>
        <v>59886</v>
      </c>
      <c r="BN72" s="176" cm="1">
        <f t="array" ref="BN72">_xlfn.XLOOKUP(BN$1,'PY1 Data(H)'!$A$1:$CZ$1,_xlfn.XLOOKUP($A72,'PY1 Data(H)'!$A$1:$A$288,'PY1 Data(H)'!$A$1:$CZ$288))</f>
        <v>0</v>
      </c>
      <c r="BO72" s="176" cm="1">
        <f t="array" ref="BO72">_xlfn.XLOOKUP(BO$1,'PY1 Data(H)'!$A$1:$CZ$1,_xlfn.XLOOKUP($A72,'PY1 Data(H)'!$A$1:$A$288,'PY1 Data(H)'!$A$1:$CZ$288))</f>
        <v>0</v>
      </c>
      <c r="BP72" s="176" cm="1">
        <f t="array" ref="BP72">_xlfn.XLOOKUP(BP$1,'PY1 Data(H)'!$A$1:$CZ$1,_xlfn.XLOOKUP($A72,'PY1 Data(H)'!$A$1:$A$288,'PY1 Data(H)'!$A$1:$CZ$288))</f>
        <v>0</v>
      </c>
      <c r="BQ72" s="176" cm="1">
        <f t="array" ref="BQ72">_xlfn.XLOOKUP(BQ$1,'PY1 Data(H)'!$A$1:$CZ$1,_xlfn.XLOOKUP($A72,'PY1 Data(H)'!$A$1:$A$288,'PY1 Data(H)'!$A$1:$CZ$288))</f>
        <v>0</v>
      </c>
      <c r="BR72" s="176" cm="1">
        <f t="array" ref="BR72">_xlfn.XLOOKUP(BR$1,'PY1 Data(H)'!$A$1:$CZ$1,_xlfn.XLOOKUP($A72,'PY1 Data(H)'!$A$1:$A$288,'PY1 Data(H)'!$A$1:$CZ$288))</f>
        <v>0</v>
      </c>
      <c r="BS72" s="176" cm="1">
        <f t="array" ref="BS72">_xlfn.XLOOKUP(BS$1,'PY1 Data(H)'!$A$1:$CZ$1,_xlfn.XLOOKUP($A72,'PY1 Data(H)'!$A$1:$A$288,'PY1 Data(H)'!$A$1:$CZ$288))</f>
        <v>0</v>
      </c>
      <c r="BT72" s="176" cm="1">
        <f t="array" ref="BT72">_xlfn.XLOOKUP(BT$1,'PY1 Data(H)'!$A$1:$CZ$1,_xlfn.XLOOKUP($A72,'PY1 Data(H)'!$A$1:$A$288,'PY1 Data(H)'!$A$1:$CZ$288))</f>
        <v>0</v>
      </c>
      <c r="BU72" s="176" cm="1">
        <f t="array" ref="BU72">_xlfn.XLOOKUP(BU$1,'PY1 Data(H)'!$A$1:$CZ$1,_xlfn.XLOOKUP($A72,'PY1 Data(H)'!$A$1:$A$288,'PY1 Data(H)'!$A$1:$CZ$288))</f>
        <v>0</v>
      </c>
      <c r="BV72" s="176" cm="1">
        <f t="array" ref="BV72">_xlfn.XLOOKUP(BV$1,'PY1 Data(H)'!$A$1:$CZ$1,_xlfn.XLOOKUP($A72,'PY1 Data(H)'!$A$1:$A$288,'PY1 Data(H)'!$A$1:$CZ$288))</f>
        <v>0</v>
      </c>
      <c r="BW72" s="176" cm="1">
        <f t="array" ref="BW72">_xlfn.XLOOKUP(BW$1,'PY1 Data(H)'!$A$1:$CZ$1,_xlfn.XLOOKUP($A72,'PY1 Data(H)'!$A$1:$A$288,'PY1 Data(H)'!$A$1:$CZ$288))</f>
        <v>0</v>
      </c>
      <c r="BX72" s="176" cm="1">
        <f t="array" ref="BX72">_xlfn.XLOOKUP(BX$1,'PY1 Data(H)'!$A$1:$CZ$1,_xlfn.XLOOKUP($A72,'PY1 Data(H)'!$A$1:$A$288,'PY1 Data(H)'!$A$1:$CZ$288))</f>
        <v>0</v>
      </c>
      <c r="BY72" s="176" cm="1">
        <f t="array" ref="BY72">_xlfn.XLOOKUP(BY$1,'PY1 Data(H)'!$A$1:$CZ$1,_xlfn.XLOOKUP($A72,'PY1 Data(H)'!$A$1:$A$288,'PY1 Data(H)'!$A$1:$CZ$288))</f>
        <v>0</v>
      </c>
      <c r="BZ72" s="176" cm="1">
        <f t="array" ref="BZ72">_xlfn.XLOOKUP(BZ$1,'PY1 Data(H)'!$A$1:$CZ$1,_xlfn.XLOOKUP($A72,'PY1 Data(H)'!$A$1:$A$288,'PY1 Data(H)'!$A$1:$CZ$288))</f>
        <v>0</v>
      </c>
      <c r="CA72" s="176" cm="1">
        <f t="array" ref="CA72">_xlfn.XLOOKUP(CA$1,'PY1 Data(H)'!$A$1:$CZ$1,_xlfn.XLOOKUP($A72,'PY1 Data(H)'!$A$1:$A$288,'PY1 Data(H)'!$A$1:$CZ$288))</f>
        <v>12397</v>
      </c>
      <c r="CB72" s="176" cm="1">
        <f t="array" ref="CB72">_xlfn.XLOOKUP(CB$1,'PY1 Data(H)'!$A$1:$CZ$1,_xlfn.XLOOKUP($A72,'PY1 Data(H)'!$A$1:$A$288,'PY1 Data(H)'!$A$1:$CZ$288))</f>
        <v>0</v>
      </c>
      <c r="CC72" s="176" cm="1">
        <f t="array" ref="CC72">_xlfn.XLOOKUP(CC$1,'PY1 Data(H)'!$A$1:$CZ$1,_xlfn.XLOOKUP($A72,'PY1 Data(H)'!$A$1:$A$288,'PY1 Data(H)'!$A$1:$CZ$288))</f>
        <v>0</v>
      </c>
      <c r="CD72" s="176" cm="1">
        <f t="array" ref="CD72">_xlfn.XLOOKUP(CD$1,'PY1 Data(H)'!$A$1:$CZ$1,_xlfn.XLOOKUP($A72,'PY1 Data(H)'!$A$1:$A$288,'PY1 Data(H)'!$A$1:$CZ$288))</f>
        <v>0</v>
      </c>
      <c r="CE72" s="176" cm="1">
        <f t="array" ref="CE72">_xlfn.XLOOKUP(CE$1,'PY1 Data(H)'!$A$1:$CZ$1,_xlfn.XLOOKUP($A72,'PY1 Data(H)'!$A$1:$A$288,'PY1 Data(H)'!$A$1:$CZ$288))</f>
        <v>0</v>
      </c>
      <c r="CF72" s="176" cm="1">
        <f t="array" ref="CF72">_xlfn.XLOOKUP(CF$1,'PY1 Data(H)'!$A$1:$CZ$1,_xlfn.XLOOKUP($A72,'PY1 Data(H)'!$A$1:$A$288,'PY1 Data(H)'!$A$1:$CZ$288))</f>
        <v>0</v>
      </c>
      <c r="CG72" s="176" cm="1">
        <f t="array" ref="CG72">_xlfn.XLOOKUP(CG$1,'PY1 Data(H)'!$A$1:$CZ$1,_xlfn.XLOOKUP($A72,'PY1 Data(H)'!$A$1:$A$288,'PY1 Data(H)'!$A$1:$CZ$288))</f>
        <v>0</v>
      </c>
      <c r="CH72" s="176" cm="1">
        <f t="array" ref="CH72">_xlfn.XLOOKUP(CH$1,'PY1 Data(H)'!$A$1:$CZ$1,_xlfn.XLOOKUP($A72,'PY1 Data(H)'!$A$1:$A$288,'PY1 Data(H)'!$A$1:$CZ$288))</f>
        <v>0</v>
      </c>
      <c r="CI72" s="176" cm="1">
        <f t="array" ref="CI72">_xlfn.XLOOKUP(CI$1,'PY1 Data(H)'!$A$1:$CZ$1,_xlfn.XLOOKUP($A72,'PY1 Data(H)'!$A$1:$A$288,'PY1 Data(H)'!$A$1:$CZ$288))</f>
        <v>0</v>
      </c>
      <c r="CJ72" s="176" cm="1">
        <f t="array" ref="CJ72">_xlfn.XLOOKUP(CJ$1,'PY1 Data(H)'!$A$1:$CZ$1,_xlfn.XLOOKUP($A72,'PY1 Data(H)'!$A$1:$A$288,'PY1 Data(H)'!$A$1:$CZ$288))</f>
        <v>0</v>
      </c>
      <c r="CK72" s="176" cm="1">
        <f t="array" ref="CK72">_xlfn.XLOOKUP(CK$1,'PY1 Data(H)'!$A$1:$CZ$1,_xlfn.XLOOKUP($A72,'PY1 Data(H)'!$A$1:$A$288,'PY1 Data(H)'!$A$1:$CZ$288))</f>
        <v>0</v>
      </c>
      <c r="CL72" s="176" cm="1">
        <f t="array" ref="CL72">_xlfn.XLOOKUP(CL$1,'PY1 Data(H)'!$A$1:$CZ$1,_xlfn.XLOOKUP($A72,'PY1 Data(H)'!$A$1:$A$288,'PY1 Data(H)'!$A$1:$CZ$288))</f>
        <v>21971</v>
      </c>
      <c r="CM72" s="176" cm="1">
        <f t="array" ref="CM72">_xlfn.XLOOKUP(CM$1,'PY1 Data(H)'!$A$1:$CZ$1,_xlfn.XLOOKUP($A72,'PY1 Data(H)'!$A$1:$A$288,'PY1 Data(H)'!$A$1:$CZ$288))</f>
        <v>80892</v>
      </c>
      <c r="CN72" s="176" cm="1">
        <f t="array" ref="CN72">_xlfn.XLOOKUP(CN$1,'PY1 Data(H)'!$A$1:$CZ$1,_xlfn.XLOOKUP($A72,'PY1 Data(H)'!$A$1:$A$288,'PY1 Data(H)'!$A$1:$CZ$288))</f>
        <v>0</v>
      </c>
      <c r="CO72" s="176" cm="1">
        <f t="array" ref="CO72">_xlfn.XLOOKUP(CO$1,'PY1 Data(H)'!$A$1:$CZ$1,_xlfn.XLOOKUP($A72,'PY1 Data(H)'!$A$1:$A$288,'PY1 Data(H)'!$A$1:$CZ$288))</f>
        <v>0</v>
      </c>
      <c r="CP72" s="176" cm="1">
        <f t="array" ref="CP72">_xlfn.XLOOKUP(CP$1,'PY1 Data(H)'!$A$1:$CZ$1,_xlfn.XLOOKUP($A72,'PY1 Data(H)'!$A$1:$A$288,'PY1 Data(H)'!$A$1:$CZ$288))</f>
        <v>0</v>
      </c>
      <c r="CQ72" s="176" cm="1">
        <f t="array" ref="CQ72">_xlfn.XLOOKUP(CQ$1,'PY1 Data(H)'!$A$1:$CZ$1,_xlfn.XLOOKUP($A72,'PY1 Data(H)'!$A$1:$A$288,'PY1 Data(H)'!$A$1:$CZ$288))</f>
        <v>0</v>
      </c>
      <c r="CR72" s="176" cm="1">
        <f t="array" ref="CR72">_xlfn.XLOOKUP(CR$1,'PY1 Data(H)'!$A$1:$CZ$1,_xlfn.XLOOKUP($A72,'PY1 Data(H)'!$A$1:$A$288,'PY1 Data(H)'!$A$1:$CZ$288))</f>
        <v>0</v>
      </c>
      <c r="CS72" s="176" cm="1">
        <f t="array" ref="CS72">_xlfn.XLOOKUP(CS$1,'PY1 Data(H)'!$A$1:$CZ$1,_xlfn.XLOOKUP($A72,'PY1 Data(H)'!$A$1:$A$288,'PY1 Data(H)'!$A$1:$CZ$288))</f>
        <v>0</v>
      </c>
      <c r="CT72" s="176" cm="1">
        <f t="array" ref="CT72">_xlfn.XLOOKUP(CT$1,'PY1 Data(H)'!$A$1:$CZ$1,_xlfn.XLOOKUP($A72,'PY1 Data(H)'!$A$1:$A$288,'PY1 Data(H)'!$A$1:$CZ$288))</f>
        <v>448</v>
      </c>
      <c r="CU72" s="176" cm="1">
        <f t="array" ref="CU72">_xlfn.XLOOKUP(CU$1,'PY1 Data(H)'!$A$1:$CZ$1,_xlfn.XLOOKUP($A72,'PY1 Data(H)'!$A$1:$A$288,'PY1 Data(H)'!$A$1:$CZ$288))</f>
        <v>0</v>
      </c>
      <c r="CV72" s="176" cm="1">
        <f t="array" ref="CV72">_xlfn.XLOOKUP(CV$1,'PY1 Data(H)'!$A$1:$CZ$1,_xlfn.XLOOKUP($A72,'PY1 Data(H)'!$A$1:$A$288,'PY1 Data(H)'!$A$1:$CZ$288))</f>
        <v>0</v>
      </c>
      <c r="CW72" s="176" cm="1">
        <f t="array" ref="CW72">_xlfn.XLOOKUP(CW$1,'PY1 Data(H)'!$A$1:$CZ$1,_xlfn.XLOOKUP($A72,'PY1 Data(H)'!$A$1:$A$288,'PY1 Data(H)'!$A$1:$CZ$288))</f>
        <v>0</v>
      </c>
      <c r="CX72" s="176" cm="1">
        <f t="array" ref="CX72">_xlfn.XLOOKUP(CX$1,'PY1 Data(H)'!$A$1:$CZ$1,_xlfn.XLOOKUP($A72,'PY1 Data(H)'!$A$1:$A$288,'PY1 Data(H)'!$A$1:$CZ$288))</f>
        <v>0</v>
      </c>
      <c r="CY72" s="176" cm="1">
        <f t="array" ref="CY72">_xlfn.XLOOKUP(CY$1,'PY1 Data(H)'!$A$1:$CZ$1,_xlfn.XLOOKUP($A72,'PY1 Data(H)'!$A$1:$A$288,'PY1 Data(H)'!$A$1:$CZ$288))</f>
        <v>44379</v>
      </c>
    </row>
    <row r="73" spans="1:103" x14ac:dyDescent="0.3">
      <c r="A73">
        <v>546</v>
      </c>
      <c r="D73" s="176" cm="1">
        <f t="array" ref="D73">_xlfn.XLOOKUP(D$1,'PY1 Data(H)'!$A$1:$CZ$1,_xlfn.XLOOKUP($A73,'PY1 Data(H)'!$A$1:$A$288,'PY1 Data(H)'!$A$1:$CZ$288))</f>
        <v>0</v>
      </c>
      <c r="E73" s="176" cm="1">
        <f t="array" ref="E73">_xlfn.XLOOKUP(E$1,'PY1 Data(H)'!$A$1:$CZ$1,_xlfn.XLOOKUP($A73,'PY1 Data(H)'!$A$1:$A$288,'PY1 Data(H)'!$A$1:$CZ$288))</f>
        <v>0</v>
      </c>
      <c r="F73" s="176" cm="1">
        <f t="array" ref="F73">_xlfn.XLOOKUP(F$1,'PY1 Data(H)'!$A$1:$CZ$1,_xlfn.XLOOKUP($A73,'PY1 Data(H)'!$A$1:$A$288,'PY1 Data(H)'!$A$1:$CZ$288))</f>
        <v>0</v>
      </c>
      <c r="G73" s="176" cm="1">
        <f t="array" ref="G73">_xlfn.XLOOKUP(G$1,'PY1 Data(H)'!$A$1:$CZ$1,_xlfn.XLOOKUP($A73,'PY1 Data(H)'!$A$1:$A$288,'PY1 Data(H)'!$A$1:$CZ$288))</f>
        <v>0</v>
      </c>
      <c r="H73" s="176" cm="1">
        <f t="array" ref="H73">_xlfn.XLOOKUP(H$1,'PY1 Data(H)'!$A$1:$CZ$1,_xlfn.XLOOKUP($A73,'PY1 Data(H)'!$A$1:$A$288,'PY1 Data(H)'!$A$1:$CZ$288))</f>
        <v>0</v>
      </c>
      <c r="I73" s="176" cm="1">
        <f t="array" ref="I73">_xlfn.XLOOKUP(I$1,'PY1 Data(H)'!$A$1:$CZ$1,_xlfn.XLOOKUP($A73,'PY1 Data(H)'!$A$1:$A$288,'PY1 Data(H)'!$A$1:$CZ$288))</f>
        <v>0</v>
      </c>
      <c r="J73" s="176" cm="1">
        <f t="array" ref="J73">_xlfn.XLOOKUP(J$1,'PY1 Data(H)'!$A$1:$CZ$1,_xlfn.XLOOKUP($A73,'PY1 Data(H)'!$A$1:$A$288,'PY1 Data(H)'!$A$1:$CZ$288))</f>
        <v>0</v>
      </c>
      <c r="K73" s="176" cm="1">
        <f t="array" ref="K73">_xlfn.XLOOKUP(K$1,'PY1 Data(H)'!$A$1:$CZ$1,_xlfn.XLOOKUP($A73,'PY1 Data(H)'!$A$1:$A$288,'PY1 Data(H)'!$A$1:$CZ$288))</f>
        <v>0</v>
      </c>
      <c r="L73" s="176" cm="1">
        <f t="array" ref="L73">_xlfn.XLOOKUP(L$1,'PY1 Data(H)'!$A$1:$CZ$1,_xlfn.XLOOKUP($A73,'PY1 Data(H)'!$A$1:$A$288,'PY1 Data(H)'!$A$1:$CZ$288))</f>
        <v>0</v>
      </c>
      <c r="M73" s="176" cm="1">
        <f t="array" ref="M73">_xlfn.XLOOKUP(M$1,'PY1 Data(H)'!$A$1:$CZ$1,_xlfn.XLOOKUP($A73,'PY1 Data(H)'!$A$1:$A$288,'PY1 Data(H)'!$A$1:$CZ$288))</f>
        <v>0</v>
      </c>
      <c r="N73" s="176" cm="1">
        <f t="array" ref="N73">_xlfn.XLOOKUP(N$1,'PY1 Data(H)'!$A$1:$CZ$1,_xlfn.XLOOKUP($A73,'PY1 Data(H)'!$A$1:$A$288,'PY1 Data(H)'!$A$1:$CZ$288))</f>
        <v>0</v>
      </c>
      <c r="O73" s="176" cm="1">
        <f t="array" ref="O73">_xlfn.XLOOKUP(O$1,'PY1 Data(H)'!$A$1:$CZ$1,_xlfn.XLOOKUP($A73,'PY1 Data(H)'!$A$1:$A$288,'PY1 Data(H)'!$A$1:$CZ$288))</f>
        <v>0</v>
      </c>
      <c r="P73" s="176" cm="1">
        <f t="array" ref="P73">_xlfn.XLOOKUP(P$1,'PY1 Data(H)'!$A$1:$CZ$1,_xlfn.XLOOKUP($A73,'PY1 Data(H)'!$A$1:$A$288,'PY1 Data(H)'!$A$1:$CZ$288))</f>
        <v>0</v>
      </c>
      <c r="Q73" s="176" cm="1">
        <f t="array" ref="Q73">_xlfn.XLOOKUP(Q$1,'PY1 Data(H)'!$A$1:$CZ$1,_xlfn.XLOOKUP($A73,'PY1 Data(H)'!$A$1:$A$288,'PY1 Data(H)'!$A$1:$CZ$288))</f>
        <v>0</v>
      </c>
      <c r="R73" s="176" cm="1">
        <f t="array" ref="R73">_xlfn.XLOOKUP(R$1,'PY1 Data(H)'!$A$1:$CZ$1,_xlfn.XLOOKUP($A73,'PY1 Data(H)'!$A$1:$A$288,'PY1 Data(H)'!$A$1:$CZ$288))</f>
        <v>0</v>
      </c>
      <c r="S73" s="176" cm="1">
        <f t="array" ref="S73">_xlfn.XLOOKUP(S$1,'PY1 Data(H)'!$A$1:$CZ$1,_xlfn.XLOOKUP($A73,'PY1 Data(H)'!$A$1:$A$288,'PY1 Data(H)'!$A$1:$CZ$288))</f>
        <v>0</v>
      </c>
      <c r="T73" s="176" cm="1">
        <f t="array" ref="T73">_xlfn.XLOOKUP(T$1,'PY1 Data(H)'!$A$1:$CZ$1,_xlfn.XLOOKUP($A73,'PY1 Data(H)'!$A$1:$A$288,'PY1 Data(H)'!$A$1:$CZ$288))</f>
        <v>0</v>
      </c>
      <c r="U73" s="176" cm="1">
        <f t="array" ref="U73">_xlfn.XLOOKUP(U$1,'PY1 Data(H)'!$A$1:$CZ$1,_xlfn.XLOOKUP($A73,'PY1 Data(H)'!$A$1:$A$288,'PY1 Data(H)'!$A$1:$CZ$288))</f>
        <v>0</v>
      </c>
      <c r="V73" s="176" cm="1">
        <f t="array" ref="V73">_xlfn.XLOOKUP(V$1,'PY1 Data(H)'!$A$1:$CZ$1,_xlfn.XLOOKUP($A73,'PY1 Data(H)'!$A$1:$A$288,'PY1 Data(H)'!$A$1:$CZ$288))</f>
        <v>0</v>
      </c>
      <c r="W73" s="176" cm="1">
        <f t="array" ref="W73">_xlfn.XLOOKUP(W$1,'PY1 Data(H)'!$A$1:$CZ$1,_xlfn.XLOOKUP($A73,'PY1 Data(H)'!$A$1:$A$288,'PY1 Data(H)'!$A$1:$CZ$288))</f>
        <v>0</v>
      </c>
      <c r="X73" s="176" cm="1">
        <f t="array" ref="X73">_xlfn.XLOOKUP(X$1,'PY1 Data(H)'!$A$1:$CZ$1,_xlfn.XLOOKUP($A73,'PY1 Data(H)'!$A$1:$A$288,'PY1 Data(H)'!$A$1:$CZ$288))</f>
        <v>0</v>
      </c>
      <c r="Y73" s="176" cm="1">
        <f t="array" ref="Y73">_xlfn.XLOOKUP(Y$1,'PY1 Data(H)'!$A$1:$CZ$1,_xlfn.XLOOKUP($A73,'PY1 Data(H)'!$A$1:$A$288,'PY1 Data(H)'!$A$1:$CZ$288))</f>
        <v>0</v>
      </c>
      <c r="Z73" s="176" cm="1">
        <f t="array" ref="Z73">_xlfn.XLOOKUP(Z$1,'PY1 Data(H)'!$A$1:$CZ$1,_xlfn.XLOOKUP($A73,'PY1 Data(H)'!$A$1:$A$288,'PY1 Data(H)'!$A$1:$CZ$288))</f>
        <v>14142904</v>
      </c>
      <c r="AA73" s="176" cm="1">
        <f t="array" ref="AA73">_xlfn.XLOOKUP(AA$1,'PY1 Data(H)'!$A$1:$CZ$1,_xlfn.XLOOKUP($A73,'PY1 Data(H)'!$A$1:$A$288,'PY1 Data(H)'!$A$1:$CZ$288))</f>
        <v>0</v>
      </c>
      <c r="AB73" s="176" cm="1">
        <f t="array" ref="AB73">_xlfn.XLOOKUP(AB$1,'PY1 Data(H)'!$A$1:$CZ$1,_xlfn.XLOOKUP($A73,'PY1 Data(H)'!$A$1:$A$288,'PY1 Data(H)'!$A$1:$CZ$288))</f>
        <v>0</v>
      </c>
      <c r="AC73" s="176" cm="1">
        <f t="array" ref="AC73">_xlfn.XLOOKUP(AC$1,'PY1 Data(H)'!$A$1:$CZ$1,_xlfn.XLOOKUP($A73,'PY1 Data(H)'!$A$1:$A$288,'PY1 Data(H)'!$A$1:$CZ$288))</f>
        <v>0</v>
      </c>
      <c r="AD73" s="176" cm="1">
        <f t="array" ref="AD73">_xlfn.XLOOKUP(AD$1,'PY1 Data(H)'!$A$1:$CZ$1,_xlfn.XLOOKUP($A73,'PY1 Data(H)'!$A$1:$A$288,'PY1 Data(H)'!$A$1:$CZ$288))</f>
        <v>0</v>
      </c>
      <c r="AE73" s="176" cm="1">
        <f t="array" ref="AE73">_xlfn.XLOOKUP(AE$1,'PY1 Data(H)'!$A$1:$CZ$1,_xlfn.XLOOKUP($A73,'PY1 Data(H)'!$A$1:$A$288,'PY1 Data(H)'!$A$1:$CZ$288))</f>
        <v>0</v>
      </c>
      <c r="AF73" s="176" cm="1">
        <f t="array" ref="AF73">_xlfn.XLOOKUP(AF$1,'PY1 Data(H)'!$A$1:$CZ$1,_xlfn.XLOOKUP($A73,'PY1 Data(H)'!$A$1:$A$288,'PY1 Data(H)'!$A$1:$CZ$288))</f>
        <v>0</v>
      </c>
      <c r="AG73" s="176" cm="1">
        <f t="array" ref="AG73">_xlfn.XLOOKUP(AG$1,'PY1 Data(H)'!$A$1:$CZ$1,_xlfn.XLOOKUP($A73,'PY1 Data(H)'!$A$1:$A$288,'PY1 Data(H)'!$A$1:$CZ$288))</f>
        <v>0</v>
      </c>
      <c r="AH73" s="176" cm="1">
        <f t="array" ref="AH73">_xlfn.XLOOKUP(AH$1,'PY1 Data(H)'!$A$1:$CZ$1,_xlfn.XLOOKUP($A73,'PY1 Data(H)'!$A$1:$A$288,'PY1 Data(H)'!$A$1:$CZ$288))</f>
        <v>0</v>
      </c>
      <c r="AI73" s="176" cm="1">
        <f t="array" ref="AI73">_xlfn.XLOOKUP(AI$1,'PY1 Data(H)'!$A$1:$CZ$1,_xlfn.XLOOKUP($A73,'PY1 Data(H)'!$A$1:$A$288,'PY1 Data(H)'!$A$1:$CZ$288))</f>
        <v>0</v>
      </c>
      <c r="AJ73" s="176" cm="1">
        <f t="array" ref="AJ73">_xlfn.XLOOKUP(AJ$1,'PY1 Data(H)'!$A$1:$CZ$1,_xlfn.XLOOKUP($A73,'PY1 Data(H)'!$A$1:$A$288,'PY1 Data(H)'!$A$1:$CZ$288))</f>
        <v>0</v>
      </c>
      <c r="AK73" s="176" cm="1">
        <f t="array" ref="AK73">_xlfn.XLOOKUP(AK$1,'PY1 Data(H)'!$A$1:$CZ$1,_xlfn.XLOOKUP($A73,'PY1 Data(H)'!$A$1:$A$288,'PY1 Data(H)'!$A$1:$CZ$288))</f>
        <v>0</v>
      </c>
      <c r="AL73" s="176" cm="1">
        <f t="array" ref="AL73">_xlfn.XLOOKUP(AL$1,'PY1 Data(H)'!$A$1:$CZ$1,_xlfn.XLOOKUP($A73,'PY1 Data(H)'!$A$1:$A$288,'PY1 Data(H)'!$A$1:$CZ$288))</f>
        <v>0</v>
      </c>
      <c r="AM73" s="176" cm="1">
        <f t="array" ref="AM73">_xlfn.XLOOKUP(AM$1,'PY1 Data(H)'!$A$1:$CZ$1,_xlfn.XLOOKUP($A73,'PY1 Data(H)'!$A$1:$A$288,'PY1 Data(H)'!$A$1:$CZ$288))</f>
        <v>0</v>
      </c>
      <c r="AN73" s="176" cm="1">
        <f t="array" ref="AN73">_xlfn.XLOOKUP(AN$1,'PY1 Data(H)'!$A$1:$CZ$1,_xlfn.XLOOKUP($A73,'PY1 Data(H)'!$A$1:$A$288,'PY1 Data(H)'!$A$1:$CZ$288))</f>
        <v>0</v>
      </c>
      <c r="AO73" s="176" cm="1">
        <f t="array" ref="AO73">_xlfn.XLOOKUP(AO$1,'PY1 Data(H)'!$A$1:$CZ$1,_xlfn.XLOOKUP($A73,'PY1 Data(H)'!$A$1:$A$288,'PY1 Data(H)'!$A$1:$CZ$288))</f>
        <v>0</v>
      </c>
      <c r="AP73" s="176" cm="1">
        <f t="array" ref="AP73">_xlfn.XLOOKUP(AP$1,'PY1 Data(H)'!$A$1:$CZ$1,_xlfn.XLOOKUP($A73,'PY1 Data(H)'!$A$1:$A$288,'PY1 Data(H)'!$A$1:$CZ$288))</f>
        <v>0</v>
      </c>
      <c r="AQ73" s="176" cm="1">
        <f t="array" ref="AQ73">_xlfn.XLOOKUP(AQ$1,'PY1 Data(H)'!$A$1:$CZ$1,_xlfn.XLOOKUP($A73,'PY1 Data(H)'!$A$1:$A$288,'PY1 Data(H)'!$A$1:$CZ$288))</f>
        <v>0</v>
      </c>
      <c r="AR73" s="176" cm="1">
        <f t="array" ref="AR73">_xlfn.XLOOKUP(AR$1,'PY1 Data(H)'!$A$1:$CZ$1,_xlfn.XLOOKUP($A73,'PY1 Data(H)'!$A$1:$A$288,'PY1 Data(H)'!$A$1:$CZ$288))</f>
        <v>0</v>
      </c>
      <c r="AS73" s="176" cm="1">
        <f t="array" ref="AS73">_xlfn.XLOOKUP(AS$1,'PY1 Data(H)'!$A$1:$CZ$1,_xlfn.XLOOKUP($A73,'PY1 Data(H)'!$A$1:$A$288,'PY1 Data(H)'!$A$1:$CZ$288))</f>
        <v>5434215</v>
      </c>
      <c r="AT73" s="176" cm="1">
        <f t="array" ref="AT73">_xlfn.XLOOKUP(AT$1,'PY1 Data(H)'!$A$1:$CZ$1,_xlfn.XLOOKUP($A73,'PY1 Data(H)'!$A$1:$A$288,'PY1 Data(H)'!$A$1:$CZ$288))</f>
        <v>0</v>
      </c>
      <c r="AU73" s="176" cm="1">
        <f t="array" ref="AU73">_xlfn.XLOOKUP(AU$1,'PY1 Data(H)'!$A$1:$CZ$1,_xlfn.XLOOKUP($A73,'PY1 Data(H)'!$A$1:$A$288,'PY1 Data(H)'!$A$1:$CZ$288))</f>
        <v>0</v>
      </c>
      <c r="AV73" s="176" cm="1">
        <f t="array" ref="AV73">_xlfn.XLOOKUP(AV$1,'PY1 Data(H)'!$A$1:$CZ$1,_xlfn.XLOOKUP($A73,'PY1 Data(H)'!$A$1:$A$288,'PY1 Data(H)'!$A$1:$CZ$288))</f>
        <v>0</v>
      </c>
      <c r="AW73" s="176" cm="1">
        <f t="array" ref="AW73">_xlfn.XLOOKUP(AW$1,'PY1 Data(H)'!$A$1:$CZ$1,_xlfn.XLOOKUP($A73,'PY1 Data(H)'!$A$1:$A$288,'PY1 Data(H)'!$A$1:$CZ$288))</f>
        <v>0</v>
      </c>
      <c r="AX73" s="176" cm="1">
        <f t="array" ref="AX73">_xlfn.XLOOKUP(AX$1,'PY1 Data(H)'!$A$1:$CZ$1,_xlfn.XLOOKUP($A73,'PY1 Data(H)'!$A$1:$A$288,'PY1 Data(H)'!$A$1:$CZ$288))</f>
        <v>0</v>
      </c>
      <c r="AY73" s="176" cm="1">
        <f t="array" ref="AY73">_xlfn.XLOOKUP(AY$1,'PY1 Data(H)'!$A$1:$CZ$1,_xlfn.XLOOKUP($A73,'PY1 Data(H)'!$A$1:$A$288,'PY1 Data(H)'!$A$1:$CZ$288))</f>
        <v>0</v>
      </c>
      <c r="AZ73" s="176" cm="1">
        <f t="array" ref="AZ73">_xlfn.XLOOKUP(AZ$1,'PY1 Data(H)'!$A$1:$CZ$1,_xlfn.XLOOKUP($A73,'PY1 Data(H)'!$A$1:$A$288,'PY1 Data(H)'!$A$1:$CZ$288))</f>
        <v>0</v>
      </c>
      <c r="BA73" s="176" cm="1">
        <f t="array" ref="BA73">_xlfn.XLOOKUP(BA$1,'PY1 Data(H)'!$A$1:$CZ$1,_xlfn.XLOOKUP($A73,'PY1 Data(H)'!$A$1:$A$288,'PY1 Data(H)'!$A$1:$CZ$288))</f>
        <v>0</v>
      </c>
      <c r="BB73" s="176" cm="1">
        <f t="array" ref="BB73">_xlfn.XLOOKUP(BB$1,'PY1 Data(H)'!$A$1:$CZ$1,_xlfn.XLOOKUP($A73,'PY1 Data(H)'!$A$1:$A$288,'PY1 Data(H)'!$A$1:$CZ$288))</f>
        <v>0</v>
      </c>
      <c r="BC73" s="176" cm="1">
        <f t="array" ref="BC73">_xlfn.XLOOKUP(BC$1,'PY1 Data(H)'!$A$1:$CZ$1,_xlfn.XLOOKUP($A73,'PY1 Data(H)'!$A$1:$A$288,'PY1 Data(H)'!$A$1:$CZ$288))</f>
        <v>0</v>
      </c>
      <c r="BD73" s="176" cm="1">
        <f t="array" ref="BD73">_xlfn.XLOOKUP(BD$1,'PY1 Data(H)'!$A$1:$CZ$1,_xlfn.XLOOKUP($A73,'PY1 Data(H)'!$A$1:$A$288,'PY1 Data(H)'!$A$1:$CZ$288))</f>
        <v>0</v>
      </c>
      <c r="BE73" s="176" cm="1">
        <f t="array" ref="BE73">_xlfn.XLOOKUP(BE$1,'PY1 Data(H)'!$A$1:$CZ$1,_xlfn.XLOOKUP($A73,'PY1 Data(H)'!$A$1:$A$288,'PY1 Data(H)'!$A$1:$CZ$288))</f>
        <v>0</v>
      </c>
      <c r="BF73" s="176" cm="1">
        <f t="array" ref="BF73">_xlfn.XLOOKUP(BF$1,'PY1 Data(H)'!$A$1:$CZ$1,_xlfn.XLOOKUP($A73,'PY1 Data(H)'!$A$1:$A$288,'PY1 Data(H)'!$A$1:$CZ$288))</f>
        <v>0</v>
      </c>
      <c r="BG73" s="176" cm="1">
        <f t="array" ref="BG73">_xlfn.XLOOKUP(BG$1,'PY1 Data(H)'!$A$1:$CZ$1,_xlfn.XLOOKUP($A73,'PY1 Data(H)'!$A$1:$A$288,'PY1 Data(H)'!$A$1:$CZ$288))</f>
        <v>0</v>
      </c>
      <c r="BH73" s="176" cm="1">
        <f t="array" ref="BH73">_xlfn.XLOOKUP(BH$1,'PY1 Data(H)'!$A$1:$CZ$1,_xlfn.XLOOKUP($A73,'PY1 Data(H)'!$A$1:$A$288,'PY1 Data(H)'!$A$1:$CZ$288))</f>
        <v>0</v>
      </c>
      <c r="BI73" s="176" cm="1">
        <f t="array" ref="BI73">_xlfn.XLOOKUP(BI$1,'PY1 Data(H)'!$A$1:$CZ$1,_xlfn.XLOOKUP($A73,'PY1 Data(H)'!$A$1:$A$288,'PY1 Data(H)'!$A$1:$CZ$288))</f>
        <v>0</v>
      </c>
      <c r="BJ73" s="176" cm="1">
        <f t="array" ref="BJ73">_xlfn.XLOOKUP(BJ$1,'PY1 Data(H)'!$A$1:$CZ$1,_xlfn.XLOOKUP($A73,'PY1 Data(H)'!$A$1:$A$288,'PY1 Data(H)'!$A$1:$CZ$288))</f>
        <v>0</v>
      </c>
      <c r="BK73" s="176" cm="1">
        <f t="array" ref="BK73">_xlfn.XLOOKUP(BK$1,'PY1 Data(H)'!$A$1:$CZ$1,_xlfn.XLOOKUP($A73,'PY1 Data(H)'!$A$1:$A$288,'PY1 Data(H)'!$A$1:$CZ$288))</f>
        <v>0</v>
      </c>
      <c r="BL73" s="176" cm="1">
        <f t="array" ref="BL73">_xlfn.XLOOKUP(BL$1,'PY1 Data(H)'!$A$1:$CZ$1,_xlfn.XLOOKUP($A73,'PY1 Data(H)'!$A$1:$A$288,'PY1 Data(H)'!$A$1:$CZ$288))</f>
        <v>0</v>
      </c>
      <c r="BM73" s="176" cm="1">
        <f t="array" ref="BM73">_xlfn.XLOOKUP(BM$1,'PY1 Data(H)'!$A$1:$CZ$1,_xlfn.XLOOKUP($A73,'PY1 Data(H)'!$A$1:$A$288,'PY1 Data(H)'!$A$1:$CZ$288))</f>
        <v>0</v>
      </c>
      <c r="BN73" s="176" cm="1">
        <f t="array" ref="BN73">_xlfn.XLOOKUP(BN$1,'PY1 Data(H)'!$A$1:$CZ$1,_xlfn.XLOOKUP($A73,'PY1 Data(H)'!$A$1:$A$288,'PY1 Data(H)'!$A$1:$CZ$288))</f>
        <v>0</v>
      </c>
      <c r="BO73" s="176" cm="1">
        <f t="array" ref="BO73">_xlfn.XLOOKUP(BO$1,'PY1 Data(H)'!$A$1:$CZ$1,_xlfn.XLOOKUP($A73,'PY1 Data(H)'!$A$1:$A$288,'PY1 Data(H)'!$A$1:$CZ$288))</f>
        <v>0</v>
      </c>
      <c r="BP73" s="176" cm="1">
        <f t="array" ref="BP73">_xlfn.XLOOKUP(BP$1,'PY1 Data(H)'!$A$1:$CZ$1,_xlfn.XLOOKUP($A73,'PY1 Data(H)'!$A$1:$A$288,'PY1 Data(H)'!$A$1:$CZ$288))</f>
        <v>0</v>
      </c>
      <c r="BQ73" s="176" cm="1">
        <f t="array" ref="BQ73">_xlfn.XLOOKUP(BQ$1,'PY1 Data(H)'!$A$1:$CZ$1,_xlfn.XLOOKUP($A73,'PY1 Data(H)'!$A$1:$A$288,'PY1 Data(H)'!$A$1:$CZ$288))</f>
        <v>0</v>
      </c>
      <c r="BR73" s="176" cm="1">
        <f t="array" ref="BR73">_xlfn.XLOOKUP(BR$1,'PY1 Data(H)'!$A$1:$CZ$1,_xlfn.XLOOKUP($A73,'PY1 Data(H)'!$A$1:$A$288,'PY1 Data(H)'!$A$1:$CZ$288))</f>
        <v>0</v>
      </c>
      <c r="BS73" s="176" cm="1">
        <f t="array" ref="BS73">_xlfn.XLOOKUP(BS$1,'PY1 Data(H)'!$A$1:$CZ$1,_xlfn.XLOOKUP($A73,'PY1 Data(H)'!$A$1:$A$288,'PY1 Data(H)'!$A$1:$CZ$288))</f>
        <v>0</v>
      </c>
      <c r="BT73" s="176" cm="1">
        <f t="array" ref="BT73">_xlfn.XLOOKUP(BT$1,'PY1 Data(H)'!$A$1:$CZ$1,_xlfn.XLOOKUP($A73,'PY1 Data(H)'!$A$1:$A$288,'PY1 Data(H)'!$A$1:$CZ$288))</f>
        <v>0</v>
      </c>
      <c r="BU73" s="176" cm="1">
        <f t="array" ref="BU73">_xlfn.XLOOKUP(BU$1,'PY1 Data(H)'!$A$1:$CZ$1,_xlfn.XLOOKUP($A73,'PY1 Data(H)'!$A$1:$A$288,'PY1 Data(H)'!$A$1:$CZ$288))</f>
        <v>0</v>
      </c>
      <c r="BV73" s="176" cm="1">
        <f t="array" ref="BV73">_xlfn.XLOOKUP(BV$1,'PY1 Data(H)'!$A$1:$CZ$1,_xlfn.XLOOKUP($A73,'PY1 Data(H)'!$A$1:$A$288,'PY1 Data(H)'!$A$1:$CZ$288))</f>
        <v>0</v>
      </c>
      <c r="BW73" s="176" cm="1">
        <f t="array" ref="BW73">_xlfn.XLOOKUP(BW$1,'PY1 Data(H)'!$A$1:$CZ$1,_xlfn.XLOOKUP($A73,'PY1 Data(H)'!$A$1:$A$288,'PY1 Data(H)'!$A$1:$CZ$288))</f>
        <v>0</v>
      </c>
      <c r="BX73" s="176" cm="1">
        <f t="array" ref="BX73">_xlfn.XLOOKUP(BX$1,'PY1 Data(H)'!$A$1:$CZ$1,_xlfn.XLOOKUP($A73,'PY1 Data(H)'!$A$1:$A$288,'PY1 Data(H)'!$A$1:$CZ$288))</f>
        <v>0</v>
      </c>
      <c r="BY73" s="176" cm="1">
        <f t="array" ref="BY73">_xlfn.XLOOKUP(BY$1,'PY1 Data(H)'!$A$1:$CZ$1,_xlfn.XLOOKUP($A73,'PY1 Data(H)'!$A$1:$A$288,'PY1 Data(H)'!$A$1:$CZ$288))</f>
        <v>0</v>
      </c>
      <c r="BZ73" s="176" cm="1">
        <f t="array" ref="BZ73">_xlfn.XLOOKUP(BZ$1,'PY1 Data(H)'!$A$1:$CZ$1,_xlfn.XLOOKUP($A73,'PY1 Data(H)'!$A$1:$A$288,'PY1 Data(H)'!$A$1:$CZ$288))</f>
        <v>391516</v>
      </c>
      <c r="CA73" s="176" cm="1">
        <f t="array" ref="CA73">_xlfn.XLOOKUP(CA$1,'PY1 Data(H)'!$A$1:$CZ$1,_xlfn.XLOOKUP($A73,'PY1 Data(H)'!$A$1:$A$288,'PY1 Data(H)'!$A$1:$CZ$288))</f>
        <v>5958046</v>
      </c>
      <c r="CB73" s="176" cm="1">
        <f t="array" ref="CB73">_xlfn.XLOOKUP(CB$1,'PY1 Data(H)'!$A$1:$CZ$1,_xlfn.XLOOKUP($A73,'PY1 Data(H)'!$A$1:$A$288,'PY1 Data(H)'!$A$1:$CZ$288))</f>
        <v>0</v>
      </c>
      <c r="CC73" s="176" cm="1">
        <f t="array" ref="CC73">_xlfn.XLOOKUP(CC$1,'PY1 Data(H)'!$A$1:$CZ$1,_xlfn.XLOOKUP($A73,'PY1 Data(H)'!$A$1:$A$288,'PY1 Data(H)'!$A$1:$CZ$288))</f>
        <v>0</v>
      </c>
      <c r="CD73" s="176" cm="1">
        <f t="array" ref="CD73">_xlfn.XLOOKUP(CD$1,'PY1 Data(H)'!$A$1:$CZ$1,_xlfn.XLOOKUP($A73,'PY1 Data(H)'!$A$1:$A$288,'PY1 Data(H)'!$A$1:$CZ$288))</f>
        <v>0</v>
      </c>
      <c r="CE73" s="176" cm="1">
        <f t="array" ref="CE73">_xlfn.XLOOKUP(CE$1,'PY1 Data(H)'!$A$1:$CZ$1,_xlfn.XLOOKUP($A73,'PY1 Data(H)'!$A$1:$A$288,'PY1 Data(H)'!$A$1:$CZ$288))</f>
        <v>0</v>
      </c>
      <c r="CF73" s="176" cm="1">
        <f t="array" ref="CF73">_xlfn.XLOOKUP(CF$1,'PY1 Data(H)'!$A$1:$CZ$1,_xlfn.XLOOKUP($A73,'PY1 Data(H)'!$A$1:$A$288,'PY1 Data(H)'!$A$1:$CZ$288))</f>
        <v>0</v>
      </c>
      <c r="CG73" s="176" cm="1">
        <f t="array" ref="CG73">_xlfn.XLOOKUP(CG$1,'PY1 Data(H)'!$A$1:$CZ$1,_xlfn.XLOOKUP($A73,'PY1 Data(H)'!$A$1:$A$288,'PY1 Data(H)'!$A$1:$CZ$288))</f>
        <v>0</v>
      </c>
      <c r="CH73" s="176" cm="1">
        <f t="array" ref="CH73">_xlfn.XLOOKUP(CH$1,'PY1 Data(H)'!$A$1:$CZ$1,_xlfn.XLOOKUP($A73,'PY1 Data(H)'!$A$1:$A$288,'PY1 Data(H)'!$A$1:$CZ$288))</f>
        <v>0</v>
      </c>
      <c r="CI73" s="176" cm="1">
        <f t="array" ref="CI73">_xlfn.XLOOKUP(CI$1,'PY1 Data(H)'!$A$1:$CZ$1,_xlfn.XLOOKUP($A73,'PY1 Data(H)'!$A$1:$A$288,'PY1 Data(H)'!$A$1:$CZ$288))</f>
        <v>0</v>
      </c>
      <c r="CJ73" s="176" cm="1">
        <f t="array" ref="CJ73">_xlfn.XLOOKUP(CJ$1,'PY1 Data(H)'!$A$1:$CZ$1,_xlfn.XLOOKUP($A73,'PY1 Data(H)'!$A$1:$A$288,'PY1 Data(H)'!$A$1:$CZ$288))</f>
        <v>88932</v>
      </c>
      <c r="CK73" s="176" cm="1">
        <f t="array" ref="CK73">_xlfn.XLOOKUP(CK$1,'PY1 Data(H)'!$A$1:$CZ$1,_xlfn.XLOOKUP($A73,'PY1 Data(H)'!$A$1:$A$288,'PY1 Data(H)'!$A$1:$CZ$288))</f>
        <v>0</v>
      </c>
      <c r="CL73" s="176" cm="1">
        <f t="array" ref="CL73">_xlfn.XLOOKUP(CL$1,'PY1 Data(H)'!$A$1:$CZ$1,_xlfn.XLOOKUP($A73,'PY1 Data(H)'!$A$1:$A$288,'PY1 Data(H)'!$A$1:$CZ$288))</f>
        <v>0</v>
      </c>
      <c r="CM73" s="176" cm="1">
        <f t="array" ref="CM73">_xlfn.XLOOKUP(CM$1,'PY1 Data(H)'!$A$1:$CZ$1,_xlfn.XLOOKUP($A73,'PY1 Data(H)'!$A$1:$A$288,'PY1 Data(H)'!$A$1:$CZ$288))</f>
        <v>0</v>
      </c>
      <c r="CN73" s="176" cm="1">
        <f t="array" ref="CN73">_xlfn.XLOOKUP(CN$1,'PY1 Data(H)'!$A$1:$CZ$1,_xlfn.XLOOKUP($A73,'PY1 Data(H)'!$A$1:$A$288,'PY1 Data(H)'!$A$1:$CZ$288))</f>
        <v>0</v>
      </c>
      <c r="CO73" s="176" cm="1">
        <f t="array" ref="CO73">_xlfn.XLOOKUP(CO$1,'PY1 Data(H)'!$A$1:$CZ$1,_xlfn.XLOOKUP($A73,'PY1 Data(H)'!$A$1:$A$288,'PY1 Data(H)'!$A$1:$CZ$288))</f>
        <v>0</v>
      </c>
      <c r="CP73" s="176" cm="1">
        <f t="array" ref="CP73">_xlfn.XLOOKUP(CP$1,'PY1 Data(H)'!$A$1:$CZ$1,_xlfn.XLOOKUP($A73,'PY1 Data(H)'!$A$1:$A$288,'PY1 Data(H)'!$A$1:$CZ$288))</f>
        <v>0</v>
      </c>
      <c r="CQ73" s="176" cm="1">
        <f t="array" ref="CQ73">_xlfn.XLOOKUP(CQ$1,'PY1 Data(H)'!$A$1:$CZ$1,_xlfn.XLOOKUP($A73,'PY1 Data(H)'!$A$1:$A$288,'PY1 Data(H)'!$A$1:$CZ$288))</f>
        <v>0</v>
      </c>
      <c r="CR73" s="176" cm="1">
        <f t="array" ref="CR73">_xlfn.XLOOKUP(CR$1,'PY1 Data(H)'!$A$1:$CZ$1,_xlfn.XLOOKUP($A73,'PY1 Data(H)'!$A$1:$A$288,'PY1 Data(H)'!$A$1:$CZ$288))</f>
        <v>0</v>
      </c>
      <c r="CS73" s="176" cm="1">
        <f t="array" ref="CS73">_xlfn.XLOOKUP(CS$1,'PY1 Data(H)'!$A$1:$CZ$1,_xlfn.XLOOKUP($A73,'PY1 Data(H)'!$A$1:$A$288,'PY1 Data(H)'!$A$1:$CZ$288))</f>
        <v>0</v>
      </c>
      <c r="CT73" s="176" cm="1">
        <f t="array" ref="CT73">_xlfn.XLOOKUP(CT$1,'PY1 Data(H)'!$A$1:$CZ$1,_xlfn.XLOOKUP($A73,'PY1 Data(H)'!$A$1:$A$288,'PY1 Data(H)'!$A$1:$CZ$288))</f>
        <v>0</v>
      </c>
      <c r="CU73" s="176" cm="1">
        <f t="array" ref="CU73">_xlfn.XLOOKUP(CU$1,'PY1 Data(H)'!$A$1:$CZ$1,_xlfn.XLOOKUP($A73,'PY1 Data(H)'!$A$1:$A$288,'PY1 Data(H)'!$A$1:$CZ$288))</f>
        <v>0</v>
      </c>
      <c r="CV73" s="176" cm="1">
        <f t="array" ref="CV73">_xlfn.XLOOKUP(CV$1,'PY1 Data(H)'!$A$1:$CZ$1,_xlfn.XLOOKUP($A73,'PY1 Data(H)'!$A$1:$A$288,'PY1 Data(H)'!$A$1:$CZ$288))</f>
        <v>0</v>
      </c>
      <c r="CW73" s="176" cm="1">
        <f t="array" ref="CW73">_xlfn.XLOOKUP(CW$1,'PY1 Data(H)'!$A$1:$CZ$1,_xlfn.XLOOKUP($A73,'PY1 Data(H)'!$A$1:$A$288,'PY1 Data(H)'!$A$1:$CZ$288))</f>
        <v>0</v>
      </c>
      <c r="CX73" s="176" cm="1">
        <f t="array" ref="CX73">_xlfn.XLOOKUP(CX$1,'PY1 Data(H)'!$A$1:$CZ$1,_xlfn.XLOOKUP($A73,'PY1 Data(H)'!$A$1:$A$288,'PY1 Data(H)'!$A$1:$CZ$288))</f>
        <v>0</v>
      </c>
      <c r="CY73" s="176" cm="1">
        <f t="array" ref="CY73">_xlfn.XLOOKUP(CY$1,'PY1 Data(H)'!$A$1:$CZ$1,_xlfn.XLOOKUP($A73,'PY1 Data(H)'!$A$1:$A$288,'PY1 Data(H)'!$A$1:$CZ$288))</f>
        <v>0</v>
      </c>
    </row>
    <row r="74" spans="1:103" x14ac:dyDescent="0.3">
      <c r="A74">
        <v>589</v>
      </c>
      <c r="D74" s="176" cm="1">
        <f t="array" ref="D74">_xlfn.XLOOKUP(D$1,'PY1 Data(H)'!$A$1:$CZ$1,_xlfn.XLOOKUP($A74,'PY1 Data(H)'!$A$1:$A$288,'PY1 Data(H)'!$A$1:$CZ$288))</f>
        <v>0</v>
      </c>
      <c r="E74" s="176" cm="1">
        <f t="array" ref="E74">_xlfn.XLOOKUP(E$1,'PY1 Data(H)'!$A$1:$CZ$1,_xlfn.XLOOKUP($A74,'PY1 Data(H)'!$A$1:$A$288,'PY1 Data(H)'!$A$1:$CZ$288))</f>
        <v>0</v>
      </c>
      <c r="F74" s="176" cm="1">
        <f t="array" ref="F74">_xlfn.XLOOKUP(F$1,'PY1 Data(H)'!$A$1:$CZ$1,_xlfn.XLOOKUP($A74,'PY1 Data(H)'!$A$1:$A$288,'PY1 Data(H)'!$A$1:$CZ$288))</f>
        <v>0</v>
      </c>
      <c r="G74" s="176" cm="1">
        <f t="array" ref="G74">_xlfn.XLOOKUP(G$1,'PY1 Data(H)'!$A$1:$CZ$1,_xlfn.XLOOKUP($A74,'PY1 Data(H)'!$A$1:$A$288,'PY1 Data(H)'!$A$1:$CZ$288))</f>
        <v>0</v>
      </c>
      <c r="H74" s="176" cm="1">
        <f t="array" ref="H74">_xlfn.XLOOKUP(H$1,'PY1 Data(H)'!$A$1:$CZ$1,_xlfn.XLOOKUP($A74,'PY1 Data(H)'!$A$1:$A$288,'PY1 Data(H)'!$A$1:$CZ$288))</f>
        <v>0</v>
      </c>
      <c r="I74" s="176" cm="1">
        <f t="array" ref="I74">_xlfn.XLOOKUP(I$1,'PY1 Data(H)'!$A$1:$CZ$1,_xlfn.XLOOKUP($A74,'PY1 Data(H)'!$A$1:$A$288,'PY1 Data(H)'!$A$1:$CZ$288))</f>
        <v>0</v>
      </c>
      <c r="J74" s="176" cm="1">
        <f t="array" ref="J74">_xlfn.XLOOKUP(J$1,'PY1 Data(H)'!$A$1:$CZ$1,_xlfn.XLOOKUP($A74,'PY1 Data(H)'!$A$1:$A$288,'PY1 Data(H)'!$A$1:$CZ$288))</f>
        <v>0</v>
      </c>
      <c r="K74" s="176" cm="1">
        <f t="array" ref="K74">_xlfn.XLOOKUP(K$1,'PY1 Data(H)'!$A$1:$CZ$1,_xlfn.XLOOKUP($A74,'PY1 Data(H)'!$A$1:$A$288,'PY1 Data(H)'!$A$1:$CZ$288))</f>
        <v>0</v>
      </c>
      <c r="L74" s="176" cm="1">
        <f t="array" ref="L74">_xlfn.XLOOKUP(L$1,'PY1 Data(H)'!$A$1:$CZ$1,_xlfn.XLOOKUP($A74,'PY1 Data(H)'!$A$1:$A$288,'PY1 Data(H)'!$A$1:$CZ$288))</f>
        <v>0</v>
      </c>
      <c r="M74" s="176" cm="1">
        <f t="array" ref="M74">_xlfn.XLOOKUP(M$1,'PY1 Data(H)'!$A$1:$CZ$1,_xlfn.XLOOKUP($A74,'PY1 Data(H)'!$A$1:$A$288,'PY1 Data(H)'!$A$1:$CZ$288))</f>
        <v>0</v>
      </c>
      <c r="N74" s="176" cm="1">
        <f t="array" ref="N74">_xlfn.XLOOKUP(N$1,'PY1 Data(H)'!$A$1:$CZ$1,_xlfn.XLOOKUP($A74,'PY1 Data(H)'!$A$1:$A$288,'PY1 Data(H)'!$A$1:$CZ$288))</f>
        <v>0</v>
      </c>
      <c r="O74" s="176" cm="1">
        <f t="array" ref="O74">_xlfn.XLOOKUP(O$1,'PY1 Data(H)'!$A$1:$CZ$1,_xlfn.XLOOKUP($A74,'PY1 Data(H)'!$A$1:$A$288,'PY1 Data(H)'!$A$1:$CZ$288))</f>
        <v>0</v>
      </c>
      <c r="P74" s="176" cm="1">
        <f t="array" ref="P74">_xlfn.XLOOKUP(P$1,'PY1 Data(H)'!$A$1:$CZ$1,_xlfn.XLOOKUP($A74,'PY1 Data(H)'!$A$1:$A$288,'PY1 Data(H)'!$A$1:$CZ$288))</f>
        <v>0</v>
      </c>
      <c r="Q74" s="176" cm="1">
        <f t="array" ref="Q74">_xlfn.XLOOKUP(Q$1,'PY1 Data(H)'!$A$1:$CZ$1,_xlfn.XLOOKUP($A74,'PY1 Data(H)'!$A$1:$A$288,'PY1 Data(H)'!$A$1:$CZ$288))</f>
        <v>0</v>
      </c>
      <c r="R74" s="176" cm="1">
        <f t="array" ref="R74">_xlfn.XLOOKUP(R$1,'PY1 Data(H)'!$A$1:$CZ$1,_xlfn.XLOOKUP($A74,'PY1 Data(H)'!$A$1:$A$288,'PY1 Data(H)'!$A$1:$CZ$288))</f>
        <v>0</v>
      </c>
      <c r="S74" s="176" cm="1">
        <f t="array" ref="S74">_xlfn.XLOOKUP(S$1,'PY1 Data(H)'!$A$1:$CZ$1,_xlfn.XLOOKUP($A74,'PY1 Data(H)'!$A$1:$A$288,'PY1 Data(H)'!$A$1:$CZ$288))</f>
        <v>0</v>
      </c>
      <c r="T74" s="176" cm="1">
        <f t="array" ref="T74">_xlfn.XLOOKUP(T$1,'PY1 Data(H)'!$A$1:$CZ$1,_xlfn.XLOOKUP($A74,'PY1 Data(H)'!$A$1:$A$288,'PY1 Data(H)'!$A$1:$CZ$288))</f>
        <v>0</v>
      </c>
      <c r="U74" s="176" cm="1">
        <f t="array" ref="U74">_xlfn.XLOOKUP(U$1,'PY1 Data(H)'!$A$1:$CZ$1,_xlfn.XLOOKUP($A74,'PY1 Data(H)'!$A$1:$A$288,'PY1 Data(H)'!$A$1:$CZ$288))</f>
        <v>0</v>
      </c>
      <c r="V74" s="176" cm="1">
        <f t="array" ref="V74">_xlfn.XLOOKUP(V$1,'PY1 Data(H)'!$A$1:$CZ$1,_xlfn.XLOOKUP($A74,'PY1 Data(H)'!$A$1:$A$288,'PY1 Data(H)'!$A$1:$CZ$288))</f>
        <v>0</v>
      </c>
      <c r="W74" s="176" cm="1">
        <f t="array" ref="W74">_xlfn.XLOOKUP(W$1,'PY1 Data(H)'!$A$1:$CZ$1,_xlfn.XLOOKUP($A74,'PY1 Data(H)'!$A$1:$A$288,'PY1 Data(H)'!$A$1:$CZ$288))</f>
        <v>0</v>
      </c>
      <c r="X74" s="176" cm="1">
        <f t="array" ref="X74">_xlfn.XLOOKUP(X$1,'PY1 Data(H)'!$A$1:$CZ$1,_xlfn.XLOOKUP($A74,'PY1 Data(H)'!$A$1:$A$288,'PY1 Data(H)'!$A$1:$CZ$288))</f>
        <v>0</v>
      </c>
      <c r="Y74" s="176" cm="1">
        <f t="array" ref="Y74">_xlfn.XLOOKUP(Y$1,'PY1 Data(H)'!$A$1:$CZ$1,_xlfn.XLOOKUP($A74,'PY1 Data(H)'!$A$1:$A$288,'PY1 Data(H)'!$A$1:$CZ$288))</f>
        <v>0</v>
      </c>
      <c r="Z74" s="176" cm="1">
        <f t="array" ref="Z74">_xlfn.XLOOKUP(Z$1,'PY1 Data(H)'!$A$1:$CZ$1,_xlfn.XLOOKUP($A74,'PY1 Data(H)'!$A$1:$A$288,'PY1 Data(H)'!$A$1:$CZ$288))</f>
        <v>0</v>
      </c>
      <c r="AA74" s="176" cm="1">
        <f t="array" ref="AA74">_xlfn.XLOOKUP(AA$1,'PY1 Data(H)'!$A$1:$CZ$1,_xlfn.XLOOKUP($A74,'PY1 Data(H)'!$A$1:$A$288,'PY1 Data(H)'!$A$1:$CZ$288))</f>
        <v>0</v>
      </c>
      <c r="AB74" s="176" cm="1">
        <f t="array" ref="AB74">_xlfn.XLOOKUP(AB$1,'PY1 Data(H)'!$A$1:$CZ$1,_xlfn.XLOOKUP($A74,'PY1 Data(H)'!$A$1:$A$288,'PY1 Data(H)'!$A$1:$CZ$288))</f>
        <v>0</v>
      </c>
      <c r="AC74" s="176" cm="1">
        <f t="array" ref="AC74">_xlfn.XLOOKUP(AC$1,'PY1 Data(H)'!$A$1:$CZ$1,_xlfn.XLOOKUP($A74,'PY1 Data(H)'!$A$1:$A$288,'PY1 Data(H)'!$A$1:$CZ$288))</f>
        <v>0</v>
      </c>
      <c r="AD74" s="176" cm="1">
        <f t="array" ref="AD74">_xlfn.XLOOKUP(AD$1,'PY1 Data(H)'!$A$1:$CZ$1,_xlfn.XLOOKUP($A74,'PY1 Data(H)'!$A$1:$A$288,'PY1 Data(H)'!$A$1:$CZ$288))</f>
        <v>0</v>
      </c>
      <c r="AE74" s="176" cm="1">
        <f t="array" ref="AE74">_xlfn.XLOOKUP(AE$1,'PY1 Data(H)'!$A$1:$CZ$1,_xlfn.XLOOKUP($A74,'PY1 Data(H)'!$A$1:$A$288,'PY1 Data(H)'!$A$1:$CZ$288))</f>
        <v>0</v>
      </c>
      <c r="AF74" s="176" cm="1">
        <f t="array" ref="AF74">_xlfn.XLOOKUP(AF$1,'PY1 Data(H)'!$A$1:$CZ$1,_xlfn.XLOOKUP($A74,'PY1 Data(H)'!$A$1:$A$288,'PY1 Data(H)'!$A$1:$CZ$288))</f>
        <v>0</v>
      </c>
      <c r="AG74" s="176" cm="1">
        <f t="array" ref="AG74">_xlfn.XLOOKUP(AG$1,'PY1 Data(H)'!$A$1:$CZ$1,_xlfn.XLOOKUP($A74,'PY1 Data(H)'!$A$1:$A$288,'PY1 Data(H)'!$A$1:$CZ$288))</f>
        <v>0</v>
      </c>
      <c r="AH74" s="176" cm="1">
        <f t="array" ref="AH74">_xlfn.XLOOKUP(AH$1,'PY1 Data(H)'!$A$1:$CZ$1,_xlfn.XLOOKUP($A74,'PY1 Data(H)'!$A$1:$A$288,'PY1 Data(H)'!$A$1:$CZ$288))</f>
        <v>0</v>
      </c>
      <c r="AI74" s="176" cm="1">
        <f t="array" ref="AI74">_xlfn.XLOOKUP(AI$1,'PY1 Data(H)'!$A$1:$CZ$1,_xlfn.XLOOKUP($A74,'PY1 Data(H)'!$A$1:$A$288,'PY1 Data(H)'!$A$1:$CZ$288))</f>
        <v>0</v>
      </c>
      <c r="AJ74" s="176" cm="1">
        <f t="array" ref="AJ74">_xlfn.XLOOKUP(AJ$1,'PY1 Data(H)'!$A$1:$CZ$1,_xlfn.XLOOKUP($A74,'PY1 Data(H)'!$A$1:$A$288,'PY1 Data(H)'!$A$1:$CZ$288))</f>
        <v>0</v>
      </c>
      <c r="AK74" s="176" cm="1">
        <f t="array" ref="AK74">_xlfn.XLOOKUP(AK$1,'PY1 Data(H)'!$A$1:$CZ$1,_xlfn.XLOOKUP($A74,'PY1 Data(H)'!$A$1:$A$288,'PY1 Data(H)'!$A$1:$CZ$288))</f>
        <v>0</v>
      </c>
      <c r="AL74" s="176" cm="1">
        <f t="array" ref="AL74">_xlfn.XLOOKUP(AL$1,'PY1 Data(H)'!$A$1:$CZ$1,_xlfn.XLOOKUP($A74,'PY1 Data(H)'!$A$1:$A$288,'PY1 Data(H)'!$A$1:$CZ$288))</f>
        <v>0</v>
      </c>
      <c r="AM74" s="176" cm="1">
        <f t="array" ref="AM74">_xlfn.XLOOKUP(AM$1,'PY1 Data(H)'!$A$1:$CZ$1,_xlfn.XLOOKUP($A74,'PY1 Data(H)'!$A$1:$A$288,'PY1 Data(H)'!$A$1:$CZ$288))</f>
        <v>0</v>
      </c>
      <c r="AN74" s="176" cm="1">
        <f t="array" ref="AN74">_xlfn.XLOOKUP(AN$1,'PY1 Data(H)'!$A$1:$CZ$1,_xlfn.XLOOKUP($A74,'PY1 Data(H)'!$A$1:$A$288,'PY1 Data(H)'!$A$1:$CZ$288))</f>
        <v>0</v>
      </c>
      <c r="AO74" s="176" cm="1">
        <f t="array" ref="AO74">_xlfn.XLOOKUP(AO$1,'PY1 Data(H)'!$A$1:$CZ$1,_xlfn.XLOOKUP($A74,'PY1 Data(H)'!$A$1:$A$288,'PY1 Data(H)'!$A$1:$CZ$288))</f>
        <v>0</v>
      </c>
      <c r="AP74" s="176" cm="1">
        <f t="array" ref="AP74">_xlfn.XLOOKUP(AP$1,'PY1 Data(H)'!$A$1:$CZ$1,_xlfn.XLOOKUP($A74,'PY1 Data(H)'!$A$1:$A$288,'PY1 Data(H)'!$A$1:$CZ$288))</f>
        <v>0</v>
      </c>
      <c r="AQ74" s="176" cm="1">
        <f t="array" ref="AQ74">_xlfn.XLOOKUP(AQ$1,'PY1 Data(H)'!$A$1:$CZ$1,_xlfn.XLOOKUP($A74,'PY1 Data(H)'!$A$1:$A$288,'PY1 Data(H)'!$A$1:$CZ$288))</f>
        <v>0</v>
      </c>
      <c r="AR74" s="176" cm="1">
        <f t="array" ref="AR74">_xlfn.XLOOKUP(AR$1,'PY1 Data(H)'!$A$1:$CZ$1,_xlfn.XLOOKUP($A74,'PY1 Data(H)'!$A$1:$A$288,'PY1 Data(H)'!$A$1:$CZ$288))</f>
        <v>0</v>
      </c>
      <c r="AS74" s="176" cm="1">
        <f t="array" ref="AS74">_xlfn.XLOOKUP(AS$1,'PY1 Data(H)'!$A$1:$CZ$1,_xlfn.XLOOKUP($A74,'PY1 Data(H)'!$A$1:$A$288,'PY1 Data(H)'!$A$1:$CZ$288))</f>
        <v>0</v>
      </c>
      <c r="AT74" s="176" cm="1">
        <f t="array" ref="AT74">_xlfn.XLOOKUP(AT$1,'PY1 Data(H)'!$A$1:$CZ$1,_xlfn.XLOOKUP($A74,'PY1 Data(H)'!$A$1:$A$288,'PY1 Data(H)'!$A$1:$CZ$288))</f>
        <v>0</v>
      </c>
      <c r="AU74" s="176" cm="1">
        <f t="array" ref="AU74">_xlfn.XLOOKUP(AU$1,'PY1 Data(H)'!$A$1:$CZ$1,_xlfn.XLOOKUP($A74,'PY1 Data(H)'!$A$1:$A$288,'PY1 Data(H)'!$A$1:$CZ$288))</f>
        <v>0</v>
      </c>
      <c r="AV74" s="176" cm="1">
        <f t="array" ref="AV74">_xlfn.XLOOKUP(AV$1,'PY1 Data(H)'!$A$1:$CZ$1,_xlfn.XLOOKUP($A74,'PY1 Data(H)'!$A$1:$A$288,'PY1 Data(H)'!$A$1:$CZ$288))</f>
        <v>0</v>
      </c>
      <c r="AW74" s="176" cm="1">
        <f t="array" ref="AW74">_xlfn.XLOOKUP(AW$1,'PY1 Data(H)'!$A$1:$CZ$1,_xlfn.XLOOKUP($A74,'PY1 Data(H)'!$A$1:$A$288,'PY1 Data(H)'!$A$1:$CZ$288))</f>
        <v>0</v>
      </c>
      <c r="AX74" s="176" cm="1">
        <f t="array" ref="AX74">_xlfn.XLOOKUP(AX$1,'PY1 Data(H)'!$A$1:$CZ$1,_xlfn.XLOOKUP($A74,'PY1 Data(H)'!$A$1:$A$288,'PY1 Data(H)'!$A$1:$CZ$288))</f>
        <v>0</v>
      </c>
      <c r="AY74" s="176" cm="1">
        <f t="array" ref="AY74">_xlfn.XLOOKUP(AY$1,'PY1 Data(H)'!$A$1:$CZ$1,_xlfn.XLOOKUP($A74,'PY1 Data(H)'!$A$1:$A$288,'PY1 Data(H)'!$A$1:$CZ$288))</f>
        <v>0</v>
      </c>
      <c r="AZ74" s="176" cm="1">
        <f t="array" ref="AZ74">_xlfn.XLOOKUP(AZ$1,'PY1 Data(H)'!$A$1:$CZ$1,_xlfn.XLOOKUP($A74,'PY1 Data(H)'!$A$1:$A$288,'PY1 Data(H)'!$A$1:$CZ$288))</f>
        <v>0</v>
      </c>
      <c r="BA74" s="176" cm="1">
        <f t="array" ref="BA74">_xlfn.XLOOKUP(BA$1,'PY1 Data(H)'!$A$1:$CZ$1,_xlfn.XLOOKUP($A74,'PY1 Data(H)'!$A$1:$A$288,'PY1 Data(H)'!$A$1:$CZ$288))</f>
        <v>0</v>
      </c>
      <c r="BB74" s="176" cm="1">
        <f t="array" ref="BB74">_xlfn.XLOOKUP(BB$1,'PY1 Data(H)'!$A$1:$CZ$1,_xlfn.XLOOKUP($A74,'PY1 Data(H)'!$A$1:$A$288,'PY1 Data(H)'!$A$1:$CZ$288))</f>
        <v>0</v>
      </c>
      <c r="BC74" s="176" cm="1">
        <f t="array" ref="BC74">_xlfn.XLOOKUP(BC$1,'PY1 Data(H)'!$A$1:$CZ$1,_xlfn.XLOOKUP($A74,'PY1 Data(H)'!$A$1:$A$288,'PY1 Data(H)'!$A$1:$CZ$288))</f>
        <v>0</v>
      </c>
      <c r="BD74" s="176" cm="1">
        <f t="array" ref="BD74">_xlfn.XLOOKUP(BD$1,'PY1 Data(H)'!$A$1:$CZ$1,_xlfn.XLOOKUP($A74,'PY1 Data(H)'!$A$1:$A$288,'PY1 Data(H)'!$A$1:$CZ$288))</f>
        <v>0</v>
      </c>
      <c r="BE74" s="176" cm="1">
        <f t="array" ref="BE74">_xlfn.XLOOKUP(BE$1,'PY1 Data(H)'!$A$1:$CZ$1,_xlfn.XLOOKUP($A74,'PY1 Data(H)'!$A$1:$A$288,'PY1 Data(H)'!$A$1:$CZ$288))</f>
        <v>0</v>
      </c>
      <c r="BF74" s="176" cm="1">
        <f t="array" ref="BF74">_xlfn.XLOOKUP(BF$1,'PY1 Data(H)'!$A$1:$CZ$1,_xlfn.XLOOKUP($A74,'PY1 Data(H)'!$A$1:$A$288,'PY1 Data(H)'!$A$1:$CZ$288))</f>
        <v>0</v>
      </c>
      <c r="BG74" s="176" cm="1">
        <f t="array" ref="BG74">_xlfn.XLOOKUP(BG$1,'PY1 Data(H)'!$A$1:$CZ$1,_xlfn.XLOOKUP($A74,'PY1 Data(H)'!$A$1:$A$288,'PY1 Data(H)'!$A$1:$CZ$288))</f>
        <v>0</v>
      </c>
      <c r="BH74" s="176" cm="1">
        <f t="array" ref="BH74">_xlfn.XLOOKUP(BH$1,'PY1 Data(H)'!$A$1:$CZ$1,_xlfn.XLOOKUP($A74,'PY1 Data(H)'!$A$1:$A$288,'PY1 Data(H)'!$A$1:$CZ$288))</f>
        <v>0</v>
      </c>
      <c r="BI74" s="176" cm="1">
        <f t="array" ref="BI74">_xlfn.XLOOKUP(BI$1,'PY1 Data(H)'!$A$1:$CZ$1,_xlfn.XLOOKUP($A74,'PY1 Data(H)'!$A$1:$A$288,'PY1 Data(H)'!$A$1:$CZ$288))</f>
        <v>0</v>
      </c>
      <c r="BJ74" s="176" cm="1">
        <f t="array" ref="BJ74">_xlfn.XLOOKUP(BJ$1,'PY1 Data(H)'!$A$1:$CZ$1,_xlfn.XLOOKUP($A74,'PY1 Data(H)'!$A$1:$A$288,'PY1 Data(H)'!$A$1:$CZ$288))</f>
        <v>0</v>
      </c>
      <c r="BK74" s="176" cm="1">
        <f t="array" ref="BK74">_xlfn.XLOOKUP(BK$1,'PY1 Data(H)'!$A$1:$CZ$1,_xlfn.XLOOKUP($A74,'PY1 Data(H)'!$A$1:$A$288,'PY1 Data(H)'!$A$1:$CZ$288))</f>
        <v>0</v>
      </c>
      <c r="BL74" s="176" cm="1">
        <f t="array" ref="BL74">_xlfn.XLOOKUP(BL$1,'PY1 Data(H)'!$A$1:$CZ$1,_xlfn.XLOOKUP($A74,'PY1 Data(H)'!$A$1:$A$288,'PY1 Data(H)'!$A$1:$CZ$288))</f>
        <v>0</v>
      </c>
      <c r="BM74" s="176" cm="1">
        <f t="array" ref="BM74">_xlfn.XLOOKUP(BM$1,'PY1 Data(H)'!$A$1:$CZ$1,_xlfn.XLOOKUP($A74,'PY1 Data(H)'!$A$1:$A$288,'PY1 Data(H)'!$A$1:$CZ$288))</f>
        <v>0</v>
      </c>
      <c r="BN74" s="176" cm="1">
        <f t="array" ref="BN74">_xlfn.XLOOKUP(BN$1,'PY1 Data(H)'!$A$1:$CZ$1,_xlfn.XLOOKUP($A74,'PY1 Data(H)'!$A$1:$A$288,'PY1 Data(H)'!$A$1:$CZ$288))</f>
        <v>0</v>
      </c>
      <c r="BO74" s="176" cm="1">
        <f t="array" ref="BO74">_xlfn.XLOOKUP(BO$1,'PY1 Data(H)'!$A$1:$CZ$1,_xlfn.XLOOKUP($A74,'PY1 Data(H)'!$A$1:$A$288,'PY1 Data(H)'!$A$1:$CZ$288))</f>
        <v>0</v>
      </c>
      <c r="BP74" s="176" cm="1">
        <f t="array" ref="BP74">_xlfn.XLOOKUP(BP$1,'PY1 Data(H)'!$A$1:$CZ$1,_xlfn.XLOOKUP($A74,'PY1 Data(H)'!$A$1:$A$288,'PY1 Data(H)'!$A$1:$CZ$288))</f>
        <v>0</v>
      </c>
      <c r="BQ74" s="176" cm="1">
        <f t="array" ref="BQ74">_xlfn.XLOOKUP(BQ$1,'PY1 Data(H)'!$A$1:$CZ$1,_xlfn.XLOOKUP($A74,'PY1 Data(H)'!$A$1:$A$288,'PY1 Data(H)'!$A$1:$CZ$288))</f>
        <v>0</v>
      </c>
      <c r="BR74" s="176" cm="1">
        <f t="array" ref="BR74">_xlfn.XLOOKUP(BR$1,'PY1 Data(H)'!$A$1:$CZ$1,_xlfn.XLOOKUP($A74,'PY1 Data(H)'!$A$1:$A$288,'PY1 Data(H)'!$A$1:$CZ$288))</f>
        <v>0</v>
      </c>
      <c r="BS74" s="176" cm="1">
        <f t="array" ref="BS74">_xlfn.XLOOKUP(BS$1,'PY1 Data(H)'!$A$1:$CZ$1,_xlfn.XLOOKUP($A74,'PY1 Data(H)'!$A$1:$A$288,'PY1 Data(H)'!$A$1:$CZ$288))</f>
        <v>0</v>
      </c>
      <c r="BT74" s="176" cm="1">
        <f t="array" ref="BT74">_xlfn.XLOOKUP(BT$1,'PY1 Data(H)'!$A$1:$CZ$1,_xlfn.XLOOKUP($A74,'PY1 Data(H)'!$A$1:$A$288,'PY1 Data(H)'!$A$1:$CZ$288))</f>
        <v>0</v>
      </c>
      <c r="BU74" s="176" cm="1">
        <f t="array" ref="BU74">_xlfn.XLOOKUP(BU$1,'PY1 Data(H)'!$A$1:$CZ$1,_xlfn.XLOOKUP($A74,'PY1 Data(H)'!$A$1:$A$288,'PY1 Data(H)'!$A$1:$CZ$288))</f>
        <v>0</v>
      </c>
      <c r="BV74" s="176" cm="1">
        <f t="array" ref="BV74">_xlfn.XLOOKUP(BV$1,'PY1 Data(H)'!$A$1:$CZ$1,_xlfn.XLOOKUP($A74,'PY1 Data(H)'!$A$1:$A$288,'PY1 Data(H)'!$A$1:$CZ$288))</f>
        <v>0</v>
      </c>
      <c r="BW74" s="176" cm="1">
        <f t="array" ref="BW74">_xlfn.XLOOKUP(BW$1,'PY1 Data(H)'!$A$1:$CZ$1,_xlfn.XLOOKUP($A74,'PY1 Data(H)'!$A$1:$A$288,'PY1 Data(H)'!$A$1:$CZ$288))</f>
        <v>0</v>
      </c>
      <c r="BX74" s="176" cm="1">
        <f t="array" ref="BX74">_xlfn.XLOOKUP(BX$1,'PY1 Data(H)'!$A$1:$CZ$1,_xlfn.XLOOKUP($A74,'PY1 Data(H)'!$A$1:$A$288,'PY1 Data(H)'!$A$1:$CZ$288))</f>
        <v>0</v>
      </c>
      <c r="BY74" s="176" cm="1">
        <f t="array" ref="BY74">_xlfn.XLOOKUP(BY$1,'PY1 Data(H)'!$A$1:$CZ$1,_xlfn.XLOOKUP($A74,'PY1 Data(H)'!$A$1:$A$288,'PY1 Data(H)'!$A$1:$CZ$288))</f>
        <v>0</v>
      </c>
      <c r="BZ74" s="176" cm="1">
        <f t="array" ref="BZ74">_xlfn.XLOOKUP(BZ$1,'PY1 Data(H)'!$A$1:$CZ$1,_xlfn.XLOOKUP($A74,'PY1 Data(H)'!$A$1:$A$288,'PY1 Data(H)'!$A$1:$CZ$288))</f>
        <v>0</v>
      </c>
      <c r="CA74" s="176" cm="1">
        <f t="array" ref="CA74">_xlfn.XLOOKUP(CA$1,'PY1 Data(H)'!$A$1:$CZ$1,_xlfn.XLOOKUP($A74,'PY1 Data(H)'!$A$1:$A$288,'PY1 Data(H)'!$A$1:$CZ$288))</f>
        <v>0</v>
      </c>
      <c r="CB74" s="176" cm="1">
        <f t="array" ref="CB74">_xlfn.XLOOKUP(CB$1,'PY1 Data(H)'!$A$1:$CZ$1,_xlfn.XLOOKUP($A74,'PY1 Data(H)'!$A$1:$A$288,'PY1 Data(H)'!$A$1:$CZ$288))</f>
        <v>0</v>
      </c>
      <c r="CC74" s="176" cm="1">
        <f t="array" ref="CC74">_xlfn.XLOOKUP(CC$1,'PY1 Data(H)'!$A$1:$CZ$1,_xlfn.XLOOKUP($A74,'PY1 Data(H)'!$A$1:$A$288,'PY1 Data(H)'!$A$1:$CZ$288))</f>
        <v>0</v>
      </c>
      <c r="CD74" s="176" cm="1">
        <f t="array" ref="CD74">_xlfn.XLOOKUP(CD$1,'PY1 Data(H)'!$A$1:$CZ$1,_xlfn.XLOOKUP($A74,'PY1 Data(H)'!$A$1:$A$288,'PY1 Data(H)'!$A$1:$CZ$288))</f>
        <v>0</v>
      </c>
      <c r="CE74" s="176" cm="1">
        <f t="array" ref="CE74">_xlfn.XLOOKUP(CE$1,'PY1 Data(H)'!$A$1:$CZ$1,_xlfn.XLOOKUP($A74,'PY1 Data(H)'!$A$1:$A$288,'PY1 Data(H)'!$A$1:$CZ$288))</f>
        <v>0</v>
      </c>
      <c r="CF74" s="176" cm="1">
        <f t="array" ref="CF74">_xlfn.XLOOKUP(CF$1,'PY1 Data(H)'!$A$1:$CZ$1,_xlfn.XLOOKUP($A74,'PY1 Data(H)'!$A$1:$A$288,'PY1 Data(H)'!$A$1:$CZ$288))</f>
        <v>0</v>
      </c>
      <c r="CG74" s="176" cm="1">
        <f t="array" ref="CG74">_xlfn.XLOOKUP(CG$1,'PY1 Data(H)'!$A$1:$CZ$1,_xlfn.XLOOKUP($A74,'PY1 Data(H)'!$A$1:$A$288,'PY1 Data(H)'!$A$1:$CZ$288))</f>
        <v>0</v>
      </c>
      <c r="CH74" s="176" cm="1">
        <f t="array" ref="CH74">_xlfn.XLOOKUP(CH$1,'PY1 Data(H)'!$A$1:$CZ$1,_xlfn.XLOOKUP($A74,'PY1 Data(H)'!$A$1:$A$288,'PY1 Data(H)'!$A$1:$CZ$288))</f>
        <v>0</v>
      </c>
      <c r="CI74" s="176" cm="1">
        <f t="array" ref="CI74">_xlfn.XLOOKUP(CI$1,'PY1 Data(H)'!$A$1:$CZ$1,_xlfn.XLOOKUP($A74,'PY1 Data(H)'!$A$1:$A$288,'PY1 Data(H)'!$A$1:$CZ$288))</f>
        <v>0</v>
      </c>
      <c r="CJ74" s="176" cm="1">
        <f t="array" ref="CJ74">_xlfn.XLOOKUP(CJ$1,'PY1 Data(H)'!$A$1:$CZ$1,_xlfn.XLOOKUP($A74,'PY1 Data(H)'!$A$1:$A$288,'PY1 Data(H)'!$A$1:$CZ$288))</f>
        <v>0</v>
      </c>
      <c r="CK74" s="176" cm="1">
        <f t="array" ref="CK74">_xlfn.XLOOKUP(CK$1,'PY1 Data(H)'!$A$1:$CZ$1,_xlfn.XLOOKUP($A74,'PY1 Data(H)'!$A$1:$A$288,'PY1 Data(H)'!$A$1:$CZ$288))</f>
        <v>0</v>
      </c>
      <c r="CL74" s="176" cm="1">
        <f t="array" ref="CL74">_xlfn.XLOOKUP(CL$1,'PY1 Data(H)'!$A$1:$CZ$1,_xlfn.XLOOKUP($A74,'PY1 Data(H)'!$A$1:$A$288,'PY1 Data(H)'!$A$1:$CZ$288))</f>
        <v>0</v>
      </c>
      <c r="CM74" s="176" cm="1">
        <f t="array" ref="CM74">_xlfn.XLOOKUP(CM$1,'PY1 Data(H)'!$A$1:$CZ$1,_xlfn.XLOOKUP($A74,'PY1 Data(H)'!$A$1:$A$288,'PY1 Data(H)'!$A$1:$CZ$288))</f>
        <v>0</v>
      </c>
      <c r="CN74" s="176" cm="1">
        <f t="array" ref="CN74">_xlfn.XLOOKUP(CN$1,'PY1 Data(H)'!$A$1:$CZ$1,_xlfn.XLOOKUP($A74,'PY1 Data(H)'!$A$1:$A$288,'PY1 Data(H)'!$A$1:$CZ$288))</f>
        <v>0</v>
      </c>
      <c r="CO74" s="176" cm="1">
        <f t="array" ref="CO74">_xlfn.XLOOKUP(CO$1,'PY1 Data(H)'!$A$1:$CZ$1,_xlfn.XLOOKUP($A74,'PY1 Data(H)'!$A$1:$A$288,'PY1 Data(H)'!$A$1:$CZ$288))</f>
        <v>0</v>
      </c>
      <c r="CP74" s="176" cm="1">
        <f t="array" ref="CP74">_xlfn.XLOOKUP(CP$1,'PY1 Data(H)'!$A$1:$CZ$1,_xlfn.XLOOKUP($A74,'PY1 Data(H)'!$A$1:$A$288,'PY1 Data(H)'!$A$1:$CZ$288))</f>
        <v>0</v>
      </c>
      <c r="CQ74" s="176" cm="1">
        <f t="array" ref="CQ74">_xlfn.XLOOKUP(CQ$1,'PY1 Data(H)'!$A$1:$CZ$1,_xlfn.XLOOKUP($A74,'PY1 Data(H)'!$A$1:$A$288,'PY1 Data(H)'!$A$1:$CZ$288))</f>
        <v>0</v>
      </c>
      <c r="CR74" s="176" cm="1">
        <f t="array" ref="CR74">_xlfn.XLOOKUP(CR$1,'PY1 Data(H)'!$A$1:$CZ$1,_xlfn.XLOOKUP($A74,'PY1 Data(H)'!$A$1:$A$288,'PY1 Data(H)'!$A$1:$CZ$288))</f>
        <v>0</v>
      </c>
      <c r="CS74" s="176" cm="1">
        <f t="array" ref="CS74">_xlfn.XLOOKUP(CS$1,'PY1 Data(H)'!$A$1:$CZ$1,_xlfn.XLOOKUP($A74,'PY1 Data(H)'!$A$1:$A$288,'PY1 Data(H)'!$A$1:$CZ$288))</f>
        <v>0</v>
      </c>
      <c r="CT74" s="176" cm="1">
        <f t="array" ref="CT74">_xlfn.XLOOKUP(CT$1,'PY1 Data(H)'!$A$1:$CZ$1,_xlfn.XLOOKUP($A74,'PY1 Data(H)'!$A$1:$A$288,'PY1 Data(H)'!$A$1:$CZ$288))</f>
        <v>0</v>
      </c>
      <c r="CU74" s="176" cm="1">
        <f t="array" ref="CU74">_xlfn.XLOOKUP(CU$1,'PY1 Data(H)'!$A$1:$CZ$1,_xlfn.XLOOKUP($A74,'PY1 Data(H)'!$A$1:$A$288,'PY1 Data(H)'!$A$1:$CZ$288))</f>
        <v>0</v>
      </c>
      <c r="CV74" s="176" cm="1">
        <f t="array" ref="CV74">_xlfn.XLOOKUP(CV$1,'PY1 Data(H)'!$A$1:$CZ$1,_xlfn.XLOOKUP($A74,'PY1 Data(H)'!$A$1:$A$288,'PY1 Data(H)'!$A$1:$CZ$288))</f>
        <v>0</v>
      </c>
      <c r="CW74" s="176" cm="1">
        <f t="array" ref="CW74">_xlfn.XLOOKUP(CW$1,'PY1 Data(H)'!$A$1:$CZ$1,_xlfn.XLOOKUP($A74,'PY1 Data(H)'!$A$1:$A$288,'PY1 Data(H)'!$A$1:$CZ$288))</f>
        <v>0</v>
      </c>
      <c r="CX74" s="176" cm="1">
        <f t="array" ref="CX74">_xlfn.XLOOKUP(CX$1,'PY1 Data(H)'!$A$1:$CZ$1,_xlfn.XLOOKUP($A74,'PY1 Data(H)'!$A$1:$A$288,'PY1 Data(H)'!$A$1:$CZ$288))</f>
        <v>0</v>
      </c>
      <c r="CY74" s="176" cm="1">
        <f t="array" ref="CY74">_xlfn.XLOOKUP(CY$1,'PY1 Data(H)'!$A$1:$CZ$1,_xlfn.XLOOKUP($A74,'PY1 Data(H)'!$A$1:$A$288,'PY1 Data(H)'!$A$1:$CZ$288))</f>
        <v>0</v>
      </c>
    </row>
    <row r="75" spans="1:103" x14ac:dyDescent="0.3">
      <c r="A75">
        <v>647</v>
      </c>
      <c r="D75" s="176" cm="1">
        <f t="array" ref="D75">_xlfn.XLOOKUP(D$1,'PY1 Data(H)'!$A$1:$CZ$1,_xlfn.XLOOKUP($A75,'PY1 Data(H)'!$A$1:$A$288,'PY1 Data(H)'!$A$1:$CZ$288))</f>
        <v>0</v>
      </c>
      <c r="E75" s="176" cm="1">
        <f t="array" ref="E75">_xlfn.XLOOKUP(E$1,'PY1 Data(H)'!$A$1:$CZ$1,_xlfn.XLOOKUP($A75,'PY1 Data(H)'!$A$1:$A$288,'PY1 Data(H)'!$A$1:$CZ$288))</f>
        <v>0</v>
      </c>
      <c r="F75" s="176" cm="1">
        <f t="array" ref="F75">_xlfn.XLOOKUP(F$1,'PY1 Data(H)'!$A$1:$CZ$1,_xlfn.XLOOKUP($A75,'PY1 Data(H)'!$A$1:$A$288,'PY1 Data(H)'!$A$1:$CZ$288))</f>
        <v>0</v>
      </c>
      <c r="G75" s="176" cm="1">
        <f t="array" ref="G75">_xlfn.XLOOKUP(G$1,'PY1 Data(H)'!$A$1:$CZ$1,_xlfn.XLOOKUP($A75,'PY1 Data(H)'!$A$1:$A$288,'PY1 Data(H)'!$A$1:$CZ$288))</f>
        <v>0</v>
      </c>
      <c r="H75" s="176" cm="1">
        <f t="array" ref="H75">_xlfn.XLOOKUP(H$1,'PY1 Data(H)'!$A$1:$CZ$1,_xlfn.XLOOKUP($A75,'PY1 Data(H)'!$A$1:$A$288,'PY1 Data(H)'!$A$1:$CZ$288))</f>
        <v>0</v>
      </c>
      <c r="I75" s="176" cm="1">
        <f t="array" ref="I75">_xlfn.XLOOKUP(I$1,'PY1 Data(H)'!$A$1:$CZ$1,_xlfn.XLOOKUP($A75,'PY1 Data(H)'!$A$1:$A$288,'PY1 Data(H)'!$A$1:$CZ$288))</f>
        <v>0</v>
      </c>
      <c r="J75" s="176" cm="1">
        <f t="array" ref="J75">_xlfn.XLOOKUP(J$1,'PY1 Data(H)'!$A$1:$CZ$1,_xlfn.XLOOKUP($A75,'PY1 Data(H)'!$A$1:$A$288,'PY1 Data(H)'!$A$1:$CZ$288))</f>
        <v>0</v>
      </c>
      <c r="K75" s="176" cm="1">
        <f t="array" ref="K75">_xlfn.XLOOKUP(K$1,'PY1 Data(H)'!$A$1:$CZ$1,_xlfn.XLOOKUP($A75,'PY1 Data(H)'!$A$1:$A$288,'PY1 Data(H)'!$A$1:$CZ$288))</f>
        <v>0</v>
      </c>
      <c r="L75" s="176" cm="1">
        <f t="array" ref="L75">_xlfn.XLOOKUP(L$1,'PY1 Data(H)'!$A$1:$CZ$1,_xlfn.XLOOKUP($A75,'PY1 Data(H)'!$A$1:$A$288,'PY1 Data(H)'!$A$1:$CZ$288))</f>
        <v>0</v>
      </c>
      <c r="M75" s="176" cm="1">
        <f t="array" ref="M75">_xlfn.XLOOKUP(M$1,'PY1 Data(H)'!$A$1:$CZ$1,_xlfn.XLOOKUP($A75,'PY1 Data(H)'!$A$1:$A$288,'PY1 Data(H)'!$A$1:$CZ$288))</f>
        <v>0</v>
      </c>
      <c r="N75" s="176" cm="1">
        <f t="array" ref="N75">_xlfn.XLOOKUP(N$1,'PY1 Data(H)'!$A$1:$CZ$1,_xlfn.XLOOKUP($A75,'PY1 Data(H)'!$A$1:$A$288,'PY1 Data(H)'!$A$1:$CZ$288))</f>
        <v>0</v>
      </c>
      <c r="O75" s="176" cm="1">
        <f t="array" ref="O75">_xlfn.XLOOKUP(O$1,'PY1 Data(H)'!$A$1:$CZ$1,_xlfn.XLOOKUP($A75,'PY1 Data(H)'!$A$1:$A$288,'PY1 Data(H)'!$A$1:$CZ$288))</f>
        <v>0</v>
      </c>
      <c r="P75" s="176" cm="1">
        <f t="array" ref="P75">_xlfn.XLOOKUP(P$1,'PY1 Data(H)'!$A$1:$CZ$1,_xlfn.XLOOKUP($A75,'PY1 Data(H)'!$A$1:$A$288,'PY1 Data(H)'!$A$1:$CZ$288))</f>
        <v>0</v>
      </c>
      <c r="Q75" s="176" cm="1">
        <f t="array" ref="Q75">_xlfn.XLOOKUP(Q$1,'PY1 Data(H)'!$A$1:$CZ$1,_xlfn.XLOOKUP($A75,'PY1 Data(H)'!$A$1:$A$288,'PY1 Data(H)'!$A$1:$CZ$288))</f>
        <v>0</v>
      </c>
      <c r="R75" s="176" cm="1">
        <f t="array" ref="R75">_xlfn.XLOOKUP(R$1,'PY1 Data(H)'!$A$1:$CZ$1,_xlfn.XLOOKUP($A75,'PY1 Data(H)'!$A$1:$A$288,'PY1 Data(H)'!$A$1:$CZ$288))</f>
        <v>0</v>
      </c>
      <c r="S75" s="176" cm="1">
        <f t="array" ref="S75">_xlfn.XLOOKUP(S$1,'PY1 Data(H)'!$A$1:$CZ$1,_xlfn.XLOOKUP($A75,'PY1 Data(H)'!$A$1:$A$288,'PY1 Data(H)'!$A$1:$CZ$288))</f>
        <v>7439494</v>
      </c>
      <c r="T75" s="176" cm="1">
        <f t="array" ref="T75">_xlfn.XLOOKUP(T$1,'PY1 Data(H)'!$A$1:$CZ$1,_xlfn.XLOOKUP($A75,'PY1 Data(H)'!$A$1:$A$288,'PY1 Data(H)'!$A$1:$CZ$288))</f>
        <v>0</v>
      </c>
      <c r="U75" s="176" cm="1">
        <f t="array" ref="U75">_xlfn.XLOOKUP(U$1,'PY1 Data(H)'!$A$1:$CZ$1,_xlfn.XLOOKUP($A75,'PY1 Data(H)'!$A$1:$A$288,'PY1 Data(H)'!$A$1:$CZ$288))</f>
        <v>0</v>
      </c>
      <c r="V75" s="176" cm="1">
        <f t="array" ref="V75">_xlfn.XLOOKUP(V$1,'PY1 Data(H)'!$A$1:$CZ$1,_xlfn.XLOOKUP($A75,'PY1 Data(H)'!$A$1:$A$288,'PY1 Data(H)'!$A$1:$CZ$288))</f>
        <v>0</v>
      </c>
      <c r="W75" s="176" cm="1">
        <f t="array" ref="W75">_xlfn.XLOOKUP(W$1,'PY1 Data(H)'!$A$1:$CZ$1,_xlfn.XLOOKUP($A75,'PY1 Data(H)'!$A$1:$A$288,'PY1 Data(H)'!$A$1:$CZ$288))</f>
        <v>0</v>
      </c>
      <c r="X75" s="176" cm="1">
        <f t="array" ref="X75">_xlfn.XLOOKUP(X$1,'PY1 Data(H)'!$A$1:$CZ$1,_xlfn.XLOOKUP($A75,'PY1 Data(H)'!$A$1:$A$288,'PY1 Data(H)'!$A$1:$CZ$288))</f>
        <v>0</v>
      </c>
      <c r="Y75" s="176" cm="1">
        <f t="array" ref="Y75">_xlfn.XLOOKUP(Y$1,'PY1 Data(H)'!$A$1:$CZ$1,_xlfn.XLOOKUP($A75,'PY1 Data(H)'!$A$1:$A$288,'PY1 Data(H)'!$A$1:$CZ$288))</f>
        <v>0</v>
      </c>
      <c r="Z75" s="176" cm="1">
        <f t="array" ref="Z75">_xlfn.XLOOKUP(Z$1,'PY1 Data(H)'!$A$1:$CZ$1,_xlfn.XLOOKUP($A75,'PY1 Data(H)'!$A$1:$A$288,'PY1 Data(H)'!$A$1:$CZ$288))</f>
        <v>2300000</v>
      </c>
      <c r="AA75" s="176" cm="1">
        <f t="array" ref="AA75">_xlfn.XLOOKUP(AA$1,'PY1 Data(H)'!$A$1:$CZ$1,_xlfn.XLOOKUP($A75,'PY1 Data(H)'!$A$1:$A$288,'PY1 Data(H)'!$A$1:$CZ$288))</f>
        <v>-436129</v>
      </c>
      <c r="AB75" s="176" cm="1">
        <f t="array" ref="AB75">_xlfn.XLOOKUP(AB$1,'PY1 Data(H)'!$A$1:$CZ$1,_xlfn.XLOOKUP($A75,'PY1 Data(H)'!$A$1:$A$288,'PY1 Data(H)'!$A$1:$CZ$288))</f>
        <v>4552858</v>
      </c>
      <c r="AC75" s="176" cm="1">
        <f t="array" ref="AC75">_xlfn.XLOOKUP(AC$1,'PY1 Data(H)'!$A$1:$CZ$1,_xlfn.XLOOKUP($A75,'PY1 Data(H)'!$A$1:$A$288,'PY1 Data(H)'!$A$1:$CZ$288))</f>
        <v>0</v>
      </c>
      <c r="AD75" s="176" cm="1">
        <f t="array" ref="AD75">_xlfn.XLOOKUP(AD$1,'PY1 Data(H)'!$A$1:$CZ$1,_xlfn.XLOOKUP($A75,'PY1 Data(H)'!$A$1:$A$288,'PY1 Data(H)'!$A$1:$CZ$288))</f>
        <v>0</v>
      </c>
      <c r="AE75" s="176" cm="1">
        <f t="array" ref="AE75">_xlfn.XLOOKUP(AE$1,'PY1 Data(H)'!$A$1:$CZ$1,_xlfn.XLOOKUP($A75,'PY1 Data(H)'!$A$1:$A$288,'PY1 Data(H)'!$A$1:$CZ$288))</f>
        <v>0</v>
      </c>
      <c r="AF75" s="176" cm="1">
        <f t="array" ref="AF75">_xlfn.XLOOKUP(AF$1,'PY1 Data(H)'!$A$1:$CZ$1,_xlfn.XLOOKUP($A75,'PY1 Data(H)'!$A$1:$A$288,'PY1 Data(H)'!$A$1:$CZ$288))</f>
        <v>0</v>
      </c>
      <c r="AG75" s="176" cm="1">
        <f t="array" ref="AG75">_xlfn.XLOOKUP(AG$1,'PY1 Data(H)'!$A$1:$CZ$1,_xlfn.XLOOKUP($A75,'PY1 Data(H)'!$A$1:$A$288,'PY1 Data(H)'!$A$1:$CZ$288))</f>
        <v>0</v>
      </c>
      <c r="AH75" s="176" cm="1">
        <f t="array" ref="AH75">_xlfn.XLOOKUP(AH$1,'PY1 Data(H)'!$A$1:$CZ$1,_xlfn.XLOOKUP($A75,'PY1 Data(H)'!$A$1:$A$288,'PY1 Data(H)'!$A$1:$CZ$288))</f>
        <v>639294</v>
      </c>
      <c r="AI75" s="176" cm="1">
        <f t="array" ref="AI75">_xlfn.XLOOKUP(AI$1,'PY1 Data(H)'!$A$1:$CZ$1,_xlfn.XLOOKUP($A75,'PY1 Data(H)'!$A$1:$A$288,'PY1 Data(H)'!$A$1:$CZ$288))</f>
        <v>38182040</v>
      </c>
      <c r="AJ75" s="176" cm="1">
        <f t="array" ref="AJ75">_xlfn.XLOOKUP(AJ$1,'PY1 Data(H)'!$A$1:$CZ$1,_xlfn.XLOOKUP($A75,'PY1 Data(H)'!$A$1:$A$288,'PY1 Data(H)'!$A$1:$CZ$288))</f>
        <v>393725</v>
      </c>
      <c r="AK75" s="176" cm="1">
        <f t="array" ref="AK75">_xlfn.XLOOKUP(AK$1,'PY1 Data(H)'!$A$1:$CZ$1,_xlfn.XLOOKUP($A75,'PY1 Data(H)'!$A$1:$A$288,'PY1 Data(H)'!$A$1:$CZ$288))</f>
        <v>36969</v>
      </c>
      <c r="AL75" s="176" cm="1">
        <f t="array" ref="AL75">_xlfn.XLOOKUP(AL$1,'PY1 Data(H)'!$A$1:$CZ$1,_xlfn.XLOOKUP($A75,'PY1 Data(H)'!$A$1:$A$288,'PY1 Data(H)'!$A$1:$CZ$288))</f>
        <v>0</v>
      </c>
      <c r="AM75" s="176" cm="1">
        <f t="array" ref="AM75">_xlfn.XLOOKUP(AM$1,'PY1 Data(H)'!$A$1:$CZ$1,_xlfn.XLOOKUP($A75,'PY1 Data(H)'!$A$1:$A$288,'PY1 Data(H)'!$A$1:$CZ$288))</f>
        <v>637867</v>
      </c>
      <c r="AN75" s="176" cm="1">
        <f t="array" ref="AN75">_xlfn.XLOOKUP(AN$1,'PY1 Data(H)'!$A$1:$CZ$1,_xlfn.XLOOKUP($A75,'PY1 Data(H)'!$A$1:$A$288,'PY1 Data(H)'!$A$1:$CZ$288))</f>
        <v>0</v>
      </c>
      <c r="AO75" s="176" cm="1">
        <f t="array" ref="AO75">_xlfn.XLOOKUP(AO$1,'PY1 Data(H)'!$A$1:$CZ$1,_xlfn.XLOOKUP($A75,'PY1 Data(H)'!$A$1:$A$288,'PY1 Data(H)'!$A$1:$CZ$288))</f>
        <v>0</v>
      </c>
      <c r="AP75" s="176" cm="1">
        <f t="array" ref="AP75">_xlfn.XLOOKUP(AP$1,'PY1 Data(H)'!$A$1:$CZ$1,_xlfn.XLOOKUP($A75,'PY1 Data(H)'!$A$1:$A$288,'PY1 Data(H)'!$A$1:$CZ$288))</f>
        <v>0</v>
      </c>
      <c r="AQ75" s="176" cm="1">
        <f t="array" ref="AQ75">_xlfn.XLOOKUP(AQ$1,'PY1 Data(H)'!$A$1:$CZ$1,_xlfn.XLOOKUP($A75,'PY1 Data(H)'!$A$1:$A$288,'PY1 Data(H)'!$A$1:$CZ$288))</f>
        <v>1242334</v>
      </c>
      <c r="AR75" s="176" cm="1">
        <f t="array" ref="AR75">_xlfn.XLOOKUP(AR$1,'PY1 Data(H)'!$A$1:$CZ$1,_xlfn.XLOOKUP($A75,'PY1 Data(H)'!$A$1:$A$288,'PY1 Data(H)'!$A$1:$CZ$288))</f>
        <v>0</v>
      </c>
      <c r="AS75" s="176" cm="1">
        <f t="array" ref="AS75">_xlfn.XLOOKUP(AS$1,'PY1 Data(H)'!$A$1:$CZ$1,_xlfn.XLOOKUP($A75,'PY1 Data(H)'!$A$1:$A$288,'PY1 Data(H)'!$A$1:$CZ$288))</f>
        <v>0</v>
      </c>
      <c r="AT75" s="176" cm="1">
        <f t="array" ref="AT75">_xlfn.XLOOKUP(AT$1,'PY1 Data(H)'!$A$1:$CZ$1,_xlfn.XLOOKUP($A75,'PY1 Data(H)'!$A$1:$A$288,'PY1 Data(H)'!$A$1:$CZ$288))</f>
        <v>0</v>
      </c>
      <c r="AU75" s="176" cm="1">
        <f t="array" ref="AU75">_xlfn.XLOOKUP(AU$1,'PY1 Data(H)'!$A$1:$CZ$1,_xlfn.XLOOKUP($A75,'PY1 Data(H)'!$A$1:$A$288,'PY1 Data(H)'!$A$1:$CZ$288))</f>
        <v>0</v>
      </c>
      <c r="AV75" s="176" cm="1">
        <f t="array" ref="AV75">_xlfn.XLOOKUP(AV$1,'PY1 Data(H)'!$A$1:$CZ$1,_xlfn.XLOOKUP($A75,'PY1 Data(H)'!$A$1:$A$288,'PY1 Data(H)'!$A$1:$CZ$288))</f>
        <v>5447468</v>
      </c>
      <c r="AW75" s="176" cm="1">
        <f t="array" ref="AW75">_xlfn.XLOOKUP(AW$1,'PY1 Data(H)'!$A$1:$CZ$1,_xlfn.XLOOKUP($A75,'PY1 Data(H)'!$A$1:$A$288,'PY1 Data(H)'!$A$1:$CZ$288))</f>
        <v>0</v>
      </c>
      <c r="AX75" s="176" cm="1">
        <f t="array" ref="AX75">_xlfn.XLOOKUP(AX$1,'PY1 Data(H)'!$A$1:$CZ$1,_xlfn.XLOOKUP($A75,'PY1 Data(H)'!$A$1:$A$288,'PY1 Data(H)'!$A$1:$CZ$288))</f>
        <v>0</v>
      </c>
      <c r="AY75" s="176" cm="1">
        <f t="array" ref="AY75">_xlfn.XLOOKUP(AY$1,'PY1 Data(H)'!$A$1:$CZ$1,_xlfn.XLOOKUP($A75,'PY1 Data(H)'!$A$1:$A$288,'PY1 Data(H)'!$A$1:$CZ$288))</f>
        <v>0</v>
      </c>
      <c r="AZ75" s="176" cm="1">
        <f t="array" ref="AZ75">_xlfn.XLOOKUP(AZ$1,'PY1 Data(H)'!$A$1:$CZ$1,_xlfn.XLOOKUP($A75,'PY1 Data(H)'!$A$1:$A$288,'PY1 Data(H)'!$A$1:$CZ$288))</f>
        <v>2861364</v>
      </c>
      <c r="BA75" s="176" cm="1">
        <f t="array" ref="BA75">_xlfn.XLOOKUP(BA$1,'PY1 Data(H)'!$A$1:$CZ$1,_xlfn.XLOOKUP($A75,'PY1 Data(H)'!$A$1:$A$288,'PY1 Data(H)'!$A$1:$CZ$288))</f>
        <v>0</v>
      </c>
      <c r="BB75" s="176" cm="1">
        <f t="array" ref="BB75">_xlfn.XLOOKUP(BB$1,'PY1 Data(H)'!$A$1:$CZ$1,_xlfn.XLOOKUP($A75,'PY1 Data(H)'!$A$1:$A$288,'PY1 Data(H)'!$A$1:$CZ$288))</f>
        <v>0</v>
      </c>
      <c r="BC75" s="176" cm="1">
        <f t="array" ref="BC75">_xlfn.XLOOKUP(BC$1,'PY1 Data(H)'!$A$1:$CZ$1,_xlfn.XLOOKUP($A75,'PY1 Data(H)'!$A$1:$A$288,'PY1 Data(H)'!$A$1:$CZ$288))</f>
        <v>0</v>
      </c>
      <c r="BD75" s="176" cm="1">
        <f t="array" ref="BD75">_xlfn.XLOOKUP(BD$1,'PY1 Data(H)'!$A$1:$CZ$1,_xlfn.XLOOKUP($A75,'PY1 Data(H)'!$A$1:$A$288,'PY1 Data(H)'!$A$1:$CZ$288))</f>
        <v>0</v>
      </c>
      <c r="BE75" s="176" cm="1">
        <f t="array" ref="BE75">_xlfn.XLOOKUP(BE$1,'PY1 Data(H)'!$A$1:$CZ$1,_xlfn.XLOOKUP($A75,'PY1 Data(H)'!$A$1:$A$288,'PY1 Data(H)'!$A$1:$CZ$288))</f>
        <v>0</v>
      </c>
      <c r="BF75" s="176" cm="1">
        <f t="array" ref="BF75">_xlfn.XLOOKUP(BF$1,'PY1 Data(H)'!$A$1:$CZ$1,_xlfn.XLOOKUP($A75,'PY1 Data(H)'!$A$1:$A$288,'PY1 Data(H)'!$A$1:$CZ$288))</f>
        <v>0</v>
      </c>
      <c r="BG75" s="176" cm="1">
        <f t="array" ref="BG75">_xlfn.XLOOKUP(BG$1,'PY1 Data(H)'!$A$1:$CZ$1,_xlfn.XLOOKUP($A75,'PY1 Data(H)'!$A$1:$A$288,'PY1 Data(H)'!$A$1:$CZ$288))</f>
        <v>2231662</v>
      </c>
      <c r="BH75" s="176" cm="1">
        <f t="array" ref="BH75">_xlfn.XLOOKUP(BH$1,'PY1 Data(H)'!$A$1:$CZ$1,_xlfn.XLOOKUP($A75,'PY1 Data(H)'!$A$1:$A$288,'PY1 Data(H)'!$A$1:$CZ$288))</f>
        <v>0</v>
      </c>
      <c r="BI75" s="176" cm="1">
        <f t="array" ref="BI75">_xlfn.XLOOKUP(BI$1,'PY1 Data(H)'!$A$1:$CZ$1,_xlfn.XLOOKUP($A75,'PY1 Data(H)'!$A$1:$A$288,'PY1 Data(H)'!$A$1:$CZ$288))</f>
        <v>9379637</v>
      </c>
      <c r="BJ75" s="176" cm="1">
        <f t="array" ref="BJ75">_xlfn.XLOOKUP(BJ$1,'PY1 Data(H)'!$A$1:$CZ$1,_xlfn.XLOOKUP($A75,'PY1 Data(H)'!$A$1:$A$288,'PY1 Data(H)'!$A$1:$CZ$288))</f>
        <v>9</v>
      </c>
      <c r="BK75" s="176" cm="1">
        <f t="array" ref="BK75">_xlfn.XLOOKUP(BK$1,'PY1 Data(H)'!$A$1:$CZ$1,_xlfn.XLOOKUP($A75,'PY1 Data(H)'!$A$1:$A$288,'PY1 Data(H)'!$A$1:$CZ$288))</f>
        <v>258991637</v>
      </c>
      <c r="BL75" s="176" cm="1">
        <f t="array" ref="BL75">_xlfn.XLOOKUP(BL$1,'PY1 Data(H)'!$A$1:$CZ$1,_xlfn.XLOOKUP($A75,'PY1 Data(H)'!$A$1:$A$288,'PY1 Data(H)'!$A$1:$CZ$288))</f>
        <v>0</v>
      </c>
      <c r="BM75" s="176" cm="1">
        <f t="array" ref="BM75">_xlfn.XLOOKUP(BM$1,'PY1 Data(H)'!$A$1:$CZ$1,_xlfn.XLOOKUP($A75,'PY1 Data(H)'!$A$1:$A$288,'PY1 Data(H)'!$A$1:$CZ$288))</f>
        <v>0</v>
      </c>
      <c r="BN75" s="176" cm="1">
        <f t="array" ref="BN75">_xlfn.XLOOKUP(BN$1,'PY1 Data(H)'!$A$1:$CZ$1,_xlfn.XLOOKUP($A75,'PY1 Data(H)'!$A$1:$A$288,'PY1 Data(H)'!$A$1:$CZ$288))</f>
        <v>0</v>
      </c>
      <c r="BO75" s="176" cm="1">
        <f t="array" ref="BO75">_xlfn.XLOOKUP(BO$1,'PY1 Data(H)'!$A$1:$CZ$1,_xlfn.XLOOKUP($A75,'PY1 Data(H)'!$A$1:$A$288,'PY1 Data(H)'!$A$1:$CZ$288))</f>
        <v>0</v>
      </c>
      <c r="BP75" s="176" cm="1">
        <f t="array" ref="BP75">_xlfn.XLOOKUP(BP$1,'PY1 Data(H)'!$A$1:$CZ$1,_xlfn.XLOOKUP($A75,'PY1 Data(H)'!$A$1:$A$288,'PY1 Data(H)'!$A$1:$CZ$288))</f>
        <v>4106046</v>
      </c>
      <c r="BQ75" s="176" cm="1">
        <f t="array" ref="BQ75">_xlfn.XLOOKUP(BQ$1,'PY1 Data(H)'!$A$1:$CZ$1,_xlfn.XLOOKUP($A75,'PY1 Data(H)'!$A$1:$A$288,'PY1 Data(H)'!$A$1:$CZ$288))</f>
        <v>-165946</v>
      </c>
      <c r="BR75" s="176" cm="1">
        <f t="array" ref="BR75">_xlfn.XLOOKUP(BR$1,'PY1 Data(H)'!$A$1:$CZ$1,_xlfn.XLOOKUP($A75,'PY1 Data(H)'!$A$1:$A$288,'PY1 Data(H)'!$A$1:$CZ$288))</f>
        <v>0</v>
      </c>
      <c r="BS75" s="176" cm="1">
        <f t="array" ref="BS75">_xlfn.XLOOKUP(BS$1,'PY1 Data(H)'!$A$1:$CZ$1,_xlfn.XLOOKUP($A75,'PY1 Data(H)'!$A$1:$A$288,'PY1 Data(H)'!$A$1:$CZ$288))</f>
        <v>0</v>
      </c>
      <c r="BT75" s="176" cm="1">
        <f t="array" ref="BT75">_xlfn.XLOOKUP(BT$1,'PY1 Data(H)'!$A$1:$CZ$1,_xlfn.XLOOKUP($A75,'PY1 Data(H)'!$A$1:$A$288,'PY1 Data(H)'!$A$1:$CZ$288))</f>
        <v>0</v>
      </c>
      <c r="BU75" s="176" cm="1">
        <f t="array" ref="BU75">_xlfn.XLOOKUP(BU$1,'PY1 Data(H)'!$A$1:$CZ$1,_xlfn.XLOOKUP($A75,'PY1 Data(H)'!$A$1:$A$288,'PY1 Data(H)'!$A$1:$CZ$288))</f>
        <v>0</v>
      </c>
      <c r="BV75" s="176" cm="1">
        <f t="array" ref="BV75">_xlfn.XLOOKUP(BV$1,'PY1 Data(H)'!$A$1:$CZ$1,_xlfn.XLOOKUP($A75,'PY1 Data(H)'!$A$1:$A$288,'PY1 Data(H)'!$A$1:$CZ$288))</f>
        <v>0</v>
      </c>
      <c r="BW75" s="176" cm="1">
        <f t="array" ref="BW75">_xlfn.XLOOKUP(BW$1,'PY1 Data(H)'!$A$1:$CZ$1,_xlfn.XLOOKUP($A75,'PY1 Data(H)'!$A$1:$A$288,'PY1 Data(H)'!$A$1:$CZ$288))</f>
        <v>0</v>
      </c>
      <c r="BX75" s="176" cm="1">
        <f t="array" ref="BX75">_xlfn.XLOOKUP(BX$1,'PY1 Data(H)'!$A$1:$CZ$1,_xlfn.XLOOKUP($A75,'PY1 Data(H)'!$A$1:$A$288,'PY1 Data(H)'!$A$1:$CZ$288))</f>
        <v>0</v>
      </c>
      <c r="BY75" s="176" cm="1">
        <f t="array" ref="BY75">_xlfn.XLOOKUP(BY$1,'PY1 Data(H)'!$A$1:$CZ$1,_xlfn.XLOOKUP($A75,'PY1 Data(H)'!$A$1:$A$288,'PY1 Data(H)'!$A$1:$CZ$288))</f>
        <v>544717</v>
      </c>
      <c r="BZ75" s="176" cm="1">
        <f t="array" ref="BZ75">_xlfn.XLOOKUP(BZ$1,'PY1 Data(H)'!$A$1:$CZ$1,_xlfn.XLOOKUP($A75,'PY1 Data(H)'!$A$1:$A$288,'PY1 Data(H)'!$A$1:$CZ$288))</f>
        <v>7252</v>
      </c>
      <c r="CA75" s="176" cm="1">
        <f t="array" ref="CA75">_xlfn.XLOOKUP(CA$1,'PY1 Data(H)'!$A$1:$CZ$1,_xlfn.XLOOKUP($A75,'PY1 Data(H)'!$A$1:$A$288,'PY1 Data(H)'!$A$1:$CZ$288))</f>
        <v>0</v>
      </c>
      <c r="CB75" s="176" cm="1">
        <f t="array" ref="CB75">_xlfn.XLOOKUP(CB$1,'PY1 Data(H)'!$A$1:$CZ$1,_xlfn.XLOOKUP($A75,'PY1 Data(H)'!$A$1:$A$288,'PY1 Data(H)'!$A$1:$CZ$288))</f>
        <v>1651821</v>
      </c>
      <c r="CC75" s="176" cm="1">
        <f t="array" ref="CC75">_xlfn.XLOOKUP(CC$1,'PY1 Data(H)'!$A$1:$CZ$1,_xlfn.XLOOKUP($A75,'PY1 Data(H)'!$A$1:$A$288,'PY1 Data(H)'!$A$1:$CZ$288))</f>
        <v>0</v>
      </c>
      <c r="CD75" s="176" cm="1">
        <f t="array" ref="CD75">_xlfn.XLOOKUP(CD$1,'PY1 Data(H)'!$A$1:$CZ$1,_xlfn.XLOOKUP($A75,'PY1 Data(H)'!$A$1:$A$288,'PY1 Data(H)'!$A$1:$CZ$288))</f>
        <v>133951</v>
      </c>
      <c r="CE75" s="176" cm="1">
        <f t="array" ref="CE75">_xlfn.XLOOKUP(CE$1,'PY1 Data(H)'!$A$1:$CZ$1,_xlfn.XLOOKUP($A75,'PY1 Data(H)'!$A$1:$A$288,'PY1 Data(H)'!$A$1:$CZ$288))</f>
        <v>0</v>
      </c>
      <c r="CF75" s="176" cm="1">
        <f t="array" ref="CF75">_xlfn.XLOOKUP(CF$1,'PY1 Data(H)'!$A$1:$CZ$1,_xlfn.XLOOKUP($A75,'PY1 Data(H)'!$A$1:$A$288,'PY1 Data(H)'!$A$1:$CZ$288))</f>
        <v>7289113</v>
      </c>
      <c r="CG75" s="176" cm="1">
        <f t="array" ref="CG75">_xlfn.XLOOKUP(CG$1,'PY1 Data(H)'!$A$1:$CZ$1,_xlfn.XLOOKUP($A75,'PY1 Data(H)'!$A$1:$A$288,'PY1 Data(H)'!$A$1:$CZ$288))</f>
        <v>0</v>
      </c>
      <c r="CH75" s="176" cm="1">
        <f t="array" ref="CH75">_xlfn.XLOOKUP(CH$1,'PY1 Data(H)'!$A$1:$CZ$1,_xlfn.XLOOKUP($A75,'PY1 Data(H)'!$A$1:$A$288,'PY1 Data(H)'!$A$1:$CZ$288))</f>
        <v>0</v>
      </c>
      <c r="CI75" s="176" cm="1">
        <f t="array" ref="CI75">_xlfn.XLOOKUP(CI$1,'PY1 Data(H)'!$A$1:$CZ$1,_xlfn.XLOOKUP($A75,'PY1 Data(H)'!$A$1:$A$288,'PY1 Data(H)'!$A$1:$CZ$288))</f>
        <v>0</v>
      </c>
      <c r="CJ75" s="176" cm="1">
        <f t="array" ref="CJ75">_xlfn.XLOOKUP(CJ$1,'PY1 Data(H)'!$A$1:$CZ$1,_xlfn.XLOOKUP($A75,'PY1 Data(H)'!$A$1:$A$288,'PY1 Data(H)'!$A$1:$CZ$288))</f>
        <v>0</v>
      </c>
      <c r="CK75" s="176" cm="1">
        <f t="array" ref="CK75">_xlfn.XLOOKUP(CK$1,'PY1 Data(H)'!$A$1:$CZ$1,_xlfn.XLOOKUP($A75,'PY1 Data(H)'!$A$1:$A$288,'PY1 Data(H)'!$A$1:$CZ$288))</f>
        <v>0</v>
      </c>
      <c r="CL75" s="176" cm="1">
        <f t="array" ref="CL75">_xlfn.XLOOKUP(CL$1,'PY1 Data(H)'!$A$1:$CZ$1,_xlfn.XLOOKUP($A75,'PY1 Data(H)'!$A$1:$A$288,'PY1 Data(H)'!$A$1:$CZ$288))</f>
        <v>0</v>
      </c>
      <c r="CM75" s="176" cm="1">
        <f t="array" ref="CM75">_xlfn.XLOOKUP(CM$1,'PY1 Data(H)'!$A$1:$CZ$1,_xlfn.XLOOKUP($A75,'PY1 Data(H)'!$A$1:$A$288,'PY1 Data(H)'!$A$1:$CZ$288))</f>
        <v>0</v>
      </c>
      <c r="CN75" s="176" cm="1">
        <f t="array" ref="CN75">_xlfn.XLOOKUP(CN$1,'PY1 Data(H)'!$A$1:$CZ$1,_xlfn.XLOOKUP($A75,'PY1 Data(H)'!$A$1:$A$288,'PY1 Data(H)'!$A$1:$CZ$288))</f>
        <v>0</v>
      </c>
      <c r="CO75" s="176" cm="1">
        <f t="array" ref="CO75">_xlfn.XLOOKUP(CO$1,'PY1 Data(H)'!$A$1:$CZ$1,_xlfn.XLOOKUP($A75,'PY1 Data(H)'!$A$1:$A$288,'PY1 Data(H)'!$A$1:$CZ$288))</f>
        <v>0</v>
      </c>
      <c r="CP75" s="176" cm="1">
        <f t="array" ref="CP75">_xlfn.XLOOKUP(CP$1,'PY1 Data(H)'!$A$1:$CZ$1,_xlfn.XLOOKUP($A75,'PY1 Data(H)'!$A$1:$A$288,'PY1 Data(H)'!$A$1:$CZ$288))</f>
        <v>0</v>
      </c>
      <c r="CQ75" s="176" cm="1">
        <f t="array" ref="CQ75">_xlfn.XLOOKUP(CQ$1,'PY1 Data(H)'!$A$1:$CZ$1,_xlfn.XLOOKUP($A75,'PY1 Data(H)'!$A$1:$A$288,'PY1 Data(H)'!$A$1:$CZ$288))</f>
        <v>175535574</v>
      </c>
      <c r="CR75" s="176" cm="1">
        <f t="array" ref="CR75">_xlfn.XLOOKUP(CR$1,'PY1 Data(H)'!$A$1:$CZ$1,_xlfn.XLOOKUP($A75,'PY1 Data(H)'!$A$1:$A$288,'PY1 Data(H)'!$A$1:$CZ$288))</f>
        <v>0</v>
      </c>
      <c r="CS75" s="176" cm="1">
        <f t="array" ref="CS75">_xlfn.XLOOKUP(CS$1,'PY1 Data(H)'!$A$1:$CZ$1,_xlfn.XLOOKUP($A75,'PY1 Data(H)'!$A$1:$A$288,'PY1 Data(H)'!$A$1:$CZ$288))</f>
        <v>0</v>
      </c>
      <c r="CT75" s="176" cm="1">
        <f t="array" ref="CT75">_xlfn.XLOOKUP(CT$1,'PY1 Data(H)'!$A$1:$CZ$1,_xlfn.XLOOKUP($A75,'PY1 Data(H)'!$A$1:$A$288,'PY1 Data(H)'!$A$1:$CZ$288))</f>
        <v>0</v>
      </c>
      <c r="CU75" s="176" cm="1">
        <f t="array" ref="CU75">_xlfn.XLOOKUP(CU$1,'PY1 Data(H)'!$A$1:$CZ$1,_xlfn.XLOOKUP($A75,'PY1 Data(H)'!$A$1:$A$288,'PY1 Data(H)'!$A$1:$CZ$288))</f>
        <v>0</v>
      </c>
      <c r="CV75" s="176" cm="1">
        <f t="array" ref="CV75">_xlfn.XLOOKUP(CV$1,'PY1 Data(H)'!$A$1:$CZ$1,_xlfn.XLOOKUP($A75,'PY1 Data(H)'!$A$1:$A$288,'PY1 Data(H)'!$A$1:$CZ$288))</f>
        <v>0</v>
      </c>
      <c r="CW75" s="176" cm="1">
        <f t="array" ref="CW75">_xlfn.XLOOKUP(CW$1,'PY1 Data(H)'!$A$1:$CZ$1,_xlfn.XLOOKUP($A75,'PY1 Data(H)'!$A$1:$A$288,'PY1 Data(H)'!$A$1:$CZ$288))</f>
        <v>0</v>
      </c>
      <c r="CX75" s="176" cm="1">
        <f t="array" ref="CX75">_xlfn.XLOOKUP(CX$1,'PY1 Data(H)'!$A$1:$CZ$1,_xlfn.XLOOKUP($A75,'PY1 Data(H)'!$A$1:$A$288,'PY1 Data(H)'!$A$1:$CZ$288))</f>
        <v>0</v>
      </c>
      <c r="CY75" s="176" cm="1">
        <f t="array" ref="CY75">_xlfn.XLOOKUP(CY$1,'PY1 Data(H)'!$A$1:$CZ$1,_xlfn.XLOOKUP($A75,'PY1 Data(H)'!$A$1:$A$288,'PY1 Data(H)'!$A$1:$CZ$288))</f>
        <v>0</v>
      </c>
    </row>
    <row r="76" spans="1:103" x14ac:dyDescent="0.3">
      <c r="D76" s="176" t="e" cm="1">
        <f t="array" ref="D76">_xlfn.XLOOKUP(D$1,'PY1 Data(H)'!$A$1:$CZ$1,_xlfn.XLOOKUP($A76,'PY1 Data(H)'!$A$1:$A$288,'PY1 Data(H)'!$A$1:$CZ$288))</f>
        <v>#N/A</v>
      </c>
      <c r="E76" s="176" t="e" cm="1">
        <f t="array" ref="E76">_xlfn.XLOOKUP(E$1,'PY1 Data(H)'!$A$1:$CZ$1,_xlfn.XLOOKUP($A76,'PY1 Data(H)'!$A$1:$A$288,'PY1 Data(H)'!$A$1:$CZ$288))</f>
        <v>#N/A</v>
      </c>
      <c r="F76" s="176" t="e" cm="1">
        <f t="array" ref="F76">_xlfn.XLOOKUP(F$1,'PY1 Data(H)'!$A$1:$CZ$1,_xlfn.XLOOKUP($A76,'PY1 Data(H)'!$A$1:$A$288,'PY1 Data(H)'!$A$1:$CZ$288))</f>
        <v>#N/A</v>
      </c>
      <c r="G76" s="176" t="e" cm="1">
        <f t="array" ref="G76">_xlfn.XLOOKUP(G$1,'PY1 Data(H)'!$A$1:$CZ$1,_xlfn.XLOOKUP($A76,'PY1 Data(H)'!$A$1:$A$288,'PY1 Data(H)'!$A$1:$CZ$288))</f>
        <v>#N/A</v>
      </c>
      <c r="H76" s="176" t="e" cm="1">
        <f t="array" ref="H76">_xlfn.XLOOKUP(H$1,'PY1 Data(H)'!$A$1:$CZ$1,_xlfn.XLOOKUP($A76,'PY1 Data(H)'!$A$1:$A$288,'PY1 Data(H)'!$A$1:$CZ$288))</f>
        <v>#N/A</v>
      </c>
      <c r="I76" s="176" t="e" cm="1">
        <f t="array" ref="I76">_xlfn.XLOOKUP(I$1,'PY1 Data(H)'!$A$1:$CZ$1,_xlfn.XLOOKUP($A76,'PY1 Data(H)'!$A$1:$A$288,'PY1 Data(H)'!$A$1:$CZ$288))</f>
        <v>#N/A</v>
      </c>
      <c r="J76" s="176" t="e" cm="1">
        <f t="array" ref="J76">_xlfn.XLOOKUP(J$1,'PY1 Data(H)'!$A$1:$CZ$1,_xlfn.XLOOKUP($A76,'PY1 Data(H)'!$A$1:$A$288,'PY1 Data(H)'!$A$1:$CZ$288))</f>
        <v>#N/A</v>
      </c>
      <c r="K76" s="176" t="e" cm="1">
        <f t="array" ref="K76">_xlfn.XLOOKUP(K$1,'PY1 Data(H)'!$A$1:$CZ$1,_xlfn.XLOOKUP($A76,'PY1 Data(H)'!$A$1:$A$288,'PY1 Data(H)'!$A$1:$CZ$288))</f>
        <v>#N/A</v>
      </c>
      <c r="L76" s="176" t="e" cm="1">
        <f t="array" ref="L76">_xlfn.XLOOKUP(L$1,'PY1 Data(H)'!$A$1:$CZ$1,_xlfn.XLOOKUP($A76,'PY1 Data(H)'!$A$1:$A$288,'PY1 Data(H)'!$A$1:$CZ$288))</f>
        <v>#N/A</v>
      </c>
      <c r="M76" s="176" t="e" cm="1">
        <f t="array" ref="M76">_xlfn.XLOOKUP(M$1,'PY1 Data(H)'!$A$1:$CZ$1,_xlfn.XLOOKUP($A76,'PY1 Data(H)'!$A$1:$A$288,'PY1 Data(H)'!$A$1:$CZ$288))</f>
        <v>#N/A</v>
      </c>
      <c r="N76" s="176" t="e" cm="1">
        <f t="array" ref="N76">_xlfn.XLOOKUP(N$1,'PY1 Data(H)'!$A$1:$CZ$1,_xlfn.XLOOKUP($A76,'PY1 Data(H)'!$A$1:$A$288,'PY1 Data(H)'!$A$1:$CZ$288))</f>
        <v>#N/A</v>
      </c>
      <c r="O76" s="176" t="e" cm="1">
        <f t="array" ref="O76">_xlfn.XLOOKUP(O$1,'PY1 Data(H)'!$A$1:$CZ$1,_xlfn.XLOOKUP($A76,'PY1 Data(H)'!$A$1:$A$288,'PY1 Data(H)'!$A$1:$CZ$288))</f>
        <v>#N/A</v>
      </c>
      <c r="P76" s="176" t="e" cm="1">
        <f t="array" ref="P76">_xlfn.XLOOKUP(P$1,'PY1 Data(H)'!$A$1:$CZ$1,_xlfn.XLOOKUP($A76,'PY1 Data(H)'!$A$1:$A$288,'PY1 Data(H)'!$A$1:$CZ$288))</f>
        <v>#N/A</v>
      </c>
      <c r="Q76" s="176" t="e" cm="1">
        <f t="array" ref="Q76">_xlfn.XLOOKUP(Q$1,'PY1 Data(H)'!$A$1:$CZ$1,_xlfn.XLOOKUP($A76,'PY1 Data(H)'!$A$1:$A$288,'PY1 Data(H)'!$A$1:$CZ$288))</f>
        <v>#N/A</v>
      </c>
      <c r="R76" s="176" t="e" cm="1">
        <f t="array" ref="R76">_xlfn.XLOOKUP(R$1,'PY1 Data(H)'!$A$1:$CZ$1,_xlfn.XLOOKUP($A76,'PY1 Data(H)'!$A$1:$A$288,'PY1 Data(H)'!$A$1:$CZ$288))</f>
        <v>#N/A</v>
      </c>
      <c r="S76" s="176" t="e" cm="1">
        <f t="array" ref="S76">_xlfn.XLOOKUP(S$1,'PY1 Data(H)'!$A$1:$CZ$1,_xlfn.XLOOKUP($A76,'PY1 Data(H)'!$A$1:$A$288,'PY1 Data(H)'!$A$1:$CZ$288))</f>
        <v>#N/A</v>
      </c>
      <c r="T76" s="176" t="e" cm="1">
        <f t="array" ref="T76">_xlfn.XLOOKUP(T$1,'PY1 Data(H)'!$A$1:$CZ$1,_xlfn.XLOOKUP($A76,'PY1 Data(H)'!$A$1:$A$288,'PY1 Data(H)'!$A$1:$CZ$288))</f>
        <v>#N/A</v>
      </c>
      <c r="U76" s="176" t="e" cm="1">
        <f t="array" ref="U76">_xlfn.XLOOKUP(U$1,'PY1 Data(H)'!$A$1:$CZ$1,_xlfn.XLOOKUP($A76,'PY1 Data(H)'!$A$1:$A$288,'PY1 Data(H)'!$A$1:$CZ$288))</f>
        <v>#N/A</v>
      </c>
      <c r="V76" s="176" t="e" cm="1">
        <f t="array" ref="V76">_xlfn.XLOOKUP(V$1,'PY1 Data(H)'!$A$1:$CZ$1,_xlfn.XLOOKUP($A76,'PY1 Data(H)'!$A$1:$A$288,'PY1 Data(H)'!$A$1:$CZ$288))</f>
        <v>#N/A</v>
      </c>
      <c r="W76" s="176" t="e" cm="1">
        <f t="array" ref="W76">_xlfn.XLOOKUP(W$1,'PY1 Data(H)'!$A$1:$CZ$1,_xlfn.XLOOKUP($A76,'PY1 Data(H)'!$A$1:$A$288,'PY1 Data(H)'!$A$1:$CZ$288))</f>
        <v>#N/A</v>
      </c>
      <c r="X76" s="176" t="e" cm="1">
        <f t="array" ref="X76">_xlfn.XLOOKUP(X$1,'PY1 Data(H)'!$A$1:$CZ$1,_xlfn.XLOOKUP($A76,'PY1 Data(H)'!$A$1:$A$288,'PY1 Data(H)'!$A$1:$CZ$288))</f>
        <v>#N/A</v>
      </c>
      <c r="Y76" s="176" t="e" cm="1">
        <f t="array" ref="Y76">_xlfn.XLOOKUP(Y$1,'PY1 Data(H)'!$A$1:$CZ$1,_xlfn.XLOOKUP($A76,'PY1 Data(H)'!$A$1:$A$288,'PY1 Data(H)'!$A$1:$CZ$288))</f>
        <v>#N/A</v>
      </c>
      <c r="Z76" s="176" t="e" cm="1">
        <f t="array" ref="Z76">_xlfn.XLOOKUP(Z$1,'PY1 Data(H)'!$A$1:$CZ$1,_xlfn.XLOOKUP($A76,'PY1 Data(H)'!$A$1:$A$288,'PY1 Data(H)'!$A$1:$CZ$288))</f>
        <v>#N/A</v>
      </c>
      <c r="AA76" s="176" t="e" cm="1">
        <f t="array" ref="AA76">_xlfn.XLOOKUP(AA$1,'PY1 Data(H)'!$A$1:$CZ$1,_xlfn.XLOOKUP($A76,'PY1 Data(H)'!$A$1:$A$288,'PY1 Data(H)'!$A$1:$CZ$288))</f>
        <v>#N/A</v>
      </c>
      <c r="AB76" s="176" t="e" cm="1">
        <f t="array" ref="AB76">_xlfn.XLOOKUP(AB$1,'PY1 Data(H)'!$A$1:$CZ$1,_xlfn.XLOOKUP($A76,'PY1 Data(H)'!$A$1:$A$288,'PY1 Data(H)'!$A$1:$CZ$288))</f>
        <v>#N/A</v>
      </c>
      <c r="AC76" s="176" t="e" cm="1">
        <f t="array" ref="AC76">_xlfn.XLOOKUP(AC$1,'PY1 Data(H)'!$A$1:$CZ$1,_xlfn.XLOOKUP($A76,'PY1 Data(H)'!$A$1:$A$288,'PY1 Data(H)'!$A$1:$CZ$288))</f>
        <v>#N/A</v>
      </c>
      <c r="AD76" s="176" t="e" cm="1">
        <f t="array" ref="AD76">_xlfn.XLOOKUP(AD$1,'PY1 Data(H)'!$A$1:$CZ$1,_xlfn.XLOOKUP($A76,'PY1 Data(H)'!$A$1:$A$288,'PY1 Data(H)'!$A$1:$CZ$288))</f>
        <v>#N/A</v>
      </c>
      <c r="AE76" s="176" t="e" cm="1">
        <f t="array" ref="AE76">_xlfn.XLOOKUP(AE$1,'PY1 Data(H)'!$A$1:$CZ$1,_xlfn.XLOOKUP($A76,'PY1 Data(H)'!$A$1:$A$288,'PY1 Data(H)'!$A$1:$CZ$288))</f>
        <v>#N/A</v>
      </c>
      <c r="AF76" s="176" t="e" cm="1">
        <f t="array" ref="AF76">_xlfn.XLOOKUP(AF$1,'PY1 Data(H)'!$A$1:$CZ$1,_xlfn.XLOOKUP($A76,'PY1 Data(H)'!$A$1:$A$288,'PY1 Data(H)'!$A$1:$CZ$288))</f>
        <v>#N/A</v>
      </c>
      <c r="AG76" s="176" t="e" cm="1">
        <f t="array" ref="AG76">_xlfn.XLOOKUP(AG$1,'PY1 Data(H)'!$A$1:$CZ$1,_xlfn.XLOOKUP($A76,'PY1 Data(H)'!$A$1:$A$288,'PY1 Data(H)'!$A$1:$CZ$288))</f>
        <v>#N/A</v>
      </c>
      <c r="AH76" s="176" t="e" cm="1">
        <f t="array" ref="AH76">_xlfn.XLOOKUP(AH$1,'PY1 Data(H)'!$A$1:$CZ$1,_xlfn.XLOOKUP($A76,'PY1 Data(H)'!$A$1:$A$288,'PY1 Data(H)'!$A$1:$CZ$288))</f>
        <v>#N/A</v>
      </c>
      <c r="AI76" s="176" t="e" cm="1">
        <f t="array" ref="AI76">_xlfn.XLOOKUP(AI$1,'PY1 Data(H)'!$A$1:$CZ$1,_xlfn.XLOOKUP($A76,'PY1 Data(H)'!$A$1:$A$288,'PY1 Data(H)'!$A$1:$CZ$288))</f>
        <v>#N/A</v>
      </c>
      <c r="AJ76" s="176" t="e" cm="1">
        <f t="array" ref="AJ76">_xlfn.XLOOKUP(AJ$1,'PY1 Data(H)'!$A$1:$CZ$1,_xlfn.XLOOKUP($A76,'PY1 Data(H)'!$A$1:$A$288,'PY1 Data(H)'!$A$1:$CZ$288))</f>
        <v>#N/A</v>
      </c>
      <c r="AK76" s="176" t="e" cm="1">
        <f t="array" ref="AK76">_xlfn.XLOOKUP(AK$1,'PY1 Data(H)'!$A$1:$CZ$1,_xlfn.XLOOKUP($A76,'PY1 Data(H)'!$A$1:$A$288,'PY1 Data(H)'!$A$1:$CZ$288))</f>
        <v>#N/A</v>
      </c>
      <c r="AL76" s="176" t="e" cm="1">
        <f t="array" ref="AL76">_xlfn.XLOOKUP(AL$1,'PY1 Data(H)'!$A$1:$CZ$1,_xlfn.XLOOKUP($A76,'PY1 Data(H)'!$A$1:$A$288,'PY1 Data(H)'!$A$1:$CZ$288))</f>
        <v>#N/A</v>
      </c>
      <c r="AM76" s="176" t="e" cm="1">
        <f t="array" ref="AM76">_xlfn.XLOOKUP(AM$1,'PY1 Data(H)'!$A$1:$CZ$1,_xlfn.XLOOKUP($A76,'PY1 Data(H)'!$A$1:$A$288,'PY1 Data(H)'!$A$1:$CZ$288))</f>
        <v>#N/A</v>
      </c>
      <c r="AN76" s="176" t="e" cm="1">
        <f t="array" ref="AN76">_xlfn.XLOOKUP(AN$1,'PY1 Data(H)'!$A$1:$CZ$1,_xlfn.XLOOKUP($A76,'PY1 Data(H)'!$A$1:$A$288,'PY1 Data(H)'!$A$1:$CZ$288))</f>
        <v>#N/A</v>
      </c>
      <c r="AO76" s="176" t="e" cm="1">
        <f t="array" ref="AO76">_xlfn.XLOOKUP(AO$1,'PY1 Data(H)'!$A$1:$CZ$1,_xlfn.XLOOKUP($A76,'PY1 Data(H)'!$A$1:$A$288,'PY1 Data(H)'!$A$1:$CZ$288))</f>
        <v>#N/A</v>
      </c>
      <c r="AP76" s="176" t="e" cm="1">
        <f t="array" ref="AP76">_xlfn.XLOOKUP(AP$1,'PY1 Data(H)'!$A$1:$CZ$1,_xlfn.XLOOKUP($A76,'PY1 Data(H)'!$A$1:$A$288,'PY1 Data(H)'!$A$1:$CZ$288))</f>
        <v>#N/A</v>
      </c>
      <c r="AQ76" s="176" t="e" cm="1">
        <f t="array" ref="AQ76">_xlfn.XLOOKUP(AQ$1,'PY1 Data(H)'!$A$1:$CZ$1,_xlfn.XLOOKUP($A76,'PY1 Data(H)'!$A$1:$A$288,'PY1 Data(H)'!$A$1:$CZ$288))</f>
        <v>#N/A</v>
      </c>
      <c r="AR76" s="176" t="e" cm="1">
        <f t="array" ref="AR76">_xlfn.XLOOKUP(AR$1,'PY1 Data(H)'!$A$1:$CZ$1,_xlfn.XLOOKUP($A76,'PY1 Data(H)'!$A$1:$A$288,'PY1 Data(H)'!$A$1:$CZ$288))</f>
        <v>#N/A</v>
      </c>
      <c r="AS76" s="176" t="e" cm="1">
        <f t="array" ref="AS76">_xlfn.XLOOKUP(AS$1,'PY1 Data(H)'!$A$1:$CZ$1,_xlfn.XLOOKUP($A76,'PY1 Data(H)'!$A$1:$A$288,'PY1 Data(H)'!$A$1:$CZ$288))</f>
        <v>#N/A</v>
      </c>
      <c r="AT76" s="176" t="e" cm="1">
        <f t="array" ref="AT76">_xlfn.XLOOKUP(AT$1,'PY1 Data(H)'!$A$1:$CZ$1,_xlfn.XLOOKUP($A76,'PY1 Data(H)'!$A$1:$A$288,'PY1 Data(H)'!$A$1:$CZ$288))</f>
        <v>#N/A</v>
      </c>
      <c r="AU76" s="176" t="e" cm="1">
        <f t="array" ref="AU76">_xlfn.XLOOKUP(AU$1,'PY1 Data(H)'!$A$1:$CZ$1,_xlfn.XLOOKUP($A76,'PY1 Data(H)'!$A$1:$A$288,'PY1 Data(H)'!$A$1:$CZ$288))</f>
        <v>#N/A</v>
      </c>
      <c r="AV76" s="176" t="e" cm="1">
        <f t="array" ref="AV76">_xlfn.XLOOKUP(AV$1,'PY1 Data(H)'!$A$1:$CZ$1,_xlfn.XLOOKUP($A76,'PY1 Data(H)'!$A$1:$A$288,'PY1 Data(H)'!$A$1:$CZ$288))</f>
        <v>#N/A</v>
      </c>
      <c r="AW76" s="176" t="e" cm="1">
        <f t="array" ref="AW76">_xlfn.XLOOKUP(AW$1,'PY1 Data(H)'!$A$1:$CZ$1,_xlfn.XLOOKUP($A76,'PY1 Data(H)'!$A$1:$A$288,'PY1 Data(H)'!$A$1:$CZ$288))</f>
        <v>#N/A</v>
      </c>
      <c r="AX76" s="176" t="e" cm="1">
        <f t="array" ref="AX76">_xlfn.XLOOKUP(AX$1,'PY1 Data(H)'!$A$1:$CZ$1,_xlfn.XLOOKUP($A76,'PY1 Data(H)'!$A$1:$A$288,'PY1 Data(H)'!$A$1:$CZ$288))</f>
        <v>#N/A</v>
      </c>
      <c r="AY76" s="176" t="e" cm="1">
        <f t="array" ref="AY76">_xlfn.XLOOKUP(AY$1,'PY1 Data(H)'!$A$1:$CZ$1,_xlfn.XLOOKUP($A76,'PY1 Data(H)'!$A$1:$A$288,'PY1 Data(H)'!$A$1:$CZ$288))</f>
        <v>#N/A</v>
      </c>
      <c r="AZ76" s="176" t="e" cm="1">
        <f t="array" ref="AZ76">_xlfn.XLOOKUP(AZ$1,'PY1 Data(H)'!$A$1:$CZ$1,_xlfn.XLOOKUP($A76,'PY1 Data(H)'!$A$1:$A$288,'PY1 Data(H)'!$A$1:$CZ$288))</f>
        <v>#N/A</v>
      </c>
      <c r="BA76" s="176" t="e" cm="1">
        <f t="array" ref="BA76">_xlfn.XLOOKUP(BA$1,'PY1 Data(H)'!$A$1:$CZ$1,_xlfn.XLOOKUP($A76,'PY1 Data(H)'!$A$1:$A$288,'PY1 Data(H)'!$A$1:$CZ$288))</f>
        <v>#N/A</v>
      </c>
      <c r="BB76" s="176" t="e" cm="1">
        <f t="array" ref="BB76">_xlfn.XLOOKUP(BB$1,'PY1 Data(H)'!$A$1:$CZ$1,_xlfn.XLOOKUP($A76,'PY1 Data(H)'!$A$1:$A$288,'PY1 Data(H)'!$A$1:$CZ$288))</f>
        <v>#N/A</v>
      </c>
      <c r="BC76" s="176" t="e" cm="1">
        <f t="array" ref="BC76">_xlfn.XLOOKUP(BC$1,'PY1 Data(H)'!$A$1:$CZ$1,_xlfn.XLOOKUP($A76,'PY1 Data(H)'!$A$1:$A$288,'PY1 Data(H)'!$A$1:$CZ$288))</f>
        <v>#N/A</v>
      </c>
      <c r="BD76" s="176" t="e" cm="1">
        <f t="array" ref="BD76">_xlfn.XLOOKUP(BD$1,'PY1 Data(H)'!$A$1:$CZ$1,_xlfn.XLOOKUP($A76,'PY1 Data(H)'!$A$1:$A$288,'PY1 Data(H)'!$A$1:$CZ$288))</f>
        <v>#N/A</v>
      </c>
      <c r="BE76" s="176" t="e" cm="1">
        <f t="array" ref="BE76">_xlfn.XLOOKUP(BE$1,'PY1 Data(H)'!$A$1:$CZ$1,_xlfn.XLOOKUP($A76,'PY1 Data(H)'!$A$1:$A$288,'PY1 Data(H)'!$A$1:$CZ$288))</f>
        <v>#N/A</v>
      </c>
      <c r="BF76" s="176" t="e" cm="1">
        <f t="array" ref="BF76">_xlfn.XLOOKUP(BF$1,'PY1 Data(H)'!$A$1:$CZ$1,_xlfn.XLOOKUP($A76,'PY1 Data(H)'!$A$1:$A$288,'PY1 Data(H)'!$A$1:$CZ$288))</f>
        <v>#N/A</v>
      </c>
      <c r="BG76" s="176" t="e" cm="1">
        <f t="array" ref="BG76">_xlfn.XLOOKUP(BG$1,'PY1 Data(H)'!$A$1:$CZ$1,_xlfn.XLOOKUP($A76,'PY1 Data(H)'!$A$1:$A$288,'PY1 Data(H)'!$A$1:$CZ$288))</f>
        <v>#N/A</v>
      </c>
      <c r="BH76" s="176" t="e" cm="1">
        <f t="array" ref="BH76">_xlfn.XLOOKUP(BH$1,'PY1 Data(H)'!$A$1:$CZ$1,_xlfn.XLOOKUP($A76,'PY1 Data(H)'!$A$1:$A$288,'PY1 Data(H)'!$A$1:$CZ$288))</f>
        <v>#N/A</v>
      </c>
      <c r="BI76" s="176" t="e" cm="1">
        <f t="array" ref="BI76">_xlfn.XLOOKUP(BI$1,'PY1 Data(H)'!$A$1:$CZ$1,_xlfn.XLOOKUP($A76,'PY1 Data(H)'!$A$1:$A$288,'PY1 Data(H)'!$A$1:$CZ$288))</f>
        <v>#N/A</v>
      </c>
      <c r="BJ76" s="176" t="e" cm="1">
        <f t="array" ref="BJ76">_xlfn.XLOOKUP(BJ$1,'PY1 Data(H)'!$A$1:$CZ$1,_xlfn.XLOOKUP($A76,'PY1 Data(H)'!$A$1:$A$288,'PY1 Data(H)'!$A$1:$CZ$288))</f>
        <v>#N/A</v>
      </c>
      <c r="BK76" s="176" t="e" cm="1">
        <f t="array" ref="BK76">_xlfn.XLOOKUP(BK$1,'PY1 Data(H)'!$A$1:$CZ$1,_xlfn.XLOOKUP($A76,'PY1 Data(H)'!$A$1:$A$288,'PY1 Data(H)'!$A$1:$CZ$288))</f>
        <v>#N/A</v>
      </c>
      <c r="BL76" s="176" t="e" cm="1">
        <f t="array" ref="BL76">_xlfn.XLOOKUP(BL$1,'PY1 Data(H)'!$A$1:$CZ$1,_xlfn.XLOOKUP($A76,'PY1 Data(H)'!$A$1:$A$288,'PY1 Data(H)'!$A$1:$CZ$288))</f>
        <v>#N/A</v>
      </c>
      <c r="BM76" s="176" t="e" cm="1">
        <f t="array" ref="BM76">_xlfn.XLOOKUP(BM$1,'PY1 Data(H)'!$A$1:$CZ$1,_xlfn.XLOOKUP($A76,'PY1 Data(H)'!$A$1:$A$288,'PY1 Data(H)'!$A$1:$CZ$288))</f>
        <v>#N/A</v>
      </c>
      <c r="BN76" s="176" t="e" cm="1">
        <f t="array" ref="BN76">_xlfn.XLOOKUP(BN$1,'PY1 Data(H)'!$A$1:$CZ$1,_xlfn.XLOOKUP($A76,'PY1 Data(H)'!$A$1:$A$288,'PY1 Data(H)'!$A$1:$CZ$288))</f>
        <v>#N/A</v>
      </c>
      <c r="BO76" s="176" t="e" cm="1">
        <f t="array" ref="BO76">_xlfn.XLOOKUP(BO$1,'PY1 Data(H)'!$A$1:$CZ$1,_xlfn.XLOOKUP($A76,'PY1 Data(H)'!$A$1:$A$288,'PY1 Data(H)'!$A$1:$CZ$288))</f>
        <v>#N/A</v>
      </c>
      <c r="BP76" s="176" t="e" cm="1">
        <f t="array" ref="BP76">_xlfn.XLOOKUP(BP$1,'PY1 Data(H)'!$A$1:$CZ$1,_xlfn.XLOOKUP($A76,'PY1 Data(H)'!$A$1:$A$288,'PY1 Data(H)'!$A$1:$CZ$288))</f>
        <v>#N/A</v>
      </c>
      <c r="BQ76" s="176" t="e" cm="1">
        <f t="array" ref="BQ76">_xlfn.XLOOKUP(BQ$1,'PY1 Data(H)'!$A$1:$CZ$1,_xlfn.XLOOKUP($A76,'PY1 Data(H)'!$A$1:$A$288,'PY1 Data(H)'!$A$1:$CZ$288))</f>
        <v>#N/A</v>
      </c>
      <c r="BR76" s="176" t="e" cm="1">
        <f t="array" ref="BR76">_xlfn.XLOOKUP(BR$1,'PY1 Data(H)'!$A$1:$CZ$1,_xlfn.XLOOKUP($A76,'PY1 Data(H)'!$A$1:$A$288,'PY1 Data(H)'!$A$1:$CZ$288))</f>
        <v>#N/A</v>
      </c>
      <c r="BS76" s="176" t="e" cm="1">
        <f t="array" ref="BS76">_xlfn.XLOOKUP(BS$1,'PY1 Data(H)'!$A$1:$CZ$1,_xlfn.XLOOKUP($A76,'PY1 Data(H)'!$A$1:$A$288,'PY1 Data(H)'!$A$1:$CZ$288))</f>
        <v>#N/A</v>
      </c>
      <c r="BT76" s="176" t="e" cm="1">
        <f t="array" ref="BT76">_xlfn.XLOOKUP(BT$1,'PY1 Data(H)'!$A$1:$CZ$1,_xlfn.XLOOKUP($A76,'PY1 Data(H)'!$A$1:$A$288,'PY1 Data(H)'!$A$1:$CZ$288))</f>
        <v>#N/A</v>
      </c>
      <c r="BU76" s="176" t="e" cm="1">
        <f t="array" ref="BU76">_xlfn.XLOOKUP(BU$1,'PY1 Data(H)'!$A$1:$CZ$1,_xlfn.XLOOKUP($A76,'PY1 Data(H)'!$A$1:$A$288,'PY1 Data(H)'!$A$1:$CZ$288))</f>
        <v>#N/A</v>
      </c>
      <c r="BV76" s="176" t="e" cm="1">
        <f t="array" ref="BV76">_xlfn.XLOOKUP(BV$1,'PY1 Data(H)'!$A$1:$CZ$1,_xlfn.XLOOKUP($A76,'PY1 Data(H)'!$A$1:$A$288,'PY1 Data(H)'!$A$1:$CZ$288))</f>
        <v>#N/A</v>
      </c>
      <c r="BW76" s="176" t="e" cm="1">
        <f t="array" ref="BW76">_xlfn.XLOOKUP(BW$1,'PY1 Data(H)'!$A$1:$CZ$1,_xlfn.XLOOKUP($A76,'PY1 Data(H)'!$A$1:$A$288,'PY1 Data(H)'!$A$1:$CZ$288))</f>
        <v>#N/A</v>
      </c>
      <c r="BX76" s="176" t="e" cm="1">
        <f t="array" ref="BX76">_xlfn.XLOOKUP(BX$1,'PY1 Data(H)'!$A$1:$CZ$1,_xlfn.XLOOKUP($A76,'PY1 Data(H)'!$A$1:$A$288,'PY1 Data(H)'!$A$1:$CZ$288))</f>
        <v>#N/A</v>
      </c>
      <c r="BY76" s="176" t="e" cm="1">
        <f t="array" ref="BY76">_xlfn.XLOOKUP(BY$1,'PY1 Data(H)'!$A$1:$CZ$1,_xlfn.XLOOKUP($A76,'PY1 Data(H)'!$A$1:$A$288,'PY1 Data(H)'!$A$1:$CZ$288))</f>
        <v>#N/A</v>
      </c>
      <c r="BZ76" s="176" t="e" cm="1">
        <f t="array" ref="BZ76">_xlfn.XLOOKUP(BZ$1,'PY1 Data(H)'!$A$1:$CZ$1,_xlfn.XLOOKUP($A76,'PY1 Data(H)'!$A$1:$A$288,'PY1 Data(H)'!$A$1:$CZ$288))</f>
        <v>#N/A</v>
      </c>
      <c r="CA76" s="176" t="e" cm="1">
        <f t="array" ref="CA76">_xlfn.XLOOKUP(CA$1,'PY1 Data(H)'!$A$1:$CZ$1,_xlfn.XLOOKUP($A76,'PY1 Data(H)'!$A$1:$A$288,'PY1 Data(H)'!$A$1:$CZ$288))</f>
        <v>#N/A</v>
      </c>
      <c r="CB76" s="176" t="e" cm="1">
        <f t="array" ref="CB76">_xlfn.XLOOKUP(CB$1,'PY1 Data(H)'!$A$1:$CZ$1,_xlfn.XLOOKUP($A76,'PY1 Data(H)'!$A$1:$A$288,'PY1 Data(H)'!$A$1:$CZ$288))</f>
        <v>#N/A</v>
      </c>
      <c r="CC76" s="176" t="e" cm="1">
        <f t="array" ref="CC76">_xlfn.XLOOKUP(CC$1,'PY1 Data(H)'!$A$1:$CZ$1,_xlfn.XLOOKUP($A76,'PY1 Data(H)'!$A$1:$A$288,'PY1 Data(H)'!$A$1:$CZ$288))</f>
        <v>#N/A</v>
      </c>
      <c r="CD76" s="176" t="e" cm="1">
        <f t="array" ref="CD76">_xlfn.XLOOKUP(CD$1,'PY1 Data(H)'!$A$1:$CZ$1,_xlfn.XLOOKUP($A76,'PY1 Data(H)'!$A$1:$A$288,'PY1 Data(H)'!$A$1:$CZ$288))</f>
        <v>#N/A</v>
      </c>
      <c r="CE76" s="176" t="e" cm="1">
        <f t="array" ref="CE76">_xlfn.XLOOKUP(CE$1,'PY1 Data(H)'!$A$1:$CZ$1,_xlfn.XLOOKUP($A76,'PY1 Data(H)'!$A$1:$A$288,'PY1 Data(H)'!$A$1:$CZ$288))</f>
        <v>#N/A</v>
      </c>
      <c r="CF76" s="176" t="e" cm="1">
        <f t="array" ref="CF76">_xlfn.XLOOKUP(CF$1,'PY1 Data(H)'!$A$1:$CZ$1,_xlfn.XLOOKUP($A76,'PY1 Data(H)'!$A$1:$A$288,'PY1 Data(H)'!$A$1:$CZ$288))</f>
        <v>#N/A</v>
      </c>
      <c r="CG76" s="176" t="e" cm="1">
        <f t="array" ref="CG76">_xlfn.XLOOKUP(CG$1,'PY1 Data(H)'!$A$1:$CZ$1,_xlfn.XLOOKUP($A76,'PY1 Data(H)'!$A$1:$A$288,'PY1 Data(H)'!$A$1:$CZ$288))</f>
        <v>#N/A</v>
      </c>
      <c r="CH76" s="176" t="e" cm="1">
        <f t="array" ref="CH76">_xlfn.XLOOKUP(CH$1,'PY1 Data(H)'!$A$1:$CZ$1,_xlfn.XLOOKUP($A76,'PY1 Data(H)'!$A$1:$A$288,'PY1 Data(H)'!$A$1:$CZ$288))</f>
        <v>#N/A</v>
      </c>
      <c r="CI76" s="176" t="e" cm="1">
        <f t="array" ref="CI76">_xlfn.XLOOKUP(CI$1,'PY1 Data(H)'!$A$1:$CZ$1,_xlfn.XLOOKUP($A76,'PY1 Data(H)'!$A$1:$A$288,'PY1 Data(H)'!$A$1:$CZ$288))</f>
        <v>#N/A</v>
      </c>
      <c r="CJ76" s="176" t="e" cm="1">
        <f t="array" ref="CJ76">_xlfn.XLOOKUP(CJ$1,'PY1 Data(H)'!$A$1:$CZ$1,_xlfn.XLOOKUP($A76,'PY1 Data(H)'!$A$1:$A$288,'PY1 Data(H)'!$A$1:$CZ$288))</f>
        <v>#N/A</v>
      </c>
      <c r="CK76" s="176" t="e" cm="1">
        <f t="array" ref="CK76">_xlfn.XLOOKUP(CK$1,'PY1 Data(H)'!$A$1:$CZ$1,_xlfn.XLOOKUP($A76,'PY1 Data(H)'!$A$1:$A$288,'PY1 Data(H)'!$A$1:$CZ$288))</f>
        <v>#N/A</v>
      </c>
      <c r="CL76" s="176" t="e" cm="1">
        <f t="array" ref="CL76">_xlfn.XLOOKUP(CL$1,'PY1 Data(H)'!$A$1:$CZ$1,_xlfn.XLOOKUP($A76,'PY1 Data(H)'!$A$1:$A$288,'PY1 Data(H)'!$A$1:$CZ$288))</f>
        <v>#N/A</v>
      </c>
      <c r="CM76" s="176" t="e" cm="1">
        <f t="array" ref="CM76">_xlfn.XLOOKUP(CM$1,'PY1 Data(H)'!$A$1:$CZ$1,_xlfn.XLOOKUP($A76,'PY1 Data(H)'!$A$1:$A$288,'PY1 Data(H)'!$A$1:$CZ$288))</f>
        <v>#N/A</v>
      </c>
      <c r="CN76" s="176" t="e" cm="1">
        <f t="array" ref="CN76">_xlfn.XLOOKUP(CN$1,'PY1 Data(H)'!$A$1:$CZ$1,_xlfn.XLOOKUP($A76,'PY1 Data(H)'!$A$1:$A$288,'PY1 Data(H)'!$A$1:$CZ$288))</f>
        <v>#N/A</v>
      </c>
      <c r="CO76" s="176" t="e" cm="1">
        <f t="array" ref="CO76">_xlfn.XLOOKUP(CO$1,'PY1 Data(H)'!$A$1:$CZ$1,_xlfn.XLOOKUP($A76,'PY1 Data(H)'!$A$1:$A$288,'PY1 Data(H)'!$A$1:$CZ$288))</f>
        <v>#N/A</v>
      </c>
      <c r="CP76" s="176" t="e" cm="1">
        <f t="array" ref="CP76">_xlfn.XLOOKUP(CP$1,'PY1 Data(H)'!$A$1:$CZ$1,_xlfn.XLOOKUP($A76,'PY1 Data(H)'!$A$1:$A$288,'PY1 Data(H)'!$A$1:$CZ$288))</f>
        <v>#N/A</v>
      </c>
      <c r="CQ76" s="176" t="e" cm="1">
        <f t="array" ref="CQ76">_xlfn.XLOOKUP(CQ$1,'PY1 Data(H)'!$A$1:$CZ$1,_xlfn.XLOOKUP($A76,'PY1 Data(H)'!$A$1:$A$288,'PY1 Data(H)'!$A$1:$CZ$288))</f>
        <v>#N/A</v>
      </c>
      <c r="CR76" s="176" t="e" cm="1">
        <f t="array" ref="CR76">_xlfn.XLOOKUP(CR$1,'PY1 Data(H)'!$A$1:$CZ$1,_xlfn.XLOOKUP($A76,'PY1 Data(H)'!$A$1:$A$288,'PY1 Data(H)'!$A$1:$CZ$288))</f>
        <v>#N/A</v>
      </c>
      <c r="CS76" s="176" t="e" cm="1">
        <f t="array" ref="CS76">_xlfn.XLOOKUP(CS$1,'PY1 Data(H)'!$A$1:$CZ$1,_xlfn.XLOOKUP($A76,'PY1 Data(H)'!$A$1:$A$288,'PY1 Data(H)'!$A$1:$CZ$288))</f>
        <v>#N/A</v>
      </c>
      <c r="CT76" s="176" t="e" cm="1">
        <f t="array" ref="CT76">_xlfn.XLOOKUP(CT$1,'PY1 Data(H)'!$A$1:$CZ$1,_xlfn.XLOOKUP($A76,'PY1 Data(H)'!$A$1:$A$288,'PY1 Data(H)'!$A$1:$CZ$288))</f>
        <v>#N/A</v>
      </c>
      <c r="CU76" s="176" t="e" cm="1">
        <f t="array" ref="CU76">_xlfn.XLOOKUP(CU$1,'PY1 Data(H)'!$A$1:$CZ$1,_xlfn.XLOOKUP($A76,'PY1 Data(H)'!$A$1:$A$288,'PY1 Data(H)'!$A$1:$CZ$288))</f>
        <v>#N/A</v>
      </c>
      <c r="CV76" s="176" t="e" cm="1">
        <f t="array" ref="CV76">_xlfn.XLOOKUP(CV$1,'PY1 Data(H)'!$A$1:$CZ$1,_xlfn.XLOOKUP($A76,'PY1 Data(H)'!$A$1:$A$288,'PY1 Data(H)'!$A$1:$CZ$288))</f>
        <v>#N/A</v>
      </c>
      <c r="CW76" s="176" t="e" cm="1">
        <f t="array" ref="CW76">_xlfn.XLOOKUP(CW$1,'PY1 Data(H)'!$A$1:$CZ$1,_xlfn.XLOOKUP($A76,'PY1 Data(H)'!$A$1:$A$288,'PY1 Data(H)'!$A$1:$CZ$288))</f>
        <v>#N/A</v>
      </c>
      <c r="CX76" s="176" t="e" cm="1">
        <f t="array" ref="CX76">_xlfn.XLOOKUP(CX$1,'PY1 Data(H)'!$A$1:$CZ$1,_xlfn.XLOOKUP($A76,'PY1 Data(H)'!$A$1:$A$288,'PY1 Data(H)'!$A$1:$CZ$288))</f>
        <v>#N/A</v>
      </c>
      <c r="CY76" s="176" t="e" cm="1">
        <f t="array" ref="CY76">_xlfn.XLOOKUP(CY$1,'PY1 Data(H)'!$A$1:$CZ$1,_xlfn.XLOOKUP($A76,'PY1 Data(H)'!$A$1:$A$288,'PY1 Data(H)'!$A$1:$CZ$288))</f>
        <v>#N/A</v>
      </c>
    </row>
    <row r="77" spans="1:103" x14ac:dyDescent="0.3">
      <c r="A77">
        <v>148</v>
      </c>
      <c r="D77" s="176" cm="1">
        <f t="array" ref="D77">_xlfn.XLOOKUP(D$1,'PY1 Data(H)'!$A$1:$CZ$1,_xlfn.XLOOKUP($A77,'PY1 Data(H)'!$A$1:$A$288,'PY1 Data(H)'!$A$1:$CZ$288))</f>
        <v>13842815</v>
      </c>
      <c r="E77" s="176" cm="1">
        <f t="array" ref="E77">_xlfn.XLOOKUP(E$1,'PY1 Data(H)'!$A$1:$CZ$1,_xlfn.XLOOKUP($A77,'PY1 Data(H)'!$A$1:$A$288,'PY1 Data(H)'!$A$1:$CZ$288))</f>
        <v>2088866</v>
      </c>
      <c r="F77" s="176" cm="1">
        <f t="array" ref="F77">_xlfn.XLOOKUP(F$1,'PY1 Data(H)'!$A$1:$CZ$1,_xlfn.XLOOKUP($A77,'PY1 Data(H)'!$A$1:$A$288,'PY1 Data(H)'!$A$1:$CZ$288))</f>
        <v>522255</v>
      </c>
      <c r="G77" s="176" cm="1">
        <f t="array" ref="G77">_xlfn.XLOOKUP(G$1,'PY1 Data(H)'!$A$1:$CZ$1,_xlfn.XLOOKUP($A77,'PY1 Data(H)'!$A$1:$A$288,'PY1 Data(H)'!$A$1:$CZ$288))</f>
        <v>0</v>
      </c>
      <c r="H77" s="176" cm="1">
        <f t="array" ref="H77">_xlfn.XLOOKUP(H$1,'PY1 Data(H)'!$A$1:$CZ$1,_xlfn.XLOOKUP($A77,'PY1 Data(H)'!$A$1:$A$288,'PY1 Data(H)'!$A$1:$CZ$288))</f>
        <v>785342</v>
      </c>
      <c r="I77" s="176" cm="1">
        <f t="array" ref="I77">_xlfn.XLOOKUP(I$1,'PY1 Data(H)'!$A$1:$CZ$1,_xlfn.XLOOKUP($A77,'PY1 Data(H)'!$A$1:$A$288,'PY1 Data(H)'!$A$1:$CZ$288))</f>
        <v>2165375</v>
      </c>
      <c r="J77" s="176" cm="1">
        <f t="array" ref="J77">_xlfn.XLOOKUP(J$1,'PY1 Data(H)'!$A$1:$CZ$1,_xlfn.XLOOKUP($A77,'PY1 Data(H)'!$A$1:$A$288,'PY1 Data(H)'!$A$1:$CZ$288))</f>
        <v>1270878</v>
      </c>
      <c r="K77" s="176" cm="1">
        <f t="array" ref="K77">_xlfn.XLOOKUP(K$1,'PY1 Data(H)'!$A$1:$CZ$1,_xlfn.XLOOKUP($A77,'PY1 Data(H)'!$A$1:$A$288,'PY1 Data(H)'!$A$1:$CZ$288))</f>
        <v>0</v>
      </c>
      <c r="L77" s="176" cm="1">
        <f t="array" ref="L77">_xlfn.XLOOKUP(L$1,'PY1 Data(H)'!$A$1:$CZ$1,_xlfn.XLOOKUP($A77,'PY1 Data(H)'!$A$1:$A$288,'PY1 Data(H)'!$A$1:$CZ$288))</f>
        <v>210225</v>
      </c>
      <c r="M77" s="176" cm="1">
        <f t="array" ref="M77">_xlfn.XLOOKUP(M$1,'PY1 Data(H)'!$A$1:$CZ$1,_xlfn.XLOOKUP($A77,'PY1 Data(H)'!$A$1:$A$288,'PY1 Data(H)'!$A$1:$CZ$288))</f>
        <v>35395835</v>
      </c>
      <c r="N77" s="176" cm="1">
        <f t="array" ref="N77">_xlfn.XLOOKUP(N$1,'PY1 Data(H)'!$A$1:$CZ$1,_xlfn.XLOOKUP($A77,'PY1 Data(H)'!$A$1:$A$288,'PY1 Data(H)'!$A$1:$CZ$288))</f>
        <v>27837613</v>
      </c>
      <c r="O77" s="176" cm="1">
        <f t="array" ref="O77">_xlfn.XLOOKUP(O$1,'PY1 Data(H)'!$A$1:$CZ$1,_xlfn.XLOOKUP($A77,'PY1 Data(H)'!$A$1:$A$288,'PY1 Data(H)'!$A$1:$CZ$288))</f>
        <v>3362119</v>
      </c>
      <c r="P77" s="176" cm="1">
        <f t="array" ref="P77">_xlfn.XLOOKUP(P$1,'PY1 Data(H)'!$A$1:$CZ$1,_xlfn.XLOOKUP($A77,'PY1 Data(H)'!$A$1:$A$288,'PY1 Data(H)'!$A$1:$CZ$288))</f>
        <v>38466081</v>
      </c>
      <c r="Q77" s="176" cm="1">
        <f t="array" ref="Q77">_xlfn.XLOOKUP(Q$1,'PY1 Data(H)'!$A$1:$CZ$1,_xlfn.XLOOKUP($A77,'PY1 Data(H)'!$A$1:$A$288,'PY1 Data(H)'!$A$1:$CZ$288))</f>
        <v>11654491</v>
      </c>
      <c r="R77" s="176" cm="1">
        <f t="array" ref="R77">_xlfn.XLOOKUP(R$1,'PY1 Data(H)'!$A$1:$CZ$1,_xlfn.XLOOKUP($A77,'PY1 Data(H)'!$A$1:$A$288,'PY1 Data(H)'!$A$1:$CZ$288))</f>
        <v>0</v>
      </c>
      <c r="S77" s="176" cm="1">
        <f t="array" ref="S77">_xlfn.XLOOKUP(S$1,'PY1 Data(H)'!$A$1:$CZ$1,_xlfn.XLOOKUP($A77,'PY1 Data(H)'!$A$1:$A$288,'PY1 Data(H)'!$A$1:$CZ$288))</f>
        <v>1092701</v>
      </c>
      <c r="T77" s="176" cm="1">
        <f t="array" ref="T77">_xlfn.XLOOKUP(T$1,'PY1 Data(H)'!$A$1:$CZ$1,_xlfn.XLOOKUP($A77,'PY1 Data(H)'!$A$1:$A$288,'PY1 Data(H)'!$A$1:$CZ$288))</f>
        <v>0</v>
      </c>
      <c r="U77" s="176" cm="1">
        <f t="array" ref="U77">_xlfn.XLOOKUP(U$1,'PY1 Data(H)'!$A$1:$CZ$1,_xlfn.XLOOKUP($A77,'PY1 Data(H)'!$A$1:$A$288,'PY1 Data(H)'!$A$1:$CZ$288))</f>
        <v>14592817</v>
      </c>
      <c r="V77" s="176" cm="1">
        <f t="array" ref="V77">_xlfn.XLOOKUP(V$1,'PY1 Data(H)'!$A$1:$CZ$1,_xlfn.XLOOKUP($A77,'PY1 Data(H)'!$A$1:$A$288,'PY1 Data(H)'!$A$1:$CZ$288))</f>
        <v>0</v>
      </c>
      <c r="W77" s="176" cm="1">
        <f t="array" ref="W77">_xlfn.XLOOKUP(W$1,'PY1 Data(H)'!$A$1:$CZ$1,_xlfn.XLOOKUP($A77,'PY1 Data(H)'!$A$1:$A$288,'PY1 Data(H)'!$A$1:$CZ$288))</f>
        <v>0</v>
      </c>
      <c r="X77" s="176" cm="1">
        <f t="array" ref="X77">_xlfn.XLOOKUP(X$1,'PY1 Data(H)'!$A$1:$CZ$1,_xlfn.XLOOKUP($A77,'PY1 Data(H)'!$A$1:$A$288,'PY1 Data(H)'!$A$1:$CZ$288))</f>
        <v>200000</v>
      </c>
      <c r="Y77" s="176" cm="1">
        <f t="array" ref="Y77">_xlfn.XLOOKUP(Y$1,'PY1 Data(H)'!$A$1:$CZ$1,_xlfn.XLOOKUP($A77,'PY1 Data(H)'!$A$1:$A$288,'PY1 Data(H)'!$A$1:$CZ$288))</f>
        <v>35000</v>
      </c>
      <c r="Z77" s="176" cm="1">
        <f t="array" ref="Z77">_xlfn.XLOOKUP(Z$1,'PY1 Data(H)'!$A$1:$CZ$1,_xlfn.XLOOKUP($A77,'PY1 Data(H)'!$A$1:$A$288,'PY1 Data(H)'!$A$1:$CZ$288))</f>
        <v>2850000</v>
      </c>
      <c r="AA77" s="176" cm="1">
        <f t="array" ref="AA77">_xlfn.XLOOKUP(AA$1,'PY1 Data(H)'!$A$1:$CZ$1,_xlfn.XLOOKUP($A77,'PY1 Data(H)'!$A$1:$A$288,'PY1 Data(H)'!$A$1:$CZ$288))</f>
        <v>1553065</v>
      </c>
      <c r="AB77" s="176" cm="1">
        <f t="array" ref="AB77">_xlfn.XLOOKUP(AB$1,'PY1 Data(H)'!$A$1:$CZ$1,_xlfn.XLOOKUP($A77,'PY1 Data(H)'!$A$1:$A$288,'PY1 Data(H)'!$A$1:$CZ$288))</f>
        <v>1994967</v>
      </c>
      <c r="AC77" s="176" cm="1">
        <f t="array" ref="AC77">_xlfn.XLOOKUP(AC$1,'PY1 Data(H)'!$A$1:$CZ$1,_xlfn.XLOOKUP($A77,'PY1 Data(H)'!$A$1:$A$288,'PY1 Data(H)'!$A$1:$CZ$288))</f>
        <v>11521907</v>
      </c>
      <c r="AD77" s="176" cm="1">
        <f t="array" ref="AD77">_xlfn.XLOOKUP(AD$1,'PY1 Data(H)'!$A$1:$CZ$1,_xlfn.XLOOKUP($A77,'PY1 Data(H)'!$A$1:$A$288,'PY1 Data(H)'!$A$1:$CZ$288))</f>
        <v>1835000</v>
      </c>
      <c r="AE77" s="176" cm="1">
        <f t="array" ref="AE77">_xlfn.XLOOKUP(AE$1,'PY1 Data(H)'!$A$1:$CZ$1,_xlfn.XLOOKUP($A77,'PY1 Data(H)'!$A$1:$A$288,'PY1 Data(H)'!$A$1:$CZ$288))</f>
        <v>2189872</v>
      </c>
      <c r="AF77" s="176" cm="1">
        <f t="array" ref="AF77">_xlfn.XLOOKUP(AF$1,'PY1 Data(H)'!$A$1:$CZ$1,_xlfn.XLOOKUP($A77,'PY1 Data(H)'!$A$1:$A$288,'PY1 Data(H)'!$A$1:$CZ$288))</f>
        <v>6188418</v>
      </c>
      <c r="AG77" s="176" cm="1">
        <f t="array" ref="AG77">_xlfn.XLOOKUP(AG$1,'PY1 Data(H)'!$A$1:$CZ$1,_xlfn.XLOOKUP($A77,'PY1 Data(H)'!$A$1:$A$288,'PY1 Data(H)'!$A$1:$CZ$288))</f>
        <v>2650314</v>
      </c>
      <c r="AH77" s="176" cm="1">
        <f t="array" ref="AH77">_xlfn.XLOOKUP(AH$1,'PY1 Data(H)'!$A$1:$CZ$1,_xlfn.XLOOKUP($A77,'PY1 Data(H)'!$A$1:$A$288,'PY1 Data(H)'!$A$1:$CZ$288))</f>
        <v>187333</v>
      </c>
      <c r="AI77" s="176" cm="1">
        <f t="array" ref="AI77">_xlfn.XLOOKUP(AI$1,'PY1 Data(H)'!$A$1:$CZ$1,_xlfn.XLOOKUP($A77,'PY1 Data(H)'!$A$1:$A$288,'PY1 Data(H)'!$A$1:$CZ$288))</f>
        <v>32074356</v>
      </c>
      <c r="AJ77" s="176" cm="1">
        <f t="array" ref="AJ77">_xlfn.XLOOKUP(AJ$1,'PY1 Data(H)'!$A$1:$CZ$1,_xlfn.XLOOKUP($A77,'PY1 Data(H)'!$A$1:$A$288,'PY1 Data(H)'!$A$1:$CZ$288))</f>
        <v>652627</v>
      </c>
      <c r="AK77" s="176" cm="1">
        <f t="array" ref="AK77">_xlfn.XLOOKUP(AK$1,'PY1 Data(H)'!$A$1:$CZ$1,_xlfn.XLOOKUP($A77,'PY1 Data(H)'!$A$1:$A$288,'PY1 Data(H)'!$A$1:$CZ$288))</f>
        <v>61427638</v>
      </c>
      <c r="AL77" s="176" cm="1">
        <f t="array" ref="AL77">_xlfn.XLOOKUP(AL$1,'PY1 Data(H)'!$A$1:$CZ$1,_xlfn.XLOOKUP($A77,'PY1 Data(H)'!$A$1:$A$288,'PY1 Data(H)'!$A$1:$CZ$288))</f>
        <v>2246634</v>
      </c>
      <c r="AM77" s="176" cm="1">
        <f t="array" ref="AM77">_xlfn.XLOOKUP(AM$1,'PY1 Data(H)'!$A$1:$CZ$1,_xlfn.XLOOKUP($A77,'PY1 Data(H)'!$A$1:$A$288,'PY1 Data(H)'!$A$1:$CZ$288))</f>
        <v>20047162</v>
      </c>
      <c r="AN77" s="176" cm="1">
        <f t="array" ref="AN77">_xlfn.XLOOKUP(AN$1,'PY1 Data(H)'!$A$1:$CZ$1,_xlfn.XLOOKUP($A77,'PY1 Data(H)'!$A$1:$A$288,'PY1 Data(H)'!$A$1:$CZ$288))</f>
        <v>469355</v>
      </c>
      <c r="AO77" s="176" cm="1">
        <f t="array" ref="AO77">_xlfn.XLOOKUP(AO$1,'PY1 Data(H)'!$A$1:$CZ$1,_xlfn.XLOOKUP($A77,'PY1 Data(H)'!$A$1:$A$288,'PY1 Data(H)'!$A$1:$CZ$288))</f>
        <v>0</v>
      </c>
      <c r="AP77" s="176" cm="1">
        <f t="array" ref="AP77">_xlfn.XLOOKUP(AP$1,'PY1 Data(H)'!$A$1:$CZ$1,_xlfn.XLOOKUP($A77,'PY1 Data(H)'!$A$1:$A$288,'PY1 Data(H)'!$A$1:$CZ$288))</f>
        <v>1535995</v>
      </c>
      <c r="AQ77" s="176" cm="1">
        <f t="array" ref="AQ77">_xlfn.XLOOKUP(AQ$1,'PY1 Data(H)'!$A$1:$CZ$1,_xlfn.XLOOKUP($A77,'PY1 Data(H)'!$A$1:$A$288,'PY1 Data(H)'!$A$1:$CZ$288))</f>
        <v>841256</v>
      </c>
      <c r="AR77" s="176" cm="1">
        <f t="array" ref="AR77">_xlfn.XLOOKUP(AR$1,'PY1 Data(H)'!$A$1:$CZ$1,_xlfn.XLOOKUP($A77,'PY1 Data(H)'!$A$1:$A$288,'PY1 Data(H)'!$A$1:$CZ$288))</f>
        <v>8159629</v>
      </c>
      <c r="AS77" s="176" cm="1">
        <f t="array" ref="AS77">_xlfn.XLOOKUP(AS$1,'PY1 Data(H)'!$A$1:$CZ$1,_xlfn.XLOOKUP($A77,'PY1 Data(H)'!$A$1:$A$288,'PY1 Data(H)'!$A$1:$CZ$288))</f>
        <v>942106</v>
      </c>
      <c r="AT77" s="176" cm="1">
        <f t="array" ref="AT77">_xlfn.XLOOKUP(AT$1,'PY1 Data(H)'!$A$1:$CZ$1,_xlfn.XLOOKUP($A77,'PY1 Data(H)'!$A$1:$A$288,'PY1 Data(H)'!$A$1:$CZ$288))</f>
        <v>17408013</v>
      </c>
      <c r="AU77" s="176" cm="1">
        <f t="array" ref="AU77">_xlfn.XLOOKUP(AU$1,'PY1 Data(H)'!$A$1:$CZ$1,_xlfn.XLOOKUP($A77,'PY1 Data(H)'!$A$1:$A$288,'PY1 Data(H)'!$A$1:$CZ$288))</f>
        <v>3354442</v>
      </c>
      <c r="AV77" s="176" cm="1">
        <f t="array" ref="AV77">_xlfn.XLOOKUP(AV$1,'PY1 Data(H)'!$A$1:$CZ$1,_xlfn.XLOOKUP($A77,'PY1 Data(H)'!$A$1:$A$288,'PY1 Data(H)'!$A$1:$CZ$288))</f>
        <v>40112565</v>
      </c>
      <c r="AW77" s="176" cm="1">
        <f t="array" ref="AW77">_xlfn.XLOOKUP(AW$1,'PY1 Data(H)'!$A$1:$CZ$1,_xlfn.XLOOKUP($A77,'PY1 Data(H)'!$A$1:$A$288,'PY1 Data(H)'!$A$1:$CZ$288))</f>
        <v>0</v>
      </c>
      <c r="AX77" s="176" cm="1">
        <f t="array" ref="AX77">_xlfn.XLOOKUP(AX$1,'PY1 Data(H)'!$A$1:$CZ$1,_xlfn.XLOOKUP($A77,'PY1 Data(H)'!$A$1:$A$288,'PY1 Data(H)'!$A$1:$CZ$288))</f>
        <v>1210590</v>
      </c>
      <c r="AY77" s="176" cm="1">
        <f t="array" ref="AY77">_xlfn.XLOOKUP(AY$1,'PY1 Data(H)'!$A$1:$CZ$1,_xlfn.XLOOKUP($A77,'PY1 Data(H)'!$A$1:$A$288,'PY1 Data(H)'!$A$1:$CZ$288))</f>
        <v>0</v>
      </c>
      <c r="AZ77" s="176" cm="1">
        <f t="array" ref="AZ77">_xlfn.XLOOKUP(AZ$1,'PY1 Data(H)'!$A$1:$CZ$1,_xlfn.XLOOKUP($A77,'PY1 Data(H)'!$A$1:$A$288,'PY1 Data(H)'!$A$1:$CZ$288))</f>
        <v>31350217</v>
      </c>
      <c r="BA77" s="176" cm="1">
        <f t="array" ref="BA77">_xlfn.XLOOKUP(BA$1,'PY1 Data(H)'!$A$1:$CZ$1,_xlfn.XLOOKUP($A77,'PY1 Data(H)'!$A$1:$A$288,'PY1 Data(H)'!$A$1:$CZ$288))</f>
        <v>2781376</v>
      </c>
      <c r="BB77" s="176" cm="1">
        <f t="array" ref="BB77">_xlfn.XLOOKUP(BB$1,'PY1 Data(H)'!$A$1:$CZ$1,_xlfn.XLOOKUP($A77,'PY1 Data(H)'!$A$1:$A$288,'PY1 Data(H)'!$A$1:$CZ$288))</f>
        <v>800000</v>
      </c>
      <c r="BC77" s="176" cm="1">
        <f t="array" ref="BC77">_xlfn.XLOOKUP(BC$1,'PY1 Data(H)'!$A$1:$CZ$1,_xlfn.XLOOKUP($A77,'PY1 Data(H)'!$A$1:$A$288,'PY1 Data(H)'!$A$1:$CZ$288))</f>
        <v>336367</v>
      </c>
      <c r="BD77" s="176" cm="1">
        <f t="array" ref="BD77">_xlfn.XLOOKUP(BD$1,'PY1 Data(H)'!$A$1:$CZ$1,_xlfn.XLOOKUP($A77,'PY1 Data(H)'!$A$1:$A$288,'PY1 Data(H)'!$A$1:$CZ$288))</f>
        <v>1858810</v>
      </c>
      <c r="BE77" s="176" cm="1">
        <f t="array" ref="BE77">_xlfn.XLOOKUP(BE$1,'PY1 Data(H)'!$A$1:$CZ$1,_xlfn.XLOOKUP($A77,'PY1 Data(H)'!$A$1:$A$288,'PY1 Data(H)'!$A$1:$CZ$288))</f>
        <v>240177</v>
      </c>
      <c r="BF77" s="176" cm="1">
        <f t="array" ref="BF77">_xlfn.XLOOKUP(BF$1,'PY1 Data(H)'!$A$1:$CZ$1,_xlfn.XLOOKUP($A77,'PY1 Data(H)'!$A$1:$A$288,'PY1 Data(H)'!$A$1:$CZ$288))</f>
        <v>6169568</v>
      </c>
      <c r="BG77" s="176" cm="1">
        <f t="array" ref="BG77">_xlfn.XLOOKUP(BG$1,'PY1 Data(H)'!$A$1:$CZ$1,_xlfn.XLOOKUP($A77,'PY1 Data(H)'!$A$1:$A$288,'PY1 Data(H)'!$A$1:$CZ$288))</f>
        <v>2471030</v>
      </c>
      <c r="BH77" s="176" cm="1">
        <f t="array" ref="BH77">_xlfn.XLOOKUP(BH$1,'PY1 Data(H)'!$A$1:$CZ$1,_xlfn.XLOOKUP($A77,'PY1 Data(H)'!$A$1:$A$288,'PY1 Data(H)'!$A$1:$CZ$288))</f>
        <v>4585278</v>
      </c>
      <c r="BI77" s="176" cm="1">
        <f t="array" ref="BI77">_xlfn.XLOOKUP(BI$1,'PY1 Data(H)'!$A$1:$CZ$1,_xlfn.XLOOKUP($A77,'PY1 Data(H)'!$A$1:$A$288,'PY1 Data(H)'!$A$1:$CZ$288))</f>
        <v>1413617</v>
      </c>
      <c r="BJ77" s="176" cm="1">
        <f t="array" ref="BJ77">_xlfn.XLOOKUP(BJ$1,'PY1 Data(H)'!$A$1:$CZ$1,_xlfn.XLOOKUP($A77,'PY1 Data(H)'!$A$1:$A$288,'PY1 Data(H)'!$A$1:$CZ$288))</f>
        <v>6150528</v>
      </c>
      <c r="BK77" s="176" cm="1">
        <f t="array" ref="BK77">_xlfn.XLOOKUP(BK$1,'PY1 Data(H)'!$A$1:$CZ$1,_xlfn.XLOOKUP($A77,'PY1 Data(H)'!$A$1:$A$288,'PY1 Data(H)'!$A$1:$CZ$288))</f>
        <v>252390058</v>
      </c>
      <c r="BL77" s="176" cm="1">
        <f t="array" ref="BL77">_xlfn.XLOOKUP(BL$1,'PY1 Data(H)'!$A$1:$CZ$1,_xlfn.XLOOKUP($A77,'PY1 Data(H)'!$A$1:$A$288,'PY1 Data(H)'!$A$1:$CZ$288))</f>
        <v>1054475</v>
      </c>
      <c r="BM77" s="176" cm="1">
        <f t="array" ref="BM77">_xlfn.XLOOKUP(BM$1,'PY1 Data(H)'!$A$1:$CZ$1,_xlfn.XLOOKUP($A77,'PY1 Data(H)'!$A$1:$A$288,'PY1 Data(H)'!$A$1:$CZ$288))</f>
        <v>4239587</v>
      </c>
      <c r="BN77" s="176" cm="1">
        <f t="array" ref="BN77">_xlfn.XLOOKUP(BN$1,'PY1 Data(H)'!$A$1:$CZ$1,_xlfn.XLOOKUP($A77,'PY1 Data(H)'!$A$1:$A$288,'PY1 Data(H)'!$A$1:$CZ$288))</f>
        <v>36571428</v>
      </c>
      <c r="BO77" s="176" cm="1">
        <f t="array" ref="BO77">_xlfn.XLOOKUP(BO$1,'PY1 Data(H)'!$A$1:$CZ$1,_xlfn.XLOOKUP($A77,'PY1 Data(H)'!$A$1:$A$288,'PY1 Data(H)'!$A$1:$CZ$288))</f>
        <v>1396890</v>
      </c>
      <c r="BP77" s="176" cm="1">
        <f t="array" ref="BP77">_xlfn.XLOOKUP(BP$1,'PY1 Data(H)'!$A$1:$CZ$1,_xlfn.XLOOKUP($A77,'PY1 Data(H)'!$A$1:$A$288,'PY1 Data(H)'!$A$1:$CZ$288))</f>
        <v>10010907</v>
      </c>
      <c r="BQ77" s="176" cm="1">
        <f t="array" ref="BQ77">_xlfn.XLOOKUP(BQ$1,'PY1 Data(H)'!$A$1:$CZ$1,_xlfn.XLOOKUP($A77,'PY1 Data(H)'!$A$1:$A$288,'PY1 Data(H)'!$A$1:$CZ$288))</f>
        <v>357050</v>
      </c>
      <c r="BR77" s="176" cm="1">
        <f t="array" ref="BR77">_xlfn.XLOOKUP(BR$1,'PY1 Data(H)'!$A$1:$CZ$1,_xlfn.XLOOKUP($A77,'PY1 Data(H)'!$A$1:$A$288,'PY1 Data(H)'!$A$1:$CZ$288))</f>
        <v>36016296</v>
      </c>
      <c r="BS77" s="176" cm="1">
        <f t="array" ref="BS77">_xlfn.XLOOKUP(BS$1,'PY1 Data(H)'!$A$1:$CZ$1,_xlfn.XLOOKUP($A77,'PY1 Data(H)'!$A$1:$A$288,'PY1 Data(H)'!$A$1:$CZ$288))</f>
        <v>34985448</v>
      </c>
      <c r="BT77" s="176" cm="1">
        <f t="array" ref="BT77">_xlfn.XLOOKUP(BT$1,'PY1 Data(H)'!$A$1:$CZ$1,_xlfn.XLOOKUP($A77,'PY1 Data(H)'!$A$1:$A$288,'PY1 Data(H)'!$A$1:$CZ$288))</f>
        <v>375000</v>
      </c>
      <c r="BU77" s="176" cm="1">
        <f t="array" ref="BU77">_xlfn.XLOOKUP(BU$1,'PY1 Data(H)'!$A$1:$CZ$1,_xlfn.XLOOKUP($A77,'PY1 Data(H)'!$A$1:$A$288,'PY1 Data(H)'!$A$1:$CZ$288))</f>
        <v>2073400</v>
      </c>
      <c r="BV77" s="176" cm="1">
        <f t="array" ref="BV77">_xlfn.XLOOKUP(BV$1,'PY1 Data(H)'!$A$1:$CZ$1,_xlfn.XLOOKUP($A77,'PY1 Data(H)'!$A$1:$A$288,'PY1 Data(H)'!$A$1:$CZ$288))</f>
        <v>2417084</v>
      </c>
      <c r="BW77" s="176" cm="1">
        <f t="array" ref="BW77">_xlfn.XLOOKUP(BW$1,'PY1 Data(H)'!$A$1:$CZ$1,_xlfn.XLOOKUP($A77,'PY1 Data(H)'!$A$1:$A$288,'PY1 Data(H)'!$A$1:$CZ$288))</f>
        <v>0</v>
      </c>
      <c r="BX77" s="176" cm="1">
        <f t="array" ref="BX77">_xlfn.XLOOKUP(BX$1,'PY1 Data(H)'!$A$1:$CZ$1,_xlfn.XLOOKUP($A77,'PY1 Data(H)'!$A$1:$A$288,'PY1 Data(H)'!$A$1:$CZ$288))</f>
        <v>11759077</v>
      </c>
      <c r="BY77" s="176" cm="1">
        <f t="array" ref="BY77">_xlfn.XLOOKUP(BY$1,'PY1 Data(H)'!$A$1:$CZ$1,_xlfn.XLOOKUP($A77,'PY1 Data(H)'!$A$1:$A$288,'PY1 Data(H)'!$A$1:$CZ$288))</f>
        <v>5115697</v>
      </c>
      <c r="BZ77" s="176" cm="1">
        <f t="array" ref="BZ77">_xlfn.XLOOKUP(BZ$1,'PY1 Data(H)'!$A$1:$CZ$1,_xlfn.XLOOKUP($A77,'PY1 Data(H)'!$A$1:$A$288,'PY1 Data(H)'!$A$1:$CZ$288))</f>
        <v>312000</v>
      </c>
      <c r="CA77" s="176" cm="1">
        <f t="array" ref="CA77">_xlfn.XLOOKUP(CA$1,'PY1 Data(H)'!$A$1:$CZ$1,_xlfn.XLOOKUP($A77,'PY1 Data(H)'!$A$1:$A$288,'PY1 Data(H)'!$A$1:$CZ$288))</f>
        <v>29968894</v>
      </c>
      <c r="CB77" s="176" cm="1">
        <f t="array" ref="CB77">_xlfn.XLOOKUP(CB$1,'PY1 Data(H)'!$A$1:$CZ$1,_xlfn.XLOOKUP($A77,'PY1 Data(H)'!$A$1:$A$288,'PY1 Data(H)'!$A$1:$CZ$288))</f>
        <v>2350255</v>
      </c>
      <c r="CC77" s="176" cm="1">
        <f t="array" ref="CC77">_xlfn.XLOOKUP(CC$1,'PY1 Data(H)'!$A$1:$CZ$1,_xlfn.XLOOKUP($A77,'PY1 Data(H)'!$A$1:$A$288,'PY1 Data(H)'!$A$1:$CZ$288))</f>
        <v>6037399</v>
      </c>
      <c r="CD77" s="176" cm="1">
        <f t="array" ref="CD77">_xlfn.XLOOKUP(CD$1,'PY1 Data(H)'!$A$1:$CZ$1,_xlfn.XLOOKUP($A77,'PY1 Data(H)'!$A$1:$A$288,'PY1 Data(H)'!$A$1:$CZ$288))</f>
        <v>2291999</v>
      </c>
      <c r="CE77" s="176" cm="1">
        <f t="array" ref="CE77">_xlfn.XLOOKUP(CE$1,'PY1 Data(H)'!$A$1:$CZ$1,_xlfn.XLOOKUP($A77,'PY1 Data(H)'!$A$1:$A$288,'PY1 Data(H)'!$A$1:$CZ$288))</f>
        <v>3902504</v>
      </c>
      <c r="CF77" s="176" cm="1">
        <f t="array" ref="CF77">_xlfn.XLOOKUP(CF$1,'PY1 Data(H)'!$A$1:$CZ$1,_xlfn.XLOOKUP($A77,'PY1 Data(H)'!$A$1:$A$288,'PY1 Data(H)'!$A$1:$CZ$288))</f>
        <v>18891722</v>
      </c>
      <c r="CG77" s="176" cm="1">
        <f t="array" ref="CG77">_xlfn.XLOOKUP(CG$1,'PY1 Data(H)'!$A$1:$CZ$1,_xlfn.XLOOKUP($A77,'PY1 Data(H)'!$A$1:$A$288,'PY1 Data(H)'!$A$1:$CZ$288))</f>
        <v>3157641</v>
      </c>
      <c r="CH77" s="176" cm="1">
        <f t="array" ref="CH77">_xlfn.XLOOKUP(CH$1,'PY1 Data(H)'!$A$1:$CZ$1,_xlfn.XLOOKUP($A77,'PY1 Data(H)'!$A$1:$A$288,'PY1 Data(H)'!$A$1:$CZ$288))</f>
        <v>385000</v>
      </c>
      <c r="CI77" s="176" cm="1">
        <f t="array" ref="CI77">_xlfn.XLOOKUP(CI$1,'PY1 Data(H)'!$A$1:$CZ$1,_xlfn.XLOOKUP($A77,'PY1 Data(H)'!$A$1:$A$288,'PY1 Data(H)'!$A$1:$CZ$288))</f>
        <v>3445000</v>
      </c>
      <c r="CJ77" s="176" cm="1">
        <f t="array" ref="CJ77">_xlfn.XLOOKUP(CJ$1,'PY1 Data(H)'!$A$1:$CZ$1,_xlfn.XLOOKUP($A77,'PY1 Data(H)'!$A$1:$A$288,'PY1 Data(H)'!$A$1:$CZ$288))</f>
        <v>1524000</v>
      </c>
      <c r="CK77" s="176" cm="1">
        <f t="array" ref="CK77">_xlfn.XLOOKUP(CK$1,'PY1 Data(H)'!$A$1:$CZ$1,_xlfn.XLOOKUP($A77,'PY1 Data(H)'!$A$1:$A$288,'PY1 Data(H)'!$A$1:$CZ$288))</f>
        <v>2295539</v>
      </c>
      <c r="CL77" s="176" cm="1">
        <f t="array" ref="CL77">_xlfn.XLOOKUP(CL$1,'PY1 Data(H)'!$A$1:$CZ$1,_xlfn.XLOOKUP($A77,'PY1 Data(H)'!$A$1:$A$288,'PY1 Data(H)'!$A$1:$CZ$288))</f>
        <v>1400936</v>
      </c>
      <c r="CM77" s="176" cm="1">
        <f t="array" ref="CM77">_xlfn.XLOOKUP(CM$1,'PY1 Data(H)'!$A$1:$CZ$1,_xlfn.XLOOKUP($A77,'PY1 Data(H)'!$A$1:$A$288,'PY1 Data(H)'!$A$1:$CZ$288))</f>
        <v>3047262</v>
      </c>
      <c r="CN77" s="176" cm="1">
        <f t="array" ref="CN77">_xlfn.XLOOKUP(CN$1,'PY1 Data(H)'!$A$1:$CZ$1,_xlfn.XLOOKUP($A77,'PY1 Data(H)'!$A$1:$A$288,'PY1 Data(H)'!$A$1:$CZ$288))</f>
        <v>106817</v>
      </c>
      <c r="CO77" s="176" cm="1">
        <f t="array" ref="CO77">_xlfn.XLOOKUP(CO$1,'PY1 Data(H)'!$A$1:$CZ$1,_xlfn.XLOOKUP($A77,'PY1 Data(H)'!$A$1:$A$288,'PY1 Data(H)'!$A$1:$CZ$288))</f>
        <v>27135785</v>
      </c>
      <c r="CP77" s="176" cm="1">
        <f t="array" ref="CP77">_xlfn.XLOOKUP(CP$1,'PY1 Data(H)'!$A$1:$CZ$1,_xlfn.XLOOKUP($A77,'PY1 Data(H)'!$A$1:$A$288,'PY1 Data(H)'!$A$1:$CZ$288))</f>
        <v>625000</v>
      </c>
      <c r="CQ77" s="176" cm="1">
        <f t="array" ref="CQ77">_xlfn.XLOOKUP(CQ$1,'PY1 Data(H)'!$A$1:$CZ$1,_xlfn.XLOOKUP($A77,'PY1 Data(H)'!$A$1:$A$288,'PY1 Data(H)'!$A$1:$CZ$288))</f>
        <v>241950336</v>
      </c>
      <c r="CR77" s="176" cm="1">
        <f t="array" ref="CR77">_xlfn.XLOOKUP(CR$1,'PY1 Data(H)'!$A$1:$CZ$1,_xlfn.XLOOKUP($A77,'PY1 Data(H)'!$A$1:$A$288,'PY1 Data(H)'!$A$1:$CZ$288))</f>
        <v>309884</v>
      </c>
      <c r="CS77" s="176" cm="1">
        <f t="array" ref="CS77">_xlfn.XLOOKUP(CS$1,'PY1 Data(H)'!$A$1:$CZ$1,_xlfn.XLOOKUP($A77,'PY1 Data(H)'!$A$1:$A$288,'PY1 Data(H)'!$A$1:$CZ$288))</f>
        <v>87407</v>
      </c>
      <c r="CT77" s="176" cm="1">
        <f t="array" ref="CT77">_xlfn.XLOOKUP(CT$1,'PY1 Data(H)'!$A$1:$CZ$1,_xlfn.XLOOKUP($A77,'PY1 Data(H)'!$A$1:$A$288,'PY1 Data(H)'!$A$1:$CZ$288))</f>
        <v>1854115</v>
      </c>
      <c r="CU77" s="176" cm="1">
        <f t="array" ref="CU77">_xlfn.XLOOKUP(CU$1,'PY1 Data(H)'!$A$1:$CZ$1,_xlfn.XLOOKUP($A77,'PY1 Data(H)'!$A$1:$A$288,'PY1 Data(H)'!$A$1:$CZ$288))</f>
        <v>2165045</v>
      </c>
      <c r="CV77" s="176" cm="1">
        <f t="array" ref="CV77">_xlfn.XLOOKUP(CV$1,'PY1 Data(H)'!$A$1:$CZ$1,_xlfn.XLOOKUP($A77,'PY1 Data(H)'!$A$1:$A$288,'PY1 Data(H)'!$A$1:$CZ$288))</f>
        <v>2769356</v>
      </c>
      <c r="CW77" s="176" cm="1">
        <f t="array" ref="CW77">_xlfn.XLOOKUP(CW$1,'PY1 Data(H)'!$A$1:$CZ$1,_xlfn.XLOOKUP($A77,'PY1 Data(H)'!$A$1:$A$288,'PY1 Data(H)'!$A$1:$CZ$288))</f>
        <v>1948475</v>
      </c>
      <c r="CX77" s="176" cm="1">
        <f t="array" ref="CX77">_xlfn.XLOOKUP(CX$1,'PY1 Data(H)'!$A$1:$CZ$1,_xlfn.XLOOKUP($A77,'PY1 Data(H)'!$A$1:$A$288,'PY1 Data(H)'!$A$1:$CZ$288))</f>
        <v>502816</v>
      </c>
      <c r="CY77" s="176" cm="1">
        <f t="array" ref="CY77">_xlfn.XLOOKUP(CY$1,'PY1 Data(H)'!$A$1:$CZ$1,_xlfn.XLOOKUP($A77,'PY1 Data(H)'!$A$1:$A$288,'PY1 Data(H)'!$A$1:$CZ$288))</f>
        <v>437066</v>
      </c>
    </row>
    <row r="78" spans="1:103" x14ac:dyDescent="0.3">
      <c r="A78">
        <v>171</v>
      </c>
      <c r="D78" s="176" cm="1">
        <f t="array" ref="D78">_xlfn.XLOOKUP(D$1,'PY1 Data(H)'!$A$1:$CZ$1,_xlfn.XLOOKUP($A78,'PY1 Data(H)'!$A$1:$A$288,'PY1 Data(H)'!$A$1:$CZ$288))</f>
        <v>9252359</v>
      </c>
      <c r="E78" s="176" cm="1">
        <f t="array" ref="E78">_xlfn.XLOOKUP(E$1,'PY1 Data(H)'!$A$1:$CZ$1,_xlfn.XLOOKUP($A78,'PY1 Data(H)'!$A$1:$A$288,'PY1 Data(H)'!$A$1:$CZ$288))</f>
        <v>4551027</v>
      </c>
      <c r="F78" s="176" cm="1">
        <f t="array" ref="F78">_xlfn.XLOOKUP(F$1,'PY1 Data(H)'!$A$1:$CZ$1,_xlfn.XLOOKUP($A78,'PY1 Data(H)'!$A$1:$A$288,'PY1 Data(H)'!$A$1:$CZ$288))</f>
        <v>1269780</v>
      </c>
      <c r="G78" s="176" cm="1">
        <f t="array" ref="G78">_xlfn.XLOOKUP(G$1,'PY1 Data(H)'!$A$1:$CZ$1,_xlfn.XLOOKUP($A78,'PY1 Data(H)'!$A$1:$A$288,'PY1 Data(H)'!$A$1:$CZ$288))</f>
        <v>0</v>
      </c>
      <c r="H78" s="176" cm="1">
        <f t="array" ref="H78">_xlfn.XLOOKUP(H$1,'PY1 Data(H)'!$A$1:$CZ$1,_xlfn.XLOOKUP($A78,'PY1 Data(H)'!$A$1:$A$288,'PY1 Data(H)'!$A$1:$CZ$288))</f>
        <v>6474635</v>
      </c>
      <c r="I78" s="176" cm="1">
        <f t="array" ref="I78">_xlfn.XLOOKUP(I$1,'PY1 Data(H)'!$A$1:$CZ$1,_xlfn.XLOOKUP($A78,'PY1 Data(H)'!$A$1:$A$288,'PY1 Data(H)'!$A$1:$CZ$288))</f>
        <v>1468008</v>
      </c>
      <c r="J78" s="176" cm="1">
        <f t="array" ref="J78">_xlfn.XLOOKUP(J$1,'PY1 Data(H)'!$A$1:$CZ$1,_xlfn.XLOOKUP($A78,'PY1 Data(H)'!$A$1:$A$288,'PY1 Data(H)'!$A$1:$CZ$288))</f>
        <v>2530334</v>
      </c>
      <c r="K78" s="176" cm="1">
        <f t="array" ref="K78">_xlfn.XLOOKUP(K$1,'PY1 Data(H)'!$A$1:$CZ$1,_xlfn.XLOOKUP($A78,'PY1 Data(H)'!$A$1:$A$288,'PY1 Data(H)'!$A$1:$CZ$288))</f>
        <v>3080092</v>
      </c>
      <c r="L78" s="176" cm="1">
        <f t="array" ref="L78">_xlfn.XLOOKUP(L$1,'PY1 Data(H)'!$A$1:$CZ$1,_xlfn.XLOOKUP($A78,'PY1 Data(H)'!$A$1:$A$288,'PY1 Data(H)'!$A$1:$CZ$288))</f>
        <v>2976414</v>
      </c>
      <c r="M78" s="176" cm="1">
        <f t="array" ref="M78">_xlfn.XLOOKUP(M$1,'PY1 Data(H)'!$A$1:$CZ$1,_xlfn.XLOOKUP($A78,'PY1 Data(H)'!$A$1:$A$288,'PY1 Data(H)'!$A$1:$CZ$288))</f>
        <v>15545524</v>
      </c>
      <c r="N78" s="176" cm="1">
        <f t="array" ref="N78">_xlfn.XLOOKUP(N$1,'PY1 Data(H)'!$A$1:$CZ$1,_xlfn.XLOOKUP($A78,'PY1 Data(H)'!$A$1:$A$288,'PY1 Data(H)'!$A$1:$CZ$288))</f>
        <v>51328900</v>
      </c>
      <c r="O78" s="176" cm="1">
        <f t="array" ref="O78">_xlfn.XLOOKUP(O$1,'PY1 Data(H)'!$A$1:$CZ$1,_xlfn.XLOOKUP($A78,'PY1 Data(H)'!$A$1:$A$288,'PY1 Data(H)'!$A$1:$CZ$288))</f>
        <v>8079465</v>
      </c>
      <c r="P78" s="176" cm="1">
        <f t="array" ref="P78">_xlfn.XLOOKUP(P$1,'PY1 Data(H)'!$A$1:$CZ$1,_xlfn.XLOOKUP($A78,'PY1 Data(H)'!$A$1:$A$288,'PY1 Data(H)'!$A$1:$CZ$288))</f>
        <v>48611638</v>
      </c>
      <c r="Q78" s="176" cm="1">
        <f t="array" ref="Q78">_xlfn.XLOOKUP(Q$1,'PY1 Data(H)'!$A$1:$CZ$1,_xlfn.XLOOKUP($A78,'PY1 Data(H)'!$A$1:$A$288,'PY1 Data(H)'!$A$1:$CZ$288))</f>
        <v>6216298</v>
      </c>
      <c r="R78" s="176" cm="1">
        <f t="array" ref="R78">_xlfn.XLOOKUP(R$1,'PY1 Data(H)'!$A$1:$CZ$1,_xlfn.XLOOKUP($A78,'PY1 Data(H)'!$A$1:$A$288,'PY1 Data(H)'!$A$1:$CZ$288))</f>
        <v>709386</v>
      </c>
      <c r="S78" s="176" cm="1">
        <f t="array" ref="S78">_xlfn.XLOOKUP(S$1,'PY1 Data(H)'!$A$1:$CZ$1,_xlfn.XLOOKUP($A78,'PY1 Data(H)'!$A$1:$A$288,'PY1 Data(H)'!$A$1:$CZ$288))</f>
        <v>4570836</v>
      </c>
      <c r="T78" s="176" cm="1">
        <f t="array" ref="T78">_xlfn.XLOOKUP(T$1,'PY1 Data(H)'!$A$1:$CZ$1,_xlfn.XLOOKUP($A78,'PY1 Data(H)'!$A$1:$A$288,'PY1 Data(H)'!$A$1:$CZ$288))</f>
        <v>0</v>
      </c>
      <c r="U78" s="176" cm="1">
        <f t="array" ref="U78">_xlfn.XLOOKUP(U$1,'PY1 Data(H)'!$A$1:$CZ$1,_xlfn.XLOOKUP($A78,'PY1 Data(H)'!$A$1:$A$288,'PY1 Data(H)'!$A$1:$CZ$288))</f>
        <v>19036906</v>
      </c>
      <c r="V78" s="176" cm="1">
        <f t="array" ref="V78">_xlfn.XLOOKUP(V$1,'PY1 Data(H)'!$A$1:$CZ$1,_xlfn.XLOOKUP($A78,'PY1 Data(H)'!$A$1:$A$288,'PY1 Data(H)'!$A$1:$CZ$288))</f>
        <v>16927676</v>
      </c>
      <c r="W78" s="176" cm="1">
        <f t="array" ref="W78">_xlfn.XLOOKUP(W$1,'PY1 Data(H)'!$A$1:$CZ$1,_xlfn.XLOOKUP($A78,'PY1 Data(H)'!$A$1:$A$288,'PY1 Data(H)'!$A$1:$CZ$288))</f>
        <v>0</v>
      </c>
      <c r="X78" s="176" cm="1">
        <f t="array" ref="X78">_xlfn.XLOOKUP(X$1,'PY1 Data(H)'!$A$1:$CZ$1,_xlfn.XLOOKUP($A78,'PY1 Data(H)'!$A$1:$A$288,'PY1 Data(H)'!$A$1:$CZ$288))</f>
        <v>1718331</v>
      </c>
      <c r="Y78" s="176" cm="1">
        <f t="array" ref="Y78">_xlfn.XLOOKUP(Y$1,'PY1 Data(H)'!$A$1:$CZ$1,_xlfn.XLOOKUP($A78,'PY1 Data(H)'!$A$1:$A$288,'PY1 Data(H)'!$A$1:$CZ$288))</f>
        <v>1977816</v>
      </c>
      <c r="Z78" s="176" cm="1">
        <f t="array" ref="Z78">_xlfn.XLOOKUP(Z$1,'PY1 Data(H)'!$A$1:$CZ$1,_xlfn.XLOOKUP($A78,'PY1 Data(H)'!$A$1:$A$288,'PY1 Data(H)'!$A$1:$CZ$288))</f>
        <v>0</v>
      </c>
      <c r="AA78" s="176" cm="1">
        <f t="array" ref="AA78">_xlfn.XLOOKUP(AA$1,'PY1 Data(H)'!$A$1:$CZ$1,_xlfn.XLOOKUP($A78,'PY1 Data(H)'!$A$1:$A$288,'PY1 Data(H)'!$A$1:$CZ$288))</f>
        <v>2027482</v>
      </c>
      <c r="AB78" s="176" cm="1">
        <f t="array" ref="AB78">_xlfn.XLOOKUP(AB$1,'PY1 Data(H)'!$A$1:$CZ$1,_xlfn.XLOOKUP($A78,'PY1 Data(H)'!$A$1:$A$288,'PY1 Data(H)'!$A$1:$CZ$288))</f>
        <v>7176590</v>
      </c>
      <c r="AC78" s="176" cm="1">
        <f t="array" ref="AC78">_xlfn.XLOOKUP(AC$1,'PY1 Data(H)'!$A$1:$CZ$1,_xlfn.XLOOKUP($A78,'PY1 Data(H)'!$A$1:$A$288,'PY1 Data(H)'!$A$1:$CZ$288))</f>
        <v>12701139</v>
      </c>
      <c r="AD78" s="176" cm="1">
        <f t="array" ref="AD78">_xlfn.XLOOKUP(AD$1,'PY1 Data(H)'!$A$1:$CZ$1,_xlfn.XLOOKUP($A78,'PY1 Data(H)'!$A$1:$A$288,'PY1 Data(H)'!$A$1:$CZ$288))</f>
        <v>3039211</v>
      </c>
      <c r="AE78" s="176" cm="1">
        <f t="array" ref="AE78">_xlfn.XLOOKUP(AE$1,'PY1 Data(H)'!$A$1:$CZ$1,_xlfn.XLOOKUP($A78,'PY1 Data(H)'!$A$1:$A$288,'PY1 Data(H)'!$A$1:$CZ$288))</f>
        <v>23158887</v>
      </c>
      <c r="AF78" s="176" cm="1">
        <f t="array" ref="AF78">_xlfn.XLOOKUP(AF$1,'PY1 Data(H)'!$A$1:$CZ$1,_xlfn.XLOOKUP($A78,'PY1 Data(H)'!$A$1:$A$288,'PY1 Data(H)'!$A$1:$CZ$288))</f>
        <v>13426073</v>
      </c>
      <c r="AG78" s="176" cm="1">
        <f t="array" ref="AG78">_xlfn.XLOOKUP(AG$1,'PY1 Data(H)'!$A$1:$CZ$1,_xlfn.XLOOKUP($A78,'PY1 Data(H)'!$A$1:$A$288,'PY1 Data(H)'!$A$1:$CZ$288))</f>
        <v>8530425</v>
      </c>
      <c r="AH78" s="176" cm="1">
        <f t="array" ref="AH78">_xlfn.XLOOKUP(AH$1,'PY1 Data(H)'!$A$1:$CZ$1,_xlfn.XLOOKUP($A78,'PY1 Data(H)'!$A$1:$A$288,'PY1 Data(H)'!$A$1:$CZ$288))</f>
        <v>4630734</v>
      </c>
      <c r="AI78" s="176" cm="1">
        <f t="array" ref="AI78">_xlfn.XLOOKUP(AI$1,'PY1 Data(H)'!$A$1:$CZ$1,_xlfn.XLOOKUP($A78,'PY1 Data(H)'!$A$1:$A$288,'PY1 Data(H)'!$A$1:$CZ$288))</f>
        <v>62532504</v>
      </c>
      <c r="AJ78" s="176" cm="1">
        <f t="array" ref="AJ78">_xlfn.XLOOKUP(AJ$1,'PY1 Data(H)'!$A$1:$CZ$1,_xlfn.XLOOKUP($A78,'PY1 Data(H)'!$A$1:$A$288,'PY1 Data(H)'!$A$1:$CZ$288))</f>
        <v>4347420</v>
      </c>
      <c r="AK78" s="176" cm="1">
        <f t="array" ref="AK78">_xlfn.XLOOKUP(AK$1,'PY1 Data(H)'!$A$1:$CZ$1,_xlfn.XLOOKUP($A78,'PY1 Data(H)'!$A$1:$A$288,'PY1 Data(H)'!$A$1:$CZ$288))</f>
        <v>83618463</v>
      </c>
      <c r="AL78" s="176" cm="1">
        <f t="array" ref="AL78">_xlfn.XLOOKUP(AL$1,'PY1 Data(H)'!$A$1:$CZ$1,_xlfn.XLOOKUP($A78,'PY1 Data(H)'!$A$1:$A$288,'PY1 Data(H)'!$A$1:$CZ$288))</f>
        <v>8504423</v>
      </c>
      <c r="AM78" s="176" cm="1">
        <f t="array" ref="AM78">_xlfn.XLOOKUP(AM$1,'PY1 Data(H)'!$A$1:$CZ$1,_xlfn.XLOOKUP($A78,'PY1 Data(H)'!$A$1:$A$288,'PY1 Data(H)'!$A$1:$CZ$288))</f>
        <v>32860308</v>
      </c>
      <c r="AN78" s="176" cm="1">
        <f t="array" ref="AN78">_xlfn.XLOOKUP(AN$1,'PY1 Data(H)'!$A$1:$CZ$1,_xlfn.XLOOKUP($A78,'PY1 Data(H)'!$A$1:$A$288,'PY1 Data(H)'!$A$1:$CZ$288))</f>
        <v>1262788</v>
      </c>
      <c r="AO78" s="176" cm="1">
        <f t="array" ref="AO78">_xlfn.XLOOKUP(AO$1,'PY1 Data(H)'!$A$1:$CZ$1,_xlfn.XLOOKUP($A78,'PY1 Data(H)'!$A$1:$A$288,'PY1 Data(H)'!$A$1:$CZ$288))</f>
        <v>437315</v>
      </c>
      <c r="AP78" s="176" cm="1">
        <f t="array" ref="AP78">_xlfn.XLOOKUP(AP$1,'PY1 Data(H)'!$A$1:$CZ$1,_xlfn.XLOOKUP($A78,'PY1 Data(H)'!$A$1:$A$288,'PY1 Data(H)'!$A$1:$CZ$288))</f>
        <v>12340867</v>
      </c>
      <c r="AQ78" s="176" cm="1">
        <f t="array" ref="AQ78">_xlfn.XLOOKUP(AQ$1,'PY1 Data(H)'!$A$1:$CZ$1,_xlfn.XLOOKUP($A78,'PY1 Data(H)'!$A$1:$A$288,'PY1 Data(H)'!$A$1:$CZ$288))</f>
        <v>1235162</v>
      </c>
      <c r="AR78" s="176" cm="1">
        <f t="array" ref="AR78">_xlfn.XLOOKUP(AR$1,'PY1 Data(H)'!$A$1:$CZ$1,_xlfn.XLOOKUP($A78,'PY1 Data(H)'!$A$1:$A$288,'PY1 Data(H)'!$A$1:$CZ$288))</f>
        <v>90240562</v>
      </c>
      <c r="AS78" s="176" cm="1">
        <f t="array" ref="AS78">_xlfn.XLOOKUP(AS$1,'PY1 Data(H)'!$A$1:$CZ$1,_xlfn.XLOOKUP($A78,'PY1 Data(H)'!$A$1:$A$288,'PY1 Data(H)'!$A$1:$CZ$288))</f>
        <v>6108012</v>
      </c>
      <c r="AT78" s="176" cm="1">
        <f t="array" ref="AT78">_xlfn.XLOOKUP(AT$1,'PY1 Data(H)'!$A$1:$CZ$1,_xlfn.XLOOKUP($A78,'PY1 Data(H)'!$A$1:$A$288,'PY1 Data(H)'!$A$1:$CZ$288))</f>
        <v>16514161</v>
      </c>
      <c r="AU78" s="176" cm="1">
        <f t="array" ref="AU78">_xlfn.XLOOKUP(AU$1,'PY1 Data(H)'!$A$1:$CZ$1,_xlfn.XLOOKUP($A78,'PY1 Data(H)'!$A$1:$A$288,'PY1 Data(H)'!$A$1:$CZ$288))</f>
        <v>9068659</v>
      </c>
      <c r="AV78" s="176" cm="1">
        <f t="array" ref="AV78">_xlfn.XLOOKUP(AV$1,'PY1 Data(H)'!$A$1:$CZ$1,_xlfn.XLOOKUP($A78,'PY1 Data(H)'!$A$1:$A$288,'PY1 Data(H)'!$A$1:$CZ$288))</f>
        <v>22962260</v>
      </c>
      <c r="AW78" s="176" cm="1">
        <f t="array" ref="AW78">_xlfn.XLOOKUP(AW$1,'PY1 Data(H)'!$A$1:$CZ$1,_xlfn.XLOOKUP($A78,'PY1 Data(H)'!$A$1:$A$288,'PY1 Data(H)'!$A$1:$CZ$288))</f>
        <v>1904996</v>
      </c>
      <c r="AX78" s="176" cm="1">
        <f t="array" ref="AX78">_xlfn.XLOOKUP(AX$1,'PY1 Data(H)'!$A$1:$CZ$1,_xlfn.XLOOKUP($A78,'PY1 Data(H)'!$A$1:$A$288,'PY1 Data(H)'!$A$1:$CZ$288))</f>
        <v>17121655</v>
      </c>
      <c r="AY78" s="176" cm="1">
        <f t="array" ref="AY78">_xlfn.XLOOKUP(AY$1,'PY1 Data(H)'!$A$1:$CZ$1,_xlfn.XLOOKUP($A78,'PY1 Data(H)'!$A$1:$A$288,'PY1 Data(H)'!$A$1:$CZ$288))</f>
        <v>0</v>
      </c>
      <c r="AZ78" s="176" cm="1">
        <f t="array" ref="AZ78">_xlfn.XLOOKUP(AZ$1,'PY1 Data(H)'!$A$1:$CZ$1,_xlfn.XLOOKUP($A78,'PY1 Data(H)'!$A$1:$A$288,'PY1 Data(H)'!$A$1:$CZ$288))</f>
        <v>27670682</v>
      </c>
      <c r="BA78" s="176" cm="1">
        <f t="array" ref="BA78">_xlfn.XLOOKUP(BA$1,'PY1 Data(H)'!$A$1:$CZ$1,_xlfn.XLOOKUP($A78,'PY1 Data(H)'!$A$1:$A$288,'PY1 Data(H)'!$A$1:$CZ$288))</f>
        <v>4329491</v>
      </c>
      <c r="BB78" s="176" cm="1">
        <f t="array" ref="BB78">_xlfn.XLOOKUP(BB$1,'PY1 Data(H)'!$A$1:$CZ$1,_xlfn.XLOOKUP($A78,'PY1 Data(H)'!$A$1:$A$288,'PY1 Data(H)'!$A$1:$CZ$288))</f>
        <v>38648832</v>
      </c>
      <c r="BC78" s="176" cm="1">
        <f t="array" ref="BC78">_xlfn.XLOOKUP(BC$1,'PY1 Data(H)'!$A$1:$CZ$1,_xlfn.XLOOKUP($A78,'PY1 Data(H)'!$A$1:$A$288,'PY1 Data(H)'!$A$1:$CZ$288))</f>
        <v>1084836</v>
      </c>
      <c r="BD78" s="176" cm="1">
        <f t="array" ref="BD78">_xlfn.XLOOKUP(BD$1,'PY1 Data(H)'!$A$1:$CZ$1,_xlfn.XLOOKUP($A78,'PY1 Data(H)'!$A$1:$A$288,'PY1 Data(H)'!$A$1:$CZ$288))</f>
        <v>11561345</v>
      </c>
      <c r="BE78" s="176" cm="1">
        <f t="array" ref="BE78">_xlfn.XLOOKUP(BE$1,'PY1 Data(H)'!$A$1:$CZ$1,_xlfn.XLOOKUP($A78,'PY1 Data(H)'!$A$1:$A$288,'PY1 Data(H)'!$A$1:$CZ$288))</f>
        <v>6443389</v>
      </c>
      <c r="BF78" s="176" cm="1">
        <f t="array" ref="BF78">_xlfn.XLOOKUP(BF$1,'PY1 Data(H)'!$A$1:$CZ$1,_xlfn.XLOOKUP($A78,'PY1 Data(H)'!$A$1:$A$288,'PY1 Data(H)'!$A$1:$CZ$288))</f>
        <v>15135650</v>
      </c>
      <c r="BG78" s="176" cm="1">
        <f t="array" ref="BG78">_xlfn.XLOOKUP(BG$1,'PY1 Data(H)'!$A$1:$CZ$1,_xlfn.XLOOKUP($A78,'PY1 Data(H)'!$A$1:$A$288,'PY1 Data(H)'!$A$1:$CZ$288))</f>
        <v>4004685</v>
      </c>
      <c r="BH78" s="176" cm="1">
        <f t="array" ref="BH78">_xlfn.XLOOKUP(BH$1,'PY1 Data(H)'!$A$1:$CZ$1,_xlfn.XLOOKUP($A78,'PY1 Data(H)'!$A$1:$A$288,'PY1 Data(H)'!$A$1:$CZ$288))</f>
        <v>1261324</v>
      </c>
      <c r="BI78" s="176" cm="1">
        <f t="array" ref="BI78">_xlfn.XLOOKUP(BI$1,'PY1 Data(H)'!$A$1:$CZ$1,_xlfn.XLOOKUP($A78,'PY1 Data(H)'!$A$1:$A$288,'PY1 Data(H)'!$A$1:$CZ$288))</f>
        <v>763432</v>
      </c>
      <c r="BJ78" s="176" cm="1">
        <f t="array" ref="BJ78">_xlfn.XLOOKUP(BJ$1,'PY1 Data(H)'!$A$1:$CZ$1,_xlfn.XLOOKUP($A78,'PY1 Data(H)'!$A$1:$A$288,'PY1 Data(H)'!$A$1:$CZ$288))</f>
        <v>2821619</v>
      </c>
      <c r="BK78" s="176" cm="1">
        <f t="array" ref="BK78">_xlfn.XLOOKUP(BK$1,'PY1 Data(H)'!$A$1:$CZ$1,_xlfn.XLOOKUP($A78,'PY1 Data(H)'!$A$1:$A$288,'PY1 Data(H)'!$A$1:$CZ$288))</f>
        <v>212334590</v>
      </c>
      <c r="BL78" s="176" cm="1">
        <f t="array" ref="BL78">_xlfn.XLOOKUP(BL$1,'PY1 Data(H)'!$A$1:$CZ$1,_xlfn.XLOOKUP($A78,'PY1 Data(H)'!$A$1:$A$288,'PY1 Data(H)'!$A$1:$CZ$288))</f>
        <v>218843</v>
      </c>
      <c r="BM78" s="176" cm="1">
        <f t="array" ref="BM78">_xlfn.XLOOKUP(BM$1,'PY1 Data(H)'!$A$1:$CZ$1,_xlfn.XLOOKUP($A78,'PY1 Data(H)'!$A$1:$A$288,'PY1 Data(H)'!$A$1:$CZ$288))</f>
        <v>70744727</v>
      </c>
      <c r="BN78" s="176" cm="1">
        <f t="array" ref="BN78">_xlfn.XLOOKUP(BN$1,'PY1 Data(H)'!$A$1:$CZ$1,_xlfn.XLOOKUP($A78,'PY1 Data(H)'!$A$1:$A$288,'PY1 Data(H)'!$A$1:$CZ$288))</f>
        <v>20635076</v>
      </c>
      <c r="BO78" s="176" cm="1">
        <f t="array" ref="BO78">_xlfn.XLOOKUP(BO$1,'PY1 Data(H)'!$A$1:$CZ$1,_xlfn.XLOOKUP($A78,'PY1 Data(H)'!$A$1:$A$288,'PY1 Data(H)'!$A$1:$CZ$288))</f>
        <v>6015962</v>
      </c>
      <c r="BP78" s="176" cm="1">
        <f t="array" ref="BP78">_xlfn.XLOOKUP(BP$1,'PY1 Data(H)'!$A$1:$CZ$1,_xlfn.XLOOKUP($A78,'PY1 Data(H)'!$A$1:$A$288,'PY1 Data(H)'!$A$1:$CZ$288))</f>
        <v>67443617</v>
      </c>
      <c r="BQ78" s="176" cm="1">
        <f t="array" ref="BQ78">_xlfn.XLOOKUP(BQ$1,'PY1 Data(H)'!$A$1:$CZ$1,_xlfn.XLOOKUP($A78,'PY1 Data(H)'!$A$1:$A$288,'PY1 Data(H)'!$A$1:$CZ$288))</f>
        <v>1549751</v>
      </c>
      <c r="BR78" s="176" cm="1">
        <f t="array" ref="BR78">_xlfn.XLOOKUP(BR$1,'PY1 Data(H)'!$A$1:$CZ$1,_xlfn.XLOOKUP($A78,'PY1 Data(H)'!$A$1:$A$288,'PY1 Data(H)'!$A$1:$CZ$288))</f>
        <v>12546591</v>
      </c>
      <c r="BS78" s="176" cm="1">
        <f t="array" ref="BS78">_xlfn.XLOOKUP(BS$1,'PY1 Data(H)'!$A$1:$CZ$1,_xlfn.XLOOKUP($A78,'PY1 Data(H)'!$A$1:$A$288,'PY1 Data(H)'!$A$1:$CZ$288))</f>
        <v>35869190</v>
      </c>
      <c r="BT78" s="176" cm="1">
        <f t="array" ref="BT78">_xlfn.XLOOKUP(BT$1,'PY1 Data(H)'!$A$1:$CZ$1,_xlfn.XLOOKUP($A78,'PY1 Data(H)'!$A$1:$A$288,'PY1 Data(H)'!$A$1:$CZ$288))</f>
        <v>1034928</v>
      </c>
      <c r="BU78" s="176" cm="1">
        <f t="array" ref="BU78">_xlfn.XLOOKUP(BU$1,'PY1 Data(H)'!$A$1:$CZ$1,_xlfn.XLOOKUP($A78,'PY1 Data(H)'!$A$1:$A$288,'PY1 Data(H)'!$A$1:$CZ$288))</f>
        <v>4640116</v>
      </c>
      <c r="BV78" s="176" cm="1">
        <f t="array" ref="BV78">_xlfn.XLOOKUP(BV$1,'PY1 Data(H)'!$A$1:$CZ$1,_xlfn.XLOOKUP($A78,'PY1 Data(H)'!$A$1:$A$288,'PY1 Data(H)'!$A$1:$CZ$288))</f>
        <v>11988595</v>
      </c>
      <c r="BW78" s="176" cm="1">
        <f t="array" ref="BW78">_xlfn.XLOOKUP(BW$1,'PY1 Data(H)'!$A$1:$CZ$1,_xlfn.XLOOKUP($A78,'PY1 Data(H)'!$A$1:$A$288,'PY1 Data(H)'!$A$1:$CZ$288))</f>
        <v>1279504</v>
      </c>
      <c r="BX78" s="176" cm="1">
        <f t="array" ref="BX78">_xlfn.XLOOKUP(BX$1,'PY1 Data(H)'!$A$1:$CZ$1,_xlfn.XLOOKUP($A78,'PY1 Data(H)'!$A$1:$A$288,'PY1 Data(H)'!$A$1:$CZ$288))</f>
        <v>2044631</v>
      </c>
      <c r="BY78" s="176" cm="1">
        <f t="array" ref="BY78">_xlfn.XLOOKUP(BY$1,'PY1 Data(H)'!$A$1:$CZ$1,_xlfn.XLOOKUP($A78,'PY1 Data(H)'!$A$1:$A$288,'PY1 Data(H)'!$A$1:$CZ$288))</f>
        <v>18699483</v>
      </c>
      <c r="BZ78" s="176" cm="1">
        <f t="array" ref="BZ78">_xlfn.XLOOKUP(BZ$1,'PY1 Data(H)'!$A$1:$CZ$1,_xlfn.XLOOKUP($A78,'PY1 Data(H)'!$A$1:$A$288,'PY1 Data(H)'!$A$1:$CZ$288))</f>
        <v>13126813</v>
      </c>
      <c r="CA78" s="176" cm="1">
        <f t="array" ref="CA78">_xlfn.XLOOKUP(CA$1,'PY1 Data(H)'!$A$1:$CZ$1,_xlfn.XLOOKUP($A78,'PY1 Data(H)'!$A$1:$A$288,'PY1 Data(H)'!$A$1:$CZ$288))</f>
        <v>13972627</v>
      </c>
      <c r="CB78" s="176" cm="1">
        <f t="array" ref="CB78">_xlfn.XLOOKUP(CB$1,'PY1 Data(H)'!$A$1:$CZ$1,_xlfn.XLOOKUP($A78,'PY1 Data(H)'!$A$1:$A$288,'PY1 Data(H)'!$A$1:$CZ$288))</f>
        <v>3919098</v>
      </c>
      <c r="CC78" s="176" cm="1">
        <f t="array" ref="CC78">_xlfn.XLOOKUP(CC$1,'PY1 Data(H)'!$A$1:$CZ$1,_xlfn.XLOOKUP($A78,'PY1 Data(H)'!$A$1:$A$288,'PY1 Data(H)'!$A$1:$CZ$288))</f>
        <v>6050897</v>
      </c>
      <c r="CD78" s="176" cm="1">
        <f t="array" ref="CD78">_xlfn.XLOOKUP(CD$1,'PY1 Data(H)'!$A$1:$CZ$1,_xlfn.XLOOKUP($A78,'PY1 Data(H)'!$A$1:$A$288,'PY1 Data(H)'!$A$1:$CZ$288))</f>
        <v>10551203</v>
      </c>
      <c r="CE78" s="176" cm="1">
        <f t="array" ref="CE78">_xlfn.XLOOKUP(CE$1,'PY1 Data(H)'!$A$1:$CZ$1,_xlfn.XLOOKUP($A78,'PY1 Data(H)'!$A$1:$A$288,'PY1 Data(H)'!$A$1:$CZ$288))</f>
        <v>10218884</v>
      </c>
      <c r="CF78" s="176" cm="1">
        <f t="array" ref="CF78">_xlfn.XLOOKUP(CF$1,'PY1 Data(H)'!$A$1:$CZ$1,_xlfn.XLOOKUP($A78,'PY1 Data(H)'!$A$1:$A$288,'PY1 Data(H)'!$A$1:$CZ$288))</f>
        <v>7882069</v>
      </c>
      <c r="CG78" s="176" cm="1">
        <f t="array" ref="CG78">_xlfn.XLOOKUP(CG$1,'PY1 Data(H)'!$A$1:$CZ$1,_xlfn.XLOOKUP($A78,'PY1 Data(H)'!$A$1:$A$288,'PY1 Data(H)'!$A$1:$CZ$288))</f>
        <v>9440882</v>
      </c>
      <c r="CH78" s="176" cm="1">
        <f t="array" ref="CH78">_xlfn.XLOOKUP(CH$1,'PY1 Data(H)'!$A$1:$CZ$1,_xlfn.XLOOKUP($A78,'PY1 Data(H)'!$A$1:$A$288,'PY1 Data(H)'!$A$1:$CZ$288))</f>
        <v>3861400</v>
      </c>
      <c r="CI78" s="176" cm="1">
        <f t="array" ref="CI78">_xlfn.XLOOKUP(CI$1,'PY1 Data(H)'!$A$1:$CZ$1,_xlfn.XLOOKUP($A78,'PY1 Data(H)'!$A$1:$A$288,'PY1 Data(H)'!$A$1:$CZ$288))</f>
        <v>12851556</v>
      </c>
      <c r="CJ78" s="176" cm="1">
        <f t="array" ref="CJ78">_xlfn.XLOOKUP(CJ$1,'PY1 Data(H)'!$A$1:$CZ$1,_xlfn.XLOOKUP($A78,'PY1 Data(H)'!$A$1:$A$288,'PY1 Data(H)'!$A$1:$CZ$288))</f>
        <v>5015373</v>
      </c>
      <c r="CK78" s="176" cm="1">
        <f t="array" ref="CK78">_xlfn.XLOOKUP(CK$1,'PY1 Data(H)'!$A$1:$CZ$1,_xlfn.XLOOKUP($A78,'PY1 Data(H)'!$A$1:$A$288,'PY1 Data(H)'!$A$1:$CZ$288))</f>
        <v>7041563</v>
      </c>
      <c r="CL78" s="176" cm="1">
        <f t="array" ref="CL78">_xlfn.XLOOKUP(CL$1,'PY1 Data(H)'!$A$1:$CZ$1,_xlfn.XLOOKUP($A78,'PY1 Data(H)'!$A$1:$A$288,'PY1 Data(H)'!$A$1:$CZ$288))</f>
        <v>2225430</v>
      </c>
      <c r="CM78" s="176" cm="1">
        <f t="array" ref="CM78">_xlfn.XLOOKUP(CM$1,'PY1 Data(H)'!$A$1:$CZ$1,_xlfn.XLOOKUP($A78,'PY1 Data(H)'!$A$1:$A$288,'PY1 Data(H)'!$A$1:$CZ$288))</f>
        <v>579264</v>
      </c>
      <c r="CN78" s="176" cm="1">
        <f t="array" ref="CN78">_xlfn.XLOOKUP(CN$1,'PY1 Data(H)'!$A$1:$CZ$1,_xlfn.XLOOKUP($A78,'PY1 Data(H)'!$A$1:$A$288,'PY1 Data(H)'!$A$1:$CZ$288))</f>
        <v>272755</v>
      </c>
      <c r="CO78" s="176" cm="1">
        <f t="array" ref="CO78">_xlfn.XLOOKUP(CO$1,'PY1 Data(H)'!$A$1:$CZ$1,_xlfn.XLOOKUP($A78,'PY1 Data(H)'!$A$1:$A$288,'PY1 Data(H)'!$A$1:$CZ$288))</f>
        <v>50024597</v>
      </c>
      <c r="CP78" s="176" cm="1">
        <f t="array" ref="CP78">_xlfn.XLOOKUP(CP$1,'PY1 Data(H)'!$A$1:$CZ$1,_xlfn.XLOOKUP($A78,'PY1 Data(H)'!$A$1:$A$288,'PY1 Data(H)'!$A$1:$CZ$288))</f>
        <v>2067455</v>
      </c>
      <c r="CQ78" s="176" cm="1">
        <f t="array" ref="CQ78">_xlfn.XLOOKUP(CQ$1,'PY1 Data(H)'!$A$1:$CZ$1,_xlfn.XLOOKUP($A78,'PY1 Data(H)'!$A$1:$A$288,'PY1 Data(H)'!$A$1:$CZ$288))</f>
        <v>348462683</v>
      </c>
      <c r="CR78" s="176" cm="1">
        <f t="array" ref="CR78">_xlfn.XLOOKUP(CR$1,'PY1 Data(H)'!$A$1:$CZ$1,_xlfn.XLOOKUP($A78,'PY1 Data(H)'!$A$1:$A$288,'PY1 Data(H)'!$A$1:$CZ$288))</f>
        <v>1164632</v>
      </c>
      <c r="CS78" s="176" cm="1">
        <f t="array" ref="CS78">_xlfn.XLOOKUP(CS$1,'PY1 Data(H)'!$A$1:$CZ$1,_xlfn.XLOOKUP($A78,'PY1 Data(H)'!$A$1:$A$288,'PY1 Data(H)'!$A$1:$CZ$288))</f>
        <v>125462</v>
      </c>
      <c r="CT78" s="176" cm="1">
        <f t="array" ref="CT78">_xlfn.XLOOKUP(CT$1,'PY1 Data(H)'!$A$1:$CZ$1,_xlfn.XLOOKUP($A78,'PY1 Data(H)'!$A$1:$A$288,'PY1 Data(H)'!$A$1:$CZ$288))</f>
        <v>6676631</v>
      </c>
      <c r="CU78" s="176" cm="1">
        <f t="array" ref="CU78">_xlfn.XLOOKUP(CU$1,'PY1 Data(H)'!$A$1:$CZ$1,_xlfn.XLOOKUP($A78,'PY1 Data(H)'!$A$1:$A$288,'PY1 Data(H)'!$A$1:$CZ$288))</f>
        <v>5573536</v>
      </c>
      <c r="CV78" s="176" cm="1">
        <f t="array" ref="CV78">_xlfn.XLOOKUP(CV$1,'PY1 Data(H)'!$A$1:$CZ$1,_xlfn.XLOOKUP($A78,'PY1 Data(H)'!$A$1:$A$288,'PY1 Data(H)'!$A$1:$CZ$288))</f>
        <v>4263918</v>
      </c>
      <c r="CW78" s="176" cm="1">
        <f t="array" ref="CW78">_xlfn.XLOOKUP(CW$1,'PY1 Data(H)'!$A$1:$CZ$1,_xlfn.XLOOKUP($A78,'PY1 Data(H)'!$A$1:$A$288,'PY1 Data(H)'!$A$1:$CZ$288))</f>
        <v>3085010</v>
      </c>
      <c r="CX78" s="176" cm="1">
        <f t="array" ref="CX78">_xlfn.XLOOKUP(CX$1,'PY1 Data(H)'!$A$1:$CZ$1,_xlfn.XLOOKUP($A78,'PY1 Data(H)'!$A$1:$A$288,'PY1 Data(H)'!$A$1:$CZ$288))</f>
        <v>4075633</v>
      </c>
      <c r="CY78" s="176" cm="1">
        <f t="array" ref="CY78">_xlfn.XLOOKUP(CY$1,'PY1 Data(H)'!$A$1:$CZ$1,_xlfn.XLOOKUP($A78,'PY1 Data(H)'!$A$1:$A$288,'PY1 Data(H)'!$A$1:$CZ$288))</f>
        <v>1729825</v>
      </c>
    </row>
    <row r="79" spans="1:103" x14ac:dyDescent="0.3">
      <c r="D79" s="176" t="e" cm="1">
        <f t="array" ref="D79">_xlfn.XLOOKUP(D$1,'PY1 Data(H)'!$A$1:$CZ$1,_xlfn.XLOOKUP($A79,'PY1 Data(H)'!$A$1:$A$288,'PY1 Data(H)'!$A$1:$CZ$288))</f>
        <v>#N/A</v>
      </c>
      <c r="E79" s="176" t="e" cm="1">
        <f t="array" ref="E79">_xlfn.XLOOKUP(E$1,'PY1 Data(H)'!$A$1:$CZ$1,_xlfn.XLOOKUP($A79,'PY1 Data(H)'!$A$1:$A$288,'PY1 Data(H)'!$A$1:$CZ$288))</f>
        <v>#N/A</v>
      </c>
      <c r="F79" s="176" t="e" cm="1">
        <f t="array" ref="F79">_xlfn.XLOOKUP(F$1,'PY1 Data(H)'!$A$1:$CZ$1,_xlfn.XLOOKUP($A79,'PY1 Data(H)'!$A$1:$A$288,'PY1 Data(H)'!$A$1:$CZ$288))</f>
        <v>#N/A</v>
      </c>
      <c r="G79" s="176" t="e" cm="1">
        <f t="array" ref="G79">_xlfn.XLOOKUP(G$1,'PY1 Data(H)'!$A$1:$CZ$1,_xlfn.XLOOKUP($A79,'PY1 Data(H)'!$A$1:$A$288,'PY1 Data(H)'!$A$1:$CZ$288))</f>
        <v>#N/A</v>
      </c>
      <c r="H79" s="176" t="e" cm="1">
        <f t="array" ref="H79">_xlfn.XLOOKUP(H$1,'PY1 Data(H)'!$A$1:$CZ$1,_xlfn.XLOOKUP($A79,'PY1 Data(H)'!$A$1:$A$288,'PY1 Data(H)'!$A$1:$CZ$288))</f>
        <v>#N/A</v>
      </c>
      <c r="I79" s="176" t="e" cm="1">
        <f t="array" ref="I79">_xlfn.XLOOKUP(I$1,'PY1 Data(H)'!$A$1:$CZ$1,_xlfn.XLOOKUP($A79,'PY1 Data(H)'!$A$1:$A$288,'PY1 Data(H)'!$A$1:$CZ$288))</f>
        <v>#N/A</v>
      </c>
      <c r="J79" s="176" t="e" cm="1">
        <f t="array" ref="J79">_xlfn.XLOOKUP(J$1,'PY1 Data(H)'!$A$1:$CZ$1,_xlfn.XLOOKUP($A79,'PY1 Data(H)'!$A$1:$A$288,'PY1 Data(H)'!$A$1:$CZ$288))</f>
        <v>#N/A</v>
      </c>
      <c r="K79" s="176" t="e" cm="1">
        <f t="array" ref="K79">_xlfn.XLOOKUP(K$1,'PY1 Data(H)'!$A$1:$CZ$1,_xlfn.XLOOKUP($A79,'PY1 Data(H)'!$A$1:$A$288,'PY1 Data(H)'!$A$1:$CZ$288))</f>
        <v>#N/A</v>
      </c>
      <c r="L79" s="176" t="e" cm="1">
        <f t="array" ref="L79">_xlfn.XLOOKUP(L$1,'PY1 Data(H)'!$A$1:$CZ$1,_xlfn.XLOOKUP($A79,'PY1 Data(H)'!$A$1:$A$288,'PY1 Data(H)'!$A$1:$CZ$288))</f>
        <v>#N/A</v>
      </c>
      <c r="M79" s="176" t="e" cm="1">
        <f t="array" ref="M79">_xlfn.XLOOKUP(M$1,'PY1 Data(H)'!$A$1:$CZ$1,_xlfn.XLOOKUP($A79,'PY1 Data(H)'!$A$1:$A$288,'PY1 Data(H)'!$A$1:$CZ$288))</f>
        <v>#N/A</v>
      </c>
      <c r="N79" s="176" t="e" cm="1">
        <f t="array" ref="N79">_xlfn.XLOOKUP(N$1,'PY1 Data(H)'!$A$1:$CZ$1,_xlfn.XLOOKUP($A79,'PY1 Data(H)'!$A$1:$A$288,'PY1 Data(H)'!$A$1:$CZ$288))</f>
        <v>#N/A</v>
      </c>
      <c r="O79" s="176" t="e" cm="1">
        <f t="array" ref="O79">_xlfn.XLOOKUP(O$1,'PY1 Data(H)'!$A$1:$CZ$1,_xlfn.XLOOKUP($A79,'PY1 Data(H)'!$A$1:$A$288,'PY1 Data(H)'!$A$1:$CZ$288))</f>
        <v>#N/A</v>
      </c>
      <c r="P79" s="176" t="e" cm="1">
        <f t="array" ref="P79">_xlfn.XLOOKUP(P$1,'PY1 Data(H)'!$A$1:$CZ$1,_xlfn.XLOOKUP($A79,'PY1 Data(H)'!$A$1:$A$288,'PY1 Data(H)'!$A$1:$CZ$288))</f>
        <v>#N/A</v>
      </c>
      <c r="Q79" s="176" t="e" cm="1">
        <f t="array" ref="Q79">_xlfn.XLOOKUP(Q$1,'PY1 Data(H)'!$A$1:$CZ$1,_xlfn.XLOOKUP($A79,'PY1 Data(H)'!$A$1:$A$288,'PY1 Data(H)'!$A$1:$CZ$288))</f>
        <v>#N/A</v>
      </c>
      <c r="R79" s="176" t="e" cm="1">
        <f t="array" ref="R79">_xlfn.XLOOKUP(R$1,'PY1 Data(H)'!$A$1:$CZ$1,_xlfn.XLOOKUP($A79,'PY1 Data(H)'!$A$1:$A$288,'PY1 Data(H)'!$A$1:$CZ$288))</f>
        <v>#N/A</v>
      </c>
      <c r="S79" s="176" t="e" cm="1">
        <f t="array" ref="S79">_xlfn.XLOOKUP(S$1,'PY1 Data(H)'!$A$1:$CZ$1,_xlfn.XLOOKUP($A79,'PY1 Data(H)'!$A$1:$A$288,'PY1 Data(H)'!$A$1:$CZ$288))</f>
        <v>#N/A</v>
      </c>
      <c r="T79" s="176" t="e" cm="1">
        <f t="array" ref="T79">_xlfn.XLOOKUP(T$1,'PY1 Data(H)'!$A$1:$CZ$1,_xlfn.XLOOKUP($A79,'PY1 Data(H)'!$A$1:$A$288,'PY1 Data(H)'!$A$1:$CZ$288))</f>
        <v>#N/A</v>
      </c>
      <c r="U79" s="176" t="e" cm="1">
        <f t="array" ref="U79">_xlfn.XLOOKUP(U$1,'PY1 Data(H)'!$A$1:$CZ$1,_xlfn.XLOOKUP($A79,'PY1 Data(H)'!$A$1:$A$288,'PY1 Data(H)'!$A$1:$CZ$288))</f>
        <v>#N/A</v>
      </c>
      <c r="V79" s="176" t="e" cm="1">
        <f t="array" ref="V79">_xlfn.XLOOKUP(V$1,'PY1 Data(H)'!$A$1:$CZ$1,_xlfn.XLOOKUP($A79,'PY1 Data(H)'!$A$1:$A$288,'PY1 Data(H)'!$A$1:$CZ$288))</f>
        <v>#N/A</v>
      </c>
      <c r="W79" s="176" t="e" cm="1">
        <f t="array" ref="W79">_xlfn.XLOOKUP(W$1,'PY1 Data(H)'!$A$1:$CZ$1,_xlfn.XLOOKUP($A79,'PY1 Data(H)'!$A$1:$A$288,'PY1 Data(H)'!$A$1:$CZ$288))</f>
        <v>#N/A</v>
      </c>
      <c r="X79" s="176" t="e" cm="1">
        <f t="array" ref="X79">_xlfn.XLOOKUP(X$1,'PY1 Data(H)'!$A$1:$CZ$1,_xlfn.XLOOKUP($A79,'PY1 Data(H)'!$A$1:$A$288,'PY1 Data(H)'!$A$1:$CZ$288))</f>
        <v>#N/A</v>
      </c>
      <c r="Y79" s="176" t="e" cm="1">
        <f t="array" ref="Y79">_xlfn.XLOOKUP(Y$1,'PY1 Data(H)'!$A$1:$CZ$1,_xlfn.XLOOKUP($A79,'PY1 Data(H)'!$A$1:$A$288,'PY1 Data(H)'!$A$1:$CZ$288))</f>
        <v>#N/A</v>
      </c>
      <c r="Z79" s="176" t="e" cm="1">
        <f t="array" ref="Z79">_xlfn.XLOOKUP(Z$1,'PY1 Data(H)'!$A$1:$CZ$1,_xlfn.XLOOKUP($A79,'PY1 Data(H)'!$A$1:$A$288,'PY1 Data(H)'!$A$1:$CZ$288))</f>
        <v>#N/A</v>
      </c>
      <c r="AA79" s="176" t="e" cm="1">
        <f t="array" ref="AA79">_xlfn.XLOOKUP(AA$1,'PY1 Data(H)'!$A$1:$CZ$1,_xlfn.XLOOKUP($A79,'PY1 Data(H)'!$A$1:$A$288,'PY1 Data(H)'!$A$1:$CZ$288))</f>
        <v>#N/A</v>
      </c>
      <c r="AB79" s="176" t="e" cm="1">
        <f t="array" ref="AB79">_xlfn.XLOOKUP(AB$1,'PY1 Data(H)'!$A$1:$CZ$1,_xlfn.XLOOKUP($A79,'PY1 Data(H)'!$A$1:$A$288,'PY1 Data(H)'!$A$1:$CZ$288))</f>
        <v>#N/A</v>
      </c>
      <c r="AC79" s="176" t="e" cm="1">
        <f t="array" ref="AC79">_xlfn.XLOOKUP(AC$1,'PY1 Data(H)'!$A$1:$CZ$1,_xlfn.XLOOKUP($A79,'PY1 Data(H)'!$A$1:$A$288,'PY1 Data(H)'!$A$1:$CZ$288))</f>
        <v>#N/A</v>
      </c>
      <c r="AD79" s="176" t="e" cm="1">
        <f t="array" ref="AD79">_xlfn.XLOOKUP(AD$1,'PY1 Data(H)'!$A$1:$CZ$1,_xlfn.XLOOKUP($A79,'PY1 Data(H)'!$A$1:$A$288,'PY1 Data(H)'!$A$1:$CZ$288))</f>
        <v>#N/A</v>
      </c>
      <c r="AE79" s="176" t="e" cm="1">
        <f t="array" ref="AE79">_xlfn.XLOOKUP(AE$1,'PY1 Data(H)'!$A$1:$CZ$1,_xlfn.XLOOKUP($A79,'PY1 Data(H)'!$A$1:$A$288,'PY1 Data(H)'!$A$1:$CZ$288))</f>
        <v>#N/A</v>
      </c>
      <c r="AF79" s="176" t="e" cm="1">
        <f t="array" ref="AF79">_xlfn.XLOOKUP(AF$1,'PY1 Data(H)'!$A$1:$CZ$1,_xlfn.XLOOKUP($A79,'PY1 Data(H)'!$A$1:$A$288,'PY1 Data(H)'!$A$1:$CZ$288))</f>
        <v>#N/A</v>
      </c>
      <c r="AG79" s="176" t="e" cm="1">
        <f t="array" ref="AG79">_xlfn.XLOOKUP(AG$1,'PY1 Data(H)'!$A$1:$CZ$1,_xlfn.XLOOKUP($A79,'PY1 Data(H)'!$A$1:$A$288,'PY1 Data(H)'!$A$1:$CZ$288))</f>
        <v>#N/A</v>
      </c>
      <c r="AH79" s="176" t="e" cm="1">
        <f t="array" ref="AH79">_xlfn.XLOOKUP(AH$1,'PY1 Data(H)'!$A$1:$CZ$1,_xlfn.XLOOKUP($A79,'PY1 Data(H)'!$A$1:$A$288,'PY1 Data(H)'!$A$1:$CZ$288))</f>
        <v>#N/A</v>
      </c>
      <c r="AI79" s="176" t="e" cm="1">
        <f t="array" ref="AI79">_xlfn.XLOOKUP(AI$1,'PY1 Data(H)'!$A$1:$CZ$1,_xlfn.XLOOKUP($A79,'PY1 Data(H)'!$A$1:$A$288,'PY1 Data(H)'!$A$1:$CZ$288))</f>
        <v>#N/A</v>
      </c>
      <c r="AJ79" s="176" t="e" cm="1">
        <f t="array" ref="AJ79">_xlfn.XLOOKUP(AJ$1,'PY1 Data(H)'!$A$1:$CZ$1,_xlfn.XLOOKUP($A79,'PY1 Data(H)'!$A$1:$A$288,'PY1 Data(H)'!$A$1:$CZ$288))</f>
        <v>#N/A</v>
      </c>
      <c r="AK79" s="176" t="e" cm="1">
        <f t="array" ref="AK79">_xlfn.XLOOKUP(AK$1,'PY1 Data(H)'!$A$1:$CZ$1,_xlfn.XLOOKUP($A79,'PY1 Data(H)'!$A$1:$A$288,'PY1 Data(H)'!$A$1:$CZ$288))</f>
        <v>#N/A</v>
      </c>
      <c r="AL79" s="176" t="e" cm="1">
        <f t="array" ref="AL79">_xlfn.XLOOKUP(AL$1,'PY1 Data(H)'!$A$1:$CZ$1,_xlfn.XLOOKUP($A79,'PY1 Data(H)'!$A$1:$A$288,'PY1 Data(H)'!$A$1:$CZ$288))</f>
        <v>#N/A</v>
      </c>
      <c r="AM79" s="176" t="e" cm="1">
        <f t="array" ref="AM79">_xlfn.XLOOKUP(AM$1,'PY1 Data(H)'!$A$1:$CZ$1,_xlfn.XLOOKUP($A79,'PY1 Data(H)'!$A$1:$A$288,'PY1 Data(H)'!$A$1:$CZ$288))</f>
        <v>#N/A</v>
      </c>
      <c r="AN79" s="176" t="e" cm="1">
        <f t="array" ref="AN79">_xlfn.XLOOKUP(AN$1,'PY1 Data(H)'!$A$1:$CZ$1,_xlfn.XLOOKUP($A79,'PY1 Data(H)'!$A$1:$A$288,'PY1 Data(H)'!$A$1:$CZ$288))</f>
        <v>#N/A</v>
      </c>
      <c r="AO79" s="176" t="e" cm="1">
        <f t="array" ref="AO79">_xlfn.XLOOKUP(AO$1,'PY1 Data(H)'!$A$1:$CZ$1,_xlfn.XLOOKUP($A79,'PY1 Data(H)'!$A$1:$A$288,'PY1 Data(H)'!$A$1:$CZ$288))</f>
        <v>#N/A</v>
      </c>
      <c r="AP79" s="176" t="e" cm="1">
        <f t="array" ref="AP79">_xlfn.XLOOKUP(AP$1,'PY1 Data(H)'!$A$1:$CZ$1,_xlfn.XLOOKUP($A79,'PY1 Data(H)'!$A$1:$A$288,'PY1 Data(H)'!$A$1:$CZ$288))</f>
        <v>#N/A</v>
      </c>
      <c r="AQ79" s="176" t="e" cm="1">
        <f t="array" ref="AQ79">_xlfn.XLOOKUP(AQ$1,'PY1 Data(H)'!$A$1:$CZ$1,_xlfn.XLOOKUP($A79,'PY1 Data(H)'!$A$1:$A$288,'PY1 Data(H)'!$A$1:$CZ$288))</f>
        <v>#N/A</v>
      </c>
      <c r="AR79" s="176" t="e" cm="1">
        <f t="array" ref="AR79">_xlfn.XLOOKUP(AR$1,'PY1 Data(H)'!$A$1:$CZ$1,_xlfn.XLOOKUP($A79,'PY1 Data(H)'!$A$1:$A$288,'PY1 Data(H)'!$A$1:$CZ$288))</f>
        <v>#N/A</v>
      </c>
      <c r="AS79" s="176" t="e" cm="1">
        <f t="array" ref="AS79">_xlfn.XLOOKUP(AS$1,'PY1 Data(H)'!$A$1:$CZ$1,_xlfn.XLOOKUP($A79,'PY1 Data(H)'!$A$1:$A$288,'PY1 Data(H)'!$A$1:$CZ$288))</f>
        <v>#N/A</v>
      </c>
      <c r="AT79" s="176" t="e" cm="1">
        <f t="array" ref="AT79">_xlfn.XLOOKUP(AT$1,'PY1 Data(H)'!$A$1:$CZ$1,_xlfn.XLOOKUP($A79,'PY1 Data(H)'!$A$1:$A$288,'PY1 Data(H)'!$A$1:$CZ$288))</f>
        <v>#N/A</v>
      </c>
      <c r="AU79" s="176" t="e" cm="1">
        <f t="array" ref="AU79">_xlfn.XLOOKUP(AU$1,'PY1 Data(H)'!$A$1:$CZ$1,_xlfn.XLOOKUP($A79,'PY1 Data(H)'!$A$1:$A$288,'PY1 Data(H)'!$A$1:$CZ$288))</f>
        <v>#N/A</v>
      </c>
      <c r="AV79" s="176" t="e" cm="1">
        <f t="array" ref="AV79">_xlfn.XLOOKUP(AV$1,'PY1 Data(H)'!$A$1:$CZ$1,_xlfn.XLOOKUP($A79,'PY1 Data(H)'!$A$1:$A$288,'PY1 Data(H)'!$A$1:$CZ$288))</f>
        <v>#N/A</v>
      </c>
      <c r="AW79" s="176" t="e" cm="1">
        <f t="array" ref="AW79">_xlfn.XLOOKUP(AW$1,'PY1 Data(H)'!$A$1:$CZ$1,_xlfn.XLOOKUP($A79,'PY1 Data(H)'!$A$1:$A$288,'PY1 Data(H)'!$A$1:$CZ$288))</f>
        <v>#N/A</v>
      </c>
      <c r="AX79" s="176" t="e" cm="1">
        <f t="array" ref="AX79">_xlfn.XLOOKUP(AX$1,'PY1 Data(H)'!$A$1:$CZ$1,_xlfn.XLOOKUP($A79,'PY1 Data(H)'!$A$1:$A$288,'PY1 Data(H)'!$A$1:$CZ$288))</f>
        <v>#N/A</v>
      </c>
      <c r="AY79" s="176" t="e" cm="1">
        <f t="array" ref="AY79">_xlfn.XLOOKUP(AY$1,'PY1 Data(H)'!$A$1:$CZ$1,_xlfn.XLOOKUP($A79,'PY1 Data(H)'!$A$1:$A$288,'PY1 Data(H)'!$A$1:$CZ$288))</f>
        <v>#N/A</v>
      </c>
      <c r="AZ79" s="176" t="e" cm="1">
        <f t="array" ref="AZ79">_xlfn.XLOOKUP(AZ$1,'PY1 Data(H)'!$A$1:$CZ$1,_xlfn.XLOOKUP($A79,'PY1 Data(H)'!$A$1:$A$288,'PY1 Data(H)'!$A$1:$CZ$288))</f>
        <v>#N/A</v>
      </c>
      <c r="BA79" s="176" t="e" cm="1">
        <f t="array" ref="BA79">_xlfn.XLOOKUP(BA$1,'PY1 Data(H)'!$A$1:$CZ$1,_xlfn.XLOOKUP($A79,'PY1 Data(H)'!$A$1:$A$288,'PY1 Data(H)'!$A$1:$CZ$288))</f>
        <v>#N/A</v>
      </c>
      <c r="BB79" s="176" t="e" cm="1">
        <f t="array" ref="BB79">_xlfn.XLOOKUP(BB$1,'PY1 Data(H)'!$A$1:$CZ$1,_xlfn.XLOOKUP($A79,'PY1 Data(H)'!$A$1:$A$288,'PY1 Data(H)'!$A$1:$CZ$288))</f>
        <v>#N/A</v>
      </c>
      <c r="BC79" s="176" t="e" cm="1">
        <f t="array" ref="BC79">_xlfn.XLOOKUP(BC$1,'PY1 Data(H)'!$A$1:$CZ$1,_xlfn.XLOOKUP($A79,'PY1 Data(H)'!$A$1:$A$288,'PY1 Data(H)'!$A$1:$CZ$288))</f>
        <v>#N/A</v>
      </c>
      <c r="BD79" s="176" t="e" cm="1">
        <f t="array" ref="BD79">_xlfn.XLOOKUP(BD$1,'PY1 Data(H)'!$A$1:$CZ$1,_xlfn.XLOOKUP($A79,'PY1 Data(H)'!$A$1:$A$288,'PY1 Data(H)'!$A$1:$CZ$288))</f>
        <v>#N/A</v>
      </c>
      <c r="BE79" s="176" t="e" cm="1">
        <f t="array" ref="BE79">_xlfn.XLOOKUP(BE$1,'PY1 Data(H)'!$A$1:$CZ$1,_xlfn.XLOOKUP($A79,'PY1 Data(H)'!$A$1:$A$288,'PY1 Data(H)'!$A$1:$CZ$288))</f>
        <v>#N/A</v>
      </c>
      <c r="BF79" s="176" t="e" cm="1">
        <f t="array" ref="BF79">_xlfn.XLOOKUP(BF$1,'PY1 Data(H)'!$A$1:$CZ$1,_xlfn.XLOOKUP($A79,'PY1 Data(H)'!$A$1:$A$288,'PY1 Data(H)'!$A$1:$CZ$288))</f>
        <v>#N/A</v>
      </c>
      <c r="BG79" s="176" t="e" cm="1">
        <f t="array" ref="BG79">_xlfn.XLOOKUP(BG$1,'PY1 Data(H)'!$A$1:$CZ$1,_xlfn.XLOOKUP($A79,'PY1 Data(H)'!$A$1:$A$288,'PY1 Data(H)'!$A$1:$CZ$288))</f>
        <v>#N/A</v>
      </c>
      <c r="BH79" s="176" t="e" cm="1">
        <f t="array" ref="BH79">_xlfn.XLOOKUP(BH$1,'PY1 Data(H)'!$A$1:$CZ$1,_xlfn.XLOOKUP($A79,'PY1 Data(H)'!$A$1:$A$288,'PY1 Data(H)'!$A$1:$CZ$288))</f>
        <v>#N/A</v>
      </c>
      <c r="BI79" s="176" t="e" cm="1">
        <f t="array" ref="BI79">_xlfn.XLOOKUP(BI$1,'PY1 Data(H)'!$A$1:$CZ$1,_xlfn.XLOOKUP($A79,'PY1 Data(H)'!$A$1:$A$288,'PY1 Data(H)'!$A$1:$CZ$288))</f>
        <v>#N/A</v>
      </c>
      <c r="BJ79" s="176" t="e" cm="1">
        <f t="array" ref="BJ79">_xlfn.XLOOKUP(BJ$1,'PY1 Data(H)'!$A$1:$CZ$1,_xlfn.XLOOKUP($A79,'PY1 Data(H)'!$A$1:$A$288,'PY1 Data(H)'!$A$1:$CZ$288))</f>
        <v>#N/A</v>
      </c>
      <c r="BK79" s="176" t="e" cm="1">
        <f t="array" ref="BK79">_xlfn.XLOOKUP(BK$1,'PY1 Data(H)'!$A$1:$CZ$1,_xlfn.XLOOKUP($A79,'PY1 Data(H)'!$A$1:$A$288,'PY1 Data(H)'!$A$1:$CZ$288))</f>
        <v>#N/A</v>
      </c>
      <c r="BL79" s="176" t="e" cm="1">
        <f t="array" ref="BL79">_xlfn.XLOOKUP(BL$1,'PY1 Data(H)'!$A$1:$CZ$1,_xlfn.XLOOKUP($A79,'PY1 Data(H)'!$A$1:$A$288,'PY1 Data(H)'!$A$1:$CZ$288))</f>
        <v>#N/A</v>
      </c>
      <c r="BM79" s="176" t="e" cm="1">
        <f t="array" ref="BM79">_xlfn.XLOOKUP(BM$1,'PY1 Data(H)'!$A$1:$CZ$1,_xlfn.XLOOKUP($A79,'PY1 Data(H)'!$A$1:$A$288,'PY1 Data(H)'!$A$1:$CZ$288))</f>
        <v>#N/A</v>
      </c>
      <c r="BN79" s="176" t="e" cm="1">
        <f t="array" ref="BN79">_xlfn.XLOOKUP(BN$1,'PY1 Data(H)'!$A$1:$CZ$1,_xlfn.XLOOKUP($A79,'PY1 Data(H)'!$A$1:$A$288,'PY1 Data(H)'!$A$1:$CZ$288))</f>
        <v>#N/A</v>
      </c>
      <c r="BO79" s="176" t="e" cm="1">
        <f t="array" ref="BO79">_xlfn.XLOOKUP(BO$1,'PY1 Data(H)'!$A$1:$CZ$1,_xlfn.XLOOKUP($A79,'PY1 Data(H)'!$A$1:$A$288,'PY1 Data(H)'!$A$1:$CZ$288))</f>
        <v>#N/A</v>
      </c>
      <c r="BP79" s="176" t="e" cm="1">
        <f t="array" ref="BP79">_xlfn.XLOOKUP(BP$1,'PY1 Data(H)'!$A$1:$CZ$1,_xlfn.XLOOKUP($A79,'PY1 Data(H)'!$A$1:$A$288,'PY1 Data(H)'!$A$1:$CZ$288))</f>
        <v>#N/A</v>
      </c>
      <c r="BQ79" s="176" t="e" cm="1">
        <f t="array" ref="BQ79">_xlfn.XLOOKUP(BQ$1,'PY1 Data(H)'!$A$1:$CZ$1,_xlfn.XLOOKUP($A79,'PY1 Data(H)'!$A$1:$A$288,'PY1 Data(H)'!$A$1:$CZ$288))</f>
        <v>#N/A</v>
      </c>
      <c r="BR79" s="176" t="e" cm="1">
        <f t="array" ref="BR79">_xlfn.XLOOKUP(BR$1,'PY1 Data(H)'!$A$1:$CZ$1,_xlfn.XLOOKUP($A79,'PY1 Data(H)'!$A$1:$A$288,'PY1 Data(H)'!$A$1:$CZ$288))</f>
        <v>#N/A</v>
      </c>
      <c r="BS79" s="176" t="e" cm="1">
        <f t="array" ref="BS79">_xlfn.XLOOKUP(BS$1,'PY1 Data(H)'!$A$1:$CZ$1,_xlfn.XLOOKUP($A79,'PY1 Data(H)'!$A$1:$A$288,'PY1 Data(H)'!$A$1:$CZ$288))</f>
        <v>#N/A</v>
      </c>
      <c r="BT79" s="176" t="e" cm="1">
        <f t="array" ref="BT79">_xlfn.XLOOKUP(BT$1,'PY1 Data(H)'!$A$1:$CZ$1,_xlfn.XLOOKUP($A79,'PY1 Data(H)'!$A$1:$A$288,'PY1 Data(H)'!$A$1:$CZ$288))</f>
        <v>#N/A</v>
      </c>
      <c r="BU79" s="176" t="e" cm="1">
        <f t="array" ref="BU79">_xlfn.XLOOKUP(BU$1,'PY1 Data(H)'!$A$1:$CZ$1,_xlfn.XLOOKUP($A79,'PY1 Data(H)'!$A$1:$A$288,'PY1 Data(H)'!$A$1:$CZ$288))</f>
        <v>#N/A</v>
      </c>
      <c r="BV79" s="176" t="e" cm="1">
        <f t="array" ref="BV79">_xlfn.XLOOKUP(BV$1,'PY1 Data(H)'!$A$1:$CZ$1,_xlfn.XLOOKUP($A79,'PY1 Data(H)'!$A$1:$A$288,'PY1 Data(H)'!$A$1:$CZ$288))</f>
        <v>#N/A</v>
      </c>
      <c r="BW79" s="176" t="e" cm="1">
        <f t="array" ref="BW79">_xlfn.XLOOKUP(BW$1,'PY1 Data(H)'!$A$1:$CZ$1,_xlfn.XLOOKUP($A79,'PY1 Data(H)'!$A$1:$A$288,'PY1 Data(H)'!$A$1:$CZ$288))</f>
        <v>#N/A</v>
      </c>
      <c r="BX79" s="176" t="e" cm="1">
        <f t="array" ref="BX79">_xlfn.XLOOKUP(BX$1,'PY1 Data(H)'!$A$1:$CZ$1,_xlfn.XLOOKUP($A79,'PY1 Data(H)'!$A$1:$A$288,'PY1 Data(H)'!$A$1:$CZ$288))</f>
        <v>#N/A</v>
      </c>
      <c r="BY79" s="176" t="e" cm="1">
        <f t="array" ref="BY79">_xlfn.XLOOKUP(BY$1,'PY1 Data(H)'!$A$1:$CZ$1,_xlfn.XLOOKUP($A79,'PY1 Data(H)'!$A$1:$A$288,'PY1 Data(H)'!$A$1:$CZ$288))</f>
        <v>#N/A</v>
      </c>
      <c r="BZ79" s="176" t="e" cm="1">
        <f t="array" ref="BZ79">_xlfn.XLOOKUP(BZ$1,'PY1 Data(H)'!$A$1:$CZ$1,_xlfn.XLOOKUP($A79,'PY1 Data(H)'!$A$1:$A$288,'PY1 Data(H)'!$A$1:$CZ$288))</f>
        <v>#N/A</v>
      </c>
      <c r="CA79" s="176" t="e" cm="1">
        <f t="array" ref="CA79">_xlfn.XLOOKUP(CA$1,'PY1 Data(H)'!$A$1:$CZ$1,_xlfn.XLOOKUP($A79,'PY1 Data(H)'!$A$1:$A$288,'PY1 Data(H)'!$A$1:$CZ$288))</f>
        <v>#N/A</v>
      </c>
      <c r="CB79" s="176" t="e" cm="1">
        <f t="array" ref="CB79">_xlfn.XLOOKUP(CB$1,'PY1 Data(H)'!$A$1:$CZ$1,_xlfn.XLOOKUP($A79,'PY1 Data(H)'!$A$1:$A$288,'PY1 Data(H)'!$A$1:$CZ$288))</f>
        <v>#N/A</v>
      </c>
      <c r="CC79" s="176" t="e" cm="1">
        <f t="array" ref="CC79">_xlfn.XLOOKUP(CC$1,'PY1 Data(H)'!$A$1:$CZ$1,_xlfn.XLOOKUP($A79,'PY1 Data(H)'!$A$1:$A$288,'PY1 Data(H)'!$A$1:$CZ$288))</f>
        <v>#N/A</v>
      </c>
      <c r="CD79" s="176" t="e" cm="1">
        <f t="array" ref="CD79">_xlfn.XLOOKUP(CD$1,'PY1 Data(H)'!$A$1:$CZ$1,_xlfn.XLOOKUP($A79,'PY1 Data(H)'!$A$1:$A$288,'PY1 Data(H)'!$A$1:$CZ$288))</f>
        <v>#N/A</v>
      </c>
      <c r="CE79" s="176" t="e" cm="1">
        <f t="array" ref="CE79">_xlfn.XLOOKUP(CE$1,'PY1 Data(H)'!$A$1:$CZ$1,_xlfn.XLOOKUP($A79,'PY1 Data(H)'!$A$1:$A$288,'PY1 Data(H)'!$A$1:$CZ$288))</f>
        <v>#N/A</v>
      </c>
      <c r="CF79" s="176" t="e" cm="1">
        <f t="array" ref="CF79">_xlfn.XLOOKUP(CF$1,'PY1 Data(H)'!$A$1:$CZ$1,_xlfn.XLOOKUP($A79,'PY1 Data(H)'!$A$1:$A$288,'PY1 Data(H)'!$A$1:$CZ$288))</f>
        <v>#N/A</v>
      </c>
      <c r="CG79" s="176" t="e" cm="1">
        <f t="array" ref="CG79">_xlfn.XLOOKUP(CG$1,'PY1 Data(H)'!$A$1:$CZ$1,_xlfn.XLOOKUP($A79,'PY1 Data(H)'!$A$1:$A$288,'PY1 Data(H)'!$A$1:$CZ$288))</f>
        <v>#N/A</v>
      </c>
      <c r="CH79" s="176" t="e" cm="1">
        <f t="array" ref="CH79">_xlfn.XLOOKUP(CH$1,'PY1 Data(H)'!$A$1:$CZ$1,_xlfn.XLOOKUP($A79,'PY1 Data(H)'!$A$1:$A$288,'PY1 Data(H)'!$A$1:$CZ$288))</f>
        <v>#N/A</v>
      </c>
      <c r="CI79" s="176" t="e" cm="1">
        <f t="array" ref="CI79">_xlfn.XLOOKUP(CI$1,'PY1 Data(H)'!$A$1:$CZ$1,_xlfn.XLOOKUP($A79,'PY1 Data(H)'!$A$1:$A$288,'PY1 Data(H)'!$A$1:$CZ$288))</f>
        <v>#N/A</v>
      </c>
      <c r="CJ79" s="176" t="e" cm="1">
        <f t="array" ref="CJ79">_xlfn.XLOOKUP(CJ$1,'PY1 Data(H)'!$A$1:$CZ$1,_xlfn.XLOOKUP($A79,'PY1 Data(H)'!$A$1:$A$288,'PY1 Data(H)'!$A$1:$CZ$288))</f>
        <v>#N/A</v>
      </c>
      <c r="CK79" s="176" t="e" cm="1">
        <f t="array" ref="CK79">_xlfn.XLOOKUP(CK$1,'PY1 Data(H)'!$A$1:$CZ$1,_xlfn.XLOOKUP($A79,'PY1 Data(H)'!$A$1:$A$288,'PY1 Data(H)'!$A$1:$CZ$288))</f>
        <v>#N/A</v>
      </c>
      <c r="CL79" s="176" t="e" cm="1">
        <f t="array" ref="CL79">_xlfn.XLOOKUP(CL$1,'PY1 Data(H)'!$A$1:$CZ$1,_xlfn.XLOOKUP($A79,'PY1 Data(H)'!$A$1:$A$288,'PY1 Data(H)'!$A$1:$CZ$288))</f>
        <v>#N/A</v>
      </c>
      <c r="CM79" s="176" t="e" cm="1">
        <f t="array" ref="CM79">_xlfn.XLOOKUP(CM$1,'PY1 Data(H)'!$A$1:$CZ$1,_xlfn.XLOOKUP($A79,'PY1 Data(H)'!$A$1:$A$288,'PY1 Data(H)'!$A$1:$CZ$288))</f>
        <v>#N/A</v>
      </c>
      <c r="CN79" s="176" t="e" cm="1">
        <f t="array" ref="CN79">_xlfn.XLOOKUP(CN$1,'PY1 Data(H)'!$A$1:$CZ$1,_xlfn.XLOOKUP($A79,'PY1 Data(H)'!$A$1:$A$288,'PY1 Data(H)'!$A$1:$CZ$288))</f>
        <v>#N/A</v>
      </c>
      <c r="CO79" s="176" t="e" cm="1">
        <f t="array" ref="CO79">_xlfn.XLOOKUP(CO$1,'PY1 Data(H)'!$A$1:$CZ$1,_xlfn.XLOOKUP($A79,'PY1 Data(H)'!$A$1:$A$288,'PY1 Data(H)'!$A$1:$CZ$288))</f>
        <v>#N/A</v>
      </c>
      <c r="CP79" s="176" t="e" cm="1">
        <f t="array" ref="CP79">_xlfn.XLOOKUP(CP$1,'PY1 Data(H)'!$A$1:$CZ$1,_xlfn.XLOOKUP($A79,'PY1 Data(H)'!$A$1:$A$288,'PY1 Data(H)'!$A$1:$CZ$288))</f>
        <v>#N/A</v>
      </c>
      <c r="CQ79" s="176" t="e" cm="1">
        <f t="array" ref="CQ79">_xlfn.XLOOKUP(CQ$1,'PY1 Data(H)'!$A$1:$CZ$1,_xlfn.XLOOKUP($A79,'PY1 Data(H)'!$A$1:$A$288,'PY1 Data(H)'!$A$1:$CZ$288))</f>
        <v>#N/A</v>
      </c>
      <c r="CR79" s="176" t="e" cm="1">
        <f t="array" ref="CR79">_xlfn.XLOOKUP(CR$1,'PY1 Data(H)'!$A$1:$CZ$1,_xlfn.XLOOKUP($A79,'PY1 Data(H)'!$A$1:$A$288,'PY1 Data(H)'!$A$1:$CZ$288))</f>
        <v>#N/A</v>
      </c>
      <c r="CS79" s="176" t="e" cm="1">
        <f t="array" ref="CS79">_xlfn.XLOOKUP(CS$1,'PY1 Data(H)'!$A$1:$CZ$1,_xlfn.XLOOKUP($A79,'PY1 Data(H)'!$A$1:$A$288,'PY1 Data(H)'!$A$1:$CZ$288))</f>
        <v>#N/A</v>
      </c>
      <c r="CT79" s="176" t="e" cm="1">
        <f t="array" ref="CT79">_xlfn.XLOOKUP(CT$1,'PY1 Data(H)'!$A$1:$CZ$1,_xlfn.XLOOKUP($A79,'PY1 Data(H)'!$A$1:$A$288,'PY1 Data(H)'!$A$1:$CZ$288))</f>
        <v>#N/A</v>
      </c>
      <c r="CU79" s="176" t="e" cm="1">
        <f t="array" ref="CU79">_xlfn.XLOOKUP(CU$1,'PY1 Data(H)'!$A$1:$CZ$1,_xlfn.XLOOKUP($A79,'PY1 Data(H)'!$A$1:$A$288,'PY1 Data(H)'!$A$1:$CZ$288))</f>
        <v>#N/A</v>
      </c>
      <c r="CV79" s="176" t="e" cm="1">
        <f t="array" ref="CV79">_xlfn.XLOOKUP(CV$1,'PY1 Data(H)'!$A$1:$CZ$1,_xlfn.XLOOKUP($A79,'PY1 Data(H)'!$A$1:$A$288,'PY1 Data(H)'!$A$1:$CZ$288))</f>
        <v>#N/A</v>
      </c>
      <c r="CW79" s="176" t="e" cm="1">
        <f t="array" ref="CW79">_xlfn.XLOOKUP(CW$1,'PY1 Data(H)'!$A$1:$CZ$1,_xlfn.XLOOKUP($A79,'PY1 Data(H)'!$A$1:$A$288,'PY1 Data(H)'!$A$1:$CZ$288))</f>
        <v>#N/A</v>
      </c>
      <c r="CX79" s="176" t="e" cm="1">
        <f t="array" ref="CX79">_xlfn.XLOOKUP(CX$1,'PY1 Data(H)'!$A$1:$CZ$1,_xlfn.XLOOKUP($A79,'PY1 Data(H)'!$A$1:$A$288,'PY1 Data(H)'!$A$1:$CZ$288))</f>
        <v>#N/A</v>
      </c>
      <c r="CY79" s="176" t="e" cm="1">
        <f t="array" ref="CY79">_xlfn.XLOOKUP(CY$1,'PY1 Data(H)'!$A$1:$CZ$1,_xlfn.XLOOKUP($A79,'PY1 Data(H)'!$A$1:$A$288,'PY1 Data(H)'!$A$1:$CZ$288))</f>
        <v>#N/A</v>
      </c>
    </row>
    <row r="80" spans="1:103" x14ac:dyDescent="0.3">
      <c r="D80" s="176" t="e" cm="1">
        <f t="array" ref="D80">_xlfn.XLOOKUP(D$1,'PY1 Data(H)'!$A$1:$CZ$1,_xlfn.XLOOKUP($A80,'PY1 Data(H)'!$A$1:$A$288,'PY1 Data(H)'!$A$1:$CZ$288))</f>
        <v>#N/A</v>
      </c>
      <c r="E80" s="176" t="e" cm="1">
        <f t="array" ref="E80">_xlfn.XLOOKUP(E$1,'PY1 Data(H)'!$A$1:$CZ$1,_xlfn.XLOOKUP($A80,'PY1 Data(H)'!$A$1:$A$288,'PY1 Data(H)'!$A$1:$CZ$288))</f>
        <v>#N/A</v>
      </c>
      <c r="F80" s="176" t="e" cm="1">
        <f t="array" ref="F80">_xlfn.XLOOKUP(F$1,'PY1 Data(H)'!$A$1:$CZ$1,_xlfn.XLOOKUP($A80,'PY1 Data(H)'!$A$1:$A$288,'PY1 Data(H)'!$A$1:$CZ$288))</f>
        <v>#N/A</v>
      </c>
      <c r="G80" s="176" t="e" cm="1">
        <f t="array" ref="G80">_xlfn.XLOOKUP(G$1,'PY1 Data(H)'!$A$1:$CZ$1,_xlfn.XLOOKUP($A80,'PY1 Data(H)'!$A$1:$A$288,'PY1 Data(H)'!$A$1:$CZ$288))</f>
        <v>#N/A</v>
      </c>
      <c r="H80" s="176" t="e" cm="1">
        <f t="array" ref="H80">_xlfn.XLOOKUP(H$1,'PY1 Data(H)'!$A$1:$CZ$1,_xlfn.XLOOKUP($A80,'PY1 Data(H)'!$A$1:$A$288,'PY1 Data(H)'!$A$1:$CZ$288))</f>
        <v>#N/A</v>
      </c>
      <c r="I80" s="176" t="e" cm="1">
        <f t="array" ref="I80">_xlfn.XLOOKUP(I$1,'PY1 Data(H)'!$A$1:$CZ$1,_xlfn.XLOOKUP($A80,'PY1 Data(H)'!$A$1:$A$288,'PY1 Data(H)'!$A$1:$CZ$288))</f>
        <v>#N/A</v>
      </c>
      <c r="J80" s="176" t="e" cm="1">
        <f t="array" ref="J80">_xlfn.XLOOKUP(J$1,'PY1 Data(H)'!$A$1:$CZ$1,_xlfn.XLOOKUP($A80,'PY1 Data(H)'!$A$1:$A$288,'PY1 Data(H)'!$A$1:$CZ$288))</f>
        <v>#N/A</v>
      </c>
      <c r="K80" s="176" t="e" cm="1">
        <f t="array" ref="K80">_xlfn.XLOOKUP(K$1,'PY1 Data(H)'!$A$1:$CZ$1,_xlfn.XLOOKUP($A80,'PY1 Data(H)'!$A$1:$A$288,'PY1 Data(H)'!$A$1:$CZ$288))</f>
        <v>#N/A</v>
      </c>
      <c r="L80" s="176" t="e" cm="1">
        <f t="array" ref="L80">_xlfn.XLOOKUP(L$1,'PY1 Data(H)'!$A$1:$CZ$1,_xlfn.XLOOKUP($A80,'PY1 Data(H)'!$A$1:$A$288,'PY1 Data(H)'!$A$1:$CZ$288))</f>
        <v>#N/A</v>
      </c>
      <c r="M80" s="176" t="e" cm="1">
        <f t="array" ref="M80">_xlfn.XLOOKUP(M$1,'PY1 Data(H)'!$A$1:$CZ$1,_xlfn.XLOOKUP($A80,'PY1 Data(H)'!$A$1:$A$288,'PY1 Data(H)'!$A$1:$CZ$288))</f>
        <v>#N/A</v>
      </c>
      <c r="N80" s="176" t="e" cm="1">
        <f t="array" ref="N80">_xlfn.XLOOKUP(N$1,'PY1 Data(H)'!$A$1:$CZ$1,_xlfn.XLOOKUP($A80,'PY1 Data(H)'!$A$1:$A$288,'PY1 Data(H)'!$A$1:$CZ$288))</f>
        <v>#N/A</v>
      </c>
      <c r="O80" s="176" t="e" cm="1">
        <f t="array" ref="O80">_xlfn.XLOOKUP(O$1,'PY1 Data(H)'!$A$1:$CZ$1,_xlfn.XLOOKUP($A80,'PY1 Data(H)'!$A$1:$A$288,'PY1 Data(H)'!$A$1:$CZ$288))</f>
        <v>#N/A</v>
      </c>
      <c r="P80" s="176" t="e" cm="1">
        <f t="array" ref="P80">_xlfn.XLOOKUP(P$1,'PY1 Data(H)'!$A$1:$CZ$1,_xlfn.XLOOKUP($A80,'PY1 Data(H)'!$A$1:$A$288,'PY1 Data(H)'!$A$1:$CZ$288))</f>
        <v>#N/A</v>
      </c>
      <c r="Q80" s="176" t="e" cm="1">
        <f t="array" ref="Q80">_xlfn.XLOOKUP(Q$1,'PY1 Data(H)'!$A$1:$CZ$1,_xlfn.XLOOKUP($A80,'PY1 Data(H)'!$A$1:$A$288,'PY1 Data(H)'!$A$1:$CZ$288))</f>
        <v>#N/A</v>
      </c>
      <c r="R80" s="176" t="e" cm="1">
        <f t="array" ref="R80">_xlfn.XLOOKUP(R$1,'PY1 Data(H)'!$A$1:$CZ$1,_xlfn.XLOOKUP($A80,'PY1 Data(H)'!$A$1:$A$288,'PY1 Data(H)'!$A$1:$CZ$288))</f>
        <v>#N/A</v>
      </c>
      <c r="S80" s="176" t="e" cm="1">
        <f t="array" ref="S80">_xlfn.XLOOKUP(S$1,'PY1 Data(H)'!$A$1:$CZ$1,_xlfn.XLOOKUP($A80,'PY1 Data(H)'!$A$1:$A$288,'PY1 Data(H)'!$A$1:$CZ$288))</f>
        <v>#N/A</v>
      </c>
      <c r="T80" s="176" t="e" cm="1">
        <f t="array" ref="T80">_xlfn.XLOOKUP(T$1,'PY1 Data(H)'!$A$1:$CZ$1,_xlfn.XLOOKUP($A80,'PY1 Data(H)'!$A$1:$A$288,'PY1 Data(H)'!$A$1:$CZ$288))</f>
        <v>#N/A</v>
      </c>
      <c r="U80" s="176" t="e" cm="1">
        <f t="array" ref="U80">_xlfn.XLOOKUP(U$1,'PY1 Data(H)'!$A$1:$CZ$1,_xlfn.XLOOKUP($A80,'PY1 Data(H)'!$A$1:$A$288,'PY1 Data(H)'!$A$1:$CZ$288))</f>
        <v>#N/A</v>
      </c>
      <c r="V80" s="176" t="e" cm="1">
        <f t="array" ref="V80">_xlfn.XLOOKUP(V$1,'PY1 Data(H)'!$A$1:$CZ$1,_xlfn.XLOOKUP($A80,'PY1 Data(H)'!$A$1:$A$288,'PY1 Data(H)'!$A$1:$CZ$288))</f>
        <v>#N/A</v>
      </c>
      <c r="W80" s="176" t="e" cm="1">
        <f t="array" ref="W80">_xlfn.XLOOKUP(W$1,'PY1 Data(H)'!$A$1:$CZ$1,_xlfn.XLOOKUP($A80,'PY1 Data(H)'!$A$1:$A$288,'PY1 Data(H)'!$A$1:$CZ$288))</f>
        <v>#N/A</v>
      </c>
      <c r="X80" s="176" t="e" cm="1">
        <f t="array" ref="X80">_xlfn.XLOOKUP(X$1,'PY1 Data(H)'!$A$1:$CZ$1,_xlfn.XLOOKUP($A80,'PY1 Data(H)'!$A$1:$A$288,'PY1 Data(H)'!$A$1:$CZ$288))</f>
        <v>#N/A</v>
      </c>
      <c r="Y80" s="176" t="e" cm="1">
        <f t="array" ref="Y80">_xlfn.XLOOKUP(Y$1,'PY1 Data(H)'!$A$1:$CZ$1,_xlfn.XLOOKUP($A80,'PY1 Data(H)'!$A$1:$A$288,'PY1 Data(H)'!$A$1:$CZ$288))</f>
        <v>#N/A</v>
      </c>
      <c r="Z80" s="176" t="e" cm="1">
        <f t="array" ref="Z80">_xlfn.XLOOKUP(Z$1,'PY1 Data(H)'!$A$1:$CZ$1,_xlfn.XLOOKUP($A80,'PY1 Data(H)'!$A$1:$A$288,'PY1 Data(H)'!$A$1:$CZ$288))</f>
        <v>#N/A</v>
      </c>
      <c r="AA80" s="176" t="e" cm="1">
        <f t="array" ref="AA80">_xlfn.XLOOKUP(AA$1,'PY1 Data(H)'!$A$1:$CZ$1,_xlfn.XLOOKUP($A80,'PY1 Data(H)'!$A$1:$A$288,'PY1 Data(H)'!$A$1:$CZ$288))</f>
        <v>#N/A</v>
      </c>
      <c r="AB80" s="176" t="e" cm="1">
        <f t="array" ref="AB80">_xlfn.XLOOKUP(AB$1,'PY1 Data(H)'!$A$1:$CZ$1,_xlfn.XLOOKUP($A80,'PY1 Data(H)'!$A$1:$A$288,'PY1 Data(H)'!$A$1:$CZ$288))</f>
        <v>#N/A</v>
      </c>
      <c r="AC80" s="176" t="e" cm="1">
        <f t="array" ref="AC80">_xlfn.XLOOKUP(AC$1,'PY1 Data(H)'!$A$1:$CZ$1,_xlfn.XLOOKUP($A80,'PY1 Data(H)'!$A$1:$A$288,'PY1 Data(H)'!$A$1:$CZ$288))</f>
        <v>#N/A</v>
      </c>
      <c r="AD80" s="176" t="e" cm="1">
        <f t="array" ref="AD80">_xlfn.XLOOKUP(AD$1,'PY1 Data(H)'!$A$1:$CZ$1,_xlfn.XLOOKUP($A80,'PY1 Data(H)'!$A$1:$A$288,'PY1 Data(H)'!$A$1:$CZ$288))</f>
        <v>#N/A</v>
      </c>
      <c r="AE80" s="176" t="e" cm="1">
        <f t="array" ref="AE80">_xlfn.XLOOKUP(AE$1,'PY1 Data(H)'!$A$1:$CZ$1,_xlfn.XLOOKUP($A80,'PY1 Data(H)'!$A$1:$A$288,'PY1 Data(H)'!$A$1:$CZ$288))</f>
        <v>#N/A</v>
      </c>
      <c r="AF80" s="176" t="e" cm="1">
        <f t="array" ref="AF80">_xlfn.XLOOKUP(AF$1,'PY1 Data(H)'!$A$1:$CZ$1,_xlfn.XLOOKUP($A80,'PY1 Data(H)'!$A$1:$A$288,'PY1 Data(H)'!$A$1:$CZ$288))</f>
        <v>#N/A</v>
      </c>
      <c r="AG80" s="176" t="e" cm="1">
        <f t="array" ref="AG80">_xlfn.XLOOKUP(AG$1,'PY1 Data(H)'!$A$1:$CZ$1,_xlfn.XLOOKUP($A80,'PY1 Data(H)'!$A$1:$A$288,'PY1 Data(H)'!$A$1:$CZ$288))</f>
        <v>#N/A</v>
      </c>
      <c r="AH80" s="176" t="e" cm="1">
        <f t="array" ref="AH80">_xlfn.XLOOKUP(AH$1,'PY1 Data(H)'!$A$1:$CZ$1,_xlfn.XLOOKUP($A80,'PY1 Data(H)'!$A$1:$A$288,'PY1 Data(H)'!$A$1:$CZ$288))</f>
        <v>#N/A</v>
      </c>
      <c r="AI80" s="176" t="e" cm="1">
        <f t="array" ref="AI80">_xlfn.XLOOKUP(AI$1,'PY1 Data(H)'!$A$1:$CZ$1,_xlfn.XLOOKUP($A80,'PY1 Data(H)'!$A$1:$A$288,'PY1 Data(H)'!$A$1:$CZ$288))</f>
        <v>#N/A</v>
      </c>
      <c r="AJ80" s="176" t="e" cm="1">
        <f t="array" ref="AJ80">_xlfn.XLOOKUP(AJ$1,'PY1 Data(H)'!$A$1:$CZ$1,_xlfn.XLOOKUP($A80,'PY1 Data(H)'!$A$1:$A$288,'PY1 Data(H)'!$A$1:$CZ$288))</f>
        <v>#N/A</v>
      </c>
      <c r="AK80" s="176" t="e" cm="1">
        <f t="array" ref="AK80">_xlfn.XLOOKUP(AK$1,'PY1 Data(H)'!$A$1:$CZ$1,_xlfn.XLOOKUP($A80,'PY1 Data(H)'!$A$1:$A$288,'PY1 Data(H)'!$A$1:$CZ$288))</f>
        <v>#N/A</v>
      </c>
      <c r="AL80" s="176" t="e" cm="1">
        <f t="array" ref="AL80">_xlfn.XLOOKUP(AL$1,'PY1 Data(H)'!$A$1:$CZ$1,_xlfn.XLOOKUP($A80,'PY1 Data(H)'!$A$1:$A$288,'PY1 Data(H)'!$A$1:$CZ$288))</f>
        <v>#N/A</v>
      </c>
      <c r="AM80" s="176" t="e" cm="1">
        <f t="array" ref="AM80">_xlfn.XLOOKUP(AM$1,'PY1 Data(H)'!$A$1:$CZ$1,_xlfn.XLOOKUP($A80,'PY1 Data(H)'!$A$1:$A$288,'PY1 Data(H)'!$A$1:$CZ$288))</f>
        <v>#N/A</v>
      </c>
      <c r="AN80" s="176" t="e" cm="1">
        <f t="array" ref="AN80">_xlfn.XLOOKUP(AN$1,'PY1 Data(H)'!$A$1:$CZ$1,_xlfn.XLOOKUP($A80,'PY1 Data(H)'!$A$1:$A$288,'PY1 Data(H)'!$A$1:$CZ$288))</f>
        <v>#N/A</v>
      </c>
      <c r="AO80" s="176" t="e" cm="1">
        <f t="array" ref="AO80">_xlfn.XLOOKUP(AO$1,'PY1 Data(H)'!$A$1:$CZ$1,_xlfn.XLOOKUP($A80,'PY1 Data(H)'!$A$1:$A$288,'PY1 Data(H)'!$A$1:$CZ$288))</f>
        <v>#N/A</v>
      </c>
      <c r="AP80" s="176" t="e" cm="1">
        <f t="array" ref="AP80">_xlfn.XLOOKUP(AP$1,'PY1 Data(H)'!$A$1:$CZ$1,_xlfn.XLOOKUP($A80,'PY1 Data(H)'!$A$1:$A$288,'PY1 Data(H)'!$A$1:$CZ$288))</f>
        <v>#N/A</v>
      </c>
      <c r="AQ80" s="176" t="e" cm="1">
        <f t="array" ref="AQ80">_xlfn.XLOOKUP(AQ$1,'PY1 Data(H)'!$A$1:$CZ$1,_xlfn.XLOOKUP($A80,'PY1 Data(H)'!$A$1:$A$288,'PY1 Data(H)'!$A$1:$CZ$288))</f>
        <v>#N/A</v>
      </c>
      <c r="AR80" s="176" t="e" cm="1">
        <f t="array" ref="AR80">_xlfn.XLOOKUP(AR$1,'PY1 Data(H)'!$A$1:$CZ$1,_xlfn.XLOOKUP($A80,'PY1 Data(H)'!$A$1:$A$288,'PY1 Data(H)'!$A$1:$CZ$288))</f>
        <v>#N/A</v>
      </c>
      <c r="AS80" s="176" t="e" cm="1">
        <f t="array" ref="AS80">_xlfn.XLOOKUP(AS$1,'PY1 Data(H)'!$A$1:$CZ$1,_xlfn.XLOOKUP($A80,'PY1 Data(H)'!$A$1:$A$288,'PY1 Data(H)'!$A$1:$CZ$288))</f>
        <v>#N/A</v>
      </c>
      <c r="AT80" s="176" t="e" cm="1">
        <f t="array" ref="AT80">_xlfn.XLOOKUP(AT$1,'PY1 Data(H)'!$A$1:$CZ$1,_xlfn.XLOOKUP($A80,'PY1 Data(H)'!$A$1:$A$288,'PY1 Data(H)'!$A$1:$CZ$288))</f>
        <v>#N/A</v>
      </c>
      <c r="AU80" s="176" t="e" cm="1">
        <f t="array" ref="AU80">_xlfn.XLOOKUP(AU$1,'PY1 Data(H)'!$A$1:$CZ$1,_xlfn.XLOOKUP($A80,'PY1 Data(H)'!$A$1:$A$288,'PY1 Data(H)'!$A$1:$CZ$288))</f>
        <v>#N/A</v>
      </c>
      <c r="AV80" s="176" t="e" cm="1">
        <f t="array" ref="AV80">_xlfn.XLOOKUP(AV$1,'PY1 Data(H)'!$A$1:$CZ$1,_xlfn.XLOOKUP($A80,'PY1 Data(H)'!$A$1:$A$288,'PY1 Data(H)'!$A$1:$CZ$288))</f>
        <v>#N/A</v>
      </c>
      <c r="AW80" s="176" t="e" cm="1">
        <f t="array" ref="AW80">_xlfn.XLOOKUP(AW$1,'PY1 Data(H)'!$A$1:$CZ$1,_xlfn.XLOOKUP($A80,'PY1 Data(H)'!$A$1:$A$288,'PY1 Data(H)'!$A$1:$CZ$288))</f>
        <v>#N/A</v>
      </c>
      <c r="AX80" s="176" t="e" cm="1">
        <f t="array" ref="AX80">_xlfn.XLOOKUP(AX$1,'PY1 Data(H)'!$A$1:$CZ$1,_xlfn.XLOOKUP($A80,'PY1 Data(H)'!$A$1:$A$288,'PY1 Data(H)'!$A$1:$CZ$288))</f>
        <v>#N/A</v>
      </c>
      <c r="AY80" s="176" t="e" cm="1">
        <f t="array" ref="AY80">_xlfn.XLOOKUP(AY$1,'PY1 Data(H)'!$A$1:$CZ$1,_xlfn.XLOOKUP($A80,'PY1 Data(H)'!$A$1:$A$288,'PY1 Data(H)'!$A$1:$CZ$288))</f>
        <v>#N/A</v>
      </c>
      <c r="AZ80" s="176" t="e" cm="1">
        <f t="array" ref="AZ80">_xlfn.XLOOKUP(AZ$1,'PY1 Data(H)'!$A$1:$CZ$1,_xlfn.XLOOKUP($A80,'PY1 Data(H)'!$A$1:$A$288,'PY1 Data(H)'!$A$1:$CZ$288))</f>
        <v>#N/A</v>
      </c>
      <c r="BA80" s="176" t="e" cm="1">
        <f t="array" ref="BA80">_xlfn.XLOOKUP(BA$1,'PY1 Data(H)'!$A$1:$CZ$1,_xlfn.XLOOKUP($A80,'PY1 Data(H)'!$A$1:$A$288,'PY1 Data(H)'!$A$1:$CZ$288))</f>
        <v>#N/A</v>
      </c>
      <c r="BB80" s="176" t="e" cm="1">
        <f t="array" ref="BB80">_xlfn.XLOOKUP(BB$1,'PY1 Data(H)'!$A$1:$CZ$1,_xlfn.XLOOKUP($A80,'PY1 Data(H)'!$A$1:$A$288,'PY1 Data(H)'!$A$1:$CZ$288))</f>
        <v>#N/A</v>
      </c>
      <c r="BC80" s="176" t="e" cm="1">
        <f t="array" ref="BC80">_xlfn.XLOOKUP(BC$1,'PY1 Data(H)'!$A$1:$CZ$1,_xlfn.XLOOKUP($A80,'PY1 Data(H)'!$A$1:$A$288,'PY1 Data(H)'!$A$1:$CZ$288))</f>
        <v>#N/A</v>
      </c>
      <c r="BD80" s="176" t="e" cm="1">
        <f t="array" ref="BD80">_xlfn.XLOOKUP(BD$1,'PY1 Data(H)'!$A$1:$CZ$1,_xlfn.XLOOKUP($A80,'PY1 Data(H)'!$A$1:$A$288,'PY1 Data(H)'!$A$1:$CZ$288))</f>
        <v>#N/A</v>
      </c>
      <c r="BE80" s="176" t="e" cm="1">
        <f t="array" ref="BE80">_xlfn.XLOOKUP(BE$1,'PY1 Data(H)'!$A$1:$CZ$1,_xlfn.XLOOKUP($A80,'PY1 Data(H)'!$A$1:$A$288,'PY1 Data(H)'!$A$1:$CZ$288))</f>
        <v>#N/A</v>
      </c>
      <c r="BF80" s="176" t="e" cm="1">
        <f t="array" ref="BF80">_xlfn.XLOOKUP(BF$1,'PY1 Data(H)'!$A$1:$CZ$1,_xlfn.XLOOKUP($A80,'PY1 Data(H)'!$A$1:$A$288,'PY1 Data(H)'!$A$1:$CZ$288))</f>
        <v>#N/A</v>
      </c>
      <c r="BG80" s="176" t="e" cm="1">
        <f t="array" ref="BG80">_xlfn.XLOOKUP(BG$1,'PY1 Data(H)'!$A$1:$CZ$1,_xlfn.XLOOKUP($A80,'PY1 Data(H)'!$A$1:$A$288,'PY1 Data(H)'!$A$1:$CZ$288))</f>
        <v>#N/A</v>
      </c>
      <c r="BH80" s="176" t="e" cm="1">
        <f t="array" ref="BH80">_xlfn.XLOOKUP(BH$1,'PY1 Data(H)'!$A$1:$CZ$1,_xlfn.XLOOKUP($A80,'PY1 Data(H)'!$A$1:$A$288,'PY1 Data(H)'!$A$1:$CZ$288))</f>
        <v>#N/A</v>
      </c>
      <c r="BI80" s="176" t="e" cm="1">
        <f t="array" ref="BI80">_xlfn.XLOOKUP(BI$1,'PY1 Data(H)'!$A$1:$CZ$1,_xlfn.XLOOKUP($A80,'PY1 Data(H)'!$A$1:$A$288,'PY1 Data(H)'!$A$1:$CZ$288))</f>
        <v>#N/A</v>
      </c>
      <c r="BJ80" s="176" t="e" cm="1">
        <f t="array" ref="BJ80">_xlfn.XLOOKUP(BJ$1,'PY1 Data(H)'!$A$1:$CZ$1,_xlfn.XLOOKUP($A80,'PY1 Data(H)'!$A$1:$A$288,'PY1 Data(H)'!$A$1:$CZ$288))</f>
        <v>#N/A</v>
      </c>
      <c r="BK80" s="176" t="e" cm="1">
        <f t="array" ref="BK80">_xlfn.XLOOKUP(BK$1,'PY1 Data(H)'!$A$1:$CZ$1,_xlfn.XLOOKUP($A80,'PY1 Data(H)'!$A$1:$A$288,'PY1 Data(H)'!$A$1:$CZ$288))</f>
        <v>#N/A</v>
      </c>
      <c r="BL80" s="176" t="e" cm="1">
        <f t="array" ref="BL80">_xlfn.XLOOKUP(BL$1,'PY1 Data(H)'!$A$1:$CZ$1,_xlfn.XLOOKUP($A80,'PY1 Data(H)'!$A$1:$A$288,'PY1 Data(H)'!$A$1:$CZ$288))</f>
        <v>#N/A</v>
      </c>
      <c r="BM80" s="176" t="e" cm="1">
        <f t="array" ref="BM80">_xlfn.XLOOKUP(BM$1,'PY1 Data(H)'!$A$1:$CZ$1,_xlfn.XLOOKUP($A80,'PY1 Data(H)'!$A$1:$A$288,'PY1 Data(H)'!$A$1:$CZ$288))</f>
        <v>#N/A</v>
      </c>
      <c r="BN80" s="176" t="e" cm="1">
        <f t="array" ref="BN80">_xlfn.XLOOKUP(BN$1,'PY1 Data(H)'!$A$1:$CZ$1,_xlfn.XLOOKUP($A80,'PY1 Data(H)'!$A$1:$A$288,'PY1 Data(H)'!$A$1:$CZ$288))</f>
        <v>#N/A</v>
      </c>
      <c r="BO80" s="176" t="e" cm="1">
        <f t="array" ref="BO80">_xlfn.XLOOKUP(BO$1,'PY1 Data(H)'!$A$1:$CZ$1,_xlfn.XLOOKUP($A80,'PY1 Data(H)'!$A$1:$A$288,'PY1 Data(H)'!$A$1:$CZ$288))</f>
        <v>#N/A</v>
      </c>
      <c r="BP80" s="176" t="e" cm="1">
        <f t="array" ref="BP80">_xlfn.XLOOKUP(BP$1,'PY1 Data(H)'!$A$1:$CZ$1,_xlfn.XLOOKUP($A80,'PY1 Data(H)'!$A$1:$A$288,'PY1 Data(H)'!$A$1:$CZ$288))</f>
        <v>#N/A</v>
      </c>
      <c r="BQ80" s="176" t="e" cm="1">
        <f t="array" ref="BQ80">_xlfn.XLOOKUP(BQ$1,'PY1 Data(H)'!$A$1:$CZ$1,_xlfn.XLOOKUP($A80,'PY1 Data(H)'!$A$1:$A$288,'PY1 Data(H)'!$A$1:$CZ$288))</f>
        <v>#N/A</v>
      </c>
      <c r="BR80" s="176" t="e" cm="1">
        <f t="array" ref="BR80">_xlfn.XLOOKUP(BR$1,'PY1 Data(H)'!$A$1:$CZ$1,_xlfn.XLOOKUP($A80,'PY1 Data(H)'!$A$1:$A$288,'PY1 Data(H)'!$A$1:$CZ$288))</f>
        <v>#N/A</v>
      </c>
      <c r="BS80" s="176" t="e" cm="1">
        <f t="array" ref="BS80">_xlfn.XLOOKUP(BS$1,'PY1 Data(H)'!$A$1:$CZ$1,_xlfn.XLOOKUP($A80,'PY1 Data(H)'!$A$1:$A$288,'PY1 Data(H)'!$A$1:$CZ$288))</f>
        <v>#N/A</v>
      </c>
      <c r="BT80" s="176" t="e" cm="1">
        <f t="array" ref="BT80">_xlfn.XLOOKUP(BT$1,'PY1 Data(H)'!$A$1:$CZ$1,_xlfn.XLOOKUP($A80,'PY1 Data(H)'!$A$1:$A$288,'PY1 Data(H)'!$A$1:$CZ$288))</f>
        <v>#N/A</v>
      </c>
      <c r="BU80" s="176" t="e" cm="1">
        <f t="array" ref="BU80">_xlfn.XLOOKUP(BU$1,'PY1 Data(H)'!$A$1:$CZ$1,_xlfn.XLOOKUP($A80,'PY1 Data(H)'!$A$1:$A$288,'PY1 Data(H)'!$A$1:$CZ$288))</f>
        <v>#N/A</v>
      </c>
      <c r="BV80" s="176" t="e" cm="1">
        <f t="array" ref="BV80">_xlfn.XLOOKUP(BV$1,'PY1 Data(H)'!$A$1:$CZ$1,_xlfn.XLOOKUP($A80,'PY1 Data(H)'!$A$1:$A$288,'PY1 Data(H)'!$A$1:$CZ$288))</f>
        <v>#N/A</v>
      </c>
      <c r="BW80" s="176" t="e" cm="1">
        <f t="array" ref="BW80">_xlfn.XLOOKUP(BW$1,'PY1 Data(H)'!$A$1:$CZ$1,_xlfn.XLOOKUP($A80,'PY1 Data(H)'!$A$1:$A$288,'PY1 Data(H)'!$A$1:$CZ$288))</f>
        <v>#N/A</v>
      </c>
      <c r="BX80" s="176" t="e" cm="1">
        <f t="array" ref="BX80">_xlfn.XLOOKUP(BX$1,'PY1 Data(H)'!$A$1:$CZ$1,_xlfn.XLOOKUP($A80,'PY1 Data(H)'!$A$1:$A$288,'PY1 Data(H)'!$A$1:$CZ$288))</f>
        <v>#N/A</v>
      </c>
      <c r="BY80" s="176" t="e" cm="1">
        <f t="array" ref="BY80">_xlfn.XLOOKUP(BY$1,'PY1 Data(H)'!$A$1:$CZ$1,_xlfn.XLOOKUP($A80,'PY1 Data(H)'!$A$1:$A$288,'PY1 Data(H)'!$A$1:$CZ$288))</f>
        <v>#N/A</v>
      </c>
      <c r="BZ80" s="176" t="e" cm="1">
        <f t="array" ref="BZ80">_xlfn.XLOOKUP(BZ$1,'PY1 Data(H)'!$A$1:$CZ$1,_xlfn.XLOOKUP($A80,'PY1 Data(H)'!$A$1:$A$288,'PY1 Data(H)'!$A$1:$CZ$288))</f>
        <v>#N/A</v>
      </c>
      <c r="CA80" s="176" t="e" cm="1">
        <f t="array" ref="CA80">_xlfn.XLOOKUP(CA$1,'PY1 Data(H)'!$A$1:$CZ$1,_xlfn.XLOOKUP($A80,'PY1 Data(H)'!$A$1:$A$288,'PY1 Data(H)'!$A$1:$CZ$288))</f>
        <v>#N/A</v>
      </c>
      <c r="CB80" s="176" t="e" cm="1">
        <f t="array" ref="CB80">_xlfn.XLOOKUP(CB$1,'PY1 Data(H)'!$A$1:$CZ$1,_xlfn.XLOOKUP($A80,'PY1 Data(H)'!$A$1:$A$288,'PY1 Data(H)'!$A$1:$CZ$288))</f>
        <v>#N/A</v>
      </c>
      <c r="CC80" s="176" t="e" cm="1">
        <f t="array" ref="CC80">_xlfn.XLOOKUP(CC$1,'PY1 Data(H)'!$A$1:$CZ$1,_xlfn.XLOOKUP($A80,'PY1 Data(H)'!$A$1:$A$288,'PY1 Data(H)'!$A$1:$CZ$288))</f>
        <v>#N/A</v>
      </c>
      <c r="CD80" s="176" t="e" cm="1">
        <f t="array" ref="CD80">_xlfn.XLOOKUP(CD$1,'PY1 Data(H)'!$A$1:$CZ$1,_xlfn.XLOOKUP($A80,'PY1 Data(H)'!$A$1:$A$288,'PY1 Data(H)'!$A$1:$CZ$288))</f>
        <v>#N/A</v>
      </c>
      <c r="CE80" s="176" t="e" cm="1">
        <f t="array" ref="CE80">_xlfn.XLOOKUP(CE$1,'PY1 Data(H)'!$A$1:$CZ$1,_xlfn.XLOOKUP($A80,'PY1 Data(H)'!$A$1:$A$288,'PY1 Data(H)'!$A$1:$CZ$288))</f>
        <v>#N/A</v>
      </c>
      <c r="CF80" s="176" t="e" cm="1">
        <f t="array" ref="CF80">_xlfn.XLOOKUP(CF$1,'PY1 Data(H)'!$A$1:$CZ$1,_xlfn.XLOOKUP($A80,'PY1 Data(H)'!$A$1:$A$288,'PY1 Data(H)'!$A$1:$CZ$288))</f>
        <v>#N/A</v>
      </c>
      <c r="CG80" s="176" t="e" cm="1">
        <f t="array" ref="CG80">_xlfn.XLOOKUP(CG$1,'PY1 Data(H)'!$A$1:$CZ$1,_xlfn.XLOOKUP($A80,'PY1 Data(H)'!$A$1:$A$288,'PY1 Data(H)'!$A$1:$CZ$288))</f>
        <v>#N/A</v>
      </c>
      <c r="CH80" s="176" t="e" cm="1">
        <f t="array" ref="CH80">_xlfn.XLOOKUP(CH$1,'PY1 Data(H)'!$A$1:$CZ$1,_xlfn.XLOOKUP($A80,'PY1 Data(H)'!$A$1:$A$288,'PY1 Data(H)'!$A$1:$CZ$288))</f>
        <v>#N/A</v>
      </c>
      <c r="CI80" s="176" t="e" cm="1">
        <f t="array" ref="CI80">_xlfn.XLOOKUP(CI$1,'PY1 Data(H)'!$A$1:$CZ$1,_xlfn.XLOOKUP($A80,'PY1 Data(H)'!$A$1:$A$288,'PY1 Data(H)'!$A$1:$CZ$288))</f>
        <v>#N/A</v>
      </c>
      <c r="CJ80" s="176" t="e" cm="1">
        <f t="array" ref="CJ80">_xlfn.XLOOKUP(CJ$1,'PY1 Data(H)'!$A$1:$CZ$1,_xlfn.XLOOKUP($A80,'PY1 Data(H)'!$A$1:$A$288,'PY1 Data(H)'!$A$1:$CZ$288))</f>
        <v>#N/A</v>
      </c>
      <c r="CK80" s="176" t="e" cm="1">
        <f t="array" ref="CK80">_xlfn.XLOOKUP(CK$1,'PY1 Data(H)'!$A$1:$CZ$1,_xlfn.XLOOKUP($A80,'PY1 Data(H)'!$A$1:$A$288,'PY1 Data(H)'!$A$1:$CZ$288))</f>
        <v>#N/A</v>
      </c>
      <c r="CL80" s="176" t="e" cm="1">
        <f t="array" ref="CL80">_xlfn.XLOOKUP(CL$1,'PY1 Data(H)'!$A$1:$CZ$1,_xlfn.XLOOKUP($A80,'PY1 Data(H)'!$A$1:$A$288,'PY1 Data(H)'!$A$1:$CZ$288))</f>
        <v>#N/A</v>
      </c>
      <c r="CM80" s="176" t="e" cm="1">
        <f t="array" ref="CM80">_xlfn.XLOOKUP(CM$1,'PY1 Data(H)'!$A$1:$CZ$1,_xlfn.XLOOKUP($A80,'PY1 Data(H)'!$A$1:$A$288,'PY1 Data(H)'!$A$1:$CZ$288))</f>
        <v>#N/A</v>
      </c>
      <c r="CN80" s="176" t="e" cm="1">
        <f t="array" ref="CN80">_xlfn.XLOOKUP(CN$1,'PY1 Data(H)'!$A$1:$CZ$1,_xlfn.XLOOKUP($A80,'PY1 Data(H)'!$A$1:$A$288,'PY1 Data(H)'!$A$1:$CZ$288))</f>
        <v>#N/A</v>
      </c>
      <c r="CO80" s="176" t="e" cm="1">
        <f t="array" ref="CO80">_xlfn.XLOOKUP(CO$1,'PY1 Data(H)'!$A$1:$CZ$1,_xlfn.XLOOKUP($A80,'PY1 Data(H)'!$A$1:$A$288,'PY1 Data(H)'!$A$1:$CZ$288))</f>
        <v>#N/A</v>
      </c>
      <c r="CP80" s="176" t="e" cm="1">
        <f t="array" ref="CP80">_xlfn.XLOOKUP(CP$1,'PY1 Data(H)'!$A$1:$CZ$1,_xlfn.XLOOKUP($A80,'PY1 Data(H)'!$A$1:$A$288,'PY1 Data(H)'!$A$1:$CZ$288))</f>
        <v>#N/A</v>
      </c>
      <c r="CQ80" s="176" t="e" cm="1">
        <f t="array" ref="CQ80">_xlfn.XLOOKUP(CQ$1,'PY1 Data(H)'!$A$1:$CZ$1,_xlfn.XLOOKUP($A80,'PY1 Data(H)'!$A$1:$A$288,'PY1 Data(H)'!$A$1:$CZ$288))</f>
        <v>#N/A</v>
      </c>
      <c r="CR80" s="176" t="e" cm="1">
        <f t="array" ref="CR80">_xlfn.XLOOKUP(CR$1,'PY1 Data(H)'!$A$1:$CZ$1,_xlfn.XLOOKUP($A80,'PY1 Data(H)'!$A$1:$A$288,'PY1 Data(H)'!$A$1:$CZ$288))</f>
        <v>#N/A</v>
      </c>
      <c r="CS80" s="176" t="e" cm="1">
        <f t="array" ref="CS80">_xlfn.XLOOKUP(CS$1,'PY1 Data(H)'!$A$1:$CZ$1,_xlfn.XLOOKUP($A80,'PY1 Data(H)'!$A$1:$A$288,'PY1 Data(H)'!$A$1:$CZ$288))</f>
        <v>#N/A</v>
      </c>
      <c r="CT80" s="176" t="e" cm="1">
        <f t="array" ref="CT80">_xlfn.XLOOKUP(CT$1,'PY1 Data(H)'!$A$1:$CZ$1,_xlfn.XLOOKUP($A80,'PY1 Data(H)'!$A$1:$A$288,'PY1 Data(H)'!$A$1:$CZ$288))</f>
        <v>#N/A</v>
      </c>
      <c r="CU80" s="176" t="e" cm="1">
        <f t="array" ref="CU80">_xlfn.XLOOKUP(CU$1,'PY1 Data(H)'!$A$1:$CZ$1,_xlfn.XLOOKUP($A80,'PY1 Data(H)'!$A$1:$A$288,'PY1 Data(H)'!$A$1:$CZ$288))</f>
        <v>#N/A</v>
      </c>
      <c r="CV80" s="176" t="e" cm="1">
        <f t="array" ref="CV80">_xlfn.XLOOKUP(CV$1,'PY1 Data(H)'!$A$1:$CZ$1,_xlfn.XLOOKUP($A80,'PY1 Data(H)'!$A$1:$A$288,'PY1 Data(H)'!$A$1:$CZ$288))</f>
        <v>#N/A</v>
      </c>
      <c r="CW80" s="176" t="e" cm="1">
        <f t="array" ref="CW80">_xlfn.XLOOKUP(CW$1,'PY1 Data(H)'!$A$1:$CZ$1,_xlfn.XLOOKUP($A80,'PY1 Data(H)'!$A$1:$A$288,'PY1 Data(H)'!$A$1:$CZ$288))</f>
        <v>#N/A</v>
      </c>
      <c r="CX80" s="176" t="e" cm="1">
        <f t="array" ref="CX80">_xlfn.XLOOKUP(CX$1,'PY1 Data(H)'!$A$1:$CZ$1,_xlfn.XLOOKUP($A80,'PY1 Data(H)'!$A$1:$A$288,'PY1 Data(H)'!$A$1:$CZ$288))</f>
        <v>#N/A</v>
      </c>
      <c r="CY80" s="176" t="e" cm="1">
        <f t="array" ref="CY80">_xlfn.XLOOKUP(CY$1,'PY1 Data(H)'!$A$1:$CZ$1,_xlfn.XLOOKUP($A80,'PY1 Data(H)'!$A$1:$A$288,'PY1 Data(H)'!$A$1:$CZ$288))</f>
        <v>#N/A</v>
      </c>
    </row>
    <row r="81" spans="1:103" x14ac:dyDescent="0.3">
      <c r="D81" s="176" t="e" cm="1">
        <f t="array" ref="D81">_xlfn.XLOOKUP(D$1,'PY1 Data(H)'!$A$1:$CZ$1,_xlfn.XLOOKUP($A81,'PY1 Data(H)'!$A$1:$A$288,'PY1 Data(H)'!$A$1:$CZ$288))</f>
        <v>#N/A</v>
      </c>
      <c r="E81" s="176" t="e" cm="1">
        <f t="array" ref="E81">_xlfn.XLOOKUP(E$1,'PY1 Data(H)'!$A$1:$CZ$1,_xlfn.XLOOKUP($A81,'PY1 Data(H)'!$A$1:$A$288,'PY1 Data(H)'!$A$1:$CZ$288))</f>
        <v>#N/A</v>
      </c>
      <c r="F81" s="176" t="e" cm="1">
        <f t="array" ref="F81">_xlfn.XLOOKUP(F$1,'PY1 Data(H)'!$A$1:$CZ$1,_xlfn.XLOOKUP($A81,'PY1 Data(H)'!$A$1:$A$288,'PY1 Data(H)'!$A$1:$CZ$288))</f>
        <v>#N/A</v>
      </c>
      <c r="G81" s="176" t="e" cm="1">
        <f t="array" ref="G81">_xlfn.XLOOKUP(G$1,'PY1 Data(H)'!$A$1:$CZ$1,_xlfn.XLOOKUP($A81,'PY1 Data(H)'!$A$1:$A$288,'PY1 Data(H)'!$A$1:$CZ$288))</f>
        <v>#N/A</v>
      </c>
      <c r="H81" s="176" t="e" cm="1">
        <f t="array" ref="H81">_xlfn.XLOOKUP(H$1,'PY1 Data(H)'!$A$1:$CZ$1,_xlfn.XLOOKUP($A81,'PY1 Data(H)'!$A$1:$A$288,'PY1 Data(H)'!$A$1:$CZ$288))</f>
        <v>#N/A</v>
      </c>
      <c r="I81" s="176" t="e" cm="1">
        <f t="array" ref="I81">_xlfn.XLOOKUP(I$1,'PY1 Data(H)'!$A$1:$CZ$1,_xlfn.XLOOKUP($A81,'PY1 Data(H)'!$A$1:$A$288,'PY1 Data(H)'!$A$1:$CZ$288))</f>
        <v>#N/A</v>
      </c>
      <c r="J81" s="176" t="e" cm="1">
        <f t="array" ref="J81">_xlfn.XLOOKUP(J$1,'PY1 Data(H)'!$A$1:$CZ$1,_xlfn.XLOOKUP($A81,'PY1 Data(H)'!$A$1:$A$288,'PY1 Data(H)'!$A$1:$CZ$288))</f>
        <v>#N/A</v>
      </c>
      <c r="K81" s="176" t="e" cm="1">
        <f t="array" ref="K81">_xlfn.XLOOKUP(K$1,'PY1 Data(H)'!$A$1:$CZ$1,_xlfn.XLOOKUP($A81,'PY1 Data(H)'!$A$1:$A$288,'PY1 Data(H)'!$A$1:$CZ$288))</f>
        <v>#N/A</v>
      </c>
      <c r="L81" s="176" t="e" cm="1">
        <f t="array" ref="L81">_xlfn.XLOOKUP(L$1,'PY1 Data(H)'!$A$1:$CZ$1,_xlfn.XLOOKUP($A81,'PY1 Data(H)'!$A$1:$A$288,'PY1 Data(H)'!$A$1:$CZ$288))</f>
        <v>#N/A</v>
      </c>
      <c r="M81" s="176" t="e" cm="1">
        <f t="array" ref="M81">_xlfn.XLOOKUP(M$1,'PY1 Data(H)'!$A$1:$CZ$1,_xlfn.XLOOKUP($A81,'PY1 Data(H)'!$A$1:$A$288,'PY1 Data(H)'!$A$1:$CZ$288))</f>
        <v>#N/A</v>
      </c>
      <c r="N81" s="176" t="e" cm="1">
        <f t="array" ref="N81">_xlfn.XLOOKUP(N$1,'PY1 Data(H)'!$A$1:$CZ$1,_xlfn.XLOOKUP($A81,'PY1 Data(H)'!$A$1:$A$288,'PY1 Data(H)'!$A$1:$CZ$288))</f>
        <v>#N/A</v>
      </c>
      <c r="O81" s="176" t="e" cm="1">
        <f t="array" ref="O81">_xlfn.XLOOKUP(O$1,'PY1 Data(H)'!$A$1:$CZ$1,_xlfn.XLOOKUP($A81,'PY1 Data(H)'!$A$1:$A$288,'PY1 Data(H)'!$A$1:$CZ$288))</f>
        <v>#N/A</v>
      </c>
      <c r="P81" s="176" t="e" cm="1">
        <f t="array" ref="P81">_xlfn.XLOOKUP(P$1,'PY1 Data(H)'!$A$1:$CZ$1,_xlfn.XLOOKUP($A81,'PY1 Data(H)'!$A$1:$A$288,'PY1 Data(H)'!$A$1:$CZ$288))</f>
        <v>#N/A</v>
      </c>
      <c r="Q81" s="176" t="e" cm="1">
        <f t="array" ref="Q81">_xlfn.XLOOKUP(Q$1,'PY1 Data(H)'!$A$1:$CZ$1,_xlfn.XLOOKUP($A81,'PY1 Data(H)'!$A$1:$A$288,'PY1 Data(H)'!$A$1:$CZ$288))</f>
        <v>#N/A</v>
      </c>
      <c r="R81" s="176" t="e" cm="1">
        <f t="array" ref="R81">_xlfn.XLOOKUP(R$1,'PY1 Data(H)'!$A$1:$CZ$1,_xlfn.XLOOKUP($A81,'PY1 Data(H)'!$A$1:$A$288,'PY1 Data(H)'!$A$1:$CZ$288))</f>
        <v>#N/A</v>
      </c>
      <c r="S81" s="176" t="e" cm="1">
        <f t="array" ref="S81">_xlfn.XLOOKUP(S$1,'PY1 Data(H)'!$A$1:$CZ$1,_xlfn.XLOOKUP($A81,'PY1 Data(H)'!$A$1:$A$288,'PY1 Data(H)'!$A$1:$CZ$288))</f>
        <v>#N/A</v>
      </c>
      <c r="T81" s="176" t="e" cm="1">
        <f t="array" ref="T81">_xlfn.XLOOKUP(T$1,'PY1 Data(H)'!$A$1:$CZ$1,_xlfn.XLOOKUP($A81,'PY1 Data(H)'!$A$1:$A$288,'PY1 Data(H)'!$A$1:$CZ$288))</f>
        <v>#N/A</v>
      </c>
      <c r="U81" s="176" t="e" cm="1">
        <f t="array" ref="U81">_xlfn.XLOOKUP(U$1,'PY1 Data(H)'!$A$1:$CZ$1,_xlfn.XLOOKUP($A81,'PY1 Data(H)'!$A$1:$A$288,'PY1 Data(H)'!$A$1:$CZ$288))</f>
        <v>#N/A</v>
      </c>
      <c r="V81" s="176" t="e" cm="1">
        <f t="array" ref="V81">_xlfn.XLOOKUP(V$1,'PY1 Data(H)'!$A$1:$CZ$1,_xlfn.XLOOKUP($A81,'PY1 Data(H)'!$A$1:$A$288,'PY1 Data(H)'!$A$1:$CZ$288))</f>
        <v>#N/A</v>
      </c>
      <c r="W81" s="176" t="e" cm="1">
        <f t="array" ref="W81">_xlfn.XLOOKUP(W$1,'PY1 Data(H)'!$A$1:$CZ$1,_xlfn.XLOOKUP($A81,'PY1 Data(H)'!$A$1:$A$288,'PY1 Data(H)'!$A$1:$CZ$288))</f>
        <v>#N/A</v>
      </c>
      <c r="X81" s="176" t="e" cm="1">
        <f t="array" ref="X81">_xlfn.XLOOKUP(X$1,'PY1 Data(H)'!$A$1:$CZ$1,_xlfn.XLOOKUP($A81,'PY1 Data(H)'!$A$1:$A$288,'PY1 Data(H)'!$A$1:$CZ$288))</f>
        <v>#N/A</v>
      </c>
      <c r="Y81" s="176" t="e" cm="1">
        <f t="array" ref="Y81">_xlfn.XLOOKUP(Y$1,'PY1 Data(H)'!$A$1:$CZ$1,_xlfn.XLOOKUP($A81,'PY1 Data(H)'!$A$1:$A$288,'PY1 Data(H)'!$A$1:$CZ$288))</f>
        <v>#N/A</v>
      </c>
      <c r="Z81" s="176" t="e" cm="1">
        <f t="array" ref="Z81">_xlfn.XLOOKUP(Z$1,'PY1 Data(H)'!$A$1:$CZ$1,_xlfn.XLOOKUP($A81,'PY1 Data(H)'!$A$1:$A$288,'PY1 Data(H)'!$A$1:$CZ$288))</f>
        <v>#N/A</v>
      </c>
      <c r="AA81" s="176" t="e" cm="1">
        <f t="array" ref="AA81">_xlfn.XLOOKUP(AA$1,'PY1 Data(H)'!$A$1:$CZ$1,_xlfn.XLOOKUP($A81,'PY1 Data(H)'!$A$1:$A$288,'PY1 Data(H)'!$A$1:$CZ$288))</f>
        <v>#N/A</v>
      </c>
      <c r="AB81" s="176" t="e" cm="1">
        <f t="array" ref="AB81">_xlfn.XLOOKUP(AB$1,'PY1 Data(H)'!$A$1:$CZ$1,_xlfn.XLOOKUP($A81,'PY1 Data(H)'!$A$1:$A$288,'PY1 Data(H)'!$A$1:$CZ$288))</f>
        <v>#N/A</v>
      </c>
      <c r="AC81" s="176" t="e" cm="1">
        <f t="array" ref="AC81">_xlfn.XLOOKUP(AC$1,'PY1 Data(H)'!$A$1:$CZ$1,_xlfn.XLOOKUP($A81,'PY1 Data(H)'!$A$1:$A$288,'PY1 Data(H)'!$A$1:$CZ$288))</f>
        <v>#N/A</v>
      </c>
      <c r="AD81" s="176" t="e" cm="1">
        <f t="array" ref="AD81">_xlfn.XLOOKUP(AD$1,'PY1 Data(H)'!$A$1:$CZ$1,_xlfn.XLOOKUP($A81,'PY1 Data(H)'!$A$1:$A$288,'PY1 Data(H)'!$A$1:$CZ$288))</f>
        <v>#N/A</v>
      </c>
      <c r="AE81" s="176" t="e" cm="1">
        <f t="array" ref="AE81">_xlfn.XLOOKUP(AE$1,'PY1 Data(H)'!$A$1:$CZ$1,_xlfn.XLOOKUP($A81,'PY1 Data(H)'!$A$1:$A$288,'PY1 Data(H)'!$A$1:$CZ$288))</f>
        <v>#N/A</v>
      </c>
      <c r="AF81" s="176" t="e" cm="1">
        <f t="array" ref="AF81">_xlfn.XLOOKUP(AF$1,'PY1 Data(H)'!$A$1:$CZ$1,_xlfn.XLOOKUP($A81,'PY1 Data(H)'!$A$1:$A$288,'PY1 Data(H)'!$A$1:$CZ$288))</f>
        <v>#N/A</v>
      </c>
      <c r="AG81" s="176" t="e" cm="1">
        <f t="array" ref="AG81">_xlfn.XLOOKUP(AG$1,'PY1 Data(H)'!$A$1:$CZ$1,_xlfn.XLOOKUP($A81,'PY1 Data(H)'!$A$1:$A$288,'PY1 Data(H)'!$A$1:$CZ$288))</f>
        <v>#N/A</v>
      </c>
      <c r="AH81" s="176" t="e" cm="1">
        <f t="array" ref="AH81">_xlfn.XLOOKUP(AH$1,'PY1 Data(H)'!$A$1:$CZ$1,_xlfn.XLOOKUP($A81,'PY1 Data(H)'!$A$1:$A$288,'PY1 Data(H)'!$A$1:$CZ$288))</f>
        <v>#N/A</v>
      </c>
      <c r="AI81" s="176" t="e" cm="1">
        <f t="array" ref="AI81">_xlfn.XLOOKUP(AI$1,'PY1 Data(H)'!$A$1:$CZ$1,_xlfn.XLOOKUP($A81,'PY1 Data(H)'!$A$1:$A$288,'PY1 Data(H)'!$A$1:$CZ$288))</f>
        <v>#N/A</v>
      </c>
      <c r="AJ81" s="176" t="e" cm="1">
        <f t="array" ref="AJ81">_xlfn.XLOOKUP(AJ$1,'PY1 Data(H)'!$A$1:$CZ$1,_xlfn.XLOOKUP($A81,'PY1 Data(H)'!$A$1:$A$288,'PY1 Data(H)'!$A$1:$CZ$288))</f>
        <v>#N/A</v>
      </c>
      <c r="AK81" s="176" t="e" cm="1">
        <f t="array" ref="AK81">_xlfn.XLOOKUP(AK$1,'PY1 Data(H)'!$A$1:$CZ$1,_xlfn.XLOOKUP($A81,'PY1 Data(H)'!$A$1:$A$288,'PY1 Data(H)'!$A$1:$CZ$288))</f>
        <v>#N/A</v>
      </c>
      <c r="AL81" s="176" t="e" cm="1">
        <f t="array" ref="AL81">_xlfn.XLOOKUP(AL$1,'PY1 Data(H)'!$A$1:$CZ$1,_xlfn.XLOOKUP($A81,'PY1 Data(H)'!$A$1:$A$288,'PY1 Data(H)'!$A$1:$CZ$288))</f>
        <v>#N/A</v>
      </c>
      <c r="AM81" s="176" t="e" cm="1">
        <f t="array" ref="AM81">_xlfn.XLOOKUP(AM$1,'PY1 Data(H)'!$A$1:$CZ$1,_xlfn.XLOOKUP($A81,'PY1 Data(H)'!$A$1:$A$288,'PY1 Data(H)'!$A$1:$CZ$288))</f>
        <v>#N/A</v>
      </c>
      <c r="AN81" s="176" t="e" cm="1">
        <f t="array" ref="AN81">_xlfn.XLOOKUP(AN$1,'PY1 Data(H)'!$A$1:$CZ$1,_xlfn.XLOOKUP($A81,'PY1 Data(H)'!$A$1:$A$288,'PY1 Data(H)'!$A$1:$CZ$288))</f>
        <v>#N/A</v>
      </c>
      <c r="AO81" s="176" t="e" cm="1">
        <f t="array" ref="AO81">_xlfn.XLOOKUP(AO$1,'PY1 Data(H)'!$A$1:$CZ$1,_xlfn.XLOOKUP($A81,'PY1 Data(H)'!$A$1:$A$288,'PY1 Data(H)'!$A$1:$CZ$288))</f>
        <v>#N/A</v>
      </c>
      <c r="AP81" s="176" t="e" cm="1">
        <f t="array" ref="AP81">_xlfn.XLOOKUP(AP$1,'PY1 Data(H)'!$A$1:$CZ$1,_xlfn.XLOOKUP($A81,'PY1 Data(H)'!$A$1:$A$288,'PY1 Data(H)'!$A$1:$CZ$288))</f>
        <v>#N/A</v>
      </c>
      <c r="AQ81" s="176" t="e" cm="1">
        <f t="array" ref="AQ81">_xlfn.XLOOKUP(AQ$1,'PY1 Data(H)'!$A$1:$CZ$1,_xlfn.XLOOKUP($A81,'PY1 Data(H)'!$A$1:$A$288,'PY1 Data(H)'!$A$1:$CZ$288))</f>
        <v>#N/A</v>
      </c>
      <c r="AR81" s="176" t="e" cm="1">
        <f t="array" ref="AR81">_xlfn.XLOOKUP(AR$1,'PY1 Data(H)'!$A$1:$CZ$1,_xlfn.XLOOKUP($A81,'PY1 Data(H)'!$A$1:$A$288,'PY1 Data(H)'!$A$1:$CZ$288))</f>
        <v>#N/A</v>
      </c>
      <c r="AS81" s="176" t="e" cm="1">
        <f t="array" ref="AS81">_xlfn.XLOOKUP(AS$1,'PY1 Data(H)'!$A$1:$CZ$1,_xlfn.XLOOKUP($A81,'PY1 Data(H)'!$A$1:$A$288,'PY1 Data(H)'!$A$1:$CZ$288))</f>
        <v>#N/A</v>
      </c>
      <c r="AT81" s="176" t="e" cm="1">
        <f t="array" ref="AT81">_xlfn.XLOOKUP(AT$1,'PY1 Data(H)'!$A$1:$CZ$1,_xlfn.XLOOKUP($A81,'PY1 Data(H)'!$A$1:$A$288,'PY1 Data(H)'!$A$1:$CZ$288))</f>
        <v>#N/A</v>
      </c>
      <c r="AU81" s="176" t="e" cm="1">
        <f t="array" ref="AU81">_xlfn.XLOOKUP(AU$1,'PY1 Data(H)'!$A$1:$CZ$1,_xlfn.XLOOKUP($A81,'PY1 Data(H)'!$A$1:$A$288,'PY1 Data(H)'!$A$1:$CZ$288))</f>
        <v>#N/A</v>
      </c>
      <c r="AV81" s="176" t="e" cm="1">
        <f t="array" ref="AV81">_xlfn.XLOOKUP(AV$1,'PY1 Data(H)'!$A$1:$CZ$1,_xlfn.XLOOKUP($A81,'PY1 Data(H)'!$A$1:$A$288,'PY1 Data(H)'!$A$1:$CZ$288))</f>
        <v>#N/A</v>
      </c>
      <c r="AW81" s="176" t="e" cm="1">
        <f t="array" ref="AW81">_xlfn.XLOOKUP(AW$1,'PY1 Data(H)'!$A$1:$CZ$1,_xlfn.XLOOKUP($A81,'PY1 Data(H)'!$A$1:$A$288,'PY1 Data(H)'!$A$1:$CZ$288))</f>
        <v>#N/A</v>
      </c>
      <c r="AX81" s="176" t="e" cm="1">
        <f t="array" ref="AX81">_xlfn.XLOOKUP(AX$1,'PY1 Data(H)'!$A$1:$CZ$1,_xlfn.XLOOKUP($A81,'PY1 Data(H)'!$A$1:$A$288,'PY1 Data(H)'!$A$1:$CZ$288))</f>
        <v>#N/A</v>
      </c>
      <c r="AY81" s="176" t="e" cm="1">
        <f t="array" ref="AY81">_xlfn.XLOOKUP(AY$1,'PY1 Data(H)'!$A$1:$CZ$1,_xlfn.XLOOKUP($A81,'PY1 Data(H)'!$A$1:$A$288,'PY1 Data(H)'!$A$1:$CZ$288))</f>
        <v>#N/A</v>
      </c>
      <c r="AZ81" s="176" t="e" cm="1">
        <f t="array" ref="AZ81">_xlfn.XLOOKUP(AZ$1,'PY1 Data(H)'!$A$1:$CZ$1,_xlfn.XLOOKUP($A81,'PY1 Data(H)'!$A$1:$A$288,'PY1 Data(H)'!$A$1:$CZ$288))</f>
        <v>#N/A</v>
      </c>
      <c r="BA81" s="176" t="e" cm="1">
        <f t="array" ref="BA81">_xlfn.XLOOKUP(BA$1,'PY1 Data(H)'!$A$1:$CZ$1,_xlfn.XLOOKUP($A81,'PY1 Data(H)'!$A$1:$A$288,'PY1 Data(H)'!$A$1:$CZ$288))</f>
        <v>#N/A</v>
      </c>
      <c r="BB81" s="176" t="e" cm="1">
        <f t="array" ref="BB81">_xlfn.XLOOKUP(BB$1,'PY1 Data(H)'!$A$1:$CZ$1,_xlfn.XLOOKUP($A81,'PY1 Data(H)'!$A$1:$A$288,'PY1 Data(H)'!$A$1:$CZ$288))</f>
        <v>#N/A</v>
      </c>
      <c r="BC81" s="176" t="e" cm="1">
        <f t="array" ref="BC81">_xlfn.XLOOKUP(BC$1,'PY1 Data(H)'!$A$1:$CZ$1,_xlfn.XLOOKUP($A81,'PY1 Data(H)'!$A$1:$A$288,'PY1 Data(H)'!$A$1:$CZ$288))</f>
        <v>#N/A</v>
      </c>
      <c r="BD81" s="176" t="e" cm="1">
        <f t="array" ref="BD81">_xlfn.XLOOKUP(BD$1,'PY1 Data(H)'!$A$1:$CZ$1,_xlfn.XLOOKUP($A81,'PY1 Data(H)'!$A$1:$A$288,'PY1 Data(H)'!$A$1:$CZ$288))</f>
        <v>#N/A</v>
      </c>
      <c r="BE81" s="176" t="e" cm="1">
        <f t="array" ref="BE81">_xlfn.XLOOKUP(BE$1,'PY1 Data(H)'!$A$1:$CZ$1,_xlfn.XLOOKUP($A81,'PY1 Data(H)'!$A$1:$A$288,'PY1 Data(H)'!$A$1:$CZ$288))</f>
        <v>#N/A</v>
      </c>
      <c r="BF81" s="176" t="e" cm="1">
        <f t="array" ref="BF81">_xlfn.XLOOKUP(BF$1,'PY1 Data(H)'!$A$1:$CZ$1,_xlfn.XLOOKUP($A81,'PY1 Data(H)'!$A$1:$A$288,'PY1 Data(H)'!$A$1:$CZ$288))</f>
        <v>#N/A</v>
      </c>
      <c r="BG81" s="176" t="e" cm="1">
        <f t="array" ref="BG81">_xlfn.XLOOKUP(BG$1,'PY1 Data(H)'!$A$1:$CZ$1,_xlfn.XLOOKUP($A81,'PY1 Data(H)'!$A$1:$A$288,'PY1 Data(H)'!$A$1:$CZ$288))</f>
        <v>#N/A</v>
      </c>
      <c r="BH81" s="176" t="e" cm="1">
        <f t="array" ref="BH81">_xlfn.XLOOKUP(BH$1,'PY1 Data(H)'!$A$1:$CZ$1,_xlfn.XLOOKUP($A81,'PY1 Data(H)'!$A$1:$A$288,'PY1 Data(H)'!$A$1:$CZ$288))</f>
        <v>#N/A</v>
      </c>
      <c r="BI81" s="176" t="e" cm="1">
        <f t="array" ref="BI81">_xlfn.XLOOKUP(BI$1,'PY1 Data(H)'!$A$1:$CZ$1,_xlfn.XLOOKUP($A81,'PY1 Data(H)'!$A$1:$A$288,'PY1 Data(H)'!$A$1:$CZ$288))</f>
        <v>#N/A</v>
      </c>
      <c r="BJ81" s="176" t="e" cm="1">
        <f t="array" ref="BJ81">_xlfn.XLOOKUP(BJ$1,'PY1 Data(H)'!$A$1:$CZ$1,_xlfn.XLOOKUP($A81,'PY1 Data(H)'!$A$1:$A$288,'PY1 Data(H)'!$A$1:$CZ$288))</f>
        <v>#N/A</v>
      </c>
      <c r="BK81" s="176" t="e" cm="1">
        <f t="array" ref="BK81">_xlfn.XLOOKUP(BK$1,'PY1 Data(H)'!$A$1:$CZ$1,_xlfn.XLOOKUP($A81,'PY1 Data(H)'!$A$1:$A$288,'PY1 Data(H)'!$A$1:$CZ$288))</f>
        <v>#N/A</v>
      </c>
      <c r="BL81" s="176" t="e" cm="1">
        <f t="array" ref="BL81">_xlfn.XLOOKUP(BL$1,'PY1 Data(H)'!$A$1:$CZ$1,_xlfn.XLOOKUP($A81,'PY1 Data(H)'!$A$1:$A$288,'PY1 Data(H)'!$A$1:$CZ$288))</f>
        <v>#N/A</v>
      </c>
      <c r="BM81" s="176" t="e" cm="1">
        <f t="array" ref="BM81">_xlfn.XLOOKUP(BM$1,'PY1 Data(H)'!$A$1:$CZ$1,_xlfn.XLOOKUP($A81,'PY1 Data(H)'!$A$1:$A$288,'PY1 Data(H)'!$A$1:$CZ$288))</f>
        <v>#N/A</v>
      </c>
      <c r="BN81" s="176" t="e" cm="1">
        <f t="array" ref="BN81">_xlfn.XLOOKUP(BN$1,'PY1 Data(H)'!$A$1:$CZ$1,_xlfn.XLOOKUP($A81,'PY1 Data(H)'!$A$1:$A$288,'PY1 Data(H)'!$A$1:$CZ$288))</f>
        <v>#N/A</v>
      </c>
      <c r="BO81" s="176" t="e" cm="1">
        <f t="array" ref="BO81">_xlfn.XLOOKUP(BO$1,'PY1 Data(H)'!$A$1:$CZ$1,_xlfn.XLOOKUP($A81,'PY1 Data(H)'!$A$1:$A$288,'PY1 Data(H)'!$A$1:$CZ$288))</f>
        <v>#N/A</v>
      </c>
      <c r="BP81" s="176" t="e" cm="1">
        <f t="array" ref="BP81">_xlfn.XLOOKUP(BP$1,'PY1 Data(H)'!$A$1:$CZ$1,_xlfn.XLOOKUP($A81,'PY1 Data(H)'!$A$1:$A$288,'PY1 Data(H)'!$A$1:$CZ$288))</f>
        <v>#N/A</v>
      </c>
      <c r="BQ81" s="176" t="e" cm="1">
        <f t="array" ref="BQ81">_xlfn.XLOOKUP(BQ$1,'PY1 Data(H)'!$A$1:$CZ$1,_xlfn.XLOOKUP($A81,'PY1 Data(H)'!$A$1:$A$288,'PY1 Data(H)'!$A$1:$CZ$288))</f>
        <v>#N/A</v>
      </c>
      <c r="BR81" s="176" t="e" cm="1">
        <f t="array" ref="BR81">_xlfn.XLOOKUP(BR$1,'PY1 Data(H)'!$A$1:$CZ$1,_xlfn.XLOOKUP($A81,'PY1 Data(H)'!$A$1:$A$288,'PY1 Data(H)'!$A$1:$CZ$288))</f>
        <v>#N/A</v>
      </c>
      <c r="BS81" s="176" t="e" cm="1">
        <f t="array" ref="BS81">_xlfn.XLOOKUP(BS$1,'PY1 Data(H)'!$A$1:$CZ$1,_xlfn.XLOOKUP($A81,'PY1 Data(H)'!$A$1:$A$288,'PY1 Data(H)'!$A$1:$CZ$288))</f>
        <v>#N/A</v>
      </c>
      <c r="BT81" s="176" t="e" cm="1">
        <f t="array" ref="BT81">_xlfn.XLOOKUP(BT$1,'PY1 Data(H)'!$A$1:$CZ$1,_xlfn.XLOOKUP($A81,'PY1 Data(H)'!$A$1:$A$288,'PY1 Data(H)'!$A$1:$CZ$288))</f>
        <v>#N/A</v>
      </c>
      <c r="BU81" s="176" t="e" cm="1">
        <f t="array" ref="BU81">_xlfn.XLOOKUP(BU$1,'PY1 Data(H)'!$A$1:$CZ$1,_xlfn.XLOOKUP($A81,'PY1 Data(H)'!$A$1:$A$288,'PY1 Data(H)'!$A$1:$CZ$288))</f>
        <v>#N/A</v>
      </c>
      <c r="BV81" s="176" t="e" cm="1">
        <f t="array" ref="BV81">_xlfn.XLOOKUP(BV$1,'PY1 Data(H)'!$A$1:$CZ$1,_xlfn.XLOOKUP($A81,'PY1 Data(H)'!$A$1:$A$288,'PY1 Data(H)'!$A$1:$CZ$288))</f>
        <v>#N/A</v>
      </c>
      <c r="BW81" s="176" t="e" cm="1">
        <f t="array" ref="BW81">_xlfn.XLOOKUP(BW$1,'PY1 Data(H)'!$A$1:$CZ$1,_xlfn.XLOOKUP($A81,'PY1 Data(H)'!$A$1:$A$288,'PY1 Data(H)'!$A$1:$CZ$288))</f>
        <v>#N/A</v>
      </c>
      <c r="BX81" s="176" t="e" cm="1">
        <f t="array" ref="BX81">_xlfn.XLOOKUP(BX$1,'PY1 Data(H)'!$A$1:$CZ$1,_xlfn.XLOOKUP($A81,'PY1 Data(H)'!$A$1:$A$288,'PY1 Data(H)'!$A$1:$CZ$288))</f>
        <v>#N/A</v>
      </c>
      <c r="BY81" s="176" t="e" cm="1">
        <f t="array" ref="BY81">_xlfn.XLOOKUP(BY$1,'PY1 Data(H)'!$A$1:$CZ$1,_xlfn.XLOOKUP($A81,'PY1 Data(H)'!$A$1:$A$288,'PY1 Data(H)'!$A$1:$CZ$288))</f>
        <v>#N/A</v>
      </c>
      <c r="BZ81" s="176" t="e" cm="1">
        <f t="array" ref="BZ81">_xlfn.XLOOKUP(BZ$1,'PY1 Data(H)'!$A$1:$CZ$1,_xlfn.XLOOKUP($A81,'PY1 Data(H)'!$A$1:$A$288,'PY1 Data(H)'!$A$1:$CZ$288))</f>
        <v>#N/A</v>
      </c>
      <c r="CA81" s="176" t="e" cm="1">
        <f t="array" ref="CA81">_xlfn.XLOOKUP(CA$1,'PY1 Data(H)'!$A$1:$CZ$1,_xlfn.XLOOKUP($A81,'PY1 Data(H)'!$A$1:$A$288,'PY1 Data(H)'!$A$1:$CZ$288))</f>
        <v>#N/A</v>
      </c>
      <c r="CB81" s="176" t="e" cm="1">
        <f t="array" ref="CB81">_xlfn.XLOOKUP(CB$1,'PY1 Data(H)'!$A$1:$CZ$1,_xlfn.XLOOKUP($A81,'PY1 Data(H)'!$A$1:$A$288,'PY1 Data(H)'!$A$1:$CZ$288))</f>
        <v>#N/A</v>
      </c>
      <c r="CC81" s="176" t="e" cm="1">
        <f t="array" ref="CC81">_xlfn.XLOOKUP(CC$1,'PY1 Data(H)'!$A$1:$CZ$1,_xlfn.XLOOKUP($A81,'PY1 Data(H)'!$A$1:$A$288,'PY1 Data(H)'!$A$1:$CZ$288))</f>
        <v>#N/A</v>
      </c>
      <c r="CD81" s="176" t="e" cm="1">
        <f t="array" ref="CD81">_xlfn.XLOOKUP(CD$1,'PY1 Data(H)'!$A$1:$CZ$1,_xlfn.XLOOKUP($A81,'PY1 Data(H)'!$A$1:$A$288,'PY1 Data(H)'!$A$1:$CZ$288))</f>
        <v>#N/A</v>
      </c>
      <c r="CE81" s="176" t="e" cm="1">
        <f t="array" ref="CE81">_xlfn.XLOOKUP(CE$1,'PY1 Data(H)'!$A$1:$CZ$1,_xlfn.XLOOKUP($A81,'PY1 Data(H)'!$A$1:$A$288,'PY1 Data(H)'!$A$1:$CZ$288))</f>
        <v>#N/A</v>
      </c>
      <c r="CF81" s="176" t="e" cm="1">
        <f t="array" ref="CF81">_xlfn.XLOOKUP(CF$1,'PY1 Data(H)'!$A$1:$CZ$1,_xlfn.XLOOKUP($A81,'PY1 Data(H)'!$A$1:$A$288,'PY1 Data(H)'!$A$1:$CZ$288))</f>
        <v>#N/A</v>
      </c>
      <c r="CG81" s="176" t="e" cm="1">
        <f t="array" ref="CG81">_xlfn.XLOOKUP(CG$1,'PY1 Data(H)'!$A$1:$CZ$1,_xlfn.XLOOKUP($A81,'PY1 Data(H)'!$A$1:$A$288,'PY1 Data(H)'!$A$1:$CZ$288))</f>
        <v>#N/A</v>
      </c>
      <c r="CH81" s="176" t="e" cm="1">
        <f t="array" ref="CH81">_xlfn.XLOOKUP(CH$1,'PY1 Data(H)'!$A$1:$CZ$1,_xlfn.XLOOKUP($A81,'PY1 Data(H)'!$A$1:$A$288,'PY1 Data(H)'!$A$1:$CZ$288))</f>
        <v>#N/A</v>
      </c>
      <c r="CI81" s="176" t="e" cm="1">
        <f t="array" ref="CI81">_xlfn.XLOOKUP(CI$1,'PY1 Data(H)'!$A$1:$CZ$1,_xlfn.XLOOKUP($A81,'PY1 Data(H)'!$A$1:$A$288,'PY1 Data(H)'!$A$1:$CZ$288))</f>
        <v>#N/A</v>
      </c>
      <c r="CJ81" s="176" t="e" cm="1">
        <f t="array" ref="CJ81">_xlfn.XLOOKUP(CJ$1,'PY1 Data(H)'!$A$1:$CZ$1,_xlfn.XLOOKUP($A81,'PY1 Data(H)'!$A$1:$A$288,'PY1 Data(H)'!$A$1:$CZ$288))</f>
        <v>#N/A</v>
      </c>
      <c r="CK81" s="176" t="e" cm="1">
        <f t="array" ref="CK81">_xlfn.XLOOKUP(CK$1,'PY1 Data(H)'!$A$1:$CZ$1,_xlfn.XLOOKUP($A81,'PY1 Data(H)'!$A$1:$A$288,'PY1 Data(H)'!$A$1:$CZ$288))</f>
        <v>#N/A</v>
      </c>
      <c r="CL81" s="176" t="e" cm="1">
        <f t="array" ref="CL81">_xlfn.XLOOKUP(CL$1,'PY1 Data(H)'!$A$1:$CZ$1,_xlfn.XLOOKUP($A81,'PY1 Data(H)'!$A$1:$A$288,'PY1 Data(H)'!$A$1:$CZ$288))</f>
        <v>#N/A</v>
      </c>
      <c r="CM81" s="176" t="e" cm="1">
        <f t="array" ref="CM81">_xlfn.XLOOKUP(CM$1,'PY1 Data(H)'!$A$1:$CZ$1,_xlfn.XLOOKUP($A81,'PY1 Data(H)'!$A$1:$A$288,'PY1 Data(H)'!$A$1:$CZ$288))</f>
        <v>#N/A</v>
      </c>
      <c r="CN81" s="176" t="e" cm="1">
        <f t="array" ref="CN81">_xlfn.XLOOKUP(CN$1,'PY1 Data(H)'!$A$1:$CZ$1,_xlfn.XLOOKUP($A81,'PY1 Data(H)'!$A$1:$A$288,'PY1 Data(H)'!$A$1:$CZ$288))</f>
        <v>#N/A</v>
      </c>
      <c r="CO81" s="176" t="e" cm="1">
        <f t="array" ref="CO81">_xlfn.XLOOKUP(CO$1,'PY1 Data(H)'!$A$1:$CZ$1,_xlfn.XLOOKUP($A81,'PY1 Data(H)'!$A$1:$A$288,'PY1 Data(H)'!$A$1:$CZ$288))</f>
        <v>#N/A</v>
      </c>
      <c r="CP81" s="176" t="e" cm="1">
        <f t="array" ref="CP81">_xlfn.XLOOKUP(CP$1,'PY1 Data(H)'!$A$1:$CZ$1,_xlfn.XLOOKUP($A81,'PY1 Data(H)'!$A$1:$A$288,'PY1 Data(H)'!$A$1:$CZ$288))</f>
        <v>#N/A</v>
      </c>
      <c r="CQ81" s="176" t="e" cm="1">
        <f t="array" ref="CQ81">_xlfn.XLOOKUP(CQ$1,'PY1 Data(H)'!$A$1:$CZ$1,_xlfn.XLOOKUP($A81,'PY1 Data(H)'!$A$1:$A$288,'PY1 Data(H)'!$A$1:$CZ$288))</f>
        <v>#N/A</v>
      </c>
      <c r="CR81" s="176" t="e" cm="1">
        <f t="array" ref="CR81">_xlfn.XLOOKUP(CR$1,'PY1 Data(H)'!$A$1:$CZ$1,_xlfn.XLOOKUP($A81,'PY1 Data(H)'!$A$1:$A$288,'PY1 Data(H)'!$A$1:$CZ$288))</f>
        <v>#N/A</v>
      </c>
      <c r="CS81" s="176" t="e" cm="1">
        <f t="array" ref="CS81">_xlfn.XLOOKUP(CS$1,'PY1 Data(H)'!$A$1:$CZ$1,_xlfn.XLOOKUP($A81,'PY1 Data(H)'!$A$1:$A$288,'PY1 Data(H)'!$A$1:$CZ$288))</f>
        <v>#N/A</v>
      </c>
      <c r="CT81" s="176" t="e" cm="1">
        <f t="array" ref="CT81">_xlfn.XLOOKUP(CT$1,'PY1 Data(H)'!$A$1:$CZ$1,_xlfn.XLOOKUP($A81,'PY1 Data(H)'!$A$1:$A$288,'PY1 Data(H)'!$A$1:$CZ$288))</f>
        <v>#N/A</v>
      </c>
      <c r="CU81" s="176" t="e" cm="1">
        <f t="array" ref="CU81">_xlfn.XLOOKUP(CU$1,'PY1 Data(H)'!$A$1:$CZ$1,_xlfn.XLOOKUP($A81,'PY1 Data(H)'!$A$1:$A$288,'PY1 Data(H)'!$A$1:$CZ$288))</f>
        <v>#N/A</v>
      </c>
      <c r="CV81" s="176" t="e" cm="1">
        <f t="array" ref="CV81">_xlfn.XLOOKUP(CV$1,'PY1 Data(H)'!$A$1:$CZ$1,_xlfn.XLOOKUP($A81,'PY1 Data(H)'!$A$1:$A$288,'PY1 Data(H)'!$A$1:$CZ$288))</f>
        <v>#N/A</v>
      </c>
      <c r="CW81" s="176" t="e" cm="1">
        <f t="array" ref="CW81">_xlfn.XLOOKUP(CW$1,'PY1 Data(H)'!$A$1:$CZ$1,_xlfn.XLOOKUP($A81,'PY1 Data(H)'!$A$1:$A$288,'PY1 Data(H)'!$A$1:$CZ$288))</f>
        <v>#N/A</v>
      </c>
      <c r="CX81" s="176" t="e" cm="1">
        <f t="array" ref="CX81">_xlfn.XLOOKUP(CX$1,'PY1 Data(H)'!$A$1:$CZ$1,_xlfn.XLOOKUP($A81,'PY1 Data(H)'!$A$1:$A$288,'PY1 Data(H)'!$A$1:$CZ$288))</f>
        <v>#N/A</v>
      </c>
      <c r="CY81" s="176" t="e" cm="1">
        <f t="array" ref="CY81">_xlfn.XLOOKUP(CY$1,'PY1 Data(H)'!$A$1:$CZ$1,_xlfn.XLOOKUP($A81,'PY1 Data(H)'!$A$1:$A$288,'PY1 Data(H)'!$A$1:$CZ$288))</f>
        <v>#N/A</v>
      </c>
    </row>
    <row r="82" spans="1:103" x14ac:dyDescent="0.3">
      <c r="A82">
        <v>596</v>
      </c>
      <c r="D82" s="176" cm="1">
        <f t="array" ref="D82">_xlfn.XLOOKUP(D$1,'PY1 Data(H)'!$A$1:$CZ$1,_xlfn.XLOOKUP($A82,'PY1 Data(H)'!$A$1:$A$288,'PY1 Data(H)'!$A$1:$CZ$288))</f>
        <v>52</v>
      </c>
      <c r="E82" s="176" cm="1">
        <f t="array" ref="E82">_xlfn.XLOOKUP(E$1,'PY1 Data(H)'!$A$1:$CZ$1,_xlfn.XLOOKUP($A82,'PY1 Data(H)'!$A$1:$A$288,'PY1 Data(H)'!$A$1:$CZ$288))</f>
        <v>52</v>
      </c>
      <c r="F82" s="176" cm="1">
        <f t="array" ref="F82">_xlfn.XLOOKUP(F$1,'PY1 Data(H)'!$A$1:$CZ$1,_xlfn.XLOOKUP($A82,'PY1 Data(H)'!$A$1:$A$288,'PY1 Data(H)'!$A$1:$CZ$288))</f>
        <v>52</v>
      </c>
      <c r="G82" s="176" cm="1">
        <f t="array" ref="G82">_xlfn.XLOOKUP(G$1,'PY1 Data(H)'!$A$1:$CZ$1,_xlfn.XLOOKUP($A82,'PY1 Data(H)'!$A$1:$A$288,'PY1 Data(H)'!$A$1:$CZ$288))</f>
        <v>0</v>
      </c>
      <c r="H82" s="176" cm="1">
        <f t="array" ref="H82">_xlfn.XLOOKUP(H$1,'PY1 Data(H)'!$A$1:$CZ$1,_xlfn.XLOOKUP($A82,'PY1 Data(H)'!$A$1:$A$288,'PY1 Data(H)'!$A$1:$CZ$288))</f>
        <v>0</v>
      </c>
      <c r="I82" s="176" cm="1">
        <f t="array" ref="I82">_xlfn.XLOOKUP(I$1,'PY1 Data(H)'!$A$1:$CZ$1,_xlfn.XLOOKUP($A82,'PY1 Data(H)'!$A$1:$A$288,'PY1 Data(H)'!$A$1:$CZ$288))</f>
        <v>0</v>
      </c>
      <c r="J82" s="176" cm="1">
        <f t="array" ref="J82">_xlfn.XLOOKUP(J$1,'PY1 Data(H)'!$A$1:$CZ$1,_xlfn.XLOOKUP($A82,'PY1 Data(H)'!$A$1:$A$288,'PY1 Data(H)'!$A$1:$CZ$288))</f>
        <v>52</v>
      </c>
      <c r="K82" s="176" cm="1">
        <f t="array" ref="K82">_xlfn.XLOOKUP(K$1,'PY1 Data(H)'!$A$1:$CZ$1,_xlfn.XLOOKUP($A82,'PY1 Data(H)'!$A$1:$A$288,'PY1 Data(H)'!$A$1:$CZ$288))</f>
        <v>52</v>
      </c>
      <c r="L82" s="176" cm="1">
        <f t="array" ref="L82">_xlfn.XLOOKUP(L$1,'PY1 Data(H)'!$A$1:$CZ$1,_xlfn.XLOOKUP($A82,'PY1 Data(H)'!$A$1:$A$288,'PY1 Data(H)'!$A$1:$CZ$288))</f>
        <v>52</v>
      </c>
      <c r="M82" s="176" cm="1">
        <f t="array" ref="M82">_xlfn.XLOOKUP(M$1,'PY1 Data(H)'!$A$1:$CZ$1,_xlfn.XLOOKUP($A82,'PY1 Data(H)'!$A$1:$A$288,'PY1 Data(H)'!$A$1:$CZ$288))</f>
        <v>52</v>
      </c>
      <c r="N82" s="176" cm="1">
        <f t="array" ref="N82">_xlfn.XLOOKUP(N$1,'PY1 Data(H)'!$A$1:$CZ$1,_xlfn.XLOOKUP($A82,'PY1 Data(H)'!$A$1:$A$288,'PY1 Data(H)'!$A$1:$CZ$288))</f>
        <v>0</v>
      </c>
      <c r="O82" s="176" cm="1">
        <f t="array" ref="O82">_xlfn.XLOOKUP(O$1,'PY1 Data(H)'!$A$1:$CZ$1,_xlfn.XLOOKUP($A82,'PY1 Data(H)'!$A$1:$A$288,'PY1 Data(H)'!$A$1:$CZ$288))</f>
        <v>52</v>
      </c>
      <c r="P82" s="176" cm="1">
        <f t="array" ref="P82">_xlfn.XLOOKUP(P$1,'PY1 Data(H)'!$A$1:$CZ$1,_xlfn.XLOOKUP($A82,'PY1 Data(H)'!$A$1:$A$288,'PY1 Data(H)'!$A$1:$CZ$288))</f>
        <v>0</v>
      </c>
      <c r="Q82" s="176" cm="1">
        <f t="array" ref="Q82">_xlfn.XLOOKUP(Q$1,'PY1 Data(H)'!$A$1:$CZ$1,_xlfn.XLOOKUP($A82,'PY1 Data(H)'!$A$1:$A$288,'PY1 Data(H)'!$A$1:$CZ$288))</f>
        <v>52</v>
      </c>
      <c r="R82" s="176" cm="1">
        <f t="array" ref="R82">_xlfn.XLOOKUP(R$1,'PY1 Data(H)'!$A$1:$CZ$1,_xlfn.XLOOKUP($A82,'PY1 Data(H)'!$A$1:$A$288,'PY1 Data(H)'!$A$1:$CZ$288))</f>
        <v>52</v>
      </c>
      <c r="S82" s="176" cm="1">
        <f t="array" ref="S82">_xlfn.XLOOKUP(S$1,'PY1 Data(H)'!$A$1:$CZ$1,_xlfn.XLOOKUP($A82,'PY1 Data(H)'!$A$1:$A$288,'PY1 Data(H)'!$A$1:$CZ$288))</f>
        <v>52</v>
      </c>
      <c r="T82" s="176" cm="1">
        <f t="array" ref="T82">_xlfn.XLOOKUP(T$1,'PY1 Data(H)'!$A$1:$CZ$1,_xlfn.XLOOKUP($A82,'PY1 Data(H)'!$A$1:$A$288,'PY1 Data(H)'!$A$1:$CZ$288))</f>
        <v>0</v>
      </c>
      <c r="U82" s="176" cm="1">
        <f t="array" ref="U82">_xlfn.XLOOKUP(U$1,'PY1 Data(H)'!$A$1:$CZ$1,_xlfn.XLOOKUP($A82,'PY1 Data(H)'!$A$1:$A$288,'PY1 Data(H)'!$A$1:$CZ$288))</f>
        <v>52</v>
      </c>
      <c r="V82" s="176" cm="1">
        <f t="array" ref="V82">_xlfn.XLOOKUP(V$1,'PY1 Data(H)'!$A$1:$CZ$1,_xlfn.XLOOKUP($A82,'PY1 Data(H)'!$A$1:$A$288,'PY1 Data(H)'!$A$1:$CZ$288))</f>
        <v>52</v>
      </c>
      <c r="W82" s="176" cm="1">
        <f t="array" ref="W82">_xlfn.XLOOKUP(W$1,'PY1 Data(H)'!$A$1:$CZ$1,_xlfn.XLOOKUP($A82,'PY1 Data(H)'!$A$1:$A$288,'PY1 Data(H)'!$A$1:$CZ$288))</f>
        <v>0</v>
      </c>
      <c r="X82" s="176" cm="1">
        <f t="array" ref="X82">_xlfn.XLOOKUP(X$1,'PY1 Data(H)'!$A$1:$CZ$1,_xlfn.XLOOKUP($A82,'PY1 Data(H)'!$A$1:$A$288,'PY1 Data(H)'!$A$1:$CZ$288))</f>
        <v>52</v>
      </c>
      <c r="Y82" s="176" cm="1">
        <f t="array" ref="Y82">_xlfn.XLOOKUP(Y$1,'PY1 Data(H)'!$A$1:$CZ$1,_xlfn.XLOOKUP($A82,'PY1 Data(H)'!$A$1:$A$288,'PY1 Data(H)'!$A$1:$CZ$288))</f>
        <v>52</v>
      </c>
      <c r="Z82" s="176" cm="1">
        <f t="array" ref="Z82">_xlfn.XLOOKUP(Z$1,'PY1 Data(H)'!$A$1:$CZ$1,_xlfn.XLOOKUP($A82,'PY1 Data(H)'!$A$1:$A$288,'PY1 Data(H)'!$A$1:$CZ$288))</f>
        <v>52</v>
      </c>
      <c r="AA82" s="176" cm="1">
        <f t="array" ref="AA82">_xlfn.XLOOKUP(AA$1,'PY1 Data(H)'!$A$1:$CZ$1,_xlfn.XLOOKUP($A82,'PY1 Data(H)'!$A$1:$A$288,'PY1 Data(H)'!$A$1:$CZ$288))</f>
        <v>52</v>
      </c>
      <c r="AB82" s="176" cm="1">
        <f t="array" ref="AB82">_xlfn.XLOOKUP(AB$1,'PY1 Data(H)'!$A$1:$CZ$1,_xlfn.XLOOKUP($A82,'PY1 Data(H)'!$A$1:$A$288,'PY1 Data(H)'!$A$1:$CZ$288))</f>
        <v>52</v>
      </c>
      <c r="AC82" s="176" cm="1">
        <f t="array" ref="AC82">_xlfn.XLOOKUP(AC$1,'PY1 Data(H)'!$A$1:$CZ$1,_xlfn.XLOOKUP($A82,'PY1 Data(H)'!$A$1:$A$288,'PY1 Data(H)'!$A$1:$CZ$288))</f>
        <v>52</v>
      </c>
      <c r="AD82" s="176" cm="1">
        <f t="array" ref="AD82">_xlfn.XLOOKUP(AD$1,'PY1 Data(H)'!$A$1:$CZ$1,_xlfn.XLOOKUP($A82,'PY1 Data(H)'!$A$1:$A$288,'PY1 Data(H)'!$A$1:$CZ$288))</f>
        <v>52</v>
      </c>
      <c r="AE82" s="176" cm="1">
        <f t="array" ref="AE82">_xlfn.XLOOKUP(AE$1,'PY1 Data(H)'!$A$1:$CZ$1,_xlfn.XLOOKUP($A82,'PY1 Data(H)'!$A$1:$A$288,'PY1 Data(H)'!$A$1:$CZ$288))</f>
        <v>52</v>
      </c>
      <c r="AF82" s="176" cm="1">
        <f t="array" ref="AF82">_xlfn.XLOOKUP(AF$1,'PY1 Data(H)'!$A$1:$CZ$1,_xlfn.XLOOKUP($A82,'PY1 Data(H)'!$A$1:$A$288,'PY1 Data(H)'!$A$1:$CZ$288))</f>
        <v>52</v>
      </c>
      <c r="AG82" s="176" cm="1">
        <f t="array" ref="AG82">_xlfn.XLOOKUP(AG$1,'PY1 Data(H)'!$A$1:$CZ$1,_xlfn.XLOOKUP($A82,'PY1 Data(H)'!$A$1:$A$288,'PY1 Data(H)'!$A$1:$CZ$288))</f>
        <v>52</v>
      </c>
      <c r="AH82" s="176" cm="1">
        <f t="array" ref="AH82">_xlfn.XLOOKUP(AH$1,'PY1 Data(H)'!$A$1:$CZ$1,_xlfn.XLOOKUP($A82,'PY1 Data(H)'!$A$1:$A$288,'PY1 Data(H)'!$A$1:$CZ$288))</f>
        <v>52</v>
      </c>
      <c r="AI82" s="176" cm="1">
        <f t="array" ref="AI82">_xlfn.XLOOKUP(AI$1,'PY1 Data(H)'!$A$1:$CZ$1,_xlfn.XLOOKUP($A82,'PY1 Data(H)'!$A$1:$A$288,'PY1 Data(H)'!$A$1:$CZ$288))</f>
        <v>52</v>
      </c>
      <c r="AJ82" s="176" cm="1">
        <f t="array" ref="AJ82">_xlfn.XLOOKUP(AJ$1,'PY1 Data(H)'!$A$1:$CZ$1,_xlfn.XLOOKUP($A82,'PY1 Data(H)'!$A$1:$A$288,'PY1 Data(H)'!$A$1:$CZ$288))</f>
        <v>52</v>
      </c>
      <c r="AK82" s="176" cm="1">
        <f t="array" ref="AK82">_xlfn.XLOOKUP(AK$1,'PY1 Data(H)'!$A$1:$CZ$1,_xlfn.XLOOKUP($A82,'PY1 Data(H)'!$A$1:$A$288,'PY1 Data(H)'!$A$1:$CZ$288))</f>
        <v>52</v>
      </c>
      <c r="AL82" s="176" cm="1">
        <f t="array" ref="AL82">_xlfn.XLOOKUP(AL$1,'PY1 Data(H)'!$A$1:$CZ$1,_xlfn.XLOOKUP($A82,'PY1 Data(H)'!$A$1:$A$288,'PY1 Data(H)'!$A$1:$CZ$288))</f>
        <v>52</v>
      </c>
      <c r="AM82" s="176" cm="1">
        <f t="array" ref="AM82">_xlfn.XLOOKUP(AM$1,'PY1 Data(H)'!$A$1:$CZ$1,_xlfn.XLOOKUP($A82,'PY1 Data(H)'!$A$1:$A$288,'PY1 Data(H)'!$A$1:$CZ$288))</f>
        <v>52</v>
      </c>
      <c r="AN82" s="176" cm="1">
        <f t="array" ref="AN82">_xlfn.XLOOKUP(AN$1,'PY1 Data(H)'!$A$1:$CZ$1,_xlfn.XLOOKUP($A82,'PY1 Data(H)'!$A$1:$A$288,'PY1 Data(H)'!$A$1:$CZ$288))</f>
        <v>52</v>
      </c>
      <c r="AO82" s="176" cm="1">
        <f t="array" ref="AO82">_xlfn.XLOOKUP(AO$1,'PY1 Data(H)'!$A$1:$CZ$1,_xlfn.XLOOKUP($A82,'PY1 Data(H)'!$A$1:$A$288,'PY1 Data(H)'!$A$1:$CZ$288))</f>
        <v>52</v>
      </c>
      <c r="AP82" s="176" cm="1">
        <f t="array" ref="AP82">_xlfn.XLOOKUP(AP$1,'PY1 Data(H)'!$A$1:$CZ$1,_xlfn.XLOOKUP($A82,'PY1 Data(H)'!$A$1:$A$288,'PY1 Data(H)'!$A$1:$CZ$288))</f>
        <v>52</v>
      </c>
      <c r="AQ82" s="176" cm="1">
        <f t="array" ref="AQ82">_xlfn.XLOOKUP(AQ$1,'PY1 Data(H)'!$A$1:$CZ$1,_xlfn.XLOOKUP($A82,'PY1 Data(H)'!$A$1:$A$288,'PY1 Data(H)'!$A$1:$CZ$288))</f>
        <v>52</v>
      </c>
      <c r="AR82" s="176" cm="1">
        <f t="array" ref="AR82">_xlfn.XLOOKUP(AR$1,'PY1 Data(H)'!$A$1:$CZ$1,_xlfn.XLOOKUP($A82,'PY1 Data(H)'!$A$1:$A$288,'PY1 Data(H)'!$A$1:$CZ$288))</f>
        <v>52</v>
      </c>
      <c r="AS82" s="176" cm="1">
        <f t="array" ref="AS82">_xlfn.XLOOKUP(AS$1,'PY1 Data(H)'!$A$1:$CZ$1,_xlfn.XLOOKUP($A82,'PY1 Data(H)'!$A$1:$A$288,'PY1 Data(H)'!$A$1:$CZ$288))</f>
        <v>52</v>
      </c>
      <c r="AT82" s="176" cm="1">
        <f t="array" ref="AT82">_xlfn.XLOOKUP(AT$1,'PY1 Data(H)'!$A$1:$CZ$1,_xlfn.XLOOKUP($A82,'PY1 Data(H)'!$A$1:$A$288,'PY1 Data(H)'!$A$1:$CZ$288))</f>
        <v>52</v>
      </c>
      <c r="AU82" s="176" cm="1">
        <f t="array" ref="AU82">_xlfn.XLOOKUP(AU$1,'PY1 Data(H)'!$A$1:$CZ$1,_xlfn.XLOOKUP($A82,'PY1 Data(H)'!$A$1:$A$288,'PY1 Data(H)'!$A$1:$CZ$288))</f>
        <v>52</v>
      </c>
      <c r="AV82" s="176" cm="1">
        <f t="array" ref="AV82">_xlfn.XLOOKUP(AV$1,'PY1 Data(H)'!$A$1:$CZ$1,_xlfn.XLOOKUP($A82,'PY1 Data(H)'!$A$1:$A$288,'PY1 Data(H)'!$A$1:$CZ$288))</f>
        <v>51</v>
      </c>
      <c r="AW82" s="176" cm="1">
        <f t="array" ref="AW82">_xlfn.XLOOKUP(AW$1,'PY1 Data(H)'!$A$1:$CZ$1,_xlfn.XLOOKUP($A82,'PY1 Data(H)'!$A$1:$A$288,'PY1 Data(H)'!$A$1:$CZ$288))</f>
        <v>52</v>
      </c>
      <c r="AX82" s="176" cm="1">
        <f t="array" ref="AX82">_xlfn.XLOOKUP(AX$1,'PY1 Data(H)'!$A$1:$CZ$1,_xlfn.XLOOKUP($A82,'PY1 Data(H)'!$A$1:$A$288,'PY1 Data(H)'!$A$1:$CZ$288))</f>
        <v>52</v>
      </c>
      <c r="AY82" s="176" cm="1">
        <f t="array" ref="AY82">_xlfn.XLOOKUP(AY$1,'PY1 Data(H)'!$A$1:$CZ$1,_xlfn.XLOOKUP($A82,'PY1 Data(H)'!$A$1:$A$288,'PY1 Data(H)'!$A$1:$CZ$288))</f>
        <v>0</v>
      </c>
      <c r="AZ82" s="176" cm="1">
        <f t="array" ref="AZ82">_xlfn.XLOOKUP(AZ$1,'PY1 Data(H)'!$A$1:$CZ$1,_xlfn.XLOOKUP($A82,'PY1 Data(H)'!$A$1:$A$288,'PY1 Data(H)'!$A$1:$CZ$288))</f>
        <v>52</v>
      </c>
      <c r="BA82" s="176" cm="1">
        <f t="array" ref="BA82">_xlfn.XLOOKUP(BA$1,'PY1 Data(H)'!$A$1:$CZ$1,_xlfn.XLOOKUP($A82,'PY1 Data(H)'!$A$1:$A$288,'PY1 Data(H)'!$A$1:$CZ$288))</f>
        <v>52</v>
      </c>
      <c r="BB82" s="176" cm="1">
        <f t="array" ref="BB82">_xlfn.XLOOKUP(BB$1,'PY1 Data(H)'!$A$1:$CZ$1,_xlfn.XLOOKUP($A82,'PY1 Data(H)'!$A$1:$A$288,'PY1 Data(H)'!$A$1:$CZ$288))</f>
        <v>52</v>
      </c>
      <c r="BC82" s="176" cm="1">
        <f t="array" ref="BC82">_xlfn.XLOOKUP(BC$1,'PY1 Data(H)'!$A$1:$CZ$1,_xlfn.XLOOKUP($A82,'PY1 Data(H)'!$A$1:$A$288,'PY1 Data(H)'!$A$1:$CZ$288))</f>
        <v>52</v>
      </c>
      <c r="BD82" s="176" cm="1">
        <f t="array" ref="BD82">_xlfn.XLOOKUP(BD$1,'PY1 Data(H)'!$A$1:$CZ$1,_xlfn.XLOOKUP($A82,'PY1 Data(H)'!$A$1:$A$288,'PY1 Data(H)'!$A$1:$CZ$288))</f>
        <v>52</v>
      </c>
      <c r="BE82" s="176" cm="1">
        <f t="array" ref="BE82">_xlfn.XLOOKUP(BE$1,'PY1 Data(H)'!$A$1:$CZ$1,_xlfn.XLOOKUP($A82,'PY1 Data(H)'!$A$1:$A$288,'PY1 Data(H)'!$A$1:$CZ$288))</f>
        <v>52</v>
      </c>
      <c r="BF82" s="176" cm="1">
        <f t="array" ref="BF82">_xlfn.XLOOKUP(BF$1,'PY1 Data(H)'!$A$1:$CZ$1,_xlfn.XLOOKUP($A82,'PY1 Data(H)'!$A$1:$A$288,'PY1 Data(H)'!$A$1:$CZ$288))</f>
        <v>52</v>
      </c>
      <c r="BG82" s="176" cm="1">
        <f t="array" ref="BG82">_xlfn.XLOOKUP(BG$1,'PY1 Data(H)'!$A$1:$CZ$1,_xlfn.XLOOKUP($A82,'PY1 Data(H)'!$A$1:$A$288,'PY1 Data(H)'!$A$1:$CZ$288))</f>
        <v>52</v>
      </c>
      <c r="BH82" s="176" cm="1">
        <f t="array" ref="BH82">_xlfn.XLOOKUP(BH$1,'PY1 Data(H)'!$A$1:$CZ$1,_xlfn.XLOOKUP($A82,'PY1 Data(H)'!$A$1:$A$288,'PY1 Data(H)'!$A$1:$CZ$288))</f>
        <v>0</v>
      </c>
      <c r="BI82" s="176" cm="1">
        <f t="array" ref="BI82">_xlfn.XLOOKUP(BI$1,'PY1 Data(H)'!$A$1:$CZ$1,_xlfn.XLOOKUP($A82,'PY1 Data(H)'!$A$1:$A$288,'PY1 Data(H)'!$A$1:$CZ$288))</f>
        <v>52</v>
      </c>
      <c r="BJ82" s="176" cm="1">
        <f t="array" ref="BJ82">_xlfn.XLOOKUP(BJ$1,'PY1 Data(H)'!$A$1:$CZ$1,_xlfn.XLOOKUP($A82,'PY1 Data(H)'!$A$1:$A$288,'PY1 Data(H)'!$A$1:$CZ$288))</f>
        <v>52</v>
      </c>
      <c r="BK82" s="176" cm="1">
        <f t="array" ref="BK82">_xlfn.XLOOKUP(BK$1,'PY1 Data(H)'!$A$1:$CZ$1,_xlfn.XLOOKUP($A82,'PY1 Data(H)'!$A$1:$A$288,'PY1 Data(H)'!$A$1:$CZ$288))</f>
        <v>0</v>
      </c>
      <c r="BL82" s="176" cm="1">
        <f t="array" ref="BL82">_xlfn.XLOOKUP(BL$1,'PY1 Data(H)'!$A$1:$CZ$1,_xlfn.XLOOKUP($A82,'PY1 Data(H)'!$A$1:$A$288,'PY1 Data(H)'!$A$1:$CZ$288))</f>
        <v>0</v>
      </c>
      <c r="BM82" s="176" cm="1">
        <f t="array" ref="BM82">_xlfn.XLOOKUP(BM$1,'PY1 Data(H)'!$A$1:$CZ$1,_xlfn.XLOOKUP($A82,'PY1 Data(H)'!$A$1:$A$288,'PY1 Data(H)'!$A$1:$CZ$288))</f>
        <v>52</v>
      </c>
      <c r="BN82" s="176" cm="1">
        <f t="array" ref="BN82">_xlfn.XLOOKUP(BN$1,'PY1 Data(H)'!$A$1:$CZ$1,_xlfn.XLOOKUP($A82,'PY1 Data(H)'!$A$1:$A$288,'PY1 Data(H)'!$A$1:$CZ$288))</f>
        <v>52</v>
      </c>
      <c r="BO82" s="176" cm="1">
        <f t="array" ref="BO82">_xlfn.XLOOKUP(BO$1,'PY1 Data(H)'!$A$1:$CZ$1,_xlfn.XLOOKUP($A82,'PY1 Data(H)'!$A$1:$A$288,'PY1 Data(H)'!$A$1:$CZ$288))</f>
        <v>52</v>
      </c>
      <c r="BP82" s="176" cm="1">
        <f t="array" ref="BP82">_xlfn.XLOOKUP(BP$1,'PY1 Data(H)'!$A$1:$CZ$1,_xlfn.XLOOKUP($A82,'PY1 Data(H)'!$A$1:$A$288,'PY1 Data(H)'!$A$1:$CZ$288))</f>
        <v>52</v>
      </c>
      <c r="BQ82" s="176" cm="1">
        <f t="array" ref="BQ82">_xlfn.XLOOKUP(BQ$1,'PY1 Data(H)'!$A$1:$CZ$1,_xlfn.XLOOKUP($A82,'PY1 Data(H)'!$A$1:$A$288,'PY1 Data(H)'!$A$1:$CZ$288))</f>
        <v>52</v>
      </c>
      <c r="BR82" s="176" cm="1">
        <f t="array" ref="BR82">_xlfn.XLOOKUP(BR$1,'PY1 Data(H)'!$A$1:$CZ$1,_xlfn.XLOOKUP($A82,'PY1 Data(H)'!$A$1:$A$288,'PY1 Data(H)'!$A$1:$CZ$288))</f>
        <v>52</v>
      </c>
      <c r="BS82" s="176" cm="1">
        <f t="array" ref="BS82">_xlfn.XLOOKUP(BS$1,'PY1 Data(H)'!$A$1:$CZ$1,_xlfn.XLOOKUP($A82,'PY1 Data(H)'!$A$1:$A$288,'PY1 Data(H)'!$A$1:$CZ$288))</f>
        <v>51</v>
      </c>
      <c r="BT82" s="176" cm="1">
        <f t="array" ref="BT82">_xlfn.XLOOKUP(BT$1,'PY1 Data(H)'!$A$1:$CZ$1,_xlfn.XLOOKUP($A82,'PY1 Data(H)'!$A$1:$A$288,'PY1 Data(H)'!$A$1:$CZ$288))</f>
        <v>52</v>
      </c>
      <c r="BU82" s="176" cm="1">
        <f t="array" ref="BU82">_xlfn.XLOOKUP(BU$1,'PY1 Data(H)'!$A$1:$CZ$1,_xlfn.XLOOKUP($A82,'PY1 Data(H)'!$A$1:$A$288,'PY1 Data(H)'!$A$1:$CZ$288))</f>
        <v>52</v>
      </c>
      <c r="BV82" s="176" cm="1">
        <f t="array" ref="BV82">_xlfn.XLOOKUP(BV$1,'PY1 Data(H)'!$A$1:$CZ$1,_xlfn.XLOOKUP($A82,'PY1 Data(H)'!$A$1:$A$288,'PY1 Data(H)'!$A$1:$CZ$288))</f>
        <v>52</v>
      </c>
      <c r="BW82" s="176" cm="1">
        <f t="array" ref="BW82">_xlfn.XLOOKUP(BW$1,'PY1 Data(H)'!$A$1:$CZ$1,_xlfn.XLOOKUP($A82,'PY1 Data(H)'!$A$1:$A$288,'PY1 Data(H)'!$A$1:$CZ$288))</f>
        <v>52</v>
      </c>
      <c r="BX82" s="176" cm="1">
        <f t="array" ref="BX82">_xlfn.XLOOKUP(BX$1,'PY1 Data(H)'!$A$1:$CZ$1,_xlfn.XLOOKUP($A82,'PY1 Data(H)'!$A$1:$A$288,'PY1 Data(H)'!$A$1:$CZ$288))</f>
        <v>52</v>
      </c>
      <c r="BY82" s="176" cm="1">
        <f t="array" ref="BY82">_xlfn.XLOOKUP(BY$1,'PY1 Data(H)'!$A$1:$CZ$1,_xlfn.XLOOKUP($A82,'PY1 Data(H)'!$A$1:$A$288,'PY1 Data(H)'!$A$1:$CZ$288))</f>
        <v>52</v>
      </c>
      <c r="BZ82" s="176" cm="1">
        <f t="array" ref="BZ82">_xlfn.XLOOKUP(BZ$1,'PY1 Data(H)'!$A$1:$CZ$1,_xlfn.XLOOKUP($A82,'PY1 Data(H)'!$A$1:$A$288,'PY1 Data(H)'!$A$1:$CZ$288))</f>
        <v>52</v>
      </c>
      <c r="CA82" s="176" cm="1">
        <f t="array" ref="CA82">_xlfn.XLOOKUP(CA$1,'PY1 Data(H)'!$A$1:$CZ$1,_xlfn.XLOOKUP($A82,'PY1 Data(H)'!$A$1:$A$288,'PY1 Data(H)'!$A$1:$CZ$288))</f>
        <v>52</v>
      </c>
      <c r="CB82" s="176" cm="1">
        <f t="array" ref="CB82">_xlfn.XLOOKUP(CB$1,'PY1 Data(H)'!$A$1:$CZ$1,_xlfn.XLOOKUP($A82,'PY1 Data(H)'!$A$1:$A$288,'PY1 Data(H)'!$A$1:$CZ$288))</f>
        <v>52</v>
      </c>
      <c r="CC82" s="176" cm="1">
        <f t="array" ref="CC82">_xlfn.XLOOKUP(CC$1,'PY1 Data(H)'!$A$1:$CZ$1,_xlfn.XLOOKUP($A82,'PY1 Data(H)'!$A$1:$A$288,'PY1 Data(H)'!$A$1:$CZ$288))</f>
        <v>52</v>
      </c>
      <c r="CD82" s="176" cm="1">
        <f t="array" ref="CD82">_xlfn.XLOOKUP(CD$1,'PY1 Data(H)'!$A$1:$CZ$1,_xlfn.XLOOKUP($A82,'PY1 Data(H)'!$A$1:$A$288,'PY1 Data(H)'!$A$1:$CZ$288))</f>
        <v>52</v>
      </c>
      <c r="CE82" s="176" cm="1">
        <f t="array" ref="CE82">_xlfn.XLOOKUP(CE$1,'PY1 Data(H)'!$A$1:$CZ$1,_xlfn.XLOOKUP($A82,'PY1 Data(H)'!$A$1:$A$288,'PY1 Data(H)'!$A$1:$CZ$288))</f>
        <v>52</v>
      </c>
      <c r="CF82" s="176" cm="1">
        <f t="array" ref="CF82">_xlfn.XLOOKUP(CF$1,'PY1 Data(H)'!$A$1:$CZ$1,_xlfn.XLOOKUP($A82,'PY1 Data(H)'!$A$1:$A$288,'PY1 Data(H)'!$A$1:$CZ$288))</f>
        <v>52</v>
      </c>
      <c r="CG82" s="176" cm="1">
        <f t="array" ref="CG82">_xlfn.XLOOKUP(CG$1,'PY1 Data(H)'!$A$1:$CZ$1,_xlfn.XLOOKUP($A82,'PY1 Data(H)'!$A$1:$A$288,'PY1 Data(H)'!$A$1:$CZ$288))</f>
        <v>52</v>
      </c>
      <c r="CH82" s="176" cm="1">
        <f t="array" ref="CH82">_xlfn.XLOOKUP(CH$1,'PY1 Data(H)'!$A$1:$CZ$1,_xlfn.XLOOKUP($A82,'PY1 Data(H)'!$A$1:$A$288,'PY1 Data(H)'!$A$1:$CZ$288))</f>
        <v>52</v>
      </c>
      <c r="CI82" s="176" cm="1">
        <f t="array" ref="CI82">_xlfn.XLOOKUP(CI$1,'PY1 Data(H)'!$A$1:$CZ$1,_xlfn.XLOOKUP($A82,'PY1 Data(H)'!$A$1:$A$288,'PY1 Data(H)'!$A$1:$CZ$288))</f>
        <v>52</v>
      </c>
      <c r="CJ82" s="176" cm="1">
        <f t="array" ref="CJ82">_xlfn.XLOOKUP(CJ$1,'PY1 Data(H)'!$A$1:$CZ$1,_xlfn.XLOOKUP($A82,'PY1 Data(H)'!$A$1:$A$288,'PY1 Data(H)'!$A$1:$CZ$288))</f>
        <v>52</v>
      </c>
      <c r="CK82" s="176" cm="1">
        <f t="array" ref="CK82">_xlfn.XLOOKUP(CK$1,'PY1 Data(H)'!$A$1:$CZ$1,_xlfn.XLOOKUP($A82,'PY1 Data(H)'!$A$1:$A$288,'PY1 Data(H)'!$A$1:$CZ$288))</f>
        <v>52</v>
      </c>
      <c r="CL82" s="176" cm="1">
        <f t="array" ref="CL82">_xlfn.XLOOKUP(CL$1,'PY1 Data(H)'!$A$1:$CZ$1,_xlfn.XLOOKUP($A82,'PY1 Data(H)'!$A$1:$A$288,'PY1 Data(H)'!$A$1:$CZ$288))</f>
        <v>52</v>
      </c>
      <c r="CM82" s="176" cm="1">
        <f t="array" ref="CM82">_xlfn.XLOOKUP(CM$1,'PY1 Data(H)'!$A$1:$CZ$1,_xlfn.XLOOKUP($A82,'PY1 Data(H)'!$A$1:$A$288,'PY1 Data(H)'!$A$1:$CZ$288))</f>
        <v>52</v>
      </c>
      <c r="CN82" s="176" cm="1">
        <f t="array" ref="CN82">_xlfn.XLOOKUP(CN$1,'PY1 Data(H)'!$A$1:$CZ$1,_xlfn.XLOOKUP($A82,'PY1 Data(H)'!$A$1:$A$288,'PY1 Data(H)'!$A$1:$CZ$288))</f>
        <v>52</v>
      </c>
      <c r="CO82" s="176" cm="1">
        <f t="array" ref="CO82">_xlfn.XLOOKUP(CO$1,'PY1 Data(H)'!$A$1:$CZ$1,_xlfn.XLOOKUP($A82,'PY1 Data(H)'!$A$1:$A$288,'PY1 Data(H)'!$A$1:$CZ$288))</f>
        <v>52</v>
      </c>
      <c r="CP82" s="176" cm="1">
        <f t="array" ref="CP82">_xlfn.XLOOKUP(CP$1,'PY1 Data(H)'!$A$1:$CZ$1,_xlfn.XLOOKUP($A82,'PY1 Data(H)'!$A$1:$A$288,'PY1 Data(H)'!$A$1:$CZ$288))</f>
        <v>52</v>
      </c>
      <c r="CQ82" s="176" cm="1">
        <f t="array" ref="CQ82">_xlfn.XLOOKUP(CQ$1,'PY1 Data(H)'!$A$1:$CZ$1,_xlfn.XLOOKUP($A82,'PY1 Data(H)'!$A$1:$A$288,'PY1 Data(H)'!$A$1:$CZ$288))</f>
        <v>0</v>
      </c>
      <c r="CR82" s="176" cm="1">
        <f t="array" ref="CR82">_xlfn.XLOOKUP(CR$1,'PY1 Data(H)'!$A$1:$CZ$1,_xlfn.XLOOKUP($A82,'PY1 Data(H)'!$A$1:$A$288,'PY1 Data(H)'!$A$1:$CZ$288))</f>
        <v>52</v>
      </c>
      <c r="CS82" s="176" cm="1">
        <f t="array" ref="CS82">_xlfn.XLOOKUP(CS$1,'PY1 Data(H)'!$A$1:$CZ$1,_xlfn.XLOOKUP($A82,'PY1 Data(H)'!$A$1:$A$288,'PY1 Data(H)'!$A$1:$CZ$288))</f>
        <v>52</v>
      </c>
      <c r="CT82" s="176" cm="1">
        <f t="array" ref="CT82">_xlfn.XLOOKUP(CT$1,'PY1 Data(H)'!$A$1:$CZ$1,_xlfn.XLOOKUP($A82,'PY1 Data(H)'!$A$1:$A$288,'PY1 Data(H)'!$A$1:$CZ$288))</f>
        <v>52</v>
      </c>
      <c r="CU82" s="176" cm="1">
        <f t="array" ref="CU82">_xlfn.XLOOKUP(CU$1,'PY1 Data(H)'!$A$1:$CZ$1,_xlfn.XLOOKUP($A82,'PY1 Data(H)'!$A$1:$A$288,'PY1 Data(H)'!$A$1:$CZ$288))</f>
        <v>52</v>
      </c>
      <c r="CV82" s="176" cm="1">
        <f t="array" ref="CV82">_xlfn.XLOOKUP(CV$1,'PY1 Data(H)'!$A$1:$CZ$1,_xlfn.XLOOKUP($A82,'PY1 Data(H)'!$A$1:$A$288,'PY1 Data(H)'!$A$1:$CZ$288))</f>
        <v>52</v>
      </c>
      <c r="CW82" s="176" cm="1">
        <f t="array" ref="CW82">_xlfn.XLOOKUP(CW$1,'PY1 Data(H)'!$A$1:$CZ$1,_xlfn.XLOOKUP($A82,'PY1 Data(H)'!$A$1:$A$288,'PY1 Data(H)'!$A$1:$CZ$288))</f>
        <v>52</v>
      </c>
      <c r="CX82" s="176" cm="1">
        <f t="array" ref="CX82">_xlfn.XLOOKUP(CX$1,'PY1 Data(H)'!$A$1:$CZ$1,_xlfn.XLOOKUP($A82,'PY1 Data(H)'!$A$1:$A$288,'PY1 Data(H)'!$A$1:$CZ$288))</f>
        <v>52</v>
      </c>
      <c r="CY82" s="176" cm="1">
        <f t="array" ref="CY82">_xlfn.XLOOKUP(CY$1,'PY1 Data(H)'!$A$1:$CZ$1,_xlfn.XLOOKUP($A82,'PY1 Data(H)'!$A$1:$A$288,'PY1 Data(H)'!$A$1:$CZ$288))</f>
        <v>52</v>
      </c>
    </row>
    <row r="83" spans="1:103" x14ac:dyDescent="0.3">
      <c r="A83">
        <v>80</v>
      </c>
      <c r="D83" s="176" cm="1">
        <f t="array" ref="D83">_xlfn.XLOOKUP(D$1,'PY1 Data(H)'!$A$1:$CZ$1,_xlfn.XLOOKUP($A83,'PY1 Data(H)'!$A$1:$A$288,'PY1 Data(H)'!$A$1:$CZ$288))</f>
        <v>0</v>
      </c>
      <c r="E83" s="176" cm="1">
        <f t="array" ref="E83">_xlfn.XLOOKUP(E$1,'PY1 Data(H)'!$A$1:$CZ$1,_xlfn.XLOOKUP($A83,'PY1 Data(H)'!$A$1:$A$288,'PY1 Data(H)'!$A$1:$CZ$288))</f>
        <v>7092734</v>
      </c>
      <c r="F83" s="176" cm="1">
        <f t="array" ref="F83">_xlfn.XLOOKUP(F$1,'PY1 Data(H)'!$A$1:$CZ$1,_xlfn.XLOOKUP($A83,'PY1 Data(H)'!$A$1:$A$288,'PY1 Data(H)'!$A$1:$CZ$288))</f>
        <v>0</v>
      </c>
      <c r="G83" s="176" cm="1">
        <f t="array" ref="G83">_xlfn.XLOOKUP(G$1,'PY1 Data(H)'!$A$1:$CZ$1,_xlfn.XLOOKUP($A83,'PY1 Data(H)'!$A$1:$A$288,'PY1 Data(H)'!$A$1:$CZ$288))</f>
        <v>0</v>
      </c>
      <c r="H83" s="176" cm="1">
        <f t="array" ref="H83">_xlfn.XLOOKUP(H$1,'PY1 Data(H)'!$A$1:$CZ$1,_xlfn.XLOOKUP($A83,'PY1 Data(H)'!$A$1:$A$288,'PY1 Data(H)'!$A$1:$CZ$288))</f>
        <v>0</v>
      </c>
      <c r="I83" s="176" cm="1">
        <f t="array" ref="I83">_xlfn.XLOOKUP(I$1,'PY1 Data(H)'!$A$1:$CZ$1,_xlfn.XLOOKUP($A83,'PY1 Data(H)'!$A$1:$A$288,'PY1 Data(H)'!$A$1:$CZ$288))</f>
        <v>0</v>
      </c>
      <c r="J83" s="176" cm="1">
        <f t="array" ref="J83">_xlfn.XLOOKUP(J$1,'PY1 Data(H)'!$A$1:$CZ$1,_xlfn.XLOOKUP($A83,'PY1 Data(H)'!$A$1:$A$288,'PY1 Data(H)'!$A$1:$CZ$288))</f>
        <v>9374109</v>
      </c>
      <c r="K83" s="176" cm="1">
        <f t="array" ref="K83">_xlfn.XLOOKUP(K$1,'PY1 Data(H)'!$A$1:$CZ$1,_xlfn.XLOOKUP($A83,'PY1 Data(H)'!$A$1:$A$288,'PY1 Data(H)'!$A$1:$CZ$288))</f>
        <v>1118490</v>
      </c>
      <c r="L83" s="176" cm="1">
        <f t="array" ref="L83">_xlfn.XLOOKUP(L$1,'PY1 Data(H)'!$A$1:$CZ$1,_xlfn.XLOOKUP($A83,'PY1 Data(H)'!$A$1:$A$288,'PY1 Data(H)'!$A$1:$CZ$288))</f>
        <v>2565103</v>
      </c>
      <c r="M83" s="176" cm="1">
        <f t="array" ref="M83">_xlfn.XLOOKUP(M$1,'PY1 Data(H)'!$A$1:$CZ$1,_xlfn.XLOOKUP($A83,'PY1 Data(H)'!$A$1:$A$288,'PY1 Data(H)'!$A$1:$CZ$288))</f>
        <v>81181582</v>
      </c>
      <c r="N83" s="176" cm="1">
        <f t="array" ref="N83">_xlfn.XLOOKUP(N$1,'PY1 Data(H)'!$A$1:$CZ$1,_xlfn.XLOOKUP($A83,'PY1 Data(H)'!$A$1:$A$288,'PY1 Data(H)'!$A$1:$CZ$288))</f>
        <v>0</v>
      </c>
      <c r="O83" s="176" cm="1">
        <f t="array" ref="O83">_xlfn.XLOOKUP(O$1,'PY1 Data(H)'!$A$1:$CZ$1,_xlfn.XLOOKUP($A83,'PY1 Data(H)'!$A$1:$A$288,'PY1 Data(H)'!$A$1:$CZ$288))</f>
        <v>600909</v>
      </c>
      <c r="P83" s="176" cm="1">
        <f t="array" ref="P83">_xlfn.XLOOKUP(P$1,'PY1 Data(H)'!$A$1:$CZ$1,_xlfn.XLOOKUP($A83,'PY1 Data(H)'!$A$1:$A$288,'PY1 Data(H)'!$A$1:$CZ$288))</f>
        <v>0</v>
      </c>
      <c r="Q83" s="176" cm="1">
        <f t="array" ref="Q83">_xlfn.XLOOKUP(Q$1,'PY1 Data(H)'!$A$1:$CZ$1,_xlfn.XLOOKUP($A83,'PY1 Data(H)'!$A$1:$A$288,'PY1 Data(H)'!$A$1:$CZ$288))</f>
        <v>7892648</v>
      </c>
      <c r="R83" s="176" cm="1">
        <f t="array" ref="R83">_xlfn.XLOOKUP(R$1,'PY1 Data(H)'!$A$1:$CZ$1,_xlfn.XLOOKUP($A83,'PY1 Data(H)'!$A$1:$A$288,'PY1 Data(H)'!$A$1:$CZ$288))</f>
        <v>2837722</v>
      </c>
      <c r="S83" s="176" cm="1">
        <f t="array" ref="S83">_xlfn.XLOOKUP(S$1,'PY1 Data(H)'!$A$1:$CZ$1,_xlfn.XLOOKUP($A83,'PY1 Data(H)'!$A$1:$A$288,'PY1 Data(H)'!$A$1:$CZ$288))</f>
        <v>1980691</v>
      </c>
      <c r="T83" s="176" cm="1">
        <f t="array" ref="T83">_xlfn.XLOOKUP(T$1,'PY1 Data(H)'!$A$1:$CZ$1,_xlfn.XLOOKUP($A83,'PY1 Data(H)'!$A$1:$A$288,'PY1 Data(H)'!$A$1:$CZ$288))</f>
        <v>0</v>
      </c>
      <c r="U83" s="176" cm="1">
        <f t="array" ref="U83">_xlfn.XLOOKUP(U$1,'PY1 Data(H)'!$A$1:$CZ$1,_xlfn.XLOOKUP($A83,'PY1 Data(H)'!$A$1:$A$288,'PY1 Data(H)'!$A$1:$CZ$288))</f>
        <v>0</v>
      </c>
      <c r="V83" s="176" cm="1">
        <f t="array" ref="V83">_xlfn.XLOOKUP(V$1,'PY1 Data(H)'!$A$1:$CZ$1,_xlfn.XLOOKUP($A83,'PY1 Data(H)'!$A$1:$A$288,'PY1 Data(H)'!$A$1:$CZ$288))</f>
        <v>27516538</v>
      </c>
      <c r="W83" s="176" cm="1">
        <f t="array" ref="W83">_xlfn.XLOOKUP(W$1,'PY1 Data(H)'!$A$1:$CZ$1,_xlfn.XLOOKUP($A83,'PY1 Data(H)'!$A$1:$A$288,'PY1 Data(H)'!$A$1:$CZ$288))</f>
        <v>0</v>
      </c>
      <c r="X83" s="176" cm="1">
        <f t="array" ref="X83">_xlfn.XLOOKUP(X$1,'PY1 Data(H)'!$A$1:$CZ$1,_xlfn.XLOOKUP($A83,'PY1 Data(H)'!$A$1:$A$288,'PY1 Data(H)'!$A$1:$CZ$288))</f>
        <v>2846986</v>
      </c>
      <c r="Y83" s="176" cm="1">
        <f t="array" ref="Y83">_xlfn.XLOOKUP(Y$1,'PY1 Data(H)'!$A$1:$CZ$1,_xlfn.XLOOKUP($A83,'PY1 Data(H)'!$A$1:$A$288,'PY1 Data(H)'!$A$1:$CZ$288))</f>
        <v>319496</v>
      </c>
      <c r="Z83" s="176" cm="1">
        <f t="array" ref="Z83">_xlfn.XLOOKUP(Z$1,'PY1 Data(H)'!$A$1:$CZ$1,_xlfn.XLOOKUP($A83,'PY1 Data(H)'!$A$1:$A$288,'PY1 Data(H)'!$A$1:$CZ$288))</f>
        <v>0</v>
      </c>
      <c r="AA83" s="176" cm="1">
        <f t="array" ref="AA83">_xlfn.XLOOKUP(AA$1,'PY1 Data(H)'!$A$1:$CZ$1,_xlfn.XLOOKUP($A83,'PY1 Data(H)'!$A$1:$A$288,'PY1 Data(H)'!$A$1:$CZ$288))</f>
        <v>6802244</v>
      </c>
      <c r="AB83" s="176" cm="1">
        <f t="array" ref="AB83">_xlfn.XLOOKUP(AB$1,'PY1 Data(H)'!$A$1:$CZ$1,_xlfn.XLOOKUP($A83,'PY1 Data(H)'!$A$1:$A$288,'PY1 Data(H)'!$A$1:$CZ$288))</f>
        <v>13527381</v>
      </c>
      <c r="AC83" s="176" cm="1">
        <f t="array" ref="AC83">_xlfn.XLOOKUP(AC$1,'PY1 Data(H)'!$A$1:$CZ$1,_xlfn.XLOOKUP($A83,'PY1 Data(H)'!$A$1:$A$288,'PY1 Data(H)'!$A$1:$CZ$288))</f>
        <v>500823</v>
      </c>
      <c r="AD83" s="176" cm="1">
        <f t="array" ref="AD83">_xlfn.XLOOKUP(AD$1,'PY1 Data(H)'!$A$1:$CZ$1,_xlfn.XLOOKUP($A83,'PY1 Data(H)'!$A$1:$A$288,'PY1 Data(H)'!$A$1:$CZ$288))</f>
        <v>17314894</v>
      </c>
      <c r="AE83" s="176" cm="1">
        <f t="array" ref="AE83">_xlfn.XLOOKUP(AE$1,'PY1 Data(H)'!$A$1:$CZ$1,_xlfn.XLOOKUP($A83,'PY1 Data(H)'!$A$1:$A$288,'PY1 Data(H)'!$A$1:$CZ$288))</f>
        <v>8025130</v>
      </c>
      <c r="AF83" s="176" cm="1">
        <f t="array" ref="AF83">_xlfn.XLOOKUP(AF$1,'PY1 Data(H)'!$A$1:$CZ$1,_xlfn.XLOOKUP($A83,'PY1 Data(H)'!$A$1:$A$288,'PY1 Data(H)'!$A$1:$CZ$288))</f>
        <v>1288211</v>
      </c>
      <c r="AG83" s="176" cm="1">
        <f t="array" ref="AG83">_xlfn.XLOOKUP(AG$1,'PY1 Data(H)'!$A$1:$CZ$1,_xlfn.XLOOKUP($A83,'PY1 Data(H)'!$A$1:$A$288,'PY1 Data(H)'!$A$1:$CZ$288))</f>
        <v>14606655</v>
      </c>
      <c r="AH83" s="176" cm="1">
        <f t="array" ref="AH83">_xlfn.XLOOKUP(AH$1,'PY1 Data(H)'!$A$1:$CZ$1,_xlfn.XLOOKUP($A83,'PY1 Data(H)'!$A$1:$A$288,'PY1 Data(H)'!$A$1:$CZ$288))</f>
        <v>9898014</v>
      </c>
      <c r="AI83" s="176" cm="1">
        <f t="array" ref="AI83">_xlfn.XLOOKUP(AI$1,'PY1 Data(H)'!$A$1:$CZ$1,_xlfn.XLOOKUP($A83,'PY1 Data(H)'!$A$1:$A$288,'PY1 Data(H)'!$A$1:$CZ$288))</f>
        <v>34579378</v>
      </c>
      <c r="AJ83" s="176" cm="1">
        <f t="array" ref="AJ83">_xlfn.XLOOKUP(AJ$1,'PY1 Data(H)'!$A$1:$CZ$1,_xlfn.XLOOKUP($A83,'PY1 Data(H)'!$A$1:$A$288,'PY1 Data(H)'!$A$1:$CZ$288))</f>
        <v>1065668</v>
      </c>
      <c r="AK83" s="176" cm="1">
        <f t="array" ref="AK83">_xlfn.XLOOKUP(AK$1,'PY1 Data(H)'!$A$1:$CZ$1,_xlfn.XLOOKUP($A83,'PY1 Data(H)'!$A$1:$A$288,'PY1 Data(H)'!$A$1:$CZ$288))</f>
        <v>0</v>
      </c>
      <c r="AL83" s="176" cm="1">
        <f t="array" ref="AL83">_xlfn.XLOOKUP(AL$1,'PY1 Data(H)'!$A$1:$CZ$1,_xlfn.XLOOKUP($A83,'PY1 Data(H)'!$A$1:$A$288,'PY1 Data(H)'!$A$1:$CZ$288))</f>
        <v>14418867</v>
      </c>
      <c r="AM83" s="176" cm="1">
        <f t="array" ref="AM83">_xlfn.XLOOKUP(AM$1,'PY1 Data(H)'!$A$1:$CZ$1,_xlfn.XLOOKUP($A83,'PY1 Data(H)'!$A$1:$A$288,'PY1 Data(H)'!$A$1:$CZ$288))</f>
        <v>0</v>
      </c>
      <c r="AN83" s="176" cm="1">
        <f t="array" ref="AN83">_xlfn.XLOOKUP(AN$1,'PY1 Data(H)'!$A$1:$CZ$1,_xlfn.XLOOKUP($A83,'PY1 Data(H)'!$A$1:$A$288,'PY1 Data(H)'!$A$1:$CZ$288))</f>
        <v>2422135</v>
      </c>
      <c r="AO83" s="176" cm="1">
        <f t="array" ref="AO83">_xlfn.XLOOKUP(AO$1,'PY1 Data(H)'!$A$1:$CZ$1,_xlfn.XLOOKUP($A83,'PY1 Data(H)'!$A$1:$A$288,'PY1 Data(H)'!$A$1:$CZ$288))</f>
        <v>0</v>
      </c>
      <c r="AP83" s="176" cm="1">
        <f t="array" ref="AP83">_xlfn.XLOOKUP(AP$1,'PY1 Data(H)'!$A$1:$CZ$1,_xlfn.XLOOKUP($A83,'PY1 Data(H)'!$A$1:$A$288,'PY1 Data(H)'!$A$1:$CZ$288))</f>
        <v>0</v>
      </c>
      <c r="AQ83" s="176" cm="1">
        <f t="array" ref="AQ83">_xlfn.XLOOKUP(AQ$1,'PY1 Data(H)'!$A$1:$CZ$1,_xlfn.XLOOKUP($A83,'PY1 Data(H)'!$A$1:$A$288,'PY1 Data(H)'!$A$1:$CZ$288))</f>
        <v>1702643</v>
      </c>
      <c r="AR83" s="176" cm="1">
        <f t="array" ref="AR83">_xlfn.XLOOKUP(AR$1,'PY1 Data(H)'!$A$1:$CZ$1,_xlfn.XLOOKUP($A83,'PY1 Data(H)'!$A$1:$A$288,'PY1 Data(H)'!$A$1:$CZ$288))</f>
        <v>0</v>
      </c>
      <c r="AS83" s="176" cm="1">
        <f t="array" ref="AS83">_xlfn.XLOOKUP(AS$1,'PY1 Data(H)'!$A$1:$CZ$1,_xlfn.XLOOKUP($A83,'PY1 Data(H)'!$A$1:$A$288,'PY1 Data(H)'!$A$1:$CZ$288))</f>
        <v>4441792</v>
      </c>
      <c r="AT83" s="176" cm="1">
        <f t="array" ref="AT83">_xlfn.XLOOKUP(AT$1,'PY1 Data(H)'!$A$1:$CZ$1,_xlfn.XLOOKUP($A83,'PY1 Data(H)'!$A$1:$A$288,'PY1 Data(H)'!$A$1:$CZ$288))</f>
        <v>71661661</v>
      </c>
      <c r="AU83" s="176" cm="1">
        <f t="array" ref="AU83">_xlfn.XLOOKUP(AU$1,'PY1 Data(H)'!$A$1:$CZ$1,_xlfn.XLOOKUP($A83,'PY1 Data(H)'!$A$1:$A$288,'PY1 Data(H)'!$A$1:$CZ$288))</f>
        <v>0</v>
      </c>
      <c r="AV83" s="176" cm="1">
        <f t="array" ref="AV83">_xlfn.XLOOKUP(AV$1,'PY1 Data(H)'!$A$1:$CZ$1,_xlfn.XLOOKUP($A83,'PY1 Data(H)'!$A$1:$A$288,'PY1 Data(H)'!$A$1:$CZ$288))</f>
        <v>731481</v>
      </c>
      <c r="AW83" s="176" cm="1">
        <f t="array" ref="AW83">_xlfn.XLOOKUP(AW$1,'PY1 Data(H)'!$A$1:$CZ$1,_xlfn.XLOOKUP($A83,'PY1 Data(H)'!$A$1:$A$288,'PY1 Data(H)'!$A$1:$CZ$288))</f>
        <v>3869533</v>
      </c>
      <c r="AX83" s="176" cm="1">
        <f t="array" ref="AX83">_xlfn.XLOOKUP(AX$1,'PY1 Data(H)'!$A$1:$CZ$1,_xlfn.XLOOKUP($A83,'PY1 Data(H)'!$A$1:$A$288,'PY1 Data(H)'!$A$1:$CZ$288))</f>
        <v>9815109</v>
      </c>
      <c r="AY83" s="176" cm="1">
        <f t="array" ref="AY83">_xlfn.XLOOKUP(AY$1,'PY1 Data(H)'!$A$1:$CZ$1,_xlfn.XLOOKUP($A83,'PY1 Data(H)'!$A$1:$A$288,'PY1 Data(H)'!$A$1:$CZ$288))</f>
        <v>0</v>
      </c>
      <c r="AZ83" s="176" cm="1">
        <f t="array" ref="AZ83">_xlfn.XLOOKUP(AZ$1,'PY1 Data(H)'!$A$1:$CZ$1,_xlfn.XLOOKUP($A83,'PY1 Data(H)'!$A$1:$A$288,'PY1 Data(H)'!$A$1:$CZ$288))</f>
        <v>0</v>
      </c>
      <c r="BA83" s="176" cm="1">
        <f t="array" ref="BA83">_xlfn.XLOOKUP(BA$1,'PY1 Data(H)'!$A$1:$CZ$1,_xlfn.XLOOKUP($A83,'PY1 Data(H)'!$A$1:$A$288,'PY1 Data(H)'!$A$1:$CZ$288))</f>
        <v>0</v>
      </c>
      <c r="BB83" s="176" cm="1">
        <f t="array" ref="BB83">_xlfn.XLOOKUP(BB$1,'PY1 Data(H)'!$A$1:$CZ$1,_xlfn.XLOOKUP($A83,'PY1 Data(H)'!$A$1:$A$288,'PY1 Data(H)'!$A$1:$CZ$288))</f>
        <v>63106073</v>
      </c>
      <c r="BC83" s="176" cm="1">
        <f t="array" ref="BC83">_xlfn.XLOOKUP(BC$1,'PY1 Data(H)'!$A$1:$CZ$1,_xlfn.XLOOKUP($A83,'PY1 Data(H)'!$A$1:$A$288,'PY1 Data(H)'!$A$1:$CZ$288))</f>
        <v>4496957</v>
      </c>
      <c r="BD83" s="176" cm="1">
        <f t="array" ref="BD83">_xlfn.XLOOKUP(BD$1,'PY1 Data(H)'!$A$1:$CZ$1,_xlfn.XLOOKUP($A83,'PY1 Data(H)'!$A$1:$A$288,'PY1 Data(H)'!$A$1:$CZ$288))</f>
        <v>0</v>
      </c>
      <c r="BE83" s="176" cm="1">
        <f t="array" ref="BE83">_xlfn.XLOOKUP(BE$1,'PY1 Data(H)'!$A$1:$CZ$1,_xlfn.XLOOKUP($A83,'PY1 Data(H)'!$A$1:$A$288,'PY1 Data(H)'!$A$1:$CZ$288))</f>
        <v>0</v>
      </c>
      <c r="BF83" s="176" cm="1">
        <f t="array" ref="BF83">_xlfn.XLOOKUP(BF$1,'PY1 Data(H)'!$A$1:$CZ$1,_xlfn.XLOOKUP($A83,'PY1 Data(H)'!$A$1:$A$288,'PY1 Data(H)'!$A$1:$CZ$288))</f>
        <v>27633681</v>
      </c>
      <c r="BG83" s="176" cm="1">
        <f t="array" ref="BG83">_xlfn.XLOOKUP(BG$1,'PY1 Data(H)'!$A$1:$CZ$1,_xlfn.XLOOKUP($A83,'PY1 Data(H)'!$A$1:$A$288,'PY1 Data(H)'!$A$1:$CZ$288))</f>
        <v>0</v>
      </c>
      <c r="BH83" s="176" cm="1">
        <f t="array" ref="BH83">_xlfn.XLOOKUP(BH$1,'PY1 Data(H)'!$A$1:$CZ$1,_xlfn.XLOOKUP($A83,'PY1 Data(H)'!$A$1:$A$288,'PY1 Data(H)'!$A$1:$CZ$288))</f>
        <v>0</v>
      </c>
      <c r="BI83" s="176" cm="1">
        <f t="array" ref="BI83">_xlfn.XLOOKUP(BI$1,'PY1 Data(H)'!$A$1:$CZ$1,_xlfn.XLOOKUP($A83,'PY1 Data(H)'!$A$1:$A$288,'PY1 Data(H)'!$A$1:$CZ$288))</f>
        <v>21505</v>
      </c>
      <c r="BJ83" s="176" cm="1">
        <f t="array" ref="BJ83">_xlfn.XLOOKUP(BJ$1,'PY1 Data(H)'!$A$1:$CZ$1,_xlfn.XLOOKUP($A83,'PY1 Data(H)'!$A$1:$A$288,'PY1 Data(H)'!$A$1:$CZ$288))</f>
        <v>150308</v>
      </c>
      <c r="BK83" s="176" cm="1">
        <f t="array" ref="BK83">_xlfn.XLOOKUP(BK$1,'PY1 Data(H)'!$A$1:$CZ$1,_xlfn.XLOOKUP($A83,'PY1 Data(H)'!$A$1:$A$288,'PY1 Data(H)'!$A$1:$CZ$288))</f>
        <v>0</v>
      </c>
      <c r="BL83" s="176" cm="1">
        <f t="array" ref="BL83">_xlfn.XLOOKUP(BL$1,'PY1 Data(H)'!$A$1:$CZ$1,_xlfn.XLOOKUP($A83,'PY1 Data(H)'!$A$1:$A$288,'PY1 Data(H)'!$A$1:$CZ$288))</f>
        <v>0</v>
      </c>
      <c r="BM83" s="176" cm="1">
        <f t="array" ref="BM83">_xlfn.XLOOKUP(BM$1,'PY1 Data(H)'!$A$1:$CZ$1,_xlfn.XLOOKUP($A83,'PY1 Data(H)'!$A$1:$A$288,'PY1 Data(H)'!$A$1:$CZ$288))</f>
        <v>7391395</v>
      </c>
      <c r="BN83" s="176" cm="1">
        <f t="array" ref="BN83">_xlfn.XLOOKUP(BN$1,'PY1 Data(H)'!$A$1:$CZ$1,_xlfn.XLOOKUP($A83,'PY1 Data(H)'!$A$1:$A$288,'PY1 Data(H)'!$A$1:$CZ$288))</f>
        <v>20095606</v>
      </c>
      <c r="BO83" s="176" cm="1">
        <f t="array" ref="BO83">_xlfn.XLOOKUP(BO$1,'PY1 Data(H)'!$A$1:$CZ$1,_xlfn.XLOOKUP($A83,'PY1 Data(H)'!$A$1:$A$288,'PY1 Data(H)'!$A$1:$CZ$288))</f>
        <v>1474175</v>
      </c>
      <c r="BP83" s="176" cm="1">
        <f t="array" ref="BP83">_xlfn.XLOOKUP(BP$1,'PY1 Data(H)'!$A$1:$CZ$1,_xlfn.XLOOKUP($A83,'PY1 Data(H)'!$A$1:$A$288,'PY1 Data(H)'!$A$1:$CZ$288))</f>
        <v>0</v>
      </c>
      <c r="BQ83" s="176" cm="1">
        <f t="array" ref="BQ83">_xlfn.XLOOKUP(BQ$1,'PY1 Data(H)'!$A$1:$CZ$1,_xlfn.XLOOKUP($A83,'PY1 Data(H)'!$A$1:$A$288,'PY1 Data(H)'!$A$1:$CZ$288))</f>
        <v>599506</v>
      </c>
      <c r="BR83" s="176" cm="1">
        <f t="array" ref="BR83">_xlfn.XLOOKUP(BR$1,'PY1 Data(H)'!$A$1:$CZ$1,_xlfn.XLOOKUP($A83,'PY1 Data(H)'!$A$1:$A$288,'PY1 Data(H)'!$A$1:$CZ$288))</f>
        <v>0</v>
      </c>
      <c r="BS83" s="176" cm="1">
        <f t="array" ref="BS83">_xlfn.XLOOKUP(BS$1,'PY1 Data(H)'!$A$1:$CZ$1,_xlfn.XLOOKUP($A83,'PY1 Data(H)'!$A$1:$A$288,'PY1 Data(H)'!$A$1:$CZ$288))</f>
        <v>0</v>
      </c>
      <c r="BT83" s="176" cm="1">
        <f t="array" ref="BT83">_xlfn.XLOOKUP(BT$1,'PY1 Data(H)'!$A$1:$CZ$1,_xlfn.XLOOKUP($A83,'PY1 Data(H)'!$A$1:$A$288,'PY1 Data(H)'!$A$1:$CZ$288))</f>
        <v>3521757</v>
      </c>
      <c r="BU83" s="176" cm="1">
        <f t="array" ref="BU83">_xlfn.XLOOKUP(BU$1,'PY1 Data(H)'!$A$1:$CZ$1,_xlfn.XLOOKUP($A83,'PY1 Data(H)'!$A$1:$A$288,'PY1 Data(H)'!$A$1:$CZ$288))</f>
        <v>10838488</v>
      </c>
      <c r="BV83" s="176" cm="1">
        <f t="array" ref="BV83">_xlfn.XLOOKUP(BV$1,'PY1 Data(H)'!$A$1:$CZ$1,_xlfn.XLOOKUP($A83,'PY1 Data(H)'!$A$1:$A$288,'PY1 Data(H)'!$A$1:$CZ$288))</f>
        <v>13231709</v>
      </c>
      <c r="BW83" s="176" cm="1">
        <f t="array" ref="BW83">_xlfn.XLOOKUP(BW$1,'PY1 Data(H)'!$A$1:$CZ$1,_xlfn.XLOOKUP($A83,'PY1 Data(H)'!$A$1:$A$288,'PY1 Data(H)'!$A$1:$CZ$288))</f>
        <v>936639</v>
      </c>
      <c r="BX83" s="176" cm="1">
        <f t="array" ref="BX83">_xlfn.XLOOKUP(BX$1,'PY1 Data(H)'!$A$1:$CZ$1,_xlfn.XLOOKUP($A83,'PY1 Data(H)'!$A$1:$A$288,'PY1 Data(H)'!$A$1:$CZ$288))</f>
        <v>0</v>
      </c>
      <c r="BY83" s="176" cm="1">
        <f t="array" ref="BY83">_xlfn.XLOOKUP(BY$1,'PY1 Data(H)'!$A$1:$CZ$1,_xlfn.XLOOKUP($A83,'PY1 Data(H)'!$A$1:$A$288,'PY1 Data(H)'!$A$1:$CZ$288))</f>
        <v>0</v>
      </c>
      <c r="BZ83" s="176" cm="1">
        <f t="array" ref="BZ83">_xlfn.XLOOKUP(BZ$1,'PY1 Data(H)'!$A$1:$CZ$1,_xlfn.XLOOKUP($A83,'PY1 Data(H)'!$A$1:$A$288,'PY1 Data(H)'!$A$1:$CZ$288))</f>
        <v>317168</v>
      </c>
      <c r="CA83" s="176" cm="1">
        <f t="array" ref="CA83">_xlfn.XLOOKUP(CA$1,'PY1 Data(H)'!$A$1:$CZ$1,_xlfn.XLOOKUP($A83,'PY1 Data(H)'!$A$1:$A$288,'PY1 Data(H)'!$A$1:$CZ$288))</f>
        <v>0</v>
      </c>
      <c r="CB83" s="176" cm="1">
        <f t="array" ref="CB83">_xlfn.XLOOKUP(CB$1,'PY1 Data(H)'!$A$1:$CZ$1,_xlfn.XLOOKUP($A83,'PY1 Data(H)'!$A$1:$A$288,'PY1 Data(H)'!$A$1:$CZ$288))</f>
        <v>10793682</v>
      </c>
      <c r="CC83" s="176" cm="1">
        <f t="array" ref="CC83">_xlfn.XLOOKUP(CC$1,'PY1 Data(H)'!$A$1:$CZ$1,_xlfn.XLOOKUP($A83,'PY1 Data(H)'!$A$1:$A$288,'PY1 Data(H)'!$A$1:$CZ$288))</f>
        <v>9364702</v>
      </c>
      <c r="CD83" s="176" cm="1">
        <f t="array" ref="CD83">_xlfn.XLOOKUP(CD$1,'PY1 Data(H)'!$A$1:$CZ$1,_xlfn.XLOOKUP($A83,'PY1 Data(H)'!$A$1:$A$288,'PY1 Data(H)'!$A$1:$CZ$288))</f>
        <v>3341270</v>
      </c>
      <c r="CE83" s="176" cm="1">
        <f t="array" ref="CE83">_xlfn.XLOOKUP(CE$1,'PY1 Data(H)'!$A$1:$CZ$1,_xlfn.XLOOKUP($A83,'PY1 Data(H)'!$A$1:$A$288,'PY1 Data(H)'!$A$1:$CZ$288))</f>
        <v>1466800</v>
      </c>
      <c r="CF83" s="176" cm="1">
        <f t="array" ref="CF83">_xlfn.XLOOKUP(CF$1,'PY1 Data(H)'!$A$1:$CZ$1,_xlfn.XLOOKUP($A83,'PY1 Data(H)'!$A$1:$A$288,'PY1 Data(H)'!$A$1:$CZ$288))</f>
        <v>0</v>
      </c>
      <c r="CG83" s="176" cm="1">
        <f t="array" ref="CG83">_xlfn.XLOOKUP(CG$1,'PY1 Data(H)'!$A$1:$CZ$1,_xlfn.XLOOKUP($A83,'PY1 Data(H)'!$A$1:$A$288,'PY1 Data(H)'!$A$1:$CZ$288))</f>
        <v>2520155</v>
      </c>
      <c r="CH83" s="176" cm="1">
        <f t="array" ref="CH83">_xlfn.XLOOKUP(CH$1,'PY1 Data(H)'!$A$1:$CZ$1,_xlfn.XLOOKUP($A83,'PY1 Data(H)'!$A$1:$A$288,'PY1 Data(H)'!$A$1:$CZ$288))</f>
        <v>1717849</v>
      </c>
      <c r="CI83" s="176" cm="1">
        <f t="array" ref="CI83">_xlfn.XLOOKUP(CI$1,'PY1 Data(H)'!$A$1:$CZ$1,_xlfn.XLOOKUP($A83,'PY1 Data(H)'!$A$1:$A$288,'PY1 Data(H)'!$A$1:$CZ$288))</f>
        <v>1573877</v>
      </c>
      <c r="CJ83" s="176" cm="1">
        <f t="array" ref="CJ83">_xlfn.XLOOKUP(CJ$1,'PY1 Data(H)'!$A$1:$CZ$1,_xlfn.XLOOKUP($A83,'PY1 Data(H)'!$A$1:$A$288,'PY1 Data(H)'!$A$1:$CZ$288))</f>
        <v>518996</v>
      </c>
      <c r="CK83" s="176" cm="1">
        <f t="array" ref="CK83">_xlfn.XLOOKUP(CK$1,'PY1 Data(H)'!$A$1:$CZ$1,_xlfn.XLOOKUP($A83,'PY1 Data(H)'!$A$1:$A$288,'PY1 Data(H)'!$A$1:$CZ$288))</f>
        <v>1144674</v>
      </c>
      <c r="CL83" s="176" cm="1">
        <f t="array" ref="CL83">_xlfn.XLOOKUP(CL$1,'PY1 Data(H)'!$A$1:$CZ$1,_xlfn.XLOOKUP($A83,'PY1 Data(H)'!$A$1:$A$288,'PY1 Data(H)'!$A$1:$CZ$288))</f>
        <v>0</v>
      </c>
      <c r="CM83" s="176" cm="1">
        <f t="array" ref="CM83">_xlfn.XLOOKUP(CM$1,'PY1 Data(H)'!$A$1:$CZ$1,_xlfn.XLOOKUP($A83,'PY1 Data(H)'!$A$1:$A$288,'PY1 Data(H)'!$A$1:$CZ$288))</f>
        <v>0</v>
      </c>
      <c r="CN83" s="176" cm="1">
        <f t="array" ref="CN83">_xlfn.XLOOKUP(CN$1,'PY1 Data(H)'!$A$1:$CZ$1,_xlfn.XLOOKUP($A83,'PY1 Data(H)'!$A$1:$A$288,'PY1 Data(H)'!$A$1:$CZ$288))</f>
        <v>1364473</v>
      </c>
      <c r="CO83" s="176" cm="1">
        <f t="array" ref="CO83">_xlfn.XLOOKUP(CO$1,'PY1 Data(H)'!$A$1:$CZ$1,_xlfn.XLOOKUP($A83,'PY1 Data(H)'!$A$1:$A$288,'PY1 Data(H)'!$A$1:$CZ$288))</f>
        <v>57835444</v>
      </c>
      <c r="CP83" s="176" cm="1">
        <f t="array" ref="CP83">_xlfn.XLOOKUP(CP$1,'PY1 Data(H)'!$A$1:$CZ$1,_xlfn.XLOOKUP($A83,'PY1 Data(H)'!$A$1:$A$288,'PY1 Data(H)'!$A$1:$CZ$288))</f>
        <v>1152975</v>
      </c>
      <c r="CQ83" s="176" cm="1">
        <f t="array" ref="CQ83">_xlfn.XLOOKUP(CQ$1,'PY1 Data(H)'!$A$1:$CZ$1,_xlfn.XLOOKUP($A83,'PY1 Data(H)'!$A$1:$A$288,'PY1 Data(H)'!$A$1:$CZ$288))</f>
        <v>0</v>
      </c>
      <c r="CR83" s="176" cm="1">
        <f t="array" ref="CR83">_xlfn.XLOOKUP(CR$1,'PY1 Data(H)'!$A$1:$CZ$1,_xlfn.XLOOKUP($A83,'PY1 Data(H)'!$A$1:$A$288,'PY1 Data(H)'!$A$1:$CZ$288))</f>
        <v>6601479</v>
      </c>
      <c r="CS83" s="176" cm="1">
        <f t="array" ref="CS83">_xlfn.XLOOKUP(CS$1,'PY1 Data(H)'!$A$1:$CZ$1,_xlfn.XLOOKUP($A83,'PY1 Data(H)'!$A$1:$A$288,'PY1 Data(H)'!$A$1:$CZ$288))</f>
        <v>1554297</v>
      </c>
      <c r="CT83" s="176" cm="1">
        <f t="array" ref="CT83">_xlfn.XLOOKUP(CT$1,'PY1 Data(H)'!$A$1:$CZ$1,_xlfn.XLOOKUP($A83,'PY1 Data(H)'!$A$1:$A$288,'PY1 Data(H)'!$A$1:$CZ$288))</f>
        <v>0</v>
      </c>
      <c r="CU83" s="176" cm="1">
        <f t="array" ref="CU83">_xlfn.XLOOKUP(CU$1,'PY1 Data(H)'!$A$1:$CZ$1,_xlfn.XLOOKUP($A83,'PY1 Data(H)'!$A$1:$A$288,'PY1 Data(H)'!$A$1:$CZ$288))</f>
        <v>572445</v>
      </c>
      <c r="CV83" s="176" cm="1">
        <f t="array" ref="CV83">_xlfn.XLOOKUP(CV$1,'PY1 Data(H)'!$A$1:$CZ$1,_xlfn.XLOOKUP($A83,'PY1 Data(H)'!$A$1:$A$288,'PY1 Data(H)'!$A$1:$CZ$288))</f>
        <v>0</v>
      </c>
      <c r="CW83" s="176" cm="1">
        <f t="array" ref="CW83">_xlfn.XLOOKUP(CW$1,'PY1 Data(H)'!$A$1:$CZ$1,_xlfn.XLOOKUP($A83,'PY1 Data(H)'!$A$1:$A$288,'PY1 Data(H)'!$A$1:$CZ$288))</f>
        <v>3984336</v>
      </c>
      <c r="CX83" s="176" cm="1">
        <f t="array" ref="CX83">_xlfn.XLOOKUP(CX$1,'PY1 Data(H)'!$A$1:$CZ$1,_xlfn.XLOOKUP($A83,'PY1 Data(H)'!$A$1:$A$288,'PY1 Data(H)'!$A$1:$CZ$288))</f>
        <v>704725</v>
      </c>
      <c r="CY83" s="176" cm="1">
        <f t="array" ref="CY83">_xlfn.XLOOKUP(CY$1,'PY1 Data(H)'!$A$1:$CZ$1,_xlfn.XLOOKUP($A83,'PY1 Data(H)'!$A$1:$A$288,'PY1 Data(H)'!$A$1:$CZ$288))</f>
        <v>0</v>
      </c>
    </row>
    <row r="84" spans="1:103" x14ac:dyDescent="0.3">
      <c r="A84">
        <v>81</v>
      </c>
      <c r="D84" s="176" cm="1">
        <f t="array" ref="D84">_xlfn.XLOOKUP(D$1,'PY1 Data(H)'!$A$1:$CZ$1,_xlfn.XLOOKUP($A84,'PY1 Data(H)'!$A$1:$A$288,'PY1 Data(H)'!$A$1:$CZ$288))</f>
        <v>0</v>
      </c>
      <c r="E84" s="176" cm="1">
        <f t="array" ref="E84">_xlfn.XLOOKUP(E$1,'PY1 Data(H)'!$A$1:$CZ$1,_xlfn.XLOOKUP($A84,'PY1 Data(H)'!$A$1:$A$288,'PY1 Data(H)'!$A$1:$CZ$288))</f>
        <v>418599</v>
      </c>
      <c r="F84" s="176" cm="1">
        <f t="array" ref="F84">_xlfn.XLOOKUP(F$1,'PY1 Data(H)'!$A$1:$CZ$1,_xlfn.XLOOKUP($A84,'PY1 Data(H)'!$A$1:$A$288,'PY1 Data(H)'!$A$1:$CZ$288))</f>
        <v>0</v>
      </c>
      <c r="G84" s="176" cm="1">
        <f t="array" ref="G84">_xlfn.XLOOKUP(G$1,'PY1 Data(H)'!$A$1:$CZ$1,_xlfn.XLOOKUP($A84,'PY1 Data(H)'!$A$1:$A$288,'PY1 Data(H)'!$A$1:$CZ$288))</f>
        <v>0</v>
      </c>
      <c r="H84" s="176" cm="1">
        <f t="array" ref="H84">_xlfn.XLOOKUP(H$1,'PY1 Data(H)'!$A$1:$CZ$1,_xlfn.XLOOKUP($A84,'PY1 Data(H)'!$A$1:$A$288,'PY1 Data(H)'!$A$1:$CZ$288))</f>
        <v>0</v>
      </c>
      <c r="I84" s="176" cm="1">
        <f t="array" ref="I84">_xlfn.XLOOKUP(I$1,'PY1 Data(H)'!$A$1:$CZ$1,_xlfn.XLOOKUP($A84,'PY1 Data(H)'!$A$1:$A$288,'PY1 Data(H)'!$A$1:$CZ$288))</f>
        <v>0</v>
      </c>
      <c r="J84" s="176" cm="1">
        <f t="array" ref="J84">_xlfn.XLOOKUP(J$1,'PY1 Data(H)'!$A$1:$CZ$1,_xlfn.XLOOKUP($A84,'PY1 Data(H)'!$A$1:$A$288,'PY1 Data(H)'!$A$1:$CZ$288))</f>
        <v>1180792</v>
      </c>
      <c r="K84" s="176" cm="1">
        <f t="array" ref="K84">_xlfn.XLOOKUP(K$1,'PY1 Data(H)'!$A$1:$CZ$1,_xlfn.XLOOKUP($A84,'PY1 Data(H)'!$A$1:$A$288,'PY1 Data(H)'!$A$1:$CZ$288))</f>
        <v>297330</v>
      </c>
      <c r="L84" s="176" cm="1">
        <f t="array" ref="L84">_xlfn.XLOOKUP(L$1,'PY1 Data(H)'!$A$1:$CZ$1,_xlfn.XLOOKUP($A84,'PY1 Data(H)'!$A$1:$A$288,'PY1 Data(H)'!$A$1:$CZ$288))</f>
        <v>632065</v>
      </c>
      <c r="M84" s="176" cm="1">
        <f t="array" ref="M84">_xlfn.XLOOKUP(M$1,'PY1 Data(H)'!$A$1:$CZ$1,_xlfn.XLOOKUP($A84,'PY1 Data(H)'!$A$1:$A$288,'PY1 Data(H)'!$A$1:$CZ$288))</f>
        <v>10265766</v>
      </c>
      <c r="N84" s="176" cm="1">
        <f t="array" ref="N84">_xlfn.XLOOKUP(N$1,'PY1 Data(H)'!$A$1:$CZ$1,_xlfn.XLOOKUP($A84,'PY1 Data(H)'!$A$1:$A$288,'PY1 Data(H)'!$A$1:$CZ$288))</f>
        <v>0</v>
      </c>
      <c r="O84" s="176" cm="1">
        <f t="array" ref="O84">_xlfn.XLOOKUP(O$1,'PY1 Data(H)'!$A$1:$CZ$1,_xlfn.XLOOKUP($A84,'PY1 Data(H)'!$A$1:$A$288,'PY1 Data(H)'!$A$1:$CZ$288))</f>
        <v>13270</v>
      </c>
      <c r="P84" s="176" cm="1">
        <f t="array" ref="P84">_xlfn.XLOOKUP(P$1,'PY1 Data(H)'!$A$1:$CZ$1,_xlfn.XLOOKUP($A84,'PY1 Data(H)'!$A$1:$A$288,'PY1 Data(H)'!$A$1:$CZ$288))</f>
        <v>0</v>
      </c>
      <c r="Q84" s="176" cm="1">
        <f t="array" ref="Q84">_xlfn.XLOOKUP(Q$1,'PY1 Data(H)'!$A$1:$CZ$1,_xlfn.XLOOKUP($A84,'PY1 Data(H)'!$A$1:$A$288,'PY1 Data(H)'!$A$1:$CZ$288))</f>
        <v>445199</v>
      </c>
      <c r="R84" s="176" cm="1">
        <f t="array" ref="R84">_xlfn.XLOOKUP(R$1,'PY1 Data(H)'!$A$1:$CZ$1,_xlfn.XLOOKUP($A84,'PY1 Data(H)'!$A$1:$A$288,'PY1 Data(H)'!$A$1:$CZ$288))</f>
        <v>129562</v>
      </c>
      <c r="S84" s="176" cm="1">
        <f t="array" ref="S84">_xlfn.XLOOKUP(S$1,'PY1 Data(H)'!$A$1:$CZ$1,_xlfn.XLOOKUP($A84,'PY1 Data(H)'!$A$1:$A$288,'PY1 Data(H)'!$A$1:$CZ$288))</f>
        <v>77838</v>
      </c>
      <c r="T84" s="176" cm="1">
        <f t="array" ref="T84">_xlfn.XLOOKUP(T$1,'PY1 Data(H)'!$A$1:$CZ$1,_xlfn.XLOOKUP($A84,'PY1 Data(H)'!$A$1:$A$288,'PY1 Data(H)'!$A$1:$CZ$288))</f>
        <v>0</v>
      </c>
      <c r="U84" s="176" cm="1">
        <f t="array" ref="U84">_xlfn.XLOOKUP(U$1,'PY1 Data(H)'!$A$1:$CZ$1,_xlfn.XLOOKUP($A84,'PY1 Data(H)'!$A$1:$A$288,'PY1 Data(H)'!$A$1:$CZ$288))</f>
        <v>0</v>
      </c>
      <c r="V84" s="176" cm="1">
        <f t="array" ref="V84">_xlfn.XLOOKUP(V$1,'PY1 Data(H)'!$A$1:$CZ$1,_xlfn.XLOOKUP($A84,'PY1 Data(H)'!$A$1:$A$288,'PY1 Data(H)'!$A$1:$CZ$288))</f>
        <v>1233430</v>
      </c>
      <c r="W84" s="176" cm="1">
        <f t="array" ref="W84">_xlfn.XLOOKUP(W$1,'PY1 Data(H)'!$A$1:$CZ$1,_xlfn.XLOOKUP($A84,'PY1 Data(H)'!$A$1:$A$288,'PY1 Data(H)'!$A$1:$CZ$288))</f>
        <v>0</v>
      </c>
      <c r="X84" s="176" cm="1">
        <f t="array" ref="X84">_xlfn.XLOOKUP(X$1,'PY1 Data(H)'!$A$1:$CZ$1,_xlfn.XLOOKUP($A84,'PY1 Data(H)'!$A$1:$A$288,'PY1 Data(H)'!$A$1:$CZ$288))</f>
        <v>214047</v>
      </c>
      <c r="Y84" s="176" cm="1">
        <f t="array" ref="Y84">_xlfn.XLOOKUP(Y$1,'PY1 Data(H)'!$A$1:$CZ$1,_xlfn.XLOOKUP($A84,'PY1 Data(H)'!$A$1:$A$288,'PY1 Data(H)'!$A$1:$CZ$288))</f>
        <v>132023</v>
      </c>
      <c r="Z84" s="176" cm="1">
        <f t="array" ref="Z84">_xlfn.XLOOKUP(Z$1,'PY1 Data(H)'!$A$1:$CZ$1,_xlfn.XLOOKUP($A84,'PY1 Data(H)'!$A$1:$A$288,'PY1 Data(H)'!$A$1:$CZ$288))</f>
        <v>0</v>
      </c>
      <c r="AA84" s="176" cm="1">
        <f t="array" ref="AA84">_xlfn.XLOOKUP(AA$1,'PY1 Data(H)'!$A$1:$CZ$1,_xlfn.XLOOKUP($A84,'PY1 Data(H)'!$A$1:$A$288,'PY1 Data(H)'!$A$1:$CZ$288))</f>
        <v>652073</v>
      </c>
      <c r="AB84" s="176" cm="1">
        <f t="array" ref="AB84">_xlfn.XLOOKUP(AB$1,'PY1 Data(H)'!$A$1:$CZ$1,_xlfn.XLOOKUP($A84,'PY1 Data(H)'!$A$1:$A$288,'PY1 Data(H)'!$A$1:$CZ$288))</f>
        <v>510795</v>
      </c>
      <c r="AC84" s="176" cm="1">
        <f t="array" ref="AC84">_xlfn.XLOOKUP(AC$1,'PY1 Data(H)'!$A$1:$CZ$1,_xlfn.XLOOKUP($A84,'PY1 Data(H)'!$A$1:$A$288,'PY1 Data(H)'!$A$1:$CZ$288))</f>
        <v>122965</v>
      </c>
      <c r="AD84" s="176" cm="1">
        <f t="array" ref="AD84">_xlfn.XLOOKUP(AD$1,'PY1 Data(H)'!$A$1:$CZ$1,_xlfn.XLOOKUP($A84,'PY1 Data(H)'!$A$1:$A$288,'PY1 Data(H)'!$A$1:$CZ$288))</f>
        <v>1837829</v>
      </c>
      <c r="AE84" s="176" cm="1">
        <f t="array" ref="AE84">_xlfn.XLOOKUP(AE$1,'PY1 Data(H)'!$A$1:$CZ$1,_xlfn.XLOOKUP($A84,'PY1 Data(H)'!$A$1:$A$288,'PY1 Data(H)'!$A$1:$CZ$288))</f>
        <v>3952161</v>
      </c>
      <c r="AF84" s="176" cm="1">
        <f t="array" ref="AF84">_xlfn.XLOOKUP(AF$1,'PY1 Data(H)'!$A$1:$CZ$1,_xlfn.XLOOKUP($A84,'PY1 Data(H)'!$A$1:$A$288,'PY1 Data(H)'!$A$1:$CZ$288))</f>
        <v>72490</v>
      </c>
      <c r="AG84" s="176" cm="1">
        <f t="array" ref="AG84">_xlfn.XLOOKUP(AG$1,'PY1 Data(H)'!$A$1:$CZ$1,_xlfn.XLOOKUP($A84,'PY1 Data(H)'!$A$1:$A$288,'PY1 Data(H)'!$A$1:$CZ$288))</f>
        <v>1212137</v>
      </c>
      <c r="AH84" s="176" cm="1">
        <f t="array" ref="AH84">_xlfn.XLOOKUP(AH$1,'PY1 Data(H)'!$A$1:$CZ$1,_xlfn.XLOOKUP($A84,'PY1 Data(H)'!$A$1:$A$288,'PY1 Data(H)'!$A$1:$CZ$288))</f>
        <v>434597</v>
      </c>
      <c r="AI84" s="176" cm="1">
        <f t="array" ref="AI84">_xlfn.XLOOKUP(AI$1,'PY1 Data(H)'!$A$1:$CZ$1,_xlfn.XLOOKUP($A84,'PY1 Data(H)'!$A$1:$A$288,'PY1 Data(H)'!$A$1:$CZ$288))</f>
        <v>68764</v>
      </c>
      <c r="AJ84" s="176" cm="1">
        <f t="array" ref="AJ84">_xlfn.XLOOKUP(AJ$1,'PY1 Data(H)'!$A$1:$CZ$1,_xlfn.XLOOKUP($A84,'PY1 Data(H)'!$A$1:$A$288,'PY1 Data(H)'!$A$1:$CZ$288))</f>
        <v>1150846</v>
      </c>
      <c r="AK84" s="176" cm="1">
        <f t="array" ref="AK84">_xlfn.XLOOKUP(AK$1,'PY1 Data(H)'!$A$1:$CZ$1,_xlfn.XLOOKUP($A84,'PY1 Data(H)'!$A$1:$A$288,'PY1 Data(H)'!$A$1:$CZ$288))</f>
        <v>0</v>
      </c>
      <c r="AL84" s="176" cm="1">
        <f t="array" ref="AL84">_xlfn.XLOOKUP(AL$1,'PY1 Data(H)'!$A$1:$CZ$1,_xlfn.XLOOKUP($A84,'PY1 Data(H)'!$A$1:$A$288,'PY1 Data(H)'!$A$1:$CZ$288))</f>
        <v>2257473</v>
      </c>
      <c r="AM84" s="176" cm="1">
        <f t="array" ref="AM84">_xlfn.XLOOKUP(AM$1,'PY1 Data(H)'!$A$1:$CZ$1,_xlfn.XLOOKUP($A84,'PY1 Data(H)'!$A$1:$A$288,'PY1 Data(H)'!$A$1:$CZ$288))</f>
        <v>0</v>
      </c>
      <c r="AN84" s="176" cm="1">
        <f t="array" ref="AN84">_xlfn.XLOOKUP(AN$1,'PY1 Data(H)'!$A$1:$CZ$1,_xlfn.XLOOKUP($A84,'PY1 Data(H)'!$A$1:$A$288,'PY1 Data(H)'!$A$1:$CZ$288))</f>
        <v>207075</v>
      </c>
      <c r="AO84" s="176" cm="1">
        <f t="array" ref="AO84">_xlfn.XLOOKUP(AO$1,'PY1 Data(H)'!$A$1:$CZ$1,_xlfn.XLOOKUP($A84,'PY1 Data(H)'!$A$1:$A$288,'PY1 Data(H)'!$A$1:$CZ$288))</f>
        <v>0</v>
      </c>
      <c r="AP84" s="176" cm="1">
        <f t="array" ref="AP84">_xlfn.XLOOKUP(AP$1,'PY1 Data(H)'!$A$1:$CZ$1,_xlfn.XLOOKUP($A84,'PY1 Data(H)'!$A$1:$A$288,'PY1 Data(H)'!$A$1:$CZ$288))</f>
        <v>0</v>
      </c>
      <c r="AQ84" s="176" cm="1">
        <f t="array" ref="AQ84">_xlfn.XLOOKUP(AQ$1,'PY1 Data(H)'!$A$1:$CZ$1,_xlfn.XLOOKUP($A84,'PY1 Data(H)'!$A$1:$A$288,'PY1 Data(H)'!$A$1:$CZ$288))</f>
        <v>608961</v>
      </c>
      <c r="AR84" s="176" cm="1">
        <f t="array" ref="AR84">_xlfn.XLOOKUP(AR$1,'PY1 Data(H)'!$A$1:$CZ$1,_xlfn.XLOOKUP($A84,'PY1 Data(H)'!$A$1:$A$288,'PY1 Data(H)'!$A$1:$CZ$288))</f>
        <v>0</v>
      </c>
      <c r="AS84" s="176" cm="1">
        <f t="array" ref="AS84">_xlfn.XLOOKUP(AS$1,'PY1 Data(H)'!$A$1:$CZ$1,_xlfn.XLOOKUP($A84,'PY1 Data(H)'!$A$1:$A$288,'PY1 Data(H)'!$A$1:$CZ$288))</f>
        <v>829324</v>
      </c>
      <c r="AT84" s="176" cm="1">
        <f t="array" ref="AT84">_xlfn.XLOOKUP(AT$1,'PY1 Data(H)'!$A$1:$CZ$1,_xlfn.XLOOKUP($A84,'PY1 Data(H)'!$A$1:$A$288,'PY1 Data(H)'!$A$1:$CZ$288))</f>
        <v>5593562</v>
      </c>
      <c r="AU84" s="176" cm="1">
        <f t="array" ref="AU84">_xlfn.XLOOKUP(AU$1,'PY1 Data(H)'!$A$1:$CZ$1,_xlfn.XLOOKUP($A84,'PY1 Data(H)'!$A$1:$A$288,'PY1 Data(H)'!$A$1:$CZ$288))</f>
        <v>0</v>
      </c>
      <c r="AV84" s="176" cm="1">
        <f t="array" ref="AV84">_xlfn.XLOOKUP(AV$1,'PY1 Data(H)'!$A$1:$CZ$1,_xlfn.XLOOKUP($A84,'PY1 Data(H)'!$A$1:$A$288,'PY1 Data(H)'!$A$1:$CZ$288))</f>
        <v>3750</v>
      </c>
      <c r="AW84" s="176" cm="1">
        <f t="array" ref="AW84">_xlfn.XLOOKUP(AW$1,'PY1 Data(H)'!$A$1:$CZ$1,_xlfn.XLOOKUP($A84,'PY1 Data(H)'!$A$1:$A$288,'PY1 Data(H)'!$A$1:$CZ$288))</f>
        <v>210684</v>
      </c>
      <c r="AX84" s="176" cm="1">
        <f t="array" ref="AX84">_xlfn.XLOOKUP(AX$1,'PY1 Data(H)'!$A$1:$CZ$1,_xlfn.XLOOKUP($A84,'PY1 Data(H)'!$A$1:$A$288,'PY1 Data(H)'!$A$1:$CZ$288))</f>
        <v>962026</v>
      </c>
      <c r="AY84" s="176" cm="1">
        <f t="array" ref="AY84">_xlfn.XLOOKUP(AY$1,'PY1 Data(H)'!$A$1:$CZ$1,_xlfn.XLOOKUP($A84,'PY1 Data(H)'!$A$1:$A$288,'PY1 Data(H)'!$A$1:$CZ$288))</f>
        <v>0</v>
      </c>
      <c r="AZ84" s="176" cm="1">
        <f t="array" ref="AZ84">_xlfn.XLOOKUP(AZ$1,'PY1 Data(H)'!$A$1:$CZ$1,_xlfn.XLOOKUP($A84,'PY1 Data(H)'!$A$1:$A$288,'PY1 Data(H)'!$A$1:$CZ$288))</f>
        <v>0</v>
      </c>
      <c r="BA84" s="176" cm="1">
        <f t="array" ref="BA84">_xlfn.XLOOKUP(BA$1,'PY1 Data(H)'!$A$1:$CZ$1,_xlfn.XLOOKUP($A84,'PY1 Data(H)'!$A$1:$A$288,'PY1 Data(H)'!$A$1:$CZ$288))</f>
        <v>0</v>
      </c>
      <c r="BB84" s="176" cm="1">
        <f t="array" ref="BB84">_xlfn.XLOOKUP(BB$1,'PY1 Data(H)'!$A$1:$CZ$1,_xlfn.XLOOKUP($A84,'PY1 Data(H)'!$A$1:$A$288,'PY1 Data(H)'!$A$1:$CZ$288))</f>
        <v>5291294</v>
      </c>
      <c r="BC84" s="176" cm="1">
        <f t="array" ref="BC84">_xlfn.XLOOKUP(BC$1,'PY1 Data(H)'!$A$1:$CZ$1,_xlfn.XLOOKUP($A84,'PY1 Data(H)'!$A$1:$A$288,'PY1 Data(H)'!$A$1:$CZ$288))</f>
        <v>208985</v>
      </c>
      <c r="BD84" s="176" cm="1">
        <f t="array" ref="BD84">_xlfn.XLOOKUP(BD$1,'PY1 Data(H)'!$A$1:$CZ$1,_xlfn.XLOOKUP($A84,'PY1 Data(H)'!$A$1:$A$288,'PY1 Data(H)'!$A$1:$CZ$288))</f>
        <v>0</v>
      </c>
      <c r="BE84" s="176" cm="1">
        <f t="array" ref="BE84">_xlfn.XLOOKUP(BE$1,'PY1 Data(H)'!$A$1:$CZ$1,_xlfn.XLOOKUP($A84,'PY1 Data(H)'!$A$1:$A$288,'PY1 Data(H)'!$A$1:$CZ$288))</f>
        <v>0</v>
      </c>
      <c r="BF84" s="176" cm="1">
        <f t="array" ref="BF84">_xlfn.XLOOKUP(BF$1,'PY1 Data(H)'!$A$1:$CZ$1,_xlfn.XLOOKUP($A84,'PY1 Data(H)'!$A$1:$A$288,'PY1 Data(H)'!$A$1:$CZ$288))</f>
        <v>1745167</v>
      </c>
      <c r="BG84" s="176" cm="1">
        <f t="array" ref="BG84">_xlfn.XLOOKUP(BG$1,'PY1 Data(H)'!$A$1:$CZ$1,_xlfn.XLOOKUP($A84,'PY1 Data(H)'!$A$1:$A$288,'PY1 Data(H)'!$A$1:$CZ$288))</f>
        <v>0</v>
      </c>
      <c r="BH84" s="176" cm="1">
        <f t="array" ref="BH84">_xlfn.XLOOKUP(BH$1,'PY1 Data(H)'!$A$1:$CZ$1,_xlfn.XLOOKUP($A84,'PY1 Data(H)'!$A$1:$A$288,'PY1 Data(H)'!$A$1:$CZ$288))</f>
        <v>0</v>
      </c>
      <c r="BI84" s="176" cm="1">
        <f t="array" ref="BI84">_xlfn.XLOOKUP(BI$1,'PY1 Data(H)'!$A$1:$CZ$1,_xlfn.XLOOKUP($A84,'PY1 Data(H)'!$A$1:$A$288,'PY1 Data(H)'!$A$1:$CZ$288))</f>
        <v>204019</v>
      </c>
      <c r="BJ84" s="176" cm="1">
        <f t="array" ref="BJ84">_xlfn.XLOOKUP(BJ$1,'PY1 Data(H)'!$A$1:$CZ$1,_xlfn.XLOOKUP($A84,'PY1 Data(H)'!$A$1:$A$288,'PY1 Data(H)'!$A$1:$CZ$288))</f>
        <v>13637</v>
      </c>
      <c r="BK84" s="176" cm="1">
        <f t="array" ref="BK84">_xlfn.XLOOKUP(BK$1,'PY1 Data(H)'!$A$1:$CZ$1,_xlfn.XLOOKUP($A84,'PY1 Data(H)'!$A$1:$A$288,'PY1 Data(H)'!$A$1:$CZ$288))</f>
        <v>0</v>
      </c>
      <c r="BL84" s="176" cm="1">
        <f t="array" ref="BL84">_xlfn.XLOOKUP(BL$1,'PY1 Data(H)'!$A$1:$CZ$1,_xlfn.XLOOKUP($A84,'PY1 Data(H)'!$A$1:$A$288,'PY1 Data(H)'!$A$1:$CZ$288))</f>
        <v>0</v>
      </c>
      <c r="BM84" s="176" cm="1">
        <f t="array" ref="BM84">_xlfn.XLOOKUP(BM$1,'PY1 Data(H)'!$A$1:$CZ$1,_xlfn.XLOOKUP($A84,'PY1 Data(H)'!$A$1:$A$288,'PY1 Data(H)'!$A$1:$CZ$288))</f>
        <v>858843</v>
      </c>
      <c r="BN84" s="176" cm="1">
        <f t="array" ref="BN84">_xlfn.XLOOKUP(BN$1,'PY1 Data(H)'!$A$1:$CZ$1,_xlfn.XLOOKUP($A84,'PY1 Data(H)'!$A$1:$A$288,'PY1 Data(H)'!$A$1:$CZ$288))</f>
        <v>2113897</v>
      </c>
      <c r="BO84" s="176" cm="1">
        <f t="array" ref="BO84">_xlfn.XLOOKUP(BO$1,'PY1 Data(H)'!$A$1:$CZ$1,_xlfn.XLOOKUP($A84,'PY1 Data(H)'!$A$1:$A$288,'PY1 Data(H)'!$A$1:$CZ$288))</f>
        <v>487833</v>
      </c>
      <c r="BP84" s="176" cm="1">
        <f t="array" ref="BP84">_xlfn.XLOOKUP(BP$1,'PY1 Data(H)'!$A$1:$CZ$1,_xlfn.XLOOKUP($A84,'PY1 Data(H)'!$A$1:$A$288,'PY1 Data(H)'!$A$1:$CZ$288))</f>
        <v>0</v>
      </c>
      <c r="BQ84" s="176" cm="1">
        <f t="array" ref="BQ84">_xlfn.XLOOKUP(BQ$1,'PY1 Data(H)'!$A$1:$CZ$1,_xlfn.XLOOKUP($A84,'PY1 Data(H)'!$A$1:$A$288,'PY1 Data(H)'!$A$1:$CZ$288))</f>
        <v>480825</v>
      </c>
      <c r="BR84" s="176" cm="1">
        <f t="array" ref="BR84">_xlfn.XLOOKUP(BR$1,'PY1 Data(H)'!$A$1:$CZ$1,_xlfn.XLOOKUP($A84,'PY1 Data(H)'!$A$1:$A$288,'PY1 Data(H)'!$A$1:$CZ$288))</f>
        <v>0</v>
      </c>
      <c r="BS84" s="176" cm="1">
        <f t="array" ref="BS84">_xlfn.XLOOKUP(BS$1,'PY1 Data(H)'!$A$1:$CZ$1,_xlfn.XLOOKUP($A84,'PY1 Data(H)'!$A$1:$A$288,'PY1 Data(H)'!$A$1:$CZ$288))</f>
        <v>0</v>
      </c>
      <c r="BT84" s="176" cm="1">
        <f t="array" ref="BT84">_xlfn.XLOOKUP(BT$1,'PY1 Data(H)'!$A$1:$CZ$1,_xlfn.XLOOKUP($A84,'PY1 Data(H)'!$A$1:$A$288,'PY1 Data(H)'!$A$1:$CZ$288))</f>
        <v>343516</v>
      </c>
      <c r="BU84" s="176" cm="1">
        <f t="array" ref="BU84">_xlfn.XLOOKUP(BU$1,'PY1 Data(H)'!$A$1:$CZ$1,_xlfn.XLOOKUP($A84,'PY1 Data(H)'!$A$1:$A$288,'PY1 Data(H)'!$A$1:$CZ$288))</f>
        <v>416240</v>
      </c>
      <c r="BV84" s="176" cm="1">
        <f t="array" ref="BV84">_xlfn.XLOOKUP(BV$1,'PY1 Data(H)'!$A$1:$CZ$1,_xlfn.XLOOKUP($A84,'PY1 Data(H)'!$A$1:$A$288,'PY1 Data(H)'!$A$1:$CZ$288))</f>
        <v>1516558</v>
      </c>
      <c r="BW84" s="176" cm="1">
        <f t="array" ref="BW84">_xlfn.XLOOKUP(BW$1,'PY1 Data(H)'!$A$1:$CZ$1,_xlfn.XLOOKUP($A84,'PY1 Data(H)'!$A$1:$A$288,'PY1 Data(H)'!$A$1:$CZ$288))</f>
        <v>275992</v>
      </c>
      <c r="BX84" s="176" cm="1">
        <f t="array" ref="BX84">_xlfn.XLOOKUP(BX$1,'PY1 Data(H)'!$A$1:$CZ$1,_xlfn.XLOOKUP($A84,'PY1 Data(H)'!$A$1:$A$288,'PY1 Data(H)'!$A$1:$CZ$288))</f>
        <v>0</v>
      </c>
      <c r="BY84" s="176" cm="1">
        <f t="array" ref="BY84">_xlfn.XLOOKUP(BY$1,'PY1 Data(H)'!$A$1:$CZ$1,_xlfn.XLOOKUP($A84,'PY1 Data(H)'!$A$1:$A$288,'PY1 Data(H)'!$A$1:$CZ$288))</f>
        <v>0</v>
      </c>
      <c r="BZ84" s="176" cm="1">
        <f t="array" ref="BZ84">_xlfn.XLOOKUP(BZ$1,'PY1 Data(H)'!$A$1:$CZ$1,_xlfn.XLOOKUP($A84,'PY1 Data(H)'!$A$1:$A$288,'PY1 Data(H)'!$A$1:$CZ$288))</f>
        <v>193341</v>
      </c>
      <c r="CA84" s="176" cm="1">
        <f t="array" ref="CA84">_xlfn.XLOOKUP(CA$1,'PY1 Data(H)'!$A$1:$CZ$1,_xlfn.XLOOKUP($A84,'PY1 Data(H)'!$A$1:$A$288,'PY1 Data(H)'!$A$1:$CZ$288))</f>
        <v>0</v>
      </c>
      <c r="CB84" s="176" cm="1">
        <f t="array" ref="CB84">_xlfn.XLOOKUP(CB$1,'PY1 Data(H)'!$A$1:$CZ$1,_xlfn.XLOOKUP($A84,'PY1 Data(H)'!$A$1:$A$288,'PY1 Data(H)'!$A$1:$CZ$288))</f>
        <v>751591</v>
      </c>
      <c r="CC84" s="176" cm="1">
        <f t="array" ref="CC84">_xlfn.XLOOKUP(CC$1,'PY1 Data(H)'!$A$1:$CZ$1,_xlfn.XLOOKUP($A84,'PY1 Data(H)'!$A$1:$A$288,'PY1 Data(H)'!$A$1:$CZ$288))</f>
        <v>616028</v>
      </c>
      <c r="CD84" s="176" cm="1">
        <f t="array" ref="CD84">_xlfn.XLOOKUP(CD$1,'PY1 Data(H)'!$A$1:$CZ$1,_xlfn.XLOOKUP($A84,'PY1 Data(H)'!$A$1:$A$288,'PY1 Data(H)'!$A$1:$CZ$288))</f>
        <v>1241622</v>
      </c>
      <c r="CE84" s="176" cm="1">
        <f t="array" ref="CE84">_xlfn.XLOOKUP(CE$1,'PY1 Data(H)'!$A$1:$CZ$1,_xlfn.XLOOKUP($A84,'PY1 Data(H)'!$A$1:$A$288,'PY1 Data(H)'!$A$1:$CZ$288))</f>
        <v>0</v>
      </c>
      <c r="CF84" s="176" cm="1">
        <f t="array" ref="CF84">_xlfn.XLOOKUP(CF$1,'PY1 Data(H)'!$A$1:$CZ$1,_xlfn.XLOOKUP($A84,'PY1 Data(H)'!$A$1:$A$288,'PY1 Data(H)'!$A$1:$CZ$288))</f>
        <v>0</v>
      </c>
      <c r="CG84" s="176" cm="1">
        <f t="array" ref="CG84">_xlfn.XLOOKUP(CG$1,'PY1 Data(H)'!$A$1:$CZ$1,_xlfn.XLOOKUP($A84,'PY1 Data(H)'!$A$1:$A$288,'PY1 Data(H)'!$A$1:$CZ$288))</f>
        <v>700400</v>
      </c>
      <c r="CH84" s="176" cm="1">
        <f t="array" ref="CH84">_xlfn.XLOOKUP(CH$1,'PY1 Data(H)'!$A$1:$CZ$1,_xlfn.XLOOKUP($A84,'PY1 Data(H)'!$A$1:$A$288,'PY1 Data(H)'!$A$1:$CZ$288))</f>
        <v>137240</v>
      </c>
      <c r="CI84" s="176" cm="1">
        <f t="array" ref="CI84">_xlfn.XLOOKUP(CI$1,'PY1 Data(H)'!$A$1:$CZ$1,_xlfn.XLOOKUP($A84,'PY1 Data(H)'!$A$1:$A$288,'PY1 Data(H)'!$A$1:$CZ$288))</f>
        <v>810260</v>
      </c>
      <c r="CJ84" s="176" cm="1">
        <f t="array" ref="CJ84">_xlfn.XLOOKUP(CJ$1,'PY1 Data(H)'!$A$1:$CZ$1,_xlfn.XLOOKUP($A84,'PY1 Data(H)'!$A$1:$A$288,'PY1 Data(H)'!$A$1:$CZ$288))</f>
        <v>22897</v>
      </c>
      <c r="CK84" s="176" cm="1">
        <f t="array" ref="CK84">_xlfn.XLOOKUP(CK$1,'PY1 Data(H)'!$A$1:$CZ$1,_xlfn.XLOOKUP($A84,'PY1 Data(H)'!$A$1:$A$288,'PY1 Data(H)'!$A$1:$CZ$288))</f>
        <v>60573</v>
      </c>
      <c r="CL84" s="176" cm="1">
        <f t="array" ref="CL84">_xlfn.XLOOKUP(CL$1,'PY1 Data(H)'!$A$1:$CZ$1,_xlfn.XLOOKUP($A84,'PY1 Data(H)'!$A$1:$A$288,'PY1 Data(H)'!$A$1:$CZ$288))</f>
        <v>0</v>
      </c>
      <c r="CM84" s="176" cm="1">
        <f t="array" ref="CM84">_xlfn.XLOOKUP(CM$1,'PY1 Data(H)'!$A$1:$CZ$1,_xlfn.XLOOKUP($A84,'PY1 Data(H)'!$A$1:$A$288,'PY1 Data(H)'!$A$1:$CZ$288))</f>
        <v>0</v>
      </c>
      <c r="CN84" s="176" cm="1">
        <f t="array" ref="CN84">_xlfn.XLOOKUP(CN$1,'PY1 Data(H)'!$A$1:$CZ$1,_xlfn.XLOOKUP($A84,'PY1 Data(H)'!$A$1:$A$288,'PY1 Data(H)'!$A$1:$CZ$288))</f>
        <v>152600</v>
      </c>
      <c r="CO84" s="176" cm="1">
        <f t="array" ref="CO84">_xlfn.XLOOKUP(CO$1,'PY1 Data(H)'!$A$1:$CZ$1,_xlfn.XLOOKUP($A84,'PY1 Data(H)'!$A$1:$A$288,'PY1 Data(H)'!$A$1:$CZ$288))</f>
        <v>11547776</v>
      </c>
      <c r="CP84" s="176" cm="1">
        <f t="array" ref="CP84">_xlfn.XLOOKUP(CP$1,'PY1 Data(H)'!$A$1:$CZ$1,_xlfn.XLOOKUP($A84,'PY1 Data(H)'!$A$1:$A$288,'PY1 Data(H)'!$A$1:$CZ$288))</f>
        <v>223705</v>
      </c>
      <c r="CQ84" s="176" cm="1">
        <f t="array" ref="CQ84">_xlfn.XLOOKUP(CQ$1,'PY1 Data(H)'!$A$1:$CZ$1,_xlfn.XLOOKUP($A84,'PY1 Data(H)'!$A$1:$A$288,'PY1 Data(H)'!$A$1:$CZ$288))</f>
        <v>0</v>
      </c>
      <c r="CR84" s="176" cm="1">
        <f t="array" ref="CR84">_xlfn.XLOOKUP(CR$1,'PY1 Data(H)'!$A$1:$CZ$1,_xlfn.XLOOKUP($A84,'PY1 Data(H)'!$A$1:$A$288,'PY1 Data(H)'!$A$1:$CZ$288))</f>
        <v>583982</v>
      </c>
      <c r="CS84" s="176" cm="1">
        <f t="array" ref="CS84">_xlfn.XLOOKUP(CS$1,'PY1 Data(H)'!$A$1:$CZ$1,_xlfn.XLOOKUP($A84,'PY1 Data(H)'!$A$1:$A$288,'PY1 Data(H)'!$A$1:$CZ$288))</f>
        <v>182226</v>
      </c>
      <c r="CT84" s="176" cm="1">
        <f t="array" ref="CT84">_xlfn.XLOOKUP(CT$1,'PY1 Data(H)'!$A$1:$CZ$1,_xlfn.XLOOKUP($A84,'PY1 Data(H)'!$A$1:$A$288,'PY1 Data(H)'!$A$1:$CZ$288))</f>
        <v>0</v>
      </c>
      <c r="CU84" s="176" cm="1">
        <f t="array" ref="CU84">_xlfn.XLOOKUP(CU$1,'PY1 Data(H)'!$A$1:$CZ$1,_xlfn.XLOOKUP($A84,'PY1 Data(H)'!$A$1:$A$288,'PY1 Data(H)'!$A$1:$CZ$288))</f>
        <v>90641</v>
      </c>
      <c r="CV84" s="176" cm="1">
        <f t="array" ref="CV84">_xlfn.XLOOKUP(CV$1,'PY1 Data(H)'!$A$1:$CZ$1,_xlfn.XLOOKUP($A84,'PY1 Data(H)'!$A$1:$A$288,'PY1 Data(H)'!$A$1:$CZ$288))</f>
        <v>0</v>
      </c>
      <c r="CW84" s="176" cm="1">
        <f t="array" ref="CW84">_xlfn.XLOOKUP(CW$1,'PY1 Data(H)'!$A$1:$CZ$1,_xlfn.XLOOKUP($A84,'PY1 Data(H)'!$A$1:$A$288,'PY1 Data(H)'!$A$1:$CZ$288))</f>
        <v>402927</v>
      </c>
      <c r="CX84" s="176" cm="1">
        <f t="array" ref="CX84">_xlfn.XLOOKUP(CX$1,'PY1 Data(H)'!$A$1:$CZ$1,_xlfn.XLOOKUP($A84,'PY1 Data(H)'!$A$1:$A$288,'PY1 Data(H)'!$A$1:$CZ$288))</f>
        <v>42056</v>
      </c>
      <c r="CY84" s="176" cm="1">
        <f t="array" ref="CY84">_xlfn.XLOOKUP(CY$1,'PY1 Data(H)'!$A$1:$CZ$1,_xlfn.XLOOKUP($A84,'PY1 Data(H)'!$A$1:$A$288,'PY1 Data(H)'!$A$1:$CZ$288))</f>
        <v>0</v>
      </c>
    </row>
    <row r="85" spans="1:103" x14ac:dyDescent="0.3">
      <c r="A85">
        <v>579</v>
      </c>
      <c r="D85" s="176" cm="1">
        <f t="array" ref="D85">_xlfn.XLOOKUP(D$1,'PY1 Data(H)'!$A$1:$CZ$1,_xlfn.XLOOKUP($A85,'PY1 Data(H)'!$A$1:$A$288,'PY1 Data(H)'!$A$1:$CZ$288))</f>
        <v>0</v>
      </c>
      <c r="E85" s="176" cm="1">
        <f t="array" ref="E85">_xlfn.XLOOKUP(E$1,'PY1 Data(H)'!$A$1:$CZ$1,_xlfn.XLOOKUP($A85,'PY1 Data(H)'!$A$1:$A$288,'PY1 Data(H)'!$A$1:$CZ$288))</f>
        <v>0</v>
      </c>
      <c r="F85" s="176" cm="1">
        <f t="array" ref="F85">_xlfn.XLOOKUP(F$1,'PY1 Data(H)'!$A$1:$CZ$1,_xlfn.XLOOKUP($A85,'PY1 Data(H)'!$A$1:$A$288,'PY1 Data(H)'!$A$1:$CZ$288))</f>
        <v>0</v>
      </c>
      <c r="G85" s="176" cm="1">
        <f t="array" ref="G85">_xlfn.XLOOKUP(G$1,'PY1 Data(H)'!$A$1:$CZ$1,_xlfn.XLOOKUP($A85,'PY1 Data(H)'!$A$1:$A$288,'PY1 Data(H)'!$A$1:$CZ$288))</f>
        <v>0</v>
      </c>
      <c r="H85" s="176" cm="1">
        <f t="array" ref="H85">_xlfn.XLOOKUP(H$1,'PY1 Data(H)'!$A$1:$CZ$1,_xlfn.XLOOKUP($A85,'PY1 Data(H)'!$A$1:$A$288,'PY1 Data(H)'!$A$1:$CZ$288))</f>
        <v>0</v>
      </c>
      <c r="I85" s="176" cm="1">
        <f t="array" ref="I85">_xlfn.XLOOKUP(I$1,'PY1 Data(H)'!$A$1:$CZ$1,_xlfn.XLOOKUP($A85,'PY1 Data(H)'!$A$1:$A$288,'PY1 Data(H)'!$A$1:$CZ$288))</f>
        <v>0</v>
      </c>
      <c r="J85" s="176" cm="1">
        <f t="array" ref="J85">_xlfn.XLOOKUP(J$1,'PY1 Data(H)'!$A$1:$CZ$1,_xlfn.XLOOKUP($A85,'PY1 Data(H)'!$A$1:$A$288,'PY1 Data(H)'!$A$1:$CZ$288))</f>
        <v>0</v>
      </c>
      <c r="K85" s="176" cm="1">
        <f t="array" ref="K85">_xlfn.XLOOKUP(K$1,'PY1 Data(H)'!$A$1:$CZ$1,_xlfn.XLOOKUP($A85,'PY1 Data(H)'!$A$1:$A$288,'PY1 Data(H)'!$A$1:$CZ$288))</f>
        <v>0</v>
      </c>
      <c r="L85" s="176" cm="1">
        <f t="array" ref="L85">_xlfn.XLOOKUP(L$1,'PY1 Data(H)'!$A$1:$CZ$1,_xlfn.XLOOKUP($A85,'PY1 Data(H)'!$A$1:$A$288,'PY1 Data(H)'!$A$1:$CZ$288))</f>
        <v>0</v>
      </c>
      <c r="M85" s="176" cm="1">
        <f t="array" ref="M85">_xlfn.XLOOKUP(M$1,'PY1 Data(H)'!$A$1:$CZ$1,_xlfn.XLOOKUP($A85,'PY1 Data(H)'!$A$1:$A$288,'PY1 Data(H)'!$A$1:$CZ$288))</f>
        <v>0</v>
      </c>
      <c r="N85" s="176" cm="1">
        <f t="array" ref="N85">_xlfn.XLOOKUP(N$1,'PY1 Data(H)'!$A$1:$CZ$1,_xlfn.XLOOKUP($A85,'PY1 Data(H)'!$A$1:$A$288,'PY1 Data(H)'!$A$1:$CZ$288))</f>
        <v>0</v>
      </c>
      <c r="O85" s="176" cm="1">
        <f t="array" ref="O85">_xlfn.XLOOKUP(O$1,'PY1 Data(H)'!$A$1:$CZ$1,_xlfn.XLOOKUP($A85,'PY1 Data(H)'!$A$1:$A$288,'PY1 Data(H)'!$A$1:$CZ$288))</f>
        <v>0</v>
      </c>
      <c r="P85" s="176" cm="1">
        <f t="array" ref="P85">_xlfn.XLOOKUP(P$1,'PY1 Data(H)'!$A$1:$CZ$1,_xlfn.XLOOKUP($A85,'PY1 Data(H)'!$A$1:$A$288,'PY1 Data(H)'!$A$1:$CZ$288))</f>
        <v>0</v>
      </c>
      <c r="Q85" s="176" cm="1">
        <f t="array" ref="Q85">_xlfn.XLOOKUP(Q$1,'PY1 Data(H)'!$A$1:$CZ$1,_xlfn.XLOOKUP($A85,'PY1 Data(H)'!$A$1:$A$288,'PY1 Data(H)'!$A$1:$CZ$288))</f>
        <v>0</v>
      </c>
      <c r="R85" s="176" cm="1">
        <f t="array" ref="R85">_xlfn.XLOOKUP(R$1,'PY1 Data(H)'!$A$1:$CZ$1,_xlfn.XLOOKUP($A85,'PY1 Data(H)'!$A$1:$A$288,'PY1 Data(H)'!$A$1:$CZ$288))</f>
        <v>0</v>
      </c>
      <c r="S85" s="176" cm="1">
        <f t="array" ref="S85">_xlfn.XLOOKUP(S$1,'PY1 Data(H)'!$A$1:$CZ$1,_xlfn.XLOOKUP($A85,'PY1 Data(H)'!$A$1:$A$288,'PY1 Data(H)'!$A$1:$CZ$288))</f>
        <v>0</v>
      </c>
      <c r="T85" s="176" cm="1">
        <f t="array" ref="T85">_xlfn.XLOOKUP(T$1,'PY1 Data(H)'!$A$1:$CZ$1,_xlfn.XLOOKUP($A85,'PY1 Data(H)'!$A$1:$A$288,'PY1 Data(H)'!$A$1:$CZ$288))</f>
        <v>0</v>
      </c>
      <c r="U85" s="176" cm="1">
        <f t="array" ref="U85">_xlfn.XLOOKUP(U$1,'PY1 Data(H)'!$A$1:$CZ$1,_xlfn.XLOOKUP($A85,'PY1 Data(H)'!$A$1:$A$288,'PY1 Data(H)'!$A$1:$CZ$288))</f>
        <v>0</v>
      </c>
      <c r="V85" s="176" cm="1">
        <f t="array" ref="V85">_xlfn.XLOOKUP(V$1,'PY1 Data(H)'!$A$1:$CZ$1,_xlfn.XLOOKUP($A85,'PY1 Data(H)'!$A$1:$A$288,'PY1 Data(H)'!$A$1:$CZ$288))</f>
        <v>0</v>
      </c>
      <c r="W85" s="176" cm="1">
        <f t="array" ref="W85">_xlfn.XLOOKUP(W$1,'PY1 Data(H)'!$A$1:$CZ$1,_xlfn.XLOOKUP($A85,'PY1 Data(H)'!$A$1:$A$288,'PY1 Data(H)'!$A$1:$CZ$288))</f>
        <v>0</v>
      </c>
      <c r="X85" s="176" cm="1">
        <f t="array" ref="X85">_xlfn.XLOOKUP(X$1,'PY1 Data(H)'!$A$1:$CZ$1,_xlfn.XLOOKUP($A85,'PY1 Data(H)'!$A$1:$A$288,'PY1 Data(H)'!$A$1:$CZ$288))</f>
        <v>0</v>
      </c>
      <c r="Y85" s="176" cm="1">
        <f t="array" ref="Y85">_xlfn.XLOOKUP(Y$1,'PY1 Data(H)'!$A$1:$CZ$1,_xlfn.XLOOKUP($A85,'PY1 Data(H)'!$A$1:$A$288,'PY1 Data(H)'!$A$1:$CZ$288))</f>
        <v>0</v>
      </c>
      <c r="Z85" s="176" cm="1">
        <f t="array" ref="Z85">_xlfn.XLOOKUP(Z$1,'PY1 Data(H)'!$A$1:$CZ$1,_xlfn.XLOOKUP($A85,'PY1 Data(H)'!$A$1:$A$288,'PY1 Data(H)'!$A$1:$CZ$288))</f>
        <v>0</v>
      </c>
      <c r="AA85" s="176" cm="1">
        <f t="array" ref="AA85">_xlfn.XLOOKUP(AA$1,'PY1 Data(H)'!$A$1:$CZ$1,_xlfn.XLOOKUP($A85,'PY1 Data(H)'!$A$1:$A$288,'PY1 Data(H)'!$A$1:$CZ$288))</f>
        <v>0</v>
      </c>
      <c r="AB85" s="176" cm="1">
        <f t="array" ref="AB85">_xlfn.XLOOKUP(AB$1,'PY1 Data(H)'!$A$1:$CZ$1,_xlfn.XLOOKUP($A85,'PY1 Data(H)'!$A$1:$A$288,'PY1 Data(H)'!$A$1:$CZ$288))</f>
        <v>0</v>
      </c>
      <c r="AC85" s="176" cm="1">
        <f t="array" ref="AC85">_xlfn.XLOOKUP(AC$1,'PY1 Data(H)'!$A$1:$CZ$1,_xlfn.XLOOKUP($A85,'PY1 Data(H)'!$A$1:$A$288,'PY1 Data(H)'!$A$1:$CZ$288))</f>
        <v>0</v>
      </c>
      <c r="AD85" s="176" cm="1">
        <f t="array" ref="AD85">_xlfn.XLOOKUP(AD$1,'PY1 Data(H)'!$A$1:$CZ$1,_xlfn.XLOOKUP($A85,'PY1 Data(H)'!$A$1:$A$288,'PY1 Data(H)'!$A$1:$CZ$288))</f>
        <v>0</v>
      </c>
      <c r="AE85" s="176" cm="1">
        <f t="array" ref="AE85">_xlfn.XLOOKUP(AE$1,'PY1 Data(H)'!$A$1:$CZ$1,_xlfn.XLOOKUP($A85,'PY1 Data(H)'!$A$1:$A$288,'PY1 Data(H)'!$A$1:$CZ$288))</f>
        <v>0</v>
      </c>
      <c r="AF85" s="176" cm="1">
        <f t="array" ref="AF85">_xlfn.XLOOKUP(AF$1,'PY1 Data(H)'!$A$1:$CZ$1,_xlfn.XLOOKUP($A85,'PY1 Data(H)'!$A$1:$A$288,'PY1 Data(H)'!$A$1:$CZ$288))</f>
        <v>0</v>
      </c>
      <c r="AG85" s="176" cm="1">
        <f t="array" ref="AG85">_xlfn.XLOOKUP(AG$1,'PY1 Data(H)'!$A$1:$CZ$1,_xlfn.XLOOKUP($A85,'PY1 Data(H)'!$A$1:$A$288,'PY1 Data(H)'!$A$1:$CZ$288))</f>
        <v>0</v>
      </c>
      <c r="AH85" s="176" cm="1">
        <f t="array" ref="AH85">_xlfn.XLOOKUP(AH$1,'PY1 Data(H)'!$A$1:$CZ$1,_xlfn.XLOOKUP($A85,'PY1 Data(H)'!$A$1:$A$288,'PY1 Data(H)'!$A$1:$CZ$288))</f>
        <v>0</v>
      </c>
      <c r="AI85" s="176" cm="1">
        <f t="array" ref="AI85">_xlfn.XLOOKUP(AI$1,'PY1 Data(H)'!$A$1:$CZ$1,_xlfn.XLOOKUP($A85,'PY1 Data(H)'!$A$1:$A$288,'PY1 Data(H)'!$A$1:$CZ$288))</f>
        <v>0</v>
      </c>
      <c r="AJ85" s="176" cm="1">
        <f t="array" ref="AJ85">_xlfn.XLOOKUP(AJ$1,'PY1 Data(H)'!$A$1:$CZ$1,_xlfn.XLOOKUP($A85,'PY1 Data(H)'!$A$1:$A$288,'PY1 Data(H)'!$A$1:$CZ$288))</f>
        <v>0</v>
      </c>
      <c r="AK85" s="176" cm="1">
        <f t="array" ref="AK85">_xlfn.XLOOKUP(AK$1,'PY1 Data(H)'!$A$1:$CZ$1,_xlfn.XLOOKUP($A85,'PY1 Data(H)'!$A$1:$A$288,'PY1 Data(H)'!$A$1:$CZ$288))</f>
        <v>0</v>
      </c>
      <c r="AL85" s="176" cm="1">
        <f t="array" ref="AL85">_xlfn.XLOOKUP(AL$1,'PY1 Data(H)'!$A$1:$CZ$1,_xlfn.XLOOKUP($A85,'PY1 Data(H)'!$A$1:$A$288,'PY1 Data(H)'!$A$1:$CZ$288))</f>
        <v>0</v>
      </c>
      <c r="AM85" s="176" cm="1">
        <f t="array" ref="AM85">_xlfn.XLOOKUP(AM$1,'PY1 Data(H)'!$A$1:$CZ$1,_xlfn.XLOOKUP($A85,'PY1 Data(H)'!$A$1:$A$288,'PY1 Data(H)'!$A$1:$CZ$288))</f>
        <v>0</v>
      </c>
      <c r="AN85" s="176" cm="1">
        <f t="array" ref="AN85">_xlfn.XLOOKUP(AN$1,'PY1 Data(H)'!$A$1:$CZ$1,_xlfn.XLOOKUP($A85,'PY1 Data(H)'!$A$1:$A$288,'PY1 Data(H)'!$A$1:$CZ$288))</f>
        <v>0</v>
      </c>
      <c r="AO85" s="176" cm="1">
        <f t="array" ref="AO85">_xlfn.XLOOKUP(AO$1,'PY1 Data(H)'!$A$1:$CZ$1,_xlfn.XLOOKUP($A85,'PY1 Data(H)'!$A$1:$A$288,'PY1 Data(H)'!$A$1:$CZ$288))</f>
        <v>0</v>
      </c>
      <c r="AP85" s="176" cm="1">
        <f t="array" ref="AP85">_xlfn.XLOOKUP(AP$1,'PY1 Data(H)'!$A$1:$CZ$1,_xlfn.XLOOKUP($A85,'PY1 Data(H)'!$A$1:$A$288,'PY1 Data(H)'!$A$1:$CZ$288))</f>
        <v>0</v>
      </c>
      <c r="AQ85" s="176" cm="1">
        <f t="array" ref="AQ85">_xlfn.XLOOKUP(AQ$1,'PY1 Data(H)'!$A$1:$CZ$1,_xlfn.XLOOKUP($A85,'PY1 Data(H)'!$A$1:$A$288,'PY1 Data(H)'!$A$1:$CZ$288))</f>
        <v>0</v>
      </c>
      <c r="AR85" s="176" cm="1">
        <f t="array" ref="AR85">_xlfn.XLOOKUP(AR$1,'PY1 Data(H)'!$A$1:$CZ$1,_xlfn.XLOOKUP($A85,'PY1 Data(H)'!$A$1:$A$288,'PY1 Data(H)'!$A$1:$CZ$288))</f>
        <v>0</v>
      </c>
      <c r="AS85" s="176" cm="1">
        <f t="array" ref="AS85">_xlfn.XLOOKUP(AS$1,'PY1 Data(H)'!$A$1:$CZ$1,_xlfn.XLOOKUP($A85,'PY1 Data(H)'!$A$1:$A$288,'PY1 Data(H)'!$A$1:$CZ$288))</f>
        <v>0</v>
      </c>
      <c r="AT85" s="176" cm="1">
        <f t="array" ref="AT85">_xlfn.XLOOKUP(AT$1,'PY1 Data(H)'!$A$1:$CZ$1,_xlfn.XLOOKUP($A85,'PY1 Data(H)'!$A$1:$A$288,'PY1 Data(H)'!$A$1:$CZ$288))</f>
        <v>0</v>
      </c>
      <c r="AU85" s="176" cm="1">
        <f t="array" ref="AU85">_xlfn.XLOOKUP(AU$1,'PY1 Data(H)'!$A$1:$CZ$1,_xlfn.XLOOKUP($A85,'PY1 Data(H)'!$A$1:$A$288,'PY1 Data(H)'!$A$1:$CZ$288))</f>
        <v>0</v>
      </c>
      <c r="AV85" s="176" cm="1">
        <f t="array" ref="AV85">_xlfn.XLOOKUP(AV$1,'PY1 Data(H)'!$A$1:$CZ$1,_xlfn.XLOOKUP($A85,'PY1 Data(H)'!$A$1:$A$288,'PY1 Data(H)'!$A$1:$CZ$288))</f>
        <v>0</v>
      </c>
      <c r="AW85" s="176" cm="1">
        <f t="array" ref="AW85">_xlfn.XLOOKUP(AW$1,'PY1 Data(H)'!$A$1:$CZ$1,_xlfn.XLOOKUP($A85,'PY1 Data(H)'!$A$1:$A$288,'PY1 Data(H)'!$A$1:$CZ$288))</f>
        <v>0</v>
      </c>
      <c r="AX85" s="176" cm="1">
        <f t="array" ref="AX85">_xlfn.XLOOKUP(AX$1,'PY1 Data(H)'!$A$1:$CZ$1,_xlfn.XLOOKUP($A85,'PY1 Data(H)'!$A$1:$A$288,'PY1 Data(H)'!$A$1:$CZ$288))</f>
        <v>0</v>
      </c>
      <c r="AY85" s="176" cm="1">
        <f t="array" ref="AY85">_xlfn.XLOOKUP(AY$1,'PY1 Data(H)'!$A$1:$CZ$1,_xlfn.XLOOKUP($A85,'PY1 Data(H)'!$A$1:$A$288,'PY1 Data(H)'!$A$1:$CZ$288))</f>
        <v>0</v>
      </c>
      <c r="AZ85" s="176" cm="1">
        <f t="array" ref="AZ85">_xlfn.XLOOKUP(AZ$1,'PY1 Data(H)'!$A$1:$CZ$1,_xlfn.XLOOKUP($A85,'PY1 Data(H)'!$A$1:$A$288,'PY1 Data(H)'!$A$1:$CZ$288))</f>
        <v>0</v>
      </c>
      <c r="BA85" s="176" cm="1">
        <f t="array" ref="BA85">_xlfn.XLOOKUP(BA$1,'PY1 Data(H)'!$A$1:$CZ$1,_xlfn.XLOOKUP($A85,'PY1 Data(H)'!$A$1:$A$288,'PY1 Data(H)'!$A$1:$CZ$288))</f>
        <v>0</v>
      </c>
      <c r="BB85" s="176" cm="1">
        <f t="array" ref="BB85">_xlfn.XLOOKUP(BB$1,'PY1 Data(H)'!$A$1:$CZ$1,_xlfn.XLOOKUP($A85,'PY1 Data(H)'!$A$1:$A$288,'PY1 Data(H)'!$A$1:$CZ$288))</f>
        <v>0</v>
      </c>
      <c r="BC85" s="176" cm="1">
        <f t="array" ref="BC85">_xlfn.XLOOKUP(BC$1,'PY1 Data(H)'!$A$1:$CZ$1,_xlfn.XLOOKUP($A85,'PY1 Data(H)'!$A$1:$A$288,'PY1 Data(H)'!$A$1:$CZ$288))</f>
        <v>0</v>
      </c>
      <c r="BD85" s="176" cm="1">
        <f t="array" ref="BD85">_xlfn.XLOOKUP(BD$1,'PY1 Data(H)'!$A$1:$CZ$1,_xlfn.XLOOKUP($A85,'PY1 Data(H)'!$A$1:$A$288,'PY1 Data(H)'!$A$1:$CZ$288))</f>
        <v>0</v>
      </c>
      <c r="BE85" s="176" cm="1">
        <f t="array" ref="BE85">_xlfn.XLOOKUP(BE$1,'PY1 Data(H)'!$A$1:$CZ$1,_xlfn.XLOOKUP($A85,'PY1 Data(H)'!$A$1:$A$288,'PY1 Data(H)'!$A$1:$CZ$288))</f>
        <v>0</v>
      </c>
      <c r="BF85" s="176" cm="1">
        <f t="array" ref="BF85">_xlfn.XLOOKUP(BF$1,'PY1 Data(H)'!$A$1:$CZ$1,_xlfn.XLOOKUP($A85,'PY1 Data(H)'!$A$1:$A$288,'PY1 Data(H)'!$A$1:$CZ$288))</f>
        <v>0</v>
      </c>
      <c r="BG85" s="176" cm="1">
        <f t="array" ref="BG85">_xlfn.XLOOKUP(BG$1,'PY1 Data(H)'!$A$1:$CZ$1,_xlfn.XLOOKUP($A85,'PY1 Data(H)'!$A$1:$A$288,'PY1 Data(H)'!$A$1:$CZ$288))</f>
        <v>0</v>
      </c>
      <c r="BH85" s="176" cm="1">
        <f t="array" ref="BH85">_xlfn.XLOOKUP(BH$1,'PY1 Data(H)'!$A$1:$CZ$1,_xlfn.XLOOKUP($A85,'PY1 Data(H)'!$A$1:$A$288,'PY1 Data(H)'!$A$1:$CZ$288))</f>
        <v>0</v>
      </c>
      <c r="BI85" s="176" cm="1">
        <f t="array" ref="BI85">_xlfn.XLOOKUP(BI$1,'PY1 Data(H)'!$A$1:$CZ$1,_xlfn.XLOOKUP($A85,'PY1 Data(H)'!$A$1:$A$288,'PY1 Data(H)'!$A$1:$CZ$288))</f>
        <v>0</v>
      </c>
      <c r="BJ85" s="176" cm="1">
        <f t="array" ref="BJ85">_xlfn.XLOOKUP(BJ$1,'PY1 Data(H)'!$A$1:$CZ$1,_xlfn.XLOOKUP($A85,'PY1 Data(H)'!$A$1:$A$288,'PY1 Data(H)'!$A$1:$CZ$288))</f>
        <v>0</v>
      </c>
      <c r="BK85" s="176" cm="1">
        <f t="array" ref="BK85">_xlfn.XLOOKUP(BK$1,'PY1 Data(H)'!$A$1:$CZ$1,_xlfn.XLOOKUP($A85,'PY1 Data(H)'!$A$1:$A$288,'PY1 Data(H)'!$A$1:$CZ$288))</f>
        <v>0</v>
      </c>
      <c r="BL85" s="176" cm="1">
        <f t="array" ref="BL85">_xlfn.XLOOKUP(BL$1,'PY1 Data(H)'!$A$1:$CZ$1,_xlfn.XLOOKUP($A85,'PY1 Data(H)'!$A$1:$A$288,'PY1 Data(H)'!$A$1:$CZ$288))</f>
        <v>0</v>
      </c>
      <c r="BM85" s="176" cm="1">
        <f t="array" ref="BM85">_xlfn.XLOOKUP(BM$1,'PY1 Data(H)'!$A$1:$CZ$1,_xlfn.XLOOKUP($A85,'PY1 Data(H)'!$A$1:$A$288,'PY1 Data(H)'!$A$1:$CZ$288))</f>
        <v>0</v>
      </c>
      <c r="BN85" s="176" cm="1">
        <f t="array" ref="BN85">_xlfn.XLOOKUP(BN$1,'PY1 Data(H)'!$A$1:$CZ$1,_xlfn.XLOOKUP($A85,'PY1 Data(H)'!$A$1:$A$288,'PY1 Data(H)'!$A$1:$CZ$288))</f>
        <v>10190000</v>
      </c>
      <c r="BO85" s="176" cm="1">
        <f t="array" ref="BO85">_xlfn.XLOOKUP(BO$1,'PY1 Data(H)'!$A$1:$CZ$1,_xlfn.XLOOKUP($A85,'PY1 Data(H)'!$A$1:$A$288,'PY1 Data(H)'!$A$1:$CZ$288))</f>
        <v>0</v>
      </c>
      <c r="BP85" s="176" cm="1">
        <f t="array" ref="BP85">_xlfn.XLOOKUP(BP$1,'PY1 Data(H)'!$A$1:$CZ$1,_xlfn.XLOOKUP($A85,'PY1 Data(H)'!$A$1:$A$288,'PY1 Data(H)'!$A$1:$CZ$288))</f>
        <v>0</v>
      </c>
      <c r="BQ85" s="176" cm="1">
        <f t="array" ref="BQ85">_xlfn.XLOOKUP(BQ$1,'PY1 Data(H)'!$A$1:$CZ$1,_xlfn.XLOOKUP($A85,'PY1 Data(H)'!$A$1:$A$288,'PY1 Data(H)'!$A$1:$CZ$288))</f>
        <v>0</v>
      </c>
      <c r="BR85" s="176" cm="1">
        <f t="array" ref="BR85">_xlfn.XLOOKUP(BR$1,'PY1 Data(H)'!$A$1:$CZ$1,_xlfn.XLOOKUP($A85,'PY1 Data(H)'!$A$1:$A$288,'PY1 Data(H)'!$A$1:$CZ$288))</f>
        <v>0</v>
      </c>
      <c r="BS85" s="176" cm="1">
        <f t="array" ref="BS85">_xlfn.XLOOKUP(BS$1,'PY1 Data(H)'!$A$1:$CZ$1,_xlfn.XLOOKUP($A85,'PY1 Data(H)'!$A$1:$A$288,'PY1 Data(H)'!$A$1:$CZ$288))</f>
        <v>0</v>
      </c>
      <c r="BT85" s="176" cm="1">
        <f t="array" ref="BT85">_xlfn.XLOOKUP(BT$1,'PY1 Data(H)'!$A$1:$CZ$1,_xlfn.XLOOKUP($A85,'PY1 Data(H)'!$A$1:$A$288,'PY1 Data(H)'!$A$1:$CZ$288))</f>
        <v>0</v>
      </c>
      <c r="BU85" s="176" cm="1">
        <f t="array" ref="BU85">_xlfn.XLOOKUP(BU$1,'PY1 Data(H)'!$A$1:$CZ$1,_xlfn.XLOOKUP($A85,'PY1 Data(H)'!$A$1:$A$288,'PY1 Data(H)'!$A$1:$CZ$288))</f>
        <v>0</v>
      </c>
      <c r="BV85" s="176" cm="1">
        <f t="array" ref="BV85">_xlfn.XLOOKUP(BV$1,'PY1 Data(H)'!$A$1:$CZ$1,_xlfn.XLOOKUP($A85,'PY1 Data(H)'!$A$1:$A$288,'PY1 Data(H)'!$A$1:$CZ$288))</f>
        <v>0</v>
      </c>
      <c r="BW85" s="176" cm="1">
        <f t="array" ref="BW85">_xlfn.XLOOKUP(BW$1,'PY1 Data(H)'!$A$1:$CZ$1,_xlfn.XLOOKUP($A85,'PY1 Data(H)'!$A$1:$A$288,'PY1 Data(H)'!$A$1:$CZ$288))</f>
        <v>0</v>
      </c>
      <c r="BX85" s="176" cm="1">
        <f t="array" ref="BX85">_xlfn.XLOOKUP(BX$1,'PY1 Data(H)'!$A$1:$CZ$1,_xlfn.XLOOKUP($A85,'PY1 Data(H)'!$A$1:$A$288,'PY1 Data(H)'!$A$1:$CZ$288))</f>
        <v>0</v>
      </c>
      <c r="BY85" s="176" cm="1">
        <f t="array" ref="BY85">_xlfn.XLOOKUP(BY$1,'PY1 Data(H)'!$A$1:$CZ$1,_xlfn.XLOOKUP($A85,'PY1 Data(H)'!$A$1:$A$288,'PY1 Data(H)'!$A$1:$CZ$288))</f>
        <v>0</v>
      </c>
      <c r="BZ85" s="176" cm="1">
        <f t="array" ref="BZ85">_xlfn.XLOOKUP(BZ$1,'PY1 Data(H)'!$A$1:$CZ$1,_xlfn.XLOOKUP($A85,'PY1 Data(H)'!$A$1:$A$288,'PY1 Data(H)'!$A$1:$CZ$288))</f>
        <v>0</v>
      </c>
      <c r="CA85" s="176" cm="1">
        <f t="array" ref="CA85">_xlfn.XLOOKUP(CA$1,'PY1 Data(H)'!$A$1:$CZ$1,_xlfn.XLOOKUP($A85,'PY1 Data(H)'!$A$1:$A$288,'PY1 Data(H)'!$A$1:$CZ$288))</f>
        <v>0</v>
      </c>
      <c r="CB85" s="176" cm="1">
        <f t="array" ref="CB85">_xlfn.XLOOKUP(CB$1,'PY1 Data(H)'!$A$1:$CZ$1,_xlfn.XLOOKUP($A85,'PY1 Data(H)'!$A$1:$A$288,'PY1 Data(H)'!$A$1:$CZ$288))</f>
        <v>0</v>
      </c>
      <c r="CC85" s="176" cm="1">
        <f t="array" ref="CC85">_xlfn.XLOOKUP(CC$1,'PY1 Data(H)'!$A$1:$CZ$1,_xlfn.XLOOKUP($A85,'PY1 Data(H)'!$A$1:$A$288,'PY1 Data(H)'!$A$1:$CZ$288))</f>
        <v>0</v>
      </c>
      <c r="CD85" s="176" cm="1">
        <f t="array" ref="CD85">_xlfn.XLOOKUP(CD$1,'PY1 Data(H)'!$A$1:$CZ$1,_xlfn.XLOOKUP($A85,'PY1 Data(H)'!$A$1:$A$288,'PY1 Data(H)'!$A$1:$CZ$288))</f>
        <v>0</v>
      </c>
      <c r="CE85" s="176" cm="1">
        <f t="array" ref="CE85">_xlfn.XLOOKUP(CE$1,'PY1 Data(H)'!$A$1:$CZ$1,_xlfn.XLOOKUP($A85,'PY1 Data(H)'!$A$1:$A$288,'PY1 Data(H)'!$A$1:$CZ$288))</f>
        <v>0</v>
      </c>
      <c r="CF85" s="176" cm="1">
        <f t="array" ref="CF85">_xlfn.XLOOKUP(CF$1,'PY1 Data(H)'!$A$1:$CZ$1,_xlfn.XLOOKUP($A85,'PY1 Data(H)'!$A$1:$A$288,'PY1 Data(H)'!$A$1:$CZ$288))</f>
        <v>0</v>
      </c>
      <c r="CG85" s="176" cm="1">
        <f t="array" ref="CG85">_xlfn.XLOOKUP(CG$1,'PY1 Data(H)'!$A$1:$CZ$1,_xlfn.XLOOKUP($A85,'PY1 Data(H)'!$A$1:$A$288,'PY1 Data(H)'!$A$1:$CZ$288))</f>
        <v>0</v>
      </c>
      <c r="CH85" s="176" cm="1">
        <f t="array" ref="CH85">_xlfn.XLOOKUP(CH$1,'PY1 Data(H)'!$A$1:$CZ$1,_xlfn.XLOOKUP($A85,'PY1 Data(H)'!$A$1:$A$288,'PY1 Data(H)'!$A$1:$CZ$288))</f>
        <v>0</v>
      </c>
      <c r="CI85" s="176" cm="1">
        <f t="array" ref="CI85">_xlfn.XLOOKUP(CI$1,'PY1 Data(H)'!$A$1:$CZ$1,_xlfn.XLOOKUP($A85,'PY1 Data(H)'!$A$1:$A$288,'PY1 Data(H)'!$A$1:$CZ$288))</f>
        <v>0</v>
      </c>
      <c r="CJ85" s="176" cm="1">
        <f t="array" ref="CJ85">_xlfn.XLOOKUP(CJ$1,'PY1 Data(H)'!$A$1:$CZ$1,_xlfn.XLOOKUP($A85,'PY1 Data(H)'!$A$1:$A$288,'PY1 Data(H)'!$A$1:$CZ$288))</f>
        <v>0</v>
      </c>
      <c r="CK85" s="176" cm="1">
        <f t="array" ref="CK85">_xlfn.XLOOKUP(CK$1,'PY1 Data(H)'!$A$1:$CZ$1,_xlfn.XLOOKUP($A85,'PY1 Data(H)'!$A$1:$A$288,'PY1 Data(H)'!$A$1:$CZ$288))</f>
        <v>0</v>
      </c>
      <c r="CL85" s="176" cm="1">
        <f t="array" ref="CL85">_xlfn.XLOOKUP(CL$1,'PY1 Data(H)'!$A$1:$CZ$1,_xlfn.XLOOKUP($A85,'PY1 Data(H)'!$A$1:$A$288,'PY1 Data(H)'!$A$1:$CZ$288))</f>
        <v>0</v>
      </c>
      <c r="CM85" s="176" cm="1">
        <f t="array" ref="CM85">_xlfn.XLOOKUP(CM$1,'PY1 Data(H)'!$A$1:$CZ$1,_xlfn.XLOOKUP($A85,'PY1 Data(H)'!$A$1:$A$288,'PY1 Data(H)'!$A$1:$CZ$288))</f>
        <v>0</v>
      </c>
      <c r="CN85" s="176" cm="1">
        <f t="array" ref="CN85">_xlfn.XLOOKUP(CN$1,'PY1 Data(H)'!$A$1:$CZ$1,_xlfn.XLOOKUP($A85,'PY1 Data(H)'!$A$1:$A$288,'PY1 Data(H)'!$A$1:$CZ$288))</f>
        <v>0</v>
      </c>
      <c r="CO85" s="176" cm="1">
        <f t="array" ref="CO85">_xlfn.XLOOKUP(CO$1,'PY1 Data(H)'!$A$1:$CZ$1,_xlfn.XLOOKUP($A85,'PY1 Data(H)'!$A$1:$A$288,'PY1 Data(H)'!$A$1:$CZ$288))</f>
        <v>0</v>
      </c>
      <c r="CP85" s="176" cm="1">
        <f t="array" ref="CP85">_xlfn.XLOOKUP(CP$1,'PY1 Data(H)'!$A$1:$CZ$1,_xlfn.XLOOKUP($A85,'PY1 Data(H)'!$A$1:$A$288,'PY1 Data(H)'!$A$1:$CZ$288))</f>
        <v>0</v>
      </c>
      <c r="CQ85" s="176" cm="1">
        <f t="array" ref="CQ85">_xlfn.XLOOKUP(CQ$1,'PY1 Data(H)'!$A$1:$CZ$1,_xlfn.XLOOKUP($A85,'PY1 Data(H)'!$A$1:$A$288,'PY1 Data(H)'!$A$1:$CZ$288))</f>
        <v>0</v>
      </c>
      <c r="CR85" s="176" cm="1">
        <f t="array" ref="CR85">_xlfn.XLOOKUP(CR$1,'PY1 Data(H)'!$A$1:$CZ$1,_xlfn.XLOOKUP($A85,'PY1 Data(H)'!$A$1:$A$288,'PY1 Data(H)'!$A$1:$CZ$288))</f>
        <v>0</v>
      </c>
      <c r="CS85" s="176" cm="1">
        <f t="array" ref="CS85">_xlfn.XLOOKUP(CS$1,'PY1 Data(H)'!$A$1:$CZ$1,_xlfn.XLOOKUP($A85,'PY1 Data(H)'!$A$1:$A$288,'PY1 Data(H)'!$A$1:$CZ$288))</f>
        <v>0</v>
      </c>
      <c r="CT85" s="176" cm="1">
        <f t="array" ref="CT85">_xlfn.XLOOKUP(CT$1,'PY1 Data(H)'!$A$1:$CZ$1,_xlfn.XLOOKUP($A85,'PY1 Data(H)'!$A$1:$A$288,'PY1 Data(H)'!$A$1:$CZ$288))</f>
        <v>0</v>
      </c>
      <c r="CU85" s="176" cm="1">
        <f t="array" ref="CU85">_xlfn.XLOOKUP(CU$1,'PY1 Data(H)'!$A$1:$CZ$1,_xlfn.XLOOKUP($A85,'PY1 Data(H)'!$A$1:$A$288,'PY1 Data(H)'!$A$1:$CZ$288))</f>
        <v>0</v>
      </c>
      <c r="CV85" s="176" cm="1">
        <f t="array" ref="CV85">_xlfn.XLOOKUP(CV$1,'PY1 Data(H)'!$A$1:$CZ$1,_xlfn.XLOOKUP($A85,'PY1 Data(H)'!$A$1:$A$288,'PY1 Data(H)'!$A$1:$CZ$288))</f>
        <v>0</v>
      </c>
      <c r="CW85" s="176" cm="1">
        <f t="array" ref="CW85">_xlfn.XLOOKUP(CW$1,'PY1 Data(H)'!$A$1:$CZ$1,_xlfn.XLOOKUP($A85,'PY1 Data(H)'!$A$1:$A$288,'PY1 Data(H)'!$A$1:$CZ$288))</f>
        <v>0</v>
      </c>
      <c r="CX85" s="176" cm="1">
        <f t="array" ref="CX85">_xlfn.XLOOKUP(CX$1,'PY1 Data(H)'!$A$1:$CZ$1,_xlfn.XLOOKUP($A85,'PY1 Data(H)'!$A$1:$A$288,'PY1 Data(H)'!$A$1:$CZ$288))</f>
        <v>0</v>
      </c>
      <c r="CY85" s="176" cm="1">
        <f t="array" ref="CY85">_xlfn.XLOOKUP(CY$1,'PY1 Data(H)'!$A$1:$CZ$1,_xlfn.XLOOKUP($A85,'PY1 Data(H)'!$A$1:$A$288,'PY1 Data(H)'!$A$1:$CZ$288))</f>
        <v>0</v>
      </c>
    </row>
    <row r="86" spans="1:103" x14ac:dyDescent="0.3">
      <c r="A86">
        <v>510</v>
      </c>
      <c r="D86" s="176" cm="1">
        <f t="array" ref="D86">_xlfn.XLOOKUP(D$1,'PY1 Data(H)'!$A$1:$CZ$1,_xlfn.XLOOKUP($A86,'PY1 Data(H)'!$A$1:$A$288,'PY1 Data(H)'!$A$1:$CZ$288))</f>
        <v>0</v>
      </c>
      <c r="E86" s="176" cm="1">
        <f t="array" ref="E86">_xlfn.XLOOKUP(E$1,'PY1 Data(H)'!$A$1:$CZ$1,_xlfn.XLOOKUP($A86,'PY1 Data(H)'!$A$1:$A$288,'PY1 Data(H)'!$A$1:$CZ$288))</f>
        <v>0</v>
      </c>
      <c r="F86" s="176" cm="1">
        <f t="array" ref="F86">_xlfn.XLOOKUP(F$1,'PY1 Data(H)'!$A$1:$CZ$1,_xlfn.XLOOKUP($A86,'PY1 Data(H)'!$A$1:$A$288,'PY1 Data(H)'!$A$1:$CZ$288))</f>
        <v>0</v>
      </c>
      <c r="G86" s="176" cm="1">
        <f t="array" ref="G86">_xlfn.XLOOKUP(G$1,'PY1 Data(H)'!$A$1:$CZ$1,_xlfn.XLOOKUP($A86,'PY1 Data(H)'!$A$1:$A$288,'PY1 Data(H)'!$A$1:$CZ$288))</f>
        <v>0</v>
      </c>
      <c r="H86" s="176" cm="1">
        <f t="array" ref="H86">_xlfn.XLOOKUP(H$1,'PY1 Data(H)'!$A$1:$CZ$1,_xlfn.XLOOKUP($A86,'PY1 Data(H)'!$A$1:$A$288,'PY1 Data(H)'!$A$1:$CZ$288))</f>
        <v>0</v>
      </c>
      <c r="I86" s="176" cm="1">
        <f t="array" ref="I86">_xlfn.XLOOKUP(I$1,'PY1 Data(H)'!$A$1:$CZ$1,_xlfn.XLOOKUP($A86,'PY1 Data(H)'!$A$1:$A$288,'PY1 Data(H)'!$A$1:$CZ$288))</f>
        <v>0</v>
      </c>
      <c r="J86" s="176" cm="1">
        <f t="array" ref="J86">_xlfn.XLOOKUP(J$1,'PY1 Data(H)'!$A$1:$CZ$1,_xlfn.XLOOKUP($A86,'PY1 Data(H)'!$A$1:$A$288,'PY1 Data(H)'!$A$1:$CZ$288))</f>
        <v>0</v>
      </c>
      <c r="K86" s="176" cm="1">
        <f t="array" ref="K86">_xlfn.XLOOKUP(K$1,'PY1 Data(H)'!$A$1:$CZ$1,_xlfn.XLOOKUP($A86,'PY1 Data(H)'!$A$1:$A$288,'PY1 Data(H)'!$A$1:$CZ$288))</f>
        <v>0</v>
      </c>
      <c r="L86" s="176" cm="1">
        <f t="array" ref="L86">_xlfn.XLOOKUP(L$1,'PY1 Data(H)'!$A$1:$CZ$1,_xlfn.XLOOKUP($A86,'PY1 Data(H)'!$A$1:$A$288,'PY1 Data(H)'!$A$1:$CZ$288))</f>
        <v>0</v>
      </c>
      <c r="M86" s="176" cm="1">
        <f t="array" ref="M86">_xlfn.XLOOKUP(M$1,'PY1 Data(H)'!$A$1:$CZ$1,_xlfn.XLOOKUP($A86,'PY1 Data(H)'!$A$1:$A$288,'PY1 Data(H)'!$A$1:$CZ$288))</f>
        <v>1655126</v>
      </c>
      <c r="N86" s="176" cm="1">
        <f t="array" ref="N86">_xlfn.XLOOKUP(N$1,'PY1 Data(H)'!$A$1:$CZ$1,_xlfn.XLOOKUP($A86,'PY1 Data(H)'!$A$1:$A$288,'PY1 Data(H)'!$A$1:$CZ$288))</f>
        <v>0</v>
      </c>
      <c r="O86" s="176" cm="1">
        <f t="array" ref="O86">_xlfn.XLOOKUP(O$1,'PY1 Data(H)'!$A$1:$CZ$1,_xlfn.XLOOKUP($A86,'PY1 Data(H)'!$A$1:$A$288,'PY1 Data(H)'!$A$1:$CZ$288))</f>
        <v>0</v>
      </c>
      <c r="P86" s="176" cm="1">
        <f t="array" ref="P86">_xlfn.XLOOKUP(P$1,'PY1 Data(H)'!$A$1:$CZ$1,_xlfn.XLOOKUP($A86,'PY1 Data(H)'!$A$1:$A$288,'PY1 Data(H)'!$A$1:$CZ$288))</f>
        <v>0</v>
      </c>
      <c r="Q86" s="176" cm="1">
        <f t="array" ref="Q86">_xlfn.XLOOKUP(Q$1,'PY1 Data(H)'!$A$1:$CZ$1,_xlfn.XLOOKUP($A86,'PY1 Data(H)'!$A$1:$A$288,'PY1 Data(H)'!$A$1:$CZ$288))</f>
        <v>71365</v>
      </c>
      <c r="R86" s="176" cm="1">
        <f t="array" ref="R86">_xlfn.XLOOKUP(R$1,'PY1 Data(H)'!$A$1:$CZ$1,_xlfn.XLOOKUP($A86,'PY1 Data(H)'!$A$1:$A$288,'PY1 Data(H)'!$A$1:$CZ$288))</f>
        <v>0</v>
      </c>
      <c r="S86" s="176" cm="1">
        <f t="array" ref="S86">_xlfn.XLOOKUP(S$1,'PY1 Data(H)'!$A$1:$CZ$1,_xlfn.XLOOKUP($A86,'PY1 Data(H)'!$A$1:$A$288,'PY1 Data(H)'!$A$1:$CZ$288))</f>
        <v>0</v>
      </c>
      <c r="T86" s="176" cm="1">
        <f t="array" ref="T86">_xlfn.XLOOKUP(T$1,'PY1 Data(H)'!$A$1:$CZ$1,_xlfn.XLOOKUP($A86,'PY1 Data(H)'!$A$1:$A$288,'PY1 Data(H)'!$A$1:$CZ$288))</f>
        <v>0</v>
      </c>
      <c r="U86" s="176" cm="1">
        <f t="array" ref="U86">_xlfn.XLOOKUP(U$1,'PY1 Data(H)'!$A$1:$CZ$1,_xlfn.XLOOKUP($A86,'PY1 Data(H)'!$A$1:$A$288,'PY1 Data(H)'!$A$1:$CZ$288))</f>
        <v>0</v>
      </c>
      <c r="V86" s="176" cm="1">
        <f t="array" ref="V86">_xlfn.XLOOKUP(V$1,'PY1 Data(H)'!$A$1:$CZ$1,_xlfn.XLOOKUP($A86,'PY1 Data(H)'!$A$1:$A$288,'PY1 Data(H)'!$A$1:$CZ$288))</f>
        <v>0</v>
      </c>
      <c r="W86" s="176" cm="1">
        <f t="array" ref="W86">_xlfn.XLOOKUP(W$1,'PY1 Data(H)'!$A$1:$CZ$1,_xlfn.XLOOKUP($A86,'PY1 Data(H)'!$A$1:$A$288,'PY1 Data(H)'!$A$1:$CZ$288))</f>
        <v>0</v>
      </c>
      <c r="X86" s="176" cm="1">
        <f t="array" ref="X86">_xlfn.XLOOKUP(X$1,'PY1 Data(H)'!$A$1:$CZ$1,_xlfn.XLOOKUP($A86,'PY1 Data(H)'!$A$1:$A$288,'PY1 Data(H)'!$A$1:$CZ$288))</f>
        <v>100779</v>
      </c>
      <c r="Y86" s="176" cm="1">
        <f t="array" ref="Y86">_xlfn.XLOOKUP(Y$1,'PY1 Data(H)'!$A$1:$CZ$1,_xlfn.XLOOKUP($A86,'PY1 Data(H)'!$A$1:$A$288,'PY1 Data(H)'!$A$1:$CZ$288))</f>
        <v>0</v>
      </c>
      <c r="Z86" s="176" cm="1">
        <f t="array" ref="Z86">_xlfn.XLOOKUP(Z$1,'PY1 Data(H)'!$A$1:$CZ$1,_xlfn.XLOOKUP($A86,'PY1 Data(H)'!$A$1:$A$288,'PY1 Data(H)'!$A$1:$CZ$288))</f>
        <v>0</v>
      </c>
      <c r="AA86" s="176" cm="1">
        <f t="array" ref="AA86">_xlfn.XLOOKUP(AA$1,'PY1 Data(H)'!$A$1:$CZ$1,_xlfn.XLOOKUP($A86,'PY1 Data(H)'!$A$1:$A$288,'PY1 Data(H)'!$A$1:$CZ$288))</f>
        <v>0</v>
      </c>
      <c r="AB86" s="176" cm="1">
        <f t="array" ref="AB86">_xlfn.XLOOKUP(AB$1,'PY1 Data(H)'!$A$1:$CZ$1,_xlfn.XLOOKUP($A86,'PY1 Data(H)'!$A$1:$A$288,'PY1 Data(H)'!$A$1:$CZ$288))</f>
        <v>57447</v>
      </c>
      <c r="AC86" s="176" cm="1">
        <f t="array" ref="AC86">_xlfn.XLOOKUP(AC$1,'PY1 Data(H)'!$A$1:$CZ$1,_xlfn.XLOOKUP($A86,'PY1 Data(H)'!$A$1:$A$288,'PY1 Data(H)'!$A$1:$CZ$288))</f>
        <v>0</v>
      </c>
      <c r="AD86" s="176" cm="1">
        <f t="array" ref="AD86">_xlfn.XLOOKUP(AD$1,'PY1 Data(H)'!$A$1:$CZ$1,_xlfn.XLOOKUP($A86,'PY1 Data(H)'!$A$1:$A$288,'PY1 Data(H)'!$A$1:$CZ$288))</f>
        <v>0</v>
      </c>
      <c r="AE86" s="176" cm="1">
        <f t="array" ref="AE86">_xlfn.XLOOKUP(AE$1,'PY1 Data(H)'!$A$1:$CZ$1,_xlfn.XLOOKUP($A86,'PY1 Data(H)'!$A$1:$A$288,'PY1 Data(H)'!$A$1:$CZ$288))</f>
        <v>592334</v>
      </c>
      <c r="AF86" s="176" cm="1">
        <f t="array" ref="AF86">_xlfn.XLOOKUP(AF$1,'PY1 Data(H)'!$A$1:$CZ$1,_xlfn.XLOOKUP($A86,'PY1 Data(H)'!$A$1:$A$288,'PY1 Data(H)'!$A$1:$CZ$288))</f>
        <v>0</v>
      </c>
      <c r="AG86" s="176" cm="1">
        <f t="array" ref="AG86">_xlfn.XLOOKUP(AG$1,'PY1 Data(H)'!$A$1:$CZ$1,_xlfn.XLOOKUP($A86,'PY1 Data(H)'!$A$1:$A$288,'PY1 Data(H)'!$A$1:$CZ$288))</f>
        <v>0</v>
      </c>
      <c r="AH86" s="176" cm="1">
        <f t="array" ref="AH86">_xlfn.XLOOKUP(AH$1,'PY1 Data(H)'!$A$1:$CZ$1,_xlfn.XLOOKUP($A86,'PY1 Data(H)'!$A$1:$A$288,'PY1 Data(H)'!$A$1:$CZ$288))</f>
        <v>29599</v>
      </c>
      <c r="AI86" s="176" cm="1">
        <f t="array" ref="AI86">_xlfn.XLOOKUP(AI$1,'PY1 Data(H)'!$A$1:$CZ$1,_xlfn.XLOOKUP($A86,'PY1 Data(H)'!$A$1:$A$288,'PY1 Data(H)'!$A$1:$CZ$288))</f>
        <v>8402</v>
      </c>
      <c r="AJ86" s="176" cm="1">
        <f t="array" ref="AJ86">_xlfn.XLOOKUP(AJ$1,'PY1 Data(H)'!$A$1:$CZ$1,_xlfn.XLOOKUP($A86,'PY1 Data(H)'!$A$1:$A$288,'PY1 Data(H)'!$A$1:$CZ$288))</f>
        <v>0</v>
      </c>
      <c r="AK86" s="176" cm="1">
        <f t="array" ref="AK86">_xlfn.XLOOKUP(AK$1,'PY1 Data(H)'!$A$1:$CZ$1,_xlfn.XLOOKUP($A86,'PY1 Data(H)'!$A$1:$A$288,'PY1 Data(H)'!$A$1:$CZ$288))</f>
        <v>0</v>
      </c>
      <c r="AL86" s="176" cm="1">
        <f t="array" ref="AL86">_xlfn.XLOOKUP(AL$1,'PY1 Data(H)'!$A$1:$CZ$1,_xlfn.XLOOKUP($A86,'PY1 Data(H)'!$A$1:$A$288,'PY1 Data(H)'!$A$1:$CZ$288))</f>
        <v>0</v>
      </c>
      <c r="AM86" s="176" cm="1">
        <f t="array" ref="AM86">_xlfn.XLOOKUP(AM$1,'PY1 Data(H)'!$A$1:$CZ$1,_xlfn.XLOOKUP($A86,'PY1 Data(H)'!$A$1:$A$288,'PY1 Data(H)'!$A$1:$CZ$288))</f>
        <v>0</v>
      </c>
      <c r="AN86" s="176" cm="1">
        <f t="array" ref="AN86">_xlfn.XLOOKUP(AN$1,'PY1 Data(H)'!$A$1:$CZ$1,_xlfn.XLOOKUP($A86,'PY1 Data(H)'!$A$1:$A$288,'PY1 Data(H)'!$A$1:$CZ$288))</f>
        <v>29150</v>
      </c>
      <c r="AO86" s="176" cm="1">
        <f t="array" ref="AO86">_xlfn.XLOOKUP(AO$1,'PY1 Data(H)'!$A$1:$CZ$1,_xlfn.XLOOKUP($A86,'PY1 Data(H)'!$A$1:$A$288,'PY1 Data(H)'!$A$1:$CZ$288))</f>
        <v>0</v>
      </c>
      <c r="AP86" s="176" cm="1">
        <f t="array" ref="AP86">_xlfn.XLOOKUP(AP$1,'PY1 Data(H)'!$A$1:$CZ$1,_xlfn.XLOOKUP($A86,'PY1 Data(H)'!$A$1:$A$288,'PY1 Data(H)'!$A$1:$CZ$288))</f>
        <v>0</v>
      </c>
      <c r="AQ86" s="176" cm="1">
        <f t="array" ref="AQ86">_xlfn.XLOOKUP(AQ$1,'PY1 Data(H)'!$A$1:$CZ$1,_xlfn.XLOOKUP($A86,'PY1 Data(H)'!$A$1:$A$288,'PY1 Data(H)'!$A$1:$CZ$288))</f>
        <v>8122</v>
      </c>
      <c r="AR86" s="176" cm="1">
        <f t="array" ref="AR86">_xlfn.XLOOKUP(AR$1,'PY1 Data(H)'!$A$1:$CZ$1,_xlfn.XLOOKUP($A86,'PY1 Data(H)'!$A$1:$A$288,'PY1 Data(H)'!$A$1:$CZ$288))</f>
        <v>0</v>
      </c>
      <c r="AS86" s="176" cm="1">
        <f t="array" ref="AS86">_xlfn.XLOOKUP(AS$1,'PY1 Data(H)'!$A$1:$CZ$1,_xlfn.XLOOKUP($A86,'PY1 Data(H)'!$A$1:$A$288,'PY1 Data(H)'!$A$1:$CZ$288))</f>
        <v>94065</v>
      </c>
      <c r="AT86" s="176" cm="1">
        <f t="array" ref="AT86">_xlfn.XLOOKUP(AT$1,'PY1 Data(H)'!$A$1:$CZ$1,_xlfn.XLOOKUP($A86,'PY1 Data(H)'!$A$1:$A$288,'PY1 Data(H)'!$A$1:$CZ$288))</f>
        <v>640831</v>
      </c>
      <c r="AU86" s="176" cm="1">
        <f t="array" ref="AU86">_xlfn.XLOOKUP(AU$1,'PY1 Data(H)'!$A$1:$CZ$1,_xlfn.XLOOKUP($A86,'PY1 Data(H)'!$A$1:$A$288,'PY1 Data(H)'!$A$1:$CZ$288))</f>
        <v>0</v>
      </c>
      <c r="AV86" s="176" cm="1">
        <f t="array" ref="AV86">_xlfn.XLOOKUP(AV$1,'PY1 Data(H)'!$A$1:$CZ$1,_xlfn.XLOOKUP($A86,'PY1 Data(H)'!$A$1:$A$288,'PY1 Data(H)'!$A$1:$CZ$288))</f>
        <v>0</v>
      </c>
      <c r="AW86" s="176" cm="1">
        <f t="array" ref="AW86">_xlfn.XLOOKUP(AW$1,'PY1 Data(H)'!$A$1:$CZ$1,_xlfn.XLOOKUP($A86,'PY1 Data(H)'!$A$1:$A$288,'PY1 Data(H)'!$A$1:$CZ$288))</f>
        <v>24744</v>
      </c>
      <c r="AX86" s="176" cm="1">
        <f t="array" ref="AX86">_xlfn.XLOOKUP(AX$1,'PY1 Data(H)'!$A$1:$CZ$1,_xlfn.XLOOKUP($A86,'PY1 Data(H)'!$A$1:$A$288,'PY1 Data(H)'!$A$1:$CZ$288))</f>
        <v>373604</v>
      </c>
      <c r="AY86" s="176" cm="1">
        <f t="array" ref="AY86">_xlfn.XLOOKUP(AY$1,'PY1 Data(H)'!$A$1:$CZ$1,_xlfn.XLOOKUP($A86,'PY1 Data(H)'!$A$1:$A$288,'PY1 Data(H)'!$A$1:$CZ$288))</f>
        <v>0</v>
      </c>
      <c r="AZ86" s="176" cm="1">
        <f t="array" ref="AZ86">_xlfn.XLOOKUP(AZ$1,'PY1 Data(H)'!$A$1:$CZ$1,_xlfn.XLOOKUP($A86,'PY1 Data(H)'!$A$1:$A$288,'PY1 Data(H)'!$A$1:$CZ$288))</f>
        <v>0</v>
      </c>
      <c r="BA86" s="176" cm="1">
        <f t="array" ref="BA86">_xlfn.XLOOKUP(BA$1,'PY1 Data(H)'!$A$1:$CZ$1,_xlfn.XLOOKUP($A86,'PY1 Data(H)'!$A$1:$A$288,'PY1 Data(H)'!$A$1:$CZ$288))</f>
        <v>0</v>
      </c>
      <c r="BB86" s="176" cm="1">
        <f t="array" ref="BB86">_xlfn.XLOOKUP(BB$1,'PY1 Data(H)'!$A$1:$CZ$1,_xlfn.XLOOKUP($A86,'PY1 Data(H)'!$A$1:$A$288,'PY1 Data(H)'!$A$1:$CZ$288))</f>
        <v>0</v>
      </c>
      <c r="BC86" s="176" cm="1">
        <f t="array" ref="BC86">_xlfn.XLOOKUP(BC$1,'PY1 Data(H)'!$A$1:$CZ$1,_xlfn.XLOOKUP($A86,'PY1 Data(H)'!$A$1:$A$288,'PY1 Data(H)'!$A$1:$CZ$288))</f>
        <v>64730</v>
      </c>
      <c r="BD86" s="176" cm="1">
        <f t="array" ref="BD86">_xlfn.XLOOKUP(BD$1,'PY1 Data(H)'!$A$1:$CZ$1,_xlfn.XLOOKUP($A86,'PY1 Data(H)'!$A$1:$A$288,'PY1 Data(H)'!$A$1:$CZ$288))</f>
        <v>0</v>
      </c>
      <c r="BE86" s="176" cm="1">
        <f t="array" ref="BE86">_xlfn.XLOOKUP(BE$1,'PY1 Data(H)'!$A$1:$CZ$1,_xlfn.XLOOKUP($A86,'PY1 Data(H)'!$A$1:$A$288,'PY1 Data(H)'!$A$1:$CZ$288))</f>
        <v>0</v>
      </c>
      <c r="BF86" s="176" cm="1">
        <f t="array" ref="BF86">_xlfn.XLOOKUP(BF$1,'PY1 Data(H)'!$A$1:$CZ$1,_xlfn.XLOOKUP($A86,'PY1 Data(H)'!$A$1:$A$288,'PY1 Data(H)'!$A$1:$CZ$288))</f>
        <v>680</v>
      </c>
      <c r="BG86" s="176" cm="1">
        <f t="array" ref="BG86">_xlfn.XLOOKUP(BG$1,'PY1 Data(H)'!$A$1:$CZ$1,_xlfn.XLOOKUP($A86,'PY1 Data(H)'!$A$1:$A$288,'PY1 Data(H)'!$A$1:$CZ$288))</f>
        <v>0</v>
      </c>
      <c r="BH86" s="176" cm="1">
        <f t="array" ref="BH86">_xlfn.XLOOKUP(BH$1,'PY1 Data(H)'!$A$1:$CZ$1,_xlfn.XLOOKUP($A86,'PY1 Data(H)'!$A$1:$A$288,'PY1 Data(H)'!$A$1:$CZ$288))</f>
        <v>0</v>
      </c>
      <c r="BI86" s="176" cm="1">
        <f t="array" ref="BI86">_xlfn.XLOOKUP(BI$1,'PY1 Data(H)'!$A$1:$CZ$1,_xlfn.XLOOKUP($A86,'PY1 Data(H)'!$A$1:$A$288,'PY1 Data(H)'!$A$1:$CZ$288))</f>
        <v>3334</v>
      </c>
      <c r="BJ86" s="176" cm="1">
        <f t="array" ref="BJ86">_xlfn.XLOOKUP(BJ$1,'PY1 Data(H)'!$A$1:$CZ$1,_xlfn.XLOOKUP($A86,'PY1 Data(H)'!$A$1:$A$288,'PY1 Data(H)'!$A$1:$CZ$288))</f>
        <v>0</v>
      </c>
      <c r="BK86" s="176" cm="1">
        <f t="array" ref="BK86">_xlfn.XLOOKUP(BK$1,'PY1 Data(H)'!$A$1:$CZ$1,_xlfn.XLOOKUP($A86,'PY1 Data(H)'!$A$1:$A$288,'PY1 Data(H)'!$A$1:$CZ$288))</f>
        <v>0</v>
      </c>
      <c r="BL86" s="176" cm="1">
        <f t="array" ref="BL86">_xlfn.XLOOKUP(BL$1,'PY1 Data(H)'!$A$1:$CZ$1,_xlfn.XLOOKUP($A86,'PY1 Data(H)'!$A$1:$A$288,'PY1 Data(H)'!$A$1:$CZ$288))</f>
        <v>0</v>
      </c>
      <c r="BM86" s="176" cm="1">
        <f t="array" ref="BM86">_xlfn.XLOOKUP(BM$1,'PY1 Data(H)'!$A$1:$CZ$1,_xlfn.XLOOKUP($A86,'PY1 Data(H)'!$A$1:$A$288,'PY1 Data(H)'!$A$1:$CZ$288))</f>
        <v>244639</v>
      </c>
      <c r="BN86" s="176" cm="1">
        <f t="array" ref="BN86">_xlfn.XLOOKUP(BN$1,'PY1 Data(H)'!$A$1:$CZ$1,_xlfn.XLOOKUP($A86,'PY1 Data(H)'!$A$1:$A$288,'PY1 Data(H)'!$A$1:$CZ$288))</f>
        <v>685770</v>
      </c>
      <c r="BO86" s="176" cm="1">
        <f t="array" ref="BO86">_xlfn.XLOOKUP(BO$1,'PY1 Data(H)'!$A$1:$CZ$1,_xlfn.XLOOKUP($A86,'PY1 Data(H)'!$A$1:$A$288,'PY1 Data(H)'!$A$1:$CZ$288))</f>
        <v>0</v>
      </c>
      <c r="BP86" s="176" cm="1">
        <f t="array" ref="BP86">_xlfn.XLOOKUP(BP$1,'PY1 Data(H)'!$A$1:$CZ$1,_xlfn.XLOOKUP($A86,'PY1 Data(H)'!$A$1:$A$288,'PY1 Data(H)'!$A$1:$CZ$288))</f>
        <v>0</v>
      </c>
      <c r="BQ86" s="176" cm="1">
        <f t="array" ref="BQ86">_xlfn.XLOOKUP(BQ$1,'PY1 Data(H)'!$A$1:$CZ$1,_xlfn.XLOOKUP($A86,'PY1 Data(H)'!$A$1:$A$288,'PY1 Data(H)'!$A$1:$CZ$288))</f>
        <v>0</v>
      </c>
      <c r="BR86" s="176" cm="1">
        <f t="array" ref="BR86">_xlfn.XLOOKUP(BR$1,'PY1 Data(H)'!$A$1:$CZ$1,_xlfn.XLOOKUP($A86,'PY1 Data(H)'!$A$1:$A$288,'PY1 Data(H)'!$A$1:$CZ$288))</f>
        <v>0</v>
      </c>
      <c r="BS86" s="176" cm="1">
        <f t="array" ref="BS86">_xlfn.XLOOKUP(BS$1,'PY1 Data(H)'!$A$1:$CZ$1,_xlfn.XLOOKUP($A86,'PY1 Data(H)'!$A$1:$A$288,'PY1 Data(H)'!$A$1:$CZ$288))</f>
        <v>0</v>
      </c>
      <c r="BT86" s="176" cm="1">
        <f t="array" ref="BT86">_xlfn.XLOOKUP(BT$1,'PY1 Data(H)'!$A$1:$CZ$1,_xlfn.XLOOKUP($A86,'PY1 Data(H)'!$A$1:$A$288,'PY1 Data(H)'!$A$1:$CZ$288))</f>
        <v>112381</v>
      </c>
      <c r="BU86" s="176" cm="1">
        <f t="array" ref="BU86">_xlfn.XLOOKUP(BU$1,'PY1 Data(H)'!$A$1:$CZ$1,_xlfn.XLOOKUP($A86,'PY1 Data(H)'!$A$1:$A$288,'PY1 Data(H)'!$A$1:$CZ$288))</f>
        <v>204460</v>
      </c>
      <c r="BV86" s="176" cm="1">
        <f t="array" ref="BV86">_xlfn.XLOOKUP(BV$1,'PY1 Data(H)'!$A$1:$CZ$1,_xlfn.XLOOKUP($A86,'PY1 Data(H)'!$A$1:$A$288,'PY1 Data(H)'!$A$1:$CZ$288))</f>
        <v>0</v>
      </c>
      <c r="BW86" s="176" cm="1">
        <f t="array" ref="BW86">_xlfn.XLOOKUP(BW$1,'PY1 Data(H)'!$A$1:$CZ$1,_xlfn.XLOOKUP($A86,'PY1 Data(H)'!$A$1:$A$288,'PY1 Data(H)'!$A$1:$CZ$288))</f>
        <v>120150</v>
      </c>
      <c r="BX86" s="176" cm="1">
        <f t="array" ref="BX86">_xlfn.XLOOKUP(BX$1,'PY1 Data(H)'!$A$1:$CZ$1,_xlfn.XLOOKUP($A86,'PY1 Data(H)'!$A$1:$A$288,'PY1 Data(H)'!$A$1:$CZ$288))</f>
        <v>0</v>
      </c>
      <c r="BY86" s="176" cm="1">
        <f t="array" ref="BY86">_xlfn.XLOOKUP(BY$1,'PY1 Data(H)'!$A$1:$CZ$1,_xlfn.XLOOKUP($A86,'PY1 Data(H)'!$A$1:$A$288,'PY1 Data(H)'!$A$1:$CZ$288))</f>
        <v>0</v>
      </c>
      <c r="BZ86" s="176" cm="1">
        <f t="array" ref="BZ86">_xlfn.XLOOKUP(BZ$1,'PY1 Data(H)'!$A$1:$CZ$1,_xlfn.XLOOKUP($A86,'PY1 Data(H)'!$A$1:$A$288,'PY1 Data(H)'!$A$1:$CZ$288))</f>
        <v>0</v>
      </c>
      <c r="CA86" s="176" cm="1">
        <f t="array" ref="CA86">_xlfn.XLOOKUP(CA$1,'PY1 Data(H)'!$A$1:$CZ$1,_xlfn.XLOOKUP($A86,'PY1 Data(H)'!$A$1:$A$288,'PY1 Data(H)'!$A$1:$CZ$288))</f>
        <v>0</v>
      </c>
      <c r="CB86" s="176" cm="1">
        <f t="array" ref="CB86">_xlfn.XLOOKUP(CB$1,'PY1 Data(H)'!$A$1:$CZ$1,_xlfn.XLOOKUP($A86,'PY1 Data(H)'!$A$1:$A$288,'PY1 Data(H)'!$A$1:$CZ$288))</f>
        <v>0</v>
      </c>
      <c r="CC86" s="176" cm="1">
        <f t="array" ref="CC86">_xlfn.XLOOKUP(CC$1,'PY1 Data(H)'!$A$1:$CZ$1,_xlfn.XLOOKUP($A86,'PY1 Data(H)'!$A$1:$A$288,'PY1 Data(H)'!$A$1:$CZ$288))</f>
        <v>0</v>
      </c>
      <c r="CD86" s="176" cm="1">
        <f t="array" ref="CD86">_xlfn.XLOOKUP(CD$1,'PY1 Data(H)'!$A$1:$CZ$1,_xlfn.XLOOKUP($A86,'PY1 Data(H)'!$A$1:$A$288,'PY1 Data(H)'!$A$1:$CZ$288))</f>
        <v>0</v>
      </c>
      <c r="CE86" s="176" cm="1">
        <f t="array" ref="CE86">_xlfn.XLOOKUP(CE$1,'PY1 Data(H)'!$A$1:$CZ$1,_xlfn.XLOOKUP($A86,'PY1 Data(H)'!$A$1:$A$288,'PY1 Data(H)'!$A$1:$CZ$288))</f>
        <v>0</v>
      </c>
      <c r="CF86" s="176" cm="1">
        <f t="array" ref="CF86">_xlfn.XLOOKUP(CF$1,'PY1 Data(H)'!$A$1:$CZ$1,_xlfn.XLOOKUP($A86,'PY1 Data(H)'!$A$1:$A$288,'PY1 Data(H)'!$A$1:$CZ$288))</f>
        <v>0</v>
      </c>
      <c r="CG86" s="176" cm="1">
        <f t="array" ref="CG86">_xlfn.XLOOKUP(CG$1,'PY1 Data(H)'!$A$1:$CZ$1,_xlfn.XLOOKUP($A86,'PY1 Data(H)'!$A$1:$A$288,'PY1 Data(H)'!$A$1:$CZ$288))</f>
        <v>218347</v>
      </c>
      <c r="CH86" s="176" cm="1">
        <f t="array" ref="CH86">_xlfn.XLOOKUP(CH$1,'PY1 Data(H)'!$A$1:$CZ$1,_xlfn.XLOOKUP($A86,'PY1 Data(H)'!$A$1:$A$288,'PY1 Data(H)'!$A$1:$CZ$288))</f>
        <v>0</v>
      </c>
      <c r="CI86" s="176" cm="1">
        <f t="array" ref="CI86">_xlfn.XLOOKUP(CI$1,'PY1 Data(H)'!$A$1:$CZ$1,_xlfn.XLOOKUP($A86,'PY1 Data(H)'!$A$1:$A$288,'PY1 Data(H)'!$A$1:$CZ$288))</f>
        <v>107601</v>
      </c>
      <c r="CJ86" s="176" cm="1">
        <f t="array" ref="CJ86">_xlfn.XLOOKUP(CJ$1,'PY1 Data(H)'!$A$1:$CZ$1,_xlfn.XLOOKUP($A86,'PY1 Data(H)'!$A$1:$A$288,'PY1 Data(H)'!$A$1:$CZ$288))</f>
        <v>0</v>
      </c>
      <c r="CK86" s="176" cm="1">
        <f t="array" ref="CK86">_xlfn.XLOOKUP(CK$1,'PY1 Data(H)'!$A$1:$CZ$1,_xlfn.XLOOKUP($A86,'PY1 Data(H)'!$A$1:$A$288,'PY1 Data(H)'!$A$1:$CZ$288))</f>
        <v>0</v>
      </c>
      <c r="CL86" s="176" cm="1">
        <f t="array" ref="CL86">_xlfn.XLOOKUP(CL$1,'PY1 Data(H)'!$A$1:$CZ$1,_xlfn.XLOOKUP($A86,'PY1 Data(H)'!$A$1:$A$288,'PY1 Data(H)'!$A$1:$CZ$288))</f>
        <v>0</v>
      </c>
      <c r="CM86" s="176" cm="1">
        <f t="array" ref="CM86">_xlfn.XLOOKUP(CM$1,'PY1 Data(H)'!$A$1:$CZ$1,_xlfn.XLOOKUP($A86,'PY1 Data(H)'!$A$1:$A$288,'PY1 Data(H)'!$A$1:$CZ$288))</f>
        <v>0</v>
      </c>
      <c r="CN86" s="176" cm="1">
        <f t="array" ref="CN86">_xlfn.XLOOKUP(CN$1,'PY1 Data(H)'!$A$1:$CZ$1,_xlfn.XLOOKUP($A86,'PY1 Data(H)'!$A$1:$A$288,'PY1 Data(H)'!$A$1:$CZ$288))</f>
        <v>75303</v>
      </c>
      <c r="CO86" s="176" cm="1">
        <f t="array" ref="CO86">_xlfn.XLOOKUP(CO$1,'PY1 Data(H)'!$A$1:$CZ$1,_xlfn.XLOOKUP($A86,'PY1 Data(H)'!$A$1:$A$288,'PY1 Data(H)'!$A$1:$CZ$288))</f>
        <v>1301800</v>
      </c>
      <c r="CP86" s="176" cm="1">
        <f t="array" ref="CP86">_xlfn.XLOOKUP(CP$1,'PY1 Data(H)'!$A$1:$CZ$1,_xlfn.XLOOKUP($A86,'PY1 Data(H)'!$A$1:$A$288,'PY1 Data(H)'!$A$1:$CZ$288))</f>
        <v>0</v>
      </c>
      <c r="CQ86" s="176" cm="1">
        <f t="array" ref="CQ86">_xlfn.XLOOKUP(CQ$1,'PY1 Data(H)'!$A$1:$CZ$1,_xlfn.XLOOKUP($A86,'PY1 Data(H)'!$A$1:$A$288,'PY1 Data(H)'!$A$1:$CZ$288))</f>
        <v>0</v>
      </c>
      <c r="CR86" s="176" cm="1">
        <f t="array" ref="CR86">_xlfn.XLOOKUP(CR$1,'PY1 Data(H)'!$A$1:$CZ$1,_xlfn.XLOOKUP($A86,'PY1 Data(H)'!$A$1:$A$288,'PY1 Data(H)'!$A$1:$CZ$288))</f>
        <v>0</v>
      </c>
      <c r="CS86" s="176" cm="1">
        <f t="array" ref="CS86">_xlfn.XLOOKUP(CS$1,'PY1 Data(H)'!$A$1:$CZ$1,_xlfn.XLOOKUP($A86,'PY1 Data(H)'!$A$1:$A$288,'PY1 Data(H)'!$A$1:$CZ$288))</f>
        <v>29742</v>
      </c>
      <c r="CT86" s="176" cm="1">
        <f t="array" ref="CT86">_xlfn.XLOOKUP(CT$1,'PY1 Data(H)'!$A$1:$CZ$1,_xlfn.XLOOKUP($A86,'PY1 Data(H)'!$A$1:$A$288,'PY1 Data(H)'!$A$1:$CZ$288))</f>
        <v>0</v>
      </c>
      <c r="CU86" s="176" cm="1">
        <f t="array" ref="CU86">_xlfn.XLOOKUP(CU$1,'PY1 Data(H)'!$A$1:$CZ$1,_xlfn.XLOOKUP($A86,'PY1 Data(H)'!$A$1:$A$288,'PY1 Data(H)'!$A$1:$CZ$288))</f>
        <v>0</v>
      </c>
      <c r="CV86" s="176" cm="1">
        <f t="array" ref="CV86">_xlfn.XLOOKUP(CV$1,'PY1 Data(H)'!$A$1:$CZ$1,_xlfn.XLOOKUP($A86,'PY1 Data(H)'!$A$1:$A$288,'PY1 Data(H)'!$A$1:$CZ$288))</f>
        <v>0</v>
      </c>
      <c r="CW86" s="176" cm="1">
        <f t="array" ref="CW86">_xlfn.XLOOKUP(CW$1,'PY1 Data(H)'!$A$1:$CZ$1,_xlfn.XLOOKUP($A86,'PY1 Data(H)'!$A$1:$A$288,'PY1 Data(H)'!$A$1:$CZ$288))</f>
        <v>0</v>
      </c>
      <c r="CX86" s="176" cm="1">
        <f t="array" ref="CX86">_xlfn.XLOOKUP(CX$1,'PY1 Data(H)'!$A$1:$CZ$1,_xlfn.XLOOKUP($A86,'PY1 Data(H)'!$A$1:$A$288,'PY1 Data(H)'!$A$1:$CZ$288))</f>
        <v>21466</v>
      </c>
      <c r="CY86" s="176" cm="1">
        <f t="array" ref="CY86">_xlfn.XLOOKUP(CY$1,'PY1 Data(H)'!$A$1:$CZ$1,_xlfn.XLOOKUP($A86,'PY1 Data(H)'!$A$1:$A$288,'PY1 Data(H)'!$A$1:$CZ$288))</f>
        <v>0</v>
      </c>
    </row>
    <row r="87" spans="1:103" x14ac:dyDescent="0.3">
      <c r="A87">
        <v>654</v>
      </c>
      <c r="D87" s="176" cm="1">
        <f t="array" ref="D87">_xlfn.XLOOKUP(D$1,'PY1 Data(H)'!$A$1:$CZ$1,_xlfn.XLOOKUP($A87,'PY1 Data(H)'!$A$1:$A$288,'PY1 Data(H)'!$A$1:$CZ$288))</f>
        <v>0</v>
      </c>
      <c r="E87" s="176" cm="1">
        <f t="array" ref="E87">_xlfn.XLOOKUP(E$1,'PY1 Data(H)'!$A$1:$CZ$1,_xlfn.XLOOKUP($A87,'PY1 Data(H)'!$A$1:$A$288,'PY1 Data(H)'!$A$1:$CZ$288))</f>
        <v>7511333</v>
      </c>
      <c r="F87" s="176" cm="1">
        <f t="array" ref="F87">_xlfn.XLOOKUP(F$1,'PY1 Data(H)'!$A$1:$CZ$1,_xlfn.XLOOKUP($A87,'PY1 Data(H)'!$A$1:$A$288,'PY1 Data(H)'!$A$1:$CZ$288))</f>
        <v>0</v>
      </c>
      <c r="G87" s="176" cm="1">
        <f t="array" ref="G87">_xlfn.XLOOKUP(G$1,'PY1 Data(H)'!$A$1:$CZ$1,_xlfn.XLOOKUP($A87,'PY1 Data(H)'!$A$1:$A$288,'PY1 Data(H)'!$A$1:$CZ$288))</f>
        <v>0</v>
      </c>
      <c r="H87" s="176" cm="1">
        <f t="array" ref="H87">_xlfn.XLOOKUP(H$1,'PY1 Data(H)'!$A$1:$CZ$1,_xlfn.XLOOKUP($A87,'PY1 Data(H)'!$A$1:$A$288,'PY1 Data(H)'!$A$1:$CZ$288))</f>
        <v>0</v>
      </c>
      <c r="I87" s="176" cm="1">
        <f t="array" ref="I87">_xlfn.XLOOKUP(I$1,'PY1 Data(H)'!$A$1:$CZ$1,_xlfn.XLOOKUP($A87,'PY1 Data(H)'!$A$1:$A$288,'PY1 Data(H)'!$A$1:$CZ$288))</f>
        <v>0</v>
      </c>
      <c r="J87" s="176" cm="1">
        <f t="array" ref="J87">_xlfn.XLOOKUP(J$1,'PY1 Data(H)'!$A$1:$CZ$1,_xlfn.XLOOKUP($A87,'PY1 Data(H)'!$A$1:$A$288,'PY1 Data(H)'!$A$1:$CZ$288))</f>
        <v>12342731</v>
      </c>
      <c r="K87" s="176" cm="1">
        <f t="array" ref="K87">_xlfn.XLOOKUP(K$1,'PY1 Data(H)'!$A$1:$CZ$1,_xlfn.XLOOKUP($A87,'PY1 Data(H)'!$A$1:$A$288,'PY1 Data(H)'!$A$1:$CZ$288))</f>
        <v>1415820</v>
      </c>
      <c r="L87" s="176" cm="1">
        <f t="array" ref="L87">_xlfn.XLOOKUP(L$1,'PY1 Data(H)'!$A$1:$CZ$1,_xlfn.XLOOKUP($A87,'PY1 Data(H)'!$A$1:$A$288,'PY1 Data(H)'!$A$1:$CZ$288))</f>
        <v>3197168</v>
      </c>
      <c r="M87" s="176" cm="1">
        <f t="array" ref="M87">_xlfn.XLOOKUP(M$1,'PY1 Data(H)'!$A$1:$CZ$1,_xlfn.XLOOKUP($A87,'PY1 Data(H)'!$A$1:$A$288,'PY1 Data(H)'!$A$1:$CZ$288))</f>
        <v>241153276</v>
      </c>
      <c r="N87" s="176" cm="1">
        <f t="array" ref="N87">_xlfn.XLOOKUP(N$1,'PY1 Data(H)'!$A$1:$CZ$1,_xlfn.XLOOKUP($A87,'PY1 Data(H)'!$A$1:$A$288,'PY1 Data(H)'!$A$1:$CZ$288))</f>
        <v>0</v>
      </c>
      <c r="O87" s="176" cm="1">
        <f t="array" ref="O87">_xlfn.XLOOKUP(O$1,'PY1 Data(H)'!$A$1:$CZ$1,_xlfn.XLOOKUP($A87,'PY1 Data(H)'!$A$1:$A$288,'PY1 Data(H)'!$A$1:$CZ$288))</f>
        <v>753511</v>
      </c>
      <c r="P87" s="176" cm="1">
        <f t="array" ref="P87">_xlfn.XLOOKUP(P$1,'PY1 Data(H)'!$A$1:$CZ$1,_xlfn.XLOOKUP($A87,'PY1 Data(H)'!$A$1:$A$288,'PY1 Data(H)'!$A$1:$CZ$288))</f>
        <v>0</v>
      </c>
      <c r="Q87" s="176" cm="1">
        <f t="array" ref="Q87">_xlfn.XLOOKUP(Q$1,'PY1 Data(H)'!$A$1:$CZ$1,_xlfn.XLOOKUP($A87,'PY1 Data(H)'!$A$1:$A$288,'PY1 Data(H)'!$A$1:$CZ$288))</f>
        <v>8524031</v>
      </c>
      <c r="R87" s="176" cm="1">
        <f t="array" ref="R87">_xlfn.XLOOKUP(R$1,'PY1 Data(H)'!$A$1:$CZ$1,_xlfn.XLOOKUP($A87,'PY1 Data(H)'!$A$1:$A$288,'PY1 Data(H)'!$A$1:$CZ$288))</f>
        <v>2967284</v>
      </c>
      <c r="S87" s="176" cm="1">
        <f t="array" ref="S87">_xlfn.XLOOKUP(S$1,'PY1 Data(H)'!$A$1:$CZ$1,_xlfn.XLOOKUP($A87,'PY1 Data(H)'!$A$1:$A$288,'PY1 Data(H)'!$A$1:$CZ$288))</f>
        <v>2102461</v>
      </c>
      <c r="T87" s="176" cm="1">
        <f t="array" ref="T87">_xlfn.XLOOKUP(T$1,'PY1 Data(H)'!$A$1:$CZ$1,_xlfn.XLOOKUP($A87,'PY1 Data(H)'!$A$1:$A$288,'PY1 Data(H)'!$A$1:$CZ$288))</f>
        <v>0</v>
      </c>
      <c r="U87" s="176" cm="1">
        <f t="array" ref="U87">_xlfn.XLOOKUP(U$1,'PY1 Data(H)'!$A$1:$CZ$1,_xlfn.XLOOKUP($A87,'PY1 Data(H)'!$A$1:$A$288,'PY1 Data(H)'!$A$1:$CZ$288))</f>
        <v>0</v>
      </c>
      <c r="V87" s="176" cm="1">
        <f t="array" ref="V87">_xlfn.XLOOKUP(V$1,'PY1 Data(H)'!$A$1:$CZ$1,_xlfn.XLOOKUP($A87,'PY1 Data(H)'!$A$1:$A$288,'PY1 Data(H)'!$A$1:$CZ$288))</f>
        <v>29343618</v>
      </c>
      <c r="W87" s="176" cm="1">
        <f t="array" ref="W87">_xlfn.XLOOKUP(W$1,'PY1 Data(H)'!$A$1:$CZ$1,_xlfn.XLOOKUP($A87,'PY1 Data(H)'!$A$1:$A$288,'PY1 Data(H)'!$A$1:$CZ$288))</f>
        <v>0</v>
      </c>
      <c r="X87" s="176" cm="1">
        <f t="array" ref="X87">_xlfn.XLOOKUP(X$1,'PY1 Data(H)'!$A$1:$CZ$1,_xlfn.XLOOKUP($A87,'PY1 Data(H)'!$A$1:$A$288,'PY1 Data(H)'!$A$1:$CZ$288))</f>
        <v>3189692</v>
      </c>
      <c r="Y87" s="176" cm="1">
        <f t="array" ref="Y87">_xlfn.XLOOKUP(Y$1,'PY1 Data(H)'!$A$1:$CZ$1,_xlfn.XLOOKUP($A87,'PY1 Data(H)'!$A$1:$A$288,'PY1 Data(H)'!$A$1:$CZ$288))</f>
        <v>451519</v>
      </c>
      <c r="Z87" s="176" cm="1">
        <f t="array" ref="Z87">_xlfn.XLOOKUP(Z$1,'PY1 Data(H)'!$A$1:$CZ$1,_xlfn.XLOOKUP($A87,'PY1 Data(H)'!$A$1:$A$288,'PY1 Data(H)'!$A$1:$CZ$288))</f>
        <v>0</v>
      </c>
      <c r="AA87" s="176" cm="1">
        <f t="array" ref="AA87">_xlfn.XLOOKUP(AA$1,'PY1 Data(H)'!$A$1:$CZ$1,_xlfn.XLOOKUP($A87,'PY1 Data(H)'!$A$1:$A$288,'PY1 Data(H)'!$A$1:$CZ$288))</f>
        <v>7454317</v>
      </c>
      <c r="AB87" s="176" cm="1">
        <f t="array" ref="AB87">_xlfn.XLOOKUP(AB$1,'PY1 Data(H)'!$A$1:$CZ$1,_xlfn.XLOOKUP($A87,'PY1 Data(H)'!$A$1:$A$288,'PY1 Data(H)'!$A$1:$CZ$288))</f>
        <v>14095623</v>
      </c>
      <c r="AC87" s="176" cm="1">
        <f t="array" ref="AC87">_xlfn.XLOOKUP(AC$1,'PY1 Data(H)'!$A$1:$CZ$1,_xlfn.XLOOKUP($A87,'PY1 Data(H)'!$A$1:$A$288,'PY1 Data(H)'!$A$1:$CZ$288))</f>
        <v>623788</v>
      </c>
      <c r="AD87" s="176" cm="1">
        <f t="array" ref="AD87">_xlfn.XLOOKUP(AD$1,'PY1 Data(H)'!$A$1:$CZ$1,_xlfn.XLOOKUP($A87,'PY1 Data(H)'!$A$1:$A$288,'PY1 Data(H)'!$A$1:$CZ$288))</f>
        <v>22907218</v>
      </c>
      <c r="AE87" s="176" cm="1">
        <f t="array" ref="AE87">_xlfn.XLOOKUP(AE$1,'PY1 Data(H)'!$A$1:$CZ$1,_xlfn.XLOOKUP($A87,'PY1 Data(H)'!$A$1:$A$288,'PY1 Data(H)'!$A$1:$CZ$288))</f>
        <v>31645232</v>
      </c>
      <c r="AF87" s="176" cm="1">
        <f t="array" ref="AF87">_xlfn.XLOOKUP(AF$1,'PY1 Data(H)'!$A$1:$CZ$1,_xlfn.XLOOKUP($A87,'PY1 Data(H)'!$A$1:$A$288,'PY1 Data(H)'!$A$1:$CZ$288))</f>
        <v>1360701</v>
      </c>
      <c r="AG87" s="176" cm="1">
        <f t="array" ref="AG87">_xlfn.XLOOKUP(AG$1,'PY1 Data(H)'!$A$1:$CZ$1,_xlfn.XLOOKUP($A87,'PY1 Data(H)'!$A$1:$A$288,'PY1 Data(H)'!$A$1:$CZ$288))</f>
        <v>16560672</v>
      </c>
      <c r="AH87" s="176" cm="1">
        <f t="array" ref="AH87">_xlfn.XLOOKUP(AH$1,'PY1 Data(H)'!$A$1:$CZ$1,_xlfn.XLOOKUP($A87,'PY1 Data(H)'!$A$1:$A$288,'PY1 Data(H)'!$A$1:$CZ$288))</f>
        <v>10884995</v>
      </c>
      <c r="AI87" s="176" cm="1">
        <f t="array" ref="AI87">_xlfn.XLOOKUP(AI$1,'PY1 Data(H)'!$A$1:$CZ$1,_xlfn.XLOOKUP($A87,'PY1 Data(H)'!$A$1:$A$288,'PY1 Data(H)'!$A$1:$CZ$288))</f>
        <v>47073372</v>
      </c>
      <c r="AJ87" s="176" cm="1">
        <f t="array" ref="AJ87">_xlfn.XLOOKUP(AJ$1,'PY1 Data(H)'!$A$1:$CZ$1,_xlfn.XLOOKUP($A87,'PY1 Data(H)'!$A$1:$A$288,'PY1 Data(H)'!$A$1:$CZ$288))</f>
        <v>2216514</v>
      </c>
      <c r="AK87" s="176" cm="1">
        <f t="array" ref="AK87">_xlfn.XLOOKUP(AK$1,'PY1 Data(H)'!$A$1:$CZ$1,_xlfn.XLOOKUP($A87,'PY1 Data(H)'!$A$1:$A$288,'PY1 Data(H)'!$A$1:$CZ$288))</f>
        <v>0</v>
      </c>
      <c r="AL87" s="176" cm="1">
        <f t="array" ref="AL87">_xlfn.XLOOKUP(AL$1,'PY1 Data(H)'!$A$1:$CZ$1,_xlfn.XLOOKUP($A87,'PY1 Data(H)'!$A$1:$A$288,'PY1 Data(H)'!$A$1:$CZ$288))</f>
        <v>16721889</v>
      </c>
      <c r="AM87" s="176" cm="1">
        <f t="array" ref="AM87">_xlfn.XLOOKUP(AM$1,'PY1 Data(H)'!$A$1:$CZ$1,_xlfn.XLOOKUP($A87,'PY1 Data(H)'!$A$1:$A$288,'PY1 Data(H)'!$A$1:$CZ$288))</f>
        <v>0</v>
      </c>
      <c r="AN87" s="176" cm="1">
        <f t="array" ref="AN87">_xlfn.XLOOKUP(AN$1,'PY1 Data(H)'!$A$1:$CZ$1,_xlfn.XLOOKUP($A87,'PY1 Data(H)'!$A$1:$A$288,'PY1 Data(H)'!$A$1:$CZ$288))</f>
        <v>2662856</v>
      </c>
      <c r="AO87" s="176" cm="1">
        <f t="array" ref="AO87">_xlfn.XLOOKUP(AO$1,'PY1 Data(H)'!$A$1:$CZ$1,_xlfn.XLOOKUP($A87,'PY1 Data(H)'!$A$1:$A$288,'PY1 Data(H)'!$A$1:$CZ$288))</f>
        <v>0</v>
      </c>
      <c r="AP87" s="176" cm="1">
        <f t="array" ref="AP87">_xlfn.XLOOKUP(AP$1,'PY1 Data(H)'!$A$1:$CZ$1,_xlfn.XLOOKUP($A87,'PY1 Data(H)'!$A$1:$A$288,'PY1 Data(H)'!$A$1:$CZ$288))</f>
        <v>0</v>
      </c>
      <c r="AQ87" s="176" cm="1">
        <f t="array" ref="AQ87">_xlfn.XLOOKUP(AQ$1,'PY1 Data(H)'!$A$1:$CZ$1,_xlfn.XLOOKUP($A87,'PY1 Data(H)'!$A$1:$A$288,'PY1 Data(H)'!$A$1:$CZ$288))</f>
        <v>2609598</v>
      </c>
      <c r="AR87" s="176" cm="1">
        <f t="array" ref="AR87">_xlfn.XLOOKUP(AR$1,'PY1 Data(H)'!$A$1:$CZ$1,_xlfn.XLOOKUP($A87,'PY1 Data(H)'!$A$1:$A$288,'PY1 Data(H)'!$A$1:$CZ$288))</f>
        <v>0</v>
      </c>
      <c r="AS87" s="176" cm="1">
        <f t="array" ref="AS87">_xlfn.XLOOKUP(AS$1,'PY1 Data(H)'!$A$1:$CZ$1,_xlfn.XLOOKUP($A87,'PY1 Data(H)'!$A$1:$A$288,'PY1 Data(H)'!$A$1:$CZ$288))</f>
        <v>5494260</v>
      </c>
      <c r="AT87" s="176" cm="1">
        <f t="array" ref="AT87">_xlfn.XLOOKUP(AT$1,'PY1 Data(H)'!$A$1:$CZ$1,_xlfn.XLOOKUP($A87,'PY1 Data(H)'!$A$1:$A$288,'PY1 Data(H)'!$A$1:$CZ$288))</f>
        <v>80016104</v>
      </c>
      <c r="AU87" s="176" cm="1">
        <f t="array" ref="AU87">_xlfn.XLOOKUP(AU$1,'PY1 Data(H)'!$A$1:$CZ$1,_xlfn.XLOOKUP($A87,'PY1 Data(H)'!$A$1:$A$288,'PY1 Data(H)'!$A$1:$CZ$288))</f>
        <v>0</v>
      </c>
      <c r="AV87" s="176" cm="1">
        <f t="array" ref="AV87">_xlfn.XLOOKUP(AV$1,'PY1 Data(H)'!$A$1:$CZ$1,_xlfn.XLOOKUP($A87,'PY1 Data(H)'!$A$1:$A$288,'PY1 Data(H)'!$A$1:$CZ$288))</f>
        <v>735231</v>
      </c>
      <c r="AW87" s="176" cm="1">
        <f t="array" ref="AW87">_xlfn.XLOOKUP(AW$1,'PY1 Data(H)'!$A$1:$CZ$1,_xlfn.XLOOKUP($A87,'PY1 Data(H)'!$A$1:$A$288,'PY1 Data(H)'!$A$1:$CZ$288))</f>
        <v>5613803</v>
      </c>
      <c r="AX87" s="176" cm="1">
        <f t="array" ref="AX87">_xlfn.XLOOKUP(AX$1,'PY1 Data(H)'!$A$1:$CZ$1,_xlfn.XLOOKUP($A87,'PY1 Data(H)'!$A$1:$A$288,'PY1 Data(H)'!$A$1:$CZ$288))</f>
        <v>11150739</v>
      </c>
      <c r="AY87" s="176" cm="1">
        <f t="array" ref="AY87">_xlfn.XLOOKUP(AY$1,'PY1 Data(H)'!$A$1:$CZ$1,_xlfn.XLOOKUP($A87,'PY1 Data(H)'!$A$1:$A$288,'PY1 Data(H)'!$A$1:$CZ$288))</f>
        <v>0</v>
      </c>
      <c r="AZ87" s="176" cm="1">
        <f t="array" ref="AZ87">_xlfn.XLOOKUP(AZ$1,'PY1 Data(H)'!$A$1:$CZ$1,_xlfn.XLOOKUP($A87,'PY1 Data(H)'!$A$1:$A$288,'PY1 Data(H)'!$A$1:$CZ$288))</f>
        <v>0</v>
      </c>
      <c r="BA87" s="176" cm="1">
        <f t="array" ref="BA87">_xlfn.XLOOKUP(BA$1,'PY1 Data(H)'!$A$1:$CZ$1,_xlfn.XLOOKUP($A87,'PY1 Data(H)'!$A$1:$A$288,'PY1 Data(H)'!$A$1:$CZ$288))</f>
        <v>0</v>
      </c>
      <c r="BB87" s="176" cm="1">
        <f t="array" ref="BB87">_xlfn.XLOOKUP(BB$1,'PY1 Data(H)'!$A$1:$CZ$1,_xlfn.XLOOKUP($A87,'PY1 Data(H)'!$A$1:$A$288,'PY1 Data(H)'!$A$1:$CZ$288))</f>
        <v>92761185</v>
      </c>
      <c r="BC87" s="176" cm="1">
        <f t="array" ref="BC87">_xlfn.XLOOKUP(BC$1,'PY1 Data(H)'!$A$1:$CZ$1,_xlfn.XLOOKUP($A87,'PY1 Data(H)'!$A$1:$A$288,'PY1 Data(H)'!$A$1:$CZ$288))</f>
        <v>4770672</v>
      </c>
      <c r="BD87" s="176" cm="1">
        <f t="array" ref="BD87">_xlfn.XLOOKUP(BD$1,'PY1 Data(H)'!$A$1:$CZ$1,_xlfn.XLOOKUP($A87,'PY1 Data(H)'!$A$1:$A$288,'PY1 Data(H)'!$A$1:$CZ$288))</f>
        <v>0</v>
      </c>
      <c r="BE87" s="176" cm="1">
        <f t="array" ref="BE87">_xlfn.XLOOKUP(BE$1,'PY1 Data(H)'!$A$1:$CZ$1,_xlfn.XLOOKUP($A87,'PY1 Data(H)'!$A$1:$A$288,'PY1 Data(H)'!$A$1:$CZ$288))</f>
        <v>0</v>
      </c>
      <c r="BF87" s="176" cm="1">
        <f t="array" ref="BF87">_xlfn.XLOOKUP(BF$1,'PY1 Data(H)'!$A$1:$CZ$1,_xlfn.XLOOKUP($A87,'PY1 Data(H)'!$A$1:$A$288,'PY1 Data(H)'!$A$1:$CZ$288))</f>
        <v>49132111</v>
      </c>
      <c r="BG87" s="176" cm="1">
        <f t="array" ref="BG87">_xlfn.XLOOKUP(BG$1,'PY1 Data(H)'!$A$1:$CZ$1,_xlfn.XLOOKUP($A87,'PY1 Data(H)'!$A$1:$A$288,'PY1 Data(H)'!$A$1:$CZ$288))</f>
        <v>0</v>
      </c>
      <c r="BH87" s="176" cm="1">
        <f t="array" ref="BH87">_xlfn.XLOOKUP(BH$1,'PY1 Data(H)'!$A$1:$CZ$1,_xlfn.XLOOKUP($A87,'PY1 Data(H)'!$A$1:$A$288,'PY1 Data(H)'!$A$1:$CZ$288))</f>
        <v>0</v>
      </c>
      <c r="BI87" s="176" cm="1">
        <f t="array" ref="BI87">_xlfn.XLOOKUP(BI$1,'PY1 Data(H)'!$A$1:$CZ$1,_xlfn.XLOOKUP($A87,'PY1 Data(H)'!$A$1:$A$288,'PY1 Data(H)'!$A$1:$CZ$288))</f>
        <v>302797</v>
      </c>
      <c r="BJ87" s="176" cm="1">
        <f t="array" ref="BJ87">_xlfn.XLOOKUP(BJ$1,'PY1 Data(H)'!$A$1:$CZ$1,_xlfn.XLOOKUP($A87,'PY1 Data(H)'!$A$1:$A$288,'PY1 Data(H)'!$A$1:$CZ$288))</f>
        <v>163945</v>
      </c>
      <c r="BK87" s="176" cm="1">
        <f t="array" ref="BK87">_xlfn.XLOOKUP(BK$1,'PY1 Data(H)'!$A$1:$CZ$1,_xlfn.XLOOKUP($A87,'PY1 Data(H)'!$A$1:$A$288,'PY1 Data(H)'!$A$1:$CZ$288))</f>
        <v>0</v>
      </c>
      <c r="BL87" s="176" cm="1">
        <f t="array" ref="BL87">_xlfn.XLOOKUP(BL$1,'PY1 Data(H)'!$A$1:$CZ$1,_xlfn.XLOOKUP($A87,'PY1 Data(H)'!$A$1:$A$288,'PY1 Data(H)'!$A$1:$CZ$288))</f>
        <v>0</v>
      </c>
      <c r="BM87" s="176" cm="1">
        <f t="array" ref="BM87">_xlfn.XLOOKUP(BM$1,'PY1 Data(H)'!$A$1:$CZ$1,_xlfn.XLOOKUP($A87,'PY1 Data(H)'!$A$1:$A$288,'PY1 Data(H)'!$A$1:$CZ$288))</f>
        <v>9345171</v>
      </c>
      <c r="BN87" s="176" cm="1">
        <f t="array" ref="BN87">_xlfn.XLOOKUP(BN$1,'PY1 Data(H)'!$A$1:$CZ$1,_xlfn.XLOOKUP($A87,'PY1 Data(H)'!$A$1:$A$288,'PY1 Data(H)'!$A$1:$CZ$288))</f>
        <v>25108717</v>
      </c>
      <c r="BO87" s="176" cm="1">
        <f t="array" ref="BO87">_xlfn.XLOOKUP(BO$1,'PY1 Data(H)'!$A$1:$CZ$1,_xlfn.XLOOKUP($A87,'PY1 Data(H)'!$A$1:$A$288,'PY1 Data(H)'!$A$1:$CZ$288))</f>
        <v>5319767</v>
      </c>
      <c r="BP87" s="176" cm="1">
        <f t="array" ref="BP87">_xlfn.XLOOKUP(BP$1,'PY1 Data(H)'!$A$1:$CZ$1,_xlfn.XLOOKUP($A87,'PY1 Data(H)'!$A$1:$A$288,'PY1 Data(H)'!$A$1:$CZ$288))</f>
        <v>0</v>
      </c>
      <c r="BQ87" s="176" cm="1">
        <f t="array" ref="BQ87">_xlfn.XLOOKUP(BQ$1,'PY1 Data(H)'!$A$1:$CZ$1,_xlfn.XLOOKUP($A87,'PY1 Data(H)'!$A$1:$A$288,'PY1 Data(H)'!$A$1:$CZ$288))</f>
        <v>1375051</v>
      </c>
      <c r="BR87" s="176" cm="1">
        <f t="array" ref="BR87">_xlfn.XLOOKUP(BR$1,'PY1 Data(H)'!$A$1:$CZ$1,_xlfn.XLOOKUP($A87,'PY1 Data(H)'!$A$1:$A$288,'PY1 Data(H)'!$A$1:$CZ$288))</f>
        <v>0</v>
      </c>
      <c r="BS87" s="176" cm="1">
        <f t="array" ref="BS87">_xlfn.XLOOKUP(BS$1,'PY1 Data(H)'!$A$1:$CZ$1,_xlfn.XLOOKUP($A87,'PY1 Data(H)'!$A$1:$A$288,'PY1 Data(H)'!$A$1:$CZ$288))</f>
        <v>0</v>
      </c>
      <c r="BT87" s="176" cm="1">
        <f t="array" ref="BT87">_xlfn.XLOOKUP(BT$1,'PY1 Data(H)'!$A$1:$CZ$1,_xlfn.XLOOKUP($A87,'PY1 Data(H)'!$A$1:$A$288,'PY1 Data(H)'!$A$1:$CZ$288))</f>
        <v>4037929</v>
      </c>
      <c r="BU87" s="176" cm="1">
        <f t="array" ref="BU87">_xlfn.XLOOKUP(BU$1,'PY1 Data(H)'!$A$1:$CZ$1,_xlfn.XLOOKUP($A87,'PY1 Data(H)'!$A$1:$A$288,'PY1 Data(H)'!$A$1:$CZ$288))</f>
        <v>12220611</v>
      </c>
      <c r="BV87" s="176" cm="1">
        <f t="array" ref="BV87">_xlfn.XLOOKUP(BV$1,'PY1 Data(H)'!$A$1:$CZ$1,_xlfn.XLOOKUP($A87,'PY1 Data(H)'!$A$1:$A$288,'PY1 Data(H)'!$A$1:$CZ$288))</f>
        <v>37365265</v>
      </c>
      <c r="BW87" s="176" cm="1">
        <f t="array" ref="BW87">_xlfn.XLOOKUP(BW$1,'PY1 Data(H)'!$A$1:$CZ$1,_xlfn.XLOOKUP($A87,'PY1 Data(H)'!$A$1:$A$288,'PY1 Data(H)'!$A$1:$CZ$288))</f>
        <v>1359218</v>
      </c>
      <c r="BX87" s="176" cm="1">
        <f t="array" ref="BX87">_xlfn.XLOOKUP(BX$1,'PY1 Data(H)'!$A$1:$CZ$1,_xlfn.XLOOKUP($A87,'PY1 Data(H)'!$A$1:$A$288,'PY1 Data(H)'!$A$1:$CZ$288))</f>
        <v>0</v>
      </c>
      <c r="BY87" s="176" cm="1">
        <f t="array" ref="BY87">_xlfn.XLOOKUP(BY$1,'PY1 Data(H)'!$A$1:$CZ$1,_xlfn.XLOOKUP($A87,'PY1 Data(H)'!$A$1:$A$288,'PY1 Data(H)'!$A$1:$CZ$288))</f>
        <v>0</v>
      </c>
      <c r="BZ87" s="176" cm="1">
        <f t="array" ref="BZ87">_xlfn.XLOOKUP(BZ$1,'PY1 Data(H)'!$A$1:$CZ$1,_xlfn.XLOOKUP($A87,'PY1 Data(H)'!$A$1:$A$288,'PY1 Data(H)'!$A$1:$CZ$288))</f>
        <v>510509</v>
      </c>
      <c r="CA87" s="176" cm="1">
        <f t="array" ref="CA87">_xlfn.XLOOKUP(CA$1,'PY1 Data(H)'!$A$1:$CZ$1,_xlfn.XLOOKUP($A87,'PY1 Data(H)'!$A$1:$A$288,'PY1 Data(H)'!$A$1:$CZ$288))</f>
        <v>0</v>
      </c>
      <c r="CB87" s="176" cm="1">
        <f t="array" ref="CB87">_xlfn.XLOOKUP(CB$1,'PY1 Data(H)'!$A$1:$CZ$1,_xlfn.XLOOKUP($A87,'PY1 Data(H)'!$A$1:$A$288,'PY1 Data(H)'!$A$1:$CZ$288))</f>
        <v>11781435</v>
      </c>
      <c r="CC87" s="176" cm="1">
        <f t="array" ref="CC87">_xlfn.XLOOKUP(CC$1,'PY1 Data(H)'!$A$1:$CZ$1,_xlfn.XLOOKUP($A87,'PY1 Data(H)'!$A$1:$A$288,'PY1 Data(H)'!$A$1:$CZ$288))</f>
        <v>9980730</v>
      </c>
      <c r="CD87" s="176" cm="1">
        <f t="array" ref="CD87">_xlfn.XLOOKUP(CD$1,'PY1 Data(H)'!$A$1:$CZ$1,_xlfn.XLOOKUP($A87,'PY1 Data(H)'!$A$1:$A$288,'PY1 Data(H)'!$A$1:$CZ$288))</f>
        <v>5001377</v>
      </c>
      <c r="CE87" s="176" cm="1">
        <f t="array" ref="CE87">_xlfn.XLOOKUP(CE$1,'PY1 Data(H)'!$A$1:$CZ$1,_xlfn.XLOOKUP($A87,'PY1 Data(H)'!$A$1:$A$288,'PY1 Data(H)'!$A$1:$CZ$288))</f>
        <v>1466800</v>
      </c>
      <c r="CF87" s="176" cm="1">
        <f t="array" ref="CF87">_xlfn.XLOOKUP(CF$1,'PY1 Data(H)'!$A$1:$CZ$1,_xlfn.XLOOKUP($A87,'PY1 Data(H)'!$A$1:$A$288,'PY1 Data(H)'!$A$1:$CZ$288))</f>
        <v>0</v>
      </c>
      <c r="CG87" s="176" cm="1">
        <f t="array" ref="CG87">_xlfn.XLOOKUP(CG$1,'PY1 Data(H)'!$A$1:$CZ$1,_xlfn.XLOOKUP($A87,'PY1 Data(H)'!$A$1:$A$288,'PY1 Data(H)'!$A$1:$CZ$288))</f>
        <v>3438902</v>
      </c>
      <c r="CH87" s="176" cm="1">
        <f t="array" ref="CH87">_xlfn.XLOOKUP(CH$1,'PY1 Data(H)'!$A$1:$CZ$1,_xlfn.XLOOKUP($A87,'PY1 Data(H)'!$A$1:$A$288,'PY1 Data(H)'!$A$1:$CZ$288))</f>
        <v>1974479</v>
      </c>
      <c r="CI87" s="176" cm="1">
        <f t="array" ref="CI87">_xlfn.XLOOKUP(CI$1,'PY1 Data(H)'!$A$1:$CZ$1,_xlfn.XLOOKUP($A87,'PY1 Data(H)'!$A$1:$A$288,'PY1 Data(H)'!$A$1:$CZ$288))</f>
        <v>5932201</v>
      </c>
      <c r="CJ87" s="176" cm="1">
        <f t="array" ref="CJ87">_xlfn.XLOOKUP(CJ$1,'PY1 Data(H)'!$A$1:$CZ$1,_xlfn.XLOOKUP($A87,'PY1 Data(H)'!$A$1:$A$288,'PY1 Data(H)'!$A$1:$CZ$288))</f>
        <v>541893</v>
      </c>
      <c r="CK87" s="176" cm="1">
        <f t="array" ref="CK87">_xlfn.XLOOKUP(CK$1,'PY1 Data(H)'!$A$1:$CZ$1,_xlfn.XLOOKUP($A87,'PY1 Data(H)'!$A$1:$A$288,'PY1 Data(H)'!$A$1:$CZ$288))</f>
        <v>1217533</v>
      </c>
      <c r="CL87" s="176" cm="1">
        <f t="array" ref="CL87">_xlfn.XLOOKUP(CL$1,'PY1 Data(H)'!$A$1:$CZ$1,_xlfn.XLOOKUP($A87,'PY1 Data(H)'!$A$1:$A$288,'PY1 Data(H)'!$A$1:$CZ$288))</f>
        <v>0</v>
      </c>
      <c r="CM87" s="176" cm="1">
        <f t="array" ref="CM87">_xlfn.XLOOKUP(CM$1,'PY1 Data(H)'!$A$1:$CZ$1,_xlfn.XLOOKUP($A87,'PY1 Data(H)'!$A$1:$A$288,'PY1 Data(H)'!$A$1:$CZ$288))</f>
        <v>0</v>
      </c>
      <c r="CN87" s="176" cm="1">
        <f t="array" ref="CN87">_xlfn.XLOOKUP(CN$1,'PY1 Data(H)'!$A$1:$CZ$1,_xlfn.XLOOKUP($A87,'PY1 Data(H)'!$A$1:$A$288,'PY1 Data(H)'!$A$1:$CZ$288))</f>
        <v>1592376</v>
      </c>
      <c r="CO87" s="176" cm="1">
        <f t="array" ref="CO87">_xlfn.XLOOKUP(CO$1,'PY1 Data(H)'!$A$1:$CZ$1,_xlfn.XLOOKUP($A87,'PY1 Data(H)'!$A$1:$A$288,'PY1 Data(H)'!$A$1:$CZ$288))</f>
        <v>370678107</v>
      </c>
      <c r="CP87" s="176" cm="1">
        <f t="array" ref="CP87">_xlfn.XLOOKUP(CP$1,'PY1 Data(H)'!$A$1:$CZ$1,_xlfn.XLOOKUP($A87,'PY1 Data(H)'!$A$1:$A$288,'PY1 Data(H)'!$A$1:$CZ$288))</f>
        <v>1417286</v>
      </c>
      <c r="CQ87" s="176" cm="1">
        <f t="array" ref="CQ87">_xlfn.XLOOKUP(CQ$1,'PY1 Data(H)'!$A$1:$CZ$1,_xlfn.XLOOKUP($A87,'PY1 Data(H)'!$A$1:$A$288,'PY1 Data(H)'!$A$1:$CZ$288))</f>
        <v>0</v>
      </c>
      <c r="CR87" s="176" cm="1">
        <f t="array" ref="CR87">_xlfn.XLOOKUP(CR$1,'PY1 Data(H)'!$A$1:$CZ$1,_xlfn.XLOOKUP($A87,'PY1 Data(H)'!$A$1:$A$288,'PY1 Data(H)'!$A$1:$CZ$288))</f>
        <v>7193231</v>
      </c>
      <c r="CS87" s="176" cm="1">
        <f t="array" ref="CS87">_xlfn.XLOOKUP(CS$1,'PY1 Data(H)'!$A$1:$CZ$1,_xlfn.XLOOKUP($A87,'PY1 Data(H)'!$A$1:$A$288,'PY1 Data(H)'!$A$1:$CZ$288))</f>
        <v>1774442</v>
      </c>
      <c r="CT87" s="176" cm="1">
        <f t="array" ref="CT87">_xlfn.XLOOKUP(CT$1,'PY1 Data(H)'!$A$1:$CZ$1,_xlfn.XLOOKUP($A87,'PY1 Data(H)'!$A$1:$A$288,'PY1 Data(H)'!$A$1:$CZ$288))</f>
        <v>0</v>
      </c>
      <c r="CU87" s="176" cm="1">
        <f t="array" ref="CU87">_xlfn.XLOOKUP(CU$1,'PY1 Data(H)'!$A$1:$CZ$1,_xlfn.XLOOKUP($A87,'PY1 Data(H)'!$A$1:$A$288,'PY1 Data(H)'!$A$1:$CZ$288))</f>
        <v>731801</v>
      </c>
      <c r="CV87" s="176" cm="1">
        <f t="array" ref="CV87">_xlfn.XLOOKUP(CV$1,'PY1 Data(H)'!$A$1:$CZ$1,_xlfn.XLOOKUP($A87,'PY1 Data(H)'!$A$1:$A$288,'PY1 Data(H)'!$A$1:$CZ$288))</f>
        <v>0</v>
      </c>
      <c r="CW87" s="176" cm="1">
        <f t="array" ref="CW87">_xlfn.XLOOKUP(CW$1,'PY1 Data(H)'!$A$1:$CZ$1,_xlfn.XLOOKUP($A87,'PY1 Data(H)'!$A$1:$A$288,'PY1 Data(H)'!$A$1:$CZ$288))</f>
        <v>4714764</v>
      </c>
      <c r="CX87" s="176" cm="1">
        <f t="array" ref="CX87">_xlfn.XLOOKUP(CX$1,'PY1 Data(H)'!$A$1:$CZ$1,_xlfn.XLOOKUP($A87,'PY1 Data(H)'!$A$1:$A$288,'PY1 Data(H)'!$A$1:$CZ$288))</f>
        <v>768247</v>
      </c>
      <c r="CY87" s="176" cm="1">
        <f t="array" ref="CY87">_xlfn.XLOOKUP(CY$1,'PY1 Data(H)'!$A$1:$CZ$1,_xlfn.XLOOKUP($A87,'PY1 Data(H)'!$A$1:$A$288,'PY1 Data(H)'!$A$1:$CZ$288))</f>
        <v>16020</v>
      </c>
    </row>
    <row r="88" spans="1:103" x14ac:dyDescent="0.3">
      <c r="A88">
        <v>655</v>
      </c>
      <c r="D88" s="176" cm="1">
        <f t="array" ref="D88">_xlfn.XLOOKUP(D$1,'PY1 Data(H)'!$A$1:$CZ$1,_xlfn.XLOOKUP($A88,'PY1 Data(H)'!$A$1:$A$288,'PY1 Data(H)'!$A$1:$CZ$288))</f>
        <v>0</v>
      </c>
      <c r="E88" s="176" cm="1">
        <f t="array" ref="E88">_xlfn.XLOOKUP(E$1,'PY1 Data(H)'!$A$1:$CZ$1,_xlfn.XLOOKUP($A88,'PY1 Data(H)'!$A$1:$A$288,'PY1 Data(H)'!$A$1:$CZ$288))</f>
        <v>0</v>
      </c>
      <c r="F88" s="176" cm="1">
        <f t="array" ref="F88">_xlfn.XLOOKUP(F$1,'PY1 Data(H)'!$A$1:$CZ$1,_xlfn.XLOOKUP($A88,'PY1 Data(H)'!$A$1:$A$288,'PY1 Data(H)'!$A$1:$CZ$288))</f>
        <v>0</v>
      </c>
      <c r="G88" s="176" cm="1">
        <f t="array" ref="G88">_xlfn.XLOOKUP(G$1,'PY1 Data(H)'!$A$1:$CZ$1,_xlfn.XLOOKUP($A88,'PY1 Data(H)'!$A$1:$A$288,'PY1 Data(H)'!$A$1:$CZ$288))</f>
        <v>0</v>
      </c>
      <c r="H88" s="176" cm="1">
        <f t="array" ref="H88">_xlfn.XLOOKUP(H$1,'PY1 Data(H)'!$A$1:$CZ$1,_xlfn.XLOOKUP($A88,'PY1 Data(H)'!$A$1:$A$288,'PY1 Data(H)'!$A$1:$CZ$288))</f>
        <v>0</v>
      </c>
      <c r="I88" s="176" cm="1">
        <f t="array" ref="I88">_xlfn.XLOOKUP(I$1,'PY1 Data(H)'!$A$1:$CZ$1,_xlfn.XLOOKUP($A88,'PY1 Data(H)'!$A$1:$A$288,'PY1 Data(H)'!$A$1:$CZ$288))</f>
        <v>0</v>
      </c>
      <c r="J88" s="176" cm="1">
        <f t="array" ref="J88">_xlfn.XLOOKUP(J$1,'PY1 Data(H)'!$A$1:$CZ$1,_xlfn.XLOOKUP($A88,'PY1 Data(H)'!$A$1:$A$288,'PY1 Data(H)'!$A$1:$CZ$288))</f>
        <v>0</v>
      </c>
      <c r="K88" s="176" cm="1">
        <f t="array" ref="K88">_xlfn.XLOOKUP(K$1,'PY1 Data(H)'!$A$1:$CZ$1,_xlfn.XLOOKUP($A88,'PY1 Data(H)'!$A$1:$A$288,'PY1 Data(H)'!$A$1:$CZ$288))</f>
        <v>0</v>
      </c>
      <c r="L88" s="176" cm="1">
        <f t="array" ref="L88">_xlfn.XLOOKUP(L$1,'PY1 Data(H)'!$A$1:$CZ$1,_xlfn.XLOOKUP($A88,'PY1 Data(H)'!$A$1:$A$288,'PY1 Data(H)'!$A$1:$CZ$288))</f>
        <v>0</v>
      </c>
      <c r="M88" s="176" cm="1">
        <f t="array" ref="M88">_xlfn.XLOOKUP(M$1,'PY1 Data(H)'!$A$1:$CZ$1,_xlfn.XLOOKUP($A88,'PY1 Data(H)'!$A$1:$A$288,'PY1 Data(H)'!$A$1:$CZ$288))</f>
        <v>145931578</v>
      </c>
      <c r="N88" s="176" cm="1">
        <f t="array" ref="N88">_xlfn.XLOOKUP(N$1,'PY1 Data(H)'!$A$1:$CZ$1,_xlfn.XLOOKUP($A88,'PY1 Data(H)'!$A$1:$A$288,'PY1 Data(H)'!$A$1:$CZ$288))</f>
        <v>0</v>
      </c>
      <c r="O88" s="176" cm="1">
        <f t="array" ref="O88">_xlfn.XLOOKUP(O$1,'PY1 Data(H)'!$A$1:$CZ$1,_xlfn.XLOOKUP($A88,'PY1 Data(H)'!$A$1:$A$288,'PY1 Data(H)'!$A$1:$CZ$288))</f>
        <v>115021</v>
      </c>
      <c r="P88" s="176" cm="1">
        <f t="array" ref="P88">_xlfn.XLOOKUP(P$1,'PY1 Data(H)'!$A$1:$CZ$1,_xlfn.XLOOKUP($A88,'PY1 Data(H)'!$A$1:$A$288,'PY1 Data(H)'!$A$1:$CZ$288))</f>
        <v>0</v>
      </c>
      <c r="Q88" s="176" cm="1">
        <f t="array" ref="Q88">_xlfn.XLOOKUP(Q$1,'PY1 Data(H)'!$A$1:$CZ$1,_xlfn.XLOOKUP($A88,'PY1 Data(H)'!$A$1:$A$288,'PY1 Data(H)'!$A$1:$CZ$288))</f>
        <v>100820</v>
      </c>
      <c r="R88" s="176" cm="1">
        <f t="array" ref="R88">_xlfn.XLOOKUP(R$1,'PY1 Data(H)'!$A$1:$CZ$1,_xlfn.XLOOKUP($A88,'PY1 Data(H)'!$A$1:$A$288,'PY1 Data(H)'!$A$1:$CZ$288))</f>
        <v>129562</v>
      </c>
      <c r="S88" s="176" cm="1">
        <f t="array" ref="S88">_xlfn.XLOOKUP(S$1,'PY1 Data(H)'!$A$1:$CZ$1,_xlfn.XLOOKUP($A88,'PY1 Data(H)'!$A$1:$A$288,'PY1 Data(H)'!$A$1:$CZ$288))</f>
        <v>43932</v>
      </c>
      <c r="T88" s="176" cm="1">
        <f t="array" ref="T88">_xlfn.XLOOKUP(T$1,'PY1 Data(H)'!$A$1:$CZ$1,_xlfn.XLOOKUP($A88,'PY1 Data(H)'!$A$1:$A$288,'PY1 Data(H)'!$A$1:$CZ$288))</f>
        <v>0</v>
      </c>
      <c r="U88" s="176" cm="1">
        <f t="array" ref="U88">_xlfn.XLOOKUP(U$1,'PY1 Data(H)'!$A$1:$CZ$1,_xlfn.XLOOKUP($A88,'PY1 Data(H)'!$A$1:$A$288,'PY1 Data(H)'!$A$1:$CZ$288))</f>
        <v>0</v>
      </c>
      <c r="V88" s="176" cm="1">
        <f t="array" ref="V88">_xlfn.XLOOKUP(V$1,'PY1 Data(H)'!$A$1:$CZ$1,_xlfn.XLOOKUP($A88,'PY1 Data(H)'!$A$1:$A$288,'PY1 Data(H)'!$A$1:$CZ$288))</f>
        <v>1703734</v>
      </c>
      <c r="W88" s="176" cm="1">
        <f t="array" ref="W88">_xlfn.XLOOKUP(W$1,'PY1 Data(H)'!$A$1:$CZ$1,_xlfn.XLOOKUP($A88,'PY1 Data(H)'!$A$1:$A$288,'PY1 Data(H)'!$A$1:$CZ$288))</f>
        <v>0</v>
      </c>
      <c r="X88" s="176" cm="1">
        <f t="array" ref="X88">_xlfn.XLOOKUP(X$1,'PY1 Data(H)'!$A$1:$CZ$1,_xlfn.XLOOKUP($A88,'PY1 Data(H)'!$A$1:$A$288,'PY1 Data(H)'!$A$1:$CZ$288))</f>
        <v>241927</v>
      </c>
      <c r="Y88" s="176" cm="1">
        <f t="array" ref="Y88">_xlfn.XLOOKUP(Y$1,'PY1 Data(H)'!$A$1:$CZ$1,_xlfn.XLOOKUP($A88,'PY1 Data(H)'!$A$1:$A$288,'PY1 Data(H)'!$A$1:$CZ$288))</f>
        <v>0</v>
      </c>
      <c r="Z88" s="176" cm="1">
        <f t="array" ref="Z88">_xlfn.XLOOKUP(Z$1,'PY1 Data(H)'!$A$1:$CZ$1,_xlfn.XLOOKUP($A88,'PY1 Data(H)'!$A$1:$A$288,'PY1 Data(H)'!$A$1:$CZ$288))</f>
        <v>0</v>
      </c>
      <c r="AA88" s="176" cm="1">
        <f t="array" ref="AA88">_xlfn.XLOOKUP(AA$1,'PY1 Data(H)'!$A$1:$CZ$1,_xlfn.XLOOKUP($A88,'PY1 Data(H)'!$A$1:$A$288,'PY1 Data(H)'!$A$1:$CZ$288))</f>
        <v>0</v>
      </c>
      <c r="AB88" s="176" cm="1">
        <f t="array" ref="AB88">_xlfn.XLOOKUP(AB$1,'PY1 Data(H)'!$A$1:$CZ$1,_xlfn.XLOOKUP($A88,'PY1 Data(H)'!$A$1:$A$288,'PY1 Data(H)'!$A$1:$CZ$288))</f>
        <v>0</v>
      </c>
      <c r="AC88" s="176" cm="1">
        <f t="array" ref="AC88">_xlfn.XLOOKUP(AC$1,'PY1 Data(H)'!$A$1:$CZ$1,_xlfn.XLOOKUP($A88,'PY1 Data(H)'!$A$1:$A$288,'PY1 Data(H)'!$A$1:$CZ$288))</f>
        <v>0</v>
      </c>
      <c r="AD88" s="176" cm="1">
        <f t="array" ref="AD88">_xlfn.XLOOKUP(AD$1,'PY1 Data(H)'!$A$1:$CZ$1,_xlfn.XLOOKUP($A88,'PY1 Data(H)'!$A$1:$A$288,'PY1 Data(H)'!$A$1:$CZ$288))</f>
        <v>3752937</v>
      </c>
      <c r="AE88" s="176" cm="1">
        <f t="array" ref="AE88">_xlfn.XLOOKUP(AE$1,'PY1 Data(H)'!$A$1:$CZ$1,_xlfn.XLOOKUP($A88,'PY1 Data(H)'!$A$1:$A$288,'PY1 Data(H)'!$A$1:$CZ$288))</f>
        <v>19065858</v>
      </c>
      <c r="AF88" s="176" cm="1">
        <f t="array" ref="AF88">_xlfn.XLOOKUP(AF$1,'PY1 Data(H)'!$A$1:$CZ$1,_xlfn.XLOOKUP($A88,'PY1 Data(H)'!$A$1:$A$288,'PY1 Data(H)'!$A$1:$CZ$288))</f>
        <v>0</v>
      </c>
      <c r="AG88" s="176" cm="1">
        <f t="array" ref="AG88">_xlfn.XLOOKUP(AG$1,'PY1 Data(H)'!$A$1:$CZ$1,_xlfn.XLOOKUP($A88,'PY1 Data(H)'!$A$1:$A$288,'PY1 Data(H)'!$A$1:$CZ$288))</f>
        <v>253558</v>
      </c>
      <c r="AH88" s="176" cm="1">
        <f t="array" ref="AH88">_xlfn.XLOOKUP(AH$1,'PY1 Data(H)'!$A$1:$CZ$1,_xlfn.XLOOKUP($A88,'PY1 Data(H)'!$A$1:$A$288,'PY1 Data(H)'!$A$1:$CZ$288))</f>
        <v>522785</v>
      </c>
      <c r="AI88" s="176" cm="1">
        <f t="array" ref="AI88">_xlfn.XLOOKUP(AI$1,'PY1 Data(H)'!$A$1:$CZ$1,_xlfn.XLOOKUP($A88,'PY1 Data(H)'!$A$1:$A$288,'PY1 Data(H)'!$A$1:$CZ$288))</f>
        <v>10508607</v>
      </c>
      <c r="AJ88" s="176" cm="1">
        <f t="array" ref="AJ88">_xlfn.XLOOKUP(AJ$1,'PY1 Data(H)'!$A$1:$CZ$1,_xlfn.XLOOKUP($A88,'PY1 Data(H)'!$A$1:$A$288,'PY1 Data(H)'!$A$1:$CZ$288))</f>
        <v>0</v>
      </c>
      <c r="AK88" s="176" cm="1">
        <f t="array" ref="AK88">_xlfn.XLOOKUP(AK$1,'PY1 Data(H)'!$A$1:$CZ$1,_xlfn.XLOOKUP($A88,'PY1 Data(H)'!$A$1:$A$288,'PY1 Data(H)'!$A$1:$CZ$288))</f>
        <v>0</v>
      </c>
      <c r="AL88" s="176" cm="1">
        <f t="array" ref="AL88">_xlfn.XLOOKUP(AL$1,'PY1 Data(H)'!$A$1:$CZ$1,_xlfn.XLOOKUP($A88,'PY1 Data(H)'!$A$1:$A$288,'PY1 Data(H)'!$A$1:$CZ$288))</f>
        <v>0</v>
      </c>
      <c r="AM88" s="176" cm="1">
        <f t="array" ref="AM88">_xlfn.XLOOKUP(AM$1,'PY1 Data(H)'!$A$1:$CZ$1,_xlfn.XLOOKUP($A88,'PY1 Data(H)'!$A$1:$A$288,'PY1 Data(H)'!$A$1:$CZ$288))</f>
        <v>0</v>
      </c>
      <c r="AN88" s="176" cm="1">
        <f t="array" ref="AN88">_xlfn.XLOOKUP(AN$1,'PY1 Data(H)'!$A$1:$CZ$1,_xlfn.XLOOKUP($A88,'PY1 Data(H)'!$A$1:$A$288,'PY1 Data(H)'!$A$1:$CZ$288))</f>
        <v>0</v>
      </c>
      <c r="AO88" s="176" cm="1">
        <f t="array" ref="AO88">_xlfn.XLOOKUP(AO$1,'PY1 Data(H)'!$A$1:$CZ$1,_xlfn.XLOOKUP($A88,'PY1 Data(H)'!$A$1:$A$288,'PY1 Data(H)'!$A$1:$CZ$288))</f>
        <v>0</v>
      </c>
      <c r="AP88" s="176" cm="1">
        <f t="array" ref="AP88">_xlfn.XLOOKUP(AP$1,'PY1 Data(H)'!$A$1:$CZ$1,_xlfn.XLOOKUP($A88,'PY1 Data(H)'!$A$1:$A$288,'PY1 Data(H)'!$A$1:$CZ$288))</f>
        <v>0</v>
      </c>
      <c r="AQ88" s="176" cm="1">
        <f t="array" ref="AQ88">_xlfn.XLOOKUP(AQ$1,'PY1 Data(H)'!$A$1:$CZ$1,_xlfn.XLOOKUP($A88,'PY1 Data(H)'!$A$1:$A$288,'PY1 Data(H)'!$A$1:$CZ$288))</f>
        <v>0</v>
      </c>
      <c r="AR88" s="176" cm="1">
        <f t="array" ref="AR88">_xlfn.XLOOKUP(AR$1,'PY1 Data(H)'!$A$1:$CZ$1,_xlfn.XLOOKUP($A88,'PY1 Data(H)'!$A$1:$A$288,'PY1 Data(H)'!$A$1:$CZ$288))</f>
        <v>0</v>
      </c>
      <c r="AS88" s="176" cm="1">
        <f t="array" ref="AS88">_xlfn.XLOOKUP(AS$1,'PY1 Data(H)'!$A$1:$CZ$1,_xlfn.XLOOKUP($A88,'PY1 Data(H)'!$A$1:$A$288,'PY1 Data(H)'!$A$1:$CZ$288))</f>
        <v>99074</v>
      </c>
      <c r="AT88" s="176" cm="1">
        <f t="array" ref="AT88">_xlfn.XLOOKUP(AT$1,'PY1 Data(H)'!$A$1:$CZ$1,_xlfn.XLOOKUP($A88,'PY1 Data(H)'!$A$1:$A$288,'PY1 Data(H)'!$A$1:$CZ$288))</f>
        <v>2120050</v>
      </c>
      <c r="AU88" s="176" cm="1">
        <f t="array" ref="AU88">_xlfn.XLOOKUP(AU$1,'PY1 Data(H)'!$A$1:$CZ$1,_xlfn.XLOOKUP($A88,'PY1 Data(H)'!$A$1:$A$288,'PY1 Data(H)'!$A$1:$CZ$288))</f>
        <v>0</v>
      </c>
      <c r="AV88" s="176" cm="1">
        <f t="array" ref="AV88">_xlfn.XLOOKUP(AV$1,'PY1 Data(H)'!$A$1:$CZ$1,_xlfn.XLOOKUP($A88,'PY1 Data(H)'!$A$1:$A$288,'PY1 Data(H)'!$A$1:$CZ$288))</f>
        <v>0</v>
      </c>
      <c r="AW88" s="176" cm="1">
        <f t="array" ref="AW88">_xlfn.XLOOKUP(AW$1,'PY1 Data(H)'!$A$1:$CZ$1,_xlfn.XLOOKUP($A88,'PY1 Data(H)'!$A$1:$A$288,'PY1 Data(H)'!$A$1:$CZ$288))</f>
        <v>115636</v>
      </c>
      <c r="AX88" s="176" cm="1">
        <f t="array" ref="AX88">_xlfn.XLOOKUP(AX$1,'PY1 Data(H)'!$A$1:$CZ$1,_xlfn.XLOOKUP($A88,'PY1 Data(H)'!$A$1:$A$288,'PY1 Data(H)'!$A$1:$CZ$288))</f>
        <v>0</v>
      </c>
      <c r="AY88" s="176" cm="1">
        <f t="array" ref="AY88">_xlfn.XLOOKUP(AY$1,'PY1 Data(H)'!$A$1:$CZ$1,_xlfn.XLOOKUP($A88,'PY1 Data(H)'!$A$1:$A$288,'PY1 Data(H)'!$A$1:$CZ$288))</f>
        <v>0</v>
      </c>
      <c r="AZ88" s="176" cm="1">
        <f t="array" ref="AZ88">_xlfn.XLOOKUP(AZ$1,'PY1 Data(H)'!$A$1:$CZ$1,_xlfn.XLOOKUP($A88,'PY1 Data(H)'!$A$1:$A$288,'PY1 Data(H)'!$A$1:$CZ$288))</f>
        <v>0</v>
      </c>
      <c r="BA88" s="176" cm="1">
        <f t="array" ref="BA88">_xlfn.XLOOKUP(BA$1,'PY1 Data(H)'!$A$1:$CZ$1,_xlfn.XLOOKUP($A88,'PY1 Data(H)'!$A$1:$A$288,'PY1 Data(H)'!$A$1:$CZ$288))</f>
        <v>0</v>
      </c>
      <c r="BB88" s="176" cm="1">
        <f t="array" ref="BB88">_xlfn.XLOOKUP(BB$1,'PY1 Data(H)'!$A$1:$CZ$1,_xlfn.XLOOKUP($A88,'PY1 Data(H)'!$A$1:$A$288,'PY1 Data(H)'!$A$1:$CZ$288))</f>
        <v>19502195</v>
      </c>
      <c r="BC88" s="176" cm="1">
        <f t="array" ref="BC88">_xlfn.XLOOKUP(BC$1,'PY1 Data(H)'!$A$1:$CZ$1,_xlfn.XLOOKUP($A88,'PY1 Data(H)'!$A$1:$A$288,'PY1 Data(H)'!$A$1:$CZ$288))</f>
        <v>208985</v>
      </c>
      <c r="BD88" s="176" cm="1">
        <f t="array" ref="BD88">_xlfn.XLOOKUP(BD$1,'PY1 Data(H)'!$A$1:$CZ$1,_xlfn.XLOOKUP($A88,'PY1 Data(H)'!$A$1:$A$288,'PY1 Data(H)'!$A$1:$CZ$288))</f>
        <v>0</v>
      </c>
      <c r="BE88" s="176" cm="1">
        <f t="array" ref="BE88">_xlfn.XLOOKUP(BE$1,'PY1 Data(H)'!$A$1:$CZ$1,_xlfn.XLOOKUP($A88,'PY1 Data(H)'!$A$1:$A$288,'PY1 Data(H)'!$A$1:$CZ$288))</f>
        <v>0</v>
      </c>
      <c r="BF88" s="176" cm="1">
        <f t="array" ref="BF88">_xlfn.XLOOKUP(BF$1,'PY1 Data(H)'!$A$1:$CZ$1,_xlfn.XLOOKUP($A88,'PY1 Data(H)'!$A$1:$A$288,'PY1 Data(H)'!$A$1:$CZ$288))</f>
        <v>19441120</v>
      </c>
      <c r="BG88" s="176" cm="1">
        <f t="array" ref="BG88">_xlfn.XLOOKUP(BG$1,'PY1 Data(H)'!$A$1:$CZ$1,_xlfn.XLOOKUP($A88,'PY1 Data(H)'!$A$1:$A$288,'PY1 Data(H)'!$A$1:$CZ$288))</f>
        <v>0</v>
      </c>
      <c r="BH88" s="176" cm="1">
        <f t="array" ref="BH88">_xlfn.XLOOKUP(BH$1,'PY1 Data(H)'!$A$1:$CZ$1,_xlfn.XLOOKUP($A88,'PY1 Data(H)'!$A$1:$A$288,'PY1 Data(H)'!$A$1:$CZ$288))</f>
        <v>0</v>
      </c>
      <c r="BI88" s="176" cm="1">
        <f t="array" ref="BI88">_xlfn.XLOOKUP(BI$1,'PY1 Data(H)'!$A$1:$CZ$1,_xlfn.XLOOKUP($A88,'PY1 Data(H)'!$A$1:$A$288,'PY1 Data(H)'!$A$1:$CZ$288))</f>
        <v>0</v>
      </c>
      <c r="BJ88" s="176" cm="1">
        <f t="array" ref="BJ88">_xlfn.XLOOKUP(BJ$1,'PY1 Data(H)'!$A$1:$CZ$1,_xlfn.XLOOKUP($A88,'PY1 Data(H)'!$A$1:$A$288,'PY1 Data(H)'!$A$1:$CZ$288))</f>
        <v>0</v>
      </c>
      <c r="BK88" s="176" cm="1">
        <f t="array" ref="BK88">_xlfn.XLOOKUP(BK$1,'PY1 Data(H)'!$A$1:$CZ$1,_xlfn.XLOOKUP($A88,'PY1 Data(H)'!$A$1:$A$288,'PY1 Data(H)'!$A$1:$CZ$288))</f>
        <v>0</v>
      </c>
      <c r="BL88" s="176" cm="1">
        <f t="array" ref="BL88">_xlfn.XLOOKUP(BL$1,'PY1 Data(H)'!$A$1:$CZ$1,_xlfn.XLOOKUP($A88,'PY1 Data(H)'!$A$1:$A$288,'PY1 Data(H)'!$A$1:$CZ$288))</f>
        <v>0</v>
      </c>
      <c r="BM88" s="176" cm="1">
        <f t="array" ref="BM88">_xlfn.XLOOKUP(BM$1,'PY1 Data(H)'!$A$1:$CZ$1,_xlfn.XLOOKUP($A88,'PY1 Data(H)'!$A$1:$A$288,'PY1 Data(H)'!$A$1:$CZ$288))</f>
        <v>0</v>
      </c>
      <c r="BN88" s="176" cm="1">
        <f t="array" ref="BN88">_xlfn.XLOOKUP(BN$1,'PY1 Data(H)'!$A$1:$CZ$1,_xlfn.XLOOKUP($A88,'PY1 Data(H)'!$A$1:$A$288,'PY1 Data(H)'!$A$1:$CZ$288))</f>
        <v>1963444</v>
      </c>
      <c r="BO88" s="176" cm="1">
        <f t="array" ref="BO88">_xlfn.XLOOKUP(BO$1,'PY1 Data(H)'!$A$1:$CZ$1,_xlfn.XLOOKUP($A88,'PY1 Data(H)'!$A$1:$A$288,'PY1 Data(H)'!$A$1:$CZ$288))</f>
        <v>449514</v>
      </c>
      <c r="BP88" s="176" cm="1">
        <f t="array" ref="BP88">_xlfn.XLOOKUP(BP$1,'PY1 Data(H)'!$A$1:$CZ$1,_xlfn.XLOOKUP($A88,'PY1 Data(H)'!$A$1:$A$288,'PY1 Data(H)'!$A$1:$CZ$288))</f>
        <v>0</v>
      </c>
      <c r="BQ88" s="176" cm="1">
        <f t="array" ref="BQ88">_xlfn.XLOOKUP(BQ$1,'PY1 Data(H)'!$A$1:$CZ$1,_xlfn.XLOOKUP($A88,'PY1 Data(H)'!$A$1:$A$288,'PY1 Data(H)'!$A$1:$CZ$288))</f>
        <v>294720</v>
      </c>
      <c r="BR88" s="176" cm="1">
        <f t="array" ref="BR88">_xlfn.XLOOKUP(BR$1,'PY1 Data(H)'!$A$1:$CZ$1,_xlfn.XLOOKUP($A88,'PY1 Data(H)'!$A$1:$A$288,'PY1 Data(H)'!$A$1:$CZ$288))</f>
        <v>0</v>
      </c>
      <c r="BS88" s="176" cm="1">
        <f t="array" ref="BS88">_xlfn.XLOOKUP(BS$1,'PY1 Data(H)'!$A$1:$CZ$1,_xlfn.XLOOKUP($A88,'PY1 Data(H)'!$A$1:$A$288,'PY1 Data(H)'!$A$1:$CZ$288))</f>
        <v>0</v>
      </c>
      <c r="BT88" s="176" cm="1">
        <f t="array" ref="BT88">_xlfn.XLOOKUP(BT$1,'PY1 Data(H)'!$A$1:$CZ$1,_xlfn.XLOOKUP($A88,'PY1 Data(H)'!$A$1:$A$288,'PY1 Data(H)'!$A$1:$CZ$288))</f>
        <v>60275</v>
      </c>
      <c r="BU88" s="176" cm="1">
        <f t="array" ref="BU88">_xlfn.XLOOKUP(BU$1,'PY1 Data(H)'!$A$1:$CZ$1,_xlfn.XLOOKUP($A88,'PY1 Data(H)'!$A$1:$A$288,'PY1 Data(H)'!$A$1:$CZ$288))</f>
        <v>749495</v>
      </c>
      <c r="BV88" s="176" cm="1">
        <f t="array" ref="BV88">_xlfn.XLOOKUP(BV$1,'PY1 Data(H)'!$A$1:$CZ$1,_xlfn.XLOOKUP($A88,'PY1 Data(H)'!$A$1:$A$288,'PY1 Data(H)'!$A$1:$CZ$288))</f>
        <v>21959427</v>
      </c>
      <c r="BW88" s="176" cm="1">
        <f t="array" ref="BW88">_xlfn.XLOOKUP(BW$1,'PY1 Data(H)'!$A$1:$CZ$1,_xlfn.XLOOKUP($A88,'PY1 Data(H)'!$A$1:$A$288,'PY1 Data(H)'!$A$1:$CZ$288))</f>
        <v>67849</v>
      </c>
      <c r="BX88" s="176" cm="1">
        <f t="array" ref="BX88">_xlfn.XLOOKUP(BX$1,'PY1 Data(H)'!$A$1:$CZ$1,_xlfn.XLOOKUP($A88,'PY1 Data(H)'!$A$1:$A$288,'PY1 Data(H)'!$A$1:$CZ$288))</f>
        <v>0</v>
      </c>
      <c r="BY88" s="176" cm="1">
        <f t="array" ref="BY88">_xlfn.XLOOKUP(BY$1,'PY1 Data(H)'!$A$1:$CZ$1,_xlfn.XLOOKUP($A88,'PY1 Data(H)'!$A$1:$A$288,'PY1 Data(H)'!$A$1:$CZ$288))</f>
        <v>0</v>
      </c>
      <c r="BZ88" s="176" cm="1">
        <f t="array" ref="BZ88">_xlfn.XLOOKUP(BZ$1,'PY1 Data(H)'!$A$1:$CZ$1,_xlfn.XLOOKUP($A88,'PY1 Data(H)'!$A$1:$A$288,'PY1 Data(H)'!$A$1:$CZ$288))</f>
        <v>0</v>
      </c>
      <c r="CA88" s="176" cm="1">
        <f t="array" ref="CA88">_xlfn.XLOOKUP(CA$1,'PY1 Data(H)'!$A$1:$CZ$1,_xlfn.XLOOKUP($A88,'PY1 Data(H)'!$A$1:$A$288,'PY1 Data(H)'!$A$1:$CZ$288))</f>
        <v>0</v>
      </c>
      <c r="CB88" s="176" cm="1">
        <f t="array" ref="CB88">_xlfn.XLOOKUP(CB$1,'PY1 Data(H)'!$A$1:$CZ$1,_xlfn.XLOOKUP($A88,'PY1 Data(H)'!$A$1:$A$288,'PY1 Data(H)'!$A$1:$CZ$288))</f>
        <v>0</v>
      </c>
      <c r="CC88" s="176" cm="1">
        <f t="array" ref="CC88">_xlfn.XLOOKUP(CC$1,'PY1 Data(H)'!$A$1:$CZ$1,_xlfn.XLOOKUP($A88,'PY1 Data(H)'!$A$1:$A$288,'PY1 Data(H)'!$A$1:$CZ$288))</f>
        <v>0</v>
      </c>
      <c r="CD88" s="176" cm="1">
        <f t="array" ref="CD88">_xlfn.XLOOKUP(CD$1,'PY1 Data(H)'!$A$1:$CZ$1,_xlfn.XLOOKUP($A88,'PY1 Data(H)'!$A$1:$A$288,'PY1 Data(H)'!$A$1:$CZ$288))</f>
        <v>418485</v>
      </c>
      <c r="CE88" s="176" cm="1">
        <f t="array" ref="CE88">_xlfn.XLOOKUP(CE$1,'PY1 Data(H)'!$A$1:$CZ$1,_xlfn.XLOOKUP($A88,'PY1 Data(H)'!$A$1:$A$288,'PY1 Data(H)'!$A$1:$CZ$288))</f>
        <v>0</v>
      </c>
      <c r="CF88" s="176" cm="1">
        <f t="array" ref="CF88">_xlfn.XLOOKUP(CF$1,'PY1 Data(H)'!$A$1:$CZ$1,_xlfn.XLOOKUP($A88,'PY1 Data(H)'!$A$1:$A$288,'PY1 Data(H)'!$A$1:$CZ$288))</f>
        <v>0</v>
      </c>
      <c r="CG88" s="176" cm="1">
        <f t="array" ref="CG88">_xlfn.XLOOKUP(CG$1,'PY1 Data(H)'!$A$1:$CZ$1,_xlfn.XLOOKUP($A88,'PY1 Data(H)'!$A$1:$A$288,'PY1 Data(H)'!$A$1:$CZ$288))</f>
        <v>0</v>
      </c>
      <c r="CH88" s="176" cm="1">
        <f t="array" ref="CH88">_xlfn.XLOOKUP(CH$1,'PY1 Data(H)'!$A$1:$CZ$1,_xlfn.XLOOKUP($A88,'PY1 Data(H)'!$A$1:$A$288,'PY1 Data(H)'!$A$1:$CZ$288))</f>
        <v>0</v>
      </c>
      <c r="CI88" s="176" cm="1">
        <f t="array" ref="CI88">_xlfn.XLOOKUP(CI$1,'PY1 Data(H)'!$A$1:$CZ$1,_xlfn.XLOOKUP($A88,'PY1 Data(H)'!$A$1:$A$288,'PY1 Data(H)'!$A$1:$CZ$288))</f>
        <v>175093</v>
      </c>
      <c r="CJ88" s="176" cm="1">
        <f t="array" ref="CJ88">_xlfn.XLOOKUP(CJ$1,'PY1 Data(H)'!$A$1:$CZ$1,_xlfn.XLOOKUP($A88,'PY1 Data(H)'!$A$1:$A$288,'PY1 Data(H)'!$A$1:$CZ$288))</f>
        <v>2516</v>
      </c>
      <c r="CK88" s="176" cm="1">
        <f t="array" ref="CK88">_xlfn.XLOOKUP(CK$1,'PY1 Data(H)'!$A$1:$CZ$1,_xlfn.XLOOKUP($A88,'PY1 Data(H)'!$A$1:$A$288,'PY1 Data(H)'!$A$1:$CZ$288))</f>
        <v>0</v>
      </c>
      <c r="CL88" s="176" cm="1">
        <f t="array" ref="CL88">_xlfn.XLOOKUP(CL$1,'PY1 Data(H)'!$A$1:$CZ$1,_xlfn.XLOOKUP($A88,'PY1 Data(H)'!$A$1:$A$288,'PY1 Data(H)'!$A$1:$CZ$288))</f>
        <v>0</v>
      </c>
      <c r="CM88" s="176" cm="1">
        <f t="array" ref="CM88">_xlfn.XLOOKUP(CM$1,'PY1 Data(H)'!$A$1:$CZ$1,_xlfn.XLOOKUP($A88,'PY1 Data(H)'!$A$1:$A$288,'PY1 Data(H)'!$A$1:$CZ$288))</f>
        <v>0</v>
      </c>
      <c r="CN88" s="176" cm="1">
        <f t="array" ref="CN88">_xlfn.XLOOKUP(CN$1,'PY1 Data(H)'!$A$1:$CZ$1,_xlfn.XLOOKUP($A88,'PY1 Data(H)'!$A$1:$A$288,'PY1 Data(H)'!$A$1:$CZ$288))</f>
        <v>0</v>
      </c>
      <c r="CO88" s="176" cm="1">
        <f t="array" ref="CO88">_xlfn.XLOOKUP(CO$1,'PY1 Data(H)'!$A$1:$CZ$1,_xlfn.XLOOKUP($A88,'PY1 Data(H)'!$A$1:$A$288,'PY1 Data(H)'!$A$1:$CZ$288))</f>
        <v>299993087</v>
      </c>
      <c r="CP88" s="176" cm="1">
        <f t="array" ref="CP88">_xlfn.XLOOKUP(CP$1,'PY1 Data(H)'!$A$1:$CZ$1,_xlfn.XLOOKUP($A88,'PY1 Data(H)'!$A$1:$A$288,'PY1 Data(H)'!$A$1:$CZ$288))</f>
        <v>442542</v>
      </c>
      <c r="CQ88" s="176" cm="1">
        <f t="array" ref="CQ88">_xlfn.XLOOKUP(CQ$1,'PY1 Data(H)'!$A$1:$CZ$1,_xlfn.XLOOKUP($A88,'PY1 Data(H)'!$A$1:$A$288,'PY1 Data(H)'!$A$1:$CZ$288))</f>
        <v>0</v>
      </c>
      <c r="CR88" s="176" cm="1">
        <f t="array" ref="CR88">_xlfn.XLOOKUP(CR$1,'PY1 Data(H)'!$A$1:$CZ$1,_xlfn.XLOOKUP($A88,'PY1 Data(H)'!$A$1:$A$288,'PY1 Data(H)'!$A$1:$CZ$288))</f>
        <v>7770</v>
      </c>
      <c r="CS88" s="176" cm="1">
        <f t="array" ref="CS88">_xlfn.XLOOKUP(CS$1,'PY1 Data(H)'!$A$1:$CZ$1,_xlfn.XLOOKUP($A88,'PY1 Data(H)'!$A$1:$A$288,'PY1 Data(H)'!$A$1:$CZ$288))</f>
        <v>0</v>
      </c>
      <c r="CT88" s="176" cm="1">
        <f t="array" ref="CT88">_xlfn.XLOOKUP(CT$1,'PY1 Data(H)'!$A$1:$CZ$1,_xlfn.XLOOKUP($A88,'PY1 Data(H)'!$A$1:$A$288,'PY1 Data(H)'!$A$1:$CZ$288))</f>
        <v>0</v>
      </c>
      <c r="CU88" s="176" cm="1">
        <f t="array" ref="CU88">_xlfn.XLOOKUP(CU$1,'PY1 Data(H)'!$A$1:$CZ$1,_xlfn.XLOOKUP($A88,'PY1 Data(H)'!$A$1:$A$288,'PY1 Data(H)'!$A$1:$CZ$288))</f>
        <v>0</v>
      </c>
      <c r="CV88" s="176" cm="1">
        <f t="array" ref="CV88">_xlfn.XLOOKUP(CV$1,'PY1 Data(H)'!$A$1:$CZ$1,_xlfn.XLOOKUP($A88,'PY1 Data(H)'!$A$1:$A$288,'PY1 Data(H)'!$A$1:$CZ$288))</f>
        <v>0</v>
      </c>
      <c r="CW88" s="176" cm="1">
        <f t="array" ref="CW88">_xlfn.XLOOKUP(CW$1,'PY1 Data(H)'!$A$1:$CZ$1,_xlfn.XLOOKUP($A88,'PY1 Data(H)'!$A$1:$A$288,'PY1 Data(H)'!$A$1:$CZ$288))</f>
        <v>269090</v>
      </c>
      <c r="CX88" s="176" cm="1">
        <f t="array" ref="CX88">_xlfn.XLOOKUP(CX$1,'PY1 Data(H)'!$A$1:$CZ$1,_xlfn.XLOOKUP($A88,'PY1 Data(H)'!$A$1:$A$288,'PY1 Data(H)'!$A$1:$CZ$288))</f>
        <v>0</v>
      </c>
      <c r="CY88" s="176" cm="1">
        <f t="array" ref="CY88">_xlfn.XLOOKUP(CY$1,'PY1 Data(H)'!$A$1:$CZ$1,_xlfn.XLOOKUP($A88,'PY1 Data(H)'!$A$1:$A$288,'PY1 Data(H)'!$A$1:$CZ$288))</f>
        <v>0</v>
      </c>
    </row>
    <row r="89" spans="1:103" x14ac:dyDescent="0.3">
      <c r="A89">
        <v>381</v>
      </c>
      <c r="D89" s="176" cm="1">
        <f t="array" ref="D89">_xlfn.XLOOKUP(D$1,'PY1 Data(H)'!$A$1:$CZ$1,_xlfn.XLOOKUP($A89,'PY1 Data(H)'!$A$1:$A$288,'PY1 Data(H)'!$A$1:$CZ$288))</f>
        <v>0</v>
      </c>
      <c r="E89" s="176" cm="1">
        <f t="array" ref="E89">_xlfn.XLOOKUP(E$1,'PY1 Data(H)'!$A$1:$CZ$1,_xlfn.XLOOKUP($A89,'PY1 Data(H)'!$A$1:$A$288,'PY1 Data(H)'!$A$1:$CZ$288))</f>
        <v>32056144</v>
      </c>
      <c r="F89" s="176" cm="1">
        <f t="array" ref="F89">_xlfn.XLOOKUP(F$1,'PY1 Data(H)'!$A$1:$CZ$1,_xlfn.XLOOKUP($A89,'PY1 Data(H)'!$A$1:$A$288,'PY1 Data(H)'!$A$1:$CZ$288))</f>
        <v>0</v>
      </c>
      <c r="G89" s="176" cm="1">
        <f t="array" ref="G89">_xlfn.XLOOKUP(G$1,'PY1 Data(H)'!$A$1:$CZ$1,_xlfn.XLOOKUP($A89,'PY1 Data(H)'!$A$1:$A$288,'PY1 Data(H)'!$A$1:$CZ$288))</f>
        <v>0</v>
      </c>
      <c r="H89" s="176" cm="1">
        <f t="array" ref="H89">_xlfn.XLOOKUP(H$1,'PY1 Data(H)'!$A$1:$CZ$1,_xlfn.XLOOKUP($A89,'PY1 Data(H)'!$A$1:$A$288,'PY1 Data(H)'!$A$1:$CZ$288))</f>
        <v>0</v>
      </c>
      <c r="I89" s="176" cm="1">
        <f t="array" ref="I89">_xlfn.XLOOKUP(I$1,'PY1 Data(H)'!$A$1:$CZ$1,_xlfn.XLOOKUP($A89,'PY1 Data(H)'!$A$1:$A$288,'PY1 Data(H)'!$A$1:$CZ$288))</f>
        <v>0</v>
      </c>
      <c r="J89" s="176" cm="1">
        <f t="array" ref="J89">_xlfn.XLOOKUP(J$1,'PY1 Data(H)'!$A$1:$CZ$1,_xlfn.XLOOKUP($A89,'PY1 Data(H)'!$A$1:$A$288,'PY1 Data(H)'!$A$1:$CZ$288))</f>
        <v>74505480</v>
      </c>
      <c r="K89" s="176" cm="1">
        <f t="array" ref="K89">_xlfn.XLOOKUP(K$1,'PY1 Data(H)'!$A$1:$CZ$1,_xlfn.XLOOKUP($A89,'PY1 Data(H)'!$A$1:$A$288,'PY1 Data(H)'!$A$1:$CZ$288))</f>
        <v>31776060</v>
      </c>
      <c r="L89" s="176" cm="1">
        <f t="array" ref="L89">_xlfn.XLOOKUP(L$1,'PY1 Data(H)'!$A$1:$CZ$1,_xlfn.XLOOKUP($A89,'PY1 Data(H)'!$A$1:$A$288,'PY1 Data(H)'!$A$1:$CZ$288))</f>
        <v>29201156</v>
      </c>
      <c r="M89" s="176" cm="1">
        <f t="array" ref="M89">_xlfn.XLOOKUP(M$1,'PY1 Data(H)'!$A$1:$CZ$1,_xlfn.XLOOKUP($A89,'PY1 Data(H)'!$A$1:$A$288,'PY1 Data(H)'!$A$1:$CZ$288))</f>
        <v>742142056</v>
      </c>
      <c r="N89" s="176" cm="1">
        <f t="array" ref="N89">_xlfn.XLOOKUP(N$1,'PY1 Data(H)'!$A$1:$CZ$1,_xlfn.XLOOKUP($A89,'PY1 Data(H)'!$A$1:$A$288,'PY1 Data(H)'!$A$1:$CZ$288))</f>
        <v>0</v>
      </c>
      <c r="O89" s="176" cm="1">
        <f t="array" ref="O89">_xlfn.XLOOKUP(O$1,'PY1 Data(H)'!$A$1:$CZ$1,_xlfn.XLOOKUP($A89,'PY1 Data(H)'!$A$1:$A$288,'PY1 Data(H)'!$A$1:$CZ$288))</f>
        <v>16423098</v>
      </c>
      <c r="P89" s="176" cm="1">
        <f t="array" ref="P89">_xlfn.XLOOKUP(P$1,'PY1 Data(H)'!$A$1:$CZ$1,_xlfn.XLOOKUP($A89,'PY1 Data(H)'!$A$1:$A$288,'PY1 Data(H)'!$A$1:$CZ$288))</f>
        <v>0</v>
      </c>
      <c r="Q89" s="176" cm="1">
        <f t="array" ref="Q89">_xlfn.XLOOKUP(Q$1,'PY1 Data(H)'!$A$1:$CZ$1,_xlfn.XLOOKUP($A89,'PY1 Data(H)'!$A$1:$A$288,'PY1 Data(H)'!$A$1:$CZ$288))</f>
        <v>14643241</v>
      </c>
      <c r="R89" s="176" cm="1">
        <f t="array" ref="R89">_xlfn.XLOOKUP(R$1,'PY1 Data(H)'!$A$1:$CZ$1,_xlfn.XLOOKUP($A89,'PY1 Data(H)'!$A$1:$A$288,'PY1 Data(H)'!$A$1:$CZ$288))</f>
        <v>27249124</v>
      </c>
      <c r="S89" s="176" cm="1">
        <f t="array" ref="S89">_xlfn.XLOOKUP(S$1,'PY1 Data(H)'!$A$1:$CZ$1,_xlfn.XLOOKUP($A89,'PY1 Data(H)'!$A$1:$A$288,'PY1 Data(H)'!$A$1:$CZ$288))</f>
        <v>7937060</v>
      </c>
      <c r="T89" s="176" cm="1">
        <f t="array" ref="T89">_xlfn.XLOOKUP(T$1,'PY1 Data(H)'!$A$1:$CZ$1,_xlfn.XLOOKUP($A89,'PY1 Data(H)'!$A$1:$A$288,'PY1 Data(H)'!$A$1:$CZ$288))</f>
        <v>0</v>
      </c>
      <c r="U89" s="176" cm="1">
        <f t="array" ref="U89">_xlfn.XLOOKUP(U$1,'PY1 Data(H)'!$A$1:$CZ$1,_xlfn.XLOOKUP($A89,'PY1 Data(H)'!$A$1:$A$288,'PY1 Data(H)'!$A$1:$CZ$288))</f>
        <v>0</v>
      </c>
      <c r="V89" s="176" cm="1">
        <f t="array" ref="V89">_xlfn.XLOOKUP(V$1,'PY1 Data(H)'!$A$1:$CZ$1,_xlfn.XLOOKUP($A89,'PY1 Data(H)'!$A$1:$A$288,'PY1 Data(H)'!$A$1:$CZ$288))</f>
        <v>78481036</v>
      </c>
      <c r="W89" s="176" cm="1">
        <f t="array" ref="W89">_xlfn.XLOOKUP(W$1,'PY1 Data(H)'!$A$1:$CZ$1,_xlfn.XLOOKUP($A89,'PY1 Data(H)'!$A$1:$A$288,'PY1 Data(H)'!$A$1:$CZ$288))</f>
        <v>0</v>
      </c>
      <c r="X89" s="176" cm="1">
        <f t="array" ref="X89">_xlfn.XLOOKUP(X$1,'PY1 Data(H)'!$A$1:$CZ$1,_xlfn.XLOOKUP($A89,'PY1 Data(H)'!$A$1:$A$288,'PY1 Data(H)'!$A$1:$CZ$288))</f>
        <v>6520132</v>
      </c>
      <c r="Y89" s="176" cm="1">
        <f t="array" ref="Y89">_xlfn.XLOOKUP(Y$1,'PY1 Data(H)'!$A$1:$CZ$1,_xlfn.XLOOKUP($A89,'PY1 Data(H)'!$A$1:$A$288,'PY1 Data(H)'!$A$1:$CZ$288))</f>
        <v>4938962</v>
      </c>
      <c r="Z89" s="176" cm="1">
        <f t="array" ref="Z89">_xlfn.XLOOKUP(Z$1,'PY1 Data(H)'!$A$1:$CZ$1,_xlfn.XLOOKUP($A89,'PY1 Data(H)'!$A$1:$A$288,'PY1 Data(H)'!$A$1:$CZ$288))</f>
        <v>0</v>
      </c>
      <c r="AA89" s="176" cm="1">
        <f t="array" ref="AA89">_xlfn.XLOOKUP(AA$1,'PY1 Data(H)'!$A$1:$CZ$1,_xlfn.XLOOKUP($A89,'PY1 Data(H)'!$A$1:$A$288,'PY1 Data(H)'!$A$1:$CZ$288))</f>
        <v>43364180</v>
      </c>
      <c r="AB89" s="176" cm="1">
        <f t="array" ref="AB89">_xlfn.XLOOKUP(AB$1,'PY1 Data(H)'!$A$1:$CZ$1,_xlfn.XLOOKUP($A89,'PY1 Data(H)'!$A$1:$A$288,'PY1 Data(H)'!$A$1:$CZ$288))</f>
        <v>53977728</v>
      </c>
      <c r="AC89" s="176" cm="1">
        <f t="array" ref="AC89">_xlfn.XLOOKUP(AC$1,'PY1 Data(H)'!$A$1:$CZ$1,_xlfn.XLOOKUP($A89,'PY1 Data(H)'!$A$1:$A$288,'PY1 Data(H)'!$A$1:$CZ$288))</f>
        <v>12780448</v>
      </c>
      <c r="AD89" s="176" cm="1">
        <f t="array" ref="AD89">_xlfn.XLOOKUP(AD$1,'PY1 Data(H)'!$A$1:$CZ$1,_xlfn.XLOOKUP($A89,'PY1 Data(H)'!$A$1:$A$288,'PY1 Data(H)'!$A$1:$CZ$288))</f>
        <v>75586704</v>
      </c>
      <c r="AE89" s="176" cm="1">
        <f t="array" ref="AE89">_xlfn.XLOOKUP(AE$1,'PY1 Data(H)'!$A$1:$CZ$1,_xlfn.XLOOKUP($A89,'PY1 Data(H)'!$A$1:$A$288,'PY1 Data(H)'!$A$1:$CZ$288))</f>
        <v>103604153</v>
      </c>
      <c r="AF89" s="176" cm="1">
        <f t="array" ref="AF89">_xlfn.XLOOKUP(AF$1,'PY1 Data(H)'!$A$1:$CZ$1,_xlfn.XLOOKUP($A89,'PY1 Data(H)'!$A$1:$A$288,'PY1 Data(H)'!$A$1:$CZ$288))</f>
        <v>15380269</v>
      </c>
      <c r="AG89" s="176" cm="1">
        <f t="array" ref="AG89">_xlfn.XLOOKUP(AG$1,'PY1 Data(H)'!$A$1:$CZ$1,_xlfn.XLOOKUP($A89,'PY1 Data(H)'!$A$1:$A$288,'PY1 Data(H)'!$A$1:$CZ$288))</f>
        <v>57043345</v>
      </c>
      <c r="AH89" s="176" cm="1">
        <f t="array" ref="AH89">_xlfn.XLOOKUP(AH$1,'PY1 Data(H)'!$A$1:$CZ$1,_xlfn.XLOOKUP($A89,'PY1 Data(H)'!$A$1:$A$288,'PY1 Data(H)'!$A$1:$CZ$288))</f>
        <v>51254235</v>
      </c>
      <c r="AI89" s="176" cm="1">
        <f t="array" ref="AI89">_xlfn.XLOOKUP(AI$1,'PY1 Data(H)'!$A$1:$CZ$1,_xlfn.XLOOKUP($A89,'PY1 Data(H)'!$A$1:$A$288,'PY1 Data(H)'!$A$1:$CZ$288))</f>
        <v>115206534</v>
      </c>
      <c r="AJ89" s="176" cm="1">
        <f t="array" ref="AJ89">_xlfn.XLOOKUP(AJ$1,'PY1 Data(H)'!$A$1:$CZ$1,_xlfn.XLOOKUP($A89,'PY1 Data(H)'!$A$1:$A$288,'PY1 Data(H)'!$A$1:$CZ$288))</f>
        <v>55021914</v>
      </c>
      <c r="AK89" s="176" cm="1">
        <f t="array" ref="AK89">_xlfn.XLOOKUP(AK$1,'PY1 Data(H)'!$A$1:$CZ$1,_xlfn.XLOOKUP($A89,'PY1 Data(H)'!$A$1:$A$288,'PY1 Data(H)'!$A$1:$CZ$288))</f>
        <v>0</v>
      </c>
      <c r="AL89" s="176" cm="1">
        <f t="array" ref="AL89">_xlfn.XLOOKUP(AL$1,'PY1 Data(H)'!$A$1:$CZ$1,_xlfn.XLOOKUP($A89,'PY1 Data(H)'!$A$1:$A$288,'PY1 Data(H)'!$A$1:$CZ$288))</f>
        <v>48431149</v>
      </c>
      <c r="AM89" s="176" cm="1">
        <f t="array" ref="AM89">_xlfn.XLOOKUP(AM$1,'PY1 Data(H)'!$A$1:$CZ$1,_xlfn.XLOOKUP($A89,'PY1 Data(H)'!$A$1:$A$288,'PY1 Data(H)'!$A$1:$CZ$288))</f>
        <v>0</v>
      </c>
      <c r="AN89" s="176" cm="1">
        <f t="array" ref="AN89">_xlfn.XLOOKUP(AN$1,'PY1 Data(H)'!$A$1:$CZ$1,_xlfn.XLOOKUP($A89,'PY1 Data(H)'!$A$1:$A$288,'PY1 Data(H)'!$A$1:$CZ$288))</f>
        <v>11051330</v>
      </c>
      <c r="AO89" s="176" cm="1">
        <f t="array" ref="AO89">_xlfn.XLOOKUP(AO$1,'PY1 Data(H)'!$A$1:$CZ$1,_xlfn.XLOOKUP($A89,'PY1 Data(H)'!$A$1:$A$288,'PY1 Data(H)'!$A$1:$CZ$288))</f>
        <v>0</v>
      </c>
      <c r="AP89" s="176" cm="1">
        <f t="array" ref="AP89">_xlfn.XLOOKUP(AP$1,'PY1 Data(H)'!$A$1:$CZ$1,_xlfn.XLOOKUP($A89,'PY1 Data(H)'!$A$1:$A$288,'PY1 Data(H)'!$A$1:$CZ$288))</f>
        <v>0</v>
      </c>
      <c r="AQ89" s="176" cm="1">
        <f t="array" ref="AQ89">_xlfn.XLOOKUP(AQ$1,'PY1 Data(H)'!$A$1:$CZ$1,_xlfn.XLOOKUP($A89,'PY1 Data(H)'!$A$1:$A$288,'PY1 Data(H)'!$A$1:$CZ$288))</f>
        <v>52407310</v>
      </c>
      <c r="AR89" s="176" cm="1">
        <f t="array" ref="AR89">_xlfn.XLOOKUP(AR$1,'PY1 Data(H)'!$A$1:$CZ$1,_xlfn.XLOOKUP($A89,'PY1 Data(H)'!$A$1:$A$288,'PY1 Data(H)'!$A$1:$CZ$288))</f>
        <v>0</v>
      </c>
      <c r="AS89" s="176" cm="1">
        <f t="array" ref="AS89">_xlfn.XLOOKUP(AS$1,'PY1 Data(H)'!$A$1:$CZ$1,_xlfn.XLOOKUP($A89,'PY1 Data(H)'!$A$1:$A$288,'PY1 Data(H)'!$A$1:$CZ$288))</f>
        <v>32652751</v>
      </c>
      <c r="AT89" s="176" cm="1">
        <f t="array" ref="AT89">_xlfn.XLOOKUP(AT$1,'PY1 Data(H)'!$A$1:$CZ$1,_xlfn.XLOOKUP($A89,'PY1 Data(H)'!$A$1:$A$288,'PY1 Data(H)'!$A$1:$CZ$288))</f>
        <v>411291657</v>
      </c>
      <c r="AU89" s="176" cm="1">
        <f t="array" ref="AU89">_xlfn.XLOOKUP(AU$1,'PY1 Data(H)'!$A$1:$CZ$1,_xlfn.XLOOKUP($A89,'PY1 Data(H)'!$A$1:$A$288,'PY1 Data(H)'!$A$1:$CZ$288))</f>
        <v>0</v>
      </c>
      <c r="AV89" s="176" cm="1">
        <f t="array" ref="AV89">_xlfn.XLOOKUP(AV$1,'PY1 Data(H)'!$A$1:$CZ$1,_xlfn.XLOOKUP($A89,'PY1 Data(H)'!$A$1:$A$288,'PY1 Data(H)'!$A$1:$CZ$288))</f>
        <v>926567</v>
      </c>
      <c r="AW89" s="176" cm="1">
        <f t="array" ref="AW89">_xlfn.XLOOKUP(AW$1,'PY1 Data(H)'!$A$1:$CZ$1,_xlfn.XLOOKUP($A89,'PY1 Data(H)'!$A$1:$A$288,'PY1 Data(H)'!$A$1:$CZ$288))</f>
        <v>17756350</v>
      </c>
      <c r="AX89" s="176" cm="1">
        <f t="array" ref="AX89">_xlfn.XLOOKUP(AX$1,'PY1 Data(H)'!$A$1:$CZ$1,_xlfn.XLOOKUP($A89,'PY1 Data(H)'!$A$1:$A$288,'PY1 Data(H)'!$A$1:$CZ$288))</f>
        <v>75130297</v>
      </c>
      <c r="AY89" s="176" cm="1">
        <f t="array" ref="AY89">_xlfn.XLOOKUP(AY$1,'PY1 Data(H)'!$A$1:$CZ$1,_xlfn.XLOOKUP($A89,'PY1 Data(H)'!$A$1:$A$288,'PY1 Data(H)'!$A$1:$CZ$288))</f>
        <v>0</v>
      </c>
      <c r="AZ89" s="176" cm="1">
        <f t="array" ref="AZ89">_xlfn.XLOOKUP(AZ$1,'PY1 Data(H)'!$A$1:$CZ$1,_xlfn.XLOOKUP($A89,'PY1 Data(H)'!$A$1:$A$288,'PY1 Data(H)'!$A$1:$CZ$288))</f>
        <v>0</v>
      </c>
      <c r="BA89" s="176" cm="1">
        <f t="array" ref="BA89">_xlfn.XLOOKUP(BA$1,'PY1 Data(H)'!$A$1:$CZ$1,_xlfn.XLOOKUP($A89,'PY1 Data(H)'!$A$1:$A$288,'PY1 Data(H)'!$A$1:$CZ$288))</f>
        <v>0</v>
      </c>
      <c r="BB89" s="176" cm="1">
        <f t="array" ref="BB89">_xlfn.XLOOKUP(BB$1,'PY1 Data(H)'!$A$1:$CZ$1,_xlfn.XLOOKUP($A89,'PY1 Data(H)'!$A$1:$A$288,'PY1 Data(H)'!$A$1:$CZ$288))</f>
        <v>411509129</v>
      </c>
      <c r="BC89" s="176" cm="1">
        <f t="array" ref="BC89">_xlfn.XLOOKUP(BC$1,'PY1 Data(H)'!$A$1:$CZ$1,_xlfn.XLOOKUP($A89,'PY1 Data(H)'!$A$1:$A$288,'PY1 Data(H)'!$A$1:$CZ$288))</f>
        <v>19453606</v>
      </c>
      <c r="BD89" s="176" cm="1">
        <f t="array" ref="BD89">_xlfn.XLOOKUP(BD$1,'PY1 Data(H)'!$A$1:$CZ$1,_xlfn.XLOOKUP($A89,'PY1 Data(H)'!$A$1:$A$288,'PY1 Data(H)'!$A$1:$CZ$288))</f>
        <v>0</v>
      </c>
      <c r="BE89" s="176" cm="1">
        <f t="array" ref="BE89">_xlfn.XLOOKUP(BE$1,'PY1 Data(H)'!$A$1:$CZ$1,_xlfn.XLOOKUP($A89,'PY1 Data(H)'!$A$1:$A$288,'PY1 Data(H)'!$A$1:$CZ$288))</f>
        <v>0</v>
      </c>
      <c r="BF89" s="176" cm="1">
        <f t="array" ref="BF89">_xlfn.XLOOKUP(BF$1,'PY1 Data(H)'!$A$1:$CZ$1,_xlfn.XLOOKUP($A89,'PY1 Data(H)'!$A$1:$A$288,'PY1 Data(H)'!$A$1:$CZ$288))</f>
        <v>151910989</v>
      </c>
      <c r="BG89" s="176" cm="1">
        <f t="array" ref="BG89">_xlfn.XLOOKUP(BG$1,'PY1 Data(H)'!$A$1:$CZ$1,_xlfn.XLOOKUP($A89,'PY1 Data(H)'!$A$1:$A$288,'PY1 Data(H)'!$A$1:$CZ$288))</f>
        <v>0</v>
      </c>
      <c r="BH89" s="176" cm="1">
        <f t="array" ref="BH89">_xlfn.XLOOKUP(BH$1,'PY1 Data(H)'!$A$1:$CZ$1,_xlfn.XLOOKUP($A89,'PY1 Data(H)'!$A$1:$A$288,'PY1 Data(H)'!$A$1:$CZ$288))</f>
        <v>0</v>
      </c>
      <c r="BI89" s="176" cm="1">
        <f t="array" ref="BI89">_xlfn.XLOOKUP(BI$1,'PY1 Data(H)'!$A$1:$CZ$1,_xlfn.XLOOKUP($A89,'PY1 Data(H)'!$A$1:$A$288,'PY1 Data(H)'!$A$1:$CZ$288))</f>
        <v>16103323</v>
      </c>
      <c r="BJ89" s="176" cm="1">
        <f t="array" ref="BJ89">_xlfn.XLOOKUP(BJ$1,'PY1 Data(H)'!$A$1:$CZ$1,_xlfn.XLOOKUP($A89,'PY1 Data(H)'!$A$1:$A$288,'PY1 Data(H)'!$A$1:$CZ$288))</f>
        <v>6197554</v>
      </c>
      <c r="BK89" s="176" cm="1">
        <f t="array" ref="BK89">_xlfn.XLOOKUP(BK$1,'PY1 Data(H)'!$A$1:$CZ$1,_xlfn.XLOOKUP($A89,'PY1 Data(H)'!$A$1:$A$288,'PY1 Data(H)'!$A$1:$CZ$288))</f>
        <v>0</v>
      </c>
      <c r="BL89" s="176" cm="1">
        <f t="array" ref="BL89">_xlfn.XLOOKUP(BL$1,'PY1 Data(H)'!$A$1:$CZ$1,_xlfn.XLOOKUP($A89,'PY1 Data(H)'!$A$1:$A$288,'PY1 Data(H)'!$A$1:$CZ$288))</f>
        <v>0</v>
      </c>
      <c r="BM89" s="176" cm="1">
        <f t="array" ref="BM89">_xlfn.XLOOKUP(BM$1,'PY1 Data(H)'!$A$1:$CZ$1,_xlfn.XLOOKUP($A89,'PY1 Data(H)'!$A$1:$A$288,'PY1 Data(H)'!$A$1:$CZ$288))</f>
        <v>34661859</v>
      </c>
      <c r="BN89" s="176" cm="1">
        <f t="array" ref="BN89">_xlfn.XLOOKUP(BN$1,'PY1 Data(H)'!$A$1:$CZ$1,_xlfn.XLOOKUP($A89,'PY1 Data(H)'!$A$1:$A$288,'PY1 Data(H)'!$A$1:$CZ$288))</f>
        <v>100349772</v>
      </c>
      <c r="BO89" s="176" cm="1">
        <f t="array" ref="BO89">_xlfn.XLOOKUP(BO$1,'PY1 Data(H)'!$A$1:$CZ$1,_xlfn.XLOOKUP($A89,'PY1 Data(H)'!$A$1:$A$288,'PY1 Data(H)'!$A$1:$CZ$288))</f>
        <v>43930373</v>
      </c>
      <c r="BP89" s="176" cm="1">
        <f t="array" ref="BP89">_xlfn.XLOOKUP(BP$1,'PY1 Data(H)'!$A$1:$CZ$1,_xlfn.XLOOKUP($A89,'PY1 Data(H)'!$A$1:$A$288,'PY1 Data(H)'!$A$1:$CZ$288))</f>
        <v>0</v>
      </c>
      <c r="BQ89" s="176" cm="1">
        <f t="array" ref="BQ89">_xlfn.XLOOKUP(BQ$1,'PY1 Data(H)'!$A$1:$CZ$1,_xlfn.XLOOKUP($A89,'PY1 Data(H)'!$A$1:$A$288,'PY1 Data(H)'!$A$1:$CZ$288))</f>
        <v>22322158</v>
      </c>
      <c r="BR89" s="176" cm="1">
        <f t="array" ref="BR89">_xlfn.XLOOKUP(BR$1,'PY1 Data(H)'!$A$1:$CZ$1,_xlfn.XLOOKUP($A89,'PY1 Data(H)'!$A$1:$A$288,'PY1 Data(H)'!$A$1:$CZ$288))</f>
        <v>0</v>
      </c>
      <c r="BS89" s="176" cm="1">
        <f t="array" ref="BS89">_xlfn.XLOOKUP(BS$1,'PY1 Data(H)'!$A$1:$CZ$1,_xlfn.XLOOKUP($A89,'PY1 Data(H)'!$A$1:$A$288,'PY1 Data(H)'!$A$1:$CZ$288))</f>
        <v>0</v>
      </c>
      <c r="BT89" s="176" cm="1">
        <f t="array" ref="BT89">_xlfn.XLOOKUP(BT$1,'PY1 Data(H)'!$A$1:$CZ$1,_xlfn.XLOOKUP($A89,'PY1 Data(H)'!$A$1:$A$288,'PY1 Data(H)'!$A$1:$CZ$288))</f>
        <v>16182689</v>
      </c>
      <c r="BU89" s="176" cm="1">
        <f t="array" ref="BU89">_xlfn.XLOOKUP(BU$1,'PY1 Data(H)'!$A$1:$CZ$1,_xlfn.XLOOKUP($A89,'PY1 Data(H)'!$A$1:$A$288,'PY1 Data(H)'!$A$1:$CZ$288))</f>
        <v>35357071</v>
      </c>
      <c r="BV89" s="176" cm="1">
        <f t="array" ref="BV89">_xlfn.XLOOKUP(BV$1,'PY1 Data(H)'!$A$1:$CZ$1,_xlfn.XLOOKUP($A89,'PY1 Data(H)'!$A$1:$A$288,'PY1 Data(H)'!$A$1:$CZ$288))</f>
        <v>135680396</v>
      </c>
      <c r="BW89" s="176" cm="1">
        <f t="array" ref="BW89">_xlfn.XLOOKUP(BW$1,'PY1 Data(H)'!$A$1:$CZ$1,_xlfn.XLOOKUP($A89,'PY1 Data(H)'!$A$1:$A$288,'PY1 Data(H)'!$A$1:$CZ$288))</f>
        <v>10023909</v>
      </c>
      <c r="BX89" s="176" cm="1">
        <f t="array" ref="BX89">_xlfn.XLOOKUP(BX$1,'PY1 Data(H)'!$A$1:$CZ$1,_xlfn.XLOOKUP($A89,'PY1 Data(H)'!$A$1:$A$288,'PY1 Data(H)'!$A$1:$CZ$288))</f>
        <v>0</v>
      </c>
      <c r="BY89" s="176" cm="1">
        <f t="array" ref="BY89">_xlfn.XLOOKUP(BY$1,'PY1 Data(H)'!$A$1:$CZ$1,_xlfn.XLOOKUP($A89,'PY1 Data(H)'!$A$1:$A$288,'PY1 Data(H)'!$A$1:$CZ$288))</f>
        <v>0</v>
      </c>
      <c r="BZ89" s="176" cm="1">
        <f t="array" ref="BZ89">_xlfn.XLOOKUP(BZ$1,'PY1 Data(H)'!$A$1:$CZ$1,_xlfn.XLOOKUP($A89,'PY1 Data(H)'!$A$1:$A$288,'PY1 Data(H)'!$A$1:$CZ$288))</f>
        <v>11494942</v>
      </c>
      <c r="CA89" s="176" cm="1">
        <f t="array" ref="CA89">_xlfn.XLOOKUP(CA$1,'PY1 Data(H)'!$A$1:$CZ$1,_xlfn.XLOOKUP($A89,'PY1 Data(H)'!$A$1:$A$288,'PY1 Data(H)'!$A$1:$CZ$288))</f>
        <v>0</v>
      </c>
      <c r="CB89" s="176" cm="1">
        <f t="array" ref="CB89">_xlfn.XLOOKUP(CB$1,'PY1 Data(H)'!$A$1:$CZ$1,_xlfn.XLOOKUP($A89,'PY1 Data(H)'!$A$1:$A$288,'PY1 Data(H)'!$A$1:$CZ$288))</f>
        <v>49818978</v>
      </c>
      <c r="CC89" s="176" cm="1">
        <f t="array" ref="CC89">_xlfn.XLOOKUP(CC$1,'PY1 Data(H)'!$A$1:$CZ$1,_xlfn.XLOOKUP($A89,'PY1 Data(H)'!$A$1:$A$288,'PY1 Data(H)'!$A$1:$CZ$288))</f>
        <v>45670092</v>
      </c>
      <c r="CD89" s="176" cm="1">
        <f t="array" ref="CD89">_xlfn.XLOOKUP(CD$1,'PY1 Data(H)'!$A$1:$CZ$1,_xlfn.XLOOKUP($A89,'PY1 Data(H)'!$A$1:$A$288,'PY1 Data(H)'!$A$1:$CZ$288))</f>
        <v>29226023</v>
      </c>
      <c r="CE89" s="176" cm="1">
        <f t="array" ref="CE89">_xlfn.XLOOKUP(CE$1,'PY1 Data(H)'!$A$1:$CZ$1,_xlfn.XLOOKUP($A89,'PY1 Data(H)'!$A$1:$A$288,'PY1 Data(H)'!$A$1:$CZ$288))</f>
        <v>4333487</v>
      </c>
      <c r="CF89" s="176" cm="1">
        <f t="array" ref="CF89">_xlfn.XLOOKUP(CF$1,'PY1 Data(H)'!$A$1:$CZ$1,_xlfn.XLOOKUP($A89,'PY1 Data(H)'!$A$1:$A$288,'PY1 Data(H)'!$A$1:$CZ$288))</f>
        <v>0</v>
      </c>
      <c r="CG89" s="176" cm="1">
        <f t="array" ref="CG89">_xlfn.XLOOKUP(CG$1,'PY1 Data(H)'!$A$1:$CZ$1,_xlfn.XLOOKUP($A89,'PY1 Data(H)'!$A$1:$A$288,'PY1 Data(H)'!$A$1:$CZ$288))</f>
        <v>29326058</v>
      </c>
      <c r="CH89" s="176" cm="1">
        <f t="array" ref="CH89">_xlfn.XLOOKUP(CH$1,'PY1 Data(H)'!$A$1:$CZ$1,_xlfn.XLOOKUP($A89,'PY1 Data(H)'!$A$1:$A$288,'PY1 Data(H)'!$A$1:$CZ$288))</f>
        <v>8640040</v>
      </c>
      <c r="CI89" s="176" cm="1">
        <f t="array" ref="CI89">_xlfn.XLOOKUP(CI$1,'PY1 Data(H)'!$A$1:$CZ$1,_xlfn.XLOOKUP($A89,'PY1 Data(H)'!$A$1:$A$288,'PY1 Data(H)'!$A$1:$CZ$288))</f>
        <v>33591053</v>
      </c>
      <c r="CJ89" s="176" cm="1">
        <f t="array" ref="CJ89">_xlfn.XLOOKUP(CJ$1,'PY1 Data(H)'!$A$1:$CZ$1,_xlfn.XLOOKUP($A89,'PY1 Data(H)'!$A$1:$A$288,'PY1 Data(H)'!$A$1:$CZ$288))</f>
        <v>5402726</v>
      </c>
      <c r="CK89" s="176" cm="1">
        <f t="array" ref="CK89">_xlfn.XLOOKUP(CK$1,'PY1 Data(H)'!$A$1:$CZ$1,_xlfn.XLOOKUP($A89,'PY1 Data(H)'!$A$1:$A$288,'PY1 Data(H)'!$A$1:$CZ$288))</f>
        <v>11535658</v>
      </c>
      <c r="CL89" s="176" cm="1">
        <f t="array" ref="CL89">_xlfn.XLOOKUP(CL$1,'PY1 Data(H)'!$A$1:$CZ$1,_xlfn.XLOOKUP($A89,'PY1 Data(H)'!$A$1:$A$288,'PY1 Data(H)'!$A$1:$CZ$288))</f>
        <v>0</v>
      </c>
      <c r="CM89" s="176" cm="1">
        <f t="array" ref="CM89">_xlfn.XLOOKUP(CM$1,'PY1 Data(H)'!$A$1:$CZ$1,_xlfn.XLOOKUP($A89,'PY1 Data(H)'!$A$1:$A$288,'PY1 Data(H)'!$A$1:$CZ$288))</f>
        <v>0</v>
      </c>
      <c r="CN89" s="176" cm="1">
        <f t="array" ref="CN89">_xlfn.XLOOKUP(CN$1,'PY1 Data(H)'!$A$1:$CZ$1,_xlfn.XLOOKUP($A89,'PY1 Data(H)'!$A$1:$A$288,'PY1 Data(H)'!$A$1:$CZ$288))</f>
        <v>19479753</v>
      </c>
      <c r="CO89" s="176" cm="1">
        <f t="array" ref="CO89">_xlfn.XLOOKUP(CO$1,'PY1 Data(H)'!$A$1:$CZ$1,_xlfn.XLOOKUP($A89,'PY1 Data(H)'!$A$1:$A$288,'PY1 Data(H)'!$A$1:$CZ$288))</f>
        <v>874078316</v>
      </c>
      <c r="CP89" s="176" cm="1">
        <f t="array" ref="CP89">_xlfn.XLOOKUP(CP$1,'PY1 Data(H)'!$A$1:$CZ$1,_xlfn.XLOOKUP($A89,'PY1 Data(H)'!$A$1:$A$288,'PY1 Data(H)'!$A$1:$CZ$288))</f>
        <v>16348272</v>
      </c>
      <c r="CQ89" s="176" cm="1">
        <f t="array" ref="CQ89">_xlfn.XLOOKUP(CQ$1,'PY1 Data(H)'!$A$1:$CZ$1,_xlfn.XLOOKUP($A89,'PY1 Data(H)'!$A$1:$A$288,'PY1 Data(H)'!$A$1:$CZ$288))</f>
        <v>0</v>
      </c>
      <c r="CR89" s="176" cm="1">
        <f t="array" ref="CR89">_xlfn.XLOOKUP(CR$1,'PY1 Data(H)'!$A$1:$CZ$1,_xlfn.XLOOKUP($A89,'PY1 Data(H)'!$A$1:$A$288,'PY1 Data(H)'!$A$1:$CZ$288))</f>
        <v>36205948</v>
      </c>
      <c r="CS89" s="176" cm="1">
        <f t="array" ref="CS89">_xlfn.XLOOKUP(CS$1,'PY1 Data(H)'!$A$1:$CZ$1,_xlfn.XLOOKUP($A89,'PY1 Data(H)'!$A$1:$A$288,'PY1 Data(H)'!$A$1:$CZ$288))</f>
        <v>8104457</v>
      </c>
      <c r="CT89" s="176" cm="1">
        <f t="array" ref="CT89">_xlfn.XLOOKUP(CT$1,'PY1 Data(H)'!$A$1:$CZ$1,_xlfn.XLOOKUP($A89,'PY1 Data(H)'!$A$1:$A$288,'PY1 Data(H)'!$A$1:$CZ$288))</f>
        <v>0</v>
      </c>
      <c r="CU89" s="176" cm="1">
        <f t="array" ref="CU89">_xlfn.XLOOKUP(CU$1,'PY1 Data(H)'!$A$1:$CZ$1,_xlfn.XLOOKUP($A89,'PY1 Data(H)'!$A$1:$A$288,'PY1 Data(H)'!$A$1:$CZ$288))</f>
        <v>4622959</v>
      </c>
      <c r="CV89" s="176" cm="1">
        <f t="array" ref="CV89">_xlfn.XLOOKUP(CV$1,'PY1 Data(H)'!$A$1:$CZ$1,_xlfn.XLOOKUP($A89,'PY1 Data(H)'!$A$1:$A$288,'PY1 Data(H)'!$A$1:$CZ$288))</f>
        <v>0</v>
      </c>
      <c r="CW89" s="176" cm="1">
        <f t="array" ref="CW89">_xlfn.XLOOKUP(CW$1,'PY1 Data(H)'!$A$1:$CZ$1,_xlfn.XLOOKUP($A89,'PY1 Data(H)'!$A$1:$A$288,'PY1 Data(H)'!$A$1:$CZ$288))</f>
        <v>22210590</v>
      </c>
      <c r="CX89" s="176" cm="1">
        <f t="array" ref="CX89">_xlfn.XLOOKUP(CX$1,'PY1 Data(H)'!$A$1:$CZ$1,_xlfn.XLOOKUP($A89,'PY1 Data(H)'!$A$1:$A$288,'PY1 Data(H)'!$A$1:$CZ$288))</f>
        <v>10291762</v>
      </c>
      <c r="CY89" s="176" cm="1">
        <f t="array" ref="CY89">_xlfn.XLOOKUP(CY$1,'PY1 Data(H)'!$A$1:$CZ$1,_xlfn.XLOOKUP($A89,'PY1 Data(H)'!$A$1:$A$288,'PY1 Data(H)'!$A$1:$CZ$288))</f>
        <v>7138232</v>
      </c>
    </row>
    <row r="90" spans="1:103" x14ac:dyDescent="0.3">
      <c r="A90">
        <v>578</v>
      </c>
      <c r="D90" s="176" cm="1">
        <f t="array" ref="D90">_xlfn.XLOOKUP(D$1,'PY1 Data(H)'!$A$1:$CZ$1,_xlfn.XLOOKUP($A90,'PY1 Data(H)'!$A$1:$A$288,'PY1 Data(H)'!$A$1:$CZ$288))</f>
        <v>0</v>
      </c>
      <c r="E90" s="176" cm="1">
        <f t="array" ref="E90">_xlfn.XLOOKUP(E$1,'PY1 Data(H)'!$A$1:$CZ$1,_xlfn.XLOOKUP($A90,'PY1 Data(H)'!$A$1:$A$288,'PY1 Data(H)'!$A$1:$CZ$288))</f>
        <v>0</v>
      </c>
      <c r="F90" s="176" cm="1">
        <f t="array" ref="F90">_xlfn.XLOOKUP(F$1,'PY1 Data(H)'!$A$1:$CZ$1,_xlfn.XLOOKUP($A90,'PY1 Data(H)'!$A$1:$A$288,'PY1 Data(H)'!$A$1:$CZ$288))</f>
        <v>0</v>
      </c>
      <c r="G90" s="176" cm="1">
        <f t="array" ref="G90">_xlfn.XLOOKUP(G$1,'PY1 Data(H)'!$A$1:$CZ$1,_xlfn.XLOOKUP($A90,'PY1 Data(H)'!$A$1:$A$288,'PY1 Data(H)'!$A$1:$CZ$288))</f>
        <v>0</v>
      </c>
      <c r="H90" s="176" cm="1">
        <f t="array" ref="H90">_xlfn.XLOOKUP(H$1,'PY1 Data(H)'!$A$1:$CZ$1,_xlfn.XLOOKUP($A90,'PY1 Data(H)'!$A$1:$A$288,'PY1 Data(H)'!$A$1:$CZ$288))</f>
        <v>0</v>
      </c>
      <c r="I90" s="176" cm="1">
        <f t="array" ref="I90">_xlfn.XLOOKUP(I$1,'PY1 Data(H)'!$A$1:$CZ$1,_xlfn.XLOOKUP($A90,'PY1 Data(H)'!$A$1:$A$288,'PY1 Data(H)'!$A$1:$CZ$288))</f>
        <v>0</v>
      </c>
      <c r="J90" s="176" cm="1">
        <f t="array" ref="J90">_xlfn.XLOOKUP(J$1,'PY1 Data(H)'!$A$1:$CZ$1,_xlfn.XLOOKUP($A90,'PY1 Data(H)'!$A$1:$A$288,'PY1 Data(H)'!$A$1:$CZ$288))</f>
        <v>0</v>
      </c>
      <c r="K90" s="176" cm="1">
        <f t="array" ref="K90">_xlfn.XLOOKUP(K$1,'PY1 Data(H)'!$A$1:$CZ$1,_xlfn.XLOOKUP($A90,'PY1 Data(H)'!$A$1:$A$288,'PY1 Data(H)'!$A$1:$CZ$288))</f>
        <v>0</v>
      </c>
      <c r="L90" s="176" cm="1">
        <f t="array" ref="L90">_xlfn.XLOOKUP(L$1,'PY1 Data(H)'!$A$1:$CZ$1,_xlfn.XLOOKUP($A90,'PY1 Data(H)'!$A$1:$A$288,'PY1 Data(H)'!$A$1:$CZ$288))</f>
        <v>0</v>
      </c>
      <c r="M90" s="176" cm="1">
        <f t="array" ref="M90">_xlfn.XLOOKUP(M$1,'PY1 Data(H)'!$A$1:$CZ$1,_xlfn.XLOOKUP($A90,'PY1 Data(H)'!$A$1:$A$288,'PY1 Data(H)'!$A$1:$CZ$288))</f>
        <v>0</v>
      </c>
      <c r="N90" s="176" cm="1">
        <f t="array" ref="N90">_xlfn.XLOOKUP(N$1,'PY1 Data(H)'!$A$1:$CZ$1,_xlfn.XLOOKUP($A90,'PY1 Data(H)'!$A$1:$A$288,'PY1 Data(H)'!$A$1:$CZ$288))</f>
        <v>0</v>
      </c>
      <c r="O90" s="176" cm="1">
        <f t="array" ref="O90">_xlfn.XLOOKUP(O$1,'PY1 Data(H)'!$A$1:$CZ$1,_xlfn.XLOOKUP($A90,'PY1 Data(H)'!$A$1:$A$288,'PY1 Data(H)'!$A$1:$CZ$288))</f>
        <v>0</v>
      </c>
      <c r="P90" s="176" cm="1">
        <f t="array" ref="P90">_xlfn.XLOOKUP(P$1,'PY1 Data(H)'!$A$1:$CZ$1,_xlfn.XLOOKUP($A90,'PY1 Data(H)'!$A$1:$A$288,'PY1 Data(H)'!$A$1:$CZ$288))</f>
        <v>0</v>
      </c>
      <c r="Q90" s="176" cm="1">
        <f t="array" ref="Q90">_xlfn.XLOOKUP(Q$1,'PY1 Data(H)'!$A$1:$CZ$1,_xlfn.XLOOKUP($A90,'PY1 Data(H)'!$A$1:$A$288,'PY1 Data(H)'!$A$1:$CZ$288))</f>
        <v>0</v>
      </c>
      <c r="R90" s="176" cm="1">
        <f t="array" ref="R90">_xlfn.XLOOKUP(R$1,'PY1 Data(H)'!$A$1:$CZ$1,_xlfn.XLOOKUP($A90,'PY1 Data(H)'!$A$1:$A$288,'PY1 Data(H)'!$A$1:$CZ$288))</f>
        <v>0</v>
      </c>
      <c r="S90" s="176" cm="1">
        <f t="array" ref="S90">_xlfn.XLOOKUP(S$1,'PY1 Data(H)'!$A$1:$CZ$1,_xlfn.XLOOKUP($A90,'PY1 Data(H)'!$A$1:$A$288,'PY1 Data(H)'!$A$1:$CZ$288))</f>
        <v>0</v>
      </c>
      <c r="T90" s="176" cm="1">
        <f t="array" ref="T90">_xlfn.XLOOKUP(T$1,'PY1 Data(H)'!$A$1:$CZ$1,_xlfn.XLOOKUP($A90,'PY1 Data(H)'!$A$1:$A$288,'PY1 Data(H)'!$A$1:$CZ$288))</f>
        <v>0</v>
      </c>
      <c r="U90" s="176" cm="1">
        <f t="array" ref="U90">_xlfn.XLOOKUP(U$1,'PY1 Data(H)'!$A$1:$CZ$1,_xlfn.XLOOKUP($A90,'PY1 Data(H)'!$A$1:$A$288,'PY1 Data(H)'!$A$1:$CZ$288))</f>
        <v>0</v>
      </c>
      <c r="V90" s="176" cm="1">
        <f t="array" ref="V90">_xlfn.XLOOKUP(V$1,'PY1 Data(H)'!$A$1:$CZ$1,_xlfn.XLOOKUP($A90,'PY1 Data(H)'!$A$1:$A$288,'PY1 Data(H)'!$A$1:$CZ$288))</f>
        <v>0</v>
      </c>
      <c r="W90" s="176" cm="1">
        <f t="array" ref="W90">_xlfn.XLOOKUP(W$1,'PY1 Data(H)'!$A$1:$CZ$1,_xlfn.XLOOKUP($A90,'PY1 Data(H)'!$A$1:$A$288,'PY1 Data(H)'!$A$1:$CZ$288))</f>
        <v>0</v>
      </c>
      <c r="X90" s="176" cm="1">
        <f t="array" ref="X90">_xlfn.XLOOKUP(X$1,'PY1 Data(H)'!$A$1:$CZ$1,_xlfn.XLOOKUP($A90,'PY1 Data(H)'!$A$1:$A$288,'PY1 Data(H)'!$A$1:$CZ$288))</f>
        <v>0</v>
      </c>
      <c r="Y90" s="176" cm="1">
        <f t="array" ref="Y90">_xlfn.XLOOKUP(Y$1,'PY1 Data(H)'!$A$1:$CZ$1,_xlfn.XLOOKUP($A90,'PY1 Data(H)'!$A$1:$A$288,'PY1 Data(H)'!$A$1:$CZ$288))</f>
        <v>0</v>
      </c>
      <c r="Z90" s="176" cm="1">
        <f t="array" ref="Z90">_xlfn.XLOOKUP(Z$1,'PY1 Data(H)'!$A$1:$CZ$1,_xlfn.XLOOKUP($A90,'PY1 Data(H)'!$A$1:$A$288,'PY1 Data(H)'!$A$1:$CZ$288))</f>
        <v>0</v>
      </c>
      <c r="AA90" s="176" cm="1">
        <f t="array" ref="AA90">_xlfn.XLOOKUP(AA$1,'PY1 Data(H)'!$A$1:$CZ$1,_xlfn.XLOOKUP($A90,'PY1 Data(H)'!$A$1:$A$288,'PY1 Data(H)'!$A$1:$CZ$288))</f>
        <v>0</v>
      </c>
      <c r="AB90" s="176" cm="1">
        <f t="array" ref="AB90">_xlfn.XLOOKUP(AB$1,'PY1 Data(H)'!$A$1:$CZ$1,_xlfn.XLOOKUP($A90,'PY1 Data(H)'!$A$1:$A$288,'PY1 Data(H)'!$A$1:$CZ$288))</f>
        <v>0</v>
      </c>
      <c r="AC90" s="176" cm="1">
        <f t="array" ref="AC90">_xlfn.XLOOKUP(AC$1,'PY1 Data(H)'!$A$1:$CZ$1,_xlfn.XLOOKUP($A90,'PY1 Data(H)'!$A$1:$A$288,'PY1 Data(H)'!$A$1:$CZ$288))</f>
        <v>0</v>
      </c>
      <c r="AD90" s="176" cm="1">
        <f t="array" ref="AD90">_xlfn.XLOOKUP(AD$1,'PY1 Data(H)'!$A$1:$CZ$1,_xlfn.XLOOKUP($A90,'PY1 Data(H)'!$A$1:$A$288,'PY1 Data(H)'!$A$1:$CZ$288))</f>
        <v>0</v>
      </c>
      <c r="AE90" s="176" cm="1">
        <f t="array" ref="AE90">_xlfn.XLOOKUP(AE$1,'PY1 Data(H)'!$A$1:$CZ$1,_xlfn.XLOOKUP($A90,'PY1 Data(H)'!$A$1:$A$288,'PY1 Data(H)'!$A$1:$CZ$288))</f>
        <v>0</v>
      </c>
      <c r="AF90" s="176" cm="1">
        <f t="array" ref="AF90">_xlfn.XLOOKUP(AF$1,'PY1 Data(H)'!$A$1:$CZ$1,_xlfn.XLOOKUP($A90,'PY1 Data(H)'!$A$1:$A$288,'PY1 Data(H)'!$A$1:$CZ$288))</f>
        <v>0</v>
      </c>
      <c r="AG90" s="176" cm="1">
        <f t="array" ref="AG90">_xlfn.XLOOKUP(AG$1,'PY1 Data(H)'!$A$1:$CZ$1,_xlfn.XLOOKUP($A90,'PY1 Data(H)'!$A$1:$A$288,'PY1 Data(H)'!$A$1:$CZ$288))</f>
        <v>0</v>
      </c>
      <c r="AH90" s="176" cm="1">
        <f t="array" ref="AH90">_xlfn.XLOOKUP(AH$1,'PY1 Data(H)'!$A$1:$CZ$1,_xlfn.XLOOKUP($A90,'PY1 Data(H)'!$A$1:$A$288,'PY1 Data(H)'!$A$1:$CZ$288))</f>
        <v>0</v>
      </c>
      <c r="AI90" s="176" cm="1">
        <f t="array" ref="AI90">_xlfn.XLOOKUP(AI$1,'PY1 Data(H)'!$A$1:$CZ$1,_xlfn.XLOOKUP($A90,'PY1 Data(H)'!$A$1:$A$288,'PY1 Data(H)'!$A$1:$CZ$288))</f>
        <v>0</v>
      </c>
      <c r="AJ90" s="176" cm="1">
        <f t="array" ref="AJ90">_xlfn.XLOOKUP(AJ$1,'PY1 Data(H)'!$A$1:$CZ$1,_xlfn.XLOOKUP($A90,'PY1 Data(H)'!$A$1:$A$288,'PY1 Data(H)'!$A$1:$CZ$288))</f>
        <v>0</v>
      </c>
      <c r="AK90" s="176" cm="1">
        <f t="array" ref="AK90">_xlfn.XLOOKUP(AK$1,'PY1 Data(H)'!$A$1:$CZ$1,_xlfn.XLOOKUP($A90,'PY1 Data(H)'!$A$1:$A$288,'PY1 Data(H)'!$A$1:$CZ$288))</f>
        <v>0</v>
      </c>
      <c r="AL90" s="176" cm="1">
        <f t="array" ref="AL90">_xlfn.XLOOKUP(AL$1,'PY1 Data(H)'!$A$1:$CZ$1,_xlfn.XLOOKUP($A90,'PY1 Data(H)'!$A$1:$A$288,'PY1 Data(H)'!$A$1:$CZ$288))</f>
        <v>0</v>
      </c>
      <c r="AM90" s="176" cm="1">
        <f t="array" ref="AM90">_xlfn.XLOOKUP(AM$1,'PY1 Data(H)'!$A$1:$CZ$1,_xlfn.XLOOKUP($A90,'PY1 Data(H)'!$A$1:$A$288,'PY1 Data(H)'!$A$1:$CZ$288))</f>
        <v>0</v>
      </c>
      <c r="AN90" s="176" cm="1">
        <f t="array" ref="AN90">_xlfn.XLOOKUP(AN$1,'PY1 Data(H)'!$A$1:$CZ$1,_xlfn.XLOOKUP($A90,'PY1 Data(H)'!$A$1:$A$288,'PY1 Data(H)'!$A$1:$CZ$288))</f>
        <v>0</v>
      </c>
      <c r="AO90" s="176" cm="1">
        <f t="array" ref="AO90">_xlfn.XLOOKUP(AO$1,'PY1 Data(H)'!$A$1:$CZ$1,_xlfn.XLOOKUP($A90,'PY1 Data(H)'!$A$1:$A$288,'PY1 Data(H)'!$A$1:$CZ$288))</f>
        <v>0</v>
      </c>
      <c r="AP90" s="176" cm="1">
        <f t="array" ref="AP90">_xlfn.XLOOKUP(AP$1,'PY1 Data(H)'!$A$1:$CZ$1,_xlfn.XLOOKUP($A90,'PY1 Data(H)'!$A$1:$A$288,'PY1 Data(H)'!$A$1:$CZ$288))</f>
        <v>0</v>
      </c>
      <c r="AQ90" s="176" cm="1">
        <f t="array" ref="AQ90">_xlfn.XLOOKUP(AQ$1,'PY1 Data(H)'!$A$1:$CZ$1,_xlfn.XLOOKUP($A90,'PY1 Data(H)'!$A$1:$A$288,'PY1 Data(H)'!$A$1:$CZ$288))</f>
        <v>0</v>
      </c>
      <c r="AR90" s="176" cm="1">
        <f t="array" ref="AR90">_xlfn.XLOOKUP(AR$1,'PY1 Data(H)'!$A$1:$CZ$1,_xlfn.XLOOKUP($A90,'PY1 Data(H)'!$A$1:$A$288,'PY1 Data(H)'!$A$1:$CZ$288))</f>
        <v>0</v>
      </c>
      <c r="AS90" s="176" cm="1">
        <f t="array" ref="AS90">_xlfn.XLOOKUP(AS$1,'PY1 Data(H)'!$A$1:$CZ$1,_xlfn.XLOOKUP($A90,'PY1 Data(H)'!$A$1:$A$288,'PY1 Data(H)'!$A$1:$CZ$288))</f>
        <v>0</v>
      </c>
      <c r="AT90" s="176" cm="1">
        <f t="array" ref="AT90">_xlfn.XLOOKUP(AT$1,'PY1 Data(H)'!$A$1:$CZ$1,_xlfn.XLOOKUP($A90,'PY1 Data(H)'!$A$1:$A$288,'PY1 Data(H)'!$A$1:$CZ$288))</f>
        <v>0</v>
      </c>
      <c r="AU90" s="176" cm="1">
        <f t="array" ref="AU90">_xlfn.XLOOKUP(AU$1,'PY1 Data(H)'!$A$1:$CZ$1,_xlfn.XLOOKUP($A90,'PY1 Data(H)'!$A$1:$A$288,'PY1 Data(H)'!$A$1:$CZ$288))</f>
        <v>0</v>
      </c>
      <c r="AV90" s="176" cm="1">
        <f t="array" ref="AV90">_xlfn.XLOOKUP(AV$1,'PY1 Data(H)'!$A$1:$CZ$1,_xlfn.XLOOKUP($A90,'PY1 Data(H)'!$A$1:$A$288,'PY1 Data(H)'!$A$1:$CZ$288))</f>
        <v>0</v>
      </c>
      <c r="AW90" s="176" cm="1">
        <f t="array" ref="AW90">_xlfn.XLOOKUP(AW$1,'PY1 Data(H)'!$A$1:$CZ$1,_xlfn.XLOOKUP($A90,'PY1 Data(H)'!$A$1:$A$288,'PY1 Data(H)'!$A$1:$CZ$288))</f>
        <v>0</v>
      </c>
      <c r="AX90" s="176" cm="1">
        <f t="array" ref="AX90">_xlfn.XLOOKUP(AX$1,'PY1 Data(H)'!$A$1:$CZ$1,_xlfn.XLOOKUP($A90,'PY1 Data(H)'!$A$1:$A$288,'PY1 Data(H)'!$A$1:$CZ$288))</f>
        <v>0</v>
      </c>
      <c r="AY90" s="176" cm="1">
        <f t="array" ref="AY90">_xlfn.XLOOKUP(AY$1,'PY1 Data(H)'!$A$1:$CZ$1,_xlfn.XLOOKUP($A90,'PY1 Data(H)'!$A$1:$A$288,'PY1 Data(H)'!$A$1:$CZ$288))</f>
        <v>0</v>
      </c>
      <c r="AZ90" s="176" cm="1">
        <f t="array" ref="AZ90">_xlfn.XLOOKUP(AZ$1,'PY1 Data(H)'!$A$1:$CZ$1,_xlfn.XLOOKUP($A90,'PY1 Data(H)'!$A$1:$A$288,'PY1 Data(H)'!$A$1:$CZ$288))</f>
        <v>0</v>
      </c>
      <c r="BA90" s="176" cm="1">
        <f t="array" ref="BA90">_xlfn.XLOOKUP(BA$1,'PY1 Data(H)'!$A$1:$CZ$1,_xlfn.XLOOKUP($A90,'PY1 Data(H)'!$A$1:$A$288,'PY1 Data(H)'!$A$1:$CZ$288))</f>
        <v>0</v>
      </c>
      <c r="BB90" s="176" cm="1">
        <f t="array" ref="BB90">_xlfn.XLOOKUP(BB$1,'PY1 Data(H)'!$A$1:$CZ$1,_xlfn.XLOOKUP($A90,'PY1 Data(H)'!$A$1:$A$288,'PY1 Data(H)'!$A$1:$CZ$288))</f>
        <v>0</v>
      </c>
      <c r="BC90" s="176" cm="1">
        <f t="array" ref="BC90">_xlfn.XLOOKUP(BC$1,'PY1 Data(H)'!$A$1:$CZ$1,_xlfn.XLOOKUP($A90,'PY1 Data(H)'!$A$1:$A$288,'PY1 Data(H)'!$A$1:$CZ$288))</f>
        <v>0</v>
      </c>
      <c r="BD90" s="176" cm="1">
        <f t="array" ref="BD90">_xlfn.XLOOKUP(BD$1,'PY1 Data(H)'!$A$1:$CZ$1,_xlfn.XLOOKUP($A90,'PY1 Data(H)'!$A$1:$A$288,'PY1 Data(H)'!$A$1:$CZ$288))</f>
        <v>0</v>
      </c>
      <c r="BE90" s="176" cm="1">
        <f t="array" ref="BE90">_xlfn.XLOOKUP(BE$1,'PY1 Data(H)'!$A$1:$CZ$1,_xlfn.XLOOKUP($A90,'PY1 Data(H)'!$A$1:$A$288,'PY1 Data(H)'!$A$1:$CZ$288))</f>
        <v>0</v>
      </c>
      <c r="BF90" s="176" cm="1">
        <f t="array" ref="BF90">_xlfn.XLOOKUP(BF$1,'PY1 Data(H)'!$A$1:$CZ$1,_xlfn.XLOOKUP($A90,'PY1 Data(H)'!$A$1:$A$288,'PY1 Data(H)'!$A$1:$CZ$288))</f>
        <v>0</v>
      </c>
      <c r="BG90" s="176" cm="1">
        <f t="array" ref="BG90">_xlfn.XLOOKUP(BG$1,'PY1 Data(H)'!$A$1:$CZ$1,_xlfn.XLOOKUP($A90,'PY1 Data(H)'!$A$1:$A$288,'PY1 Data(H)'!$A$1:$CZ$288))</f>
        <v>0</v>
      </c>
      <c r="BH90" s="176" cm="1">
        <f t="array" ref="BH90">_xlfn.XLOOKUP(BH$1,'PY1 Data(H)'!$A$1:$CZ$1,_xlfn.XLOOKUP($A90,'PY1 Data(H)'!$A$1:$A$288,'PY1 Data(H)'!$A$1:$CZ$288))</f>
        <v>0</v>
      </c>
      <c r="BI90" s="176" cm="1">
        <f t="array" ref="BI90">_xlfn.XLOOKUP(BI$1,'PY1 Data(H)'!$A$1:$CZ$1,_xlfn.XLOOKUP($A90,'PY1 Data(H)'!$A$1:$A$288,'PY1 Data(H)'!$A$1:$CZ$288))</f>
        <v>0</v>
      </c>
      <c r="BJ90" s="176" cm="1">
        <f t="array" ref="BJ90">_xlfn.XLOOKUP(BJ$1,'PY1 Data(H)'!$A$1:$CZ$1,_xlfn.XLOOKUP($A90,'PY1 Data(H)'!$A$1:$A$288,'PY1 Data(H)'!$A$1:$CZ$288))</f>
        <v>0</v>
      </c>
      <c r="BK90" s="176" cm="1">
        <f t="array" ref="BK90">_xlfn.XLOOKUP(BK$1,'PY1 Data(H)'!$A$1:$CZ$1,_xlfn.XLOOKUP($A90,'PY1 Data(H)'!$A$1:$A$288,'PY1 Data(H)'!$A$1:$CZ$288))</f>
        <v>0</v>
      </c>
      <c r="BL90" s="176" cm="1">
        <f t="array" ref="BL90">_xlfn.XLOOKUP(BL$1,'PY1 Data(H)'!$A$1:$CZ$1,_xlfn.XLOOKUP($A90,'PY1 Data(H)'!$A$1:$A$288,'PY1 Data(H)'!$A$1:$CZ$288))</f>
        <v>0</v>
      </c>
      <c r="BM90" s="176" cm="1">
        <f t="array" ref="BM90">_xlfn.XLOOKUP(BM$1,'PY1 Data(H)'!$A$1:$CZ$1,_xlfn.XLOOKUP($A90,'PY1 Data(H)'!$A$1:$A$288,'PY1 Data(H)'!$A$1:$CZ$288))</f>
        <v>0</v>
      </c>
      <c r="BN90" s="176" cm="1">
        <f t="array" ref="BN90">_xlfn.XLOOKUP(BN$1,'PY1 Data(H)'!$A$1:$CZ$1,_xlfn.XLOOKUP($A90,'PY1 Data(H)'!$A$1:$A$288,'PY1 Data(H)'!$A$1:$CZ$288))</f>
        <v>0</v>
      </c>
      <c r="BO90" s="176" cm="1">
        <f t="array" ref="BO90">_xlfn.XLOOKUP(BO$1,'PY1 Data(H)'!$A$1:$CZ$1,_xlfn.XLOOKUP($A90,'PY1 Data(H)'!$A$1:$A$288,'PY1 Data(H)'!$A$1:$CZ$288))</f>
        <v>0</v>
      </c>
      <c r="BP90" s="176" cm="1">
        <f t="array" ref="BP90">_xlfn.XLOOKUP(BP$1,'PY1 Data(H)'!$A$1:$CZ$1,_xlfn.XLOOKUP($A90,'PY1 Data(H)'!$A$1:$A$288,'PY1 Data(H)'!$A$1:$CZ$288))</f>
        <v>0</v>
      </c>
      <c r="BQ90" s="176" cm="1">
        <f t="array" ref="BQ90">_xlfn.XLOOKUP(BQ$1,'PY1 Data(H)'!$A$1:$CZ$1,_xlfn.XLOOKUP($A90,'PY1 Data(H)'!$A$1:$A$288,'PY1 Data(H)'!$A$1:$CZ$288))</f>
        <v>0</v>
      </c>
      <c r="BR90" s="176" cm="1">
        <f t="array" ref="BR90">_xlfn.XLOOKUP(BR$1,'PY1 Data(H)'!$A$1:$CZ$1,_xlfn.XLOOKUP($A90,'PY1 Data(H)'!$A$1:$A$288,'PY1 Data(H)'!$A$1:$CZ$288))</f>
        <v>0</v>
      </c>
      <c r="BS90" s="176" cm="1">
        <f t="array" ref="BS90">_xlfn.XLOOKUP(BS$1,'PY1 Data(H)'!$A$1:$CZ$1,_xlfn.XLOOKUP($A90,'PY1 Data(H)'!$A$1:$A$288,'PY1 Data(H)'!$A$1:$CZ$288))</f>
        <v>0</v>
      </c>
      <c r="BT90" s="176" cm="1">
        <f t="array" ref="BT90">_xlfn.XLOOKUP(BT$1,'PY1 Data(H)'!$A$1:$CZ$1,_xlfn.XLOOKUP($A90,'PY1 Data(H)'!$A$1:$A$288,'PY1 Data(H)'!$A$1:$CZ$288))</f>
        <v>0</v>
      </c>
      <c r="BU90" s="176" cm="1">
        <f t="array" ref="BU90">_xlfn.XLOOKUP(BU$1,'PY1 Data(H)'!$A$1:$CZ$1,_xlfn.XLOOKUP($A90,'PY1 Data(H)'!$A$1:$A$288,'PY1 Data(H)'!$A$1:$CZ$288))</f>
        <v>0</v>
      </c>
      <c r="BV90" s="176" cm="1">
        <f t="array" ref="BV90">_xlfn.XLOOKUP(BV$1,'PY1 Data(H)'!$A$1:$CZ$1,_xlfn.XLOOKUP($A90,'PY1 Data(H)'!$A$1:$A$288,'PY1 Data(H)'!$A$1:$CZ$288))</f>
        <v>0</v>
      </c>
      <c r="BW90" s="176" cm="1">
        <f t="array" ref="BW90">_xlfn.XLOOKUP(BW$1,'PY1 Data(H)'!$A$1:$CZ$1,_xlfn.XLOOKUP($A90,'PY1 Data(H)'!$A$1:$A$288,'PY1 Data(H)'!$A$1:$CZ$288))</f>
        <v>0</v>
      </c>
      <c r="BX90" s="176" cm="1">
        <f t="array" ref="BX90">_xlfn.XLOOKUP(BX$1,'PY1 Data(H)'!$A$1:$CZ$1,_xlfn.XLOOKUP($A90,'PY1 Data(H)'!$A$1:$A$288,'PY1 Data(H)'!$A$1:$CZ$288))</f>
        <v>0</v>
      </c>
      <c r="BY90" s="176" cm="1">
        <f t="array" ref="BY90">_xlfn.XLOOKUP(BY$1,'PY1 Data(H)'!$A$1:$CZ$1,_xlfn.XLOOKUP($A90,'PY1 Data(H)'!$A$1:$A$288,'PY1 Data(H)'!$A$1:$CZ$288))</f>
        <v>0</v>
      </c>
      <c r="BZ90" s="176" cm="1">
        <f t="array" ref="BZ90">_xlfn.XLOOKUP(BZ$1,'PY1 Data(H)'!$A$1:$CZ$1,_xlfn.XLOOKUP($A90,'PY1 Data(H)'!$A$1:$A$288,'PY1 Data(H)'!$A$1:$CZ$288))</f>
        <v>0</v>
      </c>
      <c r="CA90" s="176" cm="1">
        <f t="array" ref="CA90">_xlfn.XLOOKUP(CA$1,'PY1 Data(H)'!$A$1:$CZ$1,_xlfn.XLOOKUP($A90,'PY1 Data(H)'!$A$1:$A$288,'PY1 Data(H)'!$A$1:$CZ$288))</f>
        <v>0</v>
      </c>
      <c r="CB90" s="176" cm="1">
        <f t="array" ref="CB90">_xlfn.XLOOKUP(CB$1,'PY1 Data(H)'!$A$1:$CZ$1,_xlfn.XLOOKUP($A90,'PY1 Data(H)'!$A$1:$A$288,'PY1 Data(H)'!$A$1:$CZ$288))</f>
        <v>0</v>
      </c>
      <c r="CC90" s="176" cm="1">
        <f t="array" ref="CC90">_xlfn.XLOOKUP(CC$1,'PY1 Data(H)'!$A$1:$CZ$1,_xlfn.XLOOKUP($A90,'PY1 Data(H)'!$A$1:$A$288,'PY1 Data(H)'!$A$1:$CZ$288))</f>
        <v>0</v>
      </c>
      <c r="CD90" s="176" cm="1">
        <f t="array" ref="CD90">_xlfn.XLOOKUP(CD$1,'PY1 Data(H)'!$A$1:$CZ$1,_xlfn.XLOOKUP($A90,'PY1 Data(H)'!$A$1:$A$288,'PY1 Data(H)'!$A$1:$CZ$288))</f>
        <v>0</v>
      </c>
      <c r="CE90" s="176" cm="1">
        <f t="array" ref="CE90">_xlfn.XLOOKUP(CE$1,'PY1 Data(H)'!$A$1:$CZ$1,_xlfn.XLOOKUP($A90,'PY1 Data(H)'!$A$1:$A$288,'PY1 Data(H)'!$A$1:$CZ$288))</f>
        <v>0</v>
      </c>
      <c r="CF90" s="176" cm="1">
        <f t="array" ref="CF90">_xlfn.XLOOKUP(CF$1,'PY1 Data(H)'!$A$1:$CZ$1,_xlfn.XLOOKUP($A90,'PY1 Data(H)'!$A$1:$A$288,'PY1 Data(H)'!$A$1:$CZ$288))</f>
        <v>0</v>
      </c>
      <c r="CG90" s="176" cm="1">
        <f t="array" ref="CG90">_xlfn.XLOOKUP(CG$1,'PY1 Data(H)'!$A$1:$CZ$1,_xlfn.XLOOKUP($A90,'PY1 Data(H)'!$A$1:$A$288,'PY1 Data(H)'!$A$1:$CZ$288))</f>
        <v>0</v>
      </c>
      <c r="CH90" s="176" cm="1">
        <f t="array" ref="CH90">_xlfn.XLOOKUP(CH$1,'PY1 Data(H)'!$A$1:$CZ$1,_xlfn.XLOOKUP($A90,'PY1 Data(H)'!$A$1:$A$288,'PY1 Data(H)'!$A$1:$CZ$288))</f>
        <v>0</v>
      </c>
      <c r="CI90" s="176" cm="1">
        <f t="array" ref="CI90">_xlfn.XLOOKUP(CI$1,'PY1 Data(H)'!$A$1:$CZ$1,_xlfn.XLOOKUP($A90,'PY1 Data(H)'!$A$1:$A$288,'PY1 Data(H)'!$A$1:$CZ$288))</f>
        <v>0</v>
      </c>
      <c r="CJ90" s="176" cm="1">
        <f t="array" ref="CJ90">_xlfn.XLOOKUP(CJ$1,'PY1 Data(H)'!$A$1:$CZ$1,_xlfn.XLOOKUP($A90,'PY1 Data(H)'!$A$1:$A$288,'PY1 Data(H)'!$A$1:$CZ$288))</f>
        <v>0</v>
      </c>
      <c r="CK90" s="176" cm="1">
        <f t="array" ref="CK90">_xlfn.XLOOKUP(CK$1,'PY1 Data(H)'!$A$1:$CZ$1,_xlfn.XLOOKUP($A90,'PY1 Data(H)'!$A$1:$A$288,'PY1 Data(H)'!$A$1:$CZ$288))</f>
        <v>0</v>
      </c>
      <c r="CL90" s="176" cm="1">
        <f t="array" ref="CL90">_xlfn.XLOOKUP(CL$1,'PY1 Data(H)'!$A$1:$CZ$1,_xlfn.XLOOKUP($A90,'PY1 Data(H)'!$A$1:$A$288,'PY1 Data(H)'!$A$1:$CZ$288))</f>
        <v>0</v>
      </c>
      <c r="CM90" s="176" cm="1">
        <f t="array" ref="CM90">_xlfn.XLOOKUP(CM$1,'PY1 Data(H)'!$A$1:$CZ$1,_xlfn.XLOOKUP($A90,'PY1 Data(H)'!$A$1:$A$288,'PY1 Data(H)'!$A$1:$CZ$288))</f>
        <v>0</v>
      </c>
      <c r="CN90" s="176" cm="1">
        <f t="array" ref="CN90">_xlfn.XLOOKUP(CN$1,'PY1 Data(H)'!$A$1:$CZ$1,_xlfn.XLOOKUP($A90,'PY1 Data(H)'!$A$1:$A$288,'PY1 Data(H)'!$A$1:$CZ$288))</f>
        <v>0</v>
      </c>
      <c r="CO90" s="176" cm="1">
        <f t="array" ref="CO90">_xlfn.XLOOKUP(CO$1,'PY1 Data(H)'!$A$1:$CZ$1,_xlfn.XLOOKUP($A90,'PY1 Data(H)'!$A$1:$A$288,'PY1 Data(H)'!$A$1:$CZ$288))</f>
        <v>0</v>
      </c>
      <c r="CP90" s="176" cm="1">
        <f t="array" ref="CP90">_xlfn.XLOOKUP(CP$1,'PY1 Data(H)'!$A$1:$CZ$1,_xlfn.XLOOKUP($A90,'PY1 Data(H)'!$A$1:$A$288,'PY1 Data(H)'!$A$1:$CZ$288))</f>
        <v>0</v>
      </c>
      <c r="CQ90" s="176" cm="1">
        <f t="array" ref="CQ90">_xlfn.XLOOKUP(CQ$1,'PY1 Data(H)'!$A$1:$CZ$1,_xlfn.XLOOKUP($A90,'PY1 Data(H)'!$A$1:$A$288,'PY1 Data(H)'!$A$1:$CZ$288))</f>
        <v>0</v>
      </c>
      <c r="CR90" s="176" cm="1">
        <f t="array" ref="CR90">_xlfn.XLOOKUP(CR$1,'PY1 Data(H)'!$A$1:$CZ$1,_xlfn.XLOOKUP($A90,'PY1 Data(H)'!$A$1:$A$288,'PY1 Data(H)'!$A$1:$CZ$288))</f>
        <v>0</v>
      </c>
      <c r="CS90" s="176" cm="1">
        <f t="array" ref="CS90">_xlfn.XLOOKUP(CS$1,'PY1 Data(H)'!$A$1:$CZ$1,_xlfn.XLOOKUP($A90,'PY1 Data(H)'!$A$1:$A$288,'PY1 Data(H)'!$A$1:$CZ$288))</f>
        <v>0</v>
      </c>
      <c r="CT90" s="176" cm="1">
        <f t="array" ref="CT90">_xlfn.XLOOKUP(CT$1,'PY1 Data(H)'!$A$1:$CZ$1,_xlfn.XLOOKUP($A90,'PY1 Data(H)'!$A$1:$A$288,'PY1 Data(H)'!$A$1:$CZ$288))</f>
        <v>0</v>
      </c>
      <c r="CU90" s="176" cm="1">
        <f t="array" ref="CU90">_xlfn.XLOOKUP(CU$1,'PY1 Data(H)'!$A$1:$CZ$1,_xlfn.XLOOKUP($A90,'PY1 Data(H)'!$A$1:$A$288,'PY1 Data(H)'!$A$1:$CZ$288))</f>
        <v>0</v>
      </c>
      <c r="CV90" s="176" cm="1">
        <f t="array" ref="CV90">_xlfn.XLOOKUP(CV$1,'PY1 Data(H)'!$A$1:$CZ$1,_xlfn.XLOOKUP($A90,'PY1 Data(H)'!$A$1:$A$288,'PY1 Data(H)'!$A$1:$CZ$288))</f>
        <v>0</v>
      </c>
      <c r="CW90" s="176" cm="1">
        <f t="array" ref="CW90">_xlfn.XLOOKUP(CW$1,'PY1 Data(H)'!$A$1:$CZ$1,_xlfn.XLOOKUP($A90,'PY1 Data(H)'!$A$1:$A$288,'PY1 Data(H)'!$A$1:$CZ$288))</f>
        <v>0</v>
      </c>
      <c r="CX90" s="176" cm="1">
        <f t="array" ref="CX90">_xlfn.XLOOKUP(CX$1,'PY1 Data(H)'!$A$1:$CZ$1,_xlfn.XLOOKUP($A90,'PY1 Data(H)'!$A$1:$A$288,'PY1 Data(H)'!$A$1:$CZ$288))</f>
        <v>0</v>
      </c>
      <c r="CY90" s="176" cm="1">
        <f t="array" ref="CY90">_xlfn.XLOOKUP(CY$1,'PY1 Data(H)'!$A$1:$CZ$1,_xlfn.XLOOKUP($A90,'PY1 Data(H)'!$A$1:$A$288,'PY1 Data(H)'!$A$1:$CZ$288))</f>
        <v>0</v>
      </c>
    </row>
    <row r="91" spans="1:103" x14ac:dyDescent="0.3">
      <c r="A91">
        <v>633</v>
      </c>
      <c r="D91" s="176" cm="1">
        <f t="array" ref="D91">_xlfn.XLOOKUP(D$1,'PY1 Data(H)'!$A$1:$CZ$1,_xlfn.XLOOKUP($A91,'PY1 Data(H)'!$A$1:$A$288,'PY1 Data(H)'!$A$1:$CZ$288))</f>
        <v>0</v>
      </c>
      <c r="E91" s="176" cm="1">
        <f t="array" ref="E91">_xlfn.XLOOKUP(E$1,'PY1 Data(H)'!$A$1:$CZ$1,_xlfn.XLOOKUP($A91,'PY1 Data(H)'!$A$1:$A$288,'PY1 Data(H)'!$A$1:$CZ$288))</f>
        <v>2375656</v>
      </c>
      <c r="F91" s="176" cm="1">
        <f t="array" ref="F91">_xlfn.XLOOKUP(F$1,'PY1 Data(H)'!$A$1:$CZ$1,_xlfn.XLOOKUP($A91,'PY1 Data(H)'!$A$1:$A$288,'PY1 Data(H)'!$A$1:$CZ$288))</f>
        <v>0</v>
      </c>
      <c r="G91" s="176" cm="1">
        <f t="array" ref="G91">_xlfn.XLOOKUP(G$1,'PY1 Data(H)'!$A$1:$CZ$1,_xlfn.XLOOKUP($A91,'PY1 Data(H)'!$A$1:$A$288,'PY1 Data(H)'!$A$1:$CZ$288))</f>
        <v>0</v>
      </c>
      <c r="H91" s="176" cm="1">
        <f t="array" ref="H91">_xlfn.XLOOKUP(H$1,'PY1 Data(H)'!$A$1:$CZ$1,_xlfn.XLOOKUP($A91,'PY1 Data(H)'!$A$1:$A$288,'PY1 Data(H)'!$A$1:$CZ$288))</f>
        <v>0</v>
      </c>
      <c r="I91" s="176" cm="1">
        <f t="array" ref="I91">_xlfn.XLOOKUP(I$1,'PY1 Data(H)'!$A$1:$CZ$1,_xlfn.XLOOKUP($A91,'PY1 Data(H)'!$A$1:$A$288,'PY1 Data(H)'!$A$1:$CZ$288))</f>
        <v>0</v>
      </c>
      <c r="J91" s="176" cm="1">
        <f t="array" ref="J91">_xlfn.XLOOKUP(J$1,'PY1 Data(H)'!$A$1:$CZ$1,_xlfn.XLOOKUP($A91,'PY1 Data(H)'!$A$1:$A$288,'PY1 Data(H)'!$A$1:$CZ$288))</f>
        <v>5122948</v>
      </c>
      <c r="K91" s="176" cm="1">
        <f t="array" ref="K91">_xlfn.XLOOKUP(K$1,'PY1 Data(H)'!$A$1:$CZ$1,_xlfn.XLOOKUP($A91,'PY1 Data(H)'!$A$1:$A$288,'PY1 Data(H)'!$A$1:$CZ$288))</f>
        <v>778215</v>
      </c>
      <c r="L91" s="176" cm="1">
        <f t="array" ref="L91">_xlfn.XLOOKUP(L$1,'PY1 Data(H)'!$A$1:$CZ$1,_xlfn.XLOOKUP($A91,'PY1 Data(H)'!$A$1:$A$288,'PY1 Data(H)'!$A$1:$CZ$288))</f>
        <v>966296</v>
      </c>
      <c r="M91" s="176" cm="1">
        <f t="array" ref="M91">_xlfn.XLOOKUP(M$1,'PY1 Data(H)'!$A$1:$CZ$1,_xlfn.XLOOKUP($A91,'PY1 Data(H)'!$A$1:$A$288,'PY1 Data(H)'!$A$1:$CZ$288))</f>
        <v>47883861</v>
      </c>
      <c r="N91" s="176" cm="1">
        <f t="array" ref="N91">_xlfn.XLOOKUP(N$1,'PY1 Data(H)'!$A$1:$CZ$1,_xlfn.XLOOKUP($A91,'PY1 Data(H)'!$A$1:$A$288,'PY1 Data(H)'!$A$1:$CZ$288))</f>
        <v>0</v>
      </c>
      <c r="O91" s="176" cm="1">
        <f t="array" ref="O91">_xlfn.XLOOKUP(O$1,'PY1 Data(H)'!$A$1:$CZ$1,_xlfn.XLOOKUP($A91,'PY1 Data(H)'!$A$1:$A$288,'PY1 Data(H)'!$A$1:$CZ$288))</f>
        <v>274119</v>
      </c>
      <c r="P91" s="176" cm="1">
        <f t="array" ref="P91">_xlfn.XLOOKUP(P$1,'PY1 Data(H)'!$A$1:$CZ$1,_xlfn.XLOOKUP($A91,'PY1 Data(H)'!$A$1:$A$288,'PY1 Data(H)'!$A$1:$CZ$288))</f>
        <v>0</v>
      </c>
      <c r="Q91" s="176" cm="1">
        <f t="array" ref="Q91">_xlfn.XLOOKUP(Q$1,'PY1 Data(H)'!$A$1:$CZ$1,_xlfn.XLOOKUP($A91,'PY1 Data(H)'!$A$1:$A$288,'PY1 Data(H)'!$A$1:$CZ$288))</f>
        <v>280915</v>
      </c>
      <c r="R91" s="176" cm="1">
        <f t="array" ref="R91">_xlfn.XLOOKUP(R$1,'PY1 Data(H)'!$A$1:$CZ$1,_xlfn.XLOOKUP($A91,'PY1 Data(H)'!$A$1:$A$288,'PY1 Data(H)'!$A$1:$CZ$288))</f>
        <v>332475</v>
      </c>
      <c r="S91" s="176" cm="1">
        <f t="array" ref="S91">_xlfn.XLOOKUP(S$1,'PY1 Data(H)'!$A$1:$CZ$1,_xlfn.XLOOKUP($A91,'PY1 Data(H)'!$A$1:$A$288,'PY1 Data(H)'!$A$1:$CZ$288))</f>
        <v>826924</v>
      </c>
      <c r="T91" s="176" cm="1">
        <f t="array" ref="T91">_xlfn.XLOOKUP(T$1,'PY1 Data(H)'!$A$1:$CZ$1,_xlfn.XLOOKUP($A91,'PY1 Data(H)'!$A$1:$A$288,'PY1 Data(H)'!$A$1:$CZ$288))</f>
        <v>0</v>
      </c>
      <c r="U91" s="176" cm="1">
        <f t="array" ref="U91">_xlfn.XLOOKUP(U$1,'PY1 Data(H)'!$A$1:$CZ$1,_xlfn.XLOOKUP($A91,'PY1 Data(H)'!$A$1:$A$288,'PY1 Data(H)'!$A$1:$CZ$288))</f>
        <v>0</v>
      </c>
      <c r="V91" s="176" cm="1">
        <f t="array" ref="V91">_xlfn.XLOOKUP(V$1,'PY1 Data(H)'!$A$1:$CZ$1,_xlfn.XLOOKUP($A91,'PY1 Data(H)'!$A$1:$A$288,'PY1 Data(H)'!$A$1:$CZ$288))</f>
        <v>2125996</v>
      </c>
      <c r="W91" s="176" cm="1">
        <f t="array" ref="W91">_xlfn.XLOOKUP(W$1,'PY1 Data(H)'!$A$1:$CZ$1,_xlfn.XLOOKUP($A91,'PY1 Data(H)'!$A$1:$A$288,'PY1 Data(H)'!$A$1:$CZ$288))</f>
        <v>0</v>
      </c>
      <c r="X91" s="176" cm="1">
        <f t="array" ref="X91">_xlfn.XLOOKUP(X$1,'PY1 Data(H)'!$A$1:$CZ$1,_xlfn.XLOOKUP($A91,'PY1 Data(H)'!$A$1:$A$288,'PY1 Data(H)'!$A$1:$CZ$288))</f>
        <v>76980</v>
      </c>
      <c r="Y91" s="176" cm="1">
        <f t="array" ref="Y91">_xlfn.XLOOKUP(Y$1,'PY1 Data(H)'!$A$1:$CZ$1,_xlfn.XLOOKUP($A91,'PY1 Data(H)'!$A$1:$A$288,'PY1 Data(H)'!$A$1:$CZ$288))</f>
        <v>242703</v>
      </c>
      <c r="Z91" s="176" cm="1">
        <f t="array" ref="Z91">_xlfn.XLOOKUP(Z$1,'PY1 Data(H)'!$A$1:$CZ$1,_xlfn.XLOOKUP($A91,'PY1 Data(H)'!$A$1:$A$288,'PY1 Data(H)'!$A$1:$CZ$288))</f>
        <v>0</v>
      </c>
      <c r="AA91" s="176" cm="1">
        <f t="array" ref="AA91">_xlfn.XLOOKUP(AA$1,'PY1 Data(H)'!$A$1:$CZ$1,_xlfn.XLOOKUP($A91,'PY1 Data(H)'!$A$1:$A$288,'PY1 Data(H)'!$A$1:$CZ$288))</f>
        <v>899786</v>
      </c>
      <c r="AB91" s="176" cm="1">
        <f t="array" ref="AB91">_xlfn.XLOOKUP(AB$1,'PY1 Data(H)'!$A$1:$CZ$1,_xlfn.XLOOKUP($A91,'PY1 Data(H)'!$A$1:$A$288,'PY1 Data(H)'!$A$1:$CZ$288))</f>
        <v>1543606</v>
      </c>
      <c r="AC91" s="176" cm="1">
        <f t="array" ref="AC91">_xlfn.XLOOKUP(AC$1,'PY1 Data(H)'!$A$1:$CZ$1,_xlfn.XLOOKUP($A91,'PY1 Data(H)'!$A$1:$A$288,'PY1 Data(H)'!$A$1:$CZ$288))</f>
        <v>240535</v>
      </c>
      <c r="AD91" s="176" cm="1">
        <f t="array" ref="AD91">_xlfn.XLOOKUP(AD$1,'PY1 Data(H)'!$A$1:$CZ$1,_xlfn.XLOOKUP($A91,'PY1 Data(H)'!$A$1:$A$288,'PY1 Data(H)'!$A$1:$CZ$288))</f>
        <v>2600116</v>
      </c>
      <c r="AE91" s="176" cm="1">
        <f t="array" ref="AE91">_xlfn.XLOOKUP(AE$1,'PY1 Data(H)'!$A$1:$CZ$1,_xlfn.XLOOKUP($A91,'PY1 Data(H)'!$A$1:$A$288,'PY1 Data(H)'!$A$1:$CZ$288))</f>
        <v>4750000</v>
      </c>
      <c r="AF91" s="176" cm="1">
        <f t="array" ref="AF91">_xlfn.XLOOKUP(AF$1,'PY1 Data(H)'!$A$1:$CZ$1,_xlfn.XLOOKUP($A91,'PY1 Data(H)'!$A$1:$A$288,'PY1 Data(H)'!$A$1:$CZ$288))</f>
        <v>734191</v>
      </c>
      <c r="AG91" s="176" cm="1">
        <f t="array" ref="AG91">_xlfn.XLOOKUP(AG$1,'PY1 Data(H)'!$A$1:$CZ$1,_xlfn.XLOOKUP($A91,'PY1 Data(H)'!$A$1:$A$288,'PY1 Data(H)'!$A$1:$CZ$288))</f>
        <v>2222414</v>
      </c>
      <c r="AH91" s="176" cm="1">
        <f t="array" ref="AH91">_xlfn.XLOOKUP(AH$1,'PY1 Data(H)'!$A$1:$CZ$1,_xlfn.XLOOKUP($A91,'PY1 Data(H)'!$A$1:$A$288,'PY1 Data(H)'!$A$1:$CZ$288))</f>
        <v>1498991</v>
      </c>
      <c r="AI91" s="176" cm="1">
        <f t="array" ref="AI91">_xlfn.XLOOKUP(AI$1,'PY1 Data(H)'!$A$1:$CZ$1,_xlfn.XLOOKUP($A91,'PY1 Data(H)'!$A$1:$A$288,'PY1 Data(H)'!$A$1:$CZ$288))</f>
        <v>2121486</v>
      </c>
      <c r="AJ91" s="176" cm="1">
        <f t="array" ref="AJ91">_xlfn.XLOOKUP(AJ$1,'PY1 Data(H)'!$A$1:$CZ$1,_xlfn.XLOOKUP($A91,'PY1 Data(H)'!$A$1:$A$288,'PY1 Data(H)'!$A$1:$CZ$288))</f>
        <v>868153</v>
      </c>
      <c r="AK91" s="176" cm="1">
        <f t="array" ref="AK91">_xlfn.XLOOKUP(AK$1,'PY1 Data(H)'!$A$1:$CZ$1,_xlfn.XLOOKUP($A91,'PY1 Data(H)'!$A$1:$A$288,'PY1 Data(H)'!$A$1:$CZ$288))</f>
        <v>0</v>
      </c>
      <c r="AL91" s="176" cm="1">
        <f t="array" ref="AL91">_xlfn.XLOOKUP(AL$1,'PY1 Data(H)'!$A$1:$CZ$1,_xlfn.XLOOKUP($A91,'PY1 Data(H)'!$A$1:$A$288,'PY1 Data(H)'!$A$1:$CZ$288))</f>
        <v>2063598</v>
      </c>
      <c r="AM91" s="176" cm="1">
        <f t="array" ref="AM91">_xlfn.XLOOKUP(AM$1,'PY1 Data(H)'!$A$1:$CZ$1,_xlfn.XLOOKUP($A91,'PY1 Data(H)'!$A$1:$A$288,'PY1 Data(H)'!$A$1:$CZ$288))</f>
        <v>0</v>
      </c>
      <c r="AN91" s="176" cm="1">
        <f t="array" ref="AN91">_xlfn.XLOOKUP(AN$1,'PY1 Data(H)'!$A$1:$CZ$1,_xlfn.XLOOKUP($A91,'PY1 Data(H)'!$A$1:$A$288,'PY1 Data(H)'!$A$1:$CZ$288))</f>
        <v>87789</v>
      </c>
      <c r="AO91" s="176" cm="1">
        <f t="array" ref="AO91">_xlfn.XLOOKUP(AO$1,'PY1 Data(H)'!$A$1:$CZ$1,_xlfn.XLOOKUP($A91,'PY1 Data(H)'!$A$1:$A$288,'PY1 Data(H)'!$A$1:$CZ$288))</f>
        <v>0</v>
      </c>
      <c r="AP91" s="176" cm="1">
        <f t="array" ref="AP91">_xlfn.XLOOKUP(AP$1,'PY1 Data(H)'!$A$1:$CZ$1,_xlfn.XLOOKUP($A91,'PY1 Data(H)'!$A$1:$A$288,'PY1 Data(H)'!$A$1:$CZ$288))</f>
        <v>0</v>
      </c>
      <c r="AQ91" s="176" cm="1">
        <f t="array" ref="AQ91">_xlfn.XLOOKUP(AQ$1,'PY1 Data(H)'!$A$1:$CZ$1,_xlfn.XLOOKUP($A91,'PY1 Data(H)'!$A$1:$A$288,'PY1 Data(H)'!$A$1:$CZ$288))</f>
        <v>1065109</v>
      </c>
      <c r="AR91" s="176" cm="1">
        <f t="array" ref="AR91">_xlfn.XLOOKUP(AR$1,'PY1 Data(H)'!$A$1:$CZ$1,_xlfn.XLOOKUP($A91,'PY1 Data(H)'!$A$1:$A$288,'PY1 Data(H)'!$A$1:$CZ$288))</f>
        <v>0</v>
      </c>
      <c r="AS91" s="176" cm="1">
        <f t="array" ref="AS91">_xlfn.XLOOKUP(AS$1,'PY1 Data(H)'!$A$1:$CZ$1,_xlfn.XLOOKUP($A91,'PY1 Data(H)'!$A$1:$A$288,'PY1 Data(H)'!$A$1:$CZ$288))</f>
        <v>1767575</v>
      </c>
      <c r="AT91" s="176" cm="1">
        <f t="array" ref="AT91">_xlfn.XLOOKUP(AT$1,'PY1 Data(H)'!$A$1:$CZ$1,_xlfn.XLOOKUP($A91,'PY1 Data(H)'!$A$1:$A$288,'PY1 Data(H)'!$A$1:$CZ$288))</f>
        <v>10566899</v>
      </c>
      <c r="AU91" s="176" cm="1">
        <f t="array" ref="AU91">_xlfn.XLOOKUP(AU$1,'PY1 Data(H)'!$A$1:$CZ$1,_xlfn.XLOOKUP($A91,'PY1 Data(H)'!$A$1:$A$288,'PY1 Data(H)'!$A$1:$CZ$288))</f>
        <v>0</v>
      </c>
      <c r="AV91" s="176" cm="1">
        <f t="array" ref="AV91">_xlfn.XLOOKUP(AV$1,'PY1 Data(H)'!$A$1:$CZ$1,_xlfn.XLOOKUP($A91,'PY1 Data(H)'!$A$1:$A$288,'PY1 Data(H)'!$A$1:$CZ$288))</f>
        <v>1811</v>
      </c>
      <c r="AW91" s="176" cm="1">
        <f t="array" ref="AW91">_xlfn.XLOOKUP(AW$1,'PY1 Data(H)'!$A$1:$CZ$1,_xlfn.XLOOKUP($A91,'PY1 Data(H)'!$A$1:$A$288,'PY1 Data(H)'!$A$1:$CZ$288))</f>
        <v>1977324</v>
      </c>
      <c r="AX91" s="176" cm="1">
        <f t="array" ref="AX91">_xlfn.XLOOKUP(AX$1,'PY1 Data(H)'!$A$1:$CZ$1,_xlfn.XLOOKUP($A91,'PY1 Data(H)'!$A$1:$A$288,'PY1 Data(H)'!$A$1:$CZ$288))</f>
        <v>2844317</v>
      </c>
      <c r="AY91" s="176" cm="1">
        <f t="array" ref="AY91">_xlfn.XLOOKUP(AY$1,'PY1 Data(H)'!$A$1:$CZ$1,_xlfn.XLOOKUP($A91,'PY1 Data(H)'!$A$1:$A$288,'PY1 Data(H)'!$A$1:$CZ$288))</f>
        <v>0</v>
      </c>
      <c r="AZ91" s="176" cm="1">
        <f t="array" ref="AZ91">_xlfn.XLOOKUP(AZ$1,'PY1 Data(H)'!$A$1:$CZ$1,_xlfn.XLOOKUP($A91,'PY1 Data(H)'!$A$1:$A$288,'PY1 Data(H)'!$A$1:$CZ$288))</f>
        <v>0</v>
      </c>
      <c r="BA91" s="176" cm="1">
        <f t="array" ref="BA91">_xlfn.XLOOKUP(BA$1,'PY1 Data(H)'!$A$1:$CZ$1,_xlfn.XLOOKUP($A91,'PY1 Data(H)'!$A$1:$A$288,'PY1 Data(H)'!$A$1:$CZ$288))</f>
        <v>0</v>
      </c>
      <c r="BB91" s="176" cm="1">
        <f t="array" ref="BB91">_xlfn.XLOOKUP(BB$1,'PY1 Data(H)'!$A$1:$CZ$1,_xlfn.XLOOKUP($A91,'PY1 Data(H)'!$A$1:$A$288,'PY1 Data(H)'!$A$1:$CZ$288))</f>
        <v>17819567</v>
      </c>
      <c r="BC91" s="176" cm="1">
        <f t="array" ref="BC91">_xlfn.XLOOKUP(BC$1,'PY1 Data(H)'!$A$1:$CZ$1,_xlfn.XLOOKUP($A91,'PY1 Data(H)'!$A$1:$A$288,'PY1 Data(H)'!$A$1:$CZ$288))</f>
        <v>8320623</v>
      </c>
      <c r="BD91" s="176" cm="1">
        <f t="array" ref="BD91">_xlfn.XLOOKUP(BD$1,'PY1 Data(H)'!$A$1:$CZ$1,_xlfn.XLOOKUP($A91,'PY1 Data(H)'!$A$1:$A$288,'PY1 Data(H)'!$A$1:$CZ$288))</f>
        <v>0</v>
      </c>
      <c r="BE91" s="176" cm="1">
        <f t="array" ref="BE91">_xlfn.XLOOKUP(BE$1,'PY1 Data(H)'!$A$1:$CZ$1,_xlfn.XLOOKUP($A91,'PY1 Data(H)'!$A$1:$A$288,'PY1 Data(H)'!$A$1:$CZ$288))</f>
        <v>0</v>
      </c>
      <c r="BF91" s="176" cm="1">
        <f t="array" ref="BF91">_xlfn.XLOOKUP(BF$1,'PY1 Data(H)'!$A$1:$CZ$1,_xlfn.XLOOKUP($A91,'PY1 Data(H)'!$A$1:$A$288,'PY1 Data(H)'!$A$1:$CZ$288))</f>
        <v>4309865</v>
      </c>
      <c r="BG91" s="176" cm="1">
        <f t="array" ref="BG91">_xlfn.XLOOKUP(BG$1,'PY1 Data(H)'!$A$1:$CZ$1,_xlfn.XLOOKUP($A91,'PY1 Data(H)'!$A$1:$A$288,'PY1 Data(H)'!$A$1:$CZ$288))</f>
        <v>0</v>
      </c>
      <c r="BH91" s="176" cm="1">
        <f t="array" ref="BH91">_xlfn.XLOOKUP(BH$1,'PY1 Data(H)'!$A$1:$CZ$1,_xlfn.XLOOKUP($A91,'PY1 Data(H)'!$A$1:$A$288,'PY1 Data(H)'!$A$1:$CZ$288))</f>
        <v>0</v>
      </c>
      <c r="BI91" s="176" cm="1">
        <f t="array" ref="BI91">_xlfn.XLOOKUP(BI$1,'PY1 Data(H)'!$A$1:$CZ$1,_xlfn.XLOOKUP($A91,'PY1 Data(H)'!$A$1:$A$288,'PY1 Data(H)'!$A$1:$CZ$288))</f>
        <v>1920099</v>
      </c>
      <c r="BJ91" s="176" cm="1">
        <f t="array" ref="BJ91">_xlfn.XLOOKUP(BJ$1,'PY1 Data(H)'!$A$1:$CZ$1,_xlfn.XLOOKUP($A91,'PY1 Data(H)'!$A$1:$A$288,'PY1 Data(H)'!$A$1:$CZ$288))</f>
        <v>143115</v>
      </c>
      <c r="BK91" s="176" cm="1">
        <f t="array" ref="BK91">_xlfn.XLOOKUP(BK$1,'PY1 Data(H)'!$A$1:$CZ$1,_xlfn.XLOOKUP($A91,'PY1 Data(H)'!$A$1:$A$288,'PY1 Data(H)'!$A$1:$CZ$288))</f>
        <v>0</v>
      </c>
      <c r="BL91" s="176" cm="1">
        <f t="array" ref="BL91">_xlfn.XLOOKUP(BL$1,'PY1 Data(H)'!$A$1:$CZ$1,_xlfn.XLOOKUP($A91,'PY1 Data(H)'!$A$1:$A$288,'PY1 Data(H)'!$A$1:$CZ$288))</f>
        <v>0</v>
      </c>
      <c r="BM91" s="176" cm="1">
        <f t="array" ref="BM91">_xlfn.XLOOKUP(BM$1,'PY1 Data(H)'!$A$1:$CZ$1,_xlfn.XLOOKUP($A91,'PY1 Data(H)'!$A$1:$A$288,'PY1 Data(H)'!$A$1:$CZ$288))</f>
        <v>1473433</v>
      </c>
      <c r="BN91" s="176" cm="1">
        <f t="array" ref="BN91">_xlfn.XLOOKUP(BN$1,'PY1 Data(H)'!$A$1:$CZ$1,_xlfn.XLOOKUP($A91,'PY1 Data(H)'!$A$1:$A$288,'PY1 Data(H)'!$A$1:$CZ$288))</f>
        <v>5926316</v>
      </c>
      <c r="BO91" s="176" cm="1">
        <f t="array" ref="BO91">_xlfn.XLOOKUP(BO$1,'PY1 Data(H)'!$A$1:$CZ$1,_xlfn.XLOOKUP($A91,'PY1 Data(H)'!$A$1:$A$288,'PY1 Data(H)'!$A$1:$CZ$288))</f>
        <v>3686358</v>
      </c>
      <c r="BP91" s="176" cm="1">
        <f t="array" ref="BP91">_xlfn.XLOOKUP(BP$1,'PY1 Data(H)'!$A$1:$CZ$1,_xlfn.XLOOKUP($A91,'PY1 Data(H)'!$A$1:$A$288,'PY1 Data(H)'!$A$1:$CZ$288))</f>
        <v>0</v>
      </c>
      <c r="BQ91" s="176" cm="1">
        <f t="array" ref="BQ91">_xlfn.XLOOKUP(BQ$1,'PY1 Data(H)'!$A$1:$CZ$1,_xlfn.XLOOKUP($A91,'PY1 Data(H)'!$A$1:$A$288,'PY1 Data(H)'!$A$1:$CZ$288))</f>
        <v>895847</v>
      </c>
      <c r="BR91" s="176" cm="1">
        <f t="array" ref="BR91">_xlfn.XLOOKUP(BR$1,'PY1 Data(H)'!$A$1:$CZ$1,_xlfn.XLOOKUP($A91,'PY1 Data(H)'!$A$1:$A$288,'PY1 Data(H)'!$A$1:$CZ$288))</f>
        <v>0</v>
      </c>
      <c r="BS91" s="176" cm="1">
        <f t="array" ref="BS91">_xlfn.XLOOKUP(BS$1,'PY1 Data(H)'!$A$1:$CZ$1,_xlfn.XLOOKUP($A91,'PY1 Data(H)'!$A$1:$A$288,'PY1 Data(H)'!$A$1:$CZ$288))</f>
        <v>0</v>
      </c>
      <c r="BT91" s="176" cm="1">
        <f t="array" ref="BT91">_xlfn.XLOOKUP(BT$1,'PY1 Data(H)'!$A$1:$CZ$1,_xlfn.XLOOKUP($A91,'PY1 Data(H)'!$A$1:$A$288,'PY1 Data(H)'!$A$1:$CZ$288))</f>
        <v>484369</v>
      </c>
      <c r="BU91" s="176" cm="1">
        <f t="array" ref="BU91">_xlfn.XLOOKUP(BU$1,'PY1 Data(H)'!$A$1:$CZ$1,_xlfn.XLOOKUP($A91,'PY1 Data(H)'!$A$1:$A$288,'PY1 Data(H)'!$A$1:$CZ$288))</f>
        <v>1162708</v>
      </c>
      <c r="BV91" s="176" cm="1">
        <f t="array" ref="BV91">_xlfn.XLOOKUP(BV$1,'PY1 Data(H)'!$A$1:$CZ$1,_xlfn.XLOOKUP($A91,'PY1 Data(H)'!$A$1:$A$288,'PY1 Data(H)'!$A$1:$CZ$288))</f>
        <v>22113544</v>
      </c>
      <c r="BW91" s="176" cm="1">
        <f t="array" ref="BW91">_xlfn.XLOOKUP(BW$1,'PY1 Data(H)'!$A$1:$CZ$1,_xlfn.XLOOKUP($A91,'PY1 Data(H)'!$A$1:$A$288,'PY1 Data(H)'!$A$1:$CZ$288))</f>
        <v>268406</v>
      </c>
      <c r="BX91" s="176" cm="1">
        <f t="array" ref="BX91">_xlfn.XLOOKUP(BX$1,'PY1 Data(H)'!$A$1:$CZ$1,_xlfn.XLOOKUP($A91,'PY1 Data(H)'!$A$1:$A$288,'PY1 Data(H)'!$A$1:$CZ$288))</f>
        <v>0</v>
      </c>
      <c r="BY91" s="176" cm="1">
        <f t="array" ref="BY91">_xlfn.XLOOKUP(BY$1,'PY1 Data(H)'!$A$1:$CZ$1,_xlfn.XLOOKUP($A91,'PY1 Data(H)'!$A$1:$A$288,'PY1 Data(H)'!$A$1:$CZ$288))</f>
        <v>0</v>
      </c>
      <c r="BZ91" s="176" cm="1">
        <f t="array" ref="BZ91">_xlfn.XLOOKUP(BZ$1,'PY1 Data(H)'!$A$1:$CZ$1,_xlfn.XLOOKUP($A91,'PY1 Data(H)'!$A$1:$A$288,'PY1 Data(H)'!$A$1:$CZ$288))</f>
        <v>194896</v>
      </c>
      <c r="CA91" s="176" cm="1">
        <f t="array" ref="CA91">_xlfn.XLOOKUP(CA$1,'PY1 Data(H)'!$A$1:$CZ$1,_xlfn.XLOOKUP($A91,'PY1 Data(H)'!$A$1:$A$288,'PY1 Data(H)'!$A$1:$CZ$288))</f>
        <v>0</v>
      </c>
      <c r="CB91" s="176" cm="1">
        <f t="array" ref="CB91">_xlfn.XLOOKUP(CB$1,'PY1 Data(H)'!$A$1:$CZ$1,_xlfn.XLOOKUP($A91,'PY1 Data(H)'!$A$1:$A$288,'PY1 Data(H)'!$A$1:$CZ$288))</f>
        <v>822237</v>
      </c>
      <c r="CC91" s="176" cm="1">
        <f t="array" ref="CC91">_xlfn.XLOOKUP(CC$1,'PY1 Data(H)'!$A$1:$CZ$1,_xlfn.XLOOKUP($A91,'PY1 Data(H)'!$A$1:$A$288,'PY1 Data(H)'!$A$1:$CZ$288))</f>
        <v>2570008</v>
      </c>
      <c r="CD91" s="176" cm="1">
        <f t="array" ref="CD91">_xlfn.XLOOKUP(CD$1,'PY1 Data(H)'!$A$1:$CZ$1,_xlfn.XLOOKUP($A91,'PY1 Data(H)'!$A$1:$A$288,'PY1 Data(H)'!$A$1:$CZ$288))</f>
        <v>3601090</v>
      </c>
      <c r="CE91" s="176" cm="1">
        <f t="array" ref="CE91">_xlfn.XLOOKUP(CE$1,'PY1 Data(H)'!$A$1:$CZ$1,_xlfn.XLOOKUP($A91,'PY1 Data(H)'!$A$1:$A$288,'PY1 Data(H)'!$A$1:$CZ$288))</f>
        <v>47122</v>
      </c>
      <c r="CF91" s="176" cm="1">
        <f t="array" ref="CF91">_xlfn.XLOOKUP(CF$1,'PY1 Data(H)'!$A$1:$CZ$1,_xlfn.XLOOKUP($A91,'PY1 Data(H)'!$A$1:$A$288,'PY1 Data(H)'!$A$1:$CZ$288))</f>
        <v>0</v>
      </c>
      <c r="CG91" s="176" cm="1">
        <f t="array" ref="CG91">_xlfn.XLOOKUP(CG$1,'PY1 Data(H)'!$A$1:$CZ$1,_xlfn.XLOOKUP($A91,'PY1 Data(H)'!$A$1:$A$288,'PY1 Data(H)'!$A$1:$CZ$288))</f>
        <v>926523</v>
      </c>
      <c r="CH91" s="176" cm="1">
        <f t="array" ref="CH91">_xlfn.XLOOKUP(CH$1,'PY1 Data(H)'!$A$1:$CZ$1,_xlfn.XLOOKUP($A91,'PY1 Data(H)'!$A$1:$A$288,'PY1 Data(H)'!$A$1:$CZ$288))</f>
        <v>263196</v>
      </c>
      <c r="CI91" s="176" cm="1">
        <f t="array" ref="CI91">_xlfn.XLOOKUP(CI$1,'PY1 Data(H)'!$A$1:$CZ$1,_xlfn.XLOOKUP($A91,'PY1 Data(H)'!$A$1:$A$288,'PY1 Data(H)'!$A$1:$CZ$288))</f>
        <v>4324086</v>
      </c>
      <c r="CJ91" s="176" cm="1">
        <f t="array" ref="CJ91">_xlfn.XLOOKUP(CJ$1,'PY1 Data(H)'!$A$1:$CZ$1,_xlfn.XLOOKUP($A91,'PY1 Data(H)'!$A$1:$A$288,'PY1 Data(H)'!$A$1:$CZ$288))</f>
        <v>14267</v>
      </c>
      <c r="CK91" s="176" cm="1">
        <f t="array" ref="CK91">_xlfn.XLOOKUP(CK$1,'PY1 Data(H)'!$A$1:$CZ$1,_xlfn.XLOOKUP($A91,'PY1 Data(H)'!$A$1:$A$288,'PY1 Data(H)'!$A$1:$CZ$288))</f>
        <v>712357</v>
      </c>
      <c r="CL91" s="176" cm="1">
        <f t="array" ref="CL91">_xlfn.XLOOKUP(CL$1,'PY1 Data(H)'!$A$1:$CZ$1,_xlfn.XLOOKUP($A91,'PY1 Data(H)'!$A$1:$A$288,'PY1 Data(H)'!$A$1:$CZ$288))</f>
        <v>0</v>
      </c>
      <c r="CM91" s="176" cm="1">
        <f t="array" ref="CM91">_xlfn.XLOOKUP(CM$1,'PY1 Data(H)'!$A$1:$CZ$1,_xlfn.XLOOKUP($A91,'PY1 Data(H)'!$A$1:$A$288,'PY1 Data(H)'!$A$1:$CZ$288))</f>
        <v>0</v>
      </c>
      <c r="CN91" s="176" cm="1">
        <f t="array" ref="CN91">_xlfn.XLOOKUP(CN$1,'PY1 Data(H)'!$A$1:$CZ$1,_xlfn.XLOOKUP($A91,'PY1 Data(H)'!$A$1:$A$288,'PY1 Data(H)'!$A$1:$CZ$288))</f>
        <v>111999</v>
      </c>
      <c r="CO91" s="176" cm="1">
        <f t="array" ref="CO91">_xlfn.XLOOKUP(CO$1,'PY1 Data(H)'!$A$1:$CZ$1,_xlfn.XLOOKUP($A91,'PY1 Data(H)'!$A$1:$A$288,'PY1 Data(H)'!$A$1:$CZ$288))</f>
        <v>28757079</v>
      </c>
      <c r="CP91" s="176" cm="1">
        <f t="array" ref="CP91">_xlfn.XLOOKUP(CP$1,'PY1 Data(H)'!$A$1:$CZ$1,_xlfn.XLOOKUP($A91,'PY1 Data(H)'!$A$1:$A$288,'PY1 Data(H)'!$A$1:$CZ$288))</f>
        <v>338766</v>
      </c>
      <c r="CQ91" s="176" cm="1">
        <f t="array" ref="CQ91">_xlfn.XLOOKUP(CQ$1,'PY1 Data(H)'!$A$1:$CZ$1,_xlfn.XLOOKUP($A91,'PY1 Data(H)'!$A$1:$A$288,'PY1 Data(H)'!$A$1:$CZ$288))</f>
        <v>0</v>
      </c>
      <c r="CR91" s="176" cm="1">
        <f t="array" ref="CR91">_xlfn.XLOOKUP(CR$1,'PY1 Data(H)'!$A$1:$CZ$1,_xlfn.XLOOKUP($A91,'PY1 Data(H)'!$A$1:$A$288,'PY1 Data(H)'!$A$1:$CZ$288))</f>
        <v>1200855</v>
      </c>
      <c r="CS91" s="176" cm="1">
        <f t="array" ref="CS91">_xlfn.XLOOKUP(CS$1,'PY1 Data(H)'!$A$1:$CZ$1,_xlfn.XLOOKUP($A91,'PY1 Data(H)'!$A$1:$A$288,'PY1 Data(H)'!$A$1:$CZ$288))</f>
        <v>745004</v>
      </c>
      <c r="CT91" s="176" cm="1">
        <f t="array" ref="CT91">_xlfn.XLOOKUP(CT$1,'PY1 Data(H)'!$A$1:$CZ$1,_xlfn.XLOOKUP($A91,'PY1 Data(H)'!$A$1:$A$288,'PY1 Data(H)'!$A$1:$CZ$288))</f>
        <v>0</v>
      </c>
      <c r="CU91" s="176" cm="1">
        <f t="array" ref="CU91">_xlfn.XLOOKUP(CU$1,'PY1 Data(H)'!$A$1:$CZ$1,_xlfn.XLOOKUP($A91,'PY1 Data(H)'!$A$1:$A$288,'PY1 Data(H)'!$A$1:$CZ$288))</f>
        <v>565527</v>
      </c>
      <c r="CV91" s="176" cm="1">
        <f t="array" ref="CV91">_xlfn.XLOOKUP(CV$1,'PY1 Data(H)'!$A$1:$CZ$1,_xlfn.XLOOKUP($A91,'PY1 Data(H)'!$A$1:$A$288,'PY1 Data(H)'!$A$1:$CZ$288))</f>
        <v>0</v>
      </c>
      <c r="CW91" s="176" cm="1">
        <f t="array" ref="CW91">_xlfn.XLOOKUP(CW$1,'PY1 Data(H)'!$A$1:$CZ$1,_xlfn.XLOOKUP($A91,'PY1 Data(H)'!$A$1:$A$288,'PY1 Data(H)'!$A$1:$CZ$288))</f>
        <v>427204</v>
      </c>
      <c r="CX91" s="176" cm="1">
        <f t="array" ref="CX91">_xlfn.XLOOKUP(CX$1,'PY1 Data(H)'!$A$1:$CZ$1,_xlfn.XLOOKUP($A91,'PY1 Data(H)'!$A$1:$A$288,'PY1 Data(H)'!$A$1:$CZ$288))</f>
        <v>18388</v>
      </c>
      <c r="CY91" s="176" cm="1">
        <f t="array" ref="CY91">_xlfn.XLOOKUP(CY$1,'PY1 Data(H)'!$A$1:$CZ$1,_xlfn.XLOOKUP($A91,'PY1 Data(H)'!$A$1:$A$288,'PY1 Data(H)'!$A$1:$CZ$288))</f>
        <v>55627</v>
      </c>
    </row>
    <row r="92" spans="1:103" x14ac:dyDescent="0.3">
      <c r="A92">
        <v>634</v>
      </c>
      <c r="D92" s="176" cm="1">
        <f t="array" ref="D92">_xlfn.XLOOKUP(D$1,'PY1 Data(H)'!$A$1:$CZ$1,_xlfn.XLOOKUP($A92,'PY1 Data(H)'!$A$1:$A$288,'PY1 Data(H)'!$A$1:$CZ$288))</f>
        <v>0</v>
      </c>
      <c r="E92" s="176" cm="1">
        <f t="array" ref="E92">_xlfn.XLOOKUP(E$1,'PY1 Data(H)'!$A$1:$CZ$1,_xlfn.XLOOKUP($A92,'PY1 Data(H)'!$A$1:$A$288,'PY1 Data(H)'!$A$1:$CZ$288))</f>
        <v>0</v>
      </c>
      <c r="F92" s="176" cm="1">
        <f t="array" ref="F92">_xlfn.XLOOKUP(F$1,'PY1 Data(H)'!$A$1:$CZ$1,_xlfn.XLOOKUP($A92,'PY1 Data(H)'!$A$1:$A$288,'PY1 Data(H)'!$A$1:$CZ$288))</f>
        <v>0</v>
      </c>
      <c r="G92" s="176" cm="1">
        <f t="array" ref="G92">_xlfn.XLOOKUP(G$1,'PY1 Data(H)'!$A$1:$CZ$1,_xlfn.XLOOKUP($A92,'PY1 Data(H)'!$A$1:$A$288,'PY1 Data(H)'!$A$1:$CZ$288))</f>
        <v>0</v>
      </c>
      <c r="H92" s="176" cm="1">
        <f t="array" ref="H92">_xlfn.XLOOKUP(H$1,'PY1 Data(H)'!$A$1:$CZ$1,_xlfn.XLOOKUP($A92,'PY1 Data(H)'!$A$1:$A$288,'PY1 Data(H)'!$A$1:$CZ$288))</f>
        <v>0</v>
      </c>
      <c r="I92" s="176" cm="1">
        <f t="array" ref="I92">_xlfn.XLOOKUP(I$1,'PY1 Data(H)'!$A$1:$CZ$1,_xlfn.XLOOKUP($A92,'PY1 Data(H)'!$A$1:$A$288,'PY1 Data(H)'!$A$1:$CZ$288))</f>
        <v>0</v>
      </c>
      <c r="J92" s="176" cm="1">
        <f t="array" ref="J92">_xlfn.XLOOKUP(J$1,'PY1 Data(H)'!$A$1:$CZ$1,_xlfn.XLOOKUP($A92,'PY1 Data(H)'!$A$1:$A$288,'PY1 Data(H)'!$A$1:$CZ$288))</f>
        <v>0</v>
      </c>
      <c r="K92" s="176" cm="1">
        <f t="array" ref="K92">_xlfn.XLOOKUP(K$1,'PY1 Data(H)'!$A$1:$CZ$1,_xlfn.XLOOKUP($A92,'PY1 Data(H)'!$A$1:$A$288,'PY1 Data(H)'!$A$1:$CZ$288))</f>
        <v>482000</v>
      </c>
      <c r="L92" s="176" cm="1">
        <f t="array" ref="L92">_xlfn.XLOOKUP(L$1,'PY1 Data(H)'!$A$1:$CZ$1,_xlfn.XLOOKUP($A92,'PY1 Data(H)'!$A$1:$A$288,'PY1 Data(H)'!$A$1:$CZ$288))</f>
        <v>684654</v>
      </c>
      <c r="M92" s="176" cm="1">
        <f t="array" ref="M92">_xlfn.XLOOKUP(M$1,'PY1 Data(H)'!$A$1:$CZ$1,_xlfn.XLOOKUP($A92,'PY1 Data(H)'!$A$1:$A$288,'PY1 Data(H)'!$A$1:$CZ$288))</f>
        <v>0</v>
      </c>
      <c r="N92" s="176" cm="1">
        <f t="array" ref="N92">_xlfn.XLOOKUP(N$1,'PY1 Data(H)'!$A$1:$CZ$1,_xlfn.XLOOKUP($A92,'PY1 Data(H)'!$A$1:$A$288,'PY1 Data(H)'!$A$1:$CZ$288))</f>
        <v>0</v>
      </c>
      <c r="O92" s="176" cm="1">
        <f t="array" ref="O92">_xlfn.XLOOKUP(O$1,'PY1 Data(H)'!$A$1:$CZ$1,_xlfn.XLOOKUP($A92,'PY1 Data(H)'!$A$1:$A$288,'PY1 Data(H)'!$A$1:$CZ$288))</f>
        <v>0</v>
      </c>
      <c r="P92" s="176" cm="1">
        <f t="array" ref="P92">_xlfn.XLOOKUP(P$1,'PY1 Data(H)'!$A$1:$CZ$1,_xlfn.XLOOKUP($A92,'PY1 Data(H)'!$A$1:$A$288,'PY1 Data(H)'!$A$1:$CZ$288))</f>
        <v>0</v>
      </c>
      <c r="Q92" s="176" cm="1">
        <f t="array" ref="Q92">_xlfn.XLOOKUP(Q$1,'PY1 Data(H)'!$A$1:$CZ$1,_xlfn.XLOOKUP($A92,'PY1 Data(H)'!$A$1:$A$288,'PY1 Data(H)'!$A$1:$CZ$288))</f>
        <v>0</v>
      </c>
      <c r="R92" s="176" cm="1">
        <f t="array" ref="R92">_xlfn.XLOOKUP(R$1,'PY1 Data(H)'!$A$1:$CZ$1,_xlfn.XLOOKUP($A92,'PY1 Data(H)'!$A$1:$A$288,'PY1 Data(H)'!$A$1:$CZ$288))</f>
        <v>0</v>
      </c>
      <c r="S92" s="176" cm="1">
        <f t="array" ref="S92">_xlfn.XLOOKUP(S$1,'PY1 Data(H)'!$A$1:$CZ$1,_xlfn.XLOOKUP($A92,'PY1 Data(H)'!$A$1:$A$288,'PY1 Data(H)'!$A$1:$CZ$288))</f>
        <v>0</v>
      </c>
      <c r="T92" s="176" cm="1">
        <f t="array" ref="T92">_xlfn.XLOOKUP(T$1,'PY1 Data(H)'!$A$1:$CZ$1,_xlfn.XLOOKUP($A92,'PY1 Data(H)'!$A$1:$A$288,'PY1 Data(H)'!$A$1:$CZ$288))</f>
        <v>0</v>
      </c>
      <c r="U92" s="176" cm="1">
        <f t="array" ref="U92">_xlfn.XLOOKUP(U$1,'PY1 Data(H)'!$A$1:$CZ$1,_xlfn.XLOOKUP($A92,'PY1 Data(H)'!$A$1:$A$288,'PY1 Data(H)'!$A$1:$CZ$288))</f>
        <v>0</v>
      </c>
      <c r="V92" s="176" cm="1">
        <f t="array" ref="V92">_xlfn.XLOOKUP(V$1,'PY1 Data(H)'!$A$1:$CZ$1,_xlfn.XLOOKUP($A92,'PY1 Data(H)'!$A$1:$A$288,'PY1 Data(H)'!$A$1:$CZ$288))</f>
        <v>1115016</v>
      </c>
      <c r="W92" s="176" cm="1">
        <f t="array" ref="W92">_xlfn.XLOOKUP(W$1,'PY1 Data(H)'!$A$1:$CZ$1,_xlfn.XLOOKUP($A92,'PY1 Data(H)'!$A$1:$A$288,'PY1 Data(H)'!$A$1:$CZ$288))</f>
        <v>0</v>
      </c>
      <c r="X92" s="176" cm="1">
        <f t="array" ref="X92">_xlfn.XLOOKUP(X$1,'PY1 Data(H)'!$A$1:$CZ$1,_xlfn.XLOOKUP($A92,'PY1 Data(H)'!$A$1:$A$288,'PY1 Data(H)'!$A$1:$CZ$288))</f>
        <v>0</v>
      </c>
      <c r="Y92" s="176" cm="1">
        <f t="array" ref="Y92">_xlfn.XLOOKUP(Y$1,'PY1 Data(H)'!$A$1:$CZ$1,_xlfn.XLOOKUP($A92,'PY1 Data(H)'!$A$1:$A$288,'PY1 Data(H)'!$A$1:$CZ$288))</f>
        <v>0</v>
      </c>
      <c r="Z92" s="176" cm="1">
        <f t="array" ref="Z92">_xlfn.XLOOKUP(Z$1,'PY1 Data(H)'!$A$1:$CZ$1,_xlfn.XLOOKUP($A92,'PY1 Data(H)'!$A$1:$A$288,'PY1 Data(H)'!$A$1:$CZ$288))</f>
        <v>0</v>
      </c>
      <c r="AA92" s="176" cm="1">
        <f t="array" ref="AA92">_xlfn.XLOOKUP(AA$1,'PY1 Data(H)'!$A$1:$CZ$1,_xlfn.XLOOKUP($A92,'PY1 Data(H)'!$A$1:$A$288,'PY1 Data(H)'!$A$1:$CZ$288))</f>
        <v>0</v>
      </c>
      <c r="AB92" s="176" cm="1">
        <f t="array" ref="AB92">_xlfn.XLOOKUP(AB$1,'PY1 Data(H)'!$A$1:$CZ$1,_xlfn.XLOOKUP($A92,'PY1 Data(H)'!$A$1:$A$288,'PY1 Data(H)'!$A$1:$CZ$288))</f>
        <v>0</v>
      </c>
      <c r="AC92" s="176" cm="1">
        <f t="array" ref="AC92">_xlfn.XLOOKUP(AC$1,'PY1 Data(H)'!$A$1:$CZ$1,_xlfn.XLOOKUP($A92,'PY1 Data(H)'!$A$1:$A$288,'PY1 Data(H)'!$A$1:$CZ$288))</f>
        <v>0</v>
      </c>
      <c r="AD92" s="176" cm="1">
        <f t="array" ref="AD92">_xlfn.XLOOKUP(AD$1,'PY1 Data(H)'!$A$1:$CZ$1,_xlfn.XLOOKUP($A92,'PY1 Data(H)'!$A$1:$A$288,'PY1 Data(H)'!$A$1:$CZ$288))</f>
        <v>0</v>
      </c>
      <c r="AE92" s="176" cm="1">
        <f t="array" ref="AE92">_xlfn.XLOOKUP(AE$1,'PY1 Data(H)'!$A$1:$CZ$1,_xlfn.XLOOKUP($A92,'PY1 Data(H)'!$A$1:$A$288,'PY1 Data(H)'!$A$1:$CZ$288))</f>
        <v>0</v>
      </c>
      <c r="AF92" s="176" cm="1">
        <f t="array" ref="AF92">_xlfn.XLOOKUP(AF$1,'PY1 Data(H)'!$A$1:$CZ$1,_xlfn.XLOOKUP($A92,'PY1 Data(H)'!$A$1:$A$288,'PY1 Data(H)'!$A$1:$CZ$288))</f>
        <v>0</v>
      </c>
      <c r="AG92" s="176" cm="1">
        <f t="array" ref="AG92">_xlfn.XLOOKUP(AG$1,'PY1 Data(H)'!$A$1:$CZ$1,_xlfn.XLOOKUP($A92,'PY1 Data(H)'!$A$1:$A$288,'PY1 Data(H)'!$A$1:$CZ$288))</f>
        <v>0</v>
      </c>
      <c r="AH92" s="176" cm="1">
        <f t="array" ref="AH92">_xlfn.XLOOKUP(AH$1,'PY1 Data(H)'!$A$1:$CZ$1,_xlfn.XLOOKUP($A92,'PY1 Data(H)'!$A$1:$A$288,'PY1 Data(H)'!$A$1:$CZ$288))</f>
        <v>0</v>
      </c>
      <c r="AI92" s="176" cm="1">
        <f t="array" ref="AI92">_xlfn.XLOOKUP(AI$1,'PY1 Data(H)'!$A$1:$CZ$1,_xlfn.XLOOKUP($A92,'PY1 Data(H)'!$A$1:$A$288,'PY1 Data(H)'!$A$1:$CZ$288))</f>
        <v>1503033</v>
      </c>
      <c r="AJ92" s="176" cm="1">
        <f t="array" ref="AJ92">_xlfn.XLOOKUP(AJ$1,'PY1 Data(H)'!$A$1:$CZ$1,_xlfn.XLOOKUP($A92,'PY1 Data(H)'!$A$1:$A$288,'PY1 Data(H)'!$A$1:$CZ$288))</f>
        <v>0</v>
      </c>
      <c r="AK92" s="176" cm="1">
        <f t="array" ref="AK92">_xlfn.XLOOKUP(AK$1,'PY1 Data(H)'!$A$1:$CZ$1,_xlfn.XLOOKUP($A92,'PY1 Data(H)'!$A$1:$A$288,'PY1 Data(H)'!$A$1:$CZ$288))</f>
        <v>0</v>
      </c>
      <c r="AL92" s="176" cm="1">
        <f t="array" ref="AL92">_xlfn.XLOOKUP(AL$1,'PY1 Data(H)'!$A$1:$CZ$1,_xlfn.XLOOKUP($A92,'PY1 Data(H)'!$A$1:$A$288,'PY1 Data(H)'!$A$1:$CZ$288))</f>
        <v>0</v>
      </c>
      <c r="AM92" s="176" cm="1">
        <f t="array" ref="AM92">_xlfn.XLOOKUP(AM$1,'PY1 Data(H)'!$A$1:$CZ$1,_xlfn.XLOOKUP($A92,'PY1 Data(H)'!$A$1:$A$288,'PY1 Data(H)'!$A$1:$CZ$288))</f>
        <v>0</v>
      </c>
      <c r="AN92" s="176" cm="1">
        <f t="array" ref="AN92">_xlfn.XLOOKUP(AN$1,'PY1 Data(H)'!$A$1:$CZ$1,_xlfn.XLOOKUP($A92,'PY1 Data(H)'!$A$1:$A$288,'PY1 Data(H)'!$A$1:$CZ$288))</f>
        <v>0</v>
      </c>
      <c r="AO92" s="176" cm="1">
        <f t="array" ref="AO92">_xlfn.XLOOKUP(AO$1,'PY1 Data(H)'!$A$1:$CZ$1,_xlfn.XLOOKUP($A92,'PY1 Data(H)'!$A$1:$A$288,'PY1 Data(H)'!$A$1:$CZ$288))</f>
        <v>0</v>
      </c>
      <c r="AP92" s="176" cm="1">
        <f t="array" ref="AP92">_xlfn.XLOOKUP(AP$1,'PY1 Data(H)'!$A$1:$CZ$1,_xlfn.XLOOKUP($A92,'PY1 Data(H)'!$A$1:$A$288,'PY1 Data(H)'!$A$1:$CZ$288))</f>
        <v>0</v>
      </c>
      <c r="AQ92" s="176" cm="1">
        <f t="array" ref="AQ92">_xlfn.XLOOKUP(AQ$1,'PY1 Data(H)'!$A$1:$CZ$1,_xlfn.XLOOKUP($A92,'PY1 Data(H)'!$A$1:$A$288,'PY1 Data(H)'!$A$1:$CZ$288))</f>
        <v>0</v>
      </c>
      <c r="AR92" s="176" cm="1">
        <f t="array" ref="AR92">_xlfn.XLOOKUP(AR$1,'PY1 Data(H)'!$A$1:$CZ$1,_xlfn.XLOOKUP($A92,'PY1 Data(H)'!$A$1:$A$288,'PY1 Data(H)'!$A$1:$CZ$288))</f>
        <v>0</v>
      </c>
      <c r="AS92" s="176" cm="1">
        <f t="array" ref="AS92">_xlfn.XLOOKUP(AS$1,'PY1 Data(H)'!$A$1:$CZ$1,_xlfn.XLOOKUP($A92,'PY1 Data(H)'!$A$1:$A$288,'PY1 Data(H)'!$A$1:$CZ$288))</f>
        <v>0</v>
      </c>
      <c r="AT92" s="176" cm="1">
        <f t="array" ref="AT92">_xlfn.XLOOKUP(AT$1,'PY1 Data(H)'!$A$1:$CZ$1,_xlfn.XLOOKUP($A92,'PY1 Data(H)'!$A$1:$A$288,'PY1 Data(H)'!$A$1:$CZ$288))</f>
        <v>0</v>
      </c>
      <c r="AU92" s="176" cm="1">
        <f t="array" ref="AU92">_xlfn.XLOOKUP(AU$1,'PY1 Data(H)'!$A$1:$CZ$1,_xlfn.XLOOKUP($A92,'PY1 Data(H)'!$A$1:$A$288,'PY1 Data(H)'!$A$1:$CZ$288))</f>
        <v>0</v>
      </c>
      <c r="AV92" s="176" cm="1">
        <f t="array" ref="AV92">_xlfn.XLOOKUP(AV$1,'PY1 Data(H)'!$A$1:$CZ$1,_xlfn.XLOOKUP($A92,'PY1 Data(H)'!$A$1:$A$288,'PY1 Data(H)'!$A$1:$CZ$288))</f>
        <v>0</v>
      </c>
      <c r="AW92" s="176" cm="1">
        <f t="array" ref="AW92">_xlfn.XLOOKUP(AW$1,'PY1 Data(H)'!$A$1:$CZ$1,_xlfn.XLOOKUP($A92,'PY1 Data(H)'!$A$1:$A$288,'PY1 Data(H)'!$A$1:$CZ$288))</f>
        <v>0</v>
      </c>
      <c r="AX92" s="176" cm="1">
        <f t="array" ref="AX92">_xlfn.XLOOKUP(AX$1,'PY1 Data(H)'!$A$1:$CZ$1,_xlfn.XLOOKUP($A92,'PY1 Data(H)'!$A$1:$A$288,'PY1 Data(H)'!$A$1:$CZ$288))</f>
        <v>0</v>
      </c>
      <c r="AY92" s="176" cm="1">
        <f t="array" ref="AY92">_xlfn.XLOOKUP(AY$1,'PY1 Data(H)'!$A$1:$CZ$1,_xlfn.XLOOKUP($A92,'PY1 Data(H)'!$A$1:$A$288,'PY1 Data(H)'!$A$1:$CZ$288))</f>
        <v>0</v>
      </c>
      <c r="AZ92" s="176" cm="1">
        <f t="array" ref="AZ92">_xlfn.XLOOKUP(AZ$1,'PY1 Data(H)'!$A$1:$CZ$1,_xlfn.XLOOKUP($A92,'PY1 Data(H)'!$A$1:$A$288,'PY1 Data(H)'!$A$1:$CZ$288))</f>
        <v>0</v>
      </c>
      <c r="BA92" s="176" cm="1">
        <f t="array" ref="BA92">_xlfn.XLOOKUP(BA$1,'PY1 Data(H)'!$A$1:$CZ$1,_xlfn.XLOOKUP($A92,'PY1 Data(H)'!$A$1:$A$288,'PY1 Data(H)'!$A$1:$CZ$288))</f>
        <v>0</v>
      </c>
      <c r="BB92" s="176" cm="1">
        <f t="array" ref="BB92">_xlfn.XLOOKUP(BB$1,'PY1 Data(H)'!$A$1:$CZ$1,_xlfn.XLOOKUP($A92,'PY1 Data(H)'!$A$1:$A$288,'PY1 Data(H)'!$A$1:$CZ$288))</f>
        <v>0</v>
      </c>
      <c r="BC92" s="176" cm="1">
        <f t="array" ref="BC92">_xlfn.XLOOKUP(BC$1,'PY1 Data(H)'!$A$1:$CZ$1,_xlfn.XLOOKUP($A92,'PY1 Data(H)'!$A$1:$A$288,'PY1 Data(H)'!$A$1:$CZ$288))</f>
        <v>7665463</v>
      </c>
      <c r="BD92" s="176" cm="1">
        <f t="array" ref="BD92">_xlfn.XLOOKUP(BD$1,'PY1 Data(H)'!$A$1:$CZ$1,_xlfn.XLOOKUP($A92,'PY1 Data(H)'!$A$1:$A$288,'PY1 Data(H)'!$A$1:$CZ$288))</f>
        <v>0</v>
      </c>
      <c r="BE92" s="176" cm="1">
        <f t="array" ref="BE92">_xlfn.XLOOKUP(BE$1,'PY1 Data(H)'!$A$1:$CZ$1,_xlfn.XLOOKUP($A92,'PY1 Data(H)'!$A$1:$A$288,'PY1 Data(H)'!$A$1:$CZ$288))</f>
        <v>0</v>
      </c>
      <c r="BF92" s="176" cm="1">
        <f t="array" ref="BF92">_xlfn.XLOOKUP(BF$1,'PY1 Data(H)'!$A$1:$CZ$1,_xlfn.XLOOKUP($A92,'PY1 Data(H)'!$A$1:$A$288,'PY1 Data(H)'!$A$1:$CZ$288))</f>
        <v>0</v>
      </c>
      <c r="BG92" s="176" cm="1">
        <f t="array" ref="BG92">_xlfn.XLOOKUP(BG$1,'PY1 Data(H)'!$A$1:$CZ$1,_xlfn.XLOOKUP($A92,'PY1 Data(H)'!$A$1:$A$288,'PY1 Data(H)'!$A$1:$CZ$288))</f>
        <v>0</v>
      </c>
      <c r="BH92" s="176" cm="1">
        <f t="array" ref="BH92">_xlfn.XLOOKUP(BH$1,'PY1 Data(H)'!$A$1:$CZ$1,_xlfn.XLOOKUP($A92,'PY1 Data(H)'!$A$1:$A$288,'PY1 Data(H)'!$A$1:$CZ$288))</f>
        <v>0</v>
      </c>
      <c r="BI92" s="176" cm="1">
        <f t="array" ref="BI92">_xlfn.XLOOKUP(BI$1,'PY1 Data(H)'!$A$1:$CZ$1,_xlfn.XLOOKUP($A92,'PY1 Data(H)'!$A$1:$A$288,'PY1 Data(H)'!$A$1:$CZ$288))</f>
        <v>0</v>
      </c>
      <c r="BJ92" s="176" cm="1">
        <f t="array" ref="BJ92">_xlfn.XLOOKUP(BJ$1,'PY1 Data(H)'!$A$1:$CZ$1,_xlfn.XLOOKUP($A92,'PY1 Data(H)'!$A$1:$A$288,'PY1 Data(H)'!$A$1:$CZ$288))</f>
        <v>0</v>
      </c>
      <c r="BK92" s="176" cm="1">
        <f t="array" ref="BK92">_xlfn.XLOOKUP(BK$1,'PY1 Data(H)'!$A$1:$CZ$1,_xlfn.XLOOKUP($A92,'PY1 Data(H)'!$A$1:$A$288,'PY1 Data(H)'!$A$1:$CZ$288))</f>
        <v>0</v>
      </c>
      <c r="BL92" s="176" cm="1">
        <f t="array" ref="BL92">_xlfn.XLOOKUP(BL$1,'PY1 Data(H)'!$A$1:$CZ$1,_xlfn.XLOOKUP($A92,'PY1 Data(H)'!$A$1:$A$288,'PY1 Data(H)'!$A$1:$CZ$288))</f>
        <v>0</v>
      </c>
      <c r="BM92" s="176" cm="1">
        <f t="array" ref="BM92">_xlfn.XLOOKUP(BM$1,'PY1 Data(H)'!$A$1:$CZ$1,_xlfn.XLOOKUP($A92,'PY1 Data(H)'!$A$1:$A$288,'PY1 Data(H)'!$A$1:$CZ$288))</f>
        <v>0</v>
      </c>
      <c r="BN92" s="176" cm="1">
        <f t="array" ref="BN92">_xlfn.XLOOKUP(BN$1,'PY1 Data(H)'!$A$1:$CZ$1,_xlfn.XLOOKUP($A92,'PY1 Data(H)'!$A$1:$A$288,'PY1 Data(H)'!$A$1:$CZ$288))</f>
        <v>1395000</v>
      </c>
      <c r="BO92" s="176" cm="1">
        <f t="array" ref="BO92">_xlfn.XLOOKUP(BO$1,'PY1 Data(H)'!$A$1:$CZ$1,_xlfn.XLOOKUP($A92,'PY1 Data(H)'!$A$1:$A$288,'PY1 Data(H)'!$A$1:$CZ$288))</f>
        <v>0</v>
      </c>
      <c r="BP92" s="176" cm="1">
        <f t="array" ref="BP92">_xlfn.XLOOKUP(BP$1,'PY1 Data(H)'!$A$1:$CZ$1,_xlfn.XLOOKUP($A92,'PY1 Data(H)'!$A$1:$A$288,'PY1 Data(H)'!$A$1:$CZ$288))</f>
        <v>0</v>
      </c>
      <c r="BQ92" s="176" cm="1">
        <f t="array" ref="BQ92">_xlfn.XLOOKUP(BQ$1,'PY1 Data(H)'!$A$1:$CZ$1,_xlfn.XLOOKUP($A92,'PY1 Data(H)'!$A$1:$A$288,'PY1 Data(H)'!$A$1:$CZ$288))</f>
        <v>0</v>
      </c>
      <c r="BR92" s="176" cm="1">
        <f t="array" ref="BR92">_xlfn.XLOOKUP(BR$1,'PY1 Data(H)'!$A$1:$CZ$1,_xlfn.XLOOKUP($A92,'PY1 Data(H)'!$A$1:$A$288,'PY1 Data(H)'!$A$1:$CZ$288))</f>
        <v>0</v>
      </c>
      <c r="BS92" s="176" cm="1">
        <f t="array" ref="BS92">_xlfn.XLOOKUP(BS$1,'PY1 Data(H)'!$A$1:$CZ$1,_xlfn.XLOOKUP($A92,'PY1 Data(H)'!$A$1:$A$288,'PY1 Data(H)'!$A$1:$CZ$288))</f>
        <v>0</v>
      </c>
      <c r="BT92" s="176" cm="1">
        <f t="array" ref="BT92">_xlfn.XLOOKUP(BT$1,'PY1 Data(H)'!$A$1:$CZ$1,_xlfn.XLOOKUP($A92,'PY1 Data(H)'!$A$1:$A$288,'PY1 Data(H)'!$A$1:$CZ$288))</f>
        <v>0</v>
      </c>
      <c r="BU92" s="176" cm="1">
        <f t="array" ref="BU92">_xlfn.XLOOKUP(BU$1,'PY1 Data(H)'!$A$1:$CZ$1,_xlfn.XLOOKUP($A92,'PY1 Data(H)'!$A$1:$A$288,'PY1 Data(H)'!$A$1:$CZ$288))</f>
        <v>0</v>
      </c>
      <c r="BV92" s="176" cm="1">
        <f t="array" ref="BV92">_xlfn.XLOOKUP(BV$1,'PY1 Data(H)'!$A$1:$CZ$1,_xlfn.XLOOKUP($A92,'PY1 Data(H)'!$A$1:$A$288,'PY1 Data(H)'!$A$1:$CZ$288))</f>
        <v>0</v>
      </c>
      <c r="BW92" s="176" cm="1">
        <f t="array" ref="BW92">_xlfn.XLOOKUP(BW$1,'PY1 Data(H)'!$A$1:$CZ$1,_xlfn.XLOOKUP($A92,'PY1 Data(H)'!$A$1:$A$288,'PY1 Data(H)'!$A$1:$CZ$288))</f>
        <v>0</v>
      </c>
      <c r="BX92" s="176" cm="1">
        <f t="array" ref="BX92">_xlfn.XLOOKUP(BX$1,'PY1 Data(H)'!$A$1:$CZ$1,_xlfn.XLOOKUP($A92,'PY1 Data(H)'!$A$1:$A$288,'PY1 Data(H)'!$A$1:$CZ$288))</f>
        <v>0</v>
      </c>
      <c r="BY92" s="176" cm="1">
        <f t="array" ref="BY92">_xlfn.XLOOKUP(BY$1,'PY1 Data(H)'!$A$1:$CZ$1,_xlfn.XLOOKUP($A92,'PY1 Data(H)'!$A$1:$A$288,'PY1 Data(H)'!$A$1:$CZ$288))</f>
        <v>0</v>
      </c>
      <c r="BZ92" s="176" cm="1">
        <f t="array" ref="BZ92">_xlfn.XLOOKUP(BZ$1,'PY1 Data(H)'!$A$1:$CZ$1,_xlfn.XLOOKUP($A92,'PY1 Data(H)'!$A$1:$A$288,'PY1 Data(H)'!$A$1:$CZ$288))</f>
        <v>0</v>
      </c>
      <c r="CA92" s="176" cm="1">
        <f t="array" ref="CA92">_xlfn.XLOOKUP(CA$1,'PY1 Data(H)'!$A$1:$CZ$1,_xlfn.XLOOKUP($A92,'PY1 Data(H)'!$A$1:$A$288,'PY1 Data(H)'!$A$1:$CZ$288))</f>
        <v>0</v>
      </c>
      <c r="CB92" s="176" cm="1">
        <f t="array" ref="CB92">_xlfn.XLOOKUP(CB$1,'PY1 Data(H)'!$A$1:$CZ$1,_xlfn.XLOOKUP($A92,'PY1 Data(H)'!$A$1:$A$288,'PY1 Data(H)'!$A$1:$CZ$288))</f>
        <v>0</v>
      </c>
      <c r="CC92" s="176" cm="1">
        <f t="array" ref="CC92">_xlfn.XLOOKUP(CC$1,'PY1 Data(H)'!$A$1:$CZ$1,_xlfn.XLOOKUP($A92,'PY1 Data(H)'!$A$1:$A$288,'PY1 Data(H)'!$A$1:$CZ$288))</f>
        <v>0</v>
      </c>
      <c r="CD92" s="176" cm="1">
        <f t="array" ref="CD92">_xlfn.XLOOKUP(CD$1,'PY1 Data(H)'!$A$1:$CZ$1,_xlfn.XLOOKUP($A92,'PY1 Data(H)'!$A$1:$A$288,'PY1 Data(H)'!$A$1:$CZ$288))</f>
        <v>0</v>
      </c>
      <c r="CE92" s="176" cm="1">
        <f t="array" ref="CE92">_xlfn.XLOOKUP(CE$1,'PY1 Data(H)'!$A$1:$CZ$1,_xlfn.XLOOKUP($A92,'PY1 Data(H)'!$A$1:$A$288,'PY1 Data(H)'!$A$1:$CZ$288))</f>
        <v>0</v>
      </c>
      <c r="CF92" s="176" cm="1">
        <f t="array" ref="CF92">_xlfn.XLOOKUP(CF$1,'PY1 Data(H)'!$A$1:$CZ$1,_xlfn.XLOOKUP($A92,'PY1 Data(H)'!$A$1:$A$288,'PY1 Data(H)'!$A$1:$CZ$288))</f>
        <v>0</v>
      </c>
      <c r="CG92" s="176" cm="1">
        <f t="array" ref="CG92">_xlfn.XLOOKUP(CG$1,'PY1 Data(H)'!$A$1:$CZ$1,_xlfn.XLOOKUP($A92,'PY1 Data(H)'!$A$1:$A$288,'PY1 Data(H)'!$A$1:$CZ$288))</f>
        <v>0</v>
      </c>
      <c r="CH92" s="176" cm="1">
        <f t="array" ref="CH92">_xlfn.XLOOKUP(CH$1,'PY1 Data(H)'!$A$1:$CZ$1,_xlfn.XLOOKUP($A92,'PY1 Data(H)'!$A$1:$A$288,'PY1 Data(H)'!$A$1:$CZ$288))</f>
        <v>0</v>
      </c>
      <c r="CI92" s="176" cm="1">
        <f t="array" ref="CI92">_xlfn.XLOOKUP(CI$1,'PY1 Data(H)'!$A$1:$CZ$1,_xlfn.XLOOKUP($A92,'PY1 Data(H)'!$A$1:$A$288,'PY1 Data(H)'!$A$1:$CZ$288))</f>
        <v>0</v>
      </c>
      <c r="CJ92" s="176" cm="1">
        <f t="array" ref="CJ92">_xlfn.XLOOKUP(CJ$1,'PY1 Data(H)'!$A$1:$CZ$1,_xlfn.XLOOKUP($A92,'PY1 Data(H)'!$A$1:$A$288,'PY1 Data(H)'!$A$1:$CZ$288))</f>
        <v>0</v>
      </c>
      <c r="CK92" s="176" cm="1">
        <f t="array" ref="CK92">_xlfn.XLOOKUP(CK$1,'PY1 Data(H)'!$A$1:$CZ$1,_xlfn.XLOOKUP($A92,'PY1 Data(H)'!$A$1:$A$288,'PY1 Data(H)'!$A$1:$CZ$288))</f>
        <v>0</v>
      </c>
      <c r="CL92" s="176" cm="1">
        <f t="array" ref="CL92">_xlfn.XLOOKUP(CL$1,'PY1 Data(H)'!$A$1:$CZ$1,_xlfn.XLOOKUP($A92,'PY1 Data(H)'!$A$1:$A$288,'PY1 Data(H)'!$A$1:$CZ$288))</f>
        <v>0</v>
      </c>
      <c r="CM92" s="176" cm="1">
        <f t="array" ref="CM92">_xlfn.XLOOKUP(CM$1,'PY1 Data(H)'!$A$1:$CZ$1,_xlfn.XLOOKUP($A92,'PY1 Data(H)'!$A$1:$A$288,'PY1 Data(H)'!$A$1:$CZ$288))</f>
        <v>0</v>
      </c>
      <c r="CN92" s="176" cm="1">
        <f t="array" ref="CN92">_xlfn.XLOOKUP(CN$1,'PY1 Data(H)'!$A$1:$CZ$1,_xlfn.XLOOKUP($A92,'PY1 Data(H)'!$A$1:$A$288,'PY1 Data(H)'!$A$1:$CZ$288))</f>
        <v>0</v>
      </c>
      <c r="CO92" s="176" cm="1">
        <f t="array" ref="CO92">_xlfn.XLOOKUP(CO$1,'PY1 Data(H)'!$A$1:$CZ$1,_xlfn.XLOOKUP($A92,'PY1 Data(H)'!$A$1:$A$288,'PY1 Data(H)'!$A$1:$CZ$288))</f>
        <v>0</v>
      </c>
      <c r="CP92" s="176" cm="1">
        <f t="array" ref="CP92">_xlfn.XLOOKUP(CP$1,'PY1 Data(H)'!$A$1:$CZ$1,_xlfn.XLOOKUP($A92,'PY1 Data(H)'!$A$1:$A$288,'PY1 Data(H)'!$A$1:$CZ$288))</f>
        <v>217688</v>
      </c>
      <c r="CQ92" s="176" cm="1">
        <f t="array" ref="CQ92">_xlfn.XLOOKUP(CQ$1,'PY1 Data(H)'!$A$1:$CZ$1,_xlfn.XLOOKUP($A92,'PY1 Data(H)'!$A$1:$A$288,'PY1 Data(H)'!$A$1:$CZ$288))</f>
        <v>0</v>
      </c>
      <c r="CR92" s="176" cm="1">
        <f t="array" ref="CR92">_xlfn.XLOOKUP(CR$1,'PY1 Data(H)'!$A$1:$CZ$1,_xlfn.XLOOKUP($A92,'PY1 Data(H)'!$A$1:$A$288,'PY1 Data(H)'!$A$1:$CZ$288))</f>
        <v>0</v>
      </c>
      <c r="CS92" s="176" cm="1">
        <f t="array" ref="CS92">_xlfn.XLOOKUP(CS$1,'PY1 Data(H)'!$A$1:$CZ$1,_xlfn.XLOOKUP($A92,'PY1 Data(H)'!$A$1:$A$288,'PY1 Data(H)'!$A$1:$CZ$288))</f>
        <v>0</v>
      </c>
      <c r="CT92" s="176" cm="1">
        <f t="array" ref="CT92">_xlfn.XLOOKUP(CT$1,'PY1 Data(H)'!$A$1:$CZ$1,_xlfn.XLOOKUP($A92,'PY1 Data(H)'!$A$1:$A$288,'PY1 Data(H)'!$A$1:$CZ$288))</f>
        <v>0</v>
      </c>
      <c r="CU92" s="176" cm="1">
        <f t="array" ref="CU92">_xlfn.XLOOKUP(CU$1,'PY1 Data(H)'!$A$1:$CZ$1,_xlfn.XLOOKUP($A92,'PY1 Data(H)'!$A$1:$A$288,'PY1 Data(H)'!$A$1:$CZ$288))</f>
        <v>90000</v>
      </c>
      <c r="CV92" s="176" cm="1">
        <f t="array" ref="CV92">_xlfn.XLOOKUP(CV$1,'PY1 Data(H)'!$A$1:$CZ$1,_xlfn.XLOOKUP($A92,'PY1 Data(H)'!$A$1:$A$288,'PY1 Data(H)'!$A$1:$CZ$288))</f>
        <v>0</v>
      </c>
      <c r="CW92" s="176" cm="1">
        <f t="array" ref="CW92">_xlfn.XLOOKUP(CW$1,'PY1 Data(H)'!$A$1:$CZ$1,_xlfn.XLOOKUP($A92,'PY1 Data(H)'!$A$1:$A$288,'PY1 Data(H)'!$A$1:$CZ$288))</f>
        <v>0</v>
      </c>
      <c r="CX92" s="176" cm="1">
        <f t="array" ref="CX92">_xlfn.XLOOKUP(CX$1,'PY1 Data(H)'!$A$1:$CZ$1,_xlfn.XLOOKUP($A92,'PY1 Data(H)'!$A$1:$A$288,'PY1 Data(H)'!$A$1:$CZ$288))</f>
        <v>0</v>
      </c>
      <c r="CY92" s="176" cm="1">
        <f t="array" ref="CY92">_xlfn.XLOOKUP(CY$1,'PY1 Data(H)'!$A$1:$CZ$1,_xlfn.XLOOKUP($A92,'PY1 Data(H)'!$A$1:$A$288,'PY1 Data(H)'!$A$1:$CZ$288))</f>
        <v>0</v>
      </c>
    </row>
    <row r="93" spans="1:103" x14ac:dyDescent="0.3">
      <c r="A93">
        <v>635</v>
      </c>
      <c r="D93" s="176" cm="1">
        <f t="array" ref="D93">_xlfn.XLOOKUP(D$1,'PY1 Data(H)'!$A$1:$CZ$1,_xlfn.XLOOKUP($A93,'PY1 Data(H)'!$A$1:$A$288,'PY1 Data(H)'!$A$1:$CZ$288))</f>
        <v>0</v>
      </c>
      <c r="E93" s="176" cm="1">
        <f t="array" ref="E93">_xlfn.XLOOKUP(E$1,'PY1 Data(H)'!$A$1:$CZ$1,_xlfn.XLOOKUP($A93,'PY1 Data(H)'!$A$1:$A$288,'PY1 Data(H)'!$A$1:$CZ$288))</f>
        <v>0</v>
      </c>
      <c r="F93" s="176" cm="1">
        <f t="array" ref="F93">_xlfn.XLOOKUP(F$1,'PY1 Data(H)'!$A$1:$CZ$1,_xlfn.XLOOKUP($A93,'PY1 Data(H)'!$A$1:$A$288,'PY1 Data(H)'!$A$1:$CZ$288))</f>
        <v>0</v>
      </c>
      <c r="G93" s="176" cm="1">
        <f t="array" ref="G93">_xlfn.XLOOKUP(G$1,'PY1 Data(H)'!$A$1:$CZ$1,_xlfn.XLOOKUP($A93,'PY1 Data(H)'!$A$1:$A$288,'PY1 Data(H)'!$A$1:$CZ$288))</f>
        <v>0</v>
      </c>
      <c r="H93" s="176" cm="1">
        <f t="array" ref="H93">_xlfn.XLOOKUP(H$1,'PY1 Data(H)'!$A$1:$CZ$1,_xlfn.XLOOKUP($A93,'PY1 Data(H)'!$A$1:$A$288,'PY1 Data(H)'!$A$1:$CZ$288))</f>
        <v>0</v>
      </c>
      <c r="I93" s="176" cm="1">
        <f t="array" ref="I93">_xlfn.XLOOKUP(I$1,'PY1 Data(H)'!$A$1:$CZ$1,_xlfn.XLOOKUP($A93,'PY1 Data(H)'!$A$1:$A$288,'PY1 Data(H)'!$A$1:$CZ$288))</f>
        <v>0</v>
      </c>
      <c r="J93" s="176" cm="1">
        <f t="array" ref="J93">_xlfn.XLOOKUP(J$1,'PY1 Data(H)'!$A$1:$CZ$1,_xlfn.XLOOKUP($A93,'PY1 Data(H)'!$A$1:$A$288,'PY1 Data(H)'!$A$1:$CZ$288))</f>
        <v>27419</v>
      </c>
      <c r="K93" s="176" cm="1">
        <f t="array" ref="K93">_xlfn.XLOOKUP(K$1,'PY1 Data(H)'!$A$1:$CZ$1,_xlfn.XLOOKUP($A93,'PY1 Data(H)'!$A$1:$A$288,'PY1 Data(H)'!$A$1:$CZ$288))</f>
        <v>20340</v>
      </c>
      <c r="L93" s="176" cm="1">
        <f t="array" ref="L93">_xlfn.XLOOKUP(L$1,'PY1 Data(H)'!$A$1:$CZ$1,_xlfn.XLOOKUP($A93,'PY1 Data(H)'!$A$1:$A$288,'PY1 Data(H)'!$A$1:$CZ$288))</f>
        <v>10681</v>
      </c>
      <c r="M93" s="176" cm="1">
        <f t="array" ref="M93">_xlfn.XLOOKUP(M$1,'PY1 Data(H)'!$A$1:$CZ$1,_xlfn.XLOOKUP($A93,'PY1 Data(H)'!$A$1:$A$288,'PY1 Data(H)'!$A$1:$CZ$288))</f>
        <v>32000</v>
      </c>
      <c r="N93" s="176" cm="1">
        <f t="array" ref="N93">_xlfn.XLOOKUP(N$1,'PY1 Data(H)'!$A$1:$CZ$1,_xlfn.XLOOKUP($A93,'PY1 Data(H)'!$A$1:$A$288,'PY1 Data(H)'!$A$1:$CZ$288))</f>
        <v>0</v>
      </c>
      <c r="O93" s="176" cm="1">
        <f t="array" ref="O93">_xlfn.XLOOKUP(O$1,'PY1 Data(H)'!$A$1:$CZ$1,_xlfn.XLOOKUP($A93,'PY1 Data(H)'!$A$1:$A$288,'PY1 Data(H)'!$A$1:$CZ$288))</f>
        <v>0</v>
      </c>
      <c r="P93" s="176" cm="1">
        <f t="array" ref="P93">_xlfn.XLOOKUP(P$1,'PY1 Data(H)'!$A$1:$CZ$1,_xlfn.XLOOKUP($A93,'PY1 Data(H)'!$A$1:$A$288,'PY1 Data(H)'!$A$1:$CZ$288))</f>
        <v>0</v>
      </c>
      <c r="Q93" s="176" cm="1">
        <f t="array" ref="Q93">_xlfn.XLOOKUP(Q$1,'PY1 Data(H)'!$A$1:$CZ$1,_xlfn.XLOOKUP($A93,'PY1 Data(H)'!$A$1:$A$288,'PY1 Data(H)'!$A$1:$CZ$288))</f>
        <v>43959</v>
      </c>
      <c r="R93" s="176" cm="1">
        <f t="array" ref="R93">_xlfn.XLOOKUP(R$1,'PY1 Data(H)'!$A$1:$CZ$1,_xlfn.XLOOKUP($A93,'PY1 Data(H)'!$A$1:$A$288,'PY1 Data(H)'!$A$1:$CZ$288))</f>
        <v>32680</v>
      </c>
      <c r="S93" s="176" cm="1">
        <f t="array" ref="S93">_xlfn.XLOOKUP(S$1,'PY1 Data(H)'!$A$1:$CZ$1,_xlfn.XLOOKUP($A93,'PY1 Data(H)'!$A$1:$A$288,'PY1 Data(H)'!$A$1:$CZ$288))</f>
        <v>9865</v>
      </c>
      <c r="T93" s="176" cm="1">
        <f t="array" ref="T93">_xlfn.XLOOKUP(T$1,'PY1 Data(H)'!$A$1:$CZ$1,_xlfn.XLOOKUP($A93,'PY1 Data(H)'!$A$1:$A$288,'PY1 Data(H)'!$A$1:$CZ$288))</f>
        <v>0</v>
      </c>
      <c r="U93" s="176" cm="1">
        <f t="array" ref="U93">_xlfn.XLOOKUP(U$1,'PY1 Data(H)'!$A$1:$CZ$1,_xlfn.XLOOKUP($A93,'PY1 Data(H)'!$A$1:$A$288,'PY1 Data(H)'!$A$1:$CZ$288))</f>
        <v>0</v>
      </c>
      <c r="V93" s="176" cm="1">
        <f t="array" ref="V93">_xlfn.XLOOKUP(V$1,'PY1 Data(H)'!$A$1:$CZ$1,_xlfn.XLOOKUP($A93,'PY1 Data(H)'!$A$1:$A$288,'PY1 Data(H)'!$A$1:$CZ$288))</f>
        <v>93428</v>
      </c>
      <c r="W93" s="176" cm="1">
        <f t="array" ref="W93">_xlfn.XLOOKUP(W$1,'PY1 Data(H)'!$A$1:$CZ$1,_xlfn.XLOOKUP($A93,'PY1 Data(H)'!$A$1:$A$288,'PY1 Data(H)'!$A$1:$CZ$288))</f>
        <v>0</v>
      </c>
      <c r="X93" s="176" cm="1">
        <f t="array" ref="X93">_xlfn.XLOOKUP(X$1,'PY1 Data(H)'!$A$1:$CZ$1,_xlfn.XLOOKUP($A93,'PY1 Data(H)'!$A$1:$A$288,'PY1 Data(H)'!$A$1:$CZ$288))</f>
        <v>3530</v>
      </c>
      <c r="Y93" s="176" cm="1">
        <f t="array" ref="Y93">_xlfn.XLOOKUP(Y$1,'PY1 Data(H)'!$A$1:$CZ$1,_xlfn.XLOOKUP($A93,'PY1 Data(H)'!$A$1:$A$288,'PY1 Data(H)'!$A$1:$CZ$288))</f>
        <v>0</v>
      </c>
      <c r="Z93" s="176" cm="1">
        <f t="array" ref="Z93">_xlfn.XLOOKUP(Z$1,'PY1 Data(H)'!$A$1:$CZ$1,_xlfn.XLOOKUP($A93,'PY1 Data(H)'!$A$1:$A$288,'PY1 Data(H)'!$A$1:$CZ$288))</f>
        <v>0</v>
      </c>
      <c r="AA93" s="176" cm="1">
        <f t="array" ref="AA93">_xlfn.XLOOKUP(AA$1,'PY1 Data(H)'!$A$1:$CZ$1,_xlfn.XLOOKUP($A93,'PY1 Data(H)'!$A$1:$A$288,'PY1 Data(H)'!$A$1:$CZ$288))</f>
        <v>0</v>
      </c>
      <c r="AB93" s="176" cm="1">
        <f t="array" ref="AB93">_xlfn.XLOOKUP(AB$1,'PY1 Data(H)'!$A$1:$CZ$1,_xlfn.XLOOKUP($A93,'PY1 Data(H)'!$A$1:$A$288,'PY1 Data(H)'!$A$1:$CZ$288))</f>
        <v>27774</v>
      </c>
      <c r="AC93" s="176" cm="1">
        <f t="array" ref="AC93">_xlfn.XLOOKUP(AC$1,'PY1 Data(H)'!$A$1:$CZ$1,_xlfn.XLOOKUP($A93,'PY1 Data(H)'!$A$1:$A$288,'PY1 Data(H)'!$A$1:$CZ$288))</f>
        <v>0</v>
      </c>
      <c r="AD93" s="176" cm="1">
        <f t="array" ref="AD93">_xlfn.XLOOKUP(AD$1,'PY1 Data(H)'!$A$1:$CZ$1,_xlfn.XLOOKUP($A93,'PY1 Data(H)'!$A$1:$A$288,'PY1 Data(H)'!$A$1:$CZ$288))</f>
        <v>32767</v>
      </c>
      <c r="AE93" s="176" cm="1">
        <f t="array" ref="AE93">_xlfn.XLOOKUP(AE$1,'PY1 Data(H)'!$A$1:$CZ$1,_xlfn.XLOOKUP($A93,'PY1 Data(H)'!$A$1:$A$288,'PY1 Data(H)'!$A$1:$CZ$288))</f>
        <v>87005</v>
      </c>
      <c r="AF93" s="176" cm="1">
        <f t="array" ref="AF93">_xlfn.XLOOKUP(AF$1,'PY1 Data(H)'!$A$1:$CZ$1,_xlfn.XLOOKUP($A93,'PY1 Data(H)'!$A$1:$A$288,'PY1 Data(H)'!$A$1:$CZ$288))</f>
        <v>375</v>
      </c>
      <c r="AG93" s="176" cm="1">
        <f t="array" ref="AG93">_xlfn.XLOOKUP(AG$1,'PY1 Data(H)'!$A$1:$CZ$1,_xlfn.XLOOKUP($A93,'PY1 Data(H)'!$A$1:$A$288,'PY1 Data(H)'!$A$1:$CZ$288))</f>
        <v>71000</v>
      </c>
      <c r="AH93" s="176" cm="1">
        <f t="array" ref="AH93">_xlfn.XLOOKUP(AH$1,'PY1 Data(H)'!$A$1:$CZ$1,_xlfn.XLOOKUP($A93,'PY1 Data(H)'!$A$1:$A$288,'PY1 Data(H)'!$A$1:$CZ$288))</f>
        <v>20000</v>
      </c>
      <c r="AI93" s="176" cm="1">
        <f t="array" ref="AI93">_xlfn.XLOOKUP(AI$1,'PY1 Data(H)'!$A$1:$CZ$1,_xlfn.XLOOKUP($A93,'PY1 Data(H)'!$A$1:$A$288,'PY1 Data(H)'!$A$1:$CZ$288))</f>
        <v>65948</v>
      </c>
      <c r="AJ93" s="176" cm="1">
        <f t="array" ref="AJ93">_xlfn.XLOOKUP(AJ$1,'PY1 Data(H)'!$A$1:$CZ$1,_xlfn.XLOOKUP($A93,'PY1 Data(H)'!$A$1:$A$288,'PY1 Data(H)'!$A$1:$CZ$288))</f>
        <v>0</v>
      </c>
      <c r="AK93" s="176" cm="1">
        <f t="array" ref="AK93">_xlfn.XLOOKUP(AK$1,'PY1 Data(H)'!$A$1:$CZ$1,_xlfn.XLOOKUP($A93,'PY1 Data(H)'!$A$1:$A$288,'PY1 Data(H)'!$A$1:$CZ$288))</f>
        <v>0</v>
      </c>
      <c r="AL93" s="176" cm="1">
        <f t="array" ref="AL93">_xlfn.XLOOKUP(AL$1,'PY1 Data(H)'!$A$1:$CZ$1,_xlfn.XLOOKUP($A93,'PY1 Data(H)'!$A$1:$A$288,'PY1 Data(H)'!$A$1:$CZ$288))</f>
        <v>30253</v>
      </c>
      <c r="AM93" s="176" cm="1">
        <f t="array" ref="AM93">_xlfn.XLOOKUP(AM$1,'PY1 Data(H)'!$A$1:$CZ$1,_xlfn.XLOOKUP($A93,'PY1 Data(H)'!$A$1:$A$288,'PY1 Data(H)'!$A$1:$CZ$288))</f>
        <v>0</v>
      </c>
      <c r="AN93" s="176" cm="1">
        <f t="array" ref="AN93">_xlfn.XLOOKUP(AN$1,'PY1 Data(H)'!$A$1:$CZ$1,_xlfn.XLOOKUP($A93,'PY1 Data(H)'!$A$1:$A$288,'PY1 Data(H)'!$A$1:$CZ$288))</f>
        <v>21912</v>
      </c>
      <c r="AO93" s="176" cm="1">
        <f t="array" ref="AO93">_xlfn.XLOOKUP(AO$1,'PY1 Data(H)'!$A$1:$CZ$1,_xlfn.XLOOKUP($A93,'PY1 Data(H)'!$A$1:$A$288,'PY1 Data(H)'!$A$1:$CZ$288))</f>
        <v>0</v>
      </c>
      <c r="AP93" s="176" cm="1">
        <f t="array" ref="AP93">_xlfn.XLOOKUP(AP$1,'PY1 Data(H)'!$A$1:$CZ$1,_xlfn.XLOOKUP($A93,'PY1 Data(H)'!$A$1:$A$288,'PY1 Data(H)'!$A$1:$CZ$288))</f>
        <v>0</v>
      </c>
      <c r="AQ93" s="176" cm="1">
        <f t="array" ref="AQ93">_xlfn.XLOOKUP(AQ$1,'PY1 Data(H)'!$A$1:$CZ$1,_xlfn.XLOOKUP($A93,'PY1 Data(H)'!$A$1:$A$288,'PY1 Data(H)'!$A$1:$CZ$288))</f>
        <v>0</v>
      </c>
      <c r="AR93" s="176" cm="1">
        <f t="array" ref="AR93">_xlfn.XLOOKUP(AR$1,'PY1 Data(H)'!$A$1:$CZ$1,_xlfn.XLOOKUP($A93,'PY1 Data(H)'!$A$1:$A$288,'PY1 Data(H)'!$A$1:$CZ$288))</f>
        <v>0</v>
      </c>
      <c r="AS93" s="176" cm="1">
        <f t="array" ref="AS93">_xlfn.XLOOKUP(AS$1,'PY1 Data(H)'!$A$1:$CZ$1,_xlfn.XLOOKUP($A93,'PY1 Data(H)'!$A$1:$A$288,'PY1 Data(H)'!$A$1:$CZ$288))</f>
        <v>22793</v>
      </c>
      <c r="AT93" s="176" cm="1">
        <f t="array" ref="AT93">_xlfn.XLOOKUP(AT$1,'PY1 Data(H)'!$A$1:$CZ$1,_xlfn.XLOOKUP($A93,'PY1 Data(H)'!$A$1:$A$288,'PY1 Data(H)'!$A$1:$CZ$288))</f>
        <v>410635</v>
      </c>
      <c r="AU93" s="176" cm="1">
        <f t="array" ref="AU93">_xlfn.XLOOKUP(AU$1,'PY1 Data(H)'!$A$1:$CZ$1,_xlfn.XLOOKUP($A93,'PY1 Data(H)'!$A$1:$A$288,'PY1 Data(H)'!$A$1:$CZ$288))</f>
        <v>0</v>
      </c>
      <c r="AV93" s="176" cm="1">
        <f t="array" ref="AV93">_xlfn.XLOOKUP(AV$1,'PY1 Data(H)'!$A$1:$CZ$1,_xlfn.XLOOKUP($A93,'PY1 Data(H)'!$A$1:$A$288,'PY1 Data(H)'!$A$1:$CZ$288))</f>
        <v>0</v>
      </c>
      <c r="AW93" s="176" cm="1">
        <f t="array" ref="AW93">_xlfn.XLOOKUP(AW$1,'PY1 Data(H)'!$A$1:$CZ$1,_xlfn.XLOOKUP($A93,'PY1 Data(H)'!$A$1:$A$288,'PY1 Data(H)'!$A$1:$CZ$288))</f>
        <v>6318</v>
      </c>
      <c r="AX93" s="176" cm="1">
        <f t="array" ref="AX93">_xlfn.XLOOKUP(AX$1,'PY1 Data(H)'!$A$1:$CZ$1,_xlfn.XLOOKUP($A93,'PY1 Data(H)'!$A$1:$A$288,'PY1 Data(H)'!$A$1:$CZ$288))</f>
        <v>45530</v>
      </c>
      <c r="AY93" s="176" cm="1">
        <f t="array" ref="AY93">_xlfn.XLOOKUP(AY$1,'PY1 Data(H)'!$A$1:$CZ$1,_xlfn.XLOOKUP($A93,'PY1 Data(H)'!$A$1:$A$288,'PY1 Data(H)'!$A$1:$CZ$288))</f>
        <v>0</v>
      </c>
      <c r="AZ93" s="176" cm="1">
        <f t="array" ref="AZ93">_xlfn.XLOOKUP(AZ$1,'PY1 Data(H)'!$A$1:$CZ$1,_xlfn.XLOOKUP($A93,'PY1 Data(H)'!$A$1:$A$288,'PY1 Data(H)'!$A$1:$CZ$288))</f>
        <v>0</v>
      </c>
      <c r="BA93" s="176" cm="1">
        <f t="array" ref="BA93">_xlfn.XLOOKUP(BA$1,'PY1 Data(H)'!$A$1:$CZ$1,_xlfn.XLOOKUP($A93,'PY1 Data(H)'!$A$1:$A$288,'PY1 Data(H)'!$A$1:$CZ$288))</f>
        <v>0</v>
      </c>
      <c r="BB93" s="176" cm="1">
        <f t="array" ref="BB93">_xlfn.XLOOKUP(BB$1,'PY1 Data(H)'!$A$1:$CZ$1,_xlfn.XLOOKUP($A93,'PY1 Data(H)'!$A$1:$A$288,'PY1 Data(H)'!$A$1:$CZ$288))</f>
        <v>166536</v>
      </c>
      <c r="BC93" s="176" cm="1">
        <f t="array" ref="BC93">_xlfn.XLOOKUP(BC$1,'PY1 Data(H)'!$A$1:$CZ$1,_xlfn.XLOOKUP($A93,'PY1 Data(H)'!$A$1:$A$288,'PY1 Data(H)'!$A$1:$CZ$288))</f>
        <v>19751</v>
      </c>
      <c r="BD93" s="176" cm="1">
        <f t="array" ref="BD93">_xlfn.XLOOKUP(BD$1,'PY1 Data(H)'!$A$1:$CZ$1,_xlfn.XLOOKUP($A93,'PY1 Data(H)'!$A$1:$A$288,'PY1 Data(H)'!$A$1:$CZ$288))</f>
        <v>0</v>
      </c>
      <c r="BE93" s="176" cm="1">
        <f t="array" ref="BE93">_xlfn.XLOOKUP(BE$1,'PY1 Data(H)'!$A$1:$CZ$1,_xlfn.XLOOKUP($A93,'PY1 Data(H)'!$A$1:$A$288,'PY1 Data(H)'!$A$1:$CZ$288))</f>
        <v>0</v>
      </c>
      <c r="BF93" s="176" cm="1">
        <f t="array" ref="BF93">_xlfn.XLOOKUP(BF$1,'PY1 Data(H)'!$A$1:$CZ$1,_xlfn.XLOOKUP($A93,'PY1 Data(H)'!$A$1:$A$288,'PY1 Data(H)'!$A$1:$CZ$288))</f>
        <v>90563</v>
      </c>
      <c r="BG93" s="176" cm="1">
        <f t="array" ref="BG93">_xlfn.XLOOKUP(BG$1,'PY1 Data(H)'!$A$1:$CZ$1,_xlfn.XLOOKUP($A93,'PY1 Data(H)'!$A$1:$A$288,'PY1 Data(H)'!$A$1:$CZ$288))</f>
        <v>0</v>
      </c>
      <c r="BH93" s="176" cm="1">
        <f t="array" ref="BH93">_xlfn.XLOOKUP(BH$1,'PY1 Data(H)'!$A$1:$CZ$1,_xlfn.XLOOKUP($A93,'PY1 Data(H)'!$A$1:$A$288,'PY1 Data(H)'!$A$1:$CZ$288))</f>
        <v>0</v>
      </c>
      <c r="BI93" s="176" cm="1">
        <f t="array" ref="BI93">_xlfn.XLOOKUP(BI$1,'PY1 Data(H)'!$A$1:$CZ$1,_xlfn.XLOOKUP($A93,'PY1 Data(H)'!$A$1:$A$288,'PY1 Data(H)'!$A$1:$CZ$288))</f>
        <v>3000</v>
      </c>
      <c r="BJ93" s="176" cm="1">
        <f t="array" ref="BJ93">_xlfn.XLOOKUP(BJ$1,'PY1 Data(H)'!$A$1:$CZ$1,_xlfn.XLOOKUP($A93,'PY1 Data(H)'!$A$1:$A$288,'PY1 Data(H)'!$A$1:$CZ$288))</f>
        <v>0</v>
      </c>
      <c r="BK93" s="176" cm="1">
        <f t="array" ref="BK93">_xlfn.XLOOKUP(BK$1,'PY1 Data(H)'!$A$1:$CZ$1,_xlfn.XLOOKUP($A93,'PY1 Data(H)'!$A$1:$A$288,'PY1 Data(H)'!$A$1:$CZ$288))</f>
        <v>0</v>
      </c>
      <c r="BL93" s="176" cm="1">
        <f t="array" ref="BL93">_xlfn.XLOOKUP(BL$1,'PY1 Data(H)'!$A$1:$CZ$1,_xlfn.XLOOKUP($A93,'PY1 Data(H)'!$A$1:$A$288,'PY1 Data(H)'!$A$1:$CZ$288))</f>
        <v>0</v>
      </c>
      <c r="BM93" s="176" cm="1">
        <f t="array" ref="BM93">_xlfn.XLOOKUP(BM$1,'PY1 Data(H)'!$A$1:$CZ$1,_xlfn.XLOOKUP($A93,'PY1 Data(H)'!$A$1:$A$288,'PY1 Data(H)'!$A$1:$CZ$288))</f>
        <v>5885</v>
      </c>
      <c r="BN93" s="176" cm="1">
        <f t="array" ref="BN93">_xlfn.XLOOKUP(BN$1,'PY1 Data(H)'!$A$1:$CZ$1,_xlfn.XLOOKUP($A93,'PY1 Data(H)'!$A$1:$A$288,'PY1 Data(H)'!$A$1:$CZ$288))</f>
        <v>60000</v>
      </c>
      <c r="BO93" s="176" cm="1">
        <f t="array" ref="BO93">_xlfn.XLOOKUP(BO$1,'PY1 Data(H)'!$A$1:$CZ$1,_xlfn.XLOOKUP($A93,'PY1 Data(H)'!$A$1:$A$288,'PY1 Data(H)'!$A$1:$CZ$288))</f>
        <v>2561</v>
      </c>
      <c r="BP93" s="176" cm="1">
        <f t="array" ref="BP93">_xlfn.XLOOKUP(BP$1,'PY1 Data(H)'!$A$1:$CZ$1,_xlfn.XLOOKUP($A93,'PY1 Data(H)'!$A$1:$A$288,'PY1 Data(H)'!$A$1:$CZ$288))</f>
        <v>0</v>
      </c>
      <c r="BQ93" s="176" cm="1">
        <f t="array" ref="BQ93">_xlfn.XLOOKUP(BQ$1,'PY1 Data(H)'!$A$1:$CZ$1,_xlfn.XLOOKUP($A93,'PY1 Data(H)'!$A$1:$A$288,'PY1 Data(H)'!$A$1:$CZ$288))</f>
        <v>0</v>
      </c>
      <c r="BR93" s="176" cm="1">
        <f t="array" ref="BR93">_xlfn.XLOOKUP(BR$1,'PY1 Data(H)'!$A$1:$CZ$1,_xlfn.XLOOKUP($A93,'PY1 Data(H)'!$A$1:$A$288,'PY1 Data(H)'!$A$1:$CZ$288))</f>
        <v>0</v>
      </c>
      <c r="BS93" s="176" cm="1">
        <f t="array" ref="BS93">_xlfn.XLOOKUP(BS$1,'PY1 Data(H)'!$A$1:$CZ$1,_xlfn.XLOOKUP($A93,'PY1 Data(H)'!$A$1:$A$288,'PY1 Data(H)'!$A$1:$CZ$288))</f>
        <v>0</v>
      </c>
      <c r="BT93" s="176" cm="1">
        <f t="array" ref="BT93">_xlfn.XLOOKUP(BT$1,'PY1 Data(H)'!$A$1:$CZ$1,_xlfn.XLOOKUP($A93,'PY1 Data(H)'!$A$1:$A$288,'PY1 Data(H)'!$A$1:$CZ$288))</f>
        <v>12000</v>
      </c>
      <c r="BU93" s="176" cm="1">
        <f t="array" ref="BU93">_xlfn.XLOOKUP(BU$1,'PY1 Data(H)'!$A$1:$CZ$1,_xlfn.XLOOKUP($A93,'PY1 Data(H)'!$A$1:$A$288,'PY1 Data(H)'!$A$1:$CZ$288))</f>
        <v>32000</v>
      </c>
      <c r="BV93" s="176" cm="1">
        <f t="array" ref="BV93">_xlfn.XLOOKUP(BV$1,'PY1 Data(H)'!$A$1:$CZ$1,_xlfn.XLOOKUP($A93,'PY1 Data(H)'!$A$1:$A$288,'PY1 Data(H)'!$A$1:$CZ$288))</f>
        <v>8951</v>
      </c>
      <c r="BW93" s="176" cm="1">
        <f t="array" ref="BW93">_xlfn.XLOOKUP(BW$1,'PY1 Data(H)'!$A$1:$CZ$1,_xlfn.XLOOKUP($A93,'PY1 Data(H)'!$A$1:$A$288,'PY1 Data(H)'!$A$1:$CZ$288))</f>
        <v>22838</v>
      </c>
      <c r="BX93" s="176" cm="1">
        <f t="array" ref="BX93">_xlfn.XLOOKUP(BX$1,'PY1 Data(H)'!$A$1:$CZ$1,_xlfn.XLOOKUP($A93,'PY1 Data(H)'!$A$1:$A$288,'PY1 Data(H)'!$A$1:$CZ$288))</f>
        <v>0</v>
      </c>
      <c r="BY93" s="176" cm="1">
        <f t="array" ref="BY93">_xlfn.XLOOKUP(BY$1,'PY1 Data(H)'!$A$1:$CZ$1,_xlfn.XLOOKUP($A93,'PY1 Data(H)'!$A$1:$A$288,'PY1 Data(H)'!$A$1:$CZ$288))</f>
        <v>0</v>
      </c>
      <c r="BZ93" s="176" cm="1">
        <f t="array" ref="BZ93">_xlfn.XLOOKUP(BZ$1,'PY1 Data(H)'!$A$1:$CZ$1,_xlfn.XLOOKUP($A93,'PY1 Data(H)'!$A$1:$A$288,'PY1 Data(H)'!$A$1:$CZ$288))</f>
        <v>0</v>
      </c>
      <c r="CA93" s="176" cm="1">
        <f t="array" ref="CA93">_xlfn.XLOOKUP(CA$1,'PY1 Data(H)'!$A$1:$CZ$1,_xlfn.XLOOKUP($A93,'PY1 Data(H)'!$A$1:$A$288,'PY1 Data(H)'!$A$1:$CZ$288))</f>
        <v>0</v>
      </c>
      <c r="CB93" s="176" cm="1">
        <f t="array" ref="CB93">_xlfn.XLOOKUP(CB$1,'PY1 Data(H)'!$A$1:$CZ$1,_xlfn.XLOOKUP($A93,'PY1 Data(H)'!$A$1:$A$288,'PY1 Data(H)'!$A$1:$CZ$288))</f>
        <v>0</v>
      </c>
      <c r="CC93" s="176" cm="1">
        <f t="array" ref="CC93">_xlfn.XLOOKUP(CC$1,'PY1 Data(H)'!$A$1:$CZ$1,_xlfn.XLOOKUP($A93,'PY1 Data(H)'!$A$1:$A$288,'PY1 Data(H)'!$A$1:$CZ$288))</f>
        <v>23180</v>
      </c>
      <c r="CD93" s="176" cm="1">
        <f t="array" ref="CD93">_xlfn.XLOOKUP(CD$1,'PY1 Data(H)'!$A$1:$CZ$1,_xlfn.XLOOKUP($A93,'PY1 Data(H)'!$A$1:$A$288,'PY1 Data(H)'!$A$1:$CZ$288))</f>
        <v>488</v>
      </c>
      <c r="CE93" s="176" cm="1">
        <f t="array" ref="CE93">_xlfn.XLOOKUP(CE$1,'PY1 Data(H)'!$A$1:$CZ$1,_xlfn.XLOOKUP($A93,'PY1 Data(H)'!$A$1:$A$288,'PY1 Data(H)'!$A$1:$CZ$288))</f>
        <v>0</v>
      </c>
      <c r="CF93" s="176" cm="1">
        <f t="array" ref="CF93">_xlfn.XLOOKUP(CF$1,'PY1 Data(H)'!$A$1:$CZ$1,_xlfn.XLOOKUP($A93,'PY1 Data(H)'!$A$1:$A$288,'PY1 Data(H)'!$A$1:$CZ$288))</f>
        <v>0</v>
      </c>
      <c r="CG93" s="176" cm="1">
        <f t="array" ref="CG93">_xlfn.XLOOKUP(CG$1,'PY1 Data(H)'!$A$1:$CZ$1,_xlfn.XLOOKUP($A93,'PY1 Data(H)'!$A$1:$A$288,'PY1 Data(H)'!$A$1:$CZ$288))</f>
        <v>29704</v>
      </c>
      <c r="CH93" s="176" cm="1">
        <f t="array" ref="CH93">_xlfn.XLOOKUP(CH$1,'PY1 Data(H)'!$A$1:$CZ$1,_xlfn.XLOOKUP($A93,'PY1 Data(H)'!$A$1:$A$288,'PY1 Data(H)'!$A$1:$CZ$288))</f>
        <v>0</v>
      </c>
      <c r="CI93" s="176" cm="1">
        <f t="array" ref="CI93">_xlfn.XLOOKUP(CI$1,'PY1 Data(H)'!$A$1:$CZ$1,_xlfn.XLOOKUP($A93,'PY1 Data(H)'!$A$1:$A$288,'PY1 Data(H)'!$A$1:$CZ$288))</f>
        <v>29411</v>
      </c>
      <c r="CJ93" s="176" cm="1">
        <f t="array" ref="CJ93">_xlfn.XLOOKUP(CJ$1,'PY1 Data(H)'!$A$1:$CZ$1,_xlfn.XLOOKUP($A93,'PY1 Data(H)'!$A$1:$A$288,'PY1 Data(H)'!$A$1:$CZ$288))</f>
        <v>0</v>
      </c>
      <c r="CK93" s="176" cm="1">
        <f t="array" ref="CK93">_xlfn.XLOOKUP(CK$1,'PY1 Data(H)'!$A$1:$CZ$1,_xlfn.XLOOKUP($A93,'PY1 Data(H)'!$A$1:$A$288,'PY1 Data(H)'!$A$1:$CZ$288))</f>
        <v>0</v>
      </c>
      <c r="CL93" s="176" cm="1">
        <f t="array" ref="CL93">_xlfn.XLOOKUP(CL$1,'PY1 Data(H)'!$A$1:$CZ$1,_xlfn.XLOOKUP($A93,'PY1 Data(H)'!$A$1:$A$288,'PY1 Data(H)'!$A$1:$CZ$288))</f>
        <v>0</v>
      </c>
      <c r="CM93" s="176" cm="1">
        <f t="array" ref="CM93">_xlfn.XLOOKUP(CM$1,'PY1 Data(H)'!$A$1:$CZ$1,_xlfn.XLOOKUP($A93,'PY1 Data(H)'!$A$1:$A$288,'PY1 Data(H)'!$A$1:$CZ$288))</f>
        <v>0</v>
      </c>
      <c r="CN93" s="176" cm="1">
        <f t="array" ref="CN93">_xlfn.XLOOKUP(CN$1,'PY1 Data(H)'!$A$1:$CZ$1,_xlfn.XLOOKUP($A93,'PY1 Data(H)'!$A$1:$A$288,'PY1 Data(H)'!$A$1:$CZ$288))</f>
        <v>0</v>
      </c>
      <c r="CO93" s="176" cm="1">
        <f t="array" ref="CO93">_xlfn.XLOOKUP(CO$1,'PY1 Data(H)'!$A$1:$CZ$1,_xlfn.XLOOKUP($A93,'PY1 Data(H)'!$A$1:$A$288,'PY1 Data(H)'!$A$1:$CZ$288))</f>
        <v>836617</v>
      </c>
      <c r="CP93" s="176" cm="1">
        <f t="array" ref="CP93">_xlfn.XLOOKUP(CP$1,'PY1 Data(H)'!$A$1:$CZ$1,_xlfn.XLOOKUP($A93,'PY1 Data(H)'!$A$1:$A$288,'PY1 Data(H)'!$A$1:$CZ$288))</f>
        <v>0</v>
      </c>
      <c r="CQ93" s="176" cm="1">
        <f t="array" ref="CQ93">_xlfn.XLOOKUP(CQ$1,'PY1 Data(H)'!$A$1:$CZ$1,_xlfn.XLOOKUP($A93,'PY1 Data(H)'!$A$1:$A$288,'PY1 Data(H)'!$A$1:$CZ$288))</f>
        <v>0</v>
      </c>
      <c r="CR93" s="176" cm="1">
        <f t="array" ref="CR93">_xlfn.XLOOKUP(CR$1,'PY1 Data(H)'!$A$1:$CZ$1,_xlfn.XLOOKUP($A93,'PY1 Data(H)'!$A$1:$A$288,'PY1 Data(H)'!$A$1:$CZ$288))</f>
        <v>0</v>
      </c>
      <c r="CS93" s="176" cm="1">
        <f t="array" ref="CS93">_xlfn.XLOOKUP(CS$1,'PY1 Data(H)'!$A$1:$CZ$1,_xlfn.XLOOKUP($A93,'PY1 Data(H)'!$A$1:$A$288,'PY1 Data(H)'!$A$1:$CZ$288))</f>
        <v>0</v>
      </c>
      <c r="CT93" s="176" cm="1">
        <f t="array" ref="CT93">_xlfn.XLOOKUP(CT$1,'PY1 Data(H)'!$A$1:$CZ$1,_xlfn.XLOOKUP($A93,'PY1 Data(H)'!$A$1:$A$288,'PY1 Data(H)'!$A$1:$CZ$288))</f>
        <v>0</v>
      </c>
      <c r="CU93" s="176" cm="1">
        <f t="array" ref="CU93">_xlfn.XLOOKUP(CU$1,'PY1 Data(H)'!$A$1:$CZ$1,_xlfn.XLOOKUP($A93,'PY1 Data(H)'!$A$1:$A$288,'PY1 Data(H)'!$A$1:$CZ$288))</f>
        <v>0</v>
      </c>
      <c r="CV93" s="176" cm="1">
        <f t="array" ref="CV93">_xlfn.XLOOKUP(CV$1,'PY1 Data(H)'!$A$1:$CZ$1,_xlfn.XLOOKUP($A93,'PY1 Data(H)'!$A$1:$A$288,'PY1 Data(H)'!$A$1:$CZ$288))</f>
        <v>0</v>
      </c>
      <c r="CW93" s="176" cm="1">
        <f t="array" ref="CW93">_xlfn.XLOOKUP(CW$1,'PY1 Data(H)'!$A$1:$CZ$1,_xlfn.XLOOKUP($A93,'PY1 Data(H)'!$A$1:$A$288,'PY1 Data(H)'!$A$1:$CZ$288))</f>
        <v>19428</v>
      </c>
      <c r="CX93" s="176" cm="1">
        <f t="array" ref="CX93">_xlfn.XLOOKUP(CX$1,'PY1 Data(H)'!$A$1:$CZ$1,_xlfn.XLOOKUP($A93,'PY1 Data(H)'!$A$1:$A$288,'PY1 Data(H)'!$A$1:$CZ$288))</f>
        <v>1895</v>
      </c>
      <c r="CY93" s="176" cm="1">
        <f t="array" ref="CY93">_xlfn.XLOOKUP(CY$1,'PY1 Data(H)'!$A$1:$CZ$1,_xlfn.XLOOKUP($A93,'PY1 Data(H)'!$A$1:$A$288,'PY1 Data(H)'!$A$1:$CZ$288))</f>
        <v>0</v>
      </c>
    </row>
    <row r="94" spans="1:103" x14ac:dyDescent="0.3">
      <c r="A94">
        <v>636</v>
      </c>
      <c r="D94" s="176" cm="1">
        <f t="array" ref="D94">_xlfn.XLOOKUP(D$1,'PY1 Data(H)'!$A$1:$CZ$1,_xlfn.XLOOKUP($A94,'PY1 Data(H)'!$A$1:$A$288,'PY1 Data(H)'!$A$1:$CZ$288))</f>
        <v>0</v>
      </c>
      <c r="E94" s="176" cm="1">
        <f t="array" ref="E94">_xlfn.XLOOKUP(E$1,'PY1 Data(H)'!$A$1:$CZ$1,_xlfn.XLOOKUP($A94,'PY1 Data(H)'!$A$1:$A$288,'PY1 Data(H)'!$A$1:$CZ$288))</f>
        <v>0</v>
      </c>
      <c r="F94" s="176" cm="1">
        <f t="array" ref="F94">_xlfn.XLOOKUP(F$1,'PY1 Data(H)'!$A$1:$CZ$1,_xlfn.XLOOKUP($A94,'PY1 Data(H)'!$A$1:$A$288,'PY1 Data(H)'!$A$1:$CZ$288))</f>
        <v>0</v>
      </c>
      <c r="G94" s="176" cm="1">
        <f t="array" ref="G94">_xlfn.XLOOKUP(G$1,'PY1 Data(H)'!$A$1:$CZ$1,_xlfn.XLOOKUP($A94,'PY1 Data(H)'!$A$1:$A$288,'PY1 Data(H)'!$A$1:$CZ$288))</f>
        <v>0</v>
      </c>
      <c r="H94" s="176" cm="1">
        <f t="array" ref="H94">_xlfn.XLOOKUP(H$1,'PY1 Data(H)'!$A$1:$CZ$1,_xlfn.XLOOKUP($A94,'PY1 Data(H)'!$A$1:$A$288,'PY1 Data(H)'!$A$1:$CZ$288))</f>
        <v>0</v>
      </c>
      <c r="I94" s="176" cm="1">
        <f t="array" ref="I94">_xlfn.XLOOKUP(I$1,'PY1 Data(H)'!$A$1:$CZ$1,_xlfn.XLOOKUP($A94,'PY1 Data(H)'!$A$1:$A$288,'PY1 Data(H)'!$A$1:$CZ$288))</f>
        <v>0</v>
      </c>
      <c r="J94" s="176" cm="1">
        <f t="array" ref="J94">_xlfn.XLOOKUP(J$1,'PY1 Data(H)'!$A$1:$CZ$1,_xlfn.XLOOKUP($A94,'PY1 Data(H)'!$A$1:$A$288,'PY1 Data(H)'!$A$1:$CZ$288))</f>
        <v>0</v>
      </c>
      <c r="K94" s="176" cm="1">
        <f t="array" ref="K94">_xlfn.XLOOKUP(K$1,'PY1 Data(H)'!$A$1:$CZ$1,_xlfn.XLOOKUP($A94,'PY1 Data(H)'!$A$1:$A$288,'PY1 Data(H)'!$A$1:$CZ$288))</f>
        <v>0</v>
      </c>
      <c r="L94" s="176" cm="1">
        <f t="array" ref="L94">_xlfn.XLOOKUP(L$1,'PY1 Data(H)'!$A$1:$CZ$1,_xlfn.XLOOKUP($A94,'PY1 Data(H)'!$A$1:$A$288,'PY1 Data(H)'!$A$1:$CZ$288))</f>
        <v>0</v>
      </c>
      <c r="M94" s="176" cm="1">
        <f t="array" ref="M94">_xlfn.XLOOKUP(M$1,'PY1 Data(H)'!$A$1:$CZ$1,_xlfn.XLOOKUP($A94,'PY1 Data(H)'!$A$1:$A$288,'PY1 Data(H)'!$A$1:$CZ$288))</f>
        <v>0</v>
      </c>
      <c r="N94" s="176" cm="1">
        <f t="array" ref="N94">_xlfn.XLOOKUP(N$1,'PY1 Data(H)'!$A$1:$CZ$1,_xlfn.XLOOKUP($A94,'PY1 Data(H)'!$A$1:$A$288,'PY1 Data(H)'!$A$1:$CZ$288))</f>
        <v>0</v>
      </c>
      <c r="O94" s="176" cm="1">
        <f t="array" ref="O94">_xlfn.XLOOKUP(O$1,'PY1 Data(H)'!$A$1:$CZ$1,_xlfn.XLOOKUP($A94,'PY1 Data(H)'!$A$1:$A$288,'PY1 Data(H)'!$A$1:$CZ$288))</f>
        <v>0</v>
      </c>
      <c r="P94" s="176" cm="1">
        <f t="array" ref="P94">_xlfn.XLOOKUP(P$1,'PY1 Data(H)'!$A$1:$CZ$1,_xlfn.XLOOKUP($A94,'PY1 Data(H)'!$A$1:$A$288,'PY1 Data(H)'!$A$1:$CZ$288))</f>
        <v>0</v>
      </c>
      <c r="Q94" s="176" cm="1">
        <f t="array" ref="Q94">_xlfn.XLOOKUP(Q$1,'PY1 Data(H)'!$A$1:$CZ$1,_xlfn.XLOOKUP($A94,'PY1 Data(H)'!$A$1:$A$288,'PY1 Data(H)'!$A$1:$CZ$288))</f>
        <v>0</v>
      </c>
      <c r="R94" s="176" cm="1">
        <f t="array" ref="R94">_xlfn.XLOOKUP(R$1,'PY1 Data(H)'!$A$1:$CZ$1,_xlfn.XLOOKUP($A94,'PY1 Data(H)'!$A$1:$A$288,'PY1 Data(H)'!$A$1:$CZ$288))</f>
        <v>0</v>
      </c>
      <c r="S94" s="176" cm="1">
        <f t="array" ref="S94">_xlfn.XLOOKUP(S$1,'PY1 Data(H)'!$A$1:$CZ$1,_xlfn.XLOOKUP($A94,'PY1 Data(H)'!$A$1:$A$288,'PY1 Data(H)'!$A$1:$CZ$288))</f>
        <v>0</v>
      </c>
      <c r="T94" s="176" cm="1">
        <f t="array" ref="T94">_xlfn.XLOOKUP(T$1,'PY1 Data(H)'!$A$1:$CZ$1,_xlfn.XLOOKUP($A94,'PY1 Data(H)'!$A$1:$A$288,'PY1 Data(H)'!$A$1:$CZ$288))</f>
        <v>0</v>
      </c>
      <c r="U94" s="176" cm="1">
        <f t="array" ref="U94">_xlfn.XLOOKUP(U$1,'PY1 Data(H)'!$A$1:$CZ$1,_xlfn.XLOOKUP($A94,'PY1 Data(H)'!$A$1:$A$288,'PY1 Data(H)'!$A$1:$CZ$288))</f>
        <v>0</v>
      </c>
      <c r="V94" s="176" cm="1">
        <f t="array" ref="V94">_xlfn.XLOOKUP(V$1,'PY1 Data(H)'!$A$1:$CZ$1,_xlfn.XLOOKUP($A94,'PY1 Data(H)'!$A$1:$A$288,'PY1 Data(H)'!$A$1:$CZ$288))</f>
        <v>0</v>
      </c>
      <c r="W94" s="176" cm="1">
        <f t="array" ref="W94">_xlfn.XLOOKUP(W$1,'PY1 Data(H)'!$A$1:$CZ$1,_xlfn.XLOOKUP($A94,'PY1 Data(H)'!$A$1:$A$288,'PY1 Data(H)'!$A$1:$CZ$288))</f>
        <v>0</v>
      </c>
      <c r="X94" s="176" cm="1">
        <f t="array" ref="X94">_xlfn.XLOOKUP(X$1,'PY1 Data(H)'!$A$1:$CZ$1,_xlfn.XLOOKUP($A94,'PY1 Data(H)'!$A$1:$A$288,'PY1 Data(H)'!$A$1:$CZ$288))</f>
        <v>0</v>
      </c>
      <c r="Y94" s="176" cm="1">
        <f t="array" ref="Y94">_xlfn.XLOOKUP(Y$1,'PY1 Data(H)'!$A$1:$CZ$1,_xlfn.XLOOKUP($A94,'PY1 Data(H)'!$A$1:$A$288,'PY1 Data(H)'!$A$1:$CZ$288))</f>
        <v>0</v>
      </c>
      <c r="Z94" s="176" cm="1">
        <f t="array" ref="Z94">_xlfn.XLOOKUP(Z$1,'PY1 Data(H)'!$A$1:$CZ$1,_xlfn.XLOOKUP($A94,'PY1 Data(H)'!$A$1:$A$288,'PY1 Data(H)'!$A$1:$CZ$288))</f>
        <v>0</v>
      </c>
      <c r="AA94" s="176" cm="1">
        <f t="array" ref="AA94">_xlfn.XLOOKUP(AA$1,'PY1 Data(H)'!$A$1:$CZ$1,_xlfn.XLOOKUP($A94,'PY1 Data(H)'!$A$1:$A$288,'PY1 Data(H)'!$A$1:$CZ$288))</f>
        <v>0</v>
      </c>
      <c r="AB94" s="176" cm="1">
        <f t="array" ref="AB94">_xlfn.XLOOKUP(AB$1,'PY1 Data(H)'!$A$1:$CZ$1,_xlfn.XLOOKUP($A94,'PY1 Data(H)'!$A$1:$A$288,'PY1 Data(H)'!$A$1:$CZ$288))</f>
        <v>0</v>
      </c>
      <c r="AC94" s="176" cm="1">
        <f t="array" ref="AC94">_xlfn.XLOOKUP(AC$1,'PY1 Data(H)'!$A$1:$CZ$1,_xlfn.XLOOKUP($A94,'PY1 Data(H)'!$A$1:$A$288,'PY1 Data(H)'!$A$1:$CZ$288))</f>
        <v>0</v>
      </c>
      <c r="AD94" s="176" cm="1">
        <f t="array" ref="AD94">_xlfn.XLOOKUP(AD$1,'PY1 Data(H)'!$A$1:$CZ$1,_xlfn.XLOOKUP($A94,'PY1 Data(H)'!$A$1:$A$288,'PY1 Data(H)'!$A$1:$CZ$288))</f>
        <v>0</v>
      </c>
      <c r="AE94" s="176" cm="1">
        <f t="array" ref="AE94">_xlfn.XLOOKUP(AE$1,'PY1 Data(H)'!$A$1:$CZ$1,_xlfn.XLOOKUP($A94,'PY1 Data(H)'!$A$1:$A$288,'PY1 Data(H)'!$A$1:$CZ$288))</f>
        <v>0</v>
      </c>
      <c r="AF94" s="176" cm="1">
        <f t="array" ref="AF94">_xlfn.XLOOKUP(AF$1,'PY1 Data(H)'!$A$1:$CZ$1,_xlfn.XLOOKUP($A94,'PY1 Data(H)'!$A$1:$A$288,'PY1 Data(H)'!$A$1:$CZ$288))</f>
        <v>0</v>
      </c>
      <c r="AG94" s="176" cm="1">
        <f t="array" ref="AG94">_xlfn.XLOOKUP(AG$1,'PY1 Data(H)'!$A$1:$CZ$1,_xlfn.XLOOKUP($A94,'PY1 Data(H)'!$A$1:$A$288,'PY1 Data(H)'!$A$1:$CZ$288))</f>
        <v>0</v>
      </c>
      <c r="AH94" s="176" cm="1">
        <f t="array" ref="AH94">_xlfn.XLOOKUP(AH$1,'PY1 Data(H)'!$A$1:$CZ$1,_xlfn.XLOOKUP($A94,'PY1 Data(H)'!$A$1:$A$288,'PY1 Data(H)'!$A$1:$CZ$288))</f>
        <v>0</v>
      </c>
      <c r="AI94" s="176" cm="1">
        <f t="array" ref="AI94">_xlfn.XLOOKUP(AI$1,'PY1 Data(H)'!$A$1:$CZ$1,_xlfn.XLOOKUP($A94,'PY1 Data(H)'!$A$1:$A$288,'PY1 Data(H)'!$A$1:$CZ$288))</f>
        <v>0</v>
      </c>
      <c r="AJ94" s="176" cm="1">
        <f t="array" ref="AJ94">_xlfn.XLOOKUP(AJ$1,'PY1 Data(H)'!$A$1:$CZ$1,_xlfn.XLOOKUP($A94,'PY1 Data(H)'!$A$1:$A$288,'PY1 Data(H)'!$A$1:$CZ$288))</f>
        <v>0</v>
      </c>
      <c r="AK94" s="176" cm="1">
        <f t="array" ref="AK94">_xlfn.XLOOKUP(AK$1,'PY1 Data(H)'!$A$1:$CZ$1,_xlfn.XLOOKUP($A94,'PY1 Data(H)'!$A$1:$A$288,'PY1 Data(H)'!$A$1:$CZ$288))</f>
        <v>0</v>
      </c>
      <c r="AL94" s="176" cm="1">
        <f t="array" ref="AL94">_xlfn.XLOOKUP(AL$1,'PY1 Data(H)'!$A$1:$CZ$1,_xlfn.XLOOKUP($A94,'PY1 Data(H)'!$A$1:$A$288,'PY1 Data(H)'!$A$1:$CZ$288))</f>
        <v>0</v>
      </c>
      <c r="AM94" s="176" cm="1">
        <f t="array" ref="AM94">_xlfn.XLOOKUP(AM$1,'PY1 Data(H)'!$A$1:$CZ$1,_xlfn.XLOOKUP($A94,'PY1 Data(H)'!$A$1:$A$288,'PY1 Data(H)'!$A$1:$CZ$288))</f>
        <v>0</v>
      </c>
      <c r="AN94" s="176" cm="1">
        <f t="array" ref="AN94">_xlfn.XLOOKUP(AN$1,'PY1 Data(H)'!$A$1:$CZ$1,_xlfn.XLOOKUP($A94,'PY1 Data(H)'!$A$1:$A$288,'PY1 Data(H)'!$A$1:$CZ$288))</f>
        <v>0</v>
      </c>
      <c r="AO94" s="176" cm="1">
        <f t="array" ref="AO94">_xlfn.XLOOKUP(AO$1,'PY1 Data(H)'!$A$1:$CZ$1,_xlfn.XLOOKUP($A94,'PY1 Data(H)'!$A$1:$A$288,'PY1 Data(H)'!$A$1:$CZ$288))</f>
        <v>0</v>
      </c>
      <c r="AP94" s="176" cm="1">
        <f t="array" ref="AP94">_xlfn.XLOOKUP(AP$1,'PY1 Data(H)'!$A$1:$CZ$1,_xlfn.XLOOKUP($A94,'PY1 Data(H)'!$A$1:$A$288,'PY1 Data(H)'!$A$1:$CZ$288))</f>
        <v>0</v>
      </c>
      <c r="AQ94" s="176" cm="1">
        <f t="array" ref="AQ94">_xlfn.XLOOKUP(AQ$1,'PY1 Data(H)'!$A$1:$CZ$1,_xlfn.XLOOKUP($A94,'PY1 Data(H)'!$A$1:$A$288,'PY1 Data(H)'!$A$1:$CZ$288))</f>
        <v>0</v>
      </c>
      <c r="AR94" s="176" cm="1">
        <f t="array" ref="AR94">_xlfn.XLOOKUP(AR$1,'PY1 Data(H)'!$A$1:$CZ$1,_xlfn.XLOOKUP($A94,'PY1 Data(H)'!$A$1:$A$288,'PY1 Data(H)'!$A$1:$CZ$288))</f>
        <v>0</v>
      </c>
      <c r="AS94" s="176" cm="1">
        <f t="array" ref="AS94">_xlfn.XLOOKUP(AS$1,'PY1 Data(H)'!$A$1:$CZ$1,_xlfn.XLOOKUP($A94,'PY1 Data(H)'!$A$1:$A$288,'PY1 Data(H)'!$A$1:$CZ$288))</f>
        <v>0</v>
      </c>
      <c r="AT94" s="176" cm="1">
        <f t="array" ref="AT94">_xlfn.XLOOKUP(AT$1,'PY1 Data(H)'!$A$1:$CZ$1,_xlfn.XLOOKUP($A94,'PY1 Data(H)'!$A$1:$A$288,'PY1 Data(H)'!$A$1:$CZ$288))</f>
        <v>0</v>
      </c>
      <c r="AU94" s="176" cm="1">
        <f t="array" ref="AU94">_xlfn.XLOOKUP(AU$1,'PY1 Data(H)'!$A$1:$CZ$1,_xlfn.XLOOKUP($A94,'PY1 Data(H)'!$A$1:$A$288,'PY1 Data(H)'!$A$1:$CZ$288))</f>
        <v>0</v>
      </c>
      <c r="AV94" s="176" cm="1">
        <f t="array" ref="AV94">_xlfn.XLOOKUP(AV$1,'PY1 Data(H)'!$A$1:$CZ$1,_xlfn.XLOOKUP($A94,'PY1 Data(H)'!$A$1:$A$288,'PY1 Data(H)'!$A$1:$CZ$288))</f>
        <v>0</v>
      </c>
      <c r="AW94" s="176" cm="1">
        <f t="array" ref="AW94">_xlfn.XLOOKUP(AW$1,'PY1 Data(H)'!$A$1:$CZ$1,_xlfn.XLOOKUP($A94,'PY1 Data(H)'!$A$1:$A$288,'PY1 Data(H)'!$A$1:$CZ$288))</f>
        <v>0</v>
      </c>
      <c r="AX94" s="176" cm="1">
        <f t="array" ref="AX94">_xlfn.XLOOKUP(AX$1,'PY1 Data(H)'!$A$1:$CZ$1,_xlfn.XLOOKUP($A94,'PY1 Data(H)'!$A$1:$A$288,'PY1 Data(H)'!$A$1:$CZ$288))</f>
        <v>0</v>
      </c>
      <c r="AY94" s="176" cm="1">
        <f t="array" ref="AY94">_xlfn.XLOOKUP(AY$1,'PY1 Data(H)'!$A$1:$CZ$1,_xlfn.XLOOKUP($A94,'PY1 Data(H)'!$A$1:$A$288,'PY1 Data(H)'!$A$1:$CZ$288))</f>
        <v>0</v>
      </c>
      <c r="AZ94" s="176" cm="1">
        <f t="array" ref="AZ94">_xlfn.XLOOKUP(AZ$1,'PY1 Data(H)'!$A$1:$CZ$1,_xlfn.XLOOKUP($A94,'PY1 Data(H)'!$A$1:$A$288,'PY1 Data(H)'!$A$1:$CZ$288))</f>
        <v>0</v>
      </c>
      <c r="BA94" s="176" cm="1">
        <f t="array" ref="BA94">_xlfn.XLOOKUP(BA$1,'PY1 Data(H)'!$A$1:$CZ$1,_xlfn.XLOOKUP($A94,'PY1 Data(H)'!$A$1:$A$288,'PY1 Data(H)'!$A$1:$CZ$288))</f>
        <v>0</v>
      </c>
      <c r="BB94" s="176" cm="1">
        <f t="array" ref="BB94">_xlfn.XLOOKUP(BB$1,'PY1 Data(H)'!$A$1:$CZ$1,_xlfn.XLOOKUP($A94,'PY1 Data(H)'!$A$1:$A$288,'PY1 Data(H)'!$A$1:$CZ$288))</f>
        <v>0</v>
      </c>
      <c r="BC94" s="176" cm="1">
        <f t="array" ref="BC94">_xlfn.XLOOKUP(BC$1,'PY1 Data(H)'!$A$1:$CZ$1,_xlfn.XLOOKUP($A94,'PY1 Data(H)'!$A$1:$A$288,'PY1 Data(H)'!$A$1:$CZ$288))</f>
        <v>0</v>
      </c>
      <c r="BD94" s="176" cm="1">
        <f t="array" ref="BD94">_xlfn.XLOOKUP(BD$1,'PY1 Data(H)'!$A$1:$CZ$1,_xlfn.XLOOKUP($A94,'PY1 Data(H)'!$A$1:$A$288,'PY1 Data(H)'!$A$1:$CZ$288))</f>
        <v>0</v>
      </c>
      <c r="BE94" s="176" cm="1">
        <f t="array" ref="BE94">_xlfn.XLOOKUP(BE$1,'PY1 Data(H)'!$A$1:$CZ$1,_xlfn.XLOOKUP($A94,'PY1 Data(H)'!$A$1:$A$288,'PY1 Data(H)'!$A$1:$CZ$288))</f>
        <v>0</v>
      </c>
      <c r="BF94" s="176" cm="1">
        <f t="array" ref="BF94">_xlfn.XLOOKUP(BF$1,'PY1 Data(H)'!$A$1:$CZ$1,_xlfn.XLOOKUP($A94,'PY1 Data(H)'!$A$1:$A$288,'PY1 Data(H)'!$A$1:$CZ$288))</f>
        <v>0</v>
      </c>
      <c r="BG94" s="176" cm="1">
        <f t="array" ref="BG94">_xlfn.XLOOKUP(BG$1,'PY1 Data(H)'!$A$1:$CZ$1,_xlfn.XLOOKUP($A94,'PY1 Data(H)'!$A$1:$A$288,'PY1 Data(H)'!$A$1:$CZ$288))</f>
        <v>0</v>
      </c>
      <c r="BH94" s="176" cm="1">
        <f t="array" ref="BH94">_xlfn.XLOOKUP(BH$1,'PY1 Data(H)'!$A$1:$CZ$1,_xlfn.XLOOKUP($A94,'PY1 Data(H)'!$A$1:$A$288,'PY1 Data(H)'!$A$1:$CZ$288))</f>
        <v>0</v>
      </c>
      <c r="BI94" s="176" cm="1">
        <f t="array" ref="BI94">_xlfn.XLOOKUP(BI$1,'PY1 Data(H)'!$A$1:$CZ$1,_xlfn.XLOOKUP($A94,'PY1 Data(H)'!$A$1:$A$288,'PY1 Data(H)'!$A$1:$CZ$288))</f>
        <v>0</v>
      </c>
      <c r="BJ94" s="176" cm="1">
        <f t="array" ref="BJ94">_xlfn.XLOOKUP(BJ$1,'PY1 Data(H)'!$A$1:$CZ$1,_xlfn.XLOOKUP($A94,'PY1 Data(H)'!$A$1:$A$288,'PY1 Data(H)'!$A$1:$CZ$288))</f>
        <v>0</v>
      </c>
      <c r="BK94" s="176" cm="1">
        <f t="array" ref="BK94">_xlfn.XLOOKUP(BK$1,'PY1 Data(H)'!$A$1:$CZ$1,_xlfn.XLOOKUP($A94,'PY1 Data(H)'!$A$1:$A$288,'PY1 Data(H)'!$A$1:$CZ$288))</f>
        <v>0</v>
      </c>
      <c r="BL94" s="176" cm="1">
        <f t="array" ref="BL94">_xlfn.XLOOKUP(BL$1,'PY1 Data(H)'!$A$1:$CZ$1,_xlfn.XLOOKUP($A94,'PY1 Data(H)'!$A$1:$A$288,'PY1 Data(H)'!$A$1:$CZ$288))</f>
        <v>0</v>
      </c>
      <c r="BM94" s="176" cm="1">
        <f t="array" ref="BM94">_xlfn.XLOOKUP(BM$1,'PY1 Data(H)'!$A$1:$CZ$1,_xlfn.XLOOKUP($A94,'PY1 Data(H)'!$A$1:$A$288,'PY1 Data(H)'!$A$1:$CZ$288))</f>
        <v>0</v>
      </c>
      <c r="BN94" s="176" cm="1">
        <f t="array" ref="BN94">_xlfn.XLOOKUP(BN$1,'PY1 Data(H)'!$A$1:$CZ$1,_xlfn.XLOOKUP($A94,'PY1 Data(H)'!$A$1:$A$288,'PY1 Data(H)'!$A$1:$CZ$288))</f>
        <v>0</v>
      </c>
      <c r="BO94" s="176" cm="1">
        <f t="array" ref="BO94">_xlfn.XLOOKUP(BO$1,'PY1 Data(H)'!$A$1:$CZ$1,_xlfn.XLOOKUP($A94,'PY1 Data(H)'!$A$1:$A$288,'PY1 Data(H)'!$A$1:$CZ$288))</f>
        <v>0</v>
      </c>
      <c r="BP94" s="176" cm="1">
        <f t="array" ref="BP94">_xlfn.XLOOKUP(BP$1,'PY1 Data(H)'!$A$1:$CZ$1,_xlfn.XLOOKUP($A94,'PY1 Data(H)'!$A$1:$A$288,'PY1 Data(H)'!$A$1:$CZ$288))</f>
        <v>0</v>
      </c>
      <c r="BQ94" s="176" cm="1">
        <f t="array" ref="BQ94">_xlfn.XLOOKUP(BQ$1,'PY1 Data(H)'!$A$1:$CZ$1,_xlfn.XLOOKUP($A94,'PY1 Data(H)'!$A$1:$A$288,'PY1 Data(H)'!$A$1:$CZ$288))</f>
        <v>0</v>
      </c>
      <c r="BR94" s="176" cm="1">
        <f t="array" ref="BR94">_xlfn.XLOOKUP(BR$1,'PY1 Data(H)'!$A$1:$CZ$1,_xlfn.XLOOKUP($A94,'PY1 Data(H)'!$A$1:$A$288,'PY1 Data(H)'!$A$1:$CZ$288))</f>
        <v>0</v>
      </c>
      <c r="BS94" s="176" cm="1">
        <f t="array" ref="BS94">_xlfn.XLOOKUP(BS$1,'PY1 Data(H)'!$A$1:$CZ$1,_xlfn.XLOOKUP($A94,'PY1 Data(H)'!$A$1:$A$288,'PY1 Data(H)'!$A$1:$CZ$288))</f>
        <v>0</v>
      </c>
      <c r="BT94" s="176" cm="1">
        <f t="array" ref="BT94">_xlfn.XLOOKUP(BT$1,'PY1 Data(H)'!$A$1:$CZ$1,_xlfn.XLOOKUP($A94,'PY1 Data(H)'!$A$1:$A$288,'PY1 Data(H)'!$A$1:$CZ$288))</f>
        <v>0</v>
      </c>
      <c r="BU94" s="176" cm="1">
        <f t="array" ref="BU94">_xlfn.XLOOKUP(BU$1,'PY1 Data(H)'!$A$1:$CZ$1,_xlfn.XLOOKUP($A94,'PY1 Data(H)'!$A$1:$A$288,'PY1 Data(H)'!$A$1:$CZ$288))</f>
        <v>0</v>
      </c>
      <c r="BV94" s="176" cm="1">
        <f t="array" ref="BV94">_xlfn.XLOOKUP(BV$1,'PY1 Data(H)'!$A$1:$CZ$1,_xlfn.XLOOKUP($A94,'PY1 Data(H)'!$A$1:$A$288,'PY1 Data(H)'!$A$1:$CZ$288))</f>
        <v>0</v>
      </c>
      <c r="BW94" s="176" cm="1">
        <f t="array" ref="BW94">_xlfn.XLOOKUP(BW$1,'PY1 Data(H)'!$A$1:$CZ$1,_xlfn.XLOOKUP($A94,'PY1 Data(H)'!$A$1:$A$288,'PY1 Data(H)'!$A$1:$CZ$288))</f>
        <v>0</v>
      </c>
      <c r="BX94" s="176" cm="1">
        <f t="array" ref="BX94">_xlfn.XLOOKUP(BX$1,'PY1 Data(H)'!$A$1:$CZ$1,_xlfn.XLOOKUP($A94,'PY1 Data(H)'!$A$1:$A$288,'PY1 Data(H)'!$A$1:$CZ$288))</f>
        <v>0</v>
      </c>
      <c r="BY94" s="176" cm="1">
        <f t="array" ref="BY94">_xlfn.XLOOKUP(BY$1,'PY1 Data(H)'!$A$1:$CZ$1,_xlfn.XLOOKUP($A94,'PY1 Data(H)'!$A$1:$A$288,'PY1 Data(H)'!$A$1:$CZ$288))</f>
        <v>0</v>
      </c>
      <c r="BZ94" s="176" cm="1">
        <f t="array" ref="BZ94">_xlfn.XLOOKUP(BZ$1,'PY1 Data(H)'!$A$1:$CZ$1,_xlfn.XLOOKUP($A94,'PY1 Data(H)'!$A$1:$A$288,'PY1 Data(H)'!$A$1:$CZ$288))</f>
        <v>0</v>
      </c>
      <c r="CA94" s="176" cm="1">
        <f t="array" ref="CA94">_xlfn.XLOOKUP(CA$1,'PY1 Data(H)'!$A$1:$CZ$1,_xlfn.XLOOKUP($A94,'PY1 Data(H)'!$A$1:$A$288,'PY1 Data(H)'!$A$1:$CZ$288))</f>
        <v>0</v>
      </c>
      <c r="CB94" s="176" cm="1">
        <f t="array" ref="CB94">_xlfn.XLOOKUP(CB$1,'PY1 Data(H)'!$A$1:$CZ$1,_xlfn.XLOOKUP($A94,'PY1 Data(H)'!$A$1:$A$288,'PY1 Data(H)'!$A$1:$CZ$288))</f>
        <v>0</v>
      </c>
      <c r="CC94" s="176" cm="1">
        <f t="array" ref="CC94">_xlfn.XLOOKUP(CC$1,'PY1 Data(H)'!$A$1:$CZ$1,_xlfn.XLOOKUP($A94,'PY1 Data(H)'!$A$1:$A$288,'PY1 Data(H)'!$A$1:$CZ$288))</f>
        <v>0</v>
      </c>
      <c r="CD94" s="176" cm="1">
        <f t="array" ref="CD94">_xlfn.XLOOKUP(CD$1,'PY1 Data(H)'!$A$1:$CZ$1,_xlfn.XLOOKUP($A94,'PY1 Data(H)'!$A$1:$A$288,'PY1 Data(H)'!$A$1:$CZ$288))</f>
        <v>0</v>
      </c>
      <c r="CE94" s="176" cm="1">
        <f t="array" ref="CE94">_xlfn.XLOOKUP(CE$1,'PY1 Data(H)'!$A$1:$CZ$1,_xlfn.XLOOKUP($A94,'PY1 Data(H)'!$A$1:$A$288,'PY1 Data(H)'!$A$1:$CZ$288))</f>
        <v>0</v>
      </c>
      <c r="CF94" s="176" cm="1">
        <f t="array" ref="CF94">_xlfn.XLOOKUP(CF$1,'PY1 Data(H)'!$A$1:$CZ$1,_xlfn.XLOOKUP($A94,'PY1 Data(H)'!$A$1:$A$288,'PY1 Data(H)'!$A$1:$CZ$288))</f>
        <v>0</v>
      </c>
      <c r="CG94" s="176" cm="1">
        <f t="array" ref="CG94">_xlfn.XLOOKUP(CG$1,'PY1 Data(H)'!$A$1:$CZ$1,_xlfn.XLOOKUP($A94,'PY1 Data(H)'!$A$1:$A$288,'PY1 Data(H)'!$A$1:$CZ$288))</f>
        <v>0</v>
      </c>
      <c r="CH94" s="176" cm="1">
        <f t="array" ref="CH94">_xlfn.XLOOKUP(CH$1,'PY1 Data(H)'!$A$1:$CZ$1,_xlfn.XLOOKUP($A94,'PY1 Data(H)'!$A$1:$A$288,'PY1 Data(H)'!$A$1:$CZ$288))</f>
        <v>0</v>
      </c>
      <c r="CI94" s="176" cm="1">
        <f t="array" ref="CI94">_xlfn.XLOOKUP(CI$1,'PY1 Data(H)'!$A$1:$CZ$1,_xlfn.XLOOKUP($A94,'PY1 Data(H)'!$A$1:$A$288,'PY1 Data(H)'!$A$1:$CZ$288))</f>
        <v>0</v>
      </c>
      <c r="CJ94" s="176" cm="1">
        <f t="array" ref="CJ94">_xlfn.XLOOKUP(CJ$1,'PY1 Data(H)'!$A$1:$CZ$1,_xlfn.XLOOKUP($A94,'PY1 Data(H)'!$A$1:$A$288,'PY1 Data(H)'!$A$1:$CZ$288))</f>
        <v>0</v>
      </c>
      <c r="CK94" s="176" cm="1">
        <f t="array" ref="CK94">_xlfn.XLOOKUP(CK$1,'PY1 Data(H)'!$A$1:$CZ$1,_xlfn.XLOOKUP($A94,'PY1 Data(H)'!$A$1:$A$288,'PY1 Data(H)'!$A$1:$CZ$288))</f>
        <v>0</v>
      </c>
      <c r="CL94" s="176" cm="1">
        <f t="array" ref="CL94">_xlfn.XLOOKUP(CL$1,'PY1 Data(H)'!$A$1:$CZ$1,_xlfn.XLOOKUP($A94,'PY1 Data(H)'!$A$1:$A$288,'PY1 Data(H)'!$A$1:$CZ$288))</f>
        <v>0</v>
      </c>
      <c r="CM94" s="176" cm="1">
        <f t="array" ref="CM94">_xlfn.XLOOKUP(CM$1,'PY1 Data(H)'!$A$1:$CZ$1,_xlfn.XLOOKUP($A94,'PY1 Data(H)'!$A$1:$A$288,'PY1 Data(H)'!$A$1:$CZ$288))</f>
        <v>0</v>
      </c>
      <c r="CN94" s="176" cm="1">
        <f t="array" ref="CN94">_xlfn.XLOOKUP(CN$1,'PY1 Data(H)'!$A$1:$CZ$1,_xlfn.XLOOKUP($A94,'PY1 Data(H)'!$A$1:$A$288,'PY1 Data(H)'!$A$1:$CZ$288))</f>
        <v>0</v>
      </c>
      <c r="CO94" s="176" cm="1">
        <f t="array" ref="CO94">_xlfn.XLOOKUP(CO$1,'PY1 Data(H)'!$A$1:$CZ$1,_xlfn.XLOOKUP($A94,'PY1 Data(H)'!$A$1:$A$288,'PY1 Data(H)'!$A$1:$CZ$288))</f>
        <v>0</v>
      </c>
      <c r="CP94" s="176" cm="1">
        <f t="array" ref="CP94">_xlfn.XLOOKUP(CP$1,'PY1 Data(H)'!$A$1:$CZ$1,_xlfn.XLOOKUP($A94,'PY1 Data(H)'!$A$1:$A$288,'PY1 Data(H)'!$A$1:$CZ$288))</f>
        <v>0</v>
      </c>
      <c r="CQ94" s="176" cm="1">
        <f t="array" ref="CQ94">_xlfn.XLOOKUP(CQ$1,'PY1 Data(H)'!$A$1:$CZ$1,_xlfn.XLOOKUP($A94,'PY1 Data(H)'!$A$1:$A$288,'PY1 Data(H)'!$A$1:$CZ$288))</f>
        <v>0</v>
      </c>
      <c r="CR94" s="176" cm="1">
        <f t="array" ref="CR94">_xlfn.XLOOKUP(CR$1,'PY1 Data(H)'!$A$1:$CZ$1,_xlfn.XLOOKUP($A94,'PY1 Data(H)'!$A$1:$A$288,'PY1 Data(H)'!$A$1:$CZ$288))</f>
        <v>0</v>
      </c>
      <c r="CS94" s="176" cm="1">
        <f t="array" ref="CS94">_xlfn.XLOOKUP(CS$1,'PY1 Data(H)'!$A$1:$CZ$1,_xlfn.XLOOKUP($A94,'PY1 Data(H)'!$A$1:$A$288,'PY1 Data(H)'!$A$1:$CZ$288))</f>
        <v>0</v>
      </c>
      <c r="CT94" s="176" cm="1">
        <f t="array" ref="CT94">_xlfn.XLOOKUP(CT$1,'PY1 Data(H)'!$A$1:$CZ$1,_xlfn.XLOOKUP($A94,'PY1 Data(H)'!$A$1:$A$288,'PY1 Data(H)'!$A$1:$CZ$288))</f>
        <v>0</v>
      </c>
      <c r="CU94" s="176" cm="1">
        <f t="array" ref="CU94">_xlfn.XLOOKUP(CU$1,'PY1 Data(H)'!$A$1:$CZ$1,_xlfn.XLOOKUP($A94,'PY1 Data(H)'!$A$1:$A$288,'PY1 Data(H)'!$A$1:$CZ$288))</f>
        <v>0</v>
      </c>
      <c r="CV94" s="176" cm="1">
        <f t="array" ref="CV94">_xlfn.XLOOKUP(CV$1,'PY1 Data(H)'!$A$1:$CZ$1,_xlfn.XLOOKUP($A94,'PY1 Data(H)'!$A$1:$A$288,'PY1 Data(H)'!$A$1:$CZ$288))</f>
        <v>0</v>
      </c>
      <c r="CW94" s="176" cm="1">
        <f t="array" ref="CW94">_xlfn.XLOOKUP(CW$1,'PY1 Data(H)'!$A$1:$CZ$1,_xlfn.XLOOKUP($A94,'PY1 Data(H)'!$A$1:$A$288,'PY1 Data(H)'!$A$1:$CZ$288))</f>
        <v>0</v>
      </c>
      <c r="CX94" s="176" cm="1">
        <f t="array" ref="CX94">_xlfn.XLOOKUP(CX$1,'PY1 Data(H)'!$A$1:$CZ$1,_xlfn.XLOOKUP($A94,'PY1 Data(H)'!$A$1:$A$288,'PY1 Data(H)'!$A$1:$CZ$288))</f>
        <v>0</v>
      </c>
      <c r="CY94" s="176" cm="1">
        <f t="array" ref="CY94">_xlfn.XLOOKUP(CY$1,'PY1 Data(H)'!$A$1:$CZ$1,_xlfn.XLOOKUP($A94,'PY1 Data(H)'!$A$1:$A$288,'PY1 Data(H)'!$A$1:$CZ$288))</f>
        <v>0</v>
      </c>
    </row>
    <row r="95" spans="1:103" x14ac:dyDescent="0.3">
      <c r="A95">
        <v>637</v>
      </c>
      <c r="D95" s="176" cm="1">
        <f t="array" ref="D95">_xlfn.XLOOKUP(D$1,'PY1 Data(H)'!$A$1:$CZ$1,_xlfn.XLOOKUP($A95,'PY1 Data(H)'!$A$1:$A$288,'PY1 Data(H)'!$A$1:$CZ$288))</f>
        <v>0</v>
      </c>
      <c r="E95" s="176" cm="1">
        <f t="array" ref="E95">_xlfn.XLOOKUP(E$1,'PY1 Data(H)'!$A$1:$CZ$1,_xlfn.XLOOKUP($A95,'PY1 Data(H)'!$A$1:$A$288,'PY1 Data(H)'!$A$1:$CZ$288))</f>
        <v>0</v>
      </c>
      <c r="F95" s="176" cm="1">
        <f t="array" ref="F95">_xlfn.XLOOKUP(F$1,'PY1 Data(H)'!$A$1:$CZ$1,_xlfn.XLOOKUP($A95,'PY1 Data(H)'!$A$1:$A$288,'PY1 Data(H)'!$A$1:$CZ$288))</f>
        <v>0</v>
      </c>
      <c r="G95" s="176" cm="1">
        <f t="array" ref="G95">_xlfn.XLOOKUP(G$1,'PY1 Data(H)'!$A$1:$CZ$1,_xlfn.XLOOKUP($A95,'PY1 Data(H)'!$A$1:$A$288,'PY1 Data(H)'!$A$1:$CZ$288))</f>
        <v>0</v>
      </c>
      <c r="H95" s="176" cm="1">
        <f t="array" ref="H95">_xlfn.XLOOKUP(H$1,'PY1 Data(H)'!$A$1:$CZ$1,_xlfn.XLOOKUP($A95,'PY1 Data(H)'!$A$1:$A$288,'PY1 Data(H)'!$A$1:$CZ$288))</f>
        <v>0</v>
      </c>
      <c r="I95" s="176" cm="1">
        <f t="array" ref="I95">_xlfn.XLOOKUP(I$1,'PY1 Data(H)'!$A$1:$CZ$1,_xlfn.XLOOKUP($A95,'PY1 Data(H)'!$A$1:$A$288,'PY1 Data(H)'!$A$1:$CZ$288))</f>
        <v>0</v>
      </c>
      <c r="J95" s="176" cm="1">
        <f t="array" ref="J95">_xlfn.XLOOKUP(J$1,'PY1 Data(H)'!$A$1:$CZ$1,_xlfn.XLOOKUP($A95,'PY1 Data(H)'!$A$1:$A$288,'PY1 Data(H)'!$A$1:$CZ$288))</f>
        <v>188500</v>
      </c>
      <c r="K95" s="176" cm="1">
        <f t="array" ref="K95">_xlfn.XLOOKUP(K$1,'PY1 Data(H)'!$A$1:$CZ$1,_xlfn.XLOOKUP($A95,'PY1 Data(H)'!$A$1:$A$288,'PY1 Data(H)'!$A$1:$CZ$288))</f>
        <v>0</v>
      </c>
      <c r="L95" s="176" cm="1">
        <f t="array" ref="L95">_xlfn.XLOOKUP(L$1,'PY1 Data(H)'!$A$1:$CZ$1,_xlfn.XLOOKUP($A95,'PY1 Data(H)'!$A$1:$A$288,'PY1 Data(H)'!$A$1:$CZ$288))</f>
        <v>0</v>
      </c>
      <c r="M95" s="176" cm="1">
        <f t="array" ref="M95">_xlfn.XLOOKUP(M$1,'PY1 Data(H)'!$A$1:$CZ$1,_xlfn.XLOOKUP($A95,'PY1 Data(H)'!$A$1:$A$288,'PY1 Data(H)'!$A$1:$CZ$288))</f>
        <v>2183858</v>
      </c>
      <c r="N95" s="176" cm="1">
        <f t="array" ref="N95">_xlfn.XLOOKUP(N$1,'PY1 Data(H)'!$A$1:$CZ$1,_xlfn.XLOOKUP($A95,'PY1 Data(H)'!$A$1:$A$288,'PY1 Data(H)'!$A$1:$CZ$288))</f>
        <v>0</v>
      </c>
      <c r="O95" s="176" cm="1">
        <f t="array" ref="O95">_xlfn.XLOOKUP(O$1,'PY1 Data(H)'!$A$1:$CZ$1,_xlfn.XLOOKUP($A95,'PY1 Data(H)'!$A$1:$A$288,'PY1 Data(H)'!$A$1:$CZ$288))</f>
        <v>115021</v>
      </c>
      <c r="P95" s="176" cm="1">
        <f t="array" ref="P95">_xlfn.XLOOKUP(P$1,'PY1 Data(H)'!$A$1:$CZ$1,_xlfn.XLOOKUP($A95,'PY1 Data(H)'!$A$1:$A$288,'PY1 Data(H)'!$A$1:$CZ$288))</f>
        <v>0</v>
      </c>
      <c r="Q95" s="176" cm="1">
        <f t="array" ref="Q95">_xlfn.XLOOKUP(Q$1,'PY1 Data(H)'!$A$1:$CZ$1,_xlfn.XLOOKUP($A95,'PY1 Data(H)'!$A$1:$A$288,'PY1 Data(H)'!$A$1:$CZ$288))</f>
        <v>100820</v>
      </c>
      <c r="R95" s="176" cm="1">
        <f t="array" ref="R95">_xlfn.XLOOKUP(R$1,'PY1 Data(H)'!$A$1:$CZ$1,_xlfn.XLOOKUP($A95,'PY1 Data(H)'!$A$1:$A$288,'PY1 Data(H)'!$A$1:$CZ$288))</f>
        <v>0</v>
      </c>
      <c r="S95" s="176" cm="1">
        <f t="array" ref="S95">_xlfn.XLOOKUP(S$1,'PY1 Data(H)'!$A$1:$CZ$1,_xlfn.XLOOKUP($A95,'PY1 Data(H)'!$A$1:$A$288,'PY1 Data(H)'!$A$1:$CZ$288))</f>
        <v>0</v>
      </c>
      <c r="T95" s="176" cm="1">
        <f t="array" ref="T95">_xlfn.XLOOKUP(T$1,'PY1 Data(H)'!$A$1:$CZ$1,_xlfn.XLOOKUP($A95,'PY1 Data(H)'!$A$1:$A$288,'PY1 Data(H)'!$A$1:$CZ$288))</f>
        <v>0</v>
      </c>
      <c r="U95" s="176" cm="1">
        <f t="array" ref="U95">_xlfn.XLOOKUP(U$1,'PY1 Data(H)'!$A$1:$CZ$1,_xlfn.XLOOKUP($A95,'PY1 Data(H)'!$A$1:$A$288,'PY1 Data(H)'!$A$1:$CZ$288))</f>
        <v>0</v>
      </c>
      <c r="V95" s="176" cm="1">
        <f t="array" ref="V95">_xlfn.XLOOKUP(V$1,'PY1 Data(H)'!$A$1:$CZ$1,_xlfn.XLOOKUP($A95,'PY1 Data(H)'!$A$1:$A$288,'PY1 Data(H)'!$A$1:$CZ$288))</f>
        <v>470304</v>
      </c>
      <c r="W95" s="176" cm="1">
        <f t="array" ref="W95">_xlfn.XLOOKUP(W$1,'PY1 Data(H)'!$A$1:$CZ$1,_xlfn.XLOOKUP($A95,'PY1 Data(H)'!$A$1:$A$288,'PY1 Data(H)'!$A$1:$CZ$288))</f>
        <v>0</v>
      </c>
      <c r="X95" s="176" cm="1">
        <f t="array" ref="X95">_xlfn.XLOOKUP(X$1,'PY1 Data(H)'!$A$1:$CZ$1,_xlfn.XLOOKUP($A95,'PY1 Data(H)'!$A$1:$A$288,'PY1 Data(H)'!$A$1:$CZ$288))</f>
        <v>0</v>
      </c>
      <c r="Y95" s="176" cm="1">
        <f t="array" ref="Y95">_xlfn.XLOOKUP(Y$1,'PY1 Data(H)'!$A$1:$CZ$1,_xlfn.XLOOKUP($A95,'PY1 Data(H)'!$A$1:$A$288,'PY1 Data(H)'!$A$1:$CZ$288))</f>
        <v>111259</v>
      </c>
      <c r="Z95" s="176" cm="1">
        <f t="array" ref="Z95">_xlfn.XLOOKUP(Z$1,'PY1 Data(H)'!$A$1:$CZ$1,_xlfn.XLOOKUP($A95,'PY1 Data(H)'!$A$1:$A$288,'PY1 Data(H)'!$A$1:$CZ$288))</f>
        <v>0</v>
      </c>
      <c r="AA95" s="176" cm="1">
        <f t="array" ref="AA95">_xlfn.XLOOKUP(AA$1,'PY1 Data(H)'!$A$1:$CZ$1,_xlfn.XLOOKUP($A95,'PY1 Data(H)'!$A$1:$A$288,'PY1 Data(H)'!$A$1:$CZ$288))</f>
        <v>0</v>
      </c>
      <c r="AB95" s="176" cm="1">
        <f t="array" ref="AB95">_xlfn.XLOOKUP(AB$1,'PY1 Data(H)'!$A$1:$CZ$1,_xlfn.XLOOKUP($A95,'PY1 Data(H)'!$A$1:$A$288,'PY1 Data(H)'!$A$1:$CZ$288))</f>
        <v>0</v>
      </c>
      <c r="AC95" s="176" cm="1">
        <f t="array" ref="AC95">_xlfn.XLOOKUP(AC$1,'PY1 Data(H)'!$A$1:$CZ$1,_xlfn.XLOOKUP($A95,'PY1 Data(H)'!$A$1:$A$288,'PY1 Data(H)'!$A$1:$CZ$288))</f>
        <v>0</v>
      </c>
      <c r="AD95" s="176" cm="1">
        <f t="array" ref="AD95">_xlfn.XLOOKUP(AD$1,'PY1 Data(H)'!$A$1:$CZ$1,_xlfn.XLOOKUP($A95,'PY1 Data(H)'!$A$1:$A$288,'PY1 Data(H)'!$A$1:$CZ$288))</f>
        <v>124021</v>
      </c>
      <c r="AE95" s="176" cm="1">
        <f t="array" ref="AE95">_xlfn.XLOOKUP(AE$1,'PY1 Data(H)'!$A$1:$CZ$1,_xlfn.XLOOKUP($A95,'PY1 Data(H)'!$A$1:$A$288,'PY1 Data(H)'!$A$1:$CZ$288))</f>
        <v>2073942</v>
      </c>
      <c r="AF95" s="176" cm="1">
        <f t="array" ref="AF95">_xlfn.XLOOKUP(AF$1,'PY1 Data(H)'!$A$1:$CZ$1,_xlfn.XLOOKUP($A95,'PY1 Data(H)'!$A$1:$A$288,'PY1 Data(H)'!$A$1:$CZ$288))</f>
        <v>0</v>
      </c>
      <c r="AG95" s="176" cm="1">
        <f t="array" ref="AG95">_xlfn.XLOOKUP(AG$1,'PY1 Data(H)'!$A$1:$CZ$1,_xlfn.XLOOKUP($A95,'PY1 Data(H)'!$A$1:$A$288,'PY1 Data(H)'!$A$1:$CZ$288))</f>
        <v>253558</v>
      </c>
      <c r="AH95" s="176" cm="1">
        <f t="array" ref="AH95">_xlfn.XLOOKUP(AH$1,'PY1 Data(H)'!$A$1:$CZ$1,_xlfn.XLOOKUP($A95,'PY1 Data(H)'!$A$1:$A$288,'PY1 Data(H)'!$A$1:$CZ$288))</f>
        <v>522785</v>
      </c>
      <c r="AI95" s="176" cm="1">
        <f t="array" ref="AI95">_xlfn.XLOOKUP(AI$1,'PY1 Data(H)'!$A$1:$CZ$1,_xlfn.XLOOKUP($A95,'PY1 Data(H)'!$A$1:$A$288,'PY1 Data(H)'!$A$1:$CZ$288))</f>
        <v>0</v>
      </c>
      <c r="AJ95" s="176" cm="1">
        <f t="array" ref="AJ95">_xlfn.XLOOKUP(AJ$1,'PY1 Data(H)'!$A$1:$CZ$1,_xlfn.XLOOKUP($A95,'PY1 Data(H)'!$A$1:$A$288,'PY1 Data(H)'!$A$1:$CZ$288))</f>
        <v>219382</v>
      </c>
      <c r="AK95" s="176" cm="1">
        <f t="array" ref="AK95">_xlfn.XLOOKUP(AK$1,'PY1 Data(H)'!$A$1:$CZ$1,_xlfn.XLOOKUP($A95,'PY1 Data(H)'!$A$1:$A$288,'PY1 Data(H)'!$A$1:$CZ$288))</f>
        <v>0</v>
      </c>
      <c r="AL95" s="176" cm="1">
        <f t="array" ref="AL95">_xlfn.XLOOKUP(AL$1,'PY1 Data(H)'!$A$1:$CZ$1,_xlfn.XLOOKUP($A95,'PY1 Data(H)'!$A$1:$A$288,'PY1 Data(H)'!$A$1:$CZ$288))</f>
        <v>0</v>
      </c>
      <c r="AM95" s="176" cm="1">
        <f t="array" ref="AM95">_xlfn.XLOOKUP(AM$1,'PY1 Data(H)'!$A$1:$CZ$1,_xlfn.XLOOKUP($A95,'PY1 Data(H)'!$A$1:$A$288,'PY1 Data(H)'!$A$1:$CZ$288))</f>
        <v>0</v>
      </c>
      <c r="AN95" s="176" cm="1">
        <f t="array" ref="AN95">_xlfn.XLOOKUP(AN$1,'PY1 Data(H)'!$A$1:$CZ$1,_xlfn.XLOOKUP($A95,'PY1 Data(H)'!$A$1:$A$288,'PY1 Data(H)'!$A$1:$CZ$288))</f>
        <v>0</v>
      </c>
      <c r="AO95" s="176" cm="1">
        <f t="array" ref="AO95">_xlfn.XLOOKUP(AO$1,'PY1 Data(H)'!$A$1:$CZ$1,_xlfn.XLOOKUP($A95,'PY1 Data(H)'!$A$1:$A$288,'PY1 Data(H)'!$A$1:$CZ$288))</f>
        <v>0</v>
      </c>
      <c r="AP95" s="176" cm="1">
        <f t="array" ref="AP95">_xlfn.XLOOKUP(AP$1,'PY1 Data(H)'!$A$1:$CZ$1,_xlfn.XLOOKUP($A95,'PY1 Data(H)'!$A$1:$A$288,'PY1 Data(H)'!$A$1:$CZ$288))</f>
        <v>0</v>
      </c>
      <c r="AQ95" s="176" cm="1">
        <f t="array" ref="AQ95">_xlfn.XLOOKUP(AQ$1,'PY1 Data(H)'!$A$1:$CZ$1,_xlfn.XLOOKUP($A95,'PY1 Data(H)'!$A$1:$A$288,'PY1 Data(H)'!$A$1:$CZ$288))</f>
        <v>0</v>
      </c>
      <c r="AR95" s="176" cm="1">
        <f t="array" ref="AR95">_xlfn.XLOOKUP(AR$1,'PY1 Data(H)'!$A$1:$CZ$1,_xlfn.XLOOKUP($A95,'PY1 Data(H)'!$A$1:$A$288,'PY1 Data(H)'!$A$1:$CZ$288))</f>
        <v>0</v>
      </c>
      <c r="AS95" s="176" cm="1">
        <f t="array" ref="AS95">_xlfn.XLOOKUP(AS$1,'PY1 Data(H)'!$A$1:$CZ$1,_xlfn.XLOOKUP($A95,'PY1 Data(H)'!$A$1:$A$288,'PY1 Data(H)'!$A$1:$CZ$288))</f>
        <v>0</v>
      </c>
      <c r="AT95" s="176" cm="1">
        <f t="array" ref="AT95">_xlfn.XLOOKUP(AT$1,'PY1 Data(H)'!$A$1:$CZ$1,_xlfn.XLOOKUP($A95,'PY1 Data(H)'!$A$1:$A$288,'PY1 Data(H)'!$A$1:$CZ$288))</f>
        <v>0</v>
      </c>
      <c r="AU95" s="176" cm="1">
        <f t="array" ref="AU95">_xlfn.XLOOKUP(AU$1,'PY1 Data(H)'!$A$1:$CZ$1,_xlfn.XLOOKUP($A95,'PY1 Data(H)'!$A$1:$A$288,'PY1 Data(H)'!$A$1:$CZ$288))</f>
        <v>0</v>
      </c>
      <c r="AV95" s="176" cm="1">
        <f t="array" ref="AV95">_xlfn.XLOOKUP(AV$1,'PY1 Data(H)'!$A$1:$CZ$1,_xlfn.XLOOKUP($A95,'PY1 Data(H)'!$A$1:$A$288,'PY1 Data(H)'!$A$1:$CZ$288))</f>
        <v>0</v>
      </c>
      <c r="AW95" s="176" cm="1">
        <f t="array" ref="AW95">_xlfn.XLOOKUP(AW$1,'PY1 Data(H)'!$A$1:$CZ$1,_xlfn.XLOOKUP($A95,'PY1 Data(H)'!$A$1:$A$288,'PY1 Data(H)'!$A$1:$CZ$288))</f>
        <v>111930</v>
      </c>
      <c r="AX95" s="176" cm="1">
        <f t="array" ref="AX95">_xlfn.XLOOKUP(AX$1,'PY1 Data(H)'!$A$1:$CZ$1,_xlfn.XLOOKUP($A95,'PY1 Data(H)'!$A$1:$A$288,'PY1 Data(H)'!$A$1:$CZ$288))</f>
        <v>1516829</v>
      </c>
      <c r="AY95" s="176" cm="1">
        <f t="array" ref="AY95">_xlfn.XLOOKUP(AY$1,'PY1 Data(H)'!$A$1:$CZ$1,_xlfn.XLOOKUP($A95,'PY1 Data(H)'!$A$1:$A$288,'PY1 Data(H)'!$A$1:$CZ$288))</f>
        <v>0</v>
      </c>
      <c r="AZ95" s="176" cm="1">
        <f t="array" ref="AZ95">_xlfn.XLOOKUP(AZ$1,'PY1 Data(H)'!$A$1:$CZ$1,_xlfn.XLOOKUP($A95,'PY1 Data(H)'!$A$1:$A$288,'PY1 Data(H)'!$A$1:$CZ$288))</f>
        <v>0</v>
      </c>
      <c r="BA95" s="176" cm="1">
        <f t="array" ref="BA95">_xlfn.XLOOKUP(BA$1,'PY1 Data(H)'!$A$1:$CZ$1,_xlfn.XLOOKUP($A95,'PY1 Data(H)'!$A$1:$A$288,'PY1 Data(H)'!$A$1:$CZ$288))</f>
        <v>0</v>
      </c>
      <c r="BB95" s="176" cm="1">
        <f t="array" ref="BB95">_xlfn.XLOOKUP(BB$1,'PY1 Data(H)'!$A$1:$CZ$1,_xlfn.XLOOKUP($A95,'PY1 Data(H)'!$A$1:$A$288,'PY1 Data(H)'!$A$1:$CZ$288))</f>
        <v>2614470</v>
      </c>
      <c r="BC95" s="176" cm="1">
        <f t="array" ref="BC95">_xlfn.XLOOKUP(BC$1,'PY1 Data(H)'!$A$1:$CZ$1,_xlfn.XLOOKUP($A95,'PY1 Data(H)'!$A$1:$A$288,'PY1 Data(H)'!$A$1:$CZ$288))</f>
        <v>0</v>
      </c>
      <c r="BD95" s="176" cm="1">
        <f t="array" ref="BD95">_xlfn.XLOOKUP(BD$1,'PY1 Data(H)'!$A$1:$CZ$1,_xlfn.XLOOKUP($A95,'PY1 Data(H)'!$A$1:$A$288,'PY1 Data(H)'!$A$1:$CZ$288))</f>
        <v>0</v>
      </c>
      <c r="BE95" s="176" cm="1">
        <f t="array" ref="BE95">_xlfn.XLOOKUP(BE$1,'PY1 Data(H)'!$A$1:$CZ$1,_xlfn.XLOOKUP($A95,'PY1 Data(H)'!$A$1:$A$288,'PY1 Data(H)'!$A$1:$CZ$288))</f>
        <v>0</v>
      </c>
      <c r="BF95" s="176" cm="1">
        <f t="array" ref="BF95">_xlfn.XLOOKUP(BF$1,'PY1 Data(H)'!$A$1:$CZ$1,_xlfn.XLOOKUP($A95,'PY1 Data(H)'!$A$1:$A$288,'PY1 Data(H)'!$A$1:$CZ$288))</f>
        <v>207805</v>
      </c>
      <c r="BG95" s="176" cm="1">
        <f t="array" ref="BG95">_xlfn.XLOOKUP(BG$1,'PY1 Data(H)'!$A$1:$CZ$1,_xlfn.XLOOKUP($A95,'PY1 Data(H)'!$A$1:$A$288,'PY1 Data(H)'!$A$1:$CZ$288))</f>
        <v>0</v>
      </c>
      <c r="BH95" s="176" cm="1">
        <f t="array" ref="BH95">_xlfn.XLOOKUP(BH$1,'PY1 Data(H)'!$A$1:$CZ$1,_xlfn.XLOOKUP($A95,'PY1 Data(H)'!$A$1:$A$288,'PY1 Data(H)'!$A$1:$CZ$288))</f>
        <v>0</v>
      </c>
      <c r="BI95" s="176" cm="1">
        <f t="array" ref="BI95">_xlfn.XLOOKUP(BI$1,'PY1 Data(H)'!$A$1:$CZ$1,_xlfn.XLOOKUP($A95,'PY1 Data(H)'!$A$1:$A$288,'PY1 Data(H)'!$A$1:$CZ$288))</f>
        <v>0</v>
      </c>
      <c r="BJ95" s="176" cm="1">
        <f t="array" ref="BJ95">_xlfn.XLOOKUP(BJ$1,'PY1 Data(H)'!$A$1:$CZ$1,_xlfn.XLOOKUP($A95,'PY1 Data(H)'!$A$1:$A$288,'PY1 Data(H)'!$A$1:$CZ$288))</f>
        <v>25301</v>
      </c>
      <c r="BK95" s="176" cm="1">
        <f t="array" ref="BK95">_xlfn.XLOOKUP(BK$1,'PY1 Data(H)'!$A$1:$CZ$1,_xlfn.XLOOKUP($A95,'PY1 Data(H)'!$A$1:$A$288,'PY1 Data(H)'!$A$1:$CZ$288))</f>
        <v>0</v>
      </c>
      <c r="BL95" s="176" cm="1">
        <f t="array" ref="BL95">_xlfn.XLOOKUP(BL$1,'PY1 Data(H)'!$A$1:$CZ$1,_xlfn.XLOOKUP($A95,'PY1 Data(H)'!$A$1:$A$288,'PY1 Data(H)'!$A$1:$CZ$288))</f>
        <v>0</v>
      </c>
      <c r="BM95" s="176" cm="1">
        <f t="array" ref="BM95">_xlfn.XLOOKUP(BM$1,'PY1 Data(H)'!$A$1:$CZ$1,_xlfn.XLOOKUP($A95,'PY1 Data(H)'!$A$1:$A$288,'PY1 Data(H)'!$A$1:$CZ$288))</f>
        <v>0</v>
      </c>
      <c r="BN95" s="176" cm="1">
        <f t="array" ref="BN95">_xlfn.XLOOKUP(BN$1,'PY1 Data(H)'!$A$1:$CZ$1,_xlfn.XLOOKUP($A95,'PY1 Data(H)'!$A$1:$A$288,'PY1 Data(H)'!$A$1:$CZ$288))</f>
        <v>950157</v>
      </c>
      <c r="BO95" s="176" cm="1">
        <f t="array" ref="BO95">_xlfn.XLOOKUP(BO$1,'PY1 Data(H)'!$A$1:$CZ$1,_xlfn.XLOOKUP($A95,'PY1 Data(H)'!$A$1:$A$288,'PY1 Data(H)'!$A$1:$CZ$288))</f>
        <v>122264</v>
      </c>
      <c r="BP95" s="176" cm="1">
        <f t="array" ref="BP95">_xlfn.XLOOKUP(BP$1,'PY1 Data(H)'!$A$1:$CZ$1,_xlfn.XLOOKUP($A95,'PY1 Data(H)'!$A$1:$A$288,'PY1 Data(H)'!$A$1:$CZ$288))</f>
        <v>0</v>
      </c>
      <c r="BQ95" s="176" cm="1">
        <f t="array" ref="BQ95">_xlfn.XLOOKUP(BQ$1,'PY1 Data(H)'!$A$1:$CZ$1,_xlfn.XLOOKUP($A95,'PY1 Data(H)'!$A$1:$A$288,'PY1 Data(H)'!$A$1:$CZ$288))</f>
        <v>294720</v>
      </c>
      <c r="BR95" s="176" cm="1">
        <f t="array" ref="BR95">_xlfn.XLOOKUP(BR$1,'PY1 Data(H)'!$A$1:$CZ$1,_xlfn.XLOOKUP($A95,'PY1 Data(H)'!$A$1:$A$288,'PY1 Data(H)'!$A$1:$CZ$288))</f>
        <v>0</v>
      </c>
      <c r="BS95" s="176" cm="1">
        <f t="array" ref="BS95">_xlfn.XLOOKUP(BS$1,'PY1 Data(H)'!$A$1:$CZ$1,_xlfn.XLOOKUP($A95,'PY1 Data(H)'!$A$1:$A$288,'PY1 Data(H)'!$A$1:$CZ$288))</f>
        <v>0</v>
      </c>
      <c r="BT95" s="176" cm="1">
        <f t="array" ref="BT95">_xlfn.XLOOKUP(BT$1,'PY1 Data(H)'!$A$1:$CZ$1,_xlfn.XLOOKUP($A95,'PY1 Data(H)'!$A$1:$A$288,'PY1 Data(H)'!$A$1:$CZ$288))</f>
        <v>60275</v>
      </c>
      <c r="BU95" s="176" cm="1">
        <f t="array" ref="BU95">_xlfn.XLOOKUP(BU$1,'PY1 Data(H)'!$A$1:$CZ$1,_xlfn.XLOOKUP($A95,'PY1 Data(H)'!$A$1:$A$288,'PY1 Data(H)'!$A$1:$CZ$288))</f>
        <v>659745</v>
      </c>
      <c r="BV95" s="176" cm="1">
        <f t="array" ref="BV95">_xlfn.XLOOKUP(BV$1,'PY1 Data(H)'!$A$1:$CZ$1,_xlfn.XLOOKUP($A95,'PY1 Data(H)'!$A$1:$A$288,'PY1 Data(H)'!$A$1:$CZ$288))</f>
        <v>18547300</v>
      </c>
      <c r="BW95" s="176" cm="1">
        <f t="array" ref="BW95">_xlfn.XLOOKUP(BW$1,'PY1 Data(H)'!$A$1:$CZ$1,_xlfn.XLOOKUP($A95,'PY1 Data(H)'!$A$1:$A$288,'PY1 Data(H)'!$A$1:$CZ$288))</f>
        <v>0</v>
      </c>
      <c r="BX95" s="176" cm="1">
        <f t="array" ref="BX95">_xlfn.XLOOKUP(BX$1,'PY1 Data(H)'!$A$1:$CZ$1,_xlfn.XLOOKUP($A95,'PY1 Data(H)'!$A$1:$A$288,'PY1 Data(H)'!$A$1:$CZ$288))</f>
        <v>0</v>
      </c>
      <c r="BY95" s="176" cm="1">
        <f t="array" ref="BY95">_xlfn.XLOOKUP(BY$1,'PY1 Data(H)'!$A$1:$CZ$1,_xlfn.XLOOKUP($A95,'PY1 Data(H)'!$A$1:$A$288,'PY1 Data(H)'!$A$1:$CZ$288))</f>
        <v>0</v>
      </c>
      <c r="BZ95" s="176" cm="1">
        <f t="array" ref="BZ95">_xlfn.XLOOKUP(BZ$1,'PY1 Data(H)'!$A$1:$CZ$1,_xlfn.XLOOKUP($A95,'PY1 Data(H)'!$A$1:$A$288,'PY1 Data(H)'!$A$1:$CZ$288))</f>
        <v>0</v>
      </c>
      <c r="CA95" s="176" cm="1">
        <f t="array" ref="CA95">_xlfn.XLOOKUP(CA$1,'PY1 Data(H)'!$A$1:$CZ$1,_xlfn.XLOOKUP($A95,'PY1 Data(H)'!$A$1:$A$288,'PY1 Data(H)'!$A$1:$CZ$288))</f>
        <v>0</v>
      </c>
      <c r="CB95" s="176" cm="1">
        <f t="array" ref="CB95">_xlfn.XLOOKUP(CB$1,'PY1 Data(H)'!$A$1:$CZ$1,_xlfn.XLOOKUP($A95,'PY1 Data(H)'!$A$1:$A$288,'PY1 Data(H)'!$A$1:$CZ$288))</f>
        <v>0</v>
      </c>
      <c r="CC95" s="176" cm="1">
        <f t="array" ref="CC95">_xlfn.XLOOKUP(CC$1,'PY1 Data(H)'!$A$1:$CZ$1,_xlfn.XLOOKUP($A95,'PY1 Data(H)'!$A$1:$A$288,'PY1 Data(H)'!$A$1:$CZ$288))</f>
        <v>0</v>
      </c>
      <c r="CD95" s="176" cm="1">
        <f t="array" ref="CD95">_xlfn.XLOOKUP(CD$1,'PY1 Data(H)'!$A$1:$CZ$1,_xlfn.XLOOKUP($A95,'PY1 Data(H)'!$A$1:$A$288,'PY1 Data(H)'!$A$1:$CZ$288))</f>
        <v>0</v>
      </c>
      <c r="CE95" s="176" cm="1">
        <f t="array" ref="CE95">_xlfn.XLOOKUP(CE$1,'PY1 Data(H)'!$A$1:$CZ$1,_xlfn.XLOOKUP($A95,'PY1 Data(H)'!$A$1:$A$288,'PY1 Data(H)'!$A$1:$CZ$288))</f>
        <v>0</v>
      </c>
      <c r="CF95" s="176" cm="1">
        <f t="array" ref="CF95">_xlfn.XLOOKUP(CF$1,'PY1 Data(H)'!$A$1:$CZ$1,_xlfn.XLOOKUP($A95,'PY1 Data(H)'!$A$1:$A$288,'PY1 Data(H)'!$A$1:$CZ$288))</f>
        <v>0</v>
      </c>
      <c r="CG95" s="176" cm="1">
        <f t="array" ref="CG95">_xlfn.XLOOKUP(CG$1,'PY1 Data(H)'!$A$1:$CZ$1,_xlfn.XLOOKUP($A95,'PY1 Data(H)'!$A$1:$A$288,'PY1 Data(H)'!$A$1:$CZ$288))</f>
        <v>0</v>
      </c>
      <c r="CH95" s="176" cm="1">
        <f t="array" ref="CH95">_xlfn.XLOOKUP(CH$1,'PY1 Data(H)'!$A$1:$CZ$1,_xlfn.XLOOKUP($A95,'PY1 Data(H)'!$A$1:$A$288,'PY1 Data(H)'!$A$1:$CZ$288))</f>
        <v>0</v>
      </c>
      <c r="CI95" s="176" cm="1">
        <f t="array" ref="CI95">_xlfn.XLOOKUP(CI$1,'PY1 Data(H)'!$A$1:$CZ$1,_xlfn.XLOOKUP($A95,'PY1 Data(H)'!$A$1:$A$288,'PY1 Data(H)'!$A$1:$CZ$288))</f>
        <v>175093</v>
      </c>
      <c r="CJ95" s="176" cm="1">
        <f t="array" ref="CJ95">_xlfn.XLOOKUP(CJ$1,'PY1 Data(H)'!$A$1:$CZ$1,_xlfn.XLOOKUP($A95,'PY1 Data(H)'!$A$1:$A$288,'PY1 Data(H)'!$A$1:$CZ$288))</f>
        <v>2516</v>
      </c>
      <c r="CK95" s="176" cm="1">
        <f t="array" ref="CK95">_xlfn.XLOOKUP(CK$1,'PY1 Data(H)'!$A$1:$CZ$1,_xlfn.XLOOKUP($A95,'PY1 Data(H)'!$A$1:$A$288,'PY1 Data(H)'!$A$1:$CZ$288))</f>
        <v>0</v>
      </c>
      <c r="CL95" s="176" cm="1">
        <f t="array" ref="CL95">_xlfn.XLOOKUP(CL$1,'PY1 Data(H)'!$A$1:$CZ$1,_xlfn.XLOOKUP($A95,'PY1 Data(H)'!$A$1:$A$288,'PY1 Data(H)'!$A$1:$CZ$288))</f>
        <v>0</v>
      </c>
      <c r="CM95" s="176" cm="1">
        <f t="array" ref="CM95">_xlfn.XLOOKUP(CM$1,'PY1 Data(H)'!$A$1:$CZ$1,_xlfn.XLOOKUP($A95,'PY1 Data(H)'!$A$1:$A$288,'PY1 Data(H)'!$A$1:$CZ$288))</f>
        <v>0</v>
      </c>
      <c r="CN95" s="176" cm="1">
        <f t="array" ref="CN95">_xlfn.XLOOKUP(CN$1,'PY1 Data(H)'!$A$1:$CZ$1,_xlfn.XLOOKUP($A95,'PY1 Data(H)'!$A$1:$A$288,'PY1 Data(H)'!$A$1:$CZ$288))</f>
        <v>0</v>
      </c>
      <c r="CO95" s="176" cm="1">
        <f t="array" ref="CO95">_xlfn.XLOOKUP(CO$1,'PY1 Data(H)'!$A$1:$CZ$1,_xlfn.XLOOKUP($A95,'PY1 Data(H)'!$A$1:$A$288,'PY1 Data(H)'!$A$1:$CZ$288))</f>
        <v>859579</v>
      </c>
      <c r="CP95" s="176" cm="1">
        <f t="array" ref="CP95">_xlfn.XLOOKUP(CP$1,'PY1 Data(H)'!$A$1:$CZ$1,_xlfn.XLOOKUP($A95,'PY1 Data(H)'!$A$1:$A$288,'PY1 Data(H)'!$A$1:$CZ$288))</f>
        <v>0</v>
      </c>
      <c r="CQ95" s="176" cm="1">
        <f t="array" ref="CQ95">_xlfn.XLOOKUP(CQ$1,'PY1 Data(H)'!$A$1:$CZ$1,_xlfn.XLOOKUP($A95,'PY1 Data(H)'!$A$1:$A$288,'PY1 Data(H)'!$A$1:$CZ$288))</f>
        <v>0</v>
      </c>
      <c r="CR95" s="176" cm="1">
        <f t="array" ref="CR95">_xlfn.XLOOKUP(CR$1,'PY1 Data(H)'!$A$1:$CZ$1,_xlfn.XLOOKUP($A95,'PY1 Data(H)'!$A$1:$A$288,'PY1 Data(H)'!$A$1:$CZ$288))</f>
        <v>0</v>
      </c>
      <c r="CS95" s="176" cm="1">
        <f t="array" ref="CS95">_xlfn.XLOOKUP(CS$1,'PY1 Data(H)'!$A$1:$CZ$1,_xlfn.XLOOKUP($A95,'PY1 Data(H)'!$A$1:$A$288,'PY1 Data(H)'!$A$1:$CZ$288))</f>
        <v>0</v>
      </c>
      <c r="CT95" s="176" cm="1">
        <f t="array" ref="CT95">_xlfn.XLOOKUP(CT$1,'PY1 Data(H)'!$A$1:$CZ$1,_xlfn.XLOOKUP($A95,'PY1 Data(H)'!$A$1:$A$288,'PY1 Data(H)'!$A$1:$CZ$288))</f>
        <v>0</v>
      </c>
      <c r="CU95" s="176" cm="1">
        <f t="array" ref="CU95">_xlfn.XLOOKUP(CU$1,'PY1 Data(H)'!$A$1:$CZ$1,_xlfn.XLOOKUP($A95,'PY1 Data(H)'!$A$1:$A$288,'PY1 Data(H)'!$A$1:$CZ$288))</f>
        <v>0</v>
      </c>
      <c r="CV95" s="176" cm="1">
        <f t="array" ref="CV95">_xlfn.XLOOKUP(CV$1,'PY1 Data(H)'!$A$1:$CZ$1,_xlfn.XLOOKUP($A95,'PY1 Data(H)'!$A$1:$A$288,'PY1 Data(H)'!$A$1:$CZ$288))</f>
        <v>0</v>
      </c>
      <c r="CW95" s="176" cm="1">
        <f t="array" ref="CW95">_xlfn.XLOOKUP(CW$1,'PY1 Data(H)'!$A$1:$CZ$1,_xlfn.XLOOKUP($A95,'PY1 Data(H)'!$A$1:$A$288,'PY1 Data(H)'!$A$1:$CZ$288))</f>
        <v>0</v>
      </c>
      <c r="CX95" s="176" cm="1">
        <f t="array" ref="CX95">_xlfn.XLOOKUP(CX$1,'PY1 Data(H)'!$A$1:$CZ$1,_xlfn.XLOOKUP($A95,'PY1 Data(H)'!$A$1:$A$288,'PY1 Data(H)'!$A$1:$CZ$288))</f>
        <v>0</v>
      </c>
      <c r="CY95" s="176" cm="1">
        <f t="array" ref="CY95">_xlfn.XLOOKUP(CY$1,'PY1 Data(H)'!$A$1:$CZ$1,_xlfn.XLOOKUP($A95,'PY1 Data(H)'!$A$1:$A$288,'PY1 Data(H)'!$A$1:$CZ$288))</f>
        <v>0</v>
      </c>
    </row>
    <row r="96" spans="1:103" x14ac:dyDescent="0.3">
      <c r="A96">
        <v>638</v>
      </c>
      <c r="D96" s="176" cm="1">
        <f t="array" ref="D96">_xlfn.XLOOKUP(D$1,'PY1 Data(H)'!$A$1:$CZ$1,_xlfn.XLOOKUP($A96,'PY1 Data(H)'!$A$1:$A$288,'PY1 Data(H)'!$A$1:$CZ$288))</f>
        <v>0</v>
      </c>
      <c r="E96" s="176" cm="1">
        <f t="array" ref="E96">_xlfn.XLOOKUP(E$1,'PY1 Data(H)'!$A$1:$CZ$1,_xlfn.XLOOKUP($A96,'PY1 Data(H)'!$A$1:$A$288,'PY1 Data(H)'!$A$1:$CZ$288))</f>
        <v>0</v>
      </c>
      <c r="F96" s="176" cm="1">
        <f t="array" ref="F96">_xlfn.XLOOKUP(F$1,'PY1 Data(H)'!$A$1:$CZ$1,_xlfn.XLOOKUP($A96,'PY1 Data(H)'!$A$1:$A$288,'PY1 Data(H)'!$A$1:$CZ$288))</f>
        <v>0</v>
      </c>
      <c r="G96" s="176" cm="1">
        <f t="array" ref="G96">_xlfn.XLOOKUP(G$1,'PY1 Data(H)'!$A$1:$CZ$1,_xlfn.XLOOKUP($A96,'PY1 Data(H)'!$A$1:$A$288,'PY1 Data(H)'!$A$1:$CZ$288))</f>
        <v>0</v>
      </c>
      <c r="H96" s="176" cm="1">
        <f t="array" ref="H96">_xlfn.XLOOKUP(H$1,'PY1 Data(H)'!$A$1:$CZ$1,_xlfn.XLOOKUP($A96,'PY1 Data(H)'!$A$1:$A$288,'PY1 Data(H)'!$A$1:$CZ$288))</f>
        <v>0</v>
      </c>
      <c r="I96" s="176" cm="1">
        <f t="array" ref="I96">_xlfn.XLOOKUP(I$1,'PY1 Data(H)'!$A$1:$CZ$1,_xlfn.XLOOKUP($A96,'PY1 Data(H)'!$A$1:$A$288,'PY1 Data(H)'!$A$1:$CZ$288))</f>
        <v>0</v>
      </c>
      <c r="J96" s="176" cm="1">
        <f t="array" ref="J96">_xlfn.XLOOKUP(J$1,'PY1 Data(H)'!$A$1:$CZ$1,_xlfn.XLOOKUP($A96,'PY1 Data(H)'!$A$1:$A$288,'PY1 Data(H)'!$A$1:$CZ$288))</f>
        <v>0</v>
      </c>
      <c r="K96" s="176" cm="1">
        <f t="array" ref="K96">_xlfn.XLOOKUP(K$1,'PY1 Data(H)'!$A$1:$CZ$1,_xlfn.XLOOKUP($A96,'PY1 Data(H)'!$A$1:$A$288,'PY1 Data(H)'!$A$1:$CZ$288))</f>
        <v>0</v>
      </c>
      <c r="L96" s="176" cm="1">
        <f t="array" ref="L96">_xlfn.XLOOKUP(L$1,'PY1 Data(H)'!$A$1:$CZ$1,_xlfn.XLOOKUP($A96,'PY1 Data(H)'!$A$1:$A$288,'PY1 Data(H)'!$A$1:$CZ$288))</f>
        <v>0</v>
      </c>
      <c r="M96" s="176" cm="1">
        <f t="array" ref="M96">_xlfn.XLOOKUP(M$1,'PY1 Data(H)'!$A$1:$CZ$1,_xlfn.XLOOKUP($A96,'PY1 Data(H)'!$A$1:$A$288,'PY1 Data(H)'!$A$1:$CZ$288))</f>
        <v>0</v>
      </c>
      <c r="N96" s="176" cm="1">
        <f t="array" ref="N96">_xlfn.XLOOKUP(N$1,'PY1 Data(H)'!$A$1:$CZ$1,_xlfn.XLOOKUP($A96,'PY1 Data(H)'!$A$1:$A$288,'PY1 Data(H)'!$A$1:$CZ$288))</f>
        <v>0</v>
      </c>
      <c r="O96" s="176" cm="1">
        <f t="array" ref="O96">_xlfn.XLOOKUP(O$1,'PY1 Data(H)'!$A$1:$CZ$1,_xlfn.XLOOKUP($A96,'PY1 Data(H)'!$A$1:$A$288,'PY1 Data(H)'!$A$1:$CZ$288))</f>
        <v>0</v>
      </c>
      <c r="P96" s="176" cm="1">
        <f t="array" ref="P96">_xlfn.XLOOKUP(P$1,'PY1 Data(H)'!$A$1:$CZ$1,_xlfn.XLOOKUP($A96,'PY1 Data(H)'!$A$1:$A$288,'PY1 Data(H)'!$A$1:$CZ$288))</f>
        <v>0</v>
      </c>
      <c r="Q96" s="176" cm="1">
        <f t="array" ref="Q96">_xlfn.XLOOKUP(Q$1,'PY1 Data(H)'!$A$1:$CZ$1,_xlfn.XLOOKUP($A96,'PY1 Data(H)'!$A$1:$A$288,'PY1 Data(H)'!$A$1:$CZ$288))</f>
        <v>0</v>
      </c>
      <c r="R96" s="176" cm="1">
        <f t="array" ref="R96">_xlfn.XLOOKUP(R$1,'PY1 Data(H)'!$A$1:$CZ$1,_xlfn.XLOOKUP($A96,'PY1 Data(H)'!$A$1:$A$288,'PY1 Data(H)'!$A$1:$CZ$288))</f>
        <v>0</v>
      </c>
      <c r="S96" s="176" cm="1">
        <f t="array" ref="S96">_xlfn.XLOOKUP(S$1,'PY1 Data(H)'!$A$1:$CZ$1,_xlfn.XLOOKUP($A96,'PY1 Data(H)'!$A$1:$A$288,'PY1 Data(H)'!$A$1:$CZ$288))</f>
        <v>0</v>
      </c>
      <c r="T96" s="176" cm="1">
        <f t="array" ref="T96">_xlfn.XLOOKUP(T$1,'PY1 Data(H)'!$A$1:$CZ$1,_xlfn.XLOOKUP($A96,'PY1 Data(H)'!$A$1:$A$288,'PY1 Data(H)'!$A$1:$CZ$288))</f>
        <v>0</v>
      </c>
      <c r="U96" s="176" cm="1">
        <f t="array" ref="U96">_xlfn.XLOOKUP(U$1,'PY1 Data(H)'!$A$1:$CZ$1,_xlfn.XLOOKUP($A96,'PY1 Data(H)'!$A$1:$A$288,'PY1 Data(H)'!$A$1:$CZ$288))</f>
        <v>0</v>
      </c>
      <c r="V96" s="176" cm="1">
        <f t="array" ref="V96">_xlfn.XLOOKUP(V$1,'PY1 Data(H)'!$A$1:$CZ$1,_xlfn.XLOOKUP($A96,'PY1 Data(H)'!$A$1:$A$288,'PY1 Data(H)'!$A$1:$CZ$288))</f>
        <v>0</v>
      </c>
      <c r="W96" s="176" cm="1">
        <f t="array" ref="W96">_xlfn.XLOOKUP(W$1,'PY1 Data(H)'!$A$1:$CZ$1,_xlfn.XLOOKUP($A96,'PY1 Data(H)'!$A$1:$A$288,'PY1 Data(H)'!$A$1:$CZ$288))</f>
        <v>0</v>
      </c>
      <c r="X96" s="176" cm="1">
        <f t="array" ref="X96">_xlfn.XLOOKUP(X$1,'PY1 Data(H)'!$A$1:$CZ$1,_xlfn.XLOOKUP($A96,'PY1 Data(H)'!$A$1:$A$288,'PY1 Data(H)'!$A$1:$CZ$288))</f>
        <v>0</v>
      </c>
      <c r="Y96" s="176" cm="1">
        <f t="array" ref="Y96">_xlfn.XLOOKUP(Y$1,'PY1 Data(H)'!$A$1:$CZ$1,_xlfn.XLOOKUP($A96,'PY1 Data(H)'!$A$1:$A$288,'PY1 Data(H)'!$A$1:$CZ$288))</f>
        <v>0</v>
      </c>
      <c r="Z96" s="176" cm="1">
        <f t="array" ref="Z96">_xlfn.XLOOKUP(Z$1,'PY1 Data(H)'!$A$1:$CZ$1,_xlfn.XLOOKUP($A96,'PY1 Data(H)'!$A$1:$A$288,'PY1 Data(H)'!$A$1:$CZ$288))</f>
        <v>0</v>
      </c>
      <c r="AA96" s="176" cm="1">
        <f t="array" ref="AA96">_xlfn.XLOOKUP(AA$1,'PY1 Data(H)'!$A$1:$CZ$1,_xlfn.XLOOKUP($A96,'PY1 Data(H)'!$A$1:$A$288,'PY1 Data(H)'!$A$1:$CZ$288))</f>
        <v>0</v>
      </c>
      <c r="AB96" s="176" cm="1">
        <f t="array" ref="AB96">_xlfn.XLOOKUP(AB$1,'PY1 Data(H)'!$A$1:$CZ$1,_xlfn.XLOOKUP($A96,'PY1 Data(H)'!$A$1:$A$288,'PY1 Data(H)'!$A$1:$CZ$288))</f>
        <v>0</v>
      </c>
      <c r="AC96" s="176" cm="1">
        <f t="array" ref="AC96">_xlfn.XLOOKUP(AC$1,'PY1 Data(H)'!$A$1:$CZ$1,_xlfn.XLOOKUP($A96,'PY1 Data(H)'!$A$1:$A$288,'PY1 Data(H)'!$A$1:$CZ$288))</f>
        <v>0</v>
      </c>
      <c r="AD96" s="176" cm="1">
        <f t="array" ref="AD96">_xlfn.XLOOKUP(AD$1,'PY1 Data(H)'!$A$1:$CZ$1,_xlfn.XLOOKUP($A96,'PY1 Data(H)'!$A$1:$A$288,'PY1 Data(H)'!$A$1:$CZ$288))</f>
        <v>0</v>
      </c>
      <c r="AE96" s="176" cm="1">
        <f t="array" ref="AE96">_xlfn.XLOOKUP(AE$1,'PY1 Data(H)'!$A$1:$CZ$1,_xlfn.XLOOKUP($A96,'PY1 Data(H)'!$A$1:$A$288,'PY1 Data(H)'!$A$1:$CZ$288))</f>
        <v>0</v>
      </c>
      <c r="AF96" s="176" cm="1">
        <f t="array" ref="AF96">_xlfn.XLOOKUP(AF$1,'PY1 Data(H)'!$A$1:$CZ$1,_xlfn.XLOOKUP($A96,'PY1 Data(H)'!$A$1:$A$288,'PY1 Data(H)'!$A$1:$CZ$288))</f>
        <v>0</v>
      </c>
      <c r="AG96" s="176" cm="1">
        <f t="array" ref="AG96">_xlfn.XLOOKUP(AG$1,'PY1 Data(H)'!$A$1:$CZ$1,_xlfn.XLOOKUP($A96,'PY1 Data(H)'!$A$1:$A$288,'PY1 Data(H)'!$A$1:$CZ$288))</f>
        <v>0</v>
      </c>
      <c r="AH96" s="176" cm="1">
        <f t="array" ref="AH96">_xlfn.XLOOKUP(AH$1,'PY1 Data(H)'!$A$1:$CZ$1,_xlfn.XLOOKUP($A96,'PY1 Data(H)'!$A$1:$A$288,'PY1 Data(H)'!$A$1:$CZ$288))</f>
        <v>0</v>
      </c>
      <c r="AI96" s="176" cm="1">
        <f t="array" ref="AI96">_xlfn.XLOOKUP(AI$1,'PY1 Data(H)'!$A$1:$CZ$1,_xlfn.XLOOKUP($A96,'PY1 Data(H)'!$A$1:$A$288,'PY1 Data(H)'!$A$1:$CZ$288))</f>
        <v>0</v>
      </c>
      <c r="AJ96" s="176" cm="1">
        <f t="array" ref="AJ96">_xlfn.XLOOKUP(AJ$1,'PY1 Data(H)'!$A$1:$CZ$1,_xlfn.XLOOKUP($A96,'PY1 Data(H)'!$A$1:$A$288,'PY1 Data(H)'!$A$1:$CZ$288))</f>
        <v>0</v>
      </c>
      <c r="AK96" s="176" cm="1">
        <f t="array" ref="AK96">_xlfn.XLOOKUP(AK$1,'PY1 Data(H)'!$A$1:$CZ$1,_xlfn.XLOOKUP($A96,'PY1 Data(H)'!$A$1:$A$288,'PY1 Data(H)'!$A$1:$CZ$288))</f>
        <v>0</v>
      </c>
      <c r="AL96" s="176" cm="1">
        <f t="array" ref="AL96">_xlfn.XLOOKUP(AL$1,'PY1 Data(H)'!$A$1:$CZ$1,_xlfn.XLOOKUP($A96,'PY1 Data(H)'!$A$1:$A$288,'PY1 Data(H)'!$A$1:$CZ$288))</f>
        <v>0</v>
      </c>
      <c r="AM96" s="176" cm="1">
        <f t="array" ref="AM96">_xlfn.XLOOKUP(AM$1,'PY1 Data(H)'!$A$1:$CZ$1,_xlfn.XLOOKUP($A96,'PY1 Data(H)'!$A$1:$A$288,'PY1 Data(H)'!$A$1:$CZ$288))</f>
        <v>0</v>
      </c>
      <c r="AN96" s="176" cm="1">
        <f t="array" ref="AN96">_xlfn.XLOOKUP(AN$1,'PY1 Data(H)'!$A$1:$CZ$1,_xlfn.XLOOKUP($A96,'PY1 Data(H)'!$A$1:$A$288,'PY1 Data(H)'!$A$1:$CZ$288))</f>
        <v>0</v>
      </c>
      <c r="AO96" s="176" cm="1">
        <f t="array" ref="AO96">_xlfn.XLOOKUP(AO$1,'PY1 Data(H)'!$A$1:$CZ$1,_xlfn.XLOOKUP($A96,'PY1 Data(H)'!$A$1:$A$288,'PY1 Data(H)'!$A$1:$CZ$288))</f>
        <v>0</v>
      </c>
      <c r="AP96" s="176" cm="1">
        <f t="array" ref="AP96">_xlfn.XLOOKUP(AP$1,'PY1 Data(H)'!$A$1:$CZ$1,_xlfn.XLOOKUP($A96,'PY1 Data(H)'!$A$1:$A$288,'PY1 Data(H)'!$A$1:$CZ$288))</f>
        <v>0</v>
      </c>
      <c r="AQ96" s="176" cm="1">
        <f t="array" ref="AQ96">_xlfn.XLOOKUP(AQ$1,'PY1 Data(H)'!$A$1:$CZ$1,_xlfn.XLOOKUP($A96,'PY1 Data(H)'!$A$1:$A$288,'PY1 Data(H)'!$A$1:$CZ$288))</f>
        <v>0</v>
      </c>
      <c r="AR96" s="176" cm="1">
        <f t="array" ref="AR96">_xlfn.XLOOKUP(AR$1,'PY1 Data(H)'!$A$1:$CZ$1,_xlfn.XLOOKUP($A96,'PY1 Data(H)'!$A$1:$A$288,'PY1 Data(H)'!$A$1:$CZ$288))</f>
        <v>0</v>
      </c>
      <c r="AS96" s="176" cm="1">
        <f t="array" ref="AS96">_xlfn.XLOOKUP(AS$1,'PY1 Data(H)'!$A$1:$CZ$1,_xlfn.XLOOKUP($A96,'PY1 Data(H)'!$A$1:$A$288,'PY1 Data(H)'!$A$1:$CZ$288))</f>
        <v>0</v>
      </c>
      <c r="AT96" s="176" cm="1">
        <f t="array" ref="AT96">_xlfn.XLOOKUP(AT$1,'PY1 Data(H)'!$A$1:$CZ$1,_xlfn.XLOOKUP($A96,'PY1 Data(H)'!$A$1:$A$288,'PY1 Data(H)'!$A$1:$CZ$288))</f>
        <v>0</v>
      </c>
      <c r="AU96" s="176" cm="1">
        <f t="array" ref="AU96">_xlfn.XLOOKUP(AU$1,'PY1 Data(H)'!$A$1:$CZ$1,_xlfn.XLOOKUP($A96,'PY1 Data(H)'!$A$1:$A$288,'PY1 Data(H)'!$A$1:$CZ$288))</f>
        <v>0</v>
      </c>
      <c r="AV96" s="176" cm="1">
        <f t="array" ref="AV96">_xlfn.XLOOKUP(AV$1,'PY1 Data(H)'!$A$1:$CZ$1,_xlfn.XLOOKUP($A96,'PY1 Data(H)'!$A$1:$A$288,'PY1 Data(H)'!$A$1:$CZ$288))</f>
        <v>0</v>
      </c>
      <c r="AW96" s="176" cm="1">
        <f t="array" ref="AW96">_xlfn.XLOOKUP(AW$1,'PY1 Data(H)'!$A$1:$CZ$1,_xlfn.XLOOKUP($A96,'PY1 Data(H)'!$A$1:$A$288,'PY1 Data(H)'!$A$1:$CZ$288))</f>
        <v>0</v>
      </c>
      <c r="AX96" s="176" cm="1">
        <f t="array" ref="AX96">_xlfn.XLOOKUP(AX$1,'PY1 Data(H)'!$A$1:$CZ$1,_xlfn.XLOOKUP($A96,'PY1 Data(H)'!$A$1:$A$288,'PY1 Data(H)'!$A$1:$CZ$288))</f>
        <v>0</v>
      </c>
      <c r="AY96" s="176" cm="1">
        <f t="array" ref="AY96">_xlfn.XLOOKUP(AY$1,'PY1 Data(H)'!$A$1:$CZ$1,_xlfn.XLOOKUP($A96,'PY1 Data(H)'!$A$1:$A$288,'PY1 Data(H)'!$A$1:$CZ$288))</f>
        <v>0</v>
      </c>
      <c r="AZ96" s="176" cm="1">
        <f t="array" ref="AZ96">_xlfn.XLOOKUP(AZ$1,'PY1 Data(H)'!$A$1:$CZ$1,_xlfn.XLOOKUP($A96,'PY1 Data(H)'!$A$1:$A$288,'PY1 Data(H)'!$A$1:$CZ$288))</f>
        <v>0</v>
      </c>
      <c r="BA96" s="176" cm="1">
        <f t="array" ref="BA96">_xlfn.XLOOKUP(BA$1,'PY1 Data(H)'!$A$1:$CZ$1,_xlfn.XLOOKUP($A96,'PY1 Data(H)'!$A$1:$A$288,'PY1 Data(H)'!$A$1:$CZ$288))</f>
        <v>0</v>
      </c>
      <c r="BB96" s="176" cm="1">
        <f t="array" ref="BB96">_xlfn.XLOOKUP(BB$1,'PY1 Data(H)'!$A$1:$CZ$1,_xlfn.XLOOKUP($A96,'PY1 Data(H)'!$A$1:$A$288,'PY1 Data(H)'!$A$1:$CZ$288))</f>
        <v>0</v>
      </c>
      <c r="BC96" s="176" cm="1">
        <f t="array" ref="BC96">_xlfn.XLOOKUP(BC$1,'PY1 Data(H)'!$A$1:$CZ$1,_xlfn.XLOOKUP($A96,'PY1 Data(H)'!$A$1:$A$288,'PY1 Data(H)'!$A$1:$CZ$288))</f>
        <v>0</v>
      </c>
      <c r="BD96" s="176" cm="1">
        <f t="array" ref="BD96">_xlfn.XLOOKUP(BD$1,'PY1 Data(H)'!$A$1:$CZ$1,_xlfn.XLOOKUP($A96,'PY1 Data(H)'!$A$1:$A$288,'PY1 Data(H)'!$A$1:$CZ$288))</f>
        <v>0</v>
      </c>
      <c r="BE96" s="176" cm="1">
        <f t="array" ref="BE96">_xlfn.XLOOKUP(BE$1,'PY1 Data(H)'!$A$1:$CZ$1,_xlfn.XLOOKUP($A96,'PY1 Data(H)'!$A$1:$A$288,'PY1 Data(H)'!$A$1:$CZ$288))</f>
        <v>0</v>
      </c>
      <c r="BF96" s="176" cm="1">
        <f t="array" ref="BF96">_xlfn.XLOOKUP(BF$1,'PY1 Data(H)'!$A$1:$CZ$1,_xlfn.XLOOKUP($A96,'PY1 Data(H)'!$A$1:$A$288,'PY1 Data(H)'!$A$1:$CZ$288))</f>
        <v>0</v>
      </c>
      <c r="BG96" s="176" cm="1">
        <f t="array" ref="BG96">_xlfn.XLOOKUP(BG$1,'PY1 Data(H)'!$A$1:$CZ$1,_xlfn.XLOOKUP($A96,'PY1 Data(H)'!$A$1:$A$288,'PY1 Data(H)'!$A$1:$CZ$288))</f>
        <v>0</v>
      </c>
      <c r="BH96" s="176" cm="1">
        <f t="array" ref="BH96">_xlfn.XLOOKUP(BH$1,'PY1 Data(H)'!$A$1:$CZ$1,_xlfn.XLOOKUP($A96,'PY1 Data(H)'!$A$1:$A$288,'PY1 Data(H)'!$A$1:$CZ$288))</f>
        <v>0</v>
      </c>
      <c r="BI96" s="176" cm="1">
        <f t="array" ref="BI96">_xlfn.XLOOKUP(BI$1,'PY1 Data(H)'!$A$1:$CZ$1,_xlfn.XLOOKUP($A96,'PY1 Data(H)'!$A$1:$A$288,'PY1 Data(H)'!$A$1:$CZ$288))</f>
        <v>0</v>
      </c>
      <c r="BJ96" s="176" cm="1">
        <f t="array" ref="BJ96">_xlfn.XLOOKUP(BJ$1,'PY1 Data(H)'!$A$1:$CZ$1,_xlfn.XLOOKUP($A96,'PY1 Data(H)'!$A$1:$A$288,'PY1 Data(H)'!$A$1:$CZ$288))</f>
        <v>0</v>
      </c>
      <c r="BK96" s="176" cm="1">
        <f t="array" ref="BK96">_xlfn.XLOOKUP(BK$1,'PY1 Data(H)'!$A$1:$CZ$1,_xlfn.XLOOKUP($A96,'PY1 Data(H)'!$A$1:$A$288,'PY1 Data(H)'!$A$1:$CZ$288))</f>
        <v>0</v>
      </c>
      <c r="BL96" s="176" cm="1">
        <f t="array" ref="BL96">_xlfn.XLOOKUP(BL$1,'PY1 Data(H)'!$A$1:$CZ$1,_xlfn.XLOOKUP($A96,'PY1 Data(H)'!$A$1:$A$288,'PY1 Data(H)'!$A$1:$CZ$288))</f>
        <v>0</v>
      </c>
      <c r="BM96" s="176" cm="1">
        <f t="array" ref="BM96">_xlfn.XLOOKUP(BM$1,'PY1 Data(H)'!$A$1:$CZ$1,_xlfn.XLOOKUP($A96,'PY1 Data(H)'!$A$1:$A$288,'PY1 Data(H)'!$A$1:$CZ$288))</f>
        <v>0</v>
      </c>
      <c r="BN96" s="176" cm="1">
        <f t="array" ref="BN96">_xlfn.XLOOKUP(BN$1,'PY1 Data(H)'!$A$1:$CZ$1,_xlfn.XLOOKUP($A96,'PY1 Data(H)'!$A$1:$A$288,'PY1 Data(H)'!$A$1:$CZ$288))</f>
        <v>0</v>
      </c>
      <c r="BO96" s="176" cm="1">
        <f t="array" ref="BO96">_xlfn.XLOOKUP(BO$1,'PY1 Data(H)'!$A$1:$CZ$1,_xlfn.XLOOKUP($A96,'PY1 Data(H)'!$A$1:$A$288,'PY1 Data(H)'!$A$1:$CZ$288))</f>
        <v>0</v>
      </c>
      <c r="BP96" s="176" cm="1">
        <f t="array" ref="BP96">_xlfn.XLOOKUP(BP$1,'PY1 Data(H)'!$A$1:$CZ$1,_xlfn.XLOOKUP($A96,'PY1 Data(H)'!$A$1:$A$288,'PY1 Data(H)'!$A$1:$CZ$288))</f>
        <v>0</v>
      </c>
      <c r="BQ96" s="176" cm="1">
        <f t="array" ref="BQ96">_xlfn.XLOOKUP(BQ$1,'PY1 Data(H)'!$A$1:$CZ$1,_xlfn.XLOOKUP($A96,'PY1 Data(H)'!$A$1:$A$288,'PY1 Data(H)'!$A$1:$CZ$288))</f>
        <v>0</v>
      </c>
      <c r="BR96" s="176" cm="1">
        <f t="array" ref="BR96">_xlfn.XLOOKUP(BR$1,'PY1 Data(H)'!$A$1:$CZ$1,_xlfn.XLOOKUP($A96,'PY1 Data(H)'!$A$1:$A$288,'PY1 Data(H)'!$A$1:$CZ$288))</f>
        <v>0</v>
      </c>
      <c r="BS96" s="176" cm="1">
        <f t="array" ref="BS96">_xlfn.XLOOKUP(BS$1,'PY1 Data(H)'!$A$1:$CZ$1,_xlfn.XLOOKUP($A96,'PY1 Data(H)'!$A$1:$A$288,'PY1 Data(H)'!$A$1:$CZ$288))</f>
        <v>0</v>
      </c>
      <c r="BT96" s="176" cm="1">
        <f t="array" ref="BT96">_xlfn.XLOOKUP(BT$1,'PY1 Data(H)'!$A$1:$CZ$1,_xlfn.XLOOKUP($A96,'PY1 Data(H)'!$A$1:$A$288,'PY1 Data(H)'!$A$1:$CZ$288))</f>
        <v>0</v>
      </c>
      <c r="BU96" s="176" cm="1">
        <f t="array" ref="BU96">_xlfn.XLOOKUP(BU$1,'PY1 Data(H)'!$A$1:$CZ$1,_xlfn.XLOOKUP($A96,'PY1 Data(H)'!$A$1:$A$288,'PY1 Data(H)'!$A$1:$CZ$288))</f>
        <v>0</v>
      </c>
      <c r="BV96" s="176" cm="1">
        <f t="array" ref="BV96">_xlfn.XLOOKUP(BV$1,'PY1 Data(H)'!$A$1:$CZ$1,_xlfn.XLOOKUP($A96,'PY1 Data(H)'!$A$1:$A$288,'PY1 Data(H)'!$A$1:$CZ$288))</f>
        <v>0</v>
      </c>
      <c r="BW96" s="176" cm="1">
        <f t="array" ref="BW96">_xlfn.XLOOKUP(BW$1,'PY1 Data(H)'!$A$1:$CZ$1,_xlfn.XLOOKUP($A96,'PY1 Data(H)'!$A$1:$A$288,'PY1 Data(H)'!$A$1:$CZ$288))</f>
        <v>0</v>
      </c>
      <c r="BX96" s="176" cm="1">
        <f t="array" ref="BX96">_xlfn.XLOOKUP(BX$1,'PY1 Data(H)'!$A$1:$CZ$1,_xlfn.XLOOKUP($A96,'PY1 Data(H)'!$A$1:$A$288,'PY1 Data(H)'!$A$1:$CZ$288))</f>
        <v>0</v>
      </c>
      <c r="BY96" s="176" cm="1">
        <f t="array" ref="BY96">_xlfn.XLOOKUP(BY$1,'PY1 Data(H)'!$A$1:$CZ$1,_xlfn.XLOOKUP($A96,'PY1 Data(H)'!$A$1:$A$288,'PY1 Data(H)'!$A$1:$CZ$288))</f>
        <v>0</v>
      </c>
      <c r="BZ96" s="176" cm="1">
        <f t="array" ref="BZ96">_xlfn.XLOOKUP(BZ$1,'PY1 Data(H)'!$A$1:$CZ$1,_xlfn.XLOOKUP($A96,'PY1 Data(H)'!$A$1:$A$288,'PY1 Data(H)'!$A$1:$CZ$288))</f>
        <v>0</v>
      </c>
      <c r="CA96" s="176" cm="1">
        <f t="array" ref="CA96">_xlfn.XLOOKUP(CA$1,'PY1 Data(H)'!$A$1:$CZ$1,_xlfn.XLOOKUP($A96,'PY1 Data(H)'!$A$1:$A$288,'PY1 Data(H)'!$A$1:$CZ$288))</f>
        <v>0</v>
      </c>
      <c r="CB96" s="176" cm="1">
        <f t="array" ref="CB96">_xlfn.XLOOKUP(CB$1,'PY1 Data(H)'!$A$1:$CZ$1,_xlfn.XLOOKUP($A96,'PY1 Data(H)'!$A$1:$A$288,'PY1 Data(H)'!$A$1:$CZ$288))</f>
        <v>0</v>
      </c>
      <c r="CC96" s="176" cm="1">
        <f t="array" ref="CC96">_xlfn.XLOOKUP(CC$1,'PY1 Data(H)'!$A$1:$CZ$1,_xlfn.XLOOKUP($A96,'PY1 Data(H)'!$A$1:$A$288,'PY1 Data(H)'!$A$1:$CZ$288))</f>
        <v>0</v>
      </c>
      <c r="CD96" s="176" cm="1">
        <f t="array" ref="CD96">_xlfn.XLOOKUP(CD$1,'PY1 Data(H)'!$A$1:$CZ$1,_xlfn.XLOOKUP($A96,'PY1 Data(H)'!$A$1:$A$288,'PY1 Data(H)'!$A$1:$CZ$288))</f>
        <v>0</v>
      </c>
      <c r="CE96" s="176" cm="1">
        <f t="array" ref="CE96">_xlfn.XLOOKUP(CE$1,'PY1 Data(H)'!$A$1:$CZ$1,_xlfn.XLOOKUP($A96,'PY1 Data(H)'!$A$1:$A$288,'PY1 Data(H)'!$A$1:$CZ$288))</f>
        <v>0</v>
      </c>
      <c r="CF96" s="176" cm="1">
        <f t="array" ref="CF96">_xlfn.XLOOKUP(CF$1,'PY1 Data(H)'!$A$1:$CZ$1,_xlfn.XLOOKUP($A96,'PY1 Data(H)'!$A$1:$A$288,'PY1 Data(H)'!$A$1:$CZ$288))</f>
        <v>0</v>
      </c>
      <c r="CG96" s="176" cm="1">
        <f t="array" ref="CG96">_xlfn.XLOOKUP(CG$1,'PY1 Data(H)'!$A$1:$CZ$1,_xlfn.XLOOKUP($A96,'PY1 Data(H)'!$A$1:$A$288,'PY1 Data(H)'!$A$1:$CZ$288))</f>
        <v>0</v>
      </c>
      <c r="CH96" s="176" cm="1">
        <f t="array" ref="CH96">_xlfn.XLOOKUP(CH$1,'PY1 Data(H)'!$A$1:$CZ$1,_xlfn.XLOOKUP($A96,'PY1 Data(H)'!$A$1:$A$288,'PY1 Data(H)'!$A$1:$CZ$288))</f>
        <v>0</v>
      </c>
      <c r="CI96" s="176" cm="1">
        <f t="array" ref="CI96">_xlfn.XLOOKUP(CI$1,'PY1 Data(H)'!$A$1:$CZ$1,_xlfn.XLOOKUP($A96,'PY1 Data(H)'!$A$1:$A$288,'PY1 Data(H)'!$A$1:$CZ$288))</f>
        <v>0</v>
      </c>
      <c r="CJ96" s="176" cm="1">
        <f t="array" ref="CJ96">_xlfn.XLOOKUP(CJ$1,'PY1 Data(H)'!$A$1:$CZ$1,_xlfn.XLOOKUP($A96,'PY1 Data(H)'!$A$1:$A$288,'PY1 Data(H)'!$A$1:$CZ$288))</f>
        <v>0</v>
      </c>
      <c r="CK96" s="176" cm="1">
        <f t="array" ref="CK96">_xlfn.XLOOKUP(CK$1,'PY1 Data(H)'!$A$1:$CZ$1,_xlfn.XLOOKUP($A96,'PY1 Data(H)'!$A$1:$A$288,'PY1 Data(H)'!$A$1:$CZ$288))</f>
        <v>0</v>
      </c>
      <c r="CL96" s="176" cm="1">
        <f t="array" ref="CL96">_xlfn.XLOOKUP(CL$1,'PY1 Data(H)'!$A$1:$CZ$1,_xlfn.XLOOKUP($A96,'PY1 Data(H)'!$A$1:$A$288,'PY1 Data(H)'!$A$1:$CZ$288))</f>
        <v>0</v>
      </c>
      <c r="CM96" s="176" cm="1">
        <f t="array" ref="CM96">_xlfn.XLOOKUP(CM$1,'PY1 Data(H)'!$A$1:$CZ$1,_xlfn.XLOOKUP($A96,'PY1 Data(H)'!$A$1:$A$288,'PY1 Data(H)'!$A$1:$CZ$288))</f>
        <v>0</v>
      </c>
      <c r="CN96" s="176" cm="1">
        <f t="array" ref="CN96">_xlfn.XLOOKUP(CN$1,'PY1 Data(H)'!$A$1:$CZ$1,_xlfn.XLOOKUP($A96,'PY1 Data(H)'!$A$1:$A$288,'PY1 Data(H)'!$A$1:$CZ$288))</f>
        <v>0</v>
      </c>
      <c r="CO96" s="176" cm="1">
        <f t="array" ref="CO96">_xlfn.XLOOKUP(CO$1,'PY1 Data(H)'!$A$1:$CZ$1,_xlfn.XLOOKUP($A96,'PY1 Data(H)'!$A$1:$A$288,'PY1 Data(H)'!$A$1:$CZ$288))</f>
        <v>0</v>
      </c>
      <c r="CP96" s="176" cm="1">
        <f t="array" ref="CP96">_xlfn.XLOOKUP(CP$1,'PY1 Data(H)'!$A$1:$CZ$1,_xlfn.XLOOKUP($A96,'PY1 Data(H)'!$A$1:$A$288,'PY1 Data(H)'!$A$1:$CZ$288))</f>
        <v>0</v>
      </c>
      <c r="CQ96" s="176" cm="1">
        <f t="array" ref="CQ96">_xlfn.XLOOKUP(CQ$1,'PY1 Data(H)'!$A$1:$CZ$1,_xlfn.XLOOKUP($A96,'PY1 Data(H)'!$A$1:$A$288,'PY1 Data(H)'!$A$1:$CZ$288))</f>
        <v>0</v>
      </c>
      <c r="CR96" s="176" cm="1">
        <f t="array" ref="CR96">_xlfn.XLOOKUP(CR$1,'PY1 Data(H)'!$A$1:$CZ$1,_xlfn.XLOOKUP($A96,'PY1 Data(H)'!$A$1:$A$288,'PY1 Data(H)'!$A$1:$CZ$288))</f>
        <v>0</v>
      </c>
      <c r="CS96" s="176" cm="1">
        <f t="array" ref="CS96">_xlfn.XLOOKUP(CS$1,'PY1 Data(H)'!$A$1:$CZ$1,_xlfn.XLOOKUP($A96,'PY1 Data(H)'!$A$1:$A$288,'PY1 Data(H)'!$A$1:$CZ$288))</f>
        <v>0</v>
      </c>
      <c r="CT96" s="176" cm="1">
        <f t="array" ref="CT96">_xlfn.XLOOKUP(CT$1,'PY1 Data(H)'!$A$1:$CZ$1,_xlfn.XLOOKUP($A96,'PY1 Data(H)'!$A$1:$A$288,'PY1 Data(H)'!$A$1:$CZ$288))</f>
        <v>0</v>
      </c>
      <c r="CU96" s="176" cm="1">
        <f t="array" ref="CU96">_xlfn.XLOOKUP(CU$1,'PY1 Data(H)'!$A$1:$CZ$1,_xlfn.XLOOKUP($A96,'PY1 Data(H)'!$A$1:$A$288,'PY1 Data(H)'!$A$1:$CZ$288))</f>
        <v>0</v>
      </c>
      <c r="CV96" s="176" cm="1">
        <f t="array" ref="CV96">_xlfn.XLOOKUP(CV$1,'PY1 Data(H)'!$A$1:$CZ$1,_xlfn.XLOOKUP($A96,'PY1 Data(H)'!$A$1:$A$288,'PY1 Data(H)'!$A$1:$CZ$288))</f>
        <v>0</v>
      </c>
      <c r="CW96" s="176" cm="1">
        <f t="array" ref="CW96">_xlfn.XLOOKUP(CW$1,'PY1 Data(H)'!$A$1:$CZ$1,_xlfn.XLOOKUP($A96,'PY1 Data(H)'!$A$1:$A$288,'PY1 Data(H)'!$A$1:$CZ$288))</f>
        <v>0</v>
      </c>
      <c r="CX96" s="176" cm="1">
        <f t="array" ref="CX96">_xlfn.XLOOKUP(CX$1,'PY1 Data(H)'!$A$1:$CZ$1,_xlfn.XLOOKUP($A96,'PY1 Data(H)'!$A$1:$A$288,'PY1 Data(H)'!$A$1:$CZ$288))</f>
        <v>0</v>
      </c>
      <c r="CY96" s="176" cm="1">
        <f t="array" ref="CY96">_xlfn.XLOOKUP(CY$1,'PY1 Data(H)'!$A$1:$CZ$1,_xlfn.XLOOKUP($A96,'PY1 Data(H)'!$A$1:$A$288,'PY1 Data(H)'!$A$1:$CZ$288))</f>
        <v>0</v>
      </c>
    </row>
    <row r="97" spans="1:103" x14ac:dyDescent="0.3">
      <c r="A97">
        <v>383</v>
      </c>
      <c r="D97" s="176" cm="1">
        <f t="array" ref="D97">_xlfn.XLOOKUP(D$1,'PY1 Data(H)'!$A$1:$CZ$1,_xlfn.XLOOKUP($A97,'PY1 Data(H)'!$A$1:$A$288,'PY1 Data(H)'!$A$1:$CZ$288))</f>
        <v>0</v>
      </c>
      <c r="E97" s="176" cm="1">
        <f t="array" ref="E97">_xlfn.XLOOKUP(E$1,'PY1 Data(H)'!$A$1:$CZ$1,_xlfn.XLOOKUP($A97,'PY1 Data(H)'!$A$1:$A$288,'PY1 Data(H)'!$A$1:$CZ$288))</f>
        <v>0</v>
      </c>
      <c r="F97" s="176" cm="1">
        <f t="array" ref="F97">_xlfn.XLOOKUP(F$1,'PY1 Data(H)'!$A$1:$CZ$1,_xlfn.XLOOKUP($A97,'PY1 Data(H)'!$A$1:$A$288,'PY1 Data(H)'!$A$1:$CZ$288))</f>
        <v>0</v>
      </c>
      <c r="G97" s="176" cm="1">
        <f t="array" ref="G97">_xlfn.XLOOKUP(G$1,'PY1 Data(H)'!$A$1:$CZ$1,_xlfn.XLOOKUP($A97,'PY1 Data(H)'!$A$1:$A$288,'PY1 Data(H)'!$A$1:$CZ$288))</f>
        <v>0</v>
      </c>
      <c r="H97" s="176" cm="1">
        <f t="array" ref="H97">_xlfn.XLOOKUP(H$1,'PY1 Data(H)'!$A$1:$CZ$1,_xlfn.XLOOKUP($A97,'PY1 Data(H)'!$A$1:$A$288,'PY1 Data(H)'!$A$1:$CZ$288))</f>
        <v>0</v>
      </c>
      <c r="I97" s="176" cm="1">
        <f t="array" ref="I97">_xlfn.XLOOKUP(I$1,'PY1 Data(H)'!$A$1:$CZ$1,_xlfn.XLOOKUP($A97,'PY1 Data(H)'!$A$1:$A$288,'PY1 Data(H)'!$A$1:$CZ$288))</f>
        <v>0</v>
      </c>
      <c r="J97" s="176" cm="1">
        <f t="array" ref="J97">_xlfn.XLOOKUP(J$1,'PY1 Data(H)'!$A$1:$CZ$1,_xlfn.XLOOKUP($A97,'PY1 Data(H)'!$A$1:$A$288,'PY1 Data(H)'!$A$1:$CZ$288))</f>
        <v>0</v>
      </c>
      <c r="K97" s="176" cm="1">
        <f t="array" ref="K97">_xlfn.XLOOKUP(K$1,'PY1 Data(H)'!$A$1:$CZ$1,_xlfn.XLOOKUP($A97,'PY1 Data(H)'!$A$1:$A$288,'PY1 Data(H)'!$A$1:$CZ$288))</f>
        <v>0</v>
      </c>
      <c r="L97" s="176" cm="1">
        <f t="array" ref="L97">_xlfn.XLOOKUP(L$1,'PY1 Data(H)'!$A$1:$CZ$1,_xlfn.XLOOKUP($A97,'PY1 Data(H)'!$A$1:$A$288,'PY1 Data(H)'!$A$1:$CZ$288))</f>
        <v>0</v>
      </c>
      <c r="M97" s="176" cm="1">
        <f t="array" ref="M97">_xlfn.XLOOKUP(M$1,'PY1 Data(H)'!$A$1:$CZ$1,_xlfn.XLOOKUP($A97,'PY1 Data(H)'!$A$1:$A$288,'PY1 Data(H)'!$A$1:$CZ$288))</f>
        <v>0</v>
      </c>
      <c r="N97" s="176" cm="1">
        <f t="array" ref="N97">_xlfn.XLOOKUP(N$1,'PY1 Data(H)'!$A$1:$CZ$1,_xlfn.XLOOKUP($A97,'PY1 Data(H)'!$A$1:$A$288,'PY1 Data(H)'!$A$1:$CZ$288))</f>
        <v>0</v>
      </c>
      <c r="O97" s="176" cm="1">
        <f t="array" ref="O97">_xlfn.XLOOKUP(O$1,'PY1 Data(H)'!$A$1:$CZ$1,_xlfn.XLOOKUP($A97,'PY1 Data(H)'!$A$1:$A$288,'PY1 Data(H)'!$A$1:$CZ$288))</f>
        <v>0</v>
      </c>
      <c r="P97" s="176" cm="1">
        <f t="array" ref="P97">_xlfn.XLOOKUP(P$1,'PY1 Data(H)'!$A$1:$CZ$1,_xlfn.XLOOKUP($A97,'PY1 Data(H)'!$A$1:$A$288,'PY1 Data(H)'!$A$1:$CZ$288))</f>
        <v>0</v>
      </c>
      <c r="Q97" s="176" cm="1">
        <f t="array" ref="Q97">_xlfn.XLOOKUP(Q$1,'PY1 Data(H)'!$A$1:$CZ$1,_xlfn.XLOOKUP($A97,'PY1 Data(H)'!$A$1:$A$288,'PY1 Data(H)'!$A$1:$CZ$288))</f>
        <v>0</v>
      </c>
      <c r="R97" s="176" cm="1">
        <f t="array" ref="R97">_xlfn.XLOOKUP(R$1,'PY1 Data(H)'!$A$1:$CZ$1,_xlfn.XLOOKUP($A97,'PY1 Data(H)'!$A$1:$A$288,'PY1 Data(H)'!$A$1:$CZ$288))</f>
        <v>0</v>
      </c>
      <c r="S97" s="176" cm="1">
        <f t="array" ref="S97">_xlfn.XLOOKUP(S$1,'PY1 Data(H)'!$A$1:$CZ$1,_xlfn.XLOOKUP($A97,'PY1 Data(H)'!$A$1:$A$288,'PY1 Data(H)'!$A$1:$CZ$288))</f>
        <v>115765</v>
      </c>
      <c r="T97" s="176" cm="1">
        <f t="array" ref="T97">_xlfn.XLOOKUP(T$1,'PY1 Data(H)'!$A$1:$CZ$1,_xlfn.XLOOKUP($A97,'PY1 Data(H)'!$A$1:$A$288,'PY1 Data(H)'!$A$1:$CZ$288))</f>
        <v>0</v>
      </c>
      <c r="U97" s="176" cm="1">
        <f t="array" ref="U97">_xlfn.XLOOKUP(U$1,'PY1 Data(H)'!$A$1:$CZ$1,_xlfn.XLOOKUP($A97,'PY1 Data(H)'!$A$1:$A$288,'PY1 Data(H)'!$A$1:$CZ$288))</f>
        <v>0</v>
      </c>
      <c r="V97" s="176" cm="1">
        <f t="array" ref="V97">_xlfn.XLOOKUP(V$1,'PY1 Data(H)'!$A$1:$CZ$1,_xlfn.XLOOKUP($A97,'PY1 Data(H)'!$A$1:$A$288,'PY1 Data(H)'!$A$1:$CZ$288))</f>
        <v>0</v>
      </c>
      <c r="W97" s="176" cm="1">
        <f t="array" ref="W97">_xlfn.XLOOKUP(W$1,'PY1 Data(H)'!$A$1:$CZ$1,_xlfn.XLOOKUP($A97,'PY1 Data(H)'!$A$1:$A$288,'PY1 Data(H)'!$A$1:$CZ$288))</f>
        <v>0</v>
      </c>
      <c r="X97" s="176" cm="1">
        <f t="array" ref="X97">_xlfn.XLOOKUP(X$1,'PY1 Data(H)'!$A$1:$CZ$1,_xlfn.XLOOKUP($A97,'PY1 Data(H)'!$A$1:$A$288,'PY1 Data(H)'!$A$1:$CZ$288))</f>
        <v>0</v>
      </c>
      <c r="Y97" s="176" cm="1">
        <f t="array" ref="Y97">_xlfn.XLOOKUP(Y$1,'PY1 Data(H)'!$A$1:$CZ$1,_xlfn.XLOOKUP($A97,'PY1 Data(H)'!$A$1:$A$288,'PY1 Data(H)'!$A$1:$CZ$288))</f>
        <v>0</v>
      </c>
      <c r="Z97" s="176" cm="1">
        <f t="array" ref="Z97">_xlfn.XLOOKUP(Z$1,'PY1 Data(H)'!$A$1:$CZ$1,_xlfn.XLOOKUP($A97,'PY1 Data(H)'!$A$1:$A$288,'PY1 Data(H)'!$A$1:$CZ$288))</f>
        <v>0</v>
      </c>
      <c r="AA97" s="176" cm="1">
        <f t="array" ref="AA97">_xlfn.XLOOKUP(AA$1,'PY1 Data(H)'!$A$1:$CZ$1,_xlfn.XLOOKUP($A97,'PY1 Data(H)'!$A$1:$A$288,'PY1 Data(H)'!$A$1:$CZ$288))</f>
        <v>0</v>
      </c>
      <c r="AB97" s="176" cm="1">
        <f t="array" ref="AB97">_xlfn.XLOOKUP(AB$1,'PY1 Data(H)'!$A$1:$CZ$1,_xlfn.XLOOKUP($A97,'PY1 Data(H)'!$A$1:$A$288,'PY1 Data(H)'!$A$1:$CZ$288))</f>
        <v>0</v>
      </c>
      <c r="AC97" s="176" cm="1">
        <f t="array" ref="AC97">_xlfn.XLOOKUP(AC$1,'PY1 Data(H)'!$A$1:$CZ$1,_xlfn.XLOOKUP($A97,'PY1 Data(H)'!$A$1:$A$288,'PY1 Data(H)'!$A$1:$CZ$288))</f>
        <v>0</v>
      </c>
      <c r="AD97" s="176" cm="1">
        <f t="array" ref="AD97">_xlfn.XLOOKUP(AD$1,'PY1 Data(H)'!$A$1:$CZ$1,_xlfn.XLOOKUP($A97,'PY1 Data(H)'!$A$1:$A$288,'PY1 Data(H)'!$A$1:$CZ$288))</f>
        <v>0</v>
      </c>
      <c r="AE97" s="176" cm="1">
        <f t="array" ref="AE97">_xlfn.XLOOKUP(AE$1,'PY1 Data(H)'!$A$1:$CZ$1,_xlfn.XLOOKUP($A97,'PY1 Data(H)'!$A$1:$A$288,'PY1 Data(H)'!$A$1:$CZ$288))</f>
        <v>0</v>
      </c>
      <c r="AF97" s="176" cm="1">
        <f t="array" ref="AF97">_xlfn.XLOOKUP(AF$1,'PY1 Data(H)'!$A$1:$CZ$1,_xlfn.XLOOKUP($A97,'PY1 Data(H)'!$A$1:$A$288,'PY1 Data(H)'!$A$1:$CZ$288))</f>
        <v>0</v>
      </c>
      <c r="AG97" s="176" cm="1">
        <f t="array" ref="AG97">_xlfn.XLOOKUP(AG$1,'PY1 Data(H)'!$A$1:$CZ$1,_xlfn.XLOOKUP($A97,'PY1 Data(H)'!$A$1:$A$288,'PY1 Data(H)'!$A$1:$CZ$288))</f>
        <v>0</v>
      </c>
      <c r="AH97" s="176" cm="1">
        <f t="array" ref="AH97">_xlfn.XLOOKUP(AH$1,'PY1 Data(H)'!$A$1:$CZ$1,_xlfn.XLOOKUP($A97,'PY1 Data(H)'!$A$1:$A$288,'PY1 Data(H)'!$A$1:$CZ$288))</f>
        <v>0</v>
      </c>
      <c r="AI97" s="176" cm="1">
        <f t="array" ref="AI97">_xlfn.XLOOKUP(AI$1,'PY1 Data(H)'!$A$1:$CZ$1,_xlfn.XLOOKUP($A97,'PY1 Data(H)'!$A$1:$A$288,'PY1 Data(H)'!$A$1:$CZ$288))</f>
        <v>0</v>
      </c>
      <c r="AJ97" s="176" cm="1">
        <f t="array" ref="AJ97">_xlfn.XLOOKUP(AJ$1,'PY1 Data(H)'!$A$1:$CZ$1,_xlfn.XLOOKUP($A97,'PY1 Data(H)'!$A$1:$A$288,'PY1 Data(H)'!$A$1:$CZ$288))</f>
        <v>0</v>
      </c>
      <c r="AK97" s="176" cm="1">
        <f t="array" ref="AK97">_xlfn.XLOOKUP(AK$1,'PY1 Data(H)'!$A$1:$CZ$1,_xlfn.XLOOKUP($A97,'PY1 Data(H)'!$A$1:$A$288,'PY1 Data(H)'!$A$1:$CZ$288))</f>
        <v>0</v>
      </c>
      <c r="AL97" s="176" cm="1">
        <f t="array" ref="AL97">_xlfn.XLOOKUP(AL$1,'PY1 Data(H)'!$A$1:$CZ$1,_xlfn.XLOOKUP($A97,'PY1 Data(H)'!$A$1:$A$288,'PY1 Data(H)'!$A$1:$CZ$288))</f>
        <v>0</v>
      </c>
      <c r="AM97" s="176" cm="1">
        <f t="array" ref="AM97">_xlfn.XLOOKUP(AM$1,'PY1 Data(H)'!$A$1:$CZ$1,_xlfn.XLOOKUP($A97,'PY1 Data(H)'!$A$1:$A$288,'PY1 Data(H)'!$A$1:$CZ$288))</f>
        <v>0</v>
      </c>
      <c r="AN97" s="176" cm="1">
        <f t="array" ref="AN97">_xlfn.XLOOKUP(AN$1,'PY1 Data(H)'!$A$1:$CZ$1,_xlfn.XLOOKUP($A97,'PY1 Data(H)'!$A$1:$A$288,'PY1 Data(H)'!$A$1:$CZ$288))</f>
        <v>0</v>
      </c>
      <c r="AO97" s="176" cm="1">
        <f t="array" ref="AO97">_xlfn.XLOOKUP(AO$1,'PY1 Data(H)'!$A$1:$CZ$1,_xlfn.XLOOKUP($A97,'PY1 Data(H)'!$A$1:$A$288,'PY1 Data(H)'!$A$1:$CZ$288))</f>
        <v>0</v>
      </c>
      <c r="AP97" s="176" cm="1">
        <f t="array" ref="AP97">_xlfn.XLOOKUP(AP$1,'PY1 Data(H)'!$A$1:$CZ$1,_xlfn.XLOOKUP($A97,'PY1 Data(H)'!$A$1:$A$288,'PY1 Data(H)'!$A$1:$CZ$288))</f>
        <v>0</v>
      </c>
      <c r="AQ97" s="176" cm="1">
        <f t="array" ref="AQ97">_xlfn.XLOOKUP(AQ$1,'PY1 Data(H)'!$A$1:$CZ$1,_xlfn.XLOOKUP($A97,'PY1 Data(H)'!$A$1:$A$288,'PY1 Data(H)'!$A$1:$CZ$288))</f>
        <v>0</v>
      </c>
      <c r="AR97" s="176" cm="1">
        <f t="array" ref="AR97">_xlfn.XLOOKUP(AR$1,'PY1 Data(H)'!$A$1:$CZ$1,_xlfn.XLOOKUP($A97,'PY1 Data(H)'!$A$1:$A$288,'PY1 Data(H)'!$A$1:$CZ$288))</f>
        <v>0</v>
      </c>
      <c r="AS97" s="176" cm="1">
        <f t="array" ref="AS97">_xlfn.XLOOKUP(AS$1,'PY1 Data(H)'!$A$1:$CZ$1,_xlfn.XLOOKUP($A97,'PY1 Data(H)'!$A$1:$A$288,'PY1 Data(H)'!$A$1:$CZ$288))</f>
        <v>0</v>
      </c>
      <c r="AT97" s="176" cm="1">
        <f t="array" ref="AT97">_xlfn.XLOOKUP(AT$1,'PY1 Data(H)'!$A$1:$CZ$1,_xlfn.XLOOKUP($A97,'PY1 Data(H)'!$A$1:$A$288,'PY1 Data(H)'!$A$1:$CZ$288))</f>
        <v>0</v>
      </c>
      <c r="AU97" s="176" cm="1">
        <f t="array" ref="AU97">_xlfn.XLOOKUP(AU$1,'PY1 Data(H)'!$A$1:$CZ$1,_xlfn.XLOOKUP($A97,'PY1 Data(H)'!$A$1:$A$288,'PY1 Data(H)'!$A$1:$CZ$288))</f>
        <v>0</v>
      </c>
      <c r="AV97" s="176" cm="1">
        <f t="array" ref="AV97">_xlfn.XLOOKUP(AV$1,'PY1 Data(H)'!$A$1:$CZ$1,_xlfn.XLOOKUP($A97,'PY1 Data(H)'!$A$1:$A$288,'PY1 Data(H)'!$A$1:$CZ$288))</f>
        <v>0</v>
      </c>
      <c r="AW97" s="176" cm="1">
        <f t="array" ref="AW97">_xlfn.XLOOKUP(AW$1,'PY1 Data(H)'!$A$1:$CZ$1,_xlfn.XLOOKUP($A97,'PY1 Data(H)'!$A$1:$A$288,'PY1 Data(H)'!$A$1:$CZ$288))</f>
        <v>0</v>
      </c>
      <c r="AX97" s="176" cm="1">
        <f t="array" ref="AX97">_xlfn.XLOOKUP(AX$1,'PY1 Data(H)'!$A$1:$CZ$1,_xlfn.XLOOKUP($A97,'PY1 Data(H)'!$A$1:$A$288,'PY1 Data(H)'!$A$1:$CZ$288))</f>
        <v>0</v>
      </c>
      <c r="AY97" s="176" cm="1">
        <f t="array" ref="AY97">_xlfn.XLOOKUP(AY$1,'PY1 Data(H)'!$A$1:$CZ$1,_xlfn.XLOOKUP($A97,'PY1 Data(H)'!$A$1:$A$288,'PY1 Data(H)'!$A$1:$CZ$288))</f>
        <v>0</v>
      </c>
      <c r="AZ97" s="176" cm="1">
        <f t="array" ref="AZ97">_xlfn.XLOOKUP(AZ$1,'PY1 Data(H)'!$A$1:$CZ$1,_xlfn.XLOOKUP($A97,'PY1 Data(H)'!$A$1:$A$288,'PY1 Data(H)'!$A$1:$CZ$288))</f>
        <v>0</v>
      </c>
      <c r="BA97" s="176" cm="1">
        <f t="array" ref="BA97">_xlfn.XLOOKUP(BA$1,'PY1 Data(H)'!$A$1:$CZ$1,_xlfn.XLOOKUP($A97,'PY1 Data(H)'!$A$1:$A$288,'PY1 Data(H)'!$A$1:$CZ$288))</f>
        <v>0</v>
      </c>
      <c r="BB97" s="176" cm="1">
        <f t="array" ref="BB97">_xlfn.XLOOKUP(BB$1,'PY1 Data(H)'!$A$1:$CZ$1,_xlfn.XLOOKUP($A97,'PY1 Data(H)'!$A$1:$A$288,'PY1 Data(H)'!$A$1:$CZ$288))</f>
        <v>0</v>
      </c>
      <c r="BC97" s="176" cm="1">
        <f t="array" ref="BC97">_xlfn.XLOOKUP(BC$1,'PY1 Data(H)'!$A$1:$CZ$1,_xlfn.XLOOKUP($A97,'PY1 Data(H)'!$A$1:$A$288,'PY1 Data(H)'!$A$1:$CZ$288))</f>
        <v>0</v>
      </c>
      <c r="BD97" s="176" cm="1">
        <f t="array" ref="BD97">_xlfn.XLOOKUP(BD$1,'PY1 Data(H)'!$A$1:$CZ$1,_xlfn.XLOOKUP($A97,'PY1 Data(H)'!$A$1:$A$288,'PY1 Data(H)'!$A$1:$CZ$288))</f>
        <v>0</v>
      </c>
      <c r="BE97" s="176" cm="1">
        <f t="array" ref="BE97">_xlfn.XLOOKUP(BE$1,'PY1 Data(H)'!$A$1:$CZ$1,_xlfn.XLOOKUP($A97,'PY1 Data(H)'!$A$1:$A$288,'PY1 Data(H)'!$A$1:$CZ$288))</f>
        <v>0</v>
      </c>
      <c r="BF97" s="176" cm="1">
        <f t="array" ref="BF97">_xlfn.XLOOKUP(BF$1,'PY1 Data(H)'!$A$1:$CZ$1,_xlfn.XLOOKUP($A97,'PY1 Data(H)'!$A$1:$A$288,'PY1 Data(H)'!$A$1:$CZ$288))</f>
        <v>0</v>
      </c>
      <c r="BG97" s="176" cm="1">
        <f t="array" ref="BG97">_xlfn.XLOOKUP(BG$1,'PY1 Data(H)'!$A$1:$CZ$1,_xlfn.XLOOKUP($A97,'PY1 Data(H)'!$A$1:$A$288,'PY1 Data(H)'!$A$1:$CZ$288))</f>
        <v>0</v>
      </c>
      <c r="BH97" s="176" cm="1">
        <f t="array" ref="BH97">_xlfn.XLOOKUP(BH$1,'PY1 Data(H)'!$A$1:$CZ$1,_xlfn.XLOOKUP($A97,'PY1 Data(H)'!$A$1:$A$288,'PY1 Data(H)'!$A$1:$CZ$288))</f>
        <v>0</v>
      </c>
      <c r="BI97" s="176" cm="1">
        <f t="array" ref="BI97">_xlfn.XLOOKUP(BI$1,'PY1 Data(H)'!$A$1:$CZ$1,_xlfn.XLOOKUP($A97,'PY1 Data(H)'!$A$1:$A$288,'PY1 Data(H)'!$A$1:$CZ$288))</f>
        <v>0</v>
      </c>
      <c r="BJ97" s="176" cm="1">
        <f t="array" ref="BJ97">_xlfn.XLOOKUP(BJ$1,'PY1 Data(H)'!$A$1:$CZ$1,_xlfn.XLOOKUP($A97,'PY1 Data(H)'!$A$1:$A$288,'PY1 Data(H)'!$A$1:$CZ$288))</f>
        <v>0</v>
      </c>
      <c r="BK97" s="176" cm="1">
        <f t="array" ref="BK97">_xlfn.XLOOKUP(BK$1,'PY1 Data(H)'!$A$1:$CZ$1,_xlfn.XLOOKUP($A97,'PY1 Data(H)'!$A$1:$A$288,'PY1 Data(H)'!$A$1:$CZ$288))</f>
        <v>0</v>
      </c>
      <c r="BL97" s="176" cm="1">
        <f t="array" ref="BL97">_xlfn.XLOOKUP(BL$1,'PY1 Data(H)'!$A$1:$CZ$1,_xlfn.XLOOKUP($A97,'PY1 Data(H)'!$A$1:$A$288,'PY1 Data(H)'!$A$1:$CZ$288))</f>
        <v>0</v>
      </c>
      <c r="BM97" s="176" cm="1">
        <f t="array" ref="BM97">_xlfn.XLOOKUP(BM$1,'PY1 Data(H)'!$A$1:$CZ$1,_xlfn.XLOOKUP($A97,'PY1 Data(H)'!$A$1:$A$288,'PY1 Data(H)'!$A$1:$CZ$288))</f>
        <v>0</v>
      </c>
      <c r="BN97" s="176" cm="1">
        <f t="array" ref="BN97">_xlfn.XLOOKUP(BN$1,'PY1 Data(H)'!$A$1:$CZ$1,_xlfn.XLOOKUP($A97,'PY1 Data(H)'!$A$1:$A$288,'PY1 Data(H)'!$A$1:$CZ$288))</f>
        <v>280170</v>
      </c>
      <c r="BO97" s="176" cm="1">
        <f t="array" ref="BO97">_xlfn.XLOOKUP(BO$1,'PY1 Data(H)'!$A$1:$CZ$1,_xlfn.XLOOKUP($A97,'PY1 Data(H)'!$A$1:$A$288,'PY1 Data(H)'!$A$1:$CZ$288))</f>
        <v>0</v>
      </c>
      <c r="BP97" s="176" cm="1">
        <f t="array" ref="BP97">_xlfn.XLOOKUP(BP$1,'PY1 Data(H)'!$A$1:$CZ$1,_xlfn.XLOOKUP($A97,'PY1 Data(H)'!$A$1:$A$288,'PY1 Data(H)'!$A$1:$CZ$288))</f>
        <v>0</v>
      </c>
      <c r="BQ97" s="176" cm="1">
        <f t="array" ref="BQ97">_xlfn.XLOOKUP(BQ$1,'PY1 Data(H)'!$A$1:$CZ$1,_xlfn.XLOOKUP($A97,'PY1 Data(H)'!$A$1:$A$288,'PY1 Data(H)'!$A$1:$CZ$288))</f>
        <v>0</v>
      </c>
      <c r="BR97" s="176" cm="1">
        <f t="array" ref="BR97">_xlfn.XLOOKUP(BR$1,'PY1 Data(H)'!$A$1:$CZ$1,_xlfn.XLOOKUP($A97,'PY1 Data(H)'!$A$1:$A$288,'PY1 Data(H)'!$A$1:$CZ$288))</f>
        <v>0</v>
      </c>
      <c r="BS97" s="176" cm="1">
        <f t="array" ref="BS97">_xlfn.XLOOKUP(BS$1,'PY1 Data(H)'!$A$1:$CZ$1,_xlfn.XLOOKUP($A97,'PY1 Data(H)'!$A$1:$A$288,'PY1 Data(H)'!$A$1:$CZ$288))</f>
        <v>0</v>
      </c>
      <c r="BT97" s="176" cm="1">
        <f t="array" ref="BT97">_xlfn.XLOOKUP(BT$1,'PY1 Data(H)'!$A$1:$CZ$1,_xlfn.XLOOKUP($A97,'PY1 Data(H)'!$A$1:$A$288,'PY1 Data(H)'!$A$1:$CZ$288))</f>
        <v>0</v>
      </c>
      <c r="BU97" s="176" cm="1">
        <f t="array" ref="BU97">_xlfn.XLOOKUP(BU$1,'PY1 Data(H)'!$A$1:$CZ$1,_xlfn.XLOOKUP($A97,'PY1 Data(H)'!$A$1:$A$288,'PY1 Data(H)'!$A$1:$CZ$288))</f>
        <v>0</v>
      </c>
      <c r="BV97" s="176" cm="1">
        <f t="array" ref="BV97">_xlfn.XLOOKUP(BV$1,'PY1 Data(H)'!$A$1:$CZ$1,_xlfn.XLOOKUP($A97,'PY1 Data(H)'!$A$1:$A$288,'PY1 Data(H)'!$A$1:$CZ$288))</f>
        <v>0</v>
      </c>
      <c r="BW97" s="176" cm="1">
        <f t="array" ref="BW97">_xlfn.XLOOKUP(BW$1,'PY1 Data(H)'!$A$1:$CZ$1,_xlfn.XLOOKUP($A97,'PY1 Data(H)'!$A$1:$A$288,'PY1 Data(H)'!$A$1:$CZ$288))</f>
        <v>0</v>
      </c>
      <c r="BX97" s="176" cm="1">
        <f t="array" ref="BX97">_xlfn.XLOOKUP(BX$1,'PY1 Data(H)'!$A$1:$CZ$1,_xlfn.XLOOKUP($A97,'PY1 Data(H)'!$A$1:$A$288,'PY1 Data(H)'!$A$1:$CZ$288))</f>
        <v>0</v>
      </c>
      <c r="BY97" s="176" cm="1">
        <f t="array" ref="BY97">_xlfn.XLOOKUP(BY$1,'PY1 Data(H)'!$A$1:$CZ$1,_xlfn.XLOOKUP($A97,'PY1 Data(H)'!$A$1:$A$288,'PY1 Data(H)'!$A$1:$CZ$288))</f>
        <v>0</v>
      </c>
      <c r="BZ97" s="176" cm="1">
        <f t="array" ref="BZ97">_xlfn.XLOOKUP(BZ$1,'PY1 Data(H)'!$A$1:$CZ$1,_xlfn.XLOOKUP($A97,'PY1 Data(H)'!$A$1:$A$288,'PY1 Data(H)'!$A$1:$CZ$288))</f>
        <v>0</v>
      </c>
      <c r="CA97" s="176" cm="1">
        <f t="array" ref="CA97">_xlfn.XLOOKUP(CA$1,'PY1 Data(H)'!$A$1:$CZ$1,_xlfn.XLOOKUP($A97,'PY1 Data(H)'!$A$1:$A$288,'PY1 Data(H)'!$A$1:$CZ$288))</f>
        <v>0</v>
      </c>
      <c r="CB97" s="176" cm="1">
        <f t="array" ref="CB97">_xlfn.XLOOKUP(CB$1,'PY1 Data(H)'!$A$1:$CZ$1,_xlfn.XLOOKUP($A97,'PY1 Data(H)'!$A$1:$A$288,'PY1 Data(H)'!$A$1:$CZ$288))</f>
        <v>0</v>
      </c>
      <c r="CC97" s="176" cm="1">
        <f t="array" ref="CC97">_xlfn.XLOOKUP(CC$1,'PY1 Data(H)'!$A$1:$CZ$1,_xlfn.XLOOKUP($A97,'PY1 Data(H)'!$A$1:$A$288,'PY1 Data(H)'!$A$1:$CZ$288))</f>
        <v>0</v>
      </c>
      <c r="CD97" s="176" cm="1">
        <f t="array" ref="CD97">_xlfn.XLOOKUP(CD$1,'PY1 Data(H)'!$A$1:$CZ$1,_xlfn.XLOOKUP($A97,'PY1 Data(H)'!$A$1:$A$288,'PY1 Data(H)'!$A$1:$CZ$288))</f>
        <v>2083429</v>
      </c>
      <c r="CE97" s="176" cm="1">
        <f t="array" ref="CE97">_xlfn.XLOOKUP(CE$1,'PY1 Data(H)'!$A$1:$CZ$1,_xlfn.XLOOKUP($A97,'PY1 Data(H)'!$A$1:$A$288,'PY1 Data(H)'!$A$1:$CZ$288))</f>
        <v>0</v>
      </c>
      <c r="CF97" s="176" cm="1">
        <f t="array" ref="CF97">_xlfn.XLOOKUP(CF$1,'PY1 Data(H)'!$A$1:$CZ$1,_xlfn.XLOOKUP($A97,'PY1 Data(H)'!$A$1:$A$288,'PY1 Data(H)'!$A$1:$CZ$288))</f>
        <v>0</v>
      </c>
      <c r="CG97" s="176" cm="1">
        <f t="array" ref="CG97">_xlfn.XLOOKUP(CG$1,'PY1 Data(H)'!$A$1:$CZ$1,_xlfn.XLOOKUP($A97,'PY1 Data(H)'!$A$1:$A$288,'PY1 Data(H)'!$A$1:$CZ$288))</f>
        <v>0</v>
      </c>
      <c r="CH97" s="176" cm="1">
        <f t="array" ref="CH97">_xlfn.XLOOKUP(CH$1,'PY1 Data(H)'!$A$1:$CZ$1,_xlfn.XLOOKUP($A97,'PY1 Data(H)'!$A$1:$A$288,'PY1 Data(H)'!$A$1:$CZ$288))</f>
        <v>0</v>
      </c>
      <c r="CI97" s="176" cm="1">
        <f t="array" ref="CI97">_xlfn.XLOOKUP(CI$1,'PY1 Data(H)'!$A$1:$CZ$1,_xlfn.XLOOKUP($A97,'PY1 Data(H)'!$A$1:$A$288,'PY1 Data(H)'!$A$1:$CZ$288))</f>
        <v>0</v>
      </c>
      <c r="CJ97" s="176" cm="1">
        <f t="array" ref="CJ97">_xlfn.XLOOKUP(CJ$1,'PY1 Data(H)'!$A$1:$CZ$1,_xlfn.XLOOKUP($A97,'PY1 Data(H)'!$A$1:$A$288,'PY1 Data(H)'!$A$1:$CZ$288))</f>
        <v>0</v>
      </c>
      <c r="CK97" s="176" cm="1">
        <f t="array" ref="CK97">_xlfn.XLOOKUP(CK$1,'PY1 Data(H)'!$A$1:$CZ$1,_xlfn.XLOOKUP($A97,'PY1 Data(H)'!$A$1:$A$288,'PY1 Data(H)'!$A$1:$CZ$288))</f>
        <v>0</v>
      </c>
      <c r="CL97" s="176" cm="1">
        <f t="array" ref="CL97">_xlfn.XLOOKUP(CL$1,'PY1 Data(H)'!$A$1:$CZ$1,_xlfn.XLOOKUP($A97,'PY1 Data(H)'!$A$1:$A$288,'PY1 Data(H)'!$A$1:$CZ$288))</f>
        <v>0</v>
      </c>
      <c r="CM97" s="176" cm="1">
        <f t="array" ref="CM97">_xlfn.XLOOKUP(CM$1,'PY1 Data(H)'!$A$1:$CZ$1,_xlfn.XLOOKUP($A97,'PY1 Data(H)'!$A$1:$A$288,'PY1 Data(H)'!$A$1:$CZ$288))</f>
        <v>0</v>
      </c>
      <c r="CN97" s="176" cm="1">
        <f t="array" ref="CN97">_xlfn.XLOOKUP(CN$1,'PY1 Data(H)'!$A$1:$CZ$1,_xlfn.XLOOKUP($A97,'PY1 Data(H)'!$A$1:$A$288,'PY1 Data(H)'!$A$1:$CZ$288))</f>
        <v>0</v>
      </c>
      <c r="CO97" s="176" cm="1">
        <f t="array" ref="CO97">_xlfn.XLOOKUP(CO$1,'PY1 Data(H)'!$A$1:$CZ$1,_xlfn.XLOOKUP($A97,'PY1 Data(H)'!$A$1:$A$288,'PY1 Data(H)'!$A$1:$CZ$288))</f>
        <v>0</v>
      </c>
      <c r="CP97" s="176" cm="1">
        <f t="array" ref="CP97">_xlfn.XLOOKUP(CP$1,'PY1 Data(H)'!$A$1:$CZ$1,_xlfn.XLOOKUP($A97,'PY1 Data(H)'!$A$1:$A$288,'PY1 Data(H)'!$A$1:$CZ$288))</f>
        <v>0</v>
      </c>
      <c r="CQ97" s="176" cm="1">
        <f t="array" ref="CQ97">_xlfn.XLOOKUP(CQ$1,'PY1 Data(H)'!$A$1:$CZ$1,_xlfn.XLOOKUP($A97,'PY1 Data(H)'!$A$1:$A$288,'PY1 Data(H)'!$A$1:$CZ$288))</f>
        <v>0</v>
      </c>
      <c r="CR97" s="176" cm="1">
        <f t="array" ref="CR97">_xlfn.XLOOKUP(CR$1,'PY1 Data(H)'!$A$1:$CZ$1,_xlfn.XLOOKUP($A97,'PY1 Data(H)'!$A$1:$A$288,'PY1 Data(H)'!$A$1:$CZ$288))</f>
        <v>0</v>
      </c>
      <c r="CS97" s="176" cm="1">
        <f t="array" ref="CS97">_xlfn.XLOOKUP(CS$1,'PY1 Data(H)'!$A$1:$CZ$1,_xlfn.XLOOKUP($A97,'PY1 Data(H)'!$A$1:$A$288,'PY1 Data(H)'!$A$1:$CZ$288))</f>
        <v>0</v>
      </c>
      <c r="CT97" s="176" cm="1">
        <f t="array" ref="CT97">_xlfn.XLOOKUP(CT$1,'PY1 Data(H)'!$A$1:$CZ$1,_xlfn.XLOOKUP($A97,'PY1 Data(H)'!$A$1:$A$288,'PY1 Data(H)'!$A$1:$CZ$288))</f>
        <v>0</v>
      </c>
      <c r="CU97" s="176" cm="1">
        <f t="array" ref="CU97">_xlfn.XLOOKUP(CU$1,'PY1 Data(H)'!$A$1:$CZ$1,_xlfn.XLOOKUP($A97,'PY1 Data(H)'!$A$1:$A$288,'PY1 Data(H)'!$A$1:$CZ$288))</f>
        <v>0</v>
      </c>
      <c r="CV97" s="176" cm="1">
        <f t="array" ref="CV97">_xlfn.XLOOKUP(CV$1,'PY1 Data(H)'!$A$1:$CZ$1,_xlfn.XLOOKUP($A97,'PY1 Data(H)'!$A$1:$A$288,'PY1 Data(H)'!$A$1:$CZ$288))</f>
        <v>0</v>
      </c>
      <c r="CW97" s="176" cm="1">
        <f t="array" ref="CW97">_xlfn.XLOOKUP(CW$1,'PY1 Data(H)'!$A$1:$CZ$1,_xlfn.XLOOKUP($A97,'PY1 Data(H)'!$A$1:$A$288,'PY1 Data(H)'!$A$1:$CZ$288))</f>
        <v>0</v>
      </c>
      <c r="CX97" s="176" cm="1">
        <f t="array" ref="CX97">_xlfn.XLOOKUP(CX$1,'PY1 Data(H)'!$A$1:$CZ$1,_xlfn.XLOOKUP($A97,'PY1 Data(H)'!$A$1:$A$288,'PY1 Data(H)'!$A$1:$CZ$288))</f>
        <v>0</v>
      </c>
      <c r="CY97" s="176" cm="1">
        <f t="array" ref="CY97">_xlfn.XLOOKUP(CY$1,'PY1 Data(H)'!$A$1:$CZ$1,_xlfn.XLOOKUP($A97,'PY1 Data(H)'!$A$1:$A$288,'PY1 Data(H)'!$A$1:$CZ$288))</f>
        <v>0</v>
      </c>
    </row>
    <row r="98" spans="1:103" x14ac:dyDescent="0.3">
      <c r="A98">
        <v>349</v>
      </c>
      <c r="D98" s="176" cm="1">
        <f t="array" ref="D98">_xlfn.XLOOKUP(D$1,'PY1 Data(H)'!$A$1:$CZ$1,_xlfn.XLOOKUP($A98,'PY1 Data(H)'!$A$1:$A$288,'PY1 Data(H)'!$A$1:$CZ$288))</f>
        <v>0</v>
      </c>
      <c r="E98" s="176" cm="1">
        <f t="array" ref="E98">_xlfn.XLOOKUP(E$1,'PY1 Data(H)'!$A$1:$CZ$1,_xlfn.XLOOKUP($A98,'PY1 Data(H)'!$A$1:$A$288,'PY1 Data(H)'!$A$1:$CZ$288))</f>
        <v>13178794</v>
      </c>
      <c r="F98" s="176" cm="1">
        <f t="array" ref="F98">_xlfn.XLOOKUP(F$1,'PY1 Data(H)'!$A$1:$CZ$1,_xlfn.XLOOKUP($A98,'PY1 Data(H)'!$A$1:$A$288,'PY1 Data(H)'!$A$1:$CZ$288))</f>
        <v>0</v>
      </c>
      <c r="G98" s="176" cm="1">
        <f t="array" ref="G98">_xlfn.XLOOKUP(G$1,'PY1 Data(H)'!$A$1:$CZ$1,_xlfn.XLOOKUP($A98,'PY1 Data(H)'!$A$1:$A$288,'PY1 Data(H)'!$A$1:$CZ$288))</f>
        <v>0</v>
      </c>
      <c r="H98" s="176" cm="1">
        <f t="array" ref="H98">_xlfn.XLOOKUP(H$1,'PY1 Data(H)'!$A$1:$CZ$1,_xlfn.XLOOKUP($A98,'PY1 Data(H)'!$A$1:$A$288,'PY1 Data(H)'!$A$1:$CZ$288))</f>
        <v>0</v>
      </c>
      <c r="I98" s="176" cm="1">
        <f t="array" ref="I98">_xlfn.XLOOKUP(I$1,'PY1 Data(H)'!$A$1:$CZ$1,_xlfn.XLOOKUP($A98,'PY1 Data(H)'!$A$1:$A$288,'PY1 Data(H)'!$A$1:$CZ$288))</f>
        <v>0</v>
      </c>
      <c r="J98" s="176" cm="1">
        <f t="array" ref="J98">_xlfn.XLOOKUP(J$1,'PY1 Data(H)'!$A$1:$CZ$1,_xlfn.XLOOKUP($A98,'PY1 Data(H)'!$A$1:$A$288,'PY1 Data(H)'!$A$1:$CZ$288))</f>
        <v>41747428</v>
      </c>
      <c r="K98" s="176" cm="1">
        <f t="array" ref="K98">_xlfn.XLOOKUP(K$1,'PY1 Data(H)'!$A$1:$CZ$1,_xlfn.XLOOKUP($A98,'PY1 Data(H)'!$A$1:$A$288,'PY1 Data(H)'!$A$1:$CZ$288))</f>
        <v>15203446</v>
      </c>
      <c r="L98" s="176" cm="1">
        <f t="array" ref="L98">_xlfn.XLOOKUP(L$1,'PY1 Data(H)'!$A$1:$CZ$1,_xlfn.XLOOKUP($A98,'PY1 Data(H)'!$A$1:$A$288,'PY1 Data(H)'!$A$1:$CZ$288))</f>
        <v>22422149</v>
      </c>
      <c r="M98" s="176" cm="1">
        <f t="array" ref="M98">_xlfn.XLOOKUP(M$1,'PY1 Data(H)'!$A$1:$CZ$1,_xlfn.XLOOKUP($A98,'PY1 Data(H)'!$A$1:$A$288,'PY1 Data(H)'!$A$1:$CZ$288))</f>
        <v>395960674</v>
      </c>
      <c r="N98" s="176" cm="1">
        <f t="array" ref="N98">_xlfn.XLOOKUP(N$1,'PY1 Data(H)'!$A$1:$CZ$1,_xlfn.XLOOKUP($A98,'PY1 Data(H)'!$A$1:$A$288,'PY1 Data(H)'!$A$1:$CZ$288))</f>
        <v>0</v>
      </c>
      <c r="O98" s="176" cm="1">
        <f t="array" ref="O98">_xlfn.XLOOKUP(O$1,'PY1 Data(H)'!$A$1:$CZ$1,_xlfn.XLOOKUP($A98,'PY1 Data(H)'!$A$1:$A$288,'PY1 Data(H)'!$A$1:$CZ$288))</f>
        <v>1737784</v>
      </c>
      <c r="P98" s="176" cm="1">
        <f t="array" ref="P98">_xlfn.XLOOKUP(P$1,'PY1 Data(H)'!$A$1:$CZ$1,_xlfn.XLOOKUP($A98,'PY1 Data(H)'!$A$1:$A$288,'PY1 Data(H)'!$A$1:$CZ$288))</f>
        <v>0</v>
      </c>
      <c r="Q98" s="176" cm="1">
        <f t="array" ref="Q98">_xlfn.XLOOKUP(Q$1,'PY1 Data(H)'!$A$1:$CZ$1,_xlfn.XLOOKUP($A98,'PY1 Data(H)'!$A$1:$A$288,'PY1 Data(H)'!$A$1:$CZ$288))</f>
        <v>639324</v>
      </c>
      <c r="R98" s="176" cm="1">
        <f t="array" ref="R98">_xlfn.XLOOKUP(R$1,'PY1 Data(H)'!$A$1:$CZ$1,_xlfn.XLOOKUP($A98,'PY1 Data(H)'!$A$1:$A$288,'PY1 Data(H)'!$A$1:$CZ$288))</f>
        <v>4149121</v>
      </c>
      <c r="S98" s="176" cm="1">
        <f t="array" ref="S98">_xlfn.XLOOKUP(S$1,'PY1 Data(H)'!$A$1:$CZ$1,_xlfn.XLOOKUP($A98,'PY1 Data(H)'!$A$1:$A$288,'PY1 Data(H)'!$A$1:$CZ$288))</f>
        <v>2544162</v>
      </c>
      <c r="T98" s="176" cm="1">
        <f t="array" ref="T98">_xlfn.XLOOKUP(T$1,'PY1 Data(H)'!$A$1:$CZ$1,_xlfn.XLOOKUP($A98,'PY1 Data(H)'!$A$1:$A$288,'PY1 Data(H)'!$A$1:$CZ$288))</f>
        <v>0</v>
      </c>
      <c r="U98" s="176" cm="1">
        <f t="array" ref="U98">_xlfn.XLOOKUP(U$1,'PY1 Data(H)'!$A$1:$CZ$1,_xlfn.XLOOKUP($A98,'PY1 Data(H)'!$A$1:$A$288,'PY1 Data(H)'!$A$1:$CZ$288))</f>
        <v>0</v>
      </c>
      <c r="V98" s="176" cm="1">
        <f t="array" ref="V98">_xlfn.XLOOKUP(V$1,'PY1 Data(H)'!$A$1:$CZ$1,_xlfn.XLOOKUP($A98,'PY1 Data(H)'!$A$1:$A$288,'PY1 Data(H)'!$A$1:$CZ$288))</f>
        <v>13725507</v>
      </c>
      <c r="W98" s="176" cm="1">
        <f t="array" ref="W98">_xlfn.XLOOKUP(W$1,'PY1 Data(H)'!$A$1:$CZ$1,_xlfn.XLOOKUP($A98,'PY1 Data(H)'!$A$1:$A$288,'PY1 Data(H)'!$A$1:$CZ$288))</f>
        <v>0</v>
      </c>
      <c r="X98" s="176" cm="1">
        <f t="array" ref="X98">_xlfn.XLOOKUP(X$1,'PY1 Data(H)'!$A$1:$CZ$1,_xlfn.XLOOKUP($A98,'PY1 Data(H)'!$A$1:$A$288,'PY1 Data(H)'!$A$1:$CZ$288))</f>
        <v>764960</v>
      </c>
      <c r="Y98" s="176" cm="1">
        <f t="array" ref="Y98">_xlfn.XLOOKUP(Y$1,'PY1 Data(H)'!$A$1:$CZ$1,_xlfn.XLOOKUP($A98,'PY1 Data(H)'!$A$1:$A$288,'PY1 Data(H)'!$A$1:$CZ$288))</f>
        <v>1225232</v>
      </c>
      <c r="Z98" s="176" cm="1">
        <f t="array" ref="Z98">_xlfn.XLOOKUP(Z$1,'PY1 Data(H)'!$A$1:$CZ$1,_xlfn.XLOOKUP($A98,'PY1 Data(H)'!$A$1:$A$288,'PY1 Data(H)'!$A$1:$CZ$288))</f>
        <v>0</v>
      </c>
      <c r="AA98" s="176" cm="1">
        <f t="array" ref="AA98">_xlfn.XLOOKUP(AA$1,'PY1 Data(H)'!$A$1:$CZ$1,_xlfn.XLOOKUP($A98,'PY1 Data(H)'!$A$1:$A$288,'PY1 Data(H)'!$A$1:$CZ$288))</f>
        <v>19587627</v>
      </c>
      <c r="AB98" s="176" cm="1">
        <f t="array" ref="AB98">_xlfn.XLOOKUP(AB$1,'PY1 Data(H)'!$A$1:$CZ$1,_xlfn.XLOOKUP($A98,'PY1 Data(H)'!$A$1:$A$288,'PY1 Data(H)'!$A$1:$CZ$288))</f>
        <v>14600341</v>
      </c>
      <c r="AC98" s="176" cm="1">
        <f t="array" ref="AC98">_xlfn.XLOOKUP(AC$1,'PY1 Data(H)'!$A$1:$CZ$1,_xlfn.XLOOKUP($A98,'PY1 Data(H)'!$A$1:$A$288,'PY1 Data(H)'!$A$1:$CZ$288))</f>
        <v>2584485</v>
      </c>
      <c r="AD98" s="176" cm="1">
        <f t="array" ref="AD98">_xlfn.XLOOKUP(AD$1,'PY1 Data(H)'!$A$1:$CZ$1,_xlfn.XLOOKUP($A98,'PY1 Data(H)'!$A$1:$A$288,'PY1 Data(H)'!$A$1:$CZ$288))</f>
        <v>19293715</v>
      </c>
      <c r="AE98" s="176" cm="1">
        <f t="array" ref="AE98">_xlfn.XLOOKUP(AE$1,'PY1 Data(H)'!$A$1:$CZ$1,_xlfn.XLOOKUP($A98,'PY1 Data(H)'!$A$1:$A$288,'PY1 Data(H)'!$A$1:$CZ$288))</f>
        <v>47521399</v>
      </c>
      <c r="AF98" s="176" cm="1">
        <f t="array" ref="AF98">_xlfn.XLOOKUP(AF$1,'PY1 Data(H)'!$A$1:$CZ$1,_xlfn.XLOOKUP($A98,'PY1 Data(H)'!$A$1:$A$288,'PY1 Data(H)'!$A$1:$CZ$288))</f>
        <v>6082308</v>
      </c>
      <c r="AG98" s="176" cm="1">
        <f t="array" ref="AG98">_xlfn.XLOOKUP(AG$1,'PY1 Data(H)'!$A$1:$CZ$1,_xlfn.XLOOKUP($A98,'PY1 Data(H)'!$A$1:$A$288,'PY1 Data(H)'!$A$1:$CZ$288))</f>
        <v>17874247</v>
      </c>
      <c r="AH98" s="176" cm="1">
        <f t="array" ref="AH98">_xlfn.XLOOKUP(AH$1,'PY1 Data(H)'!$A$1:$CZ$1,_xlfn.XLOOKUP($A98,'PY1 Data(H)'!$A$1:$A$288,'PY1 Data(H)'!$A$1:$CZ$288))</f>
        <v>16537390</v>
      </c>
      <c r="AI98" s="176" cm="1">
        <f t="array" ref="AI98">_xlfn.XLOOKUP(AI$1,'PY1 Data(H)'!$A$1:$CZ$1,_xlfn.XLOOKUP($A98,'PY1 Data(H)'!$A$1:$A$288,'PY1 Data(H)'!$A$1:$CZ$288))</f>
        <v>14643454</v>
      </c>
      <c r="AJ98" s="176" cm="1">
        <f t="array" ref="AJ98">_xlfn.XLOOKUP(AJ$1,'PY1 Data(H)'!$A$1:$CZ$1,_xlfn.XLOOKUP($A98,'PY1 Data(H)'!$A$1:$A$288,'PY1 Data(H)'!$A$1:$CZ$288))</f>
        <v>15791721</v>
      </c>
      <c r="AK98" s="176" cm="1">
        <f t="array" ref="AK98">_xlfn.XLOOKUP(AK$1,'PY1 Data(H)'!$A$1:$CZ$1,_xlfn.XLOOKUP($A98,'PY1 Data(H)'!$A$1:$A$288,'PY1 Data(H)'!$A$1:$CZ$288))</f>
        <v>0</v>
      </c>
      <c r="AL98" s="176" cm="1">
        <f t="array" ref="AL98">_xlfn.XLOOKUP(AL$1,'PY1 Data(H)'!$A$1:$CZ$1,_xlfn.XLOOKUP($A98,'PY1 Data(H)'!$A$1:$A$288,'PY1 Data(H)'!$A$1:$CZ$288))</f>
        <v>8467456</v>
      </c>
      <c r="AM98" s="176" cm="1">
        <f t="array" ref="AM98">_xlfn.XLOOKUP(AM$1,'PY1 Data(H)'!$A$1:$CZ$1,_xlfn.XLOOKUP($A98,'PY1 Data(H)'!$A$1:$A$288,'PY1 Data(H)'!$A$1:$CZ$288))</f>
        <v>0</v>
      </c>
      <c r="AN98" s="176" cm="1">
        <f t="array" ref="AN98">_xlfn.XLOOKUP(AN$1,'PY1 Data(H)'!$A$1:$CZ$1,_xlfn.XLOOKUP($A98,'PY1 Data(H)'!$A$1:$A$288,'PY1 Data(H)'!$A$1:$CZ$288))</f>
        <v>1652538</v>
      </c>
      <c r="AO98" s="176" cm="1">
        <f t="array" ref="AO98">_xlfn.XLOOKUP(AO$1,'PY1 Data(H)'!$A$1:$CZ$1,_xlfn.XLOOKUP($A98,'PY1 Data(H)'!$A$1:$A$288,'PY1 Data(H)'!$A$1:$CZ$288))</f>
        <v>0</v>
      </c>
      <c r="AP98" s="176" cm="1">
        <f t="array" ref="AP98">_xlfn.XLOOKUP(AP$1,'PY1 Data(H)'!$A$1:$CZ$1,_xlfn.XLOOKUP($A98,'PY1 Data(H)'!$A$1:$A$288,'PY1 Data(H)'!$A$1:$CZ$288))</f>
        <v>0</v>
      </c>
      <c r="AQ98" s="176" cm="1">
        <f t="array" ref="AQ98">_xlfn.XLOOKUP(AQ$1,'PY1 Data(H)'!$A$1:$CZ$1,_xlfn.XLOOKUP($A98,'PY1 Data(H)'!$A$1:$A$288,'PY1 Data(H)'!$A$1:$CZ$288))</f>
        <v>17762780</v>
      </c>
      <c r="AR98" s="176" cm="1">
        <f t="array" ref="AR98">_xlfn.XLOOKUP(AR$1,'PY1 Data(H)'!$A$1:$CZ$1,_xlfn.XLOOKUP($A98,'PY1 Data(H)'!$A$1:$A$288,'PY1 Data(H)'!$A$1:$CZ$288))</f>
        <v>0</v>
      </c>
      <c r="AS98" s="176" cm="1">
        <f t="array" ref="AS98">_xlfn.XLOOKUP(AS$1,'PY1 Data(H)'!$A$1:$CZ$1,_xlfn.XLOOKUP($A98,'PY1 Data(H)'!$A$1:$A$288,'PY1 Data(H)'!$A$1:$CZ$288))</f>
        <v>18922091</v>
      </c>
      <c r="AT98" s="176" cm="1">
        <f t="array" ref="AT98">_xlfn.XLOOKUP(AT$1,'PY1 Data(H)'!$A$1:$CZ$1,_xlfn.XLOOKUP($A98,'PY1 Data(H)'!$A$1:$A$288,'PY1 Data(H)'!$A$1:$CZ$288))</f>
        <v>62517422</v>
      </c>
      <c r="AU98" s="176" cm="1">
        <f t="array" ref="AU98">_xlfn.XLOOKUP(AU$1,'PY1 Data(H)'!$A$1:$CZ$1,_xlfn.XLOOKUP($A98,'PY1 Data(H)'!$A$1:$A$288,'PY1 Data(H)'!$A$1:$CZ$288))</f>
        <v>0</v>
      </c>
      <c r="AV98" s="176" cm="1">
        <f t="array" ref="AV98">_xlfn.XLOOKUP(AV$1,'PY1 Data(H)'!$A$1:$CZ$1,_xlfn.XLOOKUP($A98,'PY1 Data(H)'!$A$1:$A$288,'PY1 Data(H)'!$A$1:$CZ$288))</f>
        <v>1811</v>
      </c>
      <c r="AW98" s="176" cm="1">
        <f t="array" ref="AW98">_xlfn.XLOOKUP(AW$1,'PY1 Data(H)'!$A$1:$CZ$1,_xlfn.XLOOKUP($A98,'PY1 Data(H)'!$A$1:$A$288,'PY1 Data(H)'!$A$1:$CZ$288))</f>
        <v>8474679</v>
      </c>
      <c r="AX98" s="176" cm="1">
        <f t="array" ref="AX98">_xlfn.XLOOKUP(AX$1,'PY1 Data(H)'!$A$1:$CZ$1,_xlfn.XLOOKUP($A98,'PY1 Data(H)'!$A$1:$A$288,'PY1 Data(H)'!$A$1:$CZ$288))</f>
        <v>25411539</v>
      </c>
      <c r="AY98" s="176" cm="1">
        <f t="array" ref="AY98">_xlfn.XLOOKUP(AY$1,'PY1 Data(H)'!$A$1:$CZ$1,_xlfn.XLOOKUP($A98,'PY1 Data(H)'!$A$1:$A$288,'PY1 Data(H)'!$A$1:$CZ$288))</f>
        <v>0</v>
      </c>
      <c r="AZ98" s="176" cm="1">
        <f t="array" ref="AZ98">_xlfn.XLOOKUP(AZ$1,'PY1 Data(H)'!$A$1:$CZ$1,_xlfn.XLOOKUP($A98,'PY1 Data(H)'!$A$1:$A$288,'PY1 Data(H)'!$A$1:$CZ$288))</f>
        <v>0</v>
      </c>
      <c r="BA98" s="176" cm="1">
        <f t="array" ref="BA98">_xlfn.XLOOKUP(BA$1,'PY1 Data(H)'!$A$1:$CZ$1,_xlfn.XLOOKUP($A98,'PY1 Data(H)'!$A$1:$A$288,'PY1 Data(H)'!$A$1:$CZ$288))</f>
        <v>0</v>
      </c>
      <c r="BB98" s="176" cm="1">
        <f t="array" ref="BB98">_xlfn.XLOOKUP(BB$1,'PY1 Data(H)'!$A$1:$CZ$1,_xlfn.XLOOKUP($A98,'PY1 Data(H)'!$A$1:$A$288,'PY1 Data(H)'!$A$1:$CZ$288))</f>
        <v>219825577</v>
      </c>
      <c r="BC98" s="176" cm="1">
        <f t="array" ref="BC98">_xlfn.XLOOKUP(BC$1,'PY1 Data(H)'!$A$1:$CZ$1,_xlfn.XLOOKUP($A98,'PY1 Data(H)'!$A$1:$A$288,'PY1 Data(H)'!$A$1:$CZ$288))</f>
        <v>9912810</v>
      </c>
      <c r="BD98" s="176" cm="1">
        <f t="array" ref="BD98">_xlfn.XLOOKUP(BD$1,'PY1 Data(H)'!$A$1:$CZ$1,_xlfn.XLOOKUP($A98,'PY1 Data(H)'!$A$1:$A$288,'PY1 Data(H)'!$A$1:$CZ$288))</f>
        <v>326749</v>
      </c>
      <c r="BE98" s="176" cm="1">
        <f t="array" ref="BE98">_xlfn.XLOOKUP(BE$1,'PY1 Data(H)'!$A$1:$CZ$1,_xlfn.XLOOKUP($A98,'PY1 Data(H)'!$A$1:$A$288,'PY1 Data(H)'!$A$1:$CZ$288))</f>
        <v>0</v>
      </c>
      <c r="BF98" s="176" cm="1">
        <f t="array" ref="BF98">_xlfn.XLOOKUP(BF$1,'PY1 Data(H)'!$A$1:$CZ$1,_xlfn.XLOOKUP($A98,'PY1 Data(H)'!$A$1:$A$288,'PY1 Data(H)'!$A$1:$CZ$288))</f>
        <v>59278833</v>
      </c>
      <c r="BG98" s="176" cm="1">
        <f t="array" ref="BG98">_xlfn.XLOOKUP(BG$1,'PY1 Data(H)'!$A$1:$CZ$1,_xlfn.XLOOKUP($A98,'PY1 Data(H)'!$A$1:$A$288,'PY1 Data(H)'!$A$1:$CZ$288))</f>
        <v>0</v>
      </c>
      <c r="BH98" s="176" cm="1">
        <f t="array" ref="BH98">_xlfn.XLOOKUP(BH$1,'PY1 Data(H)'!$A$1:$CZ$1,_xlfn.XLOOKUP($A98,'PY1 Data(H)'!$A$1:$A$288,'PY1 Data(H)'!$A$1:$CZ$288))</f>
        <v>0</v>
      </c>
      <c r="BI98" s="176" cm="1">
        <f t="array" ref="BI98">_xlfn.XLOOKUP(BI$1,'PY1 Data(H)'!$A$1:$CZ$1,_xlfn.XLOOKUP($A98,'PY1 Data(H)'!$A$1:$A$288,'PY1 Data(H)'!$A$1:$CZ$288))</f>
        <v>14559095</v>
      </c>
      <c r="BJ98" s="176" cm="1">
        <f t="array" ref="BJ98">_xlfn.XLOOKUP(BJ$1,'PY1 Data(H)'!$A$1:$CZ$1,_xlfn.XLOOKUP($A98,'PY1 Data(H)'!$A$1:$A$288,'PY1 Data(H)'!$A$1:$CZ$288))</f>
        <v>143115</v>
      </c>
      <c r="BK98" s="176" cm="1">
        <f t="array" ref="BK98">_xlfn.XLOOKUP(BK$1,'PY1 Data(H)'!$A$1:$CZ$1,_xlfn.XLOOKUP($A98,'PY1 Data(H)'!$A$1:$A$288,'PY1 Data(H)'!$A$1:$CZ$288))</f>
        <v>0</v>
      </c>
      <c r="BL98" s="176" cm="1">
        <f t="array" ref="BL98">_xlfn.XLOOKUP(BL$1,'PY1 Data(H)'!$A$1:$CZ$1,_xlfn.XLOOKUP($A98,'PY1 Data(H)'!$A$1:$A$288,'PY1 Data(H)'!$A$1:$CZ$288))</f>
        <v>0</v>
      </c>
      <c r="BM98" s="176" cm="1">
        <f t="array" ref="BM98">_xlfn.XLOOKUP(BM$1,'PY1 Data(H)'!$A$1:$CZ$1,_xlfn.XLOOKUP($A98,'PY1 Data(H)'!$A$1:$A$288,'PY1 Data(H)'!$A$1:$CZ$288))</f>
        <v>9796959</v>
      </c>
      <c r="BN98" s="176" cm="1">
        <f t="array" ref="BN98">_xlfn.XLOOKUP(BN$1,'PY1 Data(H)'!$A$1:$CZ$1,_xlfn.XLOOKUP($A98,'PY1 Data(H)'!$A$1:$A$288,'PY1 Data(H)'!$A$1:$CZ$288))</f>
        <v>51595462</v>
      </c>
      <c r="BO98" s="176" cm="1">
        <f t="array" ref="BO98">_xlfn.XLOOKUP(BO$1,'PY1 Data(H)'!$A$1:$CZ$1,_xlfn.XLOOKUP($A98,'PY1 Data(H)'!$A$1:$A$288,'PY1 Data(H)'!$A$1:$CZ$288))</f>
        <v>22193179</v>
      </c>
      <c r="BP98" s="176" cm="1">
        <f t="array" ref="BP98">_xlfn.XLOOKUP(BP$1,'PY1 Data(H)'!$A$1:$CZ$1,_xlfn.XLOOKUP($A98,'PY1 Data(H)'!$A$1:$A$288,'PY1 Data(H)'!$A$1:$CZ$288))</f>
        <v>0</v>
      </c>
      <c r="BQ98" s="176" cm="1">
        <f t="array" ref="BQ98">_xlfn.XLOOKUP(BQ$1,'PY1 Data(H)'!$A$1:$CZ$1,_xlfn.XLOOKUP($A98,'PY1 Data(H)'!$A$1:$A$288,'PY1 Data(H)'!$A$1:$CZ$288))</f>
        <v>11230463</v>
      </c>
      <c r="BR98" s="176" cm="1">
        <f t="array" ref="BR98">_xlfn.XLOOKUP(BR$1,'PY1 Data(H)'!$A$1:$CZ$1,_xlfn.XLOOKUP($A98,'PY1 Data(H)'!$A$1:$A$288,'PY1 Data(H)'!$A$1:$CZ$288))</f>
        <v>0</v>
      </c>
      <c r="BS98" s="176" cm="1">
        <f t="array" ref="BS98">_xlfn.XLOOKUP(BS$1,'PY1 Data(H)'!$A$1:$CZ$1,_xlfn.XLOOKUP($A98,'PY1 Data(H)'!$A$1:$A$288,'PY1 Data(H)'!$A$1:$CZ$288))</f>
        <v>0</v>
      </c>
      <c r="BT98" s="176" cm="1">
        <f t="array" ref="BT98">_xlfn.XLOOKUP(BT$1,'PY1 Data(H)'!$A$1:$CZ$1,_xlfn.XLOOKUP($A98,'PY1 Data(H)'!$A$1:$A$288,'PY1 Data(H)'!$A$1:$CZ$288))</f>
        <v>3506191</v>
      </c>
      <c r="BU98" s="176" cm="1">
        <f t="array" ref="BU98">_xlfn.XLOOKUP(BU$1,'PY1 Data(H)'!$A$1:$CZ$1,_xlfn.XLOOKUP($A98,'PY1 Data(H)'!$A$1:$A$288,'PY1 Data(H)'!$A$1:$CZ$288))</f>
        <v>10722761</v>
      </c>
      <c r="BV98" s="176" cm="1">
        <f t="array" ref="BV98">_xlfn.XLOOKUP(BV$1,'PY1 Data(H)'!$A$1:$CZ$1,_xlfn.XLOOKUP($A98,'PY1 Data(H)'!$A$1:$A$288,'PY1 Data(H)'!$A$1:$CZ$288))</f>
        <v>89454158</v>
      </c>
      <c r="BW98" s="176" cm="1">
        <f t="array" ref="BW98">_xlfn.XLOOKUP(BW$1,'PY1 Data(H)'!$A$1:$CZ$1,_xlfn.XLOOKUP($A98,'PY1 Data(H)'!$A$1:$A$288,'PY1 Data(H)'!$A$1:$CZ$288))</f>
        <v>1887597</v>
      </c>
      <c r="BX98" s="176" cm="1">
        <f t="array" ref="BX98">_xlfn.XLOOKUP(BX$1,'PY1 Data(H)'!$A$1:$CZ$1,_xlfn.XLOOKUP($A98,'PY1 Data(H)'!$A$1:$A$288,'PY1 Data(H)'!$A$1:$CZ$288))</f>
        <v>0</v>
      </c>
      <c r="BY98" s="176" cm="1">
        <f t="array" ref="BY98">_xlfn.XLOOKUP(BY$1,'PY1 Data(H)'!$A$1:$CZ$1,_xlfn.XLOOKUP($A98,'PY1 Data(H)'!$A$1:$A$288,'PY1 Data(H)'!$A$1:$CZ$288))</f>
        <v>0</v>
      </c>
      <c r="BZ98" s="176" cm="1">
        <f t="array" ref="BZ98">_xlfn.XLOOKUP(BZ$1,'PY1 Data(H)'!$A$1:$CZ$1,_xlfn.XLOOKUP($A98,'PY1 Data(H)'!$A$1:$A$288,'PY1 Data(H)'!$A$1:$CZ$288))</f>
        <v>194896</v>
      </c>
      <c r="CA98" s="176" cm="1">
        <f t="array" ref="CA98">_xlfn.XLOOKUP(CA$1,'PY1 Data(H)'!$A$1:$CZ$1,_xlfn.XLOOKUP($A98,'PY1 Data(H)'!$A$1:$A$288,'PY1 Data(H)'!$A$1:$CZ$288))</f>
        <v>0</v>
      </c>
      <c r="CB98" s="176" cm="1">
        <f t="array" ref="CB98">_xlfn.XLOOKUP(CB$1,'PY1 Data(H)'!$A$1:$CZ$1,_xlfn.XLOOKUP($A98,'PY1 Data(H)'!$A$1:$A$288,'PY1 Data(H)'!$A$1:$CZ$288))</f>
        <v>11473013</v>
      </c>
      <c r="CC98" s="176" cm="1">
        <f t="array" ref="CC98">_xlfn.XLOOKUP(CC$1,'PY1 Data(H)'!$A$1:$CZ$1,_xlfn.XLOOKUP($A98,'PY1 Data(H)'!$A$1:$A$288,'PY1 Data(H)'!$A$1:$CZ$288))</f>
        <v>14739565</v>
      </c>
      <c r="CD98" s="176" cm="1">
        <f t="array" ref="CD98">_xlfn.XLOOKUP(CD$1,'PY1 Data(H)'!$A$1:$CZ$1,_xlfn.XLOOKUP($A98,'PY1 Data(H)'!$A$1:$A$288,'PY1 Data(H)'!$A$1:$CZ$288))</f>
        <v>6052746</v>
      </c>
      <c r="CE98" s="176" cm="1">
        <f t="array" ref="CE98">_xlfn.XLOOKUP(CE$1,'PY1 Data(H)'!$A$1:$CZ$1,_xlfn.XLOOKUP($A98,'PY1 Data(H)'!$A$1:$A$288,'PY1 Data(H)'!$A$1:$CZ$288))</f>
        <v>47122</v>
      </c>
      <c r="CF98" s="176" cm="1">
        <f t="array" ref="CF98">_xlfn.XLOOKUP(CF$1,'PY1 Data(H)'!$A$1:$CZ$1,_xlfn.XLOOKUP($A98,'PY1 Data(H)'!$A$1:$A$288,'PY1 Data(H)'!$A$1:$CZ$288))</f>
        <v>0</v>
      </c>
      <c r="CG98" s="176" cm="1">
        <f t="array" ref="CG98">_xlfn.XLOOKUP(CG$1,'PY1 Data(H)'!$A$1:$CZ$1,_xlfn.XLOOKUP($A98,'PY1 Data(H)'!$A$1:$A$288,'PY1 Data(H)'!$A$1:$CZ$288))</f>
        <v>13691475</v>
      </c>
      <c r="CH98" s="176" cm="1">
        <f t="array" ref="CH98">_xlfn.XLOOKUP(CH$1,'PY1 Data(H)'!$A$1:$CZ$1,_xlfn.XLOOKUP($A98,'PY1 Data(H)'!$A$1:$A$288,'PY1 Data(H)'!$A$1:$CZ$288))</f>
        <v>5780523</v>
      </c>
      <c r="CI98" s="176" cm="1">
        <f t="array" ref="CI98">_xlfn.XLOOKUP(CI$1,'PY1 Data(H)'!$A$1:$CZ$1,_xlfn.XLOOKUP($A98,'PY1 Data(H)'!$A$1:$A$288,'PY1 Data(H)'!$A$1:$CZ$288))</f>
        <v>13182107</v>
      </c>
      <c r="CJ98" s="176" cm="1">
        <f t="array" ref="CJ98">_xlfn.XLOOKUP(CJ$1,'PY1 Data(H)'!$A$1:$CZ$1,_xlfn.XLOOKUP($A98,'PY1 Data(H)'!$A$1:$A$288,'PY1 Data(H)'!$A$1:$CZ$288))</f>
        <v>16783</v>
      </c>
      <c r="CK98" s="176" cm="1">
        <f t="array" ref="CK98">_xlfn.XLOOKUP(CK$1,'PY1 Data(H)'!$A$1:$CZ$1,_xlfn.XLOOKUP($A98,'PY1 Data(H)'!$A$1:$A$288,'PY1 Data(H)'!$A$1:$CZ$288))</f>
        <v>2779357</v>
      </c>
      <c r="CL98" s="176" cm="1">
        <f t="array" ref="CL98">_xlfn.XLOOKUP(CL$1,'PY1 Data(H)'!$A$1:$CZ$1,_xlfn.XLOOKUP($A98,'PY1 Data(H)'!$A$1:$A$288,'PY1 Data(H)'!$A$1:$CZ$288))</f>
        <v>0</v>
      </c>
      <c r="CM98" s="176" cm="1">
        <f t="array" ref="CM98">_xlfn.XLOOKUP(CM$1,'PY1 Data(H)'!$A$1:$CZ$1,_xlfn.XLOOKUP($A98,'PY1 Data(H)'!$A$1:$A$288,'PY1 Data(H)'!$A$1:$CZ$288))</f>
        <v>0</v>
      </c>
      <c r="CN98" s="176" cm="1">
        <f t="array" ref="CN98">_xlfn.XLOOKUP(CN$1,'PY1 Data(H)'!$A$1:$CZ$1,_xlfn.XLOOKUP($A98,'PY1 Data(H)'!$A$1:$A$288,'PY1 Data(H)'!$A$1:$CZ$288))</f>
        <v>5266616</v>
      </c>
      <c r="CO98" s="176" cm="1">
        <f t="array" ref="CO98">_xlfn.XLOOKUP(CO$1,'PY1 Data(H)'!$A$1:$CZ$1,_xlfn.XLOOKUP($A98,'PY1 Data(H)'!$A$1:$A$288,'PY1 Data(H)'!$A$1:$CZ$288))</f>
        <v>519054682</v>
      </c>
      <c r="CP98" s="176" cm="1">
        <f t="array" ref="CP98">_xlfn.XLOOKUP(CP$1,'PY1 Data(H)'!$A$1:$CZ$1,_xlfn.XLOOKUP($A98,'PY1 Data(H)'!$A$1:$A$288,'PY1 Data(H)'!$A$1:$CZ$288))</f>
        <v>11452589</v>
      </c>
      <c r="CQ98" s="176" cm="1">
        <f t="array" ref="CQ98">_xlfn.XLOOKUP(CQ$1,'PY1 Data(H)'!$A$1:$CZ$1,_xlfn.XLOOKUP($A98,'PY1 Data(H)'!$A$1:$A$288,'PY1 Data(H)'!$A$1:$CZ$288))</f>
        <v>0</v>
      </c>
      <c r="CR98" s="176" cm="1">
        <f t="array" ref="CR98">_xlfn.XLOOKUP(CR$1,'PY1 Data(H)'!$A$1:$CZ$1,_xlfn.XLOOKUP($A98,'PY1 Data(H)'!$A$1:$A$288,'PY1 Data(H)'!$A$1:$CZ$288))</f>
        <v>13303228</v>
      </c>
      <c r="CS98" s="176" cm="1">
        <f t="array" ref="CS98">_xlfn.XLOOKUP(CS$1,'PY1 Data(H)'!$A$1:$CZ$1,_xlfn.XLOOKUP($A98,'PY1 Data(H)'!$A$1:$A$288,'PY1 Data(H)'!$A$1:$CZ$288))</f>
        <v>5057975</v>
      </c>
      <c r="CT98" s="176" cm="1">
        <f t="array" ref="CT98">_xlfn.XLOOKUP(CT$1,'PY1 Data(H)'!$A$1:$CZ$1,_xlfn.XLOOKUP($A98,'PY1 Data(H)'!$A$1:$A$288,'PY1 Data(H)'!$A$1:$CZ$288))</f>
        <v>0</v>
      </c>
      <c r="CU98" s="176" cm="1">
        <f t="array" ref="CU98">_xlfn.XLOOKUP(CU$1,'PY1 Data(H)'!$A$1:$CZ$1,_xlfn.XLOOKUP($A98,'PY1 Data(H)'!$A$1:$A$288,'PY1 Data(H)'!$A$1:$CZ$288))</f>
        <v>1892324</v>
      </c>
      <c r="CV98" s="176" cm="1">
        <f t="array" ref="CV98">_xlfn.XLOOKUP(CV$1,'PY1 Data(H)'!$A$1:$CZ$1,_xlfn.XLOOKUP($A98,'PY1 Data(H)'!$A$1:$A$288,'PY1 Data(H)'!$A$1:$CZ$288))</f>
        <v>0</v>
      </c>
      <c r="CW98" s="176" cm="1">
        <f t="array" ref="CW98">_xlfn.XLOOKUP(CW$1,'PY1 Data(H)'!$A$1:$CZ$1,_xlfn.XLOOKUP($A98,'PY1 Data(H)'!$A$1:$A$288,'PY1 Data(H)'!$A$1:$CZ$288))</f>
        <v>8940327</v>
      </c>
      <c r="CX98" s="176" cm="1">
        <f t="array" ref="CX98">_xlfn.XLOOKUP(CX$1,'PY1 Data(H)'!$A$1:$CZ$1,_xlfn.XLOOKUP($A98,'PY1 Data(H)'!$A$1:$A$288,'PY1 Data(H)'!$A$1:$CZ$288))</f>
        <v>3543050</v>
      </c>
      <c r="CY98" s="176" cm="1">
        <f t="array" ref="CY98">_xlfn.XLOOKUP(CY$1,'PY1 Data(H)'!$A$1:$CZ$1,_xlfn.XLOOKUP($A98,'PY1 Data(H)'!$A$1:$A$288,'PY1 Data(H)'!$A$1:$CZ$288))</f>
        <v>55627</v>
      </c>
    </row>
    <row r="99" spans="1:103" x14ac:dyDescent="0.3">
      <c r="A99">
        <v>375</v>
      </c>
      <c r="D99" s="176" cm="1">
        <f t="array" ref="D99">_xlfn.XLOOKUP(D$1,'PY1 Data(H)'!$A$1:$CZ$1,_xlfn.XLOOKUP($A99,'PY1 Data(H)'!$A$1:$A$288,'PY1 Data(H)'!$A$1:$CZ$288))</f>
        <v>0</v>
      </c>
      <c r="E99" s="176" cm="1">
        <f t="array" ref="E99">_xlfn.XLOOKUP(E$1,'PY1 Data(H)'!$A$1:$CZ$1,_xlfn.XLOOKUP($A99,'PY1 Data(H)'!$A$1:$A$288,'PY1 Data(H)'!$A$1:$CZ$288))</f>
        <v>5905136</v>
      </c>
      <c r="F99" s="176" cm="1">
        <f t="array" ref="F99">_xlfn.XLOOKUP(F$1,'PY1 Data(H)'!$A$1:$CZ$1,_xlfn.XLOOKUP($A99,'PY1 Data(H)'!$A$1:$A$288,'PY1 Data(H)'!$A$1:$CZ$288))</f>
        <v>0</v>
      </c>
      <c r="G99" s="176" cm="1">
        <f t="array" ref="G99">_xlfn.XLOOKUP(G$1,'PY1 Data(H)'!$A$1:$CZ$1,_xlfn.XLOOKUP($A99,'PY1 Data(H)'!$A$1:$A$288,'PY1 Data(H)'!$A$1:$CZ$288))</f>
        <v>0</v>
      </c>
      <c r="H99" s="176" cm="1">
        <f t="array" ref="H99">_xlfn.XLOOKUP(H$1,'PY1 Data(H)'!$A$1:$CZ$1,_xlfn.XLOOKUP($A99,'PY1 Data(H)'!$A$1:$A$288,'PY1 Data(H)'!$A$1:$CZ$288))</f>
        <v>0</v>
      </c>
      <c r="I99" s="176" cm="1">
        <f t="array" ref="I99">_xlfn.XLOOKUP(I$1,'PY1 Data(H)'!$A$1:$CZ$1,_xlfn.XLOOKUP($A99,'PY1 Data(H)'!$A$1:$A$288,'PY1 Data(H)'!$A$1:$CZ$288))</f>
        <v>0</v>
      </c>
      <c r="J99" s="176" cm="1">
        <f t="array" ref="J99">_xlfn.XLOOKUP(J$1,'PY1 Data(H)'!$A$1:$CZ$1,_xlfn.XLOOKUP($A99,'PY1 Data(H)'!$A$1:$A$288,'PY1 Data(H)'!$A$1:$CZ$288))</f>
        <v>8671476</v>
      </c>
      <c r="K99" s="176" cm="1">
        <f t="array" ref="K99">_xlfn.XLOOKUP(K$1,'PY1 Data(H)'!$A$1:$CZ$1,_xlfn.XLOOKUP($A99,'PY1 Data(H)'!$A$1:$A$288,'PY1 Data(H)'!$A$1:$CZ$288))</f>
        <v>-507356</v>
      </c>
      <c r="L99" s="176" cm="1">
        <f t="array" ref="L99">_xlfn.XLOOKUP(L$1,'PY1 Data(H)'!$A$1:$CZ$1,_xlfn.XLOOKUP($A99,'PY1 Data(H)'!$A$1:$A$288,'PY1 Data(H)'!$A$1:$CZ$288))</f>
        <v>1865472</v>
      </c>
      <c r="M99" s="176" cm="1">
        <f t="array" ref="M99">_xlfn.XLOOKUP(M$1,'PY1 Data(H)'!$A$1:$CZ$1,_xlfn.XLOOKUP($A99,'PY1 Data(H)'!$A$1:$A$288,'PY1 Data(H)'!$A$1:$CZ$288))</f>
        <v>44083378</v>
      </c>
      <c r="N99" s="176" cm="1">
        <f t="array" ref="N99">_xlfn.XLOOKUP(N$1,'PY1 Data(H)'!$A$1:$CZ$1,_xlfn.XLOOKUP($A99,'PY1 Data(H)'!$A$1:$A$288,'PY1 Data(H)'!$A$1:$CZ$288))</f>
        <v>0</v>
      </c>
      <c r="O99" s="176" cm="1">
        <f t="array" ref="O99">_xlfn.XLOOKUP(O$1,'PY1 Data(H)'!$A$1:$CZ$1,_xlfn.XLOOKUP($A99,'PY1 Data(H)'!$A$1:$A$288,'PY1 Data(H)'!$A$1:$CZ$288))</f>
        <v>301183</v>
      </c>
      <c r="P99" s="176" cm="1">
        <f t="array" ref="P99">_xlfn.XLOOKUP(P$1,'PY1 Data(H)'!$A$1:$CZ$1,_xlfn.XLOOKUP($A99,'PY1 Data(H)'!$A$1:$A$288,'PY1 Data(H)'!$A$1:$CZ$288))</f>
        <v>0</v>
      </c>
      <c r="Q99" s="176" cm="1">
        <f t="array" ref="Q99">_xlfn.XLOOKUP(Q$1,'PY1 Data(H)'!$A$1:$CZ$1,_xlfn.XLOOKUP($A99,'PY1 Data(H)'!$A$1:$A$288,'PY1 Data(H)'!$A$1:$CZ$288))</f>
        <v>8051074</v>
      </c>
      <c r="R99" s="176" cm="1">
        <f t="array" ref="R99">_xlfn.XLOOKUP(R$1,'PY1 Data(H)'!$A$1:$CZ$1,_xlfn.XLOOKUP($A99,'PY1 Data(H)'!$A$1:$A$288,'PY1 Data(H)'!$A$1:$CZ$288))</f>
        <v>2657218</v>
      </c>
      <c r="S99" s="176" cm="1">
        <f t="array" ref="S99">_xlfn.XLOOKUP(S$1,'PY1 Data(H)'!$A$1:$CZ$1,_xlfn.XLOOKUP($A99,'PY1 Data(H)'!$A$1:$A$288,'PY1 Data(H)'!$A$1:$CZ$288))</f>
        <v>1320748</v>
      </c>
      <c r="T99" s="176" cm="1">
        <f t="array" ref="T99">_xlfn.XLOOKUP(T$1,'PY1 Data(H)'!$A$1:$CZ$1,_xlfn.XLOOKUP($A99,'PY1 Data(H)'!$A$1:$A$288,'PY1 Data(H)'!$A$1:$CZ$288))</f>
        <v>0</v>
      </c>
      <c r="U99" s="176" cm="1">
        <f t="array" ref="U99">_xlfn.XLOOKUP(U$1,'PY1 Data(H)'!$A$1:$CZ$1,_xlfn.XLOOKUP($A99,'PY1 Data(H)'!$A$1:$A$288,'PY1 Data(H)'!$A$1:$CZ$288))</f>
        <v>0</v>
      </c>
      <c r="V99" s="176" cm="1">
        <f t="array" ref="V99">_xlfn.XLOOKUP(V$1,'PY1 Data(H)'!$A$1:$CZ$1,_xlfn.XLOOKUP($A99,'PY1 Data(H)'!$A$1:$A$288,'PY1 Data(H)'!$A$1:$CZ$288))</f>
        <v>27741259</v>
      </c>
      <c r="W99" s="176" cm="1">
        <f t="array" ref="W99">_xlfn.XLOOKUP(W$1,'PY1 Data(H)'!$A$1:$CZ$1,_xlfn.XLOOKUP($A99,'PY1 Data(H)'!$A$1:$A$288,'PY1 Data(H)'!$A$1:$CZ$288))</f>
        <v>0</v>
      </c>
      <c r="X99" s="176" cm="1">
        <f t="array" ref="X99">_xlfn.XLOOKUP(X$1,'PY1 Data(H)'!$A$1:$CZ$1,_xlfn.XLOOKUP($A99,'PY1 Data(H)'!$A$1:$A$288,'PY1 Data(H)'!$A$1:$CZ$288))</f>
        <v>2592212</v>
      </c>
      <c r="Y99" s="176" cm="1">
        <f t="array" ref="Y99">_xlfn.XLOOKUP(Y$1,'PY1 Data(H)'!$A$1:$CZ$1,_xlfn.XLOOKUP($A99,'PY1 Data(H)'!$A$1:$A$288,'PY1 Data(H)'!$A$1:$CZ$288))</f>
        <v>288792</v>
      </c>
      <c r="Z99" s="176" cm="1">
        <f t="array" ref="Z99">_xlfn.XLOOKUP(Z$1,'PY1 Data(H)'!$A$1:$CZ$1,_xlfn.XLOOKUP($A99,'PY1 Data(H)'!$A$1:$A$288,'PY1 Data(H)'!$A$1:$CZ$288))</f>
        <v>0</v>
      </c>
      <c r="AA99" s="176" cm="1">
        <f t="array" ref="AA99">_xlfn.XLOOKUP(AA$1,'PY1 Data(H)'!$A$1:$CZ$1,_xlfn.XLOOKUP($A99,'PY1 Data(H)'!$A$1:$A$288,'PY1 Data(H)'!$A$1:$CZ$288))</f>
        <v>6459639</v>
      </c>
      <c r="AB99" s="176" cm="1">
        <f t="array" ref="AB99">_xlfn.XLOOKUP(AB$1,'PY1 Data(H)'!$A$1:$CZ$1,_xlfn.XLOOKUP($A99,'PY1 Data(H)'!$A$1:$A$288,'PY1 Data(H)'!$A$1:$CZ$288))</f>
        <v>13029798</v>
      </c>
      <c r="AC99" s="176" cm="1">
        <f t="array" ref="AC99">_xlfn.XLOOKUP(AC$1,'PY1 Data(H)'!$A$1:$CZ$1,_xlfn.XLOOKUP($A99,'PY1 Data(H)'!$A$1:$A$288,'PY1 Data(H)'!$A$1:$CZ$288))</f>
        <v>438249</v>
      </c>
      <c r="AD99" s="176" cm="1">
        <f t="array" ref="AD99">_xlfn.XLOOKUP(AD$1,'PY1 Data(H)'!$A$1:$CZ$1,_xlfn.XLOOKUP($A99,'PY1 Data(H)'!$A$1:$A$288,'PY1 Data(H)'!$A$1:$CZ$288))</f>
        <v>20277823</v>
      </c>
      <c r="AE99" s="176" cm="1">
        <f t="array" ref="AE99">_xlfn.XLOOKUP(AE$1,'PY1 Data(H)'!$A$1:$CZ$1,_xlfn.XLOOKUP($A99,'PY1 Data(H)'!$A$1:$A$288,'PY1 Data(H)'!$A$1:$CZ$288))</f>
        <v>-4726866</v>
      </c>
      <c r="AF99" s="176" cm="1">
        <f t="array" ref="AF99">_xlfn.XLOOKUP(AF$1,'PY1 Data(H)'!$A$1:$CZ$1,_xlfn.XLOOKUP($A99,'PY1 Data(H)'!$A$1:$A$288,'PY1 Data(H)'!$A$1:$CZ$288))</f>
        <v>1276510</v>
      </c>
      <c r="AG99" s="176" cm="1">
        <f t="array" ref="AG99">_xlfn.XLOOKUP(AG$1,'PY1 Data(H)'!$A$1:$CZ$1,_xlfn.XLOOKUP($A99,'PY1 Data(H)'!$A$1:$A$288,'PY1 Data(H)'!$A$1:$CZ$288))</f>
        <v>14491578</v>
      </c>
      <c r="AH99" s="176" cm="1">
        <f t="array" ref="AH99">_xlfn.XLOOKUP(AH$1,'PY1 Data(H)'!$A$1:$CZ$1,_xlfn.XLOOKUP($A99,'PY1 Data(H)'!$A$1:$A$288,'PY1 Data(H)'!$A$1:$CZ$288))</f>
        <v>9086705</v>
      </c>
      <c r="AI99" s="176" cm="1">
        <f t="array" ref="AI99">_xlfn.XLOOKUP(AI$1,'PY1 Data(H)'!$A$1:$CZ$1,_xlfn.XLOOKUP($A99,'PY1 Data(H)'!$A$1:$A$288,'PY1 Data(H)'!$A$1:$CZ$288))</f>
        <v>35540153</v>
      </c>
      <c r="AJ99" s="176" cm="1">
        <f t="array" ref="AJ99">_xlfn.XLOOKUP(AJ$1,'PY1 Data(H)'!$A$1:$CZ$1,_xlfn.XLOOKUP($A99,'PY1 Data(H)'!$A$1:$A$288,'PY1 Data(H)'!$A$1:$CZ$288))</f>
        <v>1881093</v>
      </c>
      <c r="AK99" s="176" cm="1">
        <f t="array" ref="AK99">_xlfn.XLOOKUP(AK$1,'PY1 Data(H)'!$A$1:$CZ$1,_xlfn.XLOOKUP($A99,'PY1 Data(H)'!$A$1:$A$288,'PY1 Data(H)'!$A$1:$CZ$288))</f>
        <v>0</v>
      </c>
      <c r="AL99" s="176" cm="1">
        <f t="array" ref="AL99">_xlfn.XLOOKUP(AL$1,'PY1 Data(H)'!$A$1:$CZ$1,_xlfn.XLOOKUP($A99,'PY1 Data(H)'!$A$1:$A$288,'PY1 Data(H)'!$A$1:$CZ$288))</f>
        <v>13286733</v>
      </c>
      <c r="AM99" s="176" cm="1">
        <f t="array" ref="AM99">_xlfn.XLOOKUP(AM$1,'PY1 Data(H)'!$A$1:$CZ$1,_xlfn.XLOOKUP($A99,'PY1 Data(H)'!$A$1:$A$288,'PY1 Data(H)'!$A$1:$CZ$288))</f>
        <v>0</v>
      </c>
      <c r="AN99" s="176" cm="1">
        <f t="array" ref="AN99">_xlfn.XLOOKUP(AN$1,'PY1 Data(H)'!$A$1:$CZ$1,_xlfn.XLOOKUP($A99,'PY1 Data(H)'!$A$1:$A$288,'PY1 Data(H)'!$A$1:$CZ$288))</f>
        <v>1323724</v>
      </c>
      <c r="AO99" s="176" cm="1">
        <f t="array" ref="AO99">_xlfn.XLOOKUP(AO$1,'PY1 Data(H)'!$A$1:$CZ$1,_xlfn.XLOOKUP($A99,'PY1 Data(H)'!$A$1:$A$288,'PY1 Data(H)'!$A$1:$CZ$288))</f>
        <v>0</v>
      </c>
      <c r="AP99" s="176" cm="1">
        <f t="array" ref="AP99">_xlfn.XLOOKUP(AP$1,'PY1 Data(H)'!$A$1:$CZ$1,_xlfn.XLOOKUP($A99,'PY1 Data(H)'!$A$1:$A$288,'PY1 Data(H)'!$A$1:$CZ$288))</f>
        <v>0</v>
      </c>
      <c r="AQ99" s="176" cm="1">
        <f t="array" ref="AQ99">_xlfn.XLOOKUP(AQ$1,'PY1 Data(H)'!$A$1:$CZ$1,_xlfn.XLOOKUP($A99,'PY1 Data(H)'!$A$1:$A$288,'PY1 Data(H)'!$A$1:$CZ$288))</f>
        <v>1313804</v>
      </c>
      <c r="AR99" s="176" cm="1">
        <f t="array" ref="AR99">_xlfn.XLOOKUP(AR$1,'PY1 Data(H)'!$A$1:$CZ$1,_xlfn.XLOOKUP($A99,'PY1 Data(H)'!$A$1:$A$288,'PY1 Data(H)'!$A$1:$CZ$288))</f>
        <v>0</v>
      </c>
      <c r="AS99" s="176" cm="1">
        <f t="array" ref="AS99">_xlfn.XLOOKUP(AS$1,'PY1 Data(H)'!$A$1:$CZ$1,_xlfn.XLOOKUP($A99,'PY1 Data(H)'!$A$1:$A$288,'PY1 Data(H)'!$A$1:$CZ$288))</f>
        <v>4832739</v>
      </c>
      <c r="AT99" s="176" cm="1">
        <f t="array" ref="AT99">_xlfn.XLOOKUP(AT$1,'PY1 Data(H)'!$A$1:$CZ$1,_xlfn.XLOOKUP($A99,'PY1 Data(H)'!$A$1:$A$288,'PY1 Data(H)'!$A$1:$CZ$288))</f>
        <v>65107575</v>
      </c>
      <c r="AU99" s="176" cm="1">
        <f t="array" ref="AU99">_xlfn.XLOOKUP(AU$1,'PY1 Data(H)'!$A$1:$CZ$1,_xlfn.XLOOKUP($A99,'PY1 Data(H)'!$A$1:$A$288,'PY1 Data(H)'!$A$1:$CZ$288))</f>
        <v>0</v>
      </c>
      <c r="AV99" s="176" cm="1">
        <f t="array" ref="AV99">_xlfn.XLOOKUP(AV$1,'PY1 Data(H)'!$A$1:$CZ$1,_xlfn.XLOOKUP($A99,'PY1 Data(H)'!$A$1:$A$288,'PY1 Data(H)'!$A$1:$CZ$288))</f>
        <v>924756</v>
      </c>
      <c r="AW99" s="176" cm="1">
        <f t="array" ref="AW99">_xlfn.XLOOKUP(AW$1,'PY1 Data(H)'!$A$1:$CZ$1,_xlfn.XLOOKUP($A99,'PY1 Data(H)'!$A$1:$A$288,'PY1 Data(H)'!$A$1:$CZ$288))</f>
        <v>2543826</v>
      </c>
      <c r="AX99" s="176" cm="1">
        <f t="array" ref="AX99">_xlfn.XLOOKUP(AX$1,'PY1 Data(H)'!$A$1:$CZ$1,_xlfn.XLOOKUP($A99,'PY1 Data(H)'!$A$1:$A$288,'PY1 Data(H)'!$A$1:$CZ$288))</f>
        <v>10238533</v>
      </c>
      <c r="AY99" s="176" cm="1">
        <f t="array" ref="AY99">_xlfn.XLOOKUP(AY$1,'PY1 Data(H)'!$A$1:$CZ$1,_xlfn.XLOOKUP($A99,'PY1 Data(H)'!$A$1:$A$288,'PY1 Data(H)'!$A$1:$CZ$288))</f>
        <v>0</v>
      </c>
      <c r="AZ99" s="176" cm="1">
        <f t="array" ref="AZ99">_xlfn.XLOOKUP(AZ$1,'PY1 Data(H)'!$A$1:$CZ$1,_xlfn.XLOOKUP($A99,'PY1 Data(H)'!$A$1:$A$288,'PY1 Data(H)'!$A$1:$CZ$288))</f>
        <v>0</v>
      </c>
      <c r="BA99" s="176" cm="1">
        <f t="array" ref="BA99">_xlfn.XLOOKUP(BA$1,'PY1 Data(H)'!$A$1:$CZ$1,_xlfn.XLOOKUP($A99,'PY1 Data(H)'!$A$1:$A$288,'PY1 Data(H)'!$A$1:$CZ$288))</f>
        <v>0</v>
      </c>
      <c r="BB99" s="176" cm="1">
        <f t="array" ref="BB99">_xlfn.XLOOKUP(BB$1,'PY1 Data(H)'!$A$1:$CZ$1,_xlfn.XLOOKUP($A99,'PY1 Data(H)'!$A$1:$A$288,'PY1 Data(H)'!$A$1:$CZ$288))</f>
        <v>55006735</v>
      </c>
      <c r="BC99" s="176" cm="1">
        <f t="array" ref="BC99">_xlfn.XLOOKUP(BC$1,'PY1 Data(H)'!$A$1:$CZ$1,_xlfn.XLOOKUP($A99,'PY1 Data(H)'!$A$1:$A$288,'PY1 Data(H)'!$A$1:$CZ$288))</f>
        <v>4584750</v>
      </c>
      <c r="BD99" s="176" cm="1">
        <f t="array" ref="BD99">_xlfn.XLOOKUP(BD$1,'PY1 Data(H)'!$A$1:$CZ$1,_xlfn.XLOOKUP($A99,'PY1 Data(H)'!$A$1:$A$288,'PY1 Data(H)'!$A$1:$CZ$288))</f>
        <v>-326749</v>
      </c>
      <c r="BE99" s="176" cm="1">
        <f t="array" ref="BE99">_xlfn.XLOOKUP(BE$1,'PY1 Data(H)'!$A$1:$CZ$1,_xlfn.XLOOKUP($A99,'PY1 Data(H)'!$A$1:$A$288,'PY1 Data(H)'!$A$1:$CZ$288))</f>
        <v>0</v>
      </c>
      <c r="BF99" s="176" cm="1">
        <f t="array" ref="BF99">_xlfn.XLOOKUP(BF$1,'PY1 Data(H)'!$A$1:$CZ$1,_xlfn.XLOOKUP($A99,'PY1 Data(H)'!$A$1:$A$288,'PY1 Data(H)'!$A$1:$CZ$288))</f>
        <v>23577681</v>
      </c>
      <c r="BG99" s="176" cm="1">
        <f t="array" ref="BG99">_xlfn.XLOOKUP(BG$1,'PY1 Data(H)'!$A$1:$CZ$1,_xlfn.XLOOKUP($A99,'PY1 Data(H)'!$A$1:$A$288,'PY1 Data(H)'!$A$1:$CZ$288))</f>
        <v>0</v>
      </c>
      <c r="BH99" s="176" cm="1">
        <f t="array" ref="BH99">_xlfn.XLOOKUP(BH$1,'PY1 Data(H)'!$A$1:$CZ$1,_xlfn.XLOOKUP($A99,'PY1 Data(H)'!$A$1:$A$288,'PY1 Data(H)'!$A$1:$CZ$288))</f>
        <v>0</v>
      </c>
      <c r="BI99" s="176" cm="1">
        <f t="array" ref="BI99">_xlfn.XLOOKUP(BI$1,'PY1 Data(H)'!$A$1:$CZ$1,_xlfn.XLOOKUP($A99,'PY1 Data(H)'!$A$1:$A$288,'PY1 Data(H)'!$A$1:$CZ$288))</f>
        <v>-1987420</v>
      </c>
      <c r="BJ99" s="176" cm="1">
        <f t="array" ref="BJ99">_xlfn.XLOOKUP(BJ$1,'PY1 Data(H)'!$A$1:$CZ$1,_xlfn.XLOOKUP($A99,'PY1 Data(H)'!$A$1:$A$288,'PY1 Data(H)'!$A$1:$CZ$288))</f>
        <v>158631</v>
      </c>
      <c r="BK99" s="176" cm="1">
        <f t="array" ref="BK99">_xlfn.XLOOKUP(BK$1,'PY1 Data(H)'!$A$1:$CZ$1,_xlfn.XLOOKUP($A99,'PY1 Data(H)'!$A$1:$A$288,'PY1 Data(H)'!$A$1:$CZ$288))</f>
        <v>0</v>
      </c>
      <c r="BL99" s="176" cm="1">
        <f t="array" ref="BL99">_xlfn.XLOOKUP(BL$1,'PY1 Data(H)'!$A$1:$CZ$1,_xlfn.XLOOKUP($A99,'PY1 Data(H)'!$A$1:$A$288,'PY1 Data(H)'!$A$1:$CZ$288))</f>
        <v>0</v>
      </c>
      <c r="BM99" s="176" cm="1">
        <f t="array" ref="BM99">_xlfn.XLOOKUP(BM$1,'PY1 Data(H)'!$A$1:$CZ$1,_xlfn.XLOOKUP($A99,'PY1 Data(H)'!$A$1:$A$288,'PY1 Data(H)'!$A$1:$CZ$288))</f>
        <v>8653180</v>
      </c>
      <c r="BN99" s="176" cm="1">
        <f t="array" ref="BN99">_xlfn.XLOOKUP(BN$1,'PY1 Data(H)'!$A$1:$CZ$1,_xlfn.XLOOKUP($A99,'PY1 Data(H)'!$A$1:$A$288,'PY1 Data(H)'!$A$1:$CZ$288))</f>
        <v>16314386</v>
      </c>
      <c r="BO99" s="176" cm="1">
        <f t="array" ref="BO99">_xlfn.XLOOKUP(BO$1,'PY1 Data(H)'!$A$1:$CZ$1,_xlfn.XLOOKUP($A99,'PY1 Data(H)'!$A$1:$A$288,'PY1 Data(H)'!$A$1:$CZ$288))</f>
        <v>1542984</v>
      </c>
      <c r="BP99" s="176" cm="1">
        <f t="array" ref="BP99">_xlfn.XLOOKUP(BP$1,'PY1 Data(H)'!$A$1:$CZ$1,_xlfn.XLOOKUP($A99,'PY1 Data(H)'!$A$1:$A$288,'PY1 Data(H)'!$A$1:$CZ$288))</f>
        <v>0</v>
      </c>
      <c r="BQ99" s="176" cm="1">
        <f t="array" ref="BQ99">_xlfn.XLOOKUP(BQ$1,'PY1 Data(H)'!$A$1:$CZ$1,_xlfn.XLOOKUP($A99,'PY1 Data(H)'!$A$1:$A$288,'PY1 Data(H)'!$A$1:$CZ$288))</f>
        <v>-90613</v>
      </c>
      <c r="BR99" s="176" cm="1">
        <f t="array" ref="BR99">_xlfn.XLOOKUP(BR$1,'PY1 Data(H)'!$A$1:$CZ$1,_xlfn.XLOOKUP($A99,'PY1 Data(H)'!$A$1:$A$288,'PY1 Data(H)'!$A$1:$CZ$288))</f>
        <v>0</v>
      </c>
      <c r="BS99" s="176" cm="1">
        <f t="array" ref="BS99">_xlfn.XLOOKUP(BS$1,'PY1 Data(H)'!$A$1:$CZ$1,_xlfn.XLOOKUP($A99,'PY1 Data(H)'!$A$1:$A$288,'PY1 Data(H)'!$A$1:$CZ$288))</f>
        <v>0</v>
      </c>
      <c r="BT99" s="176" cm="1">
        <f t="array" ref="BT99">_xlfn.XLOOKUP(BT$1,'PY1 Data(H)'!$A$1:$CZ$1,_xlfn.XLOOKUP($A99,'PY1 Data(H)'!$A$1:$A$288,'PY1 Data(H)'!$A$1:$CZ$288))</f>
        <v>3692379</v>
      </c>
      <c r="BU99" s="176" cm="1">
        <f t="array" ref="BU99">_xlfn.XLOOKUP(BU$1,'PY1 Data(H)'!$A$1:$CZ$1,_xlfn.XLOOKUP($A99,'PY1 Data(H)'!$A$1:$A$288,'PY1 Data(H)'!$A$1:$CZ$288))</f>
        <v>11774596</v>
      </c>
      <c r="BV99" s="176" cm="1">
        <f t="array" ref="BV99">_xlfn.XLOOKUP(BV$1,'PY1 Data(H)'!$A$1:$CZ$1,_xlfn.XLOOKUP($A99,'PY1 Data(H)'!$A$1:$A$288,'PY1 Data(H)'!$A$1:$CZ$288))</f>
        <v>13003176</v>
      </c>
      <c r="BW99" s="176" cm="1">
        <f t="array" ref="BW99">_xlfn.XLOOKUP(BW$1,'PY1 Data(H)'!$A$1:$CZ$1,_xlfn.XLOOKUP($A99,'PY1 Data(H)'!$A$1:$A$288,'PY1 Data(H)'!$A$1:$CZ$288))</f>
        <v>1079624</v>
      </c>
      <c r="BX99" s="176" cm="1">
        <f t="array" ref="BX99">_xlfn.XLOOKUP(BX$1,'PY1 Data(H)'!$A$1:$CZ$1,_xlfn.XLOOKUP($A99,'PY1 Data(H)'!$A$1:$A$288,'PY1 Data(H)'!$A$1:$CZ$288))</f>
        <v>0</v>
      </c>
      <c r="BY99" s="176" cm="1">
        <f t="array" ref="BY99">_xlfn.XLOOKUP(BY$1,'PY1 Data(H)'!$A$1:$CZ$1,_xlfn.XLOOKUP($A99,'PY1 Data(H)'!$A$1:$A$288,'PY1 Data(H)'!$A$1:$CZ$288))</f>
        <v>0</v>
      </c>
      <c r="BZ99" s="176" cm="1">
        <f t="array" ref="BZ99">_xlfn.XLOOKUP(BZ$1,'PY1 Data(H)'!$A$1:$CZ$1,_xlfn.XLOOKUP($A99,'PY1 Data(H)'!$A$1:$A$288,'PY1 Data(H)'!$A$1:$CZ$288))</f>
        <v>315613</v>
      </c>
      <c r="CA99" s="176" cm="1">
        <f t="array" ref="CA99">_xlfn.XLOOKUP(CA$1,'PY1 Data(H)'!$A$1:$CZ$1,_xlfn.XLOOKUP($A99,'PY1 Data(H)'!$A$1:$A$288,'PY1 Data(H)'!$A$1:$CZ$288))</f>
        <v>0</v>
      </c>
      <c r="CB99" s="176" cm="1">
        <f t="array" ref="CB99">_xlfn.XLOOKUP(CB$1,'PY1 Data(H)'!$A$1:$CZ$1,_xlfn.XLOOKUP($A99,'PY1 Data(H)'!$A$1:$A$288,'PY1 Data(H)'!$A$1:$CZ$288))</f>
        <v>10807812</v>
      </c>
      <c r="CC99" s="176" cm="1">
        <f t="array" ref="CC99">_xlfn.XLOOKUP(CC$1,'PY1 Data(H)'!$A$1:$CZ$1,_xlfn.XLOOKUP($A99,'PY1 Data(H)'!$A$1:$A$288,'PY1 Data(H)'!$A$1:$CZ$288))</f>
        <v>5292160</v>
      </c>
      <c r="CD99" s="176" cm="1">
        <f t="array" ref="CD99">_xlfn.XLOOKUP(CD$1,'PY1 Data(H)'!$A$1:$CZ$1,_xlfn.XLOOKUP($A99,'PY1 Data(H)'!$A$1:$A$288,'PY1 Data(H)'!$A$1:$CZ$288))</f>
        <v>1188625</v>
      </c>
      <c r="CE99" s="176" cm="1">
        <f t="array" ref="CE99">_xlfn.XLOOKUP(CE$1,'PY1 Data(H)'!$A$1:$CZ$1,_xlfn.XLOOKUP($A99,'PY1 Data(H)'!$A$1:$A$288,'PY1 Data(H)'!$A$1:$CZ$288))</f>
        <v>1419678</v>
      </c>
      <c r="CF99" s="176" cm="1">
        <f t="array" ref="CF99">_xlfn.XLOOKUP(CF$1,'PY1 Data(H)'!$A$1:$CZ$1,_xlfn.XLOOKUP($A99,'PY1 Data(H)'!$A$1:$A$288,'PY1 Data(H)'!$A$1:$CZ$288))</f>
        <v>0</v>
      </c>
      <c r="CG99" s="176" cm="1">
        <f t="array" ref="CG99">_xlfn.XLOOKUP(CG$1,'PY1 Data(H)'!$A$1:$CZ$1,_xlfn.XLOOKUP($A99,'PY1 Data(H)'!$A$1:$A$288,'PY1 Data(H)'!$A$1:$CZ$288))</f>
        <v>2102857</v>
      </c>
      <c r="CH99" s="176" cm="1">
        <f t="array" ref="CH99">_xlfn.XLOOKUP(CH$1,'PY1 Data(H)'!$A$1:$CZ$1,_xlfn.XLOOKUP($A99,'PY1 Data(H)'!$A$1:$A$288,'PY1 Data(H)'!$A$1:$CZ$288))</f>
        <v>1613031</v>
      </c>
      <c r="CI99" s="176" cm="1">
        <f t="array" ref="CI99">_xlfn.XLOOKUP(CI$1,'PY1 Data(H)'!$A$1:$CZ$1,_xlfn.XLOOKUP($A99,'PY1 Data(H)'!$A$1:$A$288,'PY1 Data(H)'!$A$1:$CZ$288))</f>
        <v>20408946</v>
      </c>
      <c r="CJ99" s="176" cm="1">
        <f t="array" ref="CJ99">_xlfn.XLOOKUP(CJ$1,'PY1 Data(H)'!$A$1:$CZ$1,_xlfn.XLOOKUP($A99,'PY1 Data(H)'!$A$1:$A$288,'PY1 Data(H)'!$A$1:$CZ$288))</f>
        <v>527626</v>
      </c>
      <c r="CK99" s="176" cm="1">
        <f t="array" ref="CK99">_xlfn.XLOOKUP(CK$1,'PY1 Data(H)'!$A$1:$CZ$1,_xlfn.XLOOKUP($A99,'PY1 Data(H)'!$A$1:$A$288,'PY1 Data(H)'!$A$1:$CZ$288))</f>
        <v>552176</v>
      </c>
      <c r="CL99" s="176" cm="1">
        <f t="array" ref="CL99">_xlfn.XLOOKUP(CL$1,'PY1 Data(H)'!$A$1:$CZ$1,_xlfn.XLOOKUP($A99,'PY1 Data(H)'!$A$1:$A$288,'PY1 Data(H)'!$A$1:$CZ$288))</f>
        <v>0</v>
      </c>
      <c r="CM99" s="176" cm="1">
        <f t="array" ref="CM99">_xlfn.XLOOKUP(CM$1,'PY1 Data(H)'!$A$1:$CZ$1,_xlfn.XLOOKUP($A99,'PY1 Data(H)'!$A$1:$A$288,'PY1 Data(H)'!$A$1:$CZ$288))</f>
        <v>0</v>
      </c>
      <c r="CN99" s="176" cm="1">
        <f t="array" ref="CN99">_xlfn.XLOOKUP(CN$1,'PY1 Data(H)'!$A$1:$CZ$1,_xlfn.XLOOKUP($A99,'PY1 Data(H)'!$A$1:$A$288,'PY1 Data(H)'!$A$1:$CZ$288))</f>
        <v>922417</v>
      </c>
      <c r="CO99" s="176" cm="1">
        <f t="array" ref="CO99">_xlfn.XLOOKUP(CO$1,'PY1 Data(H)'!$A$1:$CZ$1,_xlfn.XLOOKUP($A99,'PY1 Data(H)'!$A$1:$A$288,'PY1 Data(H)'!$A$1:$CZ$288))</f>
        <v>134369857</v>
      </c>
      <c r="CP99" s="176" cm="1">
        <f t="array" ref="CP99">_xlfn.XLOOKUP(CP$1,'PY1 Data(H)'!$A$1:$CZ$1,_xlfn.XLOOKUP($A99,'PY1 Data(H)'!$A$1:$A$288,'PY1 Data(H)'!$A$1:$CZ$288))</f>
        <v>1296208</v>
      </c>
      <c r="CQ99" s="176" cm="1">
        <f t="array" ref="CQ99">_xlfn.XLOOKUP(CQ$1,'PY1 Data(H)'!$A$1:$CZ$1,_xlfn.XLOOKUP($A99,'PY1 Data(H)'!$A$1:$A$288,'PY1 Data(H)'!$A$1:$CZ$288))</f>
        <v>0</v>
      </c>
      <c r="CR99" s="176" cm="1">
        <f t="array" ref="CR99">_xlfn.XLOOKUP(CR$1,'PY1 Data(H)'!$A$1:$CZ$1,_xlfn.XLOOKUP($A99,'PY1 Data(H)'!$A$1:$A$288,'PY1 Data(H)'!$A$1:$CZ$288))</f>
        <v>6280199</v>
      </c>
      <c r="CS99" s="176" cm="1">
        <f t="array" ref="CS99">_xlfn.XLOOKUP(CS$1,'PY1 Data(H)'!$A$1:$CZ$1,_xlfn.XLOOKUP($A99,'PY1 Data(H)'!$A$1:$A$288,'PY1 Data(H)'!$A$1:$CZ$288))</f>
        <v>750261</v>
      </c>
      <c r="CT99" s="176" cm="1">
        <f t="array" ref="CT99">_xlfn.XLOOKUP(CT$1,'PY1 Data(H)'!$A$1:$CZ$1,_xlfn.XLOOKUP($A99,'PY1 Data(H)'!$A$1:$A$288,'PY1 Data(H)'!$A$1:$CZ$288))</f>
        <v>0</v>
      </c>
      <c r="CU99" s="176" cm="1">
        <f t="array" ref="CU99">_xlfn.XLOOKUP(CU$1,'PY1 Data(H)'!$A$1:$CZ$1,_xlfn.XLOOKUP($A99,'PY1 Data(H)'!$A$1:$A$288,'PY1 Data(H)'!$A$1:$CZ$288))</f>
        <v>234610</v>
      </c>
      <c r="CV99" s="176" cm="1">
        <f t="array" ref="CV99">_xlfn.XLOOKUP(CV$1,'PY1 Data(H)'!$A$1:$CZ$1,_xlfn.XLOOKUP($A99,'PY1 Data(H)'!$A$1:$A$288,'PY1 Data(H)'!$A$1:$CZ$288))</f>
        <v>0</v>
      </c>
      <c r="CW99" s="176" cm="1">
        <f t="array" ref="CW99">_xlfn.XLOOKUP(CW$1,'PY1 Data(H)'!$A$1:$CZ$1,_xlfn.XLOOKUP($A99,'PY1 Data(H)'!$A$1:$A$288,'PY1 Data(H)'!$A$1:$CZ$288))</f>
        <v>3853117</v>
      </c>
      <c r="CX99" s="176" cm="1">
        <f t="array" ref="CX99">_xlfn.XLOOKUP(CX$1,'PY1 Data(H)'!$A$1:$CZ$1,_xlfn.XLOOKUP($A99,'PY1 Data(H)'!$A$1:$A$288,'PY1 Data(H)'!$A$1:$CZ$288))</f>
        <v>706640</v>
      </c>
      <c r="CY99" s="176" cm="1">
        <f t="array" ref="CY99">_xlfn.XLOOKUP(CY$1,'PY1 Data(H)'!$A$1:$CZ$1,_xlfn.XLOOKUP($A99,'PY1 Data(H)'!$A$1:$A$288,'PY1 Data(H)'!$A$1:$CZ$288))</f>
        <v>-39607</v>
      </c>
    </row>
    <row r="100" spans="1:103" x14ac:dyDescent="0.3">
      <c r="A100">
        <v>83</v>
      </c>
      <c r="D100" s="176" cm="1">
        <f t="array" ref="D100">_xlfn.XLOOKUP(D$1,'PY1 Data(H)'!$A$1:$CZ$1,_xlfn.XLOOKUP($A100,'PY1 Data(H)'!$A$1:$A$288,'PY1 Data(H)'!$A$1:$CZ$288))</f>
        <v>0</v>
      </c>
      <c r="E100" s="176" cm="1">
        <f t="array" ref="E100">_xlfn.XLOOKUP(E$1,'PY1 Data(H)'!$A$1:$CZ$1,_xlfn.XLOOKUP($A100,'PY1 Data(H)'!$A$1:$A$288,'PY1 Data(H)'!$A$1:$CZ$288))</f>
        <v>18877350</v>
      </c>
      <c r="F100" s="176" cm="1">
        <f t="array" ref="F100">_xlfn.XLOOKUP(F$1,'PY1 Data(H)'!$A$1:$CZ$1,_xlfn.XLOOKUP($A100,'PY1 Data(H)'!$A$1:$A$288,'PY1 Data(H)'!$A$1:$CZ$288))</f>
        <v>0</v>
      </c>
      <c r="G100" s="176" cm="1">
        <f t="array" ref="G100">_xlfn.XLOOKUP(G$1,'PY1 Data(H)'!$A$1:$CZ$1,_xlfn.XLOOKUP($A100,'PY1 Data(H)'!$A$1:$A$288,'PY1 Data(H)'!$A$1:$CZ$288))</f>
        <v>0</v>
      </c>
      <c r="H100" s="176" cm="1">
        <f t="array" ref="H100">_xlfn.XLOOKUP(H$1,'PY1 Data(H)'!$A$1:$CZ$1,_xlfn.XLOOKUP($A100,'PY1 Data(H)'!$A$1:$A$288,'PY1 Data(H)'!$A$1:$CZ$288))</f>
        <v>0</v>
      </c>
      <c r="I100" s="176" cm="1">
        <f t="array" ref="I100">_xlfn.XLOOKUP(I$1,'PY1 Data(H)'!$A$1:$CZ$1,_xlfn.XLOOKUP($A100,'PY1 Data(H)'!$A$1:$A$288,'PY1 Data(H)'!$A$1:$CZ$288))</f>
        <v>0</v>
      </c>
      <c r="J100" s="176" cm="1">
        <f t="array" ref="J100">_xlfn.XLOOKUP(J$1,'PY1 Data(H)'!$A$1:$CZ$1,_xlfn.XLOOKUP($A100,'PY1 Data(H)'!$A$1:$A$288,'PY1 Data(H)'!$A$1:$CZ$288))</f>
        <v>32758052</v>
      </c>
      <c r="K100" s="176" cm="1">
        <f t="array" ref="K100">_xlfn.XLOOKUP(K$1,'PY1 Data(H)'!$A$1:$CZ$1,_xlfn.XLOOKUP($A100,'PY1 Data(H)'!$A$1:$A$288,'PY1 Data(H)'!$A$1:$CZ$288))</f>
        <v>16572614</v>
      </c>
      <c r="L100" s="176" cm="1">
        <f t="array" ref="L100">_xlfn.XLOOKUP(L$1,'PY1 Data(H)'!$A$1:$CZ$1,_xlfn.XLOOKUP($A100,'PY1 Data(H)'!$A$1:$A$288,'PY1 Data(H)'!$A$1:$CZ$288))</f>
        <v>6779007</v>
      </c>
      <c r="M100" s="176" cm="1">
        <f t="array" ref="M100">_xlfn.XLOOKUP(M$1,'PY1 Data(H)'!$A$1:$CZ$1,_xlfn.XLOOKUP($A100,'PY1 Data(H)'!$A$1:$A$288,'PY1 Data(H)'!$A$1:$CZ$288))</f>
        <v>346181382</v>
      </c>
      <c r="N100" s="176" cm="1">
        <f t="array" ref="N100">_xlfn.XLOOKUP(N$1,'PY1 Data(H)'!$A$1:$CZ$1,_xlfn.XLOOKUP($A100,'PY1 Data(H)'!$A$1:$A$288,'PY1 Data(H)'!$A$1:$CZ$288))</f>
        <v>0</v>
      </c>
      <c r="O100" s="176" cm="1">
        <f t="array" ref="O100">_xlfn.XLOOKUP(O$1,'PY1 Data(H)'!$A$1:$CZ$1,_xlfn.XLOOKUP($A100,'PY1 Data(H)'!$A$1:$A$288,'PY1 Data(H)'!$A$1:$CZ$288))</f>
        <v>14685314</v>
      </c>
      <c r="P100" s="176" cm="1">
        <f t="array" ref="P100">_xlfn.XLOOKUP(P$1,'PY1 Data(H)'!$A$1:$CZ$1,_xlfn.XLOOKUP($A100,'PY1 Data(H)'!$A$1:$A$288,'PY1 Data(H)'!$A$1:$CZ$288))</f>
        <v>0</v>
      </c>
      <c r="Q100" s="176" cm="1">
        <f t="array" ref="Q100">_xlfn.XLOOKUP(Q$1,'PY1 Data(H)'!$A$1:$CZ$1,_xlfn.XLOOKUP($A100,'PY1 Data(H)'!$A$1:$A$288,'PY1 Data(H)'!$A$1:$CZ$288))</f>
        <v>14003917</v>
      </c>
      <c r="R100" s="176" cm="1">
        <f t="array" ref="R100">_xlfn.XLOOKUP(R$1,'PY1 Data(H)'!$A$1:$CZ$1,_xlfn.XLOOKUP($A100,'PY1 Data(H)'!$A$1:$A$288,'PY1 Data(H)'!$A$1:$CZ$288))</f>
        <v>23100003</v>
      </c>
      <c r="S100" s="176" cm="1">
        <f t="array" ref="S100">_xlfn.XLOOKUP(S$1,'PY1 Data(H)'!$A$1:$CZ$1,_xlfn.XLOOKUP($A100,'PY1 Data(H)'!$A$1:$A$288,'PY1 Data(H)'!$A$1:$CZ$288))</f>
        <v>5392898</v>
      </c>
      <c r="T100" s="176" cm="1">
        <f t="array" ref="T100">_xlfn.XLOOKUP(T$1,'PY1 Data(H)'!$A$1:$CZ$1,_xlfn.XLOOKUP($A100,'PY1 Data(H)'!$A$1:$A$288,'PY1 Data(H)'!$A$1:$CZ$288))</f>
        <v>0</v>
      </c>
      <c r="U100" s="176" cm="1">
        <f t="array" ref="U100">_xlfn.XLOOKUP(U$1,'PY1 Data(H)'!$A$1:$CZ$1,_xlfn.XLOOKUP($A100,'PY1 Data(H)'!$A$1:$A$288,'PY1 Data(H)'!$A$1:$CZ$288))</f>
        <v>0</v>
      </c>
      <c r="V100" s="176" cm="1">
        <f t="array" ref="V100">_xlfn.XLOOKUP(V$1,'PY1 Data(H)'!$A$1:$CZ$1,_xlfn.XLOOKUP($A100,'PY1 Data(H)'!$A$1:$A$288,'PY1 Data(H)'!$A$1:$CZ$288))</f>
        <v>64755529</v>
      </c>
      <c r="W100" s="176" cm="1">
        <f t="array" ref="W100">_xlfn.XLOOKUP(W$1,'PY1 Data(H)'!$A$1:$CZ$1,_xlfn.XLOOKUP($A100,'PY1 Data(H)'!$A$1:$A$288,'PY1 Data(H)'!$A$1:$CZ$288))</f>
        <v>0</v>
      </c>
      <c r="X100" s="176" cm="1">
        <f t="array" ref="X100">_xlfn.XLOOKUP(X$1,'PY1 Data(H)'!$A$1:$CZ$1,_xlfn.XLOOKUP($A100,'PY1 Data(H)'!$A$1:$A$288,'PY1 Data(H)'!$A$1:$CZ$288))</f>
        <v>5755172</v>
      </c>
      <c r="Y100" s="176" cm="1">
        <f t="array" ref="Y100">_xlfn.XLOOKUP(Y$1,'PY1 Data(H)'!$A$1:$CZ$1,_xlfn.XLOOKUP($A100,'PY1 Data(H)'!$A$1:$A$288,'PY1 Data(H)'!$A$1:$CZ$288))</f>
        <v>3713730</v>
      </c>
      <c r="Z100" s="176" cm="1">
        <f t="array" ref="Z100">_xlfn.XLOOKUP(Z$1,'PY1 Data(H)'!$A$1:$CZ$1,_xlfn.XLOOKUP($A100,'PY1 Data(H)'!$A$1:$A$288,'PY1 Data(H)'!$A$1:$CZ$288))</f>
        <v>0</v>
      </c>
      <c r="AA100" s="176" cm="1">
        <f t="array" ref="AA100">_xlfn.XLOOKUP(AA$1,'PY1 Data(H)'!$A$1:$CZ$1,_xlfn.XLOOKUP($A100,'PY1 Data(H)'!$A$1:$A$288,'PY1 Data(H)'!$A$1:$CZ$288))</f>
        <v>23776553</v>
      </c>
      <c r="AB100" s="176" cm="1">
        <f t="array" ref="AB100">_xlfn.XLOOKUP(AB$1,'PY1 Data(H)'!$A$1:$CZ$1,_xlfn.XLOOKUP($A100,'PY1 Data(H)'!$A$1:$A$288,'PY1 Data(H)'!$A$1:$CZ$288))</f>
        <v>39377387</v>
      </c>
      <c r="AC100" s="176" cm="1">
        <f t="array" ref="AC100">_xlfn.XLOOKUP(AC$1,'PY1 Data(H)'!$A$1:$CZ$1,_xlfn.XLOOKUP($A100,'PY1 Data(H)'!$A$1:$A$288,'PY1 Data(H)'!$A$1:$CZ$288))</f>
        <v>10195963</v>
      </c>
      <c r="AD100" s="176" cm="1">
        <f t="array" ref="AD100">_xlfn.XLOOKUP(AD$1,'PY1 Data(H)'!$A$1:$CZ$1,_xlfn.XLOOKUP($A100,'PY1 Data(H)'!$A$1:$A$288,'PY1 Data(H)'!$A$1:$CZ$288))</f>
        <v>56292989</v>
      </c>
      <c r="AE100" s="176" cm="1">
        <f t="array" ref="AE100">_xlfn.XLOOKUP(AE$1,'PY1 Data(H)'!$A$1:$CZ$1,_xlfn.XLOOKUP($A100,'PY1 Data(H)'!$A$1:$A$288,'PY1 Data(H)'!$A$1:$CZ$288))</f>
        <v>56082754</v>
      </c>
      <c r="AF100" s="176" cm="1">
        <f t="array" ref="AF100">_xlfn.XLOOKUP(AF$1,'PY1 Data(H)'!$A$1:$CZ$1,_xlfn.XLOOKUP($A100,'PY1 Data(H)'!$A$1:$A$288,'PY1 Data(H)'!$A$1:$CZ$288))</f>
        <v>9297961</v>
      </c>
      <c r="AG100" s="176" cm="1">
        <f t="array" ref="AG100">_xlfn.XLOOKUP(AG$1,'PY1 Data(H)'!$A$1:$CZ$1,_xlfn.XLOOKUP($A100,'PY1 Data(H)'!$A$1:$A$288,'PY1 Data(H)'!$A$1:$CZ$288))</f>
        <v>39169098</v>
      </c>
      <c r="AH100" s="176" cm="1">
        <f t="array" ref="AH100">_xlfn.XLOOKUP(AH$1,'PY1 Data(H)'!$A$1:$CZ$1,_xlfn.XLOOKUP($A100,'PY1 Data(H)'!$A$1:$A$288,'PY1 Data(H)'!$A$1:$CZ$288))</f>
        <v>34716845</v>
      </c>
      <c r="AI100" s="176" cm="1">
        <f t="array" ref="AI100">_xlfn.XLOOKUP(AI$1,'PY1 Data(H)'!$A$1:$CZ$1,_xlfn.XLOOKUP($A100,'PY1 Data(H)'!$A$1:$A$288,'PY1 Data(H)'!$A$1:$CZ$288))</f>
        <v>100563080</v>
      </c>
      <c r="AJ100" s="176" cm="1">
        <f t="array" ref="AJ100">_xlfn.XLOOKUP(AJ$1,'PY1 Data(H)'!$A$1:$CZ$1,_xlfn.XLOOKUP($A100,'PY1 Data(H)'!$A$1:$A$288,'PY1 Data(H)'!$A$1:$CZ$288))</f>
        <v>39230193</v>
      </c>
      <c r="AK100" s="176" cm="1">
        <f t="array" ref="AK100">_xlfn.XLOOKUP(AK$1,'PY1 Data(H)'!$A$1:$CZ$1,_xlfn.XLOOKUP($A100,'PY1 Data(H)'!$A$1:$A$288,'PY1 Data(H)'!$A$1:$CZ$288))</f>
        <v>0</v>
      </c>
      <c r="AL100" s="176" cm="1">
        <f t="array" ref="AL100">_xlfn.XLOOKUP(AL$1,'PY1 Data(H)'!$A$1:$CZ$1,_xlfn.XLOOKUP($A100,'PY1 Data(H)'!$A$1:$A$288,'PY1 Data(H)'!$A$1:$CZ$288))</f>
        <v>39963693</v>
      </c>
      <c r="AM100" s="176" cm="1">
        <f t="array" ref="AM100">_xlfn.XLOOKUP(AM$1,'PY1 Data(H)'!$A$1:$CZ$1,_xlfn.XLOOKUP($A100,'PY1 Data(H)'!$A$1:$A$288,'PY1 Data(H)'!$A$1:$CZ$288))</f>
        <v>0</v>
      </c>
      <c r="AN100" s="176" cm="1">
        <f t="array" ref="AN100">_xlfn.XLOOKUP(AN$1,'PY1 Data(H)'!$A$1:$CZ$1,_xlfn.XLOOKUP($A100,'PY1 Data(H)'!$A$1:$A$288,'PY1 Data(H)'!$A$1:$CZ$288))</f>
        <v>9398792</v>
      </c>
      <c r="AO100" s="176" cm="1">
        <f t="array" ref="AO100">_xlfn.XLOOKUP(AO$1,'PY1 Data(H)'!$A$1:$CZ$1,_xlfn.XLOOKUP($A100,'PY1 Data(H)'!$A$1:$A$288,'PY1 Data(H)'!$A$1:$CZ$288))</f>
        <v>0</v>
      </c>
      <c r="AP100" s="176" cm="1">
        <f t="array" ref="AP100">_xlfn.XLOOKUP(AP$1,'PY1 Data(H)'!$A$1:$CZ$1,_xlfn.XLOOKUP($A100,'PY1 Data(H)'!$A$1:$A$288,'PY1 Data(H)'!$A$1:$CZ$288))</f>
        <v>0</v>
      </c>
      <c r="AQ100" s="176" cm="1">
        <f t="array" ref="AQ100">_xlfn.XLOOKUP(AQ$1,'PY1 Data(H)'!$A$1:$CZ$1,_xlfn.XLOOKUP($A100,'PY1 Data(H)'!$A$1:$A$288,'PY1 Data(H)'!$A$1:$CZ$288))</f>
        <v>34644530</v>
      </c>
      <c r="AR100" s="176" cm="1">
        <f t="array" ref="AR100">_xlfn.XLOOKUP(AR$1,'PY1 Data(H)'!$A$1:$CZ$1,_xlfn.XLOOKUP($A100,'PY1 Data(H)'!$A$1:$A$288,'PY1 Data(H)'!$A$1:$CZ$288))</f>
        <v>0</v>
      </c>
      <c r="AS100" s="176" cm="1">
        <f t="array" ref="AS100">_xlfn.XLOOKUP(AS$1,'PY1 Data(H)'!$A$1:$CZ$1,_xlfn.XLOOKUP($A100,'PY1 Data(H)'!$A$1:$A$288,'PY1 Data(H)'!$A$1:$CZ$288))</f>
        <v>13730660</v>
      </c>
      <c r="AT100" s="176" cm="1">
        <f t="array" ref="AT100">_xlfn.XLOOKUP(AT$1,'PY1 Data(H)'!$A$1:$CZ$1,_xlfn.XLOOKUP($A100,'PY1 Data(H)'!$A$1:$A$288,'PY1 Data(H)'!$A$1:$CZ$288))</f>
        <v>348774235</v>
      </c>
      <c r="AU100" s="176" cm="1">
        <f t="array" ref="AU100">_xlfn.XLOOKUP(AU$1,'PY1 Data(H)'!$A$1:$CZ$1,_xlfn.XLOOKUP($A100,'PY1 Data(H)'!$A$1:$A$288,'PY1 Data(H)'!$A$1:$CZ$288))</f>
        <v>0</v>
      </c>
      <c r="AV100" s="176" cm="1">
        <f t="array" ref="AV100">_xlfn.XLOOKUP(AV$1,'PY1 Data(H)'!$A$1:$CZ$1,_xlfn.XLOOKUP($A100,'PY1 Data(H)'!$A$1:$A$288,'PY1 Data(H)'!$A$1:$CZ$288))</f>
        <v>924756</v>
      </c>
      <c r="AW100" s="176" cm="1">
        <f t="array" ref="AW100">_xlfn.XLOOKUP(AW$1,'PY1 Data(H)'!$A$1:$CZ$1,_xlfn.XLOOKUP($A100,'PY1 Data(H)'!$A$1:$A$288,'PY1 Data(H)'!$A$1:$CZ$288))</f>
        <v>9281671</v>
      </c>
      <c r="AX100" s="176" cm="1">
        <f t="array" ref="AX100">_xlfn.XLOOKUP(AX$1,'PY1 Data(H)'!$A$1:$CZ$1,_xlfn.XLOOKUP($A100,'PY1 Data(H)'!$A$1:$A$288,'PY1 Data(H)'!$A$1:$CZ$288))</f>
        <v>49718758</v>
      </c>
      <c r="AY100" s="176" cm="1">
        <f t="array" ref="AY100">_xlfn.XLOOKUP(AY$1,'PY1 Data(H)'!$A$1:$CZ$1,_xlfn.XLOOKUP($A100,'PY1 Data(H)'!$A$1:$A$288,'PY1 Data(H)'!$A$1:$CZ$288))</f>
        <v>0</v>
      </c>
      <c r="AZ100" s="176" cm="1">
        <f t="array" ref="AZ100">_xlfn.XLOOKUP(AZ$1,'PY1 Data(H)'!$A$1:$CZ$1,_xlfn.XLOOKUP($A100,'PY1 Data(H)'!$A$1:$A$288,'PY1 Data(H)'!$A$1:$CZ$288))</f>
        <v>0</v>
      </c>
      <c r="BA100" s="176" cm="1">
        <f t="array" ref="BA100">_xlfn.XLOOKUP(BA$1,'PY1 Data(H)'!$A$1:$CZ$1,_xlfn.XLOOKUP($A100,'PY1 Data(H)'!$A$1:$A$288,'PY1 Data(H)'!$A$1:$CZ$288))</f>
        <v>0</v>
      </c>
      <c r="BB100" s="176" cm="1">
        <f t="array" ref="BB100">_xlfn.XLOOKUP(BB$1,'PY1 Data(H)'!$A$1:$CZ$1,_xlfn.XLOOKUP($A100,'PY1 Data(H)'!$A$1:$A$288,'PY1 Data(H)'!$A$1:$CZ$288))</f>
        <v>191683552</v>
      </c>
      <c r="BC100" s="176" cm="1">
        <f t="array" ref="BC100">_xlfn.XLOOKUP(BC$1,'PY1 Data(H)'!$A$1:$CZ$1,_xlfn.XLOOKUP($A100,'PY1 Data(H)'!$A$1:$A$288,'PY1 Data(H)'!$A$1:$CZ$288))</f>
        <v>9540796</v>
      </c>
      <c r="BD100" s="176" cm="1">
        <f t="array" ref="BD100">_xlfn.XLOOKUP(BD$1,'PY1 Data(H)'!$A$1:$CZ$1,_xlfn.XLOOKUP($A100,'PY1 Data(H)'!$A$1:$A$288,'PY1 Data(H)'!$A$1:$CZ$288))</f>
        <v>-326749</v>
      </c>
      <c r="BE100" s="176" cm="1">
        <f t="array" ref="BE100">_xlfn.XLOOKUP(BE$1,'PY1 Data(H)'!$A$1:$CZ$1,_xlfn.XLOOKUP($A100,'PY1 Data(H)'!$A$1:$A$288,'PY1 Data(H)'!$A$1:$CZ$288))</f>
        <v>0</v>
      </c>
      <c r="BF100" s="176" cm="1">
        <f t="array" ref="BF100">_xlfn.XLOOKUP(BF$1,'PY1 Data(H)'!$A$1:$CZ$1,_xlfn.XLOOKUP($A100,'PY1 Data(H)'!$A$1:$A$288,'PY1 Data(H)'!$A$1:$CZ$288))</f>
        <v>92632156</v>
      </c>
      <c r="BG100" s="176" cm="1">
        <f t="array" ref="BG100">_xlfn.XLOOKUP(BG$1,'PY1 Data(H)'!$A$1:$CZ$1,_xlfn.XLOOKUP($A100,'PY1 Data(H)'!$A$1:$A$288,'PY1 Data(H)'!$A$1:$CZ$288))</f>
        <v>0</v>
      </c>
      <c r="BH100" s="176" cm="1">
        <f t="array" ref="BH100">_xlfn.XLOOKUP(BH$1,'PY1 Data(H)'!$A$1:$CZ$1,_xlfn.XLOOKUP($A100,'PY1 Data(H)'!$A$1:$A$288,'PY1 Data(H)'!$A$1:$CZ$288))</f>
        <v>0</v>
      </c>
      <c r="BI100" s="176" cm="1">
        <f t="array" ref="BI100">_xlfn.XLOOKUP(BI$1,'PY1 Data(H)'!$A$1:$CZ$1,_xlfn.XLOOKUP($A100,'PY1 Data(H)'!$A$1:$A$288,'PY1 Data(H)'!$A$1:$CZ$288))</f>
        <v>1544228</v>
      </c>
      <c r="BJ100" s="176" cm="1">
        <f t="array" ref="BJ100">_xlfn.XLOOKUP(BJ$1,'PY1 Data(H)'!$A$1:$CZ$1,_xlfn.XLOOKUP($A100,'PY1 Data(H)'!$A$1:$A$288,'PY1 Data(H)'!$A$1:$CZ$288))</f>
        <v>6054439</v>
      </c>
      <c r="BK100" s="176" cm="1">
        <f t="array" ref="BK100">_xlfn.XLOOKUP(BK$1,'PY1 Data(H)'!$A$1:$CZ$1,_xlfn.XLOOKUP($A100,'PY1 Data(H)'!$A$1:$A$288,'PY1 Data(H)'!$A$1:$CZ$288))</f>
        <v>0</v>
      </c>
      <c r="BL100" s="176" cm="1">
        <f t="array" ref="BL100">_xlfn.XLOOKUP(BL$1,'PY1 Data(H)'!$A$1:$CZ$1,_xlfn.XLOOKUP($A100,'PY1 Data(H)'!$A$1:$A$288,'PY1 Data(H)'!$A$1:$CZ$288))</f>
        <v>0</v>
      </c>
      <c r="BM100" s="176" cm="1">
        <f t="array" ref="BM100">_xlfn.XLOOKUP(BM$1,'PY1 Data(H)'!$A$1:$CZ$1,_xlfn.XLOOKUP($A100,'PY1 Data(H)'!$A$1:$A$288,'PY1 Data(H)'!$A$1:$CZ$288))</f>
        <v>24864900</v>
      </c>
      <c r="BN100" s="176" cm="1">
        <f t="array" ref="BN100">_xlfn.XLOOKUP(BN$1,'PY1 Data(H)'!$A$1:$CZ$1,_xlfn.XLOOKUP($A100,'PY1 Data(H)'!$A$1:$A$288,'PY1 Data(H)'!$A$1:$CZ$288))</f>
        <v>48754310</v>
      </c>
      <c r="BO100" s="176" cm="1">
        <f t="array" ref="BO100">_xlfn.XLOOKUP(BO$1,'PY1 Data(H)'!$A$1:$CZ$1,_xlfn.XLOOKUP($A100,'PY1 Data(H)'!$A$1:$A$288,'PY1 Data(H)'!$A$1:$CZ$288))</f>
        <v>21737194</v>
      </c>
      <c r="BP100" s="176" cm="1">
        <f t="array" ref="BP100">_xlfn.XLOOKUP(BP$1,'PY1 Data(H)'!$A$1:$CZ$1,_xlfn.XLOOKUP($A100,'PY1 Data(H)'!$A$1:$A$288,'PY1 Data(H)'!$A$1:$CZ$288))</f>
        <v>0</v>
      </c>
      <c r="BQ100" s="176" cm="1">
        <f t="array" ref="BQ100">_xlfn.XLOOKUP(BQ$1,'PY1 Data(H)'!$A$1:$CZ$1,_xlfn.XLOOKUP($A100,'PY1 Data(H)'!$A$1:$A$288,'PY1 Data(H)'!$A$1:$CZ$288))</f>
        <v>11091695</v>
      </c>
      <c r="BR100" s="176" cm="1">
        <f t="array" ref="BR100">_xlfn.XLOOKUP(BR$1,'PY1 Data(H)'!$A$1:$CZ$1,_xlfn.XLOOKUP($A100,'PY1 Data(H)'!$A$1:$A$288,'PY1 Data(H)'!$A$1:$CZ$288))</f>
        <v>0</v>
      </c>
      <c r="BS100" s="176" cm="1">
        <f t="array" ref="BS100">_xlfn.XLOOKUP(BS$1,'PY1 Data(H)'!$A$1:$CZ$1,_xlfn.XLOOKUP($A100,'PY1 Data(H)'!$A$1:$A$288,'PY1 Data(H)'!$A$1:$CZ$288))</f>
        <v>0</v>
      </c>
      <c r="BT100" s="176" cm="1">
        <f t="array" ref="BT100">_xlfn.XLOOKUP(BT$1,'PY1 Data(H)'!$A$1:$CZ$1,_xlfn.XLOOKUP($A100,'PY1 Data(H)'!$A$1:$A$288,'PY1 Data(H)'!$A$1:$CZ$288))</f>
        <v>12676498</v>
      </c>
      <c r="BU100" s="176" cm="1">
        <f t="array" ref="BU100">_xlfn.XLOOKUP(BU$1,'PY1 Data(H)'!$A$1:$CZ$1,_xlfn.XLOOKUP($A100,'PY1 Data(H)'!$A$1:$A$288,'PY1 Data(H)'!$A$1:$CZ$288))</f>
        <v>24634310</v>
      </c>
      <c r="BV100" s="176" cm="1">
        <f t="array" ref="BV100">_xlfn.XLOOKUP(BV$1,'PY1 Data(H)'!$A$1:$CZ$1,_xlfn.XLOOKUP($A100,'PY1 Data(H)'!$A$1:$A$288,'PY1 Data(H)'!$A$1:$CZ$288))</f>
        <v>46226238</v>
      </c>
      <c r="BW100" s="176" cm="1">
        <f t="array" ref="BW100">_xlfn.XLOOKUP(BW$1,'PY1 Data(H)'!$A$1:$CZ$1,_xlfn.XLOOKUP($A100,'PY1 Data(H)'!$A$1:$A$288,'PY1 Data(H)'!$A$1:$CZ$288))</f>
        <v>8136312</v>
      </c>
      <c r="BX100" s="176" cm="1">
        <f t="array" ref="BX100">_xlfn.XLOOKUP(BX$1,'PY1 Data(H)'!$A$1:$CZ$1,_xlfn.XLOOKUP($A100,'PY1 Data(H)'!$A$1:$A$288,'PY1 Data(H)'!$A$1:$CZ$288))</f>
        <v>0</v>
      </c>
      <c r="BY100" s="176" cm="1">
        <f t="array" ref="BY100">_xlfn.XLOOKUP(BY$1,'PY1 Data(H)'!$A$1:$CZ$1,_xlfn.XLOOKUP($A100,'PY1 Data(H)'!$A$1:$A$288,'PY1 Data(H)'!$A$1:$CZ$288))</f>
        <v>0</v>
      </c>
      <c r="BZ100" s="176" cm="1">
        <f t="array" ref="BZ100">_xlfn.XLOOKUP(BZ$1,'PY1 Data(H)'!$A$1:$CZ$1,_xlfn.XLOOKUP($A100,'PY1 Data(H)'!$A$1:$A$288,'PY1 Data(H)'!$A$1:$CZ$288))</f>
        <v>11300046</v>
      </c>
      <c r="CA100" s="176" cm="1">
        <f t="array" ref="CA100">_xlfn.XLOOKUP(CA$1,'PY1 Data(H)'!$A$1:$CZ$1,_xlfn.XLOOKUP($A100,'PY1 Data(H)'!$A$1:$A$288,'PY1 Data(H)'!$A$1:$CZ$288))</f>
        <v>0</v>
      </c>
      <c r="CB100" s="176" cm="1">
        <f t="array" ref="CB100">_xlfn.XLOOKUP(CB$1,'PY1 Data(H)'!$A$1:$CZ$1,_xlfn.XLOOKUP($A100,'PY1 Data(H)'!$A$1:$A$288,'PY1 Data(H)'!$A$1:$CZ$288))</f>
        <v>38345965</v>
      </c>
      <c r="CC100" s="176" cm="1">
        <f t="array" ref="CC100">_xlfn.XLOOKUP(CC$1,'PY1 Data(H)'!$A$1:$CZ$1,_xlfn.XLOOKUP($A100,'PY1 Data(H)'!$A$1:$A$288,'PY1 Data(H)'!$A$1:$CZ$288))</f>
        <v>30930527</v>
      </c>
      <c r="CD100" s="176" cm="1">
        <f t="array" ref="CD100">_xlfn.XLOOKUP(CD$1,'PY1 Data(H)'!$A$1:$CZ$1,_xlfn.XLOOKUP($A100,'PY1 Data(H)'!$A$1:$A$288,'PY1 Data(H)'!$A$1:$CZ$288))</f>
        <v>23173277</v>
      </c>
      <c r="CE100" s="176" cm="1">
        <f t="array" ref="CE100">_xlfn.XLOOKUP(CE$1,'PY1 Data(H)'!$A$1:$CZ$1,_xlfn.XLOOKUP($A100,'PY1 Data(H)'!$A$1:$A$288,'PY1 Data(H)'!$A$1:$CZ$288))</f>
        <v>4286365</v>
      </c>
      <c r="CF100" s="176" cm="1">
        <f t="array" ref="CF100">_xlfn.XLOOKUP(CF$1,'PY1 Data(H)'!$A$1:$CZ$1,_xlfn.XLOOKUP($A100,'PY1 Data(H)'!$A$1:$A$288,'PY1 Data(H)'!$A$1:$CZ$288))</f>
        <v>0</v>
      </c>
      <c r="CG100" s="176" cm="1">
        <f t="array" ref="CG100">_xlfn.XLOOKUP(CG$1,'PY1 Data(H)'!$A$1:$CZ$1,_xlfn.XLOOKUP($A100,'PY1 Data(H)'!$A$1:$A$288,'PY1 Data(H)'!$A$1:$CZ$288))</f>
        <v>15634583</v>
      </c>
      <c r="CH100" s="176" cm="1">
        <f t="array" ref="CH100">_xlfn.XLOOKUP(CH$1,'PY1 Data(H)'!$A$1:$CZ$1,_xlfn.XLOOKUP($A100,'PY1 Data(H)'!$A$1:$A$288,'PY1 Data(H)'!$A$1:$CZ$288))</f>
        <v>2859517</v>
      </c>
      <c r="CI100" s="176" cm="1">
        <f t="array" ref="CI100">_xlfn.XLOOKUP(CI$1,'PY1 Data(H)'!$A$1:$CZ$1,_xlfn.XLOOKUP($A100,'PY1 Data(H)'!$A$1:$A$288,'PY1 Data(H)'!$A$1:$CZ$288))</f>
        <v>20408946</v>
      </c>
      <c r="CJ100" s="176" cm="1">
        <f t="array" ref="CJ100">_xlfn.XLOOKUP(CJ$1,'PY1 Data(H)'!$A$1:$CZ$1,_xlfn.XLOOKUP($A100,'PY1 Data(H)'!$A$1:$A$288,'PY1 Data(H)'!$A$1:$CZ$288))</f>
        <v>5385943</v>
      </c>
      <c r="CK100" s="176" cm="1">
        <f t="array" ref="CK100">_xlfn.XLOOKUP(CK$1,'PY1 Data(H)'!$A$1:$CZ$1,_xlfn.XLOOKUP($A100,'PY1 Data(H)'!$A$1:$A$288,'PY1 Data(H)'!$A$1:$CZ$288))</f>
        <v>8756301</v>
      </c>
      <c r="CL100" s="176" cm="1">
        <f t="array" ref="CL100">_xlfn.XLOOKUP(CL$1,'PY1 Data(H)'!$A$1:$CZ$1,_xlfn.XLOOKUP($A100,'PY1 Data(H)'!$A$1:$A$288,'PY1 Data(H)'!$A$1:$CZ$288))</f>
        <v>0</v>
      </c>
      <c r="CM100" s="176" cm="1">
        <f t="array" ref="CM100">_xlfn.XLOOKUP(CM$1,'PY1 Data(H)'!$A$1:$CZ$1,_xlfn.XLOOKUP($A100,'PY1 Data(H)'!$A$1:$A$288,'PY1 Data(H)'!$A$1:$CZ$288))</f>
        <v>0</v>
      </c>
      <c r="CN100" s="176" cm="1">
        <f t="array" ref="CN100">_xlfn.XLOOKUP(CN$1,'PY1 Data(H)'!$A$1:$CZ$1,_xlfn.XLOOKUP($A100,'PY1 Data(H)'!$A$1:$A$288,'PY1 Data(H)'!$A$1:$CZ$288))</f>
        <v>14213137</v>
      </c>
      <c r="CO100" s="176" cm="1">
        <f t="array" ref="CO100">_xlfn.XLOOKUP(CO$1,'PY1 Data(H)'!$A$1:$CZ$1,_xlfn.XLOOKUP($A100,'PY1 Data(H)'!$A$1:$A$288,'PY1 Data(H)'!$A$1:$CZ$288))</f>
        <v>355023634</v>
      </c>
      <c r="CP100" s="176" cm="1">
        <f t="array" ref="CP100">_xlfn.XLOOKUP(CP$1,'PY1 Data(H)'!$A$1:$CZ$1,_xlfn.XLOOKUP($A100,'PY1 Data(H)'!$A$1:$A$288,'PY1 Data(H)'!$A$1:$CZ$288))</f>
        <v>4895683</v>
      </c>
      <c r="CQ100" s="176" cm="1">
        <f t="array" ref="CQ100">_xlfn.XLOOKUP(CQ$1,'PY1 Data(H)'!$A$1:$CZ$1,_xlfn.XLOOKUP($A100,'PY1 Data(H)'!$A$1:$A$288,'PY1 Data(H)'!$A$1:$CZ$288))</f>
        <v>0</v>
      </c>
      <c r="CR100" s="176" cm="1">
        <f t="array" ref="CR100">_xlfn.XLOOKUP(CR$1,'PY1 Data(H)'!$A$1:$CZ$1,_xlfn.XLOOKUP($A100,'PY1 Data(H)'!$A$1:$A$288,'PY1 Data(H)'!$A$1:$CZ$288))</f>
        <v>22902720</v>
      </c>
      <c r="CS100" s="176" cm="1">
        <f t="array" ref="CS100">_xlfn.XLOOKUP(CS$1,'PY1 Data(H)'!$A$1:$CZ$1,_xlfn.XLOOKUP($A100,'PY1 Data(H)'!$A$1:$A$288,'PY1 Data(H)'!$A$1:$CZ$288))</f>
        <v>3046482</v>
      </c>
      <c r="CT100" s="176" cm="1">
        <f t="array" ref="CT100">_xlfn.XLOOKUP(CT$1,'PY1 Data(H)'!$A$1:$CZ$1,_xlfn.XLOOKUP($A100,'PY1 Data(H)'!$A$1:$A$288,'PY1 Data(H)'!$A$1:$CZ$288))</f>
        <v>0</v>
      </c>
      <c r="CU100" s="176" cm="1">
        <f t="array" ref="CU100">_xlfn.XLOOKUP(CU$1,'PY1 Data(H)'!$A$1:$CZ$1,_xlfn.XLOOKUP($A100,'PY1 Data(H)'!$A$1:$A$288,'PY1 Data(H)'!$A$1:$CZ$288))</f>
        <v>2730635</v>
      </c>
      <c r="CV100" s="176" cm="1">
        <f t="array" ref="CV100">_xlfn.XLOOKUP(CV$1,'PY1 Data(H)'!$A$1:$CZ$1,_xlfn.XLOOKUP($A100,'PY1 Data(H)'!$A$1:$A$288,'PY1 Data(H)'!$A$1:$CZ$288))</f>
        <v>0</v>
      </c>
      <c r="CW100" s="176" cm="1">
        <f t="array" ref="CW100">_xlfn.XLOOKUP(CW$1,'PY1 Data(H)'!$A$1:$CZ$1,_xlfn.XLOOKUP($A100,'PY1 Data(H)'!$A$1:$A$288,'PY1 Data(H)'!$A$1:$CZ$288))</f>
        <v>13270263</v>
      </c>
      <c r="CX100" s="176" cm="1">
        <f t="array" ref="CX100">_xlfn.XLOOKUP(CX$1,'PY1 Data(H)'!$A$1:$CZ$1,_xlfn.XLOOKUP($A100,'PY1 Data(H)'!$A$1:$A$288,'PY1 Data(H)'!$A$1:$CZ$288))</f>
        <v>6748712</v>
      </c>
      <c r="CY100" s="176" cm="1">
        <f t="array" ref="CY100">_xlfn.XLOOKUP(CY$1,'PY1 Data(H)'!$A$1:$CZ$1,_xlfn.XLOOKUP($A100,'PY1 Data(H)'!$A$1:$A$288,'PY1 Data(H)'!$A$1:$CZ$288))</f>
        <v>7082605</v>
      </c>
    </row>
    <row r="101" spans="1:103" x14ac:dyDescent="0.3">
      <c r="D101" s="176" t="e" cm="1">
        <f t="array" ref="D101">_xlfn.XLOOKUP(D$1,'PY1 Data(H)'!$A$1:$CZ$1,_xlfn.XLOOKUP($A101,'PY1 Data(H)'!$A$1:$A$288,'PY1 Data(H)'!$A$1:$CZ$288))</f>
        <v>#N/A</v>
      </c>
      <c r="E101" s="176" t="e" cm="1">
        <f t="array" ref="E101">_xlfn.XLOOKUP(E$1,'PY1 Data(H)'!$A$1:$CZ$1,_xlfn.XLOOKUP($A101,'PY1 Data(H)'!$A$1:$A$288,'PY1 Data(H)'!$A$1:$CZ$288))</f>
        <v>#N/A</v>
      </c>
      <c r="F101" s="176" t="e" cm="1">
        <f t="array" ref="F101">_xlfn.XLOOKUP(F$1,'PY1 Data(H)'!$A$1:$CZ$1,_xlfn.XLOOKUP($A101,'PY1 Data(H)'!$A$1:$A$288,'PY1 Data(H)'!$A$1:$CZ$288))</f>
        <v>#N/A</v>
      </c>
      <c r="G101" s="176" t="e" cm="1">
        <f t="array" ref="G101">_xlfn.XLOOKUP(G$1,'PY1 Data(H)'!$A$1:$CZ$1,_xlfn.XLOOKUP($A101,'PY1 Data(H)'!$A$1:$A$288,'PY1 Data(H)'!$A$1:$CZ$288))</f>
        <v>#N/A</v>
      </c>
      <c r="H101" s="176" t="e" cm="1">
        <f t="array" ref="H101">_xlfn.XLOOKUP(H$1,'PY1 Data(H)'!$A$1:$CZ$1,_xlfn.XLOOKUP($A101,'PY1 Data(H)'!$A$1:$A$288,'PY1 Data(H)'!$A$1:$CZ$288))</f>
        <v>#N/A</v>
      </c>
      <c r="I101" s="176" t="e" cm="1">
        <f t="array" ref="I101">_xlfn.XLOOKUP(I$1,'PY1 Data(H)'!$A$1:$CZ$1,_xlfn.XLOOKUP($A101,'PY1 Data(H)'!$A$1:$A$288,'PY1 Data(H)'!$A$1:$CZ$288))</f>
        <v>#N/A</v>
      </c>
      <c r="J101" s="176" t="e" cm="1">
        <f t="array" ref="J101">_xlfn.XLOOKUP(J$1,'PY1 Data(H)'!$A$1:$CZ$1,_xlfn.XLOOKUP($A101,'PY1 Data(H)'!$A$1:$A$288,'PY1 Data(H)'!$A$1:$CZ$288))</f>
        <v>#N/A</v>
      </c>
      <c r="K101" s="176" t="e" cm="1">
        <f t="array" ref="K101">_xlfn.XLOOKUP(K$1,'PY1 Data(H)'!$A$1:$CZ$1,_xlfn.XLOOKUP($A101,'PY1 Data(H)'!$A$1:$A$288,'PY1 Data(H)'!$A$1:$CZ$288))</f>
        <v>#N/A</v>
      </c>
      <c r="L101" s="176" t="e" cm="1">
        <f t="array" ref="L101">_xlfn.XLOOKUP(L$1,'PY1 Data(H)'!$A$1:$CZ$1,_xlfn.XLOOKUP($A101,'PY1 Data(H)'!$A$1:$A$288,'PY1 Data(H)'!$A$1:$CZ$288))</f>
        <v>#N/A</v>
      </c>
      <c r="M101" s="176" t="e" cm="1">
        <f t="array" ref="M101">_xlfn.XLOOKUP(M$1,'PY1 Data(H)'!$A$1:$CZ$1,_xlfn.XLOOKUP($A101,'PY1 Data(H)'!$A$1:$A$288,'PY1 Data(H)'!$A$1:$CZ$288))</f>
        <v>#N/A</v>
      </c>
      <c r="N101" s="176" t="e" cm="1">
        <f t="array" ref="N101">_xlfn.XLOOKUP(N$1,'PY1 Data(H)'!$A$1:$CZ$1,_xlfn.XLOOKUP($A101,'PY1 Data(H)'!$A$1:$A$288,'PY1 Data(H)'!$A$1:$CZ$288))</f>
        <v>#N/A</v>
      </c>
      <c r="O101" s="176" t="e" cm="1">
        <f t="array" ref="O101">_xlfn.XLOOKUP(O$1,'PY1 Data(H)'!$A$1:$CZ$1,_xlfn.XLOOKUP($A101,'PY1 Data(H)'!$A$1:$A$288,'PY1 Data(H)'!$A$1:$CZ$288))</f>
        <v>#N/A</v>
      </c>
      <c r="P101" s="176" t="e" cm="1">
        <f t="array" ref="P101">_xlfn.XLOOKUP(P$1,'PY1 Data(H)'!$A$1:$CZ$1,_xlfn.XLOOKUP($A101,'PY1 Data(H)'!$A$1:$A$288,'PY1 Data(H)'!$A$1:$CZ$288))</f>
        <v>#N/A</v>
      </c>
      <c r="Q101" s="176" t="e" cm="1">
        <f t="array" ref="Q101">_xlfn.XLOOKUP(Q$1,'PY1 Data(H)'!$A$1:$CZ$1,_xlfn.XLOOKUP($A101,'PY1 Data(H)'!$A$1:$A$288,'PY1 Data(H)'!$A$1:$CZ$288))</f>
        <v>#N/A</v>
      </c>
      <c r="R101" s="176" t="e" cm="1">
        <f t="array" ref="R101">_xlfn.XLOOKUP(R$1,'PY1 Data(H)'!$A$1:$CZ$1,_xlfn.XLOOKUP($A101,'PY1 Data(H)'!$A$1:$A$288,'PY1 Data(H)'!$A$1:$CZ$288))</f>
        <v>#N/A</v>
      </c>
      <c r="S101" s="176" t="e" cm="1">
        <f t="array" ref="S101">_xlfn.XLOOKUP(S$1,'PY1 Data(H)'!$A$1:$CZ$1,_xlfn.XLOOKUP($A101,'PY1 Data(H)'!$A$1:$A$288,'PY1 Data(H)'!$A$1:$CZ$288))</f>
        <v>#N/A</v>
      </c>
      <c r="T101" s="176" t="e" cm="1">
        <f t="array" ref="T101">_xlfn.XLOOKUP(T$1,'PY1 Data(H)'!$A$1:$CZ$1,_xlfn.XLOOKUP($A101,'PY1 Data(H)'!$A$1:$A$288,'PY1 Data(H)'!$A$1:$CZ$288))</f>
        <v>#N/A</v>
      </c>
      <c r="U101" s="176" t="e" cm="1">
        <f t="array" ref="U101">_xlfn.XLOOKUP(U$1,'PY1 Data(H)'!$A$1:$CZ$1,_xlfn.XLOOKUP($A101,'PY1 Data(H)'!$A$1:$A$288,'PY1 Data(H)'!$A$1:$CZ$288))</f>
        <v>#N/A</v>
      </c>
      <c r="V101" s="176" t="e" cm="1">
        <f t="array" ref="V101">_xlfn.XLOOKUP(V$1,'PY1 Data(H)'!$A$1:$CZ$1,_xlfn.XLOOKUP($A101,'PY1 Data(H)'!$A$1:$A$288,'PY1 Data(H)'!$A$1:$CZ$288))</f>
        <v>#N/A</v>
      </c>
      <c r="W101" s="176" t="e" cm="1">
        <f t="array" ref="W101">_xlfn.XLOOKUP(W$1,'PY1 Data(H)'!$A$1:$CZ$1,_xlfn.XLOOKUP($A101,'PY1 Data(H)'!$A$1:$A$288,'PY1 Data(H)'!$A$1:$CZ$288))</f>
        <v>#N/A</v>
      </c>
      <c r="X101" s="176" t="e" cm="1">
        <f t="array" ref="X101">_xlfn.XLOOKUP(X$1,'PY1 Data(H)'!$A$1:$CZ$1,_xlfn.XLOOKUP($A101,'PY1 Data(H)'!$A$1:$A$288,'PY1 Data(H)'!$A$1:$CZ$288))</f>
        <v>#N/A</v>
      </c>
      <c r="Y101" s="176" t="e" cm="1">
        <f t="array" ref="Y101">_xlfn.XLOOKUP(Y$1,'PY1 Data(H)'!$A$1:$CZ$1,_xlfn.XLOOKUP($A101,'PY1 Data(H)'!$A$1:$A$288,'PY1 Data(H)'!$A$1:$CZ$288))</f>
        <v>#N/A</v>
      </c>
      <c r="Z101" s="176" t="e" cm="1">
        <f t="array" ref="Z101">_xlfn.XLOOKUP(Z$1,'PY1 Data(H)'!$A$1:$CZ$1,_xlfn.XLOOKUP($A101,'PY1 Data(H)'!$A$1:$A$288,'PY1 Data(H)'!$A$1:$CZ$288))</f>
        <v>#N/A</v>
      </c>
      <c r="AA101" s="176" t="e" cm="1">
        <f t="array" ref="AA101">_xlfn.XLOOKUP(AA$1,'PY1 Data(H)'!$A$1:$CZ$1,_xlfn.XLOOKUP($A101,'PY1 Data(H)'!$A$1:$A$288,'PY1 Data(H)'!$A$1:$CZ$288))</f>
        <v>#N/A</v>
      </c>
      <c r="AB101" s="176" t="e" cm="1">
        <f t="array" ref="AB101">_xlfn.XLOOKUP(AB$1,'PY1 Data(H)'!$A$1:$CZ$1,_xlfn.XLOOKUP($A101,'PY1 Data(H)'!$A$1:$A$288,'PY1 Data(H)'!$A$1:$CZ$288))</f>
        <v>#N/A</v>
      </c>
      <c r="AC101" s="176" t="e" cm="1">
        <f t="array" ref="AC101">_xlfn.XLOOKUP(AC$1,'PY1 Data(H)'!$A$1:$CZ$1,_xlfn.XLOOKUP($A101,'PY1 Data(H)'!$A$1:$A$288,'PY1 Data(H)'!$A$1:$CZ$288))</f>
        <v>#N/A</v>
      </c>
      <c r="AD101" s="176" t="e" cm="1">
        <f t="array" ref="AD101">_xlfn.XLOOKUP(AD$1,'PY1 Data(H)'!$A$1:$CZ$1,_xlfn.XLOOKUP($A101,'PY1 Data(H)'!$A$1:$A$288,'PY1 Data(H)'!$A$1:$CZ$288))</f>
        <v>#N/A</v>
      </c>
      <c r="AE101" s="176" t="e" cm="1">
        <f t="array" ref="AE101">_xlfn.XLOOKUP(AE$1,'PY1 Data(H)'!$A$1:$CZ$1,_xlfn.XLOOKUP($A101,'PY1 Data(H)'!$A$1:$A$288,'PY1 Data(H)'!$A$1:$CZ$288))</f>
        <v>#N/A</v>
      </c>
      <c r="AF101" s="176" t="e" cm="1">
        <f t="array" ref="AF101">_xlfn.XLOOKUP(AF$1,'PY1 Data(H)'!$A$1:$CZ$1,_xlfn.XLOOKUP($A101,'PY1 Data(H)'!$A$1:$A$288,'PY1 Data(H)'!$A$1:$CZ$288))</f>
        <v>#N/A</v>
      </c>
      <c r="AG101" s="176" t="e" cm="1">
        <f t="array" ref="AG101">_xlfn.XLOOKUP(AG$1,'PY1 Data(H)'!$A$1:$CZ$1,_xlfn.XLOOKUP($A101,'PY1 Data(H)'!$A$1:$A$288,'PY1 Data(H)'!$A$1:$CZ$288))</f>
        <v>#N/A</v>
      </c>
      <c r="AH101" s="176" t="e" cm="1">
        <f t="array" ref="AH101">_xlfn.XLOOKUP(AH$1,'PY1 Data(H)'!$A$1:$CZ$1,_xlfn.XLOOKUP($A101,'PY1 Data(H)'!$A$1:$A$288,'PY1 Data(H)'!$A$1:$CZ$288))</f>
        <v>#N/A</v>
      </c>
      <c r="AI101" s="176" t="e" cm="1">
        <f t="array" ref="AI101">_xlfn.XLOOKUP(AI$1,'PY1 Data(H)'!$A$1:$CZ$1,_xlfn.XLOOKUP($A101,'PY1 Data(H)'!$A$1:$A$288,'PY1 Data(H)'!$A$1:$CZ$288))</f>
        <v>#N/A</v>
      </c>
      <c r="AJ101" s="176" t="e" cm="1">
        <f t="array" ref="AJ101">_xlfn.XLOOKUP(AJ$1,'PY1 Data(H)'!$A$1:$CZ$1,_xlfn.XLOOKUP($A101,'PY1 Data(H)'!$A$1:$A$288,'PY1 Data(H)'!$A$1:$CZ$288))</f>
        <v>#N/A</v>
      </c>
      <c r="AK101" s="176" t="e" cm="1">
        <f t="array" ref="AK101">_xlfn.XLOOKUP(AK$1,'PY1 Data(H)'!$A$1:$CZ$1,_xlfn.XLOOKUP($A101,'PY1 Data(H)'!$A$1:$A$288,'PY1 Data(H)'!$A$1:$CZ$288))</f>
        <v>#N/A</v>
      </c>
      <c r="AL101" s="176" t="e" cm="1">
        <f t="array" ref="AL101">_xlfn.XLOOKUP(AL$1,'PY1 Data(H)'!$A$1:$CZ$1,_xlfn.XLOOKUP($A101,'PY1 Data(H)'!$A$1:$A$288,'PY1 Data(H)'!$A$1:$CZ$288))</f>
        <v>#N/A</v>
      </c>
      <c r="AM101" s="176" t="e" cm="1">
        <f t="array" ref="AM101">_xlfn.XLOOKUP(AM$1,'PY1 Data(H)'!$A$1:$CZ$1,_xlfn.XLOOKUP($A101,'PY1 Data(H)'!$A$1:$A$288,'PY1 Data(H)'!$A$1:$CZ$288))</f>
        <v>#N/A</v>
      </c>
      <c r="AN101" s="176" t="e" cm="1">
        <f t="array" ref="AN101">_xlfn.XLOOKUP(AN$1,'PY1 Data(H)'!$A$1:$CZ$1,_xlfn.XLOOKUP($A101,'PY1 Data(H)'!$A$1:$A$288,'PY1 Data(H)'!$A$1:$CZ$288))</f>
        <v>#N/A</v>
      </c>
      <c r="AO101" s="176" t="e" cm="1">
        <f t="array" ref="AO101">_xlfn.XLOOKUP(AO$1,'PY1 Data(H)'!$A$1:$CZ$1,_xlfn.XLOOKUP($A101,'PY1 Data(H)'!$A$1:$A$288,'PY1 Data(H)'!$A$1:$CZ$288))</f>
        <v>#N/A</v>
      </c>
      <c r="AP101" s="176" t="e" cm="1">
        <f t="array" ref="AP101">_xlfn.XLOOKUP(AP$1,'PY1 Data(H)'!$A$1:$CZ$1,_xlfn.XLOOKUP($A101,'PY1 Data(H)'!$A$1:$A$288,'PY1 Data(H)'!$A$1:$CZ$288))</f>
        <v>#N/A</v>
      </c>
      <c r="AQ101" s="176" t="e" cm="1">
        <f t="array" ref="AQ101">_xlfn.XLOOKUP(AQ$1,'PY1 Data(H)'!$A$1:$CZ$1,_xlfn.XLOOKUP($A101,'PY1 Data(H)'!$A$1:$A$288,'PY1 Data(H)'!$A$1:$CZ$288))</f>
        <v>#N/A</v>
      </c>
      <c r="AR101" s="176" t="e" cm="1">
        <f t="array" ref="AR101">_xlfn.XLOOKUP(AR$1,'PY1 Data(H)'!$A$1:$CZ$1,_xlfn.XLOOKUP($A101,'PY1 Data(H)'!$A$1:$A$288,'PY1 Data(H)'!$A$1:$CZ$288))</f>
        <v>#N/A</v>
      </c>
      <c r="AS101" s="176" t="e" cm="1">
        <f t="array" ref="AS101">_xlfn.XLOOKUP(AS$1,'PY1 Data(H)'!$A$1:$CZ$1,_xlfn.XLOOKUP($A101,'PY1 Data(H)'!$A$1:$A$288,'PY1 Data(H)'!$A$1:$CZ$288))</f>
        <v>#N/A</v>
      </c>
      <c r="AT101" s="176" t="e" cm="1">
        <f t="array" ref="AT101">_xlfn.XLOOKUP(AT$1,'PY1 Data(H)'!$A$1:$CZ$1,_xlfn.XLOOKUP($A101,'PY1 Data(H)'!$A$1:$A$288,'PY1 Data(H)'!$A$1:$CZ$288))</f>
        <v>#N/A</v>
      </c>
      <c r="AU101" s="176" t="e" cm="1">
        <f t="array" ref="AU101">_xlfn.XLOOKUP(AU$1,'PY1 Data(H)'!$A$1:$CZ$1,_xlfn.XLOOKUP($A101,'PY1 Data(H)'!$A$1:$A$288,'PY1 Data(H)'!$A$1:$CZ$288))</f>
        <v>#N/A</v>
      </c>
      <c r="AV101" s="176" t="e" cm="1">
        <f t="array" ref="AV101">_xlfn.XLOOKUP(AV$1,'PY1 Data(H)'!$A$1:$CZ$1,_xlfn.XLOOKUP($A101,'PY1 Data(H)'!$A$1:$A$288,'PY1 Data(H)'!$A$1:$CZ$288))</f>
        <v>#N/A</v>
      </c>
      <c r="AW101" s="176" t="e" cm="1">
        <f t="array" ref="AW101">_xlfn.XLOOKUP(AW$1,'PY1 Data(H)'!$A$1:$CZ$1,_xlfn.XLOOKUP($A101,'PY1 Data(H)'!$A$1:$A$288,'PY1 Data(H)'!$A$1:$CZ$288))</f>
        <v>#N/A</v>
      </c>
      <c r="AX101" s="176" t="e" cm="1">
        <f t="array" ref="AX101">_xlfn.XLOOKUP(AX$1,'PY1 Data(H)'!$A$1:$CZ$1,_xlfn.XLOOKUP($A101,'PY1 Data(H)'!$A$1:$A$288,'PY1 Data(H)'!$A$1:$CZ$288))</f>
        <v>#N/A</v>
      </c>
      <c r="AY101" s="176" t="e" cm="1">
        <f t="array" ref="AY101">_xlfn.XLOOKUP(AY$1,'PY1 Data(H)'!$A$1:$CZ$1,_xlfn.XLOOKUP($A101,'PY1 Data(H)'!$A$1:$A$288,'PY1 Data(H)'!$A$1:$CZ$288))</f>
        <v>#N/A</v>
      </c>
      <c r="AZ101" s="176" t="e" cm="1">
        <f t="array" ref="AZ101">_xlfn.XLOOKUP(AZ$1,'PY1 Data(H)'!$A$1:$CZ$1,_xlfn.XLOOKUP($A101,'PY1 Data(H)'!$A$1:$A$288,'PY1 Data(H)'!$A$1:$CZ$288))</f>
        <v>#N/A</v>
      </c>
      <c r="BA101" s="176" t="e" cm="1">
        <f t="array" ref="BA101">_xlfn.XLOOKUP(BA$1,'PY1 Data(H)'!$A$1:$CZ$1,_xlfn.XLOOKUP($A101,'PY1 Data(H)'!$A$1:$A$288,'PY1 Data(H)'!$A$1:$CZ$288))</f>
        <v>#N/A</v>
      </c>
      <c r="BB101" s="176" t="e" cm="1">
        <f t="array" ref="BB101">_xlfn.XLOOKUP(BB$1,'PY1 Data(H)'!$A$1:$CZ$1,_xlfn.XLOOKUP($A101,'PY1 Data(H)'!$A$1:$A$288,'PY1 Data(H)'!$A$1:$CZ$288))</f>
        <v>#N/A</v>
      </c>
      <c r="BC101" s="176" t="e" cm="1">
        <f t="array" ref="BC101">_xlfn.XLOOKUP(BC$1,'PY1 Data(H)'!$A$1:$CZ$1,_xlfn.XLOOKUP($A101,'PY1 Data(H)'!$A$1:$A$288,'PY1 Data(H)'!$A$1:$CZ$288))</f>
        <v>#N/A</v>
      </c>
      <c r="BD101" s="176" t="e" cm="1">
        <f t="array" ref="BD101">_xlfn.XLOOKUP(BD$1,'PY1 Data(H)'!$A$1:$CZ$1,_xlfn.XLOOKUP($A101,'PY1 Data(H)'!$A$1:$A$288,'PY1 Data(H)'!$A$1:$CZ$288))</f>
        <v>#N/A</v>
      </c>
      <c r="BE101" s="176" t="e" cm="1">
        <f t="array" ref="BE101">_xlfn.XLOOKUP(BE$1,'PY1 Data(H)'!$A$1:$CZ$1,_xlfn.XLOOKUP($A101,'PY1 Data(H)'!$A$1:$A$288,'PY1 Data(H)'!$A$1:$CZ$288))</f>
        <v>#N/A</v>
      </c>
      <c r="BF101" s="176" t="e" cm="1">
        <f t="array" ref="BF101">_xlfn.XLOOKUP(BF$1,'PY1 Data(H)'!$A$1:$CZ$1,_xlfn.XLOOKUP($A101,'PY1 Data(H)'!$A$1:$A$288,'PY1 Data(H)'!$A$1:$CZ$288))</f>
        <v>#N/A</v>
      </c>
      <c r="BG101" s="176" t="e" cm="1">
        <f t="array" ref="BG101">_xlfn.XLOOKUP(BG$1,'PY1 Data(H)'!$A$1:$CZ$1,_xlfn.XLOOKUP($A101,'PY1 Data(H)'!$A$1:$A$288,'PY1 Data(H)'!$A$1:$CZ$288))</f>
        <v>#N/A</v>
      </c>
      <c r="BH101" s="176" t="e" cm="1">
        <f t="array" ref="BH101">_xlfn.XLOOKUP(BH$1,'PY1 Data(H)'!$A$1:$CZ$1,_xlfn.XLOOKUP($A101,'PY1 Data(H)'!$A$1:$A$288,'PY1 Data(H)'!$A$1:$CZ$288))</f>
        <v>#N/A</v>
      </c>
      <c r="BI101" s="176" t="e" cm="1">
        <f t="array" ref="BI101">_xlfn.XLOOKUP(BI$1,'PY1 Data(H)'!$A$1:$CZ$1,_xlfn.XLOOKUP($A101,'PY1 Data(H)'!$A$1:$A$288,'PY1 Data(H)'!$A$1:$CZ$288))</f>
        <v>#N/A</v>
      </c>
      <c r="BJ101" s="176" t="e" cm="1">
        <f t="array" ref="BJ101">_xlfn.XLOOKUP(BJ$1,'PY1 Data(H)'!$A$1:$CZ$1,_xlfn.XLOOKUP($A101,'PY1 Data(H)'!$A$1:$A$288,'PY1 Data(H)'!$A$1:$CZ$288))</f>
        <v>#N/A</v>
      </c>
      <c r="BK101" s="176" t="e" cm="1">
        <f t="array" ref="BK101">_xlfn.XLOOKUP(BK$1,'PY1 Data(H)'!$A$1:$CZ$1,_xlfn.XLOOKUP($A101,'PY1 Data(H)'!$A$1:$A$288,'PY1 Data(H)'!$A$1:$CZ$288))</f>
        <v>#N/A</v>
      </c>
      <c r="BL101" s="176" t="e" cm="1">
        <f t="array" ref="BL101">_xlfn.XLOOKUP(BL$1,'PY1 Data(H)'!$A$1:$CZ$1,_xlfn.XLOOKUP($A101,'PY1 Data(H)'!$A$1:$A$288,'PY1 Data(H)'!$A$1:$CZ$288))</f>
        <v>#N/A</v>
      </c>
      <c r="BM101" s="176" t="e" cm="1">
        <f t="array" ref="BM101">_xlfn.XLOOKUP(BM$1,'PY1 Data(H)'!$A$1:$CZ$1,_xlfn.XLOOKUP($A101,'PY1 Data(H)'!$A$1:$A$288,'PY1 Data(H)'!$A$1:$CZ$288))</f>
        <v>#N/A</v>
      </c>
      <c r="BN101" s="176" t="e" cm="1">
        <f t="array" ref="BN101">_xlfn.XLOOKUP(BN$1,'PY1 Data(H)'!$A$1:$CZ$1,_xlfn.XLOOKUP($A101,'PY1 Data(H)'!$A$1:$A$288,'PY1 Data(H)'!$A$1:$CZ$288))</f>
        <v>#N/A</v>
      </c>
      <c r="BO101" s="176" t="e" cm="1">
        <f t="array" ref="BO101">_xlfn.XLOOKUP(BO$1,'PY1 Data(H)'!$A$1:$CZ$1,_xlfn.XLOOKUP($A101,'PY1 Data(H)'!$A$1:$A$288,'PY1 Data(H)'!$A$1:$CZ$288))</f>
        <v>#N/A</v>
      </c>
      <c r="BP101" s="176" t="e" cm="1">
        <f t="array" ref="BP101">_xlfn.XLOOKUP(BP$1,'PY1 Data(H)'!$A$1:$CZ$1,_xlfn.XLOOKUP($A101,'PY1 Data(H)'!$A$1:$A$288,'PY1 Data(H)'!$A$1:$CZ$288))</f>
        <v>#N/A</v>
      </c>
      <c r="BQ101" s="176" t="e" cm="1">
        <f t="array" ref="BQ101">_xlfn.XLOOKUP(BQ$1,'PY1 Data(H)'!$A$1:$CZ$1,_xlfn.XLOOKUP($A101,'PY1 Data(H)'!$A$1:$A$288,'PY1 Data(H)'!$A$1:$CZ$288))</f>
        <v>#N/A</v>
      </c>
      <c r="BR101" s="176" t="e" cm="1">
        <f t="array" ref="BR101">_xlfn.XLOOKUP(BR$1,'PY1 Data(H)'!$A$1:$CZ$1,_xlfn.XLOOKUP($A101,'PY1 Data(H)'!$A$1:$A$288,'PY1 Data(H)'!$A$1:$CZ$288))</f>
        <v>#N/A</v>
      </c>
      <c r="BS101" s="176" t="e" cm="1">
        <f t="array" ref="BS101">_xlfn.XLOOKUP(BS$1,'PY1 Data(H)'!$A$1:$CZ$1,_xlfn.XLOOKUP($A101,'PY1 Data(H)'!$A$1:$A$288,'PY1 Data(H)'!$A$1:$CZ$288))</f>
        <v>#N/A</v>
      </c>
      <c r="BT101" s="176" t="e" cm="1">
        <f t="array" ref="BT101">_xlfn.XLOOKUP(BT$1,'PY1 Data(H)'!$A$1:$CZ$1,_xlfn.XLOOKUP($A101,'PY1 Data(H)'!$A$1:$A$288,'PY1 Data(H)'!$A$1:$CZ$288))</f>
        <v>#N/A</v>
      </c>
      <c r="BU101" s="176" t="e" cm="1">
        <f t="array" ref="BU101">_xlfn.XLOOKUP(BU$1,'PY1 Data(H)'!$A$1:$CZ$1,_xlfn.XLOOKUP($A101,'PY1 Data(H)'!$A$1:$A$288,'PY1 Data(H)'!$A$1:$CZ$288))</f>
        <v>#N/A</v>
      </c>
      <c r="BV101" s="176" t="e" cm="1">
        <f t="array" ref="BV101">_xlfn.XLOOKUP(BV$1,'PY1 Data(H)'!$A$1:$CZ$1,_xlfn.XLOOKUP($A101,'PY1 Data(H)'!$A$1:$A$288,'PY1 Data(H)'!$A$1:$CZ$288))</f>
        <v>#N/A</v>
      </c>
      <c r="BW101" s="176" t="e" cm="1">
        <f t="array" ref="BW101">_xlfn.XLOOKUP(BW$1,'PY1 Data(H)'!$A$1:$CZ$1,_xlfn.XLOOKUP($A101,'PY1 Data(H)'!$A$1:$A$288,'PY1 Data(H)'!$A$1:$CZ$288))</f>
        <v>#N/A</v>
      </c>
      <c r="BX101" s="176" t="e" cm="1">
        <f t="array" ref="BX101">_xlfn.XLOOKUP(BX$1,'PY1 Data(H)'!$A$1:$CZ$1,_xlfn.XLOOKUP($A101,'PY1 Data(H)'!$A$1:$A$288,'PY1 Data(H)'!$A$1:$CZ$288))</f>
        <v>#N/A</v>
      </c>
      <c r="BY101" s="176" t="e" cm="1">
        <f t="array" ref="BY101">_xlfn.XLOOKUP(BY$1,'PY1 Data(H)'!$A$1:$CZ$1,_xlfn.XLOOKUP($A101,'PY1 Data(H)'!$A$1:$A$288,'PY1 Data(H)'!$A$1:$CZ$288))</f>
        <v>#N/A</v>
      </c>
      <c r="BZ101" s="176" t="e" cm="1">
        <f t="array" ref="BZ101">_xlfn.XLOOKUP(BZ$1,'PY1 Data(H)'!$A$1:$CZ$1,_xlfn.XLOOKUP($A101,'PY1 Data(H)'!$A$1:$A$288,'PY1 Data(H)'!$A$1:$CZ$288))</f>
        <v>#N/A</v>
      </c>
      <c r="CA101" s="176" t="e" cm="1">
        <f t="array" ref="CA101">_xlfn.XLOOKUP(CA$1,'PY1 Data(H)'!$A$1:$CZ$1,_xlfn.XLOOKUP($A101,'PY1 Data(H)'!$A$1:$A$288,'PY1 Data(H)'!$A$1:$CZ$288))</f>
        <v>#N/A</v>
      </c>
      <c r="CB101" s="176" t="e" cm="1">
        <f t="array" ref="CB101">_xlfn.XLOOKUP(CB$1,'PY1 Data(H)'!$A$1:$CZ$1,_xlfn.XLOOKUP($A101,'PY1 Data(H)'!$A$1:$A$288,'PY1 Data(H)'!$A$1:$CZ$288))</f>
        <v>#N/A</v>
      </c>
      <c r="CC101" s="176" t="e" cm="1">
        <f t="array" ref="CC101">_xlfn.XLOOKUP(CC$1,'PY1 Data(H)'!$A$1:$CZ$1,_xlfn.XLOOKUP($A101,'PY1 Data(H)'!$A$1:$A$288,'PY1 Data(H)'!$A$1:$CZ$288))</f>
        <v>#N/A</v>
      </c>
      <c r="CD101" s="176" t="e" cm="1">
        <f t="array" ref="CD101">_xlfn.XLOOKUP(CD$1,'PY1 Data(H)'!$A$1:$CZ$1,_xlfn.XLOOKUP($A101,'PY1 Data(H)'!$A$1:$A$288,'PY1 Data(H)'!$A$1:$CZ$288))</f>
        <v>#N/A</v>
      </c>
      <c r="CE101" s="176" t="e" cm="1">
        <f t="array" ref="CE101">_xlfn.XLOOKUP(CE$1,'PY1 Data(H)'!$A$1:$CZ$1,_xlfn.XLOOKUP($A101,'PY1 Data(H)'!$A$1:$A$288,'PY1 Data(H)'!$A$1:$CZ$288))</f>
        <v>#N/A</v>
      </c>
      <c r="CF101" s="176" t="e" cm="1">
        <f t="array" ref="CF101">_xlfn.XLOOKUP(CF$1,'PY1 Data(H)'!$A$1:$CZ$1,_xlfn.XLOOKUP($A101,'PY1 Data(H)'!$A$1:$A$288,'PY1 Data(H)'!$A$1:$CZ$288))</f>
        <v>#N/A</v>
      </c>
      <c r="CG101" s="176" t="e" cm="1">
        <f t="array" ref="CG101">_xlfn.XLOOKUP(CG$1,'PY1 Data(H)'!$A$1:$CZ$1,_xlfn.XLOOKUP($A101,'PY1 Data(H)'!$A$1:$A$288,'PY1 Data(H)'!$A$1:$CZ$288))</f>
        <v>#N/A</v>
      </c>
      <c r="CH101" s="176" t="e" cm="1">
        <f t="array" ref="CH101">_xlfn.XLOOKUP(CH$1,'PY1 Data(H)'!$A$1:$CZ$1,_xlfn.XLOOKUP($A101,'PY1 Data(H)'!$A$1:$A$288,'PY1 Data(H)'!$A$1:$CZ$288))</f>
        <v>#N/A</v>
      </c>
      <c r="CI101" s="176" t="e" cm="1">
        <f t="array" ref="CI101">_xlfn.XLOOKUP(CI$1,'PY1 Data(H)'!$A$1:$CZ$1,_xlfn.XLOOKUP($A101,'PY1 Data(H)'!$A$1:$A$288,'PY1 Data(H)'!$A$1:$CZ$288))</f>
        <v>#N/A</v>
      </c>
      <c r="CJ101" s="176" t="e" cm="1">
        <f t="array" ref="CJ101">_xlfn.XLOOKUP(CJ$1,'PY1 Data(H)'!$A$1:$CZ$1,_xlfn.XLOOKUP($A101,'PY1 Data(H)'!$A$1:$A$288,'PY1 Data(H)'!$A$1:$CZ$288))</f>
        <v>#N/A</v>
      </c>
      <c r="CK101" s="176" t="e" cm="1">
        <f t="array" ref="CK101">_xlfn.XLOOKUP(CK$1,'PY1 Data(H)'!$A$1:$CZ$1,_xlfn.XLOOKUP($A101,'PY1 Data(H)'!$A$1:$A$288,'PY1 Data(H)'!$A$1:$CZ$288))</f>
        <v>#N/A</v>
      </c>
      <c r="CL101" s="176" t="e" cm="1">
        <f t="array" ref="CL101">_xlfn.XLOOKUP(CL$1,'PY1 Data(H)'!$A$1:$CZ$1,_xlfn.XLOOKUP($A101,'PY1 Data(H)'!$A$1:$A$288,'PY1 Data(H)'!$A$1:$CZ$288))</f>
        <v>#N/A</v>
      </c>
      <c r="CM101" s="176" t="e" cm="1">
        <f t="array" ref="CM101">_xlfn.XLOOKUP(CM$1,'PY1 Data(H)'!$A$1:$CZ$1,_xlfn.XLOOKUP($A101,'PY1 Data(H)'!$A$1:$A$288,'PY1 Data(H)'!$A$1:$CZ$288))</f>
        <v>#N/A</v>
      </c>
      <c r="CN101" s="176" t="e" cm="1">
        <f t="array" ref="CN101">_xlfn.XLOOKUP(CN$1,'PY1 Data(H)'!$A$1:$CZ$1,_xlfn.XLOOKUP($A101,'PY1 Data(H)'!$A$1:$A$288,'PY1 Data(H)'!$A$1:$CZ$288))</f>
        <v>#N/A</v>
      </c>
      <c r="CO101" s="176" t="e" cm="1">
        <f t="array" ref="CO101">_xlfn.XLOOKUP(CO$1,'PY1 Data(H)'!$A$1:$CZ$1,_xlfn.XLOOKUP($A101,'PY1 Data(H)'!$A$1:$A$288,'PY1 Data(H)'!$A$1:$CZ$288))</f>
        <v>#N/A</v>
      </c>
      <c r="CP101" s="176" t="e" cm="1">
        <f t="array" ref="CP101">_xlfn.XLOOKUP(CP$1,'PY1 Data(H)'!$A$1:$CZ$1,_xlfn.XLOOKUP($A101,'PY1 Data(H)'!$A$1:$A$288,'PY1 Data(H)'!$A$1:$CZ$288))</f>
        <v>#N/A</v>
      </c>
      <c r="CQ101" s="176" t="e" cm="1">
        <f t="array" ref="CQ101">_xlfn.XLOOKUP(CQ$1,'PY1 Data(H)'!$A$1:$CZ$1,_xlfn.XLOOKUP($A101,'PY1 Data(H)'!$A$1:$A$288,'PY1 Data(H)'!$A$1:$CZ$288))</f>
        <v>#N/A</v>
      </c>
      <c r="CR101" s="176" t="e" cm="1">
        <f t="array" ref="CR101">_xlfn.XLOOKUP(CR$1,'PY1 Data(H)'!$A$1:$CZ$1,_xlfn.XLOOKUP($A101,'PY1 Data(H)'!$A$1:$A$288,'PY1 Data(H)'!$A$1:$CZ$288))</f>
        <v>#N/A</v>
      </c>
      <c r="CS101" s="176" t="e" cm="1">
        <f t="array" ref="CS101">_xlfn.XLOOKUP(CS$1,'PY1 Data(H)'!$A$1:$CZ$1,_xlfn.XLOOKUP($A101,'PY1 Data(H)'!$A$1:$A$288,'PY1 Data(H)'!$A$1:$CZ$288))</f>
        <v>#N/A</v>
      </c>
      <c r="CT101" s="176" t="e" cm="1">
        <f t="array" ref="CT101">_xlfn.XLOOKUP(CT$1,'PY1 Data(H)'!$A$1:$CZ$1,_xlfn.XLOOKUP($A101,'PY1 Data(H)'!$A$1:$A$288,'PY1 Data(H)'!$A$1:$CZ$288))</f>
        <v>#N/A</v>
      </c>
      <c r="CU101" s="176" t="e" cm="1">
        <f t="array" ref="CU101">_xlfn.XLOOKUP(CU$1,'PY1 Data(H)'!$A$1:$CZ$1,_xlfn.XLOOKUP($A101,'PY1 Data(H)'!$A$1:$A$288,'PY1 Data(H)'!$A$1:$CZ$288))</f>
        <v>#N/A</v>
      </c>
      <c r="CV101" s="176" t="e" cm="1">
        <f t="array" ref="CV101">_xlfn.XLOOKUP(CV$1,'PY1 Data(H)'!$A$1:$CZ$1,_xlfn.XLOOKUP($A101,'PY1 Data(H)'!$A$1:$A$288,'PY1 Data(H)'!$A$1:$CZ$288))</f>
        <v>#N/A</v>
      </c>
      <c r="CW101" s="176" t="e" cm="1">
        <f t="array" ref="CW101">_xlfn.XLOOKUP(CW$1,'PY1 Data(H)'!$A$1:$CZ$1,_xlfn.XLOOKUP($A101,'PY1 Data(H)'!$A$1:$A$288,'PY1 Data(H)'!$A$1:$CZ$288))</f>
        <v>#N/A</v>
      </c>
      <c r="CX101" s="176" t="e" cm="1">
        <f t="array" ref="CX101">_xlfn.XLOOKUP(CX$1,'PY1 Data(H)'!$A$1:$CZ$1,_xlfn.XLOOKUP($A101,'PY1 Data(H)'!$A$1:$A$288,'PY1 Data(H)'!$A$1:$CZ$288))</f>
        <v>#N/A</v>
      </c>
      <c r="CY101" s="176" t="e" cm="1">
        <f t="array" ref="CY101">_xlfn.XLOOKUP(CY$1,'PY1 Data(H)'!$A$1:$CZ$1,_xlfn.XLOOKUP($A101,'PY1 Data(H)'!$A$1:$A$288,'PY1 Data(H)'!$A$1:$CZ$288))</f>
        <v>#N/A</v>
      </c>
    </row>
    <row r="102" spans="1:103" x14ac:dyDescent="0.3">
      <c r="D102" s="176" t="e" cm="1">
        <f t="array" ref="D102">_xlfn.XLOOKUP(D$1,'PY1 Data(H)'!$A$1:$CZ$1,_xlfn.XLOOKUP($A102,'PY1 Data(H)'!$A$1:$A$288,'PY1 Data(H)'!$A$1:$CZ$288))</f>
        <v>#N/A</v>
      </c>
      <c r="E102" s="176" t="e" cm="1">
        <f t="array" ref="E102">_xlfn.XLOOKUP(E$1,'PY1 Data(H)'!$A$1:$CZ$1,_xlfn.XLOOKUP($A102,'PY1 Data(H)'!$A$1:$A$288,'PY1 Data(H)'!$A$1:$CZ$288))</f>
        <v>#N/A</v>
      </c>
      <c r="F102" s="176" t="e" cm="1">
        <f t="array" ref="F102">_xlfn.XLOOKUP(F$1,'PY1 Data(H)'!$A$1:$CZ$1,_xlfn.XLOOKUP($A102,'PY1 Data(H)'!$A$1:$A$288,'PY1 Data(H)'!$A$1:$CZ$288))</f>
        <v>#N/A</v>
      </c>
      <c r="G102" s="176" t="e" cm="1">
        <f t="array" ref="G102">_xlfn.XLOOKUP(G$1,'PY1 Data(H)'!$A$1:$CZ$1,_xlfn.XLOOKUP($A102,'PY1 Data(H)'!$A$1:$A$288,'PY1 Data(H)'!$A$1:$CZ$288))</f>
        <v>#N/A</v>
      </c>
      <c r="H102" s="176" t="e" cm="1">
        <f t="array" ref="H102">_xlfn.XLOOKUP(H$1,'PY1 Data(H)'!$A$1:$CZ$1,_xlfn.XLOOKUP($A102,'PY1 Data(H)'!$A$1:$A$288,'PY1 Data(H)'!$A$1:$CZ$288))</f>
        <v>#N/A</v>
      </c>
      <c r="I102" s="176" t="e" cm="1">
        <f t="array" ref="I102">_xlfn.XLOOKUP(I$1,'PY1 Data(H)'!$A$1:$CZ$1,_xlfn.XLOOKUP($A102,'PY1 Data(H)'!$A$1:$A$288,'PY1 Data(H)'!$A$1:$CZ$288))</f>
        <v>#N/A</v>
      </c>
      <c r="J102" s="176" t="e" cm="1">
        <f t="array" ref="J102">_xlfn.XLOOKUP(J$1,'PY1 Data(H)'!$A$1:$CZ$1,_xlfn.XLOOKUP($A102,'PY1 Data(H)'!$A$1:$A$288,'PY1 Data(H)'!$A$1:$CZ$288))</f>
        <v>#N/A</v>
      </c>
      <c r="K102" s="176" t="e" cm="1">
        <f t="array" ref="K102">_xlfn.XLOOKUP(K$1,'PY1 Data(H)'!$A$1:$CZ$1,_xlfn.XLOOKUP($A102,'PY1 Data(H)'!$A$1:$A$288,'PY1 Data(H)'!$A$1:$CZ$288))</f>
        <v>#N/A</v>
      </c>
      <c r="L102" s="176" t="e" cm="1">
        <f t="array" ref="L102">_xlfn.XLOOKUP(L$1,'PY1 Data(H)'!$A$1:$CZ$1,_xlfn.XLOOKUP($A102,'PY1 Data(H)'!$A$1:$A$288,'PY1 Data(H)'!$A$1:$CZ$288))</f>
        <v>#N/A</v>
      </c>
      <c r="M102" s="176" t="e" cm="1">
        <f t="array" ref="M102">_xlfn.XLOOKUP(M$1,'PY1 Data(H)'!$A$1:$CZ$1,_xlfn.XLOOKUP($A102,'PY1 Data(H)'!$A$1:$A$288,'PY1 Data(H)'!$A$1:$CZ$288))</f>
        <v>#N/A</v>
      </c>
      <c r="N102" s="176" t="e" cm="1">
        <f t="array" ref="N102">_xlfn.XLOOKUP(N$1,'PY1 Data(H)'!$A$1:$CZ$1,_xlfn.XLOOKUP($A102,'PY1 Data(H)'!$A$1:$A$288,'PY1 Data(H)'!$A$1:$CZ$288))</f>
        <v>#N/A</v>
      </c>
      <c r="O102" s="176" t="e" cm="1">
        <f t="array" ref="O102">_xlfn.XLOOKUP(O$1,'PY1 Data(H)'!$A$1:$CZ$1,_xlfn.XLOOKUP($A102,'PY1 Data(H)'!$A$1:$A$288,'PY1 Data(H)'!$A$1:$CZ$288))</f>
        <v>#N/A</v>
      </c>
      <c r="P102" s="176" t="e" cm="1">
        <f t="array" ref="P102">_xlfn.XLOOKUP(P$1,'PY1 Data(H)'!$A$1:$CZ$1,_xlfn.XLOOKUP($A102,'PY1 Data(H)'!$A$1:$A$288,'PY1 Data(H)'!$A$1:$CZ$288))</f>
        <v>#N/A</v>
      </c>
      <c r="Q102" s="176" t="e" cm="1">
        <f t="array" ref="Q102">_xlfn.XLOOKUP(Q$1,'PY1 Data(H)'!$A$1:$CZ$1,_xlfn.XLOOKUP($A102,'PY1 Data(H)'!$A$1:$A$288,'PY1 Data(H)'!$A$1:$CZ$288))</f>
        <v>#N/A</v>
      </c>
      <c r="R102" s="176" t="e" cm="1">
        <f t="array" ref="R102">_xlfn.XLOOKUP(R$1,'PY1 Data(H)'!$A$1:$CZ$1,_xlfn.XLOOKUP($A102,'PY1 Data(H)'!$A$1:$A$288,'PY1 Data(H)'!$A$1:$CZ$288))</f>
        <v>#N/A</v>
      </c>
      <c r="S102" s="176" t="e" cm="1">
        <f t="array" ref="S102">_xlfn.XLOOKUP(S$1,'PY1 Data(H)'!$A$1:$CZ$1,_xlfn.XLOOKUP($A102,'PY1 Data(H)'!$A$1:$A$288,'PY1 Data(H)'!$A$1:$CZ$288))</f>
        <v>#N/A</v>
      </c>
      <c r="T102" s="176" t="e" cm="1">
        <f t="array" ref="T102">_xlfn.XLOOKUP(T$1,'PY1 Data(H)'!$A$1:$CZ$1,_xlfn.XLOOKUP($A102,'PY1 Data(H)'!$A$1:$A$288,'PY1 Data(H)'!$A$1:$CZ$288))</f>
        <v>#N/A</v>
      </c>
      <c r="U102" s="176" t="e" cm="1">
        <f t="array" ref="U102">_xlfn.XLOOKUP(U$1,'PY1 Data(H)'!$A$1:$CZ$1,_xlfn.XLOOKUP($A102,'PY1 Data(H)'!$A$1:$A$288,'PY1 Data(H)'!$A$1:$CZ$288))</f>
        <v>#N/A</v>
      </c>
      <c r="V102" s="176" t="e" cm="1">
        <f t="array" ref="V102">_xlfn.XLOOKUP(V$1,'PY1 Data(H)'!$A$1:$CZ$1,_xlfn.XLOOKUP($A102,'PY1 Data(H)'!$A$1:$A$288,'PY1 Data(H)'!$A$1:$CZ$288))</f>
        <v>#N/A</v>
      </c>
      <c r="W102" s="176" t="e" cm="1">
        <f t="array" ref="W102">_xlfn.XLOOKUP(W$1,'PY1 Data(H)'!$A$1:$CZ$1,_xlfn.XLOOKUP($A102,'PY1 Data(H)'!$A$1:$A$288,'PY1 Data(H)'!$A$1:$CZ$288))</f>
        <v>#N/A</v>
      </c>
      <c r="X102" s="176" t="e" cm="1">
        <f t="array" ref="X102">_xlfn.XLOOKUP(X$1,'PY1 Data(H)'!$A$1:$CZ$1,_xlfn.XLOOKUP($A102,'PY1 Data(H)'!$A$1:$A$288,'PY1 Data(H)'!$A$1:$CZ$288))</f>
        <v>#N/A</v>
      </c>
      <c r="Y102" s="176" t="e" cm="1">
        <f t="array" ref="Y102">_xlfn.XLOOKUP(Y$1,'PY1 Data(H)'!$A$1:$CZ$1,_xlfn.XLOOKUP($A102,'PY1 Data(H)'!$A$1:$A$288,'PY1 Data(H)'!$A$1:$CZ$288))</f>
        <v>#N/A</v>
      </c>
      <c r="Z102" s="176" t="e" cm="1">
        <f t="array" ref="Z102">_xlfn.XLOOKUP(Z$1,'PY1 Data(H)'!$A$1:$CZ$1,_xlfn.XLOOKUP($A102,'PY1 Data(H)'!$A$1:$A$288,'PY1 Data(H)'!$A$1:$CZ$288))</f>
        <v>#N/A</v>
      </c>
      <c r="AA102" s="176" t="e" cm="1">
        <f t="array" ref="AA102">_xlfn.XLOOKUP(AA$1,'PY1 Data(H)'!$A$1:$CZ$1,_xlfn.XLOOKUP($A102,'PY1 Data(H)'!$A$1:$A$288,'PY1 Data(H)'!$A$1:$CZ$288))</f>
        <v>#N/A</v>
      </c>
      <c r="AB102" s="176" t="e" cm="1">
        <f t="array" ref="AB102">_xlfn.XLOOKUP(AB$1,'PY1 Data(H)'!$A$1:$CZ$1,_xlfn.XLOOKUP($A102,'PY1 Data(H)'!$A$1:$A$288,'PY1 Data(H)'!$A$1:$CZ$288))</f>
        <v>#N/A</v>
      </c>
      <c r="AC102" s="176" t="e" cm="1">
        <f t="array" ref="AC102">_xlfn.XLOOKUP(AC$1,'PY1 Data(H)'!$A$1:$CZ$1,_xlfn.XLOOKUP($A102,'PY1 Data(H)'!$A$1:$A$288,'PY1 Data(H)'!$A$1:$CZ$288))</f>
        <v>#N/A</v>
      </c>
      <c r="AD102" s="176" t="e" cm="1">
        <f t="array" ref="AD102">_xlfn.XLOOKUP(AD$1,'PY1 Data(H)'!$A$1:$CZ$1,_xlfn.XLOOKUP($A102,'PY1 Data(H)'!$A$1:$A$288,'PY1 Data(H)'!$A$1:$CZ$288))</f>
        <v>#N/A</v>
      </c>
      <c r="AE102" s="176" t="e" cm="1">
        <f t="array" ref="AE102">_xlfn.XLOOKUP(AE$1,'PY1 Data(H)'!$A$1:$CZ$1,_xlfn.XLOOKUP($A102,'PY1 Data(H)'!$A$1:$A$288,'PY1 Data(H)'!$A$1:$CZ$288))</f>
        <v>#N/A</v>
      </c>
      <c r="AF102" s="176" t="e" cm="1">
        <f t="array" ref="AF102">_xlfn.XLOOKUP(AF$1,'PY1 Data(H)'!$A$1:$CZ$1,_xlfn.XLOOKUP($A102,'PY1 Data(H)'!$A$1:$A$288,'PY1 Data(H)'!$A$1:$CZ$288))</f>
        <v>#N/A</v>
      </c>
      <c r="AG102" s="176" t="e" cm="1">
        <f t="array" ref="AG102">_xlfn.XLOOKUP(AG$1,'PY1 Data(H)'!$A$1:$CZ$1,_xlfn.XLOOKUP($A102,'PY1 Data(H)'!$A$1:$A$288,'PY1 Data(H)'!$A$1:$CZ$288))</f>
        <v>#N/A</v>
      </c>
      <c r="AH102" s="176" t="e" cm="1">
        <f t="array" ref="AH102">_xlfn.XLOOKUP(AH$1,'PY1 Data(H)'!$A$1:$CZ$1,_xlfn.XLOOKUP($A102,'PY1 Data(H)'!$A$1:$A$288,'PY1 Data(H)'!$A$1:$CZ$288))</f>
        <v>#N/A</v>
      </c>
      <c r="AI102" s="176" t="e" cm="1">
        <f t="array" ref="AI102">_xlfn.XLOOKUP(AI$1,'PY1 Data(H)'!$A$1:$CZ$1,_xlfn.XLOOKUP($A102,'PY1 Data(H)'!$A$1:$A$288,'PY1 Data(H)'!$A$1:$CZ$288))</f>
        <v>#N/A</v>
      </c>
      <c r="AJ102" s="176" t="e" cm="1">
        <f t="array" ref="AJ102">_xlfn.XLOOKUP(AJ$1,'PY1 Data(H)'!$A$1:$CZ$1,_xlfn.XLOOKUP($A102,'PY1 Data(H)'!$A$1:$A$288,'PY1 Data(H)'!$A$1:$CZ$288))</f>
        <v>#N/A</v>
      </c>
      <c r="AK102" s="176" t="e" cm="1">
        <f t="array" ref="AK102">_xlfn.XLOOKUP(AK$1,'PY1 Data(H)'!$A$1:$CZ$1,_xlfn.XLOOKUP($A102,'PY1 Data(H)'!$A$1:$A$288,'PY1 Data(H)'!$A$1:$CZ$288))</f>
        <v>#N/A</v>
      </c>
      <c r="AL102" s="176" t="e" cm="1">
        <f t="array" ref="AL102">_xlfn.XLOOKUP(AL$1,'PY1 Data(H)'!$A$1:$CZ$1,_xlfn.XLOOKUP($A102,'PY1 Data(H)'!$A$1:$A$288,'PY1 Data(H)'!$A$1:$CZ$288))</f>
        <v>#N/A</v>
      </c>
      <c r="AM102" s="176" t="e" cm="1">
        <f t="array" ref="AM102">_xlfn.XLOOKUP(AM$1,'PY1 Data(H)'!$A$1:$CZ$1,_xlfn.XLOOKUP($A102,'PY1 Data(H)'!$A$1:$A$288,'PY1 Data(H)'!$A$1:$CZ$288))</f>
        <v>#N/A</v>
      </c>
      <c r="AN102" s="176" t="e" cm="1">
        <f t="array" ref="AN102">_xlfn.XLOOKUP(AN$1,'PY1 Data(H)'!$A$1:$CZ$1,_xlfn.XLOOKUP($A102,'PY1 Data(H)'!$A$1:$A$288,'PY1 Data(H)'!$A$1:$CZ$288))</f>
        <v>#N/A</v>
      </c>
      <c r="AO102" s="176" t="e" cm="1">
        <f t="array" ref="AO102">_xlfn.XLOOKUP(AO$1,'PY1 Data(H)'!$A$1:$CZ$1,_xlfn.XLOOKUP($A102,'PY1 Data(H)'!$A$1:$A$288,'PY1 Data(H)'!$A$1:$CZ$288))</f>
        <v>#N/A</v>
      </c>
      <c r="AP102" s="176" t="e" cm="1">
        <f t="array" ref="AP102">_xlfn.XLOOKUP(AP$1,'PY1 Data(H)'!$A$1:$CZ$1,_xlfn.XLOOKUP($A102,'PY1 Data(H)'!$A$1:$A$288,'PY1 Data(H)'!$A$1:$CZ$288))</f>
        <v>#N/A</v>
      </c>
      <c r="AQ102" s="176" t="e" cm="1">
        <f t="array" ref="AQ102">_xlfn.XLOOKUP(AQ$1,'PY1 Data(H)'!$A$1:$CZ$1,_xlfn.XLOOKUP($A102,'PY1 Data(H)'!$A$1:$A$288,'PY1 Data(H)'!$A$1:$CZ$288))</f>
        <v>#N/A</v>
      </c>
      <c r="AR102" s="176" t="e" cm="1">
        <f t="array" ref="AR102">_xlfn.XLOOKUP(AR$1,'PY1 Data(H)'!$A$1:$CZ$1,_xlfn.XLOOKUP($A102,'PY1 Data(H)'!$A$1:$A$288,'PY1 Data(H)'!$A$1:$CZ$288))</f>
        <v>#N/A</v>
      </c>
      <c r="AS102" s="176" t="e" cm="1">
        <f t="array" ref="AS102">_xlfn.XLOOKUP(AS$1,'PY1 Data(H)'!$A$1:$CZ$1,_xlfn.XLOOKUP($A102,'PY1 Data(H)'!$A$1:$A$288,'PY1 Data(H)'!$A$1:$CZ$288))</f>
        <v>#N/A</v>
      </c>
      <c r="AT102" s="176" t="e" cm="1">
        <f t="array" ref="AT102">_xlfn.XLOOKUP(AT$1,'PY1 Data(H)'!$A$1:$CZ$1,_xlfn.XLOOKUP($A102,'PY1 Data(H)'!$A$1:$A$288,'PY1 Data(H)'!$A$1:$CZ$288))</f>
        <v>#N/A</v>
      </c>
      <c r="AU102" s="176" t="e" cm="1">
        <f t="array" ref="AU102">_xlfn.XLOOKUP(AU$1,'PY1 Data(H)'!$A$1:$CZ$1,_xlfn.XLOOKUP($A102,'PY1 Data(H)'!$A$1:$A$288,'PY1 Data(H)'!$A$1:$CZ$288))</f>
        <v>#N/A</v>
      </c>
      <c r="AV102" s="176" t="e" cm="1">
        <f t="array" ref="AV102">_xlfn.XLOOKUP(AV$1,'PY1 Data(H)'!$A$1:$CZ$1,_xlfn.XLOOKUP($A102,'PY1 Data(H)'!$A$1:$A$288,'PY1 Data(H)'!$A$1:$CZ$288))</f>
        <v>#N/A</v>
      </c>
      <c r="AW102" s="176" t="e" cm="1">
        <f t="array" ref="AW102">_xlfn.XLOOKUP(AW$1,'PY1 Data(H)'!$A$1:$CZ$1,_xlfn.XLOOKUP($A102,'PY1 Data(H)'!$A$1:$A$288,'PY1 Data(H)'!$A$1:$CZ$288))</f>
        <v>#N/A</v>
      </c>
      <c r="AX102" s="176" t="e" cm="1">
        <f t="array" ref="AX102">_xlfn.XLOOKUP(AX$1,'PY1 Data(H)'!$A$1:$CZ$1,_xlfn.XLOOKUP($A102,'PY1 Data(H)'!$A$1:$A$288,'PY1 Data(H)'!$A$1:$CZ$288))</f>
        <v>#N/A</v>
      </c>
      <c r="AY102" s="176" t="e" cm="1">
        <f t="array" ref="AY102">_xlfn.XLOOKUP(AY$1,'PY1 Data(H)'!$A$1:$CZ$1,_xlfn.XLOOKUP($A102,'PY1 Data(H)'!$A$1:$A$288,'PY1 Data(H)'!$A$1:$CZ$288))</f>
        <v>#N/A</v>
      </c>
      <c r="AZ102" s="176" t="e" cm="1">
        <f t="array" ref="AZ102">_xlfn.XLOOKUP(AZ$1,'PY1 Data(H)'!$A$1:$CZ$1,_xlfn.XLOOKUP($A102,'PY1 Data(H)'!$A$1:$A$288,'PY1 Data(H)'!$A$1:$CZ$288))</f>
        <v>#N/A</v>
      </c>
      <c r="BA102" s="176" t="e" cm="1">
        <f t="array" ref="BA102">_xlfn.XLOOKUP(BA$1,'PY1 Data(H)'!$A$1:$CZ$1,_xlfn.XLOOKUP($A102,'PY1 Data(H)'!$A$1:$A$288,'PY1 Data(H)'!$A$1:$CZ$288))</f>
        <v>#N/A</v>
      </c>
      <c r="BB102" s="176" t="e" cm="1">
        <f t="array" ref="BB102">_xlfn.XLOOKUP(BB$1,'PY1 Data(H)'!$A$1:$CZ$1,_xlfn.XLOOKUP($A102,'PY1 Data(H)'!$A$1:$A$288,'PY1 Data(H)'!$A$1:$CZ$288))</f>
        <v>#N/A</v>
      </c>
      <c r="BC102" s="176" t="e" cm="1">
        <f t="array" ref="BC102">_xlfn.XLOOKUP(BC$1,'PY1 Data(H)'!$A$1:$CZ$1,_xlfn.XLOOKUP($A102,'PY1 Data(H)'!$A$1:$A$288,'PY1 Data(H)'!$A$1:$CZ$288))</f>
        <v>#N/A</v>
      </c>
      <c r="BD102" s="176" t="e" cm="1">
        <f t="array" ref="BD102">_xlfn.XLOOKUP(BD$1,'PY1 Data(H)'!$A$1:$CZ$1,_xlfn.XLOOKUP($A102,'PY1 Data(H)'!$A$1:$A$288,'PY1 Data(H)'!$A$1:$CZ$288))</f>
        <v>#N/A</v>
      </c>
      <c r="BE102" s="176" t="e" cm="1">
        <f t="array" ref="BE102">_xlfn.XLOOKUP(BE$1,'PY1 Data(H)'!$A$1:$CZ$1,_xlfn.XLOOKUP($A102,'PY1 Data(H)'!$A$1:$A$288,'PY1 Data(H)'!$A$1:$CZ$288))</f>
        <v>#N/A</v>
      </c>
      <c r="BF102" s="176" t="e" cm="1">
        <f t="array" ref="BF102">_xlfn.XLOOKUP(BF$1,'PY1 Data(H)'!$A$1:$CZ$1,_xlfn.XLOOKUP($A102,'PY1 Data(H)'!$A$1:$A$288,'PY1 Data(H)'!$A$1:$CZ$288))</f>
        <v>#N/A</v>
      </c>
      <c r="BG102" s="176" t="e" cm="1">
        <f t="array" ref="BG102">_xlfn.XLOOKUP(BG$1,'PY1 Data(H)'!$A$1:$CZ$1,_xlfn.XLOOKUP($A102,'PY1 Data(H)'!$A$1:$A$288,'PY1 Data(H)'!$A$1:$CZ$288))</f>
        <v>#N/A</v>
      </c>
      <c r="BH102" s="176" t="e" cm="1">
        <f t="array" ref="BH102">_xlfn.XLOOKUP(BH$1,'PY1 Data(H)'!$A$1:$CZ$1,_xlfn.XLOOKUP($A102,'PY1 Data(H)'!$A$1:$A$288,'PY1 Data(H)'!$A$1:$CZ$288))</f>
        <v>#N/A</v>
      </c>
      <c r="BI102" s="176" t="e" cm="1">
        <f t="array" ref="BI102">_xlfn.XLOOKUP(BI$1,'PY1 Data(H)'!$A$1:$CZ$1,_xlfn.XLOOKUP($A102,'PY1 Data(H)'!$A$1:$A$288,'PY1 Data(H)'!$A$1:$CZ$288))</f>
        <v>#N/A</v>
      </c>
      <c r="BJ102" s="176" t="e" cm="1">
        <f t="array" ref="BJ102">_xlfn.XLOOKUP(BJ$1,'PY1 Data(H)'!$A$1:$CZ$1,_xlfn.XLOOKUP($A102,'PY1 Data(H)'!$A$1:$A$288,'PY1 Data(H)'!$A$1:$CZ$288))</f>
        <v>#N/A</v>
      </c>
      <c r="BK102" s="176" t="e" cm="1">
        <f t="array" ref="BK102">_xlfn.XLOOKUP(BK$1,'PY1 Data(H)'!$A$1:$CZ$1,_xlfn.XLOOKUP($A102,'PY1 Data(H)'!$A$1:$A$288,'PY1 Data(H)'!$A$1:$CZ$288))</f>
        <v>#N/A</v>
      </c>
      <c r="BL102" s="176" t="e" cm="1">
        <f t="array" ref="BL102">_xlfn.XLOOKUP(BL$1,'PY1 Data(H)'!$A$1:$CZ$1,_xlfn.XLOOKUP($A102,'PY1 Data(H)'!$A$1:$A$288,'PY1 Data(H)'!$A$1:$CZ$288))</f>
        <v>#N/A</v>
      </c>
      <c r="BM102" s="176" t="e" cm="1">
        <f t="array" ref="BM102">_xlfn.XLOOKUP(BM$1,'PY1 Data(H)'!$A$1:$CZ$1,_xlfn.XLOOKUP($A102,'PY1 Data(H)'!$A$1:$A$288,'PY1 Data(H)'!$A$1:$CZ$288))</f>
        <v>#N/A</v>
      </c>
      <c r="BN102" s="176" t="e" cm="1">
        <f t="array" ref="BN102">_xlfn.XLOOKUP(BN$1,'PY1 Data(H)'!$A$1:$CZ$1,_xlfn.XLOOKUP($A102,'PY1 Data(H)'!$A$1:$A$288,'PY1 Data(H)'!$A$1:$CZ$288))</f>
        <v>#N/A</v>
      </c>
      <c r="BO102" s="176" t="e" cm="1">
        <f t="array" ref="BO102">_xlfn.XLOOKUP(BO$1,'PY1 Data(H)'!$A$1:$CZ$1,_xlfn.XLOOKUP($A102,'PY1 Data(H)'!$A$1:$A$288,'PY1 Data(H)'!$A$1:$CZ$288))</f>
        <v>#N/A</v>
      </c>
      <c r="BP102" s="176" t="e" cm="1">
        <f t="array" ref="BP102">_xlfn.XLOOKUP(BP$1,'PY1 Data(H)'!$A$1:$CZ$1,_xlfn.XLOOKUP($A102,'PY1 Data(H)'!$A$1:$A$288,'PY1 Data(H)'!$A$1:$CZ$288))</f>
        <v>#N/A</v>
      </c>
      <c r="BQ102" s="176" t="e" cm="1">
        <f t="array" ref="BQ102">_xlfn.XLOOKUP(BQ$1,'PY1 Data(H)'!$A$1:$CZ$1,_xlfn.XLOOKUP($A102,'PY1 Data(H)'!$A$1:$A$288,'PY1 Data(H)'!$A$1:$CZ$288))</f>
        <v>#N/A</v>
      </c>
      <c r="BR102" s="176" t="e" cm="1">
        <f t="array" ref="BR102">_xlfn.XLOOKUP(BR$1,'PY1 Data(H)'!$A$1:$CZ$1,_xlfn.XLOOKUP($A102,'PY1 Data(H)'!$A$1:$A$288,'PY1 Data(H)'!$A$1:$CZ$288))</f>
        <v>#N/A</v>
      </c>
      <c r="BS102" s="176" t="e" cm="1">
        <f t="array" ref="BS102">_xlfn.XLOOKUP(BS$1,'PY1 Data(H)'!$A$1:$CZ$1,_xlfn.XLOOKUP($A102,'PY1 Data(H)'!$A$1:$A$288,'PY1 Data(H)'!$A$1:$CZ$288))</f>
        <v>#N/A</v>
      </c>
      <c r="BT102" s="176" t="e" cm="1">
        <f t="array" ref="BT102">_xlfn.XLOOKUP(BT$1,'PY1 Data(H)'!$A$1:$CZ$1,_xlfn.XLOOKUP($A102,'PY1 Data(H)'!$A$1:$A$288,'PY1 Data(H)'!$A$1:$CZ$288))</f>
        <v>#N/A</v>
      </c>
      <c r="BU102" s="176" t="e" cm="1">
        <f t="array" ref="BU102">_xlfn.XLOOKUP(BU$1,'PY1 Data(H)'!$A$1:$CZ$1,_xlfn.XLOOKUP($A102,'PY1 Data(H)'!$A$1:$A$288,'PY1 Data(H)'!$A$1:$CZ$288))</f>
        <v>#N/A</v>
      </c>
      <c r="BV102" s="176" t="e" cm="1">
        <f t="array" ref="BV102">_xlfn.XLOOKUP(BV$1,'PY1 Data(H)'!$A$1:$CZ$1,_xlfn.XLOOKUP($A102,'PY1 Data(H)'!$A$1:$A$288,'PY1 Data(H)'!$A$1:$CZ$288))</f>
        <v>#N/A</v>
      </c>
      <c r="BW102" s="176" t="e" cm="1">
        <f t="array" ref="BW102">_xlfn.XLOOKUP(BW$1,'PY1 Data(H)'!$A$1:$CZ$1,_xlfn.XLOOKUP($A102,'PY1 Data(H)'!$A$1:$A$288,'PY1 Data(H)'!$A$1:$CZ$288))</f>
        <v>#N/A</v>
      </c>
      <c r="BX102" s="176" t="e" cm="1">
        <f t="array" ref="BX102">_xlfn.XLOOKUP(BX$1,'PY1 Data(H)'!$A$1:$CZ$1,_xlfn.XLOOKUP($A102,'PY1 Data(H)'!$A$1:$A$288,'PY1 Data(H)'!$A$1:$CZ$288))</f>
        <v>#N/A</v>
      </c>
      <c r="BY102" s="176" t="e" cm="1">
        <f t="array" ref="BY102">_xlfn.XLOOKUP(BY$1,'PY1 Data(H)'!$A$1:$CZ$1,_xlfn.XLOOKUP($A102,'PY1 Data(H)'!$A$1:$A$288,'PY1 Data(H)'!$A$1:$CZ$288))</f>
        <v>#N/A</v>
      </c>
      <c r="BZ102" s="176" t="e" cm="1">
        <f t="array" ref="BZ102">_xlfn.XLOOKUP(BZ$1,'PY1 Data(H)'!$A$1:$CZ$1,_xlfn.XLOOKUP($A102,'PY1 Data(H)'!$A$1:$A$288,'PY1 Data(H)'!$A$1:$CZ$288))</f>
        <v>#N/A</v>
      </c>
      <c r="CA102" s="176" t="e" cm="1">
        <f t="array" ref="CA102">_xlfn.XLOOKUP(CA$1,'PY1 Data(H)'!$A$1:$CZ$1,_xlfn.XLOOKUP($A102,'PY1 Data(H)'!$A$1:$A$288,'PY1 Data(H)'!$A$1:$CZ$288))</f>
        <v>#N/A</v>
      </c>
      <c r="CB102" s="176" t="e" cm="1">
        <f t="array" ref="CB102">_xlfn.XLOOKUP(CB$1,'PY1 Data(H)'!$A$1:$CZ$1,_xlfn.XLOOKUP($A102,'PY1 Data(H)'!$A$1:$A$288,'PY1 Data(H)'!$A$1:$CZ$288))</f>
        <v>#N/A</v>
      </c>
      <c r="CC102" s="176" t="e" cm="1">
        <f t="array" ref="CC102">_xlfn.XLOOKUP(CC$1,'PY1 Data(H)'!$A$1:$CZ$1,_xlfn.XLOOKUP($A102,'PY1 Data(H)'!$A$1:$A$288,'PY1 Data(H)'!$A$1:$CZ$288))</f>
        <v>#N/A</v>
      </c>
      <c r="CD102" s="176" t="e" cm="1">
        <f t="array" ref="CD102">_xlfn.XLOOKUP(CD$1,'PY1 Data(H)'!$A$1:$CZ$1,_xlfn.XLOOKUP($A102,'PY1 Data(H)'!$A$1:$A$288,'PY1 Data(H)'!$A$1:$CZ$288))</f>
        <v>#N/A</v>
      </c>
      <c r="CE102" s="176" t="e" cm="1">
        <f t="array" ref="CE102">_xlfn.XLOOKUP(CE$1,'PY1 Data(H)'!$A$1:$CZ$1,_xlfn.XLOOKUP($A102,'PY1 Data(H)'!$A$1:$A$288,'PY1 Data(H)'!$A$1:$CZ$288))</f>
        <v>#N/A</v>
      </c>
      <c r="CF102" s="176" t="e" cm="1">
        <f t="array" ref="CF102">_xlfn.XLOOKUP(CF$1,'PY1 Data(H)'!$A$1:$CZ$1,_xlfn.XLOOKUP($A102,'PY1 Data(H)'!$A$1:$A$288,'PY1 Data(H)'!$A$1:$CZ$288))</f>
        <v>#N/A</v>
      </c>
      <c r="CG102" s="176" t="e" cm="1">
        <f t="array" ref="CG102">_xlfn.XLOOKUP(CG$1,'PY1 Data(H)'!$A$1:$CZ$1,_xlfn.XLOOKUP($A102,'PY1 Data(H)'!$A$1:$A$288,'PY1 Data(H)'!$A$1:$CZ$288))</f>
        <v>#N/A</v>
      </c>
      <c r="CH102" s="176" t="e" cm="1">
        <f t="array" ref="CH102">_xlfn.XLOOKUP(CH$1,'PY1 Data(H)'!$A$1:$CZ$1,_xlfn.XLOOKUP($A102,'PY1 Data(H)'!$A$1:$A$288,'PY1 Data(H)'!$A$1:$CZ$288))</f>
        <v>#N/A</v>
      </c>
      <c r="CI102" s="176" t="e" cm="1">
        <f t="array" ref="CI102">_xlfn.XLOOKUP(CI$1,'PY1 Data(H)'!$A$1:$CZ$1,_xlfn.XLOOKUP($A102,'PY1 Data(H)'!$A$1:$A$288,'PY1 Data(H)'!$A$1:$CZ$288))</f>
        <v>#N/A</v>
      </c>
      <c r="CJ102" s="176" t="e" cm="1">
        <f t="array" ref="CJ102">_xlfn.XLOOKUP(CJ$1,'PY1 Data(H)'!$A$1:$CZ$1,_xlfn.XLOOKUP($A102,'PY1 Data(H)'!$A$1:$A$288,'PY1 Data(H)'!$A$1:$CZ$288))</f>
        <v>#N/A</v>
      </c>
      <c r="CK102" s="176" t="e" cm="1">
        <f t="array" ref="CK102">_xlfn.XLOOKUP(CK$1,'PY1 Data(H)'!$A$1:$CZ$1,_xlfn.XLOOKUP($A102,'PY1 Data(H)'!$A$1:$A$288,'PY1 Data(H)'!$A$1:$CZ$288))</f>
        <v>#N/A</v>
      </c>
      <c r="CL102" s="176" t="e" cm="1">
        <f t="array" ref="CL102">_xlfn.XLOOKUP(CL$1,'PY1 Data(H)'!$A$1:$CZ$1,_xlfn.XLOOKUP($A102,'PY1 Data(H)'!$A$1:$A$288,'PY1 Data(H)'!$A$1:$CZ$288))</f>
        <v>#N/A</v>
      </c>
      <c r="CM102" s="176" t="e" cm="1">
        <f t="array" ref="CM102">_xlfn.XLOOKUP(CM$1,'PY1 Data(H)'!$A$1:$CZ$1,_xlfn.XLOOKUP($A102,'PY1 Data(H)'!$A$1:$A$288,'PY1 Data(H)'!$A$1:$CZ$288))</f>
        <v>#N/A</v>
      </c>
      <c r="CN102" s="176" t="e" cm="1">
        <f t="array" ref="CN102">_xlfn.XLOOKUP(CN$1,'PY1 Data(H)'!$A$1:$CZ$1,_xlfn.XLOOKUP($A102,'PY1 Data(H)'!$A$1:$A$288,'PY1 Data(H)'!$A$1:$CZ$288))</f>
        <v>#N/A</v>
      </c>
      <c r="CO102" s="176" t="e" cm="1">
        <f t="array" ref="CO102">_xlfn.XLOOKUP(CO$1,'PY1 Data(H)'!$A$1:$CZ$1,_xlfn.XLOOKUP($A102,'PY1 Data(H)'!$A$1:$A$288,'PY1 Data(H)'!$A$1:$CZ$288))</f>
        <v>#N/A</v>
      </c>
      <c r="CP102" s="176" t="e" cm="1">
        <f t="array" ref="CP102">_xlfn.XLOOKUP(CP$1,'PY1 Data(H)'!$A$1:$CZ$1,_xlfn.XLOOKUP($A102,'PY1 Data(H)'!$A$1:$A$288,'PY1 Data(H)'!$A$1:$CZ$288))</f>
        <v>#N/A</v>
      </c>
      <c r="CQ102" s="176" t="e" cm="1">
        <f t="array" ref="CQ102">_xlfn.XLOOKUP(CQ$1,'PY1 Data(H)'!$A$1:$CZ$1,_xlfn.XLOOKUP($A102,'PY1 Data(H)'!$A$1:$A$288,'PY1 Data(H)'!$A$1:$CZ$288))</f>
        <v>#N/A</v>
      </c>
      <c r="CR102" s="176" t="e" cm="1">
        <f t="array" ref="CR102">_xlfn.XLOOKUP(CR$1,'PY1 Data(H)'!$A$1:$CZ$1,_xlfn.XLOOKUP($A102,'PY1 Data(H)'!$A$1:$A$288,'PY1 Data(H)'!$A$1:$CZ$288))</f>
        <v>#N/A</v>
      </c>
      <c r="CS102" s="176" t="e" cm="1">
        <f t="array" ref="CS102">_xlfn.XLOOKUP(CS$1,'PY1 Data(H)'!$A$1:$CZ$1,_xlfn.XLOOKUP($A102,'PY1 Data(H)'!$A$1:$A$288,'PY1 Data(H)'!$A$1:$CZ$288))</f>
        <v>#N/A</v>
      </c>
      <c r="CT102" s="176" t="e" cm="1">
        <f t="array" ref="CT102">_xlfn.XLOOKUP(CT$1,'PY1 Data(H)'!$A$1:$CZ$1,_xlfn.XLOOKUP($A102,'PY1 Data(H)'!$A$1:$A$288,'PY1 Data(H)'!$A$1:$CZ$288))</f>
        <v>#N/A</v>
      </c>
      <c r="CU102" s="176" t="e" cm="1">
        <f t="array" ref="CU102">_xlfn.XLOOKUP(CU$1,'PY1 Data(H)'!$A$1:$CZ$1,_xlfn.XLOOKUP($A102,'PY1 Data(H)'!$A$1:$A$288,'PY1 Data(H)'!$A$1:$CZ$288))</f>
        <v>#N/A</v>
      </c>
      <c r="CV102" s="176" t="e" cm="1">
        <f t="array" ref="CV102">_xlfn.XLOOKUP(CV$1,'PY1 Data(H)'!$A$1:$CZ$1,_xlfn.XLOOKUP($A102,'PY1 Data(H)'!$A$1:$A$288,'PY1 Data(H)'!$A$1:$CZ$288))</f>
        <v>#N/A</v>
      </c>
      <c r="CW102" s="176" t="e" cm="1">
        <f t="array" ref="CW102">_xlfn.XLOOKUP(CW$1,'PY1 Data(H)'!$A$1:$CZ$1,_xlfn.XLOOKUP($A102,'PY1 Data(H)'!$A$1:$A$288,'PY1 Data(H)'!$A$1:$CZ$288))</f>
        <v>#N/A</v>
      </c>
      <c r="CX102" s="176" t="e" cm="1">
        <f t="array" ref="CX102">_xlfn.XLOOKUP(CX$1,'PY1 Data(H)'!$A$1:$CZ$1,_xlfn.XLOOKUP($A102,'PY1 Data(H)'!$A$1:$A$288,'PY1 Data(H)'!$A$1:$CZ$288))</f>
        <v>#N/A</v>
      </c>
      <c r="CY102" s="176" t="e" cm="1">
        <f t="array" ref="CY102">_xlfn.XLOOKUP(CY$1,'PY1 Data(H)'!$A$1:$CZ$1,_xlfn.XLOOKUP($A102,'PY1 Data(H)'!$A$1:$A$288,'PY1 Data(H)'!$A$1:$CZ$288))</f>
        <v>#N/A</v>
      </c>
    </row>
    <row r="103" spans="1:103" x14ac:dyDescent="0.3">
      <c r="A103">
        <v>88</v>
      </c>
      <c r="D103" s="176" cm="1">
        <f t="array" ref="D103">_xlfn.XLOOKUP(D$1,'PY1 Data(H)'!$A$1:$CZ$1,_xlfn.XLOOKUP($A103,'PY1 Data(H)'!$A$1:$A$288,'PY1 Data(H)'!$A$1:$CZ$288))</f>
        <v>0</v>
      </c>
      <c r="E103" s="176" cm="1">
        <f t="array" ref="E103">_xlfn.XLOOKUP(E$1,'PY1 Data(H)'!$A$1:$CZ$1,_xlfn.XLOOKUP($A103,'PY1 Data(H)'!$A$1:$A$288,'PY1 Data(H)'!$A$1:$CZ$288))</f>
        <v>3431036</v>
      </c>
      <c r="F103" s="176" cm="1">
        <f t="array" ref="F103">_xlfn.XLOOKUP(F$1,'PY1 Data(H)'!$A$1:$CZ$1,_xlfn.XLOOKUP($A103,'PY1 Data(H)'!$A$1:$A$288,'PY1 Data(H)'!$A$1:$CZ$288))</f>
        <v>0</v>
      </c>
      <c r="G103" s="176" cm="1">
        <f t="array" ref="G103">_xlfn.XLOOKUP(G$1,'PY1 Data(H)'!$A$1:$CZ$1,_xlfn.XLOOKUP($A103,'PY1 Data(H)'!$A$1:$A$288,'PY1 Data(H)'!$A$1:$CZ$288))</f>
        <v>0</v>
      </c>
      <c r="H103" s="176" cm="1">
        <f t="array" ref="H103">_xlfn.XLOOKUP(H$1,'PY1 Data(H)'!$A$1:$CZ$1,_xlfn.XLOOKUP($A103,'PY1 Data(H)'!$A$1:$A$288,'PY1 Data(H)'!$A$1:$CZ$288))</f>
        <v>0</v>
      </c>
      <c r="I103" s="176" cm="1">
        <f t="array" ref="I103">_xlfn.XLOOKUP(I$1,'PY1 Data(H)'!$A$1:$CZ$1,_xlfn.XLOOKUP($A103,'PY1 Data(H)'!$A$1:$A$288,'PY1 Data(H)'!$A$1:$CZ$288))</f>
        <v>0</v>
      </c>
      <c r="J103" s="176" cm="1">
        <f t="array" ref="J103">_xlfn.XLOOKUP(J$1,'PY1 Data(H)'!$A$1:$CZ$1,_xlfn.XLOOKUP($A103,'PY1 Data(H)'!$A$1:$A$288,'PY1 Data(H)'!$A$1:$CZ$288))</f>
        <v>7958941</v>
      </c>
      <c r="K103" s="176" cm="1">
        <f t="array" ref="K103">_xlfn.XLOOKUP(K$1,'PY1 Data(H)'!$A$1:$CZ$1,_xlfn.XLOOKUP($A103,'PY1 Data(H)'!$A$1:$A$288,'PY1 Data(H)'!$A$1:$CZ$288))</f>
        <v>2718295</v>
      </c>
      <c r="L103" s="176" cm="1">
        <f t="array" ref="L103">_xlfn.XLOOKUP(L$1,'PY1 Data(H)'!$A$1:$CZ$1,_xlfn.XLOOKUP($A103,'PY1 Data(H)'!$A$1:$A$288,'PY1 Data(H)'!$A$1:$CZ$288))</f>
        <v>2422690</v>
      </c>
      <c r="M103" s="176" cm="1">
        <f t="array" ref="M103">_xlfn.XLOOKUP(M$1,'PY1 Data(H)'!$A$1:$CZ$1,_xlfn.XLOOKUP($A103,'PY1 Data(H)'!$A$1:$A$288,'PY1 Data(H)'!$A$1:$CZ$288))</f>
        <v>66756971</v>
      </c>
      <c r="N103" s="176" cm="1">
        <f t="array" ref="N103">_xlfn.XLOOKUP(N$1,'PY1 Data(H)'!$A$1:$CZ$1,_xlfn.XLOOKUP($A103,'PY1 Data(H)'!$A$1:$A$288,'PY1 Data(H)'!$A$1:$CZ$288))</f>
        <v>0</v>
      </c>
      <c r="O103" s="176" cm="1">
        <f t="array" ref="O103">_xlfn.XLOOKUP(O$1,'PY1 Data(H)'!$A$1:$CZ$1,_xlfn.XLOOKUP($A103,'PY1 Data(H)'!$A$1:$A$288,'PY1 Data(H)'!$A$1:$CZ$288))</f>
        <v>1723440</v>
      </c>
      <c r="P103" s="176" cm="1">
        <f t="array" ref="P103">_xlfn.XLOOKUP(P$1,'PY1 Data(H)'!$A$1:$CZ$1,_xlfn.XLOOKUP($A103,'PY1 Data(H)'!$A$1:$A$288,'PY1 Data(H)'!$A$1:$CZ$288))</f>
        <v>0</v>
      </c>
      <c r="Q103" s="176" cm="1">
        <f t="array" ref="Q103">_xlfn.XLOOKUP(Q$1,'PY1 Data(H)'!$A$1:$CZ$1,_xlfn.XLOOKUP($A103,'PY1 Data(H)'!$A$1:$A$288,'PY1 Data(H)'!$A$1:$CZ$288))</f>
        <v>3695133</v>
      </c>
      <c r="R103" s="176" cm="1">
        <f t="array" ref="R103">_xlfn.XLOOKUP(R$1,'PY1 Data(H)'!$A$1:$CZ$1,_xlfn.XLOOKUP($A103,'PY1 Data(H)'!$A$1:$A$288,'PY1 Data(H)'!$A$1:$CZ$288))</f>
        <v>1780844</v>
      </c>
      <c r="S103" s="176" cm="1">
        <f t="array" ref="S103">_xlfn.XLOOKUP(S$1,'PY1 Data(H)'!$A$1:$CZ$1,_xlfn.XLOOKUP($A103,'PY1 Data(H)'!$A$1:$A$288,'PY1 Data(H)'!$A$1:$CZ$288))</f>
        <v>733693</v>
      </c>
      <c r="T103" s="176" cm="1">
        <f t="array" ref="T103">_xlfn.XLOOKUP(T$1,'PY1 Data(H)'!$A$1:$CZ$1,_xlfn.XLOOKUP($A103,'PY1 Data(H)'!$A$1:$A$288,'PY1 Data(H)'!$A$1:$CZ$288))</f>
        <v>0</v>
      </c>
      <c r="U103" s="176" cm="1">
        <f t="array" ref="U103">_xlfn.XLOOKUP(U$1,'PY1 Data(H)'!$A$1:$CZ$1,_xlfn.XLOOKUP($A103,'PY1 Data(H)'!$A$1:$A$288,'PY1 Data(H)'!$A$1:$CZ$288))</f>
        <v>0</v>
      </c>
      <c r="V103" s="176" cm="1">
        <f t="array" ref="V103">_xlfn.XLOOKUP(V$1,'PY1 Data(H)'!$A$1:$CZ$1,_xlfn.XLOOKUP($A103,'PY1 Data(H)'!$A$1:$A$288,'PY1 Data(H)'!$A$1:$CZ$288))</f>
        <v>8094233</v>
      </c>
      <c r="W103" s="176" cm="1">
        <f t="array" ref="W103">_xlfn.XLOOKUP(W$1,'PY1 Data(H)'!$A$1:$CZ$1,_xlfn.XLOOKUP($A103,'PY1 Data(H)'!$A$1:$A$288,'PY1 Data(H)'!$A$1:$CZ$288))</f>
        <v>0</v>
      </c>
      <c r="X103" s="176" cm="1">
        <f t="array" ref="X103">_xlfn.XLOOKUP(X$1,'PY1 Data(H)'!$A$1:$CZ$1,_xlfn.XLOOKUP($A103,'PY1 Data(H)'!$A$1:$A$288,'PY1 Data(H)'!$A$1:$CZ$288))</f>
        <v>1731810</v>
      </c>
      <c r="Y103" s="176" cm="1">
        <f t="array" ref="Y103">_xlfn.XLOOKUP(Y$1,'PY1 Data(H)'!$A$1:$CZ$1,_xlfn.XLOOKUP($A103,'PY1 Data(H)'!$A$1:$A$288,'PY1 Data(H)'!$A$1:$CZ$288))</f>
        <v>686910</v>
      </c>
      <c r="Z103" s="176" cm="1">
        <f t="array" ref="Z103">_xlfn.XLOOKUP(Z$1,'PY1 Data(H)'!$A$1:$CZ$1,_xlfn.XLOOKUP($A103,'PY1 Data(H)'!$A$1:$A$288,'PY1 Data(H)'!$A$1:$CZ$288))</f>
        <v>0</v>
      </c>
      <c r="AA103" s="176" cm="1">
        <f t="array" ref="AA103">_xlfn.XLOOKUP(AA$1,'PY1 Data(H)'!$A$1:$CZ$1,_xlfn.XLOOKUP($A103,'PY1 Data(H)'!$A$1:$A$288,'PY1 Data(H)'!$A$1:$CZ$288))</f>
        <v>3741341</v>
      </c>
      <c r="AB103" s="176" cm="1">
        <f t="array" ref="AB103">_xlfn.XLOOKUP(AB$1,'PY1 Data(H)'!$A$1:$CZ$1,_xlfn.XLOOKUP($A103,'PY1 Data(H)'!$A$1:$A$288,'PY1 Data(H)'!$A$1:$CZ$288))</f>
        <v>4205475</v>
      </c>
      <c r="AC103" s="176" cm="1">
        <f t="array" ref="AC103">_xlfn.XLOOKUP(AC$1,'PY1 Data(H)'!$A$1:$CZ$1,_xlfn.XLOOKUP($A103,'PY1 Data(H)'!$A$1:$A$288,'PY1 Data(H)'!$A$1:$CZ$288))</f>
        <v>646202</v>
      </c>
      <c r="AD103" s="176" cm="1">
        <f t="array" ref="AD103">_xlfn.XLOOKUP(AD$1,'PY1 Data(H)'!$A$1:$CZ$1,_xlfn.XLOOKUP($A103,'PY1 Data(H)'!$A$1:$A$288,'PY1 Data(H)'!$A$1:$CZ$288))</f>
        <v>11813282</v>
      </c>
      <c r="AE103" s="176" cm="1">
        <f t="array" ref="AE103">_xlfn.XLOOKUP(AE$1,'PY1 Data(H)'!$A$1:$CZ$1,_xlfn.XLOOKUP($A103,'PY1 Data(H)'!$A$1:$A$288,'PY1 Data(H)'!$A$1:$CZ$288))</f>
        <v>13891378</v>
      </c>
      <c r="AF103" s="176" cm="1">
        <f t="array" ref="AF103">_xlfn.XLOOKUP(AF$1,'PY1 Data(H)'!$A$1:$CZ$1,_xlfn.XLOOKUP($A103,'PY1 Data(H)'!$A$1:$A$288,'PY1 Data(H)'!$A$1:$CZ$288))</f>
        <v>846643</v>
      </c>
      <c r="AG103" s="176" cm="1">
        <f t="array" ref="AG103">_xlfn.XLOOKUP(AG$1,'PY1 Data(H)'!$A$1:$CZ$1,_xlfn.XLOOKUP($A103,'PY1 Data(H)'!$A$1:$A$288,'PY1 Data(H)'!$A$1:$CZ$288))</f>
        <v>7126317</v>
      </c>
      <c r="AH103" s="176" cm="1">
        <f t="array" ref="AH103">_xlfn.XLOOKUP(AH$1,'PY1 Data(H)'!$A$1:$CZ$1,_xlfn.XLOOKUP($A103,'PY1 Data(H)'!$A$1:$A$288,'PY1 Data(H)'!$A$1:$CZ$288))</f>
        <v>3111447</v>
      </c>
      <c r="AI103" s="176" cm="1">
        <f t="array" ref="AI103">_xlfn.XLOOKUP(AI$1,'PY1 Data(H)'!$A$1:$CZ$1,_xlfn.XLOOKUP($A103,'PY1 Data(H)'!$A$1:$A$288,'PY1 Data(H)'!$A$1:$CZ$288))</f>
        <v>10820804</v>
      </c>
      <c r="AJ103" s="176" cm="1">
        <f t="array" ref="AJ103">_xlfn.XLOOKUP(AJ$1,'PY1 Data(H)'!$A$1:$CZ$1,_xlfn.XLOOKUP($A103,'PY1 Data(H)'!$A$1:$A$288,'PY1 Data(H)'!$A$1:$CZ$288))</f>
        <v>4371000</v>
      </c>
      <c r="AK103" s="176" cm="1">
        <f t="array" ref="AK103">_xlfn.XLOOKUP(AK$1,'PY1 Data(H)'!$A$1:$CZ$1,_xlfn.XLOOKUP($A103,'PY1 Data(H)'!$A$1:$A$288,'PY1 Data(H)'!$A$1:$CZ$288))</f>
        <v>0</v>
      </c>
      <c r="AL103" s="176" cm="1">
        <f t="array" ref="AL103">_xlfn.XLOOKUP(AL$1,'PY1 Data(H)'!$A$1:$CZ$1,_xlfn.XLOOKUP($A103,'PY1 Data(H)'!$A$1:$A$288,'PY1 Data(H)'!$A$1:$CZ$288))</f>
        <v>11547395</v>
      </c>
      <c r="AM103" s="176" cm="1">
        <f t="array" ref="AM103">_xlfn.XLOOKUP(AM$1,'PY1 Data(H)'!$A$1:$CZ$1,_xlfn.XLOOKUP($A103,'PY1 Data(H)'!$A$1:$A$288,'PY1 Data(H)'!$A$1:$CZ$288))</f>
        <v>0</v>
      </c>
      <c r="AN103" s="176" cm="1">
        <f t="array" ref="AN103">_xlfn.XLOOKUP(AN$1,'PY1 Data(H)'!$A$1:$CZ$1,_xlfn.XLOOKUP($A103,'PY1 Data(H)'!$A$1:$A$288,'PY1 Data(H)'!$A$1:$CZ$288))</f>
        <v>1103758</v>
      </c>
      <c r="AO103" s="176" cm="1">
        <f t="array" ref="AO103">_xlfn.XLOOKUP(AO$1,'PY1 Data(H)'!$A$1:$CZ$1,_xlfn.XLOOKUP($A103,'PY1 Data(H)'!$A$1:$A$288,'PY1 Data(H)'!$A$1:$CZ$288))</f>
        <v>0</v>
      </c>
      <c r="AP103" s="176" cm="1">
        <f t="array" ref="AP103">_xlfn.XLOOKUP(AP$1,'PY1 Data(H)'!$A$1:$CZ$1,_xlfn.XLOOKUP($A103,'PY1 Data(H)'!$A$1:$A$288,'PY1 Data(H)'!$A$1:$CZ$288))</f>
        <v>0</v>
      </c>
      <c r="AQ103" s="176" cm="1">
        <f t="array" ref="AQ103">_xlfn.XLOOKUP(AQ$1,'PY1 Data(H)'!$A$1:$CZ$1,_xlfn.XLOOKUP($A103,'PY1 Data(H)'!$A$1:$A$288,'PY1 Data(H)'!$A$1:$CZ$288))</f>
        <v>3203831</v>
      </c>
      <c r="AR103" s="176" cm="1">
        <f t="array" ref="AR103">_xlfn.XLOOKUP(AR$1,'PY1 Data(H)'!$A$1:$CZ$1,_xlfn.XLOOKUP($A103,'PY1 Data(H)'!$A$1:$A$288,'PY1 Data(H)'!$A$1:$CZ$288))</f>
        <v>0</v>
      </c>
      <c r="AS103" s="176" cm="1">
        <f t="array" ref="AS103">_xlfn.XLOOKUP(AS$1,'PY1 Data(H)'!$A$1:$CZ$1,_xlfn.XLOOKUP($A103,'PY1 Data(H)'!$A$1:$A$288,'PY1 Data(H)'!$A$1:$CZ$288))</f>
        <v>6287971</v>
      </c>
      <c r="AT103" s="176" cm="1">
        <f t="array" ref="AT103">_xlfn.XLOOKUP(AT$1,'PY1 Data(H)'!$A$1:$CZ$1,_xlfn.XLOOKUP($A103,'PY1 Data(H)'!$A$1:$A$288,'PY1 Data(H)'!$A$1:$CZ$288))</f>
        <v>40263843</v>
      </c>
      <c r="AU103" s="176" cm="1">
        <f t="array" ref="AU103">_xlfn.XLOOKUP(AU$1,'PY1 Data(H)'!$A$1:$CZ$1,_xlfn.XLOOKUP($A103,'PY1 Data(H)'!$A$1:$A$288,'PY1 Data(H)'!$A$1:$CZ$288))</f>
        <v>0</v>
      </c>
      <c r="AV103" s="176" cm="1">
        <f t="array" ref="AV103">_xlfn.XLOOKUP(AV$1,'PY1 Data(H)'!$A$1:$CZ$1,_xlfn.XLOOKUP($A103,'PY1 Data(H)'!$A$1:$A$288,'PY1 Data(H)'!$A$1:$CZ$288))</f>
        <v>48750</v>
      </c>
      <c r="AW103" s="176" cm="1">
        <f t="array" ref="AW103">_xlfn.XLOOKUP(AW$1,'PY1 Data(H)'!$A$1:$CZ$1,_xlfn.XLOOKUP($A103,'PY1 Data(H)'!$A$1:$A$288,'PY1 Data(H)'!$A$1:$CZ$288))</f>
        <v>1470507</v>
      </c>
      <c r="AX103" s="176" cm="1">
        <f t="array" ref="AX103">_xlfn.XLOOKUP(AX$1,'PY1 Data(H)'!$A$1:$CZ$1,_xlfn.XLOOKUP($A103,'PY1 Data(H)'!$A$1:$A$288,'PY1 Data(H)'!$A$1:$CZ$288))</f>
        <v>6993883</v>
      </c>
      <c r="AY103" s="176" cm="1">
        <f t="array" ref="AY103">_xlfn.XLOOKUP(AY$1,'PY1 Data(H)'!$A$1:$CZ$1,_xlfn.XLOOKUP($A103,'PY1 Data(H)'!$A$1:$A$288,'PY1 Data(H)'!$A$1:$CZ$288))</f>
        <v>0</v>
      </c>
      <c r="AZ103" s="176" cm="1">
        <f t="array" ref="AZ103">_xlfn.XLOOKUP(AZ$1,'PY1 Data(H)'!$A$1:$CZ$1,_xlfn.XLOOKUP($A103,'PY1 Data(H)'!$A$1:$A$288,'PY1 Data(H)'!$A$1:$CZ$288))</f>
        <v>0</v>
      </c>
      <c r="BA103" s="176" cm="1">
        <f t="array" ref="BA103">_xlfn.XLOOKUP(BA$1,'PY1 Data(H)'!$A$1:$CZ$1,_xlfn.XLOOKUP($A103,'PY1 Data(H)'!$A$1:$A$288,'PY1 Data(H)'!$A$1:$CZ$288))</f>
        <v>0</v>
      </c>
      <c r="BB103" s="176" cm="1">
        <f t="array" ref="BB103">_xlfn.XLOOKUP(BB$1,'PY1 Data(H)'!$A$1:$CZ$1,_xlfn.XLOOKUP($A103,'PY1 Data(H)'!$A$1:$A$288,'PY1 Data(H)'!$A$1:$CZ$288))</f>
        <v>52360571</v>
      </c>
      <c r="BC103" s="176" cm="1">
        <f t="array" ref="BC103">_xlfn.XLOOKUP(BC$1,'PY1 Data(H)'!$A$1:$CZ$1,_xlfn.XLOOKUP($A103,'PY1 Data(H)'!$A$1:$A$288,'PY1 Data(H)'!$A$1:$CZ$288))</f>
        <v>1503961</v>
      </c>
      <c r="BD103" s="176" cm="1">
        <f t="array" ref="BD103">_xlfn.XLOOKUP(BD$1,'PY1 Data(H)'!$A$1:$CZ$1,_xlfn.XLOOKUP($A103,'PY1 Data(H)'!$A$1:$A$288,'PY1 Data(H)'!$A$1:$CZ$288))</f>
        <v>0</v>
      </c>
      <c r="BE103" s="176" cm="1">
        <f t="array" ref="BE103">_xlfn.XLOOKUP(BE$1,'PY1 Data(H)'!$A$1:$CZ$1,_xlfn.XLOOKUP($A103,'PY1 Data(H)'!$A$1:$A$288,'PY1 Data(H)'!$A$1:$CZ$288))</f>
        <v>0</v>
      </c>
      <c r="BF103" s="176" cm="1">
        <f t="array" ref="BF103">_xlfn.XLOOKUP(BF$1,'PY1 Data(H)'!$A$1:$CZ$1,_xlfn.XLOOKUP($A103,'PY1 Data(H)'!$A$1:$A$288,'PY1 Data(H)'!$A$1:$CZ$288))</f>
        <v>18380788</v>
      </c>
      <c r="BG103" s="176" cm="1">
        <f t="array" ref="BG103">_xlfn.XLOOKUP(BG$1,'PY1 Data(H)'!$A$1:$CZ$1,_xlfn.XLOOKUP($A103,'PY1 Data(H)'!$A$1:$A$288,'PY1 Data(H)'!$A$1:$CZ$288))</f>
        <v>0</v>
      </c>
      <c r="BH103" s="176" cm="1">
        <f t="array" ref="BH103">_xlfn.XLOOKUP(BH$1,'PY1 Data(H)'!$A$1:$CZ$1,_xlfn.XLOOKUP($A103,'PY1 Data(H)'!$A$1:$A$288,'PY1 Data(H)'!$A$1:$CZ$288))</f>
        <v>0</v>
      </c>
      <c r="BI103" s="176" cm="1">
        <f t="array" ref="BI103">_xlfn.XLOOKUP(BI$1,'PY1 Data(H)'!$A$1:$CZ$1,_xlfn.XLOOKUP($A103,'PY1 Data(H)'!$A$1:$A$288,'PY1 Data(H)'!$A$1:$CZ$288))</f>
        <v>1620003</v>
      </c>
      <c r="BJ103" s="176" cm="1">
        <f t="array" ref="BJ103">_xlfn.XLOOKUP(BJ$1,'PY1 Data(H)'!$A$1:$CZ$1,_xlfn.XLOOKUP($A103,'PY1 Data(H)'!$A$1:$A$288,'PY1 Data(H)'!$A$1:$CZ$288))</f>
        <v>144802</v>
      </c>
      <c r="BK103" s="176" cm="1">
        <f t="array" ref="BK103">_xlfn.XLOOKUP(BK$1,'PY1 Data(H)'!$A$1:$CZ$1,_xlfn.XLOOKUP($A103,'PY1 Data(H)'!$A$1:$A$288,'PY1 Data(H)'!$A$1:$CZ$288))</f>
        <v>0</v>
      </c>
      <c r="BL103" s="176" cm="1">
        <f t="array" ref="BL103">_xlfn.XLOOKUP(BL$1,'PY1 Data(H)'!$A$1:$CZ$1,_xlfn.XLOOKUP($A103,'PY1 Data(H)'!$A$1:$A$288,'PY1 Data(H)'!$A$1:$CZ$288))</f>
        <v>0</v>
      </c>
      <c r="BM103" s="176" cm="1">
        <f t="array" ref="BM103">_xlfn.XLOOKUP(BM$1,'PY1 Data(H)'!$A$1:$CZ$1,_xlfn.XLOOKUP($A103,'PY1 Data(H)'!$A$1:$A$288,'PY1 Data(H)'!$A$1:$CZ$288))</f>
        <v>4416298</v>
      </c>
      <c r="BN103" s="176" cm="1">
        <f t="array" ref="BN103">_xlfn.XLOOKUP(BN$1,'PY1 Data(H)'!$A$1:$CZ$1,_xlfn.XLOOKUP($A103,'PY1 Data(H)'!$A$1:$A$288,'PY1 Data(H)'!$A$1:$CZ$288))</f>
        <v>21740523</v>
      </c>
      <c r="BO103" s="176" cm="1">
        <f t="array" ref="BO103">_xlfn.XLOOKUP(BO$1,'PY1 Data(H)'!$A$1:$CZ$1,_xlfn.XLOOKUP($A103,'PY1 Data(H)'!$A$1:$A$288,'PY1 Data(H)'!$A$1:$CZ$288))</f>
        <v>3253650</v>
      </c>
      <c r="BP103" s="176" cm="1">
        <f t="array" ref="BP103">_xlfn.XLOOKUP(BP$1,'PY1 Data(H)'!$A$1:$CZ$1,_xlfn.XLOOKUP($A103,'PY1 Data(H)'!$A$1:$A$288,'PY1 Data(H)'!$A$1:$CZ$288))</f>
        <v>0</v>
      </c>
      <c r="BQ103" s="176" cm="1">
        <f t="array" ref="BQ103">_xlfn.XLOOKUP(BQ$1,'PY1 Data(H)'!$A$1:$CZ$1,_xlfn.XLOOKUP($A103,'PY1 Data(H)'!$A$1:$A$288,'PY1 Data(H)'!$A$1:$CZ$288))</f>
        <v>3005011</v>
      </c>
      <c r="BR103" s="176" cm="1">
        <f t="array" ref="BR103">_xlfn.XLOOKUP(BR$1,'PY1 Data(H)'!$A$1:$CZ$1,_xlfn.XLOOKUP($A103,'PY1 Data(H)'!$A$1:$A$288,'PY1 Data(H)'!$A$1:$CZ$288))</f>
        <v>0</v>
      </c>
      <c r="BS103" s="176" cm="1">
        <f t="array" ref="BS103">_xlfn.XLOOKUP(BS$1,'PY1 Data(H)'!$A$1:$CZ$1,_xlfn.XLOOKUP($A103,'PY1 Data(H)'!$A$1:$A$288,'PY1 Data(H)'!$A$1:$CZ$288))</f>
        <v>21734</v>
      </c>
      <c r="BT103" s="176" cm="1">
        <f t="array" ref="BT103">_xlfn.XLOOKUP(BT$1,'PY1 Data(H)'!$A$1:$CZ$1,_xlfn.XLOOKUP($A103,'PY1 Data(H)'!$A$1:$A$288,'PY1 Data(H)'!$A$1:$CZ$288))</f>
        <v>2492470</v>
      </c>
      <c r="BU103" s="176" cm="1">
        <f t="array" ref="BU103">_xlfn.XLOOKUP(BU$1,'PY1 Data(H)'!$A$1:$CZ$1,_xlfn.XLOOKUP($A103,'PY1 Data(H)'!$A$1:$A$288,'PY1 Data(H)'!$A$1:$CZ$288))</f>
        <v>5661083</v>
      </c>
      <c r="BV103" s="176" cm="1">
        <f t="array" ref="BV103">_xlfn.XLOOKUP(BV$1,'PY1 Data(H)'!$A$1:$CZ$1,_xlfn.XLOOKUP($A103,'PY1 Data(H)'!$A$1:$A$288,'PY1 Data(H)'!$A$1:$CZ$288))</f>
        <v>13807136</v>
      </c>
      <c r="BW103" s="176" cm="1">
        <f t="array" ref="BW103">_xlfn.XLOOKUP(BW$1,'PY1 Data(H)'!$A$1:$CZ$1,_xlfn.XLOOKUP($A103,'PY1 Data(H)'!$A$1:$A$288,'PY1 Data(H)'!$A$1:$CZ$288))</f>
        <v>2114034</v>
      </c>
      <c r="BX103" s="176" cm="1">
        <f t="array" ref="BX103">_xlfn.XLOOKUP(BX$1,'PY1 Data(H)'!$A$1:$CZ$1,_xlfn.XLOOKUP($A103,'PY1 Data(H)'!$A$1:$A$288,'PY1 Data(H)'!$A$1:$CZ$288))</f>
        <v>0</v>
      </c>
      <c r="BY103" s="176" cm="1">
        <f t="array" ref="BY103">_xlfn.XLOOKUP(BY$1,'PY1 Data(H)'!$A$1:$CZ$1,_xlfn.XLOOKUP($A103,'PY1 Data(H)'!$A$1:$A$288,'PY1 Data(H)'!$A$1:$CZ$288))</f>
        <v>0</v>
      </c>
      <c r="BZ103" s="176" cm="1">
        <f t="array" ref="BZ103">_xlfn.XLOOKUP(BZ$1,'PY1 Data(H)'!$A$1:$CZ$1,_xlfn.XLOOKUP($A103,'PY1 Data(H)'!$A$1:$A$288,'PY1 Data(H)'!$A$1:$CZ$288))</f>
        <v>25500</v>
      </c>
      <c r="CA103" s="176" cm="1">
        <f t="array" ref="CA103">_xlfn.XLOOKUP(CA$1,'PY1 Data(H)'!$A$1:$CZ$1,_xlfn.XLOOKUP($A103,'PY1 Data(H)'!$A$1:$A$288,'PY1 Data(H)'!$A$1:$CZ$288))</f>
        <v>0</v>
      </c>
      <c r="CB103" s="176" cm="1">
        <f t="array" ref="CB103">_xlfn.XLOOKUP(CB$1,'PY1 Data(H)'!$A$1:$CZ$1,_xlfn.XLOOKUP($A103,'PY1 Data(H)'!$A$1:$A$288,'PY1 Data(H)'!$A$1:$CZ$288))</f>
        <v>6193210</v>
      </c>
      <c r="CC103" s="176" cm="1">
        <f t="array" ref="CC103">_xlfn.XLOOKUP(CC$1,'PY1 Data(H)'!$A$1:$CZ$1,_xlfn.XLOOKUP($A103,'PY1 Data(H)'!$A$1:$A$288,'PY1 Data(H)'!$A$1:$CZ$288))</f>
        <v>15539412</v>
      </c>
      <c r="CD103" s="176" cm="1">
        <f t="array" ref="CD103">_xlfn.XLOOKUP(CD$1,'PY1 Data(H)'!$A$1:$CZ$1,_xlfn.XLOOKUP($A103,'PY1 Data(H)'!$A$1:$A$288,'PY1 Data(H)'!$A$1:$CZ$288))</f>
        <v>1144735</v>
      </c>
      <c r="CE103" s="176" cm="1">
        <f t="array" ref="CE103">_xlfn.XLOOKUP(CE$1,'PY1 Data(H)'!$A$1:$CZ$1,_xlfn.XLOOKUP($A103,'PY1 Data(H)'!$A$1:$A$288,'PY1 Data(H)'!$A$1:$CZ$288))</f>
        <v>116791</v>
      </c>
      <c r="CF103" s="176" cm="1">
        <f t="array" ref="CF103">_xlfn.XLOOKUP(CF$1,'PY1 Data(H)'!$A$1:$CZ$1,_xlfn.XLOOKUP($A103,'PY1 Data(H)'!$A$1:$A$288,'PY1 Data(H)'!$A$1:$CZ$288))</f>
        <v>0</v>
      </c>
      <c r="CG103" s="176" cm="1">
        <f t="array" ref="CG103">_xlfn.XLOOKUP(CG$1,'PY1 Data(H)'!$A$1:$CZ$1,_xlfn.XLOOKUP($A103,'PY1 Data(H)'!$A$1:$A$288,'PY1 Data(H)'!$A$1:$CZ$288))</f>
        <v>3277975</v>
      </c>
      <c r="CH103" s="176" cm="1">
        <f t="array" ref="CH103">_xlfn.XLOOKUP(CH$1,'PY1 Data(H)'!$A$1:$CZ$1,_xlfn.XLOOKUP($A103,'PY1 Data(H)'!$A$1:$A$288,'PY1 Data(H)'!$A$1:$CZ$288))</f>
        <v>1570052</v>
      </c>
      <c r="CI103" s="176" cm="1">
        <f t="array" ref="CI103">_xlfn.XLOOKUP(CI$1,'PY1 Data(H)'!$A$1:$CZ$1,_xlfn.XLOOKUP($A103,'PY1 Data(H)'!$A$1:$A$288,'PY1 Data(H)'!$A$1:$CZ$288))</f>
        <v>5978866</v>
      </c>
      <c r="CJ103" s="176" cm="1">
        <f t="array" ref="CJ103">_xlfn.XLOOKUP(CJ$1,'PY1 Data(H)'!$A$1:$CZ$1,_xlfn.XLOOKUP($A103,'PY1 Data(H)'!$A$1:$A$288,'PY1 Data(H)'!$A$1:$CZ$288))</f>
        <v>286400</v>
      </c>
      <c r="CK103" s="176" cm="1">
        <f t="array" ref="CK103">_xlfn.XLOOKUP(CK$1,'PY1 Data(H)'!$A$1:$CZ$1,_xlfn.XLOOKUP($A103,'PY1 Data(H)'!$A$1:$A$288,'PY1 Data(H)'!$A$1:$CZ$288))</f>
        <v>263057</v>
      </c>
      <c r="CL103" s="176" cm="1">
        <f t="array" ref="CL103">_xlfn.XLOOKUP(CL$1,'PY1 Data(H)'!$A$1:$CZ$1,_xlfn.XLOOKUP($A103,'PY1 Data(H)'!$A$1:$A$288,'PY1 Data(H)'!$A$1:$CZ$288))</f>
        <v>0</v>
      </c>
      <c r="CM103" s="176" cm="1">
        <f t="array" ref="CM103">_xlfn.XLOOKUP(CM$1,'PY1 Data(H)'!$A$1:$CZ$1,_xlfn.XLOOKUP($A103,'PY1 Data(H)'!$A$1:$A$288,'PY1 Data(H)'!$A$1:$CZ$288))</f>
        <v>0</v>
      </c>
      <c r="CN103" s="176" cm="1">
        <f t="array" ref="CN103">_xlfn.XLOOKUP(CN$1,'PY1 Data(H)'!$A$1:$CZ$1,_xlfn.XLOOKUP($A103,'PY1 Data(H)'!$A$1:$A$288,'PY1 Data(H)'!$A$1:$CZ$288))</f>
        <v>1278004</v>
      </c>
      <c r="CO103" s="176" cm="1">
        <f t="array" ref="CO103">_xlfn.XLOOKUP(CO$1,'PY1 Data(H)'!$A$1:$CZ$1,_xlfn.XLOOKUP($A103,'PY1 Data(H)'!$A$1:$A$288,'PY1 Data(H)'!$A$1:$CZ$288))</f>
        <v>64789757</v>
      </c>
      <c r="CP103" s="176" cm="1">
        <f t="array" ref="CP103">_xlfn.XLOOKUP(CP$1,'PY1 Data(H)'!$A$1:$CZ$1,_xlfn.XLOOKUP($A103,'PY1 Data(H)'!$A$1:$A$288,'PY1 Data(H)'!$A$1:$CZ$288))</f>
        <v>1234469</v>
      </c>
      <c r="CQ103" s="176" cm="1">
        <f t="array" ref="CQ103">_xlfn.XLOOKUP(CQ$1,'PY1 Data(H)'!$A$1:$CZ$1,_xlfn.XLOOKUP($A103,'PY1 Data(H)'!$A$1:$A$288,'PY1 Data(H)'!$A$1:$CZ$288))</f>
        <v>0</v>
      </c>
      <c r="CR103" s="176" cm="1">
        <f t="array" ref="CR103">_xlfn.XLOOKUP(CR$1,'PY1 Data(H)'!$A$1:$CZ$1,_xlfn.XLOOKUP($A103,'PY1 Data(H)'!$A$1:$A$288,'PY1 Data(H)'!$A$1:$CZ$288))</f>
        <v>3523601</v>
      </c>
      <c r="CS103" s="176" cm="1">
        <f t="array" ref="CS103">_xlfn.XLOOKUP(CS$1,'PY1 Data(H)'!$A$1:$CZ$1,_xlfn.XLOOKUP($A103,'PY1 Data(H)'!$A$1:$A$288,'PY1 Data(H)'!$A$1:$CZ$288))</f>
        <v>1439565</v>
      </c>
      <c r="CT103" s="176" cm="1">
        <f t="array" ref="CT103">_xlfn.XLOOKUP(CT$1,'PY1 Data(H)'!$A$1:$CZ$1,_xlfn.XLOOKUP($A103,'PY1 Data(H)'!$A$1:$A$288,'PY1 Data(H)'!$A$1:$CZ$288))</f>
        <v>0</v>
      </c>
      <c r="CU103" s="176" cm="1">
        <f t="array" ref="CU103">_xlfn.XLOOKUP(CU$1,'PY1 Data(H)'!$A$1:$CZ$1,_xlfn.XLOOKUP($A103,'PY1 Data(H)'!$A$1:$A$288,'PY1 Data(H)'!$A$1:$CZ$288))</f>
        <v>739746</v>
      </c>
      <c r="CV103" s="176" cm="1">
        <f t="array" ref="CV103">_xlfn.XLOOKUP(CV$1,'PY1 Data(H)'!$A$1:$CZ$1,_xlfn.XLOOKUP($A103,'PY1 Data(H)'!$A$1:$A$288,'PY1 Data(H)'!$A$1:$CZ$288))</f>
        <v>0</v>
      </c>
      <c r="CW103" s="176" cm="1">
        <f t="array" ref="CW103">_xlfn.XLOOKUP(CW$1,'PY1 Data(H)'!$A$1:$CZ$1,_xlfn.XLOOKUP($A103,'PY1 Data(H)'!$A$1:$A$288,'PY1 Data(H)'!$A$1:$CZ$288))</f>
        <v>2665168</v>
      </c>
      <c r="CX103" s="176" cm="1">
        <f t="array" ref="CX103">_xlfn.XLOOKUP(CX$1,'PY1 Data(H)'!$A$1:$CZ$1,_xlfn.XLOOKUP($A103,'PY1 Data(H)'!$A$1:$A$288,'PY1 Data(H)'!$A$1:$CZ$288))</f>
        <v>372695</v>
      </c>
      <c r="CY103" s="176" cm="1">
        <f t="array" ref="CY103">_xlfn.XLOOKUP(CY$1,'PY1 Data(H)'!$A$1:$CZ$1,_xlfn.XLOOKUP($A103,'PY1 Data(H)'!$A$1:$A$288,'PY1 Data(H)'!$A$1:$CZ$288))</f>
        <v>0</v>
      </c>
    </row>
    <row r="104" spans="1:103" x14ac:dyDescent="0.3">
      <c r="A104">
        <v>84</v>
      </c>
      <c r="D104" s="176" cm="1">
        <f t="array" ref="D104">_xlfn.XLOOKUP(D$1,'PY1 Data(H)'!$A$1:$CZ$1,_xlfn.XLOOKUP($A104,'PY1 Data(H)'!$A$1:$A$288,'PY1 Data(H)'!$A$1:$CZ$288))</f>
        <v>0</v>
      </c>
      <c r="E104" s="176" cm="1">
        <f t="array" ref="E104">_xlfn.XLOOKUP(E$1,'PY1 Data(H)'!$A$1:$CZ$1,_xlfn.XLOOKUP($A104,'PY1 Data(H)'!$A$1:$A$288,'PY1 Data(H)'!$A$1:$CZ$288))</f>
        <v>3431036</v>
      </c>
      <c r="F104" s="176" cm="1">
        <f t="array" ref="F104">_xlfn.XLOOKUP(F$1,'PY1 Data(H)'!$A$1:$CZ$1,_xlfn.XLOOKUP($A104,'PY1 Data(H)'!$A$1:$A$288,'PY1 Data(H)'!$A$1:$CZ$288))</f>
        <v>0</v>
      </c>
      <c r="G104" s="176" cm="1">
        <f t="array" ref="G104">_xlfn.XLOOKUP(G$1,'PY1 Data(H)'!$A$1:$CZ$1,_xlfn.XLOOKUP($A104,'PY1 Data(H)'!$A$1:$A$288,'PY1 Data(H)'!$A$1:$CZ$288))</f>
        <v>0</v>
      </c>
      <c r="H104" s="176" cm="1">
        <f t="array" ref="H104">_xlfn.XLOOKUP(H$1,'PY1 Data(H)'!$A$1:$CZ$1,_xlfn.XLOOKUP($A104,'PY1 Data(H)'!$A$1:$A$288,'PY1 Data(H)'!$A$1:$CZ$288))</f>
        <v>0</v>
      </c>
      <c r="I104" s="176" cm="1">
        <f t="array" ref="I104">_xlfn.XLOOKUP(I$1,'PY1 Data(H)'!$A$1:$CZ$1,_xlfn.XLOOKUP($A104,'PY1 Data(H)'!$A$1:$A$288,'PY1 Data(H)'!$A$1:$CZ$288))</f>
        <v>0</v>
      </c>
      <c r="J104" s="176" cm="1">
        <f t="array" ref="J104">_xlfn.XLOOKUP(J$1,'PY1 Data(H)'!$A$1:$CZ$1,_xlfn.XLOOKUP($A104,'PY1 Data(H)'!$A$1:$A$288,'PY1 Data(H)'!$A$1:$CZ$288))</f>
        <v>8414419</v>
      </c>
      <c r="K104" s="176" cm="1">
        <f t="array" ref="K104">_xlfn.XLOOKUP(K$1,'PY1 Data(H)'!$A$1:$CZ$1,_xlfn.XLOOKUP($A104,'PY1 Data(H)'!$A$1:$A$288,'PY1 Data(H)'!$A$1:$CZ$288))</f>
        <v>2737204</v>
      </c>
      <c r="L104" s="176" cm="1">
        <f t="array" ref="L104">_xlfn.XLOOKUP(L$1,'PY1 Data(H)'!$A$1:$CZ$1,_xlfn.XLOOKUP($A104,'PY1 Data(H)'!$A$1:$A$288,'PY1 Data(H)'!$A$1:$CZ$288))</f>
        <v>2684706</v>
      </c>
      <c r="M104" s="176" cm="1">
        <f t="array" ref="M104">_xlfn.XLOOKUP(M$1,'PY1 Data(H)'!$A$1:$CZ$1,_xlfn.XLOOKUP($A104,'PY1 Data(H)'!$A$1:$A$288,'PY1 Data(H)'!$A$1:$CZ$288))</f>
        <v>67907699</v>
      </c>
      <c r="N104" s="176" cm="1">
        <f t="array" ref="N104">_xlfn.XLOOKUP(N$1,'PY1 Data(H)'!$A$1:$CZ$1,_xlfn.XLOOKUP($A104,'PY1 Data(H)'!$A$1:$A$288,'PY1 Data(H)'!$A$1:$CZ$288))</f>
        <v>0</v>
      </c>
      <c r="O104" s="176" cm="1">
        <f t="array" ref="O104">_xlfn.XLOOKUP(O$1,'PY1 Data(H)'!$A$1:$CZ$1,_xlfn.XLOOKUP($A104,'PY1 Data(H)'!$A$1:$A$288,'PY1 Data(H)'!$A$1:$CZ$288))</f>
        <v>1723440</v>
      </c>
      <c r="P104" s="176" cm="1">
        <f t="array" ref="P104">_xlfn.XLOOKUP(P$1,'PY1 Data(H)'!$A$1:$CZ$1,_xlfn.XLOOKUP($A104,'PY1 Data(H)'!$A$1:$A$288,'PY1 Data(H)'!$A$1:$CZ$288))</f>
        <v>0</v>
      </c>
      <c r="Q104" s="176" cm="1">
        <f t="array" ref="Q104">_xlfn.XLOOKUP(Q$1,'PY1 Data(H)'!$A$1:$CZ$1,_xlfn.XLOOKUP($A104,'PY1 Data(H)'!$A$1:$A$288,'PY1 Data(H)'!$A$1:$CZ$288))</f>
        <v>3801534</v>
      </c>
      <c r="R104" s="176" cm="1">
        <f t="array" ref="R104">_xlfn.XLOOKUP(R$1,'PY1 Data(H)'!$A$1:$CZ$1,_xlfn.XLOOKUP($A104,'PY1 Data(H)'!$A$1:$A$288,'PY1 Data(H)'!$A$1:$CZ$288))</f>
        <v>2321939</v>
      </c>
      <c r="S104" s="176" cm="1">
        <f t="array" ref="S104">_xlfn.XLOOKUP(S$1,'PY1 Data(H)'!$A$1:$CZ$1,_xlfn.XLOOKUP($A104,'PY1 Data(H)'!$A$1:$A$288,'PY1 Data(H)'!$A$1:$CZ$288))</f>
        <v>737858</v>
      </c>
      <c r="T104" s="176" cm="1">
        <f t="array" ref="T104">_xlfn.XLOOKUP(T$1,'PY1 Data(H)'!$A$1:$CZ$1,_xlfn.XLOOKUP($A104,'PY1 Data(H)'!$A$1:$A$288,'PY1 Data(H)'!$A$1:$CZ$288))</f>
        <v>0</v>
      </c>
      <c r="U104" s="176" cm="1">
        <f t="array" ref="U104">_xlfn.XLOOKUP(U$1,'PY1 Data(H)'!$A$1:$CZ$1,_xlfn.XLOOKUP($A104,'PY1 Data(H)'!$A$1:$A$288,'PY1 Data(H)'!$A$1:$CZ$288))</f>
        <v>0</v>
      </c>
      <c r="V104" s="176" cm="1">
        <f t="array" ref="V104">_xlfn.XLOOKUP(V$1,'PY1 Data(H)'!$A$1:$CZ$1,_xlfn.XLOOKUP($A104,'PY1 Data(H)'!$A$1:$A$288,'PY1 Data(H)'!$A$1:$CZ$288))</f>
        <v>8203590</v>
      </c>
      <c r="W104" s="176" cm="1">
        <f t="array" ref="W104">_xlfn.XLOOKUP(W$1,'PY1 Data(H)'!$A$1:$CZ$1,_xlfn.XLOOKUP($A104,'PY1 Data(H)'!$A$1:$A$288,'PY1 Data(H)'!$A$1:$CZ$288))</f>
        <v>0</v>
      </c>
      <c r="X104" s="176" cm="1">
        <f t="array" ref="X104">_xlfn.XLOOKUP(X$1,'PY1 Data(H)'!$A$1:$CZ$1,_xlfn.XLOOKUP($A104,'PY1 Data(H)'!$A$1:$A$288,'PY1 Data(H)'!$A$1:$CZ$288))</f>
        <v>1782081</v>
      </c>
      <c r="Y104" s="176" cm="1">
        <f t="array" ref="Y104">_xlfn.XLOOKUP(Y$1,'PY1 Data(H)'!$A$1:$CZ$1,_xlfn.XLOOKUP($A104,'PY1 Data(H)'!$A$1:$A$288,'PY1 Data(H)'!$A$1:$CZ$288))</f>
        <v>731336</v>
      </c>
      <c r="Z104" s="176" cm="1">
        <f t="array" ref="Z104">_xlfn.XLOOKUP(Z$1,'PY1 Data(H)'!$A$1:$CZ$1,_xlfn.XLOOKUP($A104,'PY1 Data(H)'!$A$1:$A$288,'PY1 Data(H)'!$A$1:$CZ$288))</f>
        <v>0</v>
      </c>
      <c r="AA104" s="176" cm="1">
        <f t="array" ref="AA104">_xlfn.XLOOKUP(AA$1,'PY1 Data(H)'!$A$1:$CZ$1,_xlfn.XLOOKUP($A104,'PY1 Data(H)'!$A$1:$A$288,'PY1 Data(H)'!$A$1:$CZ$288))</f>
        <v>3945995</v>
      </c>
      <c r="AB104" s="176" cm="1">
        <f t="array" ref="AB104">_xlfn.XLOOKUP(AB$1,'PY1 Data(H)'!$A$1:$CZ$1,_xlfn.XLOOKUP($A104,'PY1 Data(H)'!$A$1:$A$288,'PY1 Data(H)'!$A$1:$CZ$288))</f>
        <v>4290039</v>
      </c>
      <c r="AC104" s="176" cm="1">
        <f t="array" ref="AC104">_xlfn.XLOOKUP(AC$1,'PY1 Data(H)'!$A$1:$CZ$1,_xlfn.XLOOKUP($A104,'PY1 Data(H)'!$A$1:$A$288,'PY1 Data(H)'!$A$1:$CZ$288))</f>
        <v>646202</v>
      </c>
      <c r="AD104" s="176" cm="1">
        <f t="array" ref="AD104">_xlfn.XLOOKUP(AD$1,'PY1 Data(H)'!$A$1:$CZ$1,_xlfn.XLOOKUP($A104,'PY1 Data(H)'!$A$1:$A$288,'PY1 Data(H)'!$A$1:$CZ$288))</f>
        <v>11938136</v>
      </c>
      <c r="AE104" s="176" cm="1">
        <f t="array" ref="AE104">_xlfn.XLOOKUP(AE$1,'PY1 Data(H)'!$A$1:$CZ$1,_xlfn.XLOOKUP($A104,'PY1 Data(H)'!$A$1:$A$288,'PY1 Data(H)'!$A$1:$CZ$288))</f>
        <v>15533465</v>
      </c>
      <c r="AF104" s="176" cm="1">
        <f t="array" ref="AF104">_xlfn.XLOOKUP(AF$1,'PY1 Data(H)'!$A$1:$CZ$1,_xlfn.XLOOKUP($A104,'PY1 Data(H)'!$A$1:$A$288,'PY1 Data(H)'!$A$1:$CZ$288))</f>
        <v>846643</v>
      </c>
      <c r="AG104" s="176" cm="1">
        <f t="array" ref="AG104">_xlfn.XLOOKUP(AG$1,'PY1 Data(H)'!$A$1:$CZ$1,_xlfn.XLOOKUP($A104,'PY1 Data(H)'!$A$1:$A$288,'PY1 Data(H)'!$A$1:$CZ$288))</f>
        <v>7126317</v>
      </c>
      <c r="AH104" s="176" cm="1">
        <f t="array" ref="AH104">_xlfn.XLOOKUP(AH$1,'PY1 Data(H)'!$A$1:$CZ$1,_xlfn.XLOOKUP($A104,'PY1 Data(H)'!$A$1:$A$288,'PY1 Data(H)'!$A$1:$CZ$288))</f>
        <v>3395775</v>
      </c>
      <c r="AI104" s="176" cm="1">
        <f t="array" ref="AI104">_xlfn.XLOOKUP(AI$1,'PY1 Data(H)'!$A$1:$CZ$1,_xlfn.XLOOKUP($A104,'PY1 Data(H)'!$A$1:$A$288,'PY1 Data(H)'!$A$1:$CZ$288))</f>
        <v>10820804</v>
      </c>
      <c r="AJ104" s="176" cm="1">
        <f t="array" ref="AJ104">_xlfn.XLOOKUP(AJ$1,'PY1 Data(H)'!$A$1:$CZ$1,_xlfn.XLOOKUP($A104,'PY1 Data(H)'!$A$1:$A$288,'PY1 Data(H)'!$A$1:$CZ$288))</f>
        <v>4454160</v>
      </c>
      <c r="AK104" s="176" cm="1">
        <f t="array" ref="AK104">_xlfn.XLOOKUP(AK$1,'PY1 Data(H)'!$A$1:$CZ$1,_xlfn.XLOOKUP($A104,'PY1 Data(H)'!$A$1:$A$288,'PY1 Data(H)'!$A$1:$CZ$288))</f>
        <v>0</v>
      </c>
      <c r="AL104" s="176" cm="1">
        <f t="array" ref="AL104">_xlfn.XLOOKUP(AL$1,'PY1 Data(H)'!$A$1:$CZ$1,_xlfn.XLOOKUP($A104,'PY1 Data(H)'!$A$1:$A$288,'PY1 Data(H)'!$A$1:$CZ$288))</f>
        <v>15403435</v>
      </c>
      <c r="AM104" s="176" cm="1">
        <f t="array" ref="AM104">_xlfn.XLOOKUP(AM$1,'PY1 Data(H)'!$A$1:$CZ$1,_xlfn.XLOOKUP($A104,'PY1 Data(H)'!$A$1:$A$288,'PY1 Data(H)'!$A$1:$CZ$288))</f>
        <v>0</v>
      </c>
      <c r="AN104" s="176" cm="1">
        <f t="array" ref="AN104">_xlfn.XLOOKUP(AN$1,'PY1 Data(H)'!$A$1:$CZ$1,_xlfn.XLOOKUP($A104,'PY1 Data(H)'!$A$1:$A$288,'PY1 Data(H)'!$A$1:$CZ$288))</f>
        <v>1185283</v>
      </c>
      <c r="AO104" s="176" cm="1">
        <f t="array" ref="AO104">_xlfn.XLOOKUP(AO$1,'PY1 Data(H)'!$A$1:$CZ$1,_xlfn.XLOOKUP($A104,'PY1 Data(H)'!$A$1:$A$288,'PY1 Data(H)'!$A$1:$CZ$288))</f>
        <v>0</v>
      </c>
      <c r="AP104" s="176" cm="1">
        <f t="array" ref="AP104">_xlfn.XLOOKUP(AP$1,'PY1 Data(H)'!$A$1:$CZ$1,_xlfn.XLOOKUP($A104,'PY1 Data(H)'!$A$1:$A$288,'PY1 Data(H)'!$A$1:$CZ$288))</f>
        <v>0</v>
      </c>
      <c r="AQ104" s="176" cm="1">
        <f t="array" ref="AQ104">_xlfn.XLOOKUP(AQ$1,'PY1 Data(H)'!$A$1:$CZ$1,_xlfn.XLOOKUP($A104,'PY1 Data(H)'!$A$1:$A$288,'PY1 Data(H)'!$A$1:$CZ$288))</f>
        <v>3332365</v>
      </c>
      <c r="AR104" s="176" cm="1">
        <f t="array" ref="AR104">_xlfn.XLOOKUP(AR$1,'PY1 Data(H)'!$A$1:$CZ$1,_xlfn.XLOOKUP($A104,'PY1 Data(H)'!$A$1:$A$288,'PY1 Data(H)'!$A$1:$CZ$288))</f>
        <v>0</v>
      </c>
      <c r="AS104" s="176" cm="1">
        <f t="array" ref="AS104">_xlfn.XLOOKUP(AS$1,'PY1 Data(H)'!$A$1:$CZ$1,_xlfn.XLOOKUP($A104,'PY1 Data(H)'!$A$1:$A$288,'PY1 Data(H)'!$A$1:$CZ$288))</f>
        <v>6505763</v>
      </c>
      <c r="AT104" s="176" cm="1">
        <f t="array" ref="AT104">_xlfn.XLOOKUP(AT$1,'PY1 Data(H)'!$A$1:$CZ$1,_xlfn.XLOOKUP($A104,'PY1 Data(H)'!$A$1:$A$288,'PY1 Data(H)'!$A$1:$CZ$288))</f>
        <v>42140995</v>
      </c>
      <c r="AU104" s="176" cm="1">
        <f t="array" ref="AU104">_xlfn.XLOOKUP(AU$1,'PY1 Data(H)'!$A$1:$CZ$1,_xlfn.XLOOKUP($A104,'PY1 Data(H)'!$A$1:$A$288,'PY1 Data(H)'!$A$1:$CZ$288))</f>
        <v>0</v>
      </c>
      <c r="AV104" s="176" cm="1">
        <f t="array" ref="AV104">_xlfn.XLOOKUP(AV$1,'PY1 Data(H)'!$A$1:$CZ$1,_xlfn.XLOOKUP($A104,'PY1 Data(H)'!$A$1:$A$288,'PY1 Data(H)'!$A$1:$CZ$288))</f>
        <v>48750</v>
      </c>
      <c r="AW104" s="176" cm="1">
        <f t="array" ref="AW104">_xlfn.XLOOKUP(AW$1,'PY1 Data(H)'!$A$1:$CZ$1,_xlfn.XLOOKUP($A104,'PY1 Data(H)'!$A$1:$A$288,'PY1 Data(H)'!$A$1:$CZ$288))</f>
        <v>1540558</v>
      </c>
      <c r="AX104" s="176" cm="1">
        <f t="array" ref="AX104">_xlfn.XLOOKUP(AX$1,'PY1 Data(H)'!$A$1:$CZ$1,_xlfn.XLOOKUP($A104,'PY1 Data(H)'!$A$1:$A$288,'PY1 Data(H)'!$A$1:$CZ$288))</f>
        <v>7906506</v>
      </c>
      <c r="AY104" s="176" cm="1">
        <f t="array" ref="AY104">_xlfn.XLOOKUP(AY$1,'PY1 Data(H)'!$A$1:$CZ$1,_xlfn.XLOOKUP($A104,'PY1 Data(H)'!$A$1:$A$288,'PY1 Data(H)'!$A$1:$CZ$288))</f>
        <v>0</v>
      </c>
      <c r="AZ104" s="176" cm="1">
        <f t="array" ref="AZ104">_xlfn.XLOOKUP(AZ$1,'PY1 Data(H)'!$A$1:$CZ$1,_xlfn.XLOOKUP($A104,'PY1 Data(H)'!$A$1:$A$288,'PY1 Data(H)'!$A$1:$CZ$288))</f>
        <v>0</v>
      </c>
      <c r="BA104" s="176" cm="1">
        <f t="array" ref="BA104">_xlfn.XLOOKUP(BA$1,'PY1 Data(H)'!$A$1:$CZ$1,_xlfn.XLOOKUP($A104,'PY1 Data(H)'!$A$1:$A$288,'PY1 Data(H)'!$A$1:$CZ$288))</f>
        <v>0</v>
      </c>
      <c r="BB104" s="176" cm="1">
        <f t="array" ref="BB104">_xlfn.XLOOKUP(BB$1,'PY1 Data(H)'!$A$1:$CZ$1,_xlfn.XLOOKUP($A104,'PY1 Data(H)'!$A$1:$A$288,'PY1 Data(H)'!$A$1:$CZ$288))</f>
        <v>52896478</v>
      </c>
      <c r="BC104" s="176" cm="1">
        <f t="array" ref="BC104">_xlfn.XLOOKUP(BC$1,'PY1 Data(H)'!$A$1:$CZ$1,_xlfn.XLOOKUP($A104,'PY1 Data(H)'!$A$1:$A$288,'PY1 Data(H)'!$A$1:$CZ$288))</f>
        <v>1628378</v>
      </c>
      <c r="BD104" s="176" cm="1">
        <f t="array" ref="BD104">_xlfn.XLOOKUP(BD$1,'PY1 Data(H)'!$A$1:$CZ$1,_xlfn.XLOOKUP($A104,'PY1 Data(H)'!$A$1:$A$288,'PY1 Data(H)'!$A$1:$CZ$288))</f>
        <v>0</v>
      </c>
      <c r="BE104" s="176" cm="1">
        <f t="array" ref="BE104">_xlfn.XLOOKUP(BE$1,'PY1 Data(H)'!$A$1:$CZ$1,_xlfn.XLOOKUP($A104,'PY1 Data(H)'!$A$1:$A$288,'PY1 Data(H)'!$A$1:$CZ$288))</f>
        <v>0</v>
      </c>
      <c r="BF104" s="176" cm="1">
        <f t="array" ref="BF104">_xlfn.XLOOKUP(BF$1,'PY1 Data(H)'!$A$1:$CZ$1,_xlfn.XLOOKUP($A104,'PY1 Data(H)'!$A$1:$A$288,'PY1 Data(H)'!$A$1:$CZ$288))</f>
        <v>19040769</v>
      </c>
      <c r="BG104" s="176" cm="1">
        <f t="array" ref="BG104">_xlfn.XLOOKUP(BG$1,'PY1 Data(H)'!$A$1:$CZ$1,_xlfn.XLOOKUP($A104,'PY1 Data(H)'!$A$1:$A$288,'PY1 Data(H)'!$A$1:$CZ$288))</f>
        <v>0</v>
      </c>
      <c r="BH104" s="176" cm="1">
        <f t="array" ref="BH104">_xlfn.XLOOKUP(BH$1,'PY1 Data(H)'!$A$1:$CZ$1,_xlfn.XLOOKUP($A104,'PY1 Data(H)'!$A$1:$A$288,'PY1 Data(H)'!$A$1:$CZ$288))</f>
        <v>0</v>
      </c>
      <c r="BI104" s="176" cm="1">
        <f t="array" ref="BI104">_xlfn.XLOOKUP(BI$1,'PY1 Data(H)'!$A$1:$CZ$1,_xlfn.XLOOKUP($A104,'PY1 Data(H)'!$A$1:$A$288,'PY1 Data(H)'!$A$1:$CZ$288))</f>
        <v>1620003</v>
      </c>
      <c r="BJ104" s="176" cm="1">
        <f t="array" ref="BJ104">_xlfn.XLOOKUP(BJ$1,'PY1 Data(H)'!$A$1:$CZ$1,_xlfn.XLOOKUP($A104,'PY1 Data(H)'!$A$1:$A$288,'PY1 Data(H)'!$A$1:$CZ$288))</f>
        <v>150458</v>
      </c>
      <c r="BK104" s="176" cm="1">
        <f t="array" ref="BK104">_xlfn.XLOOKUP(BK$1,'PY1 Data(H)'!$A$1:$CZ$1,_xlfn.XLOOKUP($A104,'PY1 Data(H)'!$A$1:$A$288,'PY1 Data(H)'!$A$1:$CZ$288))</f>
        <v>0</v>
      </c>
      <c r="BL104" s="176" cm="1">
        <f t="array" ref="BL104">_xlfn.XLOOKUP(BL$1,'PY1 Data(H)'!$A$1:$CZ$1,_xlfn.XLOOKUP($A104,'PY1 Data(H)'!$A$1:$A$288,'PY1 Data(H)'!$A$1:$CZ$288))</f>
        <v>0</v>
      </c>
      <c r="BM104" s="176" cm="1">
        <f t="array" ref="BM104">_xlfn.XLOOKUP(BM$1,'PY1 Data(H)'!$A$1:$CZ$1,_xlfn.XLOOKUP($A104,'PY1 Data(H)'!$A$1:$A$288,'PY1 Data(H)'!$A$1:$CZ$288))</f>
        <v>4489008</v>
      </c>
      <c r="BN104" s="176" cm="1">
        <f t="array" ref="BN104">_xlfn.XLOOKUP(BN$1,'PY1 Data(H)'!$A$1:$CZ$1,_xlfn.XLOOKUP($A104,'PY1 Data(H)'!$A$1:$A$288,'PY1 Data(H)'!$A$1:$CZ$288))</f>
        <v>21787355</v>
      </c>
      <c r="BO104" s="176" cm="1">
        <f t="array" ref="BO104">_xlfn.XLOOKUP(BO$1,'PY1 Data(H)'!$A$1:$CZ$1,_xlfn.XLOOKUP($A104,'PY1 Data(H)'!$A$1:$A$288,'PY1 Data(H)'!$A$1:$CZ$288))</f>
        <v>3260220</v>
      </c>
      <c r="BP104" s="176" cm="1">
        <f t="array" ref="BP104">_xlfn.XLOOKUP(BP$1,'PY1 Data(H)'!$A$1:$CZ$1,_xlfn.XLOOKUP($A104,'PY1 Data(H)'!$A$1:$A$288,'PY1 Data(H)'!$A$1:$CZ$288))</f>
        <v>0</v>
      </c>
      <c r="BQ104" s="176" cm="1">
        <f t="array" ref="BQ104">_xlfn.XLOOKUP(BQ$1,'PY1 Data(H)'!$A$1:$CZ$1,_xlfn.XLOOKUP($A104,'PY1 Data(H)'!$A$1:$A$288,'PY1 Data(H)'!$A$1:$CZ$288))</f>
        <v>3053985</v>
      </c>
      <c r="BR104" s="176" cm="1">
        <f t="array" ref="BR104">_xlfn.XLOOKUP(BR$1,'PY1 Data(H)'!$A$1:$CZ$1,_xlfn.XLOOKUP($A104,'PY1 Data(H)'!$A$1:$A$288,'PY1 Data(H)'!$A$1:$CZ$288))</f>
        <v>0</v>
      </c>
      <c r="BS104" s="176" cm="1">
        <f t="array" ref="BS104">_xlfn.XLOOKUP(BS$1,'PY1 Data(H)'!$A$1:$CZ$1,_xlfn.XLOOKUP($A104,'PY1 Data(H)'!$A$1:$A$288,'PY1 Data(H)'!$A$1:$CZ$288))</f>
        <v>21734</v>
      </c>
      <c r="BT104" s="176" cm="1">
        <f t="array" ref="BT104">_xlfn.XLOOKUP(BT$1,'PY1 Data(H)'!$A$1:$CZ$1,_xlfn.XLOOKUP($A104,'PY1 Data(H)'!$A$1:$A$288,'PY1 Data(H)'!$A$1:$CZ$288))</f>
        <v>2678122</v>
      </c>
      <c r="BU104" s="176" cm="1">
        <f t="array" ref="BU104">_xlfn.XLOOKUP(BU$1,'PY1 Data(H)'!$A$1:$CZ$1,_xlfn.XLOOKUP($A104,'PY1 Data(H)'!$A$1:$A$288,'PY1 Data(H)'!$A$1:$CZ$288))</f>
        <v>5772312</v>
      </c>
      <c r="BV104" s="176" cm="1">
        <f t="array" ref="BV104">_xlfn.XLOOKUP(BV$1,'PY1 Data(H)'!$A$1:$CZ$1,_xlfn.XLOOKUP($A104,'PY1 Data(H)'!$A$1:$A$288,'PY1 Data(H)'!$A$1:$CZ$288))</f>
        <v>13816757</v>
      </c>
      <c r="BW104" s="176" cm="1">
        <f t="array" ref="BW104">_xlfn.XLOOKUP(BW$1,'PY1 Data(H)'!$A$1:$CZ$1,_xlfn.XLOOKUP($A104,'PY1 Data(H)'!$A$1:$A$288,'PY1 Data(H)'!$A$1:$CZ$288))</f>
        <v>2262294</v>
      </c>
      <c r="BX104" s="176" cm="1">
        <f t="array" ref="BX104">_xlfn.XLOOKUP(BX$1,'PY1 Data(H)'!$A$1:$CZ$1,_xlfn.XLOOKUP($A104,'PY1 Data(H)'!$A$1:$A$288,'PY1 Data(H)'!$A$1:$CZ$288))</f>
        <v>0</v>
      </c>
      <c r="BY104" s="176" cm="1">
        <f t="array" ref="BY104">_xlfn.XLOOKUP(BY$1,'PY1 Data(H)'!$A$1:$CZ$1,_xlfn.XLOOKUP($A104,'PY1 Data(H)'!$A$1:$A$288,'PY1 Data(H)'!$A$1:$CZ$288))</f>
        <v>0</v>
      </c>
      <c r="BZ104" s="176" cm="1">
        <f t="array" ref="BZ104">_xlfn.XLOOKUP(BZ$1,'PY1 Data(H)'!$A$1:$CZ$1,_xlfn.XLOOKUP($A104,'PY1 Data(H)'!$A$1:$A$288,'PY1 Data(H)'!$A$1:$CZ$288))</f>
        <v>25500</v>
      </c>
      <c r="CA104" s="176" cm="1">
        <f t="array" ref="CA104">_xlfn.XLOOKUP(CA$1,'PY1 Data(H)'!$A$1:$CZ$1,_xlfn.XLOOKUP($A104,'PY1 Data(H)'!$A$1:$A$288,'PY1 Data(H)'!$A$1:$CZ$288))</f>
        <v>0</v>
      </c>
      <c r="CB104" s="176" cm="1">
        <f t="array" ref="CB104">_xlfn.XLOOKUP(CB$1,'PY1 Data(H)'!$A$1:$CZ$1,_xlfn.XLOOKUP($A104,'PY1 Data(H)'!$A$1:$A$288,'PY1 Data(H)'!$A$1:$CZ$288))</f>
        <v>6291170</v>
      </c>
      <c r="CC104" s="176" cm="1">
        <f t="array" ref="CC104">_xlfn.XLOOKUP(CC$1,'PY1 Data(H)'!$A$1:$CZ$1,_xlfn.XLOOKUP($A104,'PY1 Data(H)'!$A$1:$A$288,'PY1 Data(H)'!$A$1:$CZ$288))</f>
        <v>16180038</v>
      </c>
      <c r="CD104" s="176" cm="1">
        <f t="array" ref="CD104">_xlfn.XLOOKUP(CD$1,'PY1 Data(H)'!$A$1:$CZ$1,_xlfn.XLOOKUP($A104,'PY1 Data(H)'!$A$1:$A$288,'PY1 Data(H)'!$A$1:$CZ$288))</f>
        <v>1197540</v>
      </c>
      <c r="CE104" s="176" cm="1">
        <f t="array" ref="CE104">_xlfn.XLOOKUP(CE$1,'PY1 Data(H)'!$A$1:$CZ$1,_xlfn.XLOOKUP($A104,'PY1 Data(H)'!$A$1:$A$288,'PY1 Data(H)'!$A$1:$CZ$288))</f>
        <v>116791</v>
      </c>
      <c r="CF104" s="176" cm="1">
        <f t="array" ref="CF104">_xlfn.XLOOKUP(CF$1,'PY1 Data(H)'!$A$1:$CZ$1,_xlfn.XLOOKUP($A104,'PY1 Data(H)'!$A$1:$A$288,'PY1 Data(H)'!$A$1:$CZ$288))</f>
        <v>0</v>
      </c>
      <c r="CG104" s="176" cm="1">
        <f t="array" ref="CG104">_xlfn.XLOOKUP(CG$1,'PY1 Data(H)'!$A$1:$CZ$1,_xlfn.XLOOKUP($A104,'PY1 Data(H)'!$A$1:$A$288,'PY1 Data(H)'!$A$1:$CZ$288))</f>
        <v>3468651</v>
      </c>
      <c r="CH104" s="176" cm="1">
        <f t="array" ref="CH104">_xlfn.XLOOKUP(CH$1,'PY1 Data(H)'!$A$1:$CZ$1,_xlfn.XLOOKUP($A104,'PY1 Data(H)'!$A$1:$A$288,'PY1 Data(H)'!$A$1:$CZ$288))</f>
        <v>1570052</v>
      </c>
      <c r="CI104" s="176" cm="1">
        <f t="array" ref="CI104">_xlfn.XLOOKUP(CI$1,'PY1 Data(H)'!$A$1:$CZ$1,_xlfn.XLOOKUP($A104,'PY1 Data(H)'!$A$1:$A$288,'PY1 Data(H)'!$A$1:$CZ$288))</f>
        <v>6233793</v>
      </c>
      <c r="CJ104" s="176" cm="1">
        <f t="array" ref="CJ104">_xlfn.XLOOKUP(CJ$1,'PY1 Data(H)'!$A$1:$CZ$1,_xlfn.XLOOKUP($A104,'PY1 Data(H)'!$A$1:$A$288,'PY1 Data(H)'!$A$1:$CZ$288))</f>
        <v>286400</v>
      </c>
      <c r="CK104" s="176" cm="1">
        <f t="array" ref="CK104">_xlfn.XLOOKUP(CK$1,'PY1 Data(H)'!$A$1:$CZ$1,_xlfn.XLOOKUP($A104,'PY1 Data(H)'!$A$1:$A$288,'PY1 Data(H)'!$A$1:$CZ$288))</f>
        <v>278177</v>
      </c>
      <c r="CL104" s="176" cm="1">
        <f t="array" ref="CL104">_xlfn.XLOOKUP(CL$1,'PY1 Data(H)'!$A$1:$CZ$1,_xlfn.XLOOKUP($A104,'PY1 Data(H)'!$A$1:$A$288,'PY1 Data(H)'!$A$1:$CZ$288))</f>
        <v>0</v>
      </c>
      <c r="CM104" s="176" cm="1">
        <f t="array" ref="CM104">_xlfn.XLOOKUP(CM$1,'PY1 Data(H)'!$A$1:$CZ$1,_xlfn.XLOOKUP($A104,'PY1 Data(H)'!$A$1:$A$288,'PY1 Data(H)'!$A$1:$CZ$288))</f>
        <v>0</v>
      </c>
      <c r="CN104" s="176" cm="1">
        <f t="array" ref="CN104">_xlfn.XLOOKUP(CN$1,'PY1 Data(H)'!$A$1:$CZ$1,_xlfn.XLOOKUP($A104,'PY1 Data(H)'!$A$1:$A$288,'PY1 Data(H)'!$A$1:$CZ$288))</f>
        <v>1332907</v>
      </c>
      <c r="CO104" s="176" cm="1">
        <f t="array" ref="CO104">_xlfn.XLOOKUP(CO$1,'PY1 Data(H)'!$A$1:$CZ$1,_xlfn.XLOOKUP($A104,'PY1 Data(H)'!$A$1:$A$288,'PY1 Data(H)'!$A$1:$CZ$288))</f>
        <v>66581187</v>
      </c>
      <c r="CP104" s="176" cm="1">
        <f t="array" ref="CP104">_xlfn.XLOOKUP(CP$1,'PY1 Data(H)'!$A$1:$CZ$1,_xlfn.XLOOKUP($A104,'PY1 Data(H)'!$A$1:$A$288,'PY1 Data(H)'!$A$1:$CZ$288))</f>
        <v>1234469</v>
      </c>
      <c r="CQ104" s="176" cm="1">
        <f t="array" ref="CQ104">_xlfn.XLOOKUP(CQ$1,'PY1 Data(H)'!$A$1:$CZ$1,_xlfn.XLOOKUP($A104,'PY1 Data(H)'!$A$1:$A$288,'PY1 Data(H)'!$A$1:$CZ$288))</f>
        <v>0</v>
      </c>
      <c r="CR104" s="176" cm="1">
        <f t="array" ref="CR104">_xlfn.XLOOKUP(CR$1,'PY1 Data(H)'!$A$1:$CZ$1,_xlfn.XLOOKUP($A104,'PY1 Data(H)'!$A$1:$A$288,'PY1 Data(H)'!$A$1:$CZ$288))</f>
        <v>3589514</v>
      </c>
      <c r="CS104" s="176" cm="1">
        <f t="array" ref="CS104">_xlfn.XLOOKUP(CS$1,'PY1 Data(H)'!$A$1:$CZ$1,_xlfn.XLOOKUP($A104,'PY1 Data(H)'!$A$1:$A$288,'PY1 Data(H)'!$A$1:$CZ$288))</f>
        <v>1464437</v>
      </c>
      <c r="CT104" s="176" cm="1">
        <f t="array" ref="CT104">_xlfn.XLOOKUP(CT$1,'PY1 Data(H)'!$A$1:$CZ$1,_xlfn.XLOOKUP($A104,'PY1 Data(H)'!$A$1:$A$288,'PY1 Data(H)'!$A$1:$CZ$288))</f>
        <v>0</v>
      </c>
      <c r="CU104" s="176" cm="1">
        <f t="array" ref="CU104">_xlfn.XLOOKUP(CU$1,'PY1 Data(H)'!$A$1:$CZ$1,_xlfn.XLOOKUP($A104,'PY1 Data(H)'!$A$1:$A$288,'PY1 Data(H)'!$A$1:$CZ$288))</f>
        <v>739746</v>
      </c>
      <c r="CV104" s="176" cm="1">
        <f t="array" ref="CV104">_xlfn.XLOOKUP(CV$1,'PY1 Data(H)'!$A$1:$CZ$1,_xlfn.XLOOKUP($A104,'PY1 Data(H)'!$A$1:$A$288,'PY1 Data(H)'!$A$1:$CZ$288))</f>
        <v>0</v>
      </c>
      <c r="CW104" s="176" cm="1">
        <f t="array" ref="CW104">_xlfn.XLOOKUP(CW$1,'PY1 Data(H)'!$A$1:$CZ$1,_xlfn.XLOOKUP($A104,'PY1 Data(H)'!$A$1:$A$288,'PY1 Data(H)'!$A$1:$CZ$288))</f>
        <v>2665168</v>
      </c>
      <c r="CX104" s="176" cm="1">
        <f t="array" ref="CX104">_xlfn.XLOOKUP(CX$1,'PY1 Data(H)'!$A$1:$CZ$1,_xlfn.XLOOKUP($A104,'PY1 Data(H)'!$A$1:$A$288,'PY1 Data(H)'!$A$1:$CZ$288))</f>
        <v>372695</v>
      </c>
      <c r="CY104" s="176" cm="1">
        <f t="array" ref="CY104">_xlfn.XLOOKUP(CY$1,'PY1 Data(H)'!$A$1:$CZ$1,_xlfn.XLOOKUP($A104,'PY1 Data(H)'!$A$1:$A$288,'PY1 Data(H)'!$A$1:$CZ$288))</f>
        <v>0</v>
      </c>
    </row>
    <row r="105" spans="1:103" x14ac:dyDescent="0.3">
      <c r="A105">
        <v>49</v>
      </c>
      <c r="D105" s="176" cm="1">
        <f t="array" ref="D105">_xlfn.XLOOKUP(D$1,'PY1 Data(H)'!$A$1:$CZ$1,_xlfn.XLOOKUP($A105,'PY1 Data(H)'!$A$1:$A$288,'PY1 Data(H)'!$A$1:$CZ$288))</f>
        <v>0</v>
      </c>
      <c r="E105" s="176" cm="1">
        <f t="array" ref="E105">_xlfn.XLOOKUP(E$1,'PY1 Data(H)'!$A$1:$CZ$1,_xlfn.XLOOKUP($A105,'PY1 Data(H)'!$A$1:$A$288,'PY1 Data(H)'!$A$1:$CZ$288))</f>
        <v>961768</v>
      </c>
      <c r="F105" s="176" cm="1">
        <f t="array" ref="F105">_xlfn.XLOOKUP(F$1,'PY1 Data(H)'!$A$1:$CZ$1,_xlfn.XLOOKUP($A105,'PY1 Data(H)'!$A$1:$A$288,'PY1 Data(H)'!$A$1:$CZ$288))</f>
        <v>0</v>
      </c>
      <c r="G105" s="176" cm="1">
        <f t="array" ref="G105">_xlfn.XLOOKUP(G$1,'PY1 Data(H)'!$A$1:$CZ$1,_xlfn.XLOOKUP($A105,'PY1 Data(H)'!$A$1:$A$288,'PY1 Data(H)'!$A$1:$CZ$288))</f>
        <v>0</v>
      </c>
      <c r="H105" s="176" cm="1">
        <f t="array" ref="H105">_xlfn.XLOOKUP(H$1,'PY1 Data(H)'!$A$1:$CZ$1,_xlfn.XLOOKUP($A105,'PY1 Data(H)'!$A$1:$A$288,'PY1 Data(H)'!$A$1:$CZ$288))</f>
        <v>0</v>
      </c>
      <c r="I105" s="176" cm="1">
        <f t="array" ref="I105">_xlfn.XLOOKUP(I$1,'PY1 Data(H)'!$A$1:$CZ$1,_xlfn.XLOOKUP($A105,'PY1 Data(H)'!$A$1:$A$288,'PY1 Data(H)'!$A$1:$CZ$288))</f>
        <v>0</v>
      </c>
      <c r="J105" s="176" cm="1">
        <f t="array" ref="J105">_xlfn.XLOOKUP(J$1,'PY1 Data(H)'!$A$1:$CZ$1,_xlfn.XLOOKUP($A105,'PY1 Data(H)'!$A$1:$A$288,'PY1 Data(H)'!$A$1:$CZ$288))</f>
        <v>2228560</v>
      </c>
      <c r="K105" s="176" cm="1">
        <f t="array" ref="K105">_xlfn.XLOOKUP(K$1,'PY1 Data(H)'!$A$1:$CZ$1,_xlfn.XLOOKUP($A105,'PY1 Data(H)'!$A$1:$A$288,'PY1 Data(H)'!$A$1:$CZ$288))</f>
        <v>904887</v>
      </c>
      <c r="L105" s="176" cm="1">
        <f t="array" ref="L105">_xlfn.XLOOKUP(L$1,'PY1 Data(H)'!$A$1:$CZ$1,_xlfn.XLOOKUP($A105,'PY1 Data(H)'!$A$1:$A$288,'PY1 Data(H)'!$A$1:$CZ$288))</f>
        <v>840325</v>
      </c>
      <c r="M105" s="176" cm="1">
        <f t="array" ref="M105">_xlfn.XLOOKUP(M$1,'PY1 Data(H)'!$A$1:$CZ$1,_xlfn.XLOOKUP($A105,'PY1 Data(H)'!$A$1:$A$288,'PY1 Data(H)'!$A$1:$CZ$288))</f>
        <v>13371772</v>
      </c>
      <c r="N105" s="176" cm="1">
        <f t="array" ref="N105">_xlfn.XLOOKUP(N$1,'PY1 Data(H)'!$A$1:$CZ$1,_xlfn.XLOOKUP($A105,'PY1 Data(H)'!$A$1:$A$288,'PY1 Data(H)'!$A$1:$CZ$288))</f>
        <v>0</v>
      </c>
      <c r="O105" s="176" cm="1">
        <f t="array" ref="O105">_xlfn.XLOOKUP(O$1,'PY1 Data(H)'!$A$1:$CZ$1,_xlfn.XLOOKUP($A105,'PY1 Data(H)'!$A$1:$A$288,'PY1 Data(H)'!$A$1:$CZ$288))</f>
        <v>837164</v>
      </c>
      <c r="P105" s="176" cm="1">
        <f t="array" ref="P105">_xlfn.XLOOKUP(P$1,'PY1 Data(H)'!$A$1:$CZ$1,_xlfn.XLOOKUP($A105,'PY1 Data(H)'!$A$1:$A$288,'PY1 Data(H)'!$A$1:$CZ$288))</f>
        <v>0</v>
      </c>
      <c r="Q105" s="176" cm="1">
        <f t="array" ref="Q105">_xlfn.XLOOKUP(Q$1,'PY1 Data(H)'!$A$1:$CZ$1,_xlfn.XLOOKUP($A105,'PY1 Data(H)'!$A$1:$A$288,'PY1 Data(H)'!$A$1:$CZ$288))</f>
        <v>348146</v>
      </c>
      <c r="R105" s="176" cm="1">
        <f t="array" ref="R105">_xlfn.XLOOKUP(R$1,'PY1 Data(H)'!$A$1:$CZ$1,_xlfn.XLOOKUP($A105,'PY1 Data(H)'!$A$1:$A$288,'PY1 Data(H)'!$A$1:$CZ$288))</f>
        <v>656179</v>
      </c>
      <c r="S105" s="176" cm="1">
        <f t="array" ref="S105">_xlfn.XLOOKUP(S$1,'PY1 Data(H)'!$A$1:$CZ$1,_xlfn.XLOOKUP($A105,'PY1 Data(H)'!$A$1:$A$288,'PY1 Data(H)'!$A$1:$CZ$288))</f>
        <v>364270</v>
      </c>
      <c r="T105" s="176" cm="1">
        <f t="array" ref="T105">_xlfn.XLOOKUP(T$1,'PY1 Data(H)'!$A$1:$CZ$1,_xlfn.XLOOKUP($A105,'PY1 Data(H)'!$A$1:$A$288,'PY1 Data(H)'!$A$1:$CZ$288))</f>
        <v>0</v>
      </c>
      <c r="U105" s="176" cm="1">
        <f t="array" ref="U105">_xlfn.XLOOKUP(U$1,'PY1 Data(H)'!$A$1:$CZ$1,_xlfn.XLOOKUP($A105,'PY1 Data(H)'!$A$1:$A$288,'PY1 Data(H)'!$A$1:$CZ$288))</f>
        <v>0</v>
      </c>
      <c r="V105" s="176" cm="1">
        <f t="array" ref="V105">_xlfn.XLOOKUP(V$1,'PY1 Data(H)'!$A$1:$CZ$1,_xlfn.XLOOKUP($A105,'PY1 Data(H)'!$A$1:$A$288,'PY1 Data(H)'!$A$1:$CZ$288))</f>
        <v>1421988</v>
      </c>
      <c r="W105" s="176" cm="1">
        <f t="array" ref="W105">_xlfn.XLOOKUP(W$1,'PY1 Data(H)'!$A$1:$CZ$1,_xlfn.XLOOKUP($A105,'PY1 Data(H)'!$A$1:$A$288,'PY1 Data(H)'!$A$1:$CZ$288))</f>
        <v>0</v>
      </c>
      <c r="X105" s="176" cm="1">
        <f t="array" ref="X105">_xlfn.XLOOKUP(X$1,'PY1 Data(H)'!$A$1:$CZ$1,_xlfn.XLOOKUP($A105,'PY1 Data(H)'!$A$1:$A$288,'PY1 Data(H)'!$A$1:$CZ$288))</f>
        <v>349926</v>
      </c>
      <c r="Y105" s="176" cm="1">
        <f t="array" ref="Y105">_xlfn.XLOOKUP(Y$1,'PY1 Data(H)'!$A$1:$CZ$1,_xlfn.XLOOKUP($A105,'PY1 Data(H)'!$A$1:$A$288,'PY1 Data(H)'!$A$1:$CZ$288))</f>
        <v>499642</v>
      </c>
      <c r="Z105" s="176" cm="1">
        <f t="array" ref="Z105">_xlfn.XLOOKUP(Z$1,'PY1 Data(H)'!$A$1:$CZ$1,_xlfn.XLOOKUP($A105,'PY1 Data(H)'!$A$1:$A$288,'PY1 Data(H)'!$A$1:$CZ$288))</f>
        <v>0</v>
      </c>
      <c r="AA105" s="176" cm="1">
        <f t="array" ref="AA105">_xlfn.XLOOKUP(AA$1,'PY1 Data(H)'!$A$1:$CZ$1,_xlfn.XLOOKUP($A105,'PY1 Data(H)'!$A$1:$A$288,'PY1 Data(H)'!$A$1:$CZ$288))</f>
        <v>1396367</v>
      </c>
      <c r="AB105" s="176" cm="1">
        <f t="array" ref="AB105">_xlfn.XLOOKUP(AB$1,'PY1 Data(H)'!$A$1:$CZ$1,_xlfn.XLOOKUP($A105,'PY1 Data(H)'!$A$1:$A$288,'PY1 Data(H)'!$A$1:$CZ$288))</f>
        <v>1680666</v>
      </c>
      <c r="AC105" s="176" cm="1">
        <f t="array" ref="AC105">_xlfn.XLOOKUP(AC$1,'PY1 Data(H)'!$A$1:$CZ$1,_xlfn.XLOOKUP($A105,'PY1 Data(H)'!$A$1:$A$288,'PY1 Data(H)'!$A$1:$CZ$288))</f>
        <v>418657</v>
      </c>
      <c r="AD105" s="176" cm="1">
        <f t="array" ref="AD105">_xlfn.XLOOKUP(AD$1,'PY1 Data(H)'!$A$1:$CZ$1,_xlfn.XLOOKUP($A105,'PY1 Data(H)'!$A$1:$A$288,'PY1 Data(H)'!$A$1:$CZ$288))</f>
        <v>3341147</v>
      </c>
      <c r="AE105" s="176" cm="1">
        <f t="array" ref="AE105">_xlfn.XLOOKUP(AE$1,'PY1 Data(H)'!$A$1:$CZ$1,_xlfn.XLOOKUP($A105,'PY1 Data(H)'!$A$1:$A$288,'PY1 Data(H)'!$A$1:$CZ$288))</f>
        <v>4386985</v>
      </c>
      <c r="AF105" s="176" cm="1">
        <f t="array" ref="AF105">_xlfn.XLOOKUP(AF$1,'PY1 Data(H)'!$A$1:$CZ$1,_xlfn.XLOOKUP($A105,'PY1 Data(H)'!$A$1:$A$288,'PY1 Data(H)'!$A$1:$CZ$288))</f>
        <v>363198</v>
      </c>
      <c r="AG105" s="176" cm="1">
        <f t="array" ref="AG105">_xlfn.XLOOKUP(AG$1,'PY1 Data(H)'!$A$1:$CZ$1,_xlfn.XLOOKUP($A105,'PY1 Data(H)'!$A$1:$A$288,'PY1 Data(H)'!$A$1:$CZ$288))</f>
        <v>822247</v>
      </c>
      <c r="AH105" s="176" cm="1">
        <f t="array" ref="AH105">_xlfn.XLOOKUP(AH$1,'PY1 Data(H)'!$A$1:$CZ$1,_xlfn.XLOOKUP($A105,'PY1 Data(H)'!$A$1:$A$288,'PY1 Data(H)'!$A$1:$CZ$288))</f>
        <v>1247259</v>
      </c>
      <c r="AI105" s="176" cm="1">
        <f t="array" ref="AI105">_xlfn.XLOOKUP(AI$1,'PY1 Data(H)'!$A$1:$CZ$1,_xlfn.XLOOKUP($A105,'PY1 Data(H)'!$A$1:$A$288,'PY1 Data(H)'!$A$1:$CZ$288))</f>
        <v>3246004</v>
      </c>
      <c r="AJ105" s="176" cm="1">
        <f t="array" ref="AJ105">_xlfn.XLOOKUP(AJ$1,'PY1 Data(H)'!$A$1:$CZ$1,_xlfn.XLOOKUP($A105,'PY1 Data(H)'!$A$1:$A$288,'PY1 Data(H)'!$A$1:$CZ$288))</f>
        <v>1412252</v>
      </c>
      <c r="AK105" s="176" cm="1">
        <f t="array" ref="AK105">_xlfn.XLOOKUP(AK$1,'PY1 Data(H)'!$A$1:$CZ$1,_xlfn.XLOOKUP($A105,'PY1 Data(H)'!$A$1:$A$288,'PY1 Data(H)'!$A$1:$CZ$288))</f>
        <v>0</v>
      </c>
      <c r="AL105" s="176" cm="1">
        <f t="array" ref="AL105">_xlfn.XLOOKUP(AL$1,'PY1 Data(H)'!$A$1:$CZ$1,_xlfn.XLOOKUP($A105,'PY1 Data(H)'!$A$1:$A$288,'PY1 Data(H)'!$A$1:$CZ$288))</f>
        <v>1683462</v>
      </c>
      <c r="AM105" s="176" cm="1">
        <f t="array" ref="AM105">_xlfn.XLOOKUP(AM$1,'PY1 Data(H)'!$A$1:$CZ$1,_xlfn.XLOOKUP($A105,'PY1 Data(H)'!$A$1:$A$288,'PY1 Data(H)'!$A$1:$CZ$288))</f>
        <v>0</v>
      </c>
      <c r="AN105" s="176" cm="1">
        <f t="array" ref="AN105">_xlfn.XLOOKUP(AN$1,'PY1 Data(H)'!$A$1:$CZ$1,_xlfn.XLOOKUP($A105,'PY1 Data(H)'!$A$1:$A$288,'PY1 Data(H)'!$A$1:$CZ$288))</f>
        <v>278387</v>
      </c>
      <c r="AO105" s="176" cm="1">
        <f t="array" ref="AO105">_xlfn.XLOOKUP(AO$1,'PY1 Data(H)'!$A$1:$CZ$1,_xlfn.XLOOKUP($A105,'PY1 Data(H)'!$A$1:$A$288,'PY1 Data(H)'!$A$1:$CZ$288))</f>
        <v>0</v>
      </c>
      <c r="AP105" s="176" cm="1">
        <f t="array" ref="AP105">_xlfn.XLOOKUP(AP$1,'PY1 Data(H)'!$A$1:$CZ$1,_xlfn.XLOOKUP($A105,'PY1 Data(H)'!$A$1:$A$288,'PY1 Data(H)'!$A$1:$CZ$288))</f>
        <v>0</v>
      </c>
      <c r="AQ105" s="176" cm="1">
        <f t="array" ref="AQ105">_xlfn.XLOOKUP(AQ$1,'PY1 Data(H)'!$A$1:$CZ$1,_xlfn.XLOOKUP($A105,'PY1 Data(H)'!$A$1:$A$288,'PY1 Data(H)'!$A$1:$CZ$288))</f>
        <v>1227893</v>
      </c>
      <c r="AR105" s="176" cm="1">
        <f t="array" ref="AR105">_xlfn.XLOOKUP(AR$1,'PY1 Data(H)'!$A$1:$CZ$1,_xlfn.XLOOKUP($A105,'PY1 Data(H)'!$A$1:$A$288,'PY1 Data(H)'!$A$1:$CZ$288))</f>
        <v>0</v>
      </c>
      <c r="AS105" s="176" cm="1">
        <f t="array" ref="AS105">_xlfn.XLOOKUP(AS$1,'PY1 Data(H)'!$A$1:$CZ$1,_xlfn.XLOOKUP($A105,'PY1 Data(H)'!$A$1:$A$288,'PY1 Data(H)'!$A$1:$CZ$288))</f>
        <v>1773738</v>
      </c>
      <c r="AT105" s="176" cm="1">
        <f t="array" ref="AT105">_xlfn.XLOOKUP(AT$1,'PY1 Data(H)'!$A$1:$CZ$1,_xlfn.XLOOKUP($A105,'PY1 Data(H)'!$A$1:$A$288,'PY1 Data(H)'!$A$1:$CZ$288))</f>
        <v>12563559</v>
      </c>
      <c r="AU105" s="176" cm="1">
        <f t="array" ref="AU105">_xlfn.XLOOKUP(AU$1,'PY1 Data(H)'!$A$1:$CZ$1,_xlfn.XLOOKUP($A105,'PY1 Data(H)'!$A$1:$A$288,'PY1 Data(H)'!$A$1:$CZ$288))</f>
        <v>0</v>
      </c>
      <c r="AV105" s="176" cm="1">
        <f t="array" ref="AV105">_xlfn.XLOOKUP(AV$1,'PY1 Data(H)'!$A$1:$CZ$1,_xlfn.XLOOKUP($A105,'PY1 Data(H)'!$A$1:$A$288,'PY1 Data(H)'!$A$1:$CZ$288))</f>
        <v>10864</v>
      </c>
      <c r="AW105" s="176" cm="1">
        <f t="array" ref="AW105">_xlfn.XLOOKUP(AW$1,'PY1 Data(H)'!$A$1:$CZ$1,_xlfn.XLOOKUP($A105,'PY1 Data(H)'!$A$1:$A$288,'PY1 Data(H)'!$A$1:$CZ$288))</f>
        <v>403908</v>
      </c>
      <c r="AX105" s="176" cm="1">
        <f t="array" ref="AX105">_xlfn.XLOOKUP(AX$1,'PY1 Data(H)'!$A$1:$CZ$1,_xlfn.XLOOKUP($A105,'PY1 Data(H)'!$A$1:$A$288,'PY1 Data(H)'!$A$1:$CZ$288))</f>
        <v>2049872</v>
      </c>
      <c r="AY105" s="176" cm="1">
        <f t="array" ref="AY105">_xlfn.XLOOKUP(AY$1,'PY1 Data(H)'!$A$1:$CZ$1,_xlfn.XLOOKUP($A105,'PY1 Data(H)'!$A$1:$A$288,'PY1 Data(H)'!$A$1:$CZ$288))</f>
        <v>0</v>
      </c>
      <c r="AZ105" s="176" cm="1">
        <f t="array" ref="AZ105">_xlfn.XLOOKUP(AZ$1,'PY1 Data(H)'!$A$1:$CZ$1,_xlfn.XLOOKUP($A105,'PY1 Data(H)'!$A$1:$A$288,'PY1 Data(H)'!$A$1:$CZ$288))</f>
        <v>0</v>
      </c>
      <c r="BA105" s="176" cm="1">
        <f t="array" ref="BA105">_xlfn.XLOOKUP(BA$1,'PY1 Data(H)'!$A$1:$CZ$1,_xlfn.XLOOKUP($A105,'PY1 Data(H)'!$A$1:$A$288,'PY1 Data(H)'!$A$1:$CZ$288))</f>
        <v>0</v>
      </c>
      <c r="BB105" s="176" cm="1">
        <f t="array" ref="BB105">_xlfn.XLOOKUP(BB$1,'PY1 Data(H)'!$A$1:$CZ$1,_xlfn.XLOOKUP($A105,'PY1 Data(H)'!$A$1:$A$288,'PY1 Data(H)'!$A$1:$CZ$288))</f>
        <v>8061611</v>
      </c>
      <c r="BC105" s="176" cm="1">
        <f t="array" ref="BC105">_xlfn.XLOOKUP(BC$1,'PY1 Data(H)'!$A$1:$CZ$1,_xlfn.XLOOKUP($A105,'PY1 Data(H)'!$A$1:$A$288,'PY1 Data(H)'!$A$1:$CZ$288))</f>
        <v>453743</v>
      </c>
      <c r="BD105" s="176" cm="1">
        <f t="array" ref="BD105">_xlfn.XLOOKUP(BD$1,'PY1 Data(H)'!$A$1:$CZ$1,_xlfn.XLOOKUP($A105,'PY1 Data(H)'!$A$1:$A$288,'PY1 Data(H)'!$A$1:$CZ$288))</f>
        <v>0</v>
      </c>
      <c r="BE105" s="176" cm="1">
        <f t="array" ref="BE105">_xlfn.XLOOKUP(BE$1,'PY1 Data(H)'!$A$1:$CZ$1,_xlfn.XLOOKUP($A105,'PY1 Data(H)'!$A$1:$A$288,'PY1 Data(H)'!$A$1:$CZ$288))</f>
        <v>0</v>
      </c>
      <c r="BF105" s="176" cm="1">
        <f t="array" ref="BF105">_xlfn.XLOOKUP(BF$1,'PY1 Data(H)'!$A$1:$CZ$1,_xlfn.XLOOKUP($A105,'PY1 Data(H)'!$A$1:$A$288,'PY1 Data(H)'!$A$1:$CZ$288))</f>
        <v>3772896</v>
      </c>
      <c r="BG105" s="176" cm="1">
        <f t="array" ref="BG105">_xlfn.XLOOKUP(BG$1,'PY1 Data(H)'!$A$1:$CZ$1,_xlfn.XLOOKUP($A105,'PY1 Data(H)'!$A$1:$A$288,'PY1 Data(H)'!$A$1:$CZ$288))</f>
        <v>0</v>
      </c>
      <c r="BH105" s="176" cm="1">
        <f t="array" ref="BH105">_xlfn.XLOOKUP(BH$1,'PY1 Data(H)'!$A$1:$CZ$1,_xlfn.XLOOKUP($A105,'PY1 Data(H)'!$A$1:$A$288,'PY1 Data(H)'!$A$1:$CZ$288))</f>
        <v>0</v>
      </c>
      <c r="BI105" s="176" cm="1">
        <f t="array" ref="BI105">_xlfn.XLOOKUP(BI$1,'PY1 Data(H)'!$A$1:$CZ$1,_xlfn.XLOOKUP($A105,'PY1 Data(H)'!$A$1:$A$288,'PY1 Data(H)'!$A$1:$CZ$288))</f>
        <v>379768</v>
      </c>
      <c r="BJ105" s="176" cm="1">
        <f t="array" ref="BJ105">_xlfn.XLOOKUP(BJ$1,'PY1 Data(H)'!$A$1:$CZ$1,_xlfn.XLOOKUP($A105,'PY1 Data(H)'!$A$1:$A$288,'PY1 Data(H)'!$A$1:$CZ$288))</f>
        <v>144591</v>
      </c>
      <c r="BK105" s="176" cm="1">
        <f t="array" ref="BK105">_xlfn.XLOOKUP(BK$1,'PY1 Data(H)'!$A$1:$CZ$1,_xlfn.XLOOKUP($A105,'PY1 Data(H)'!$A$1:$A$288,'PY1 Data(H)'!$A$1:$CZ$288))</f>
        <v>0</v>
      </c>
      <c r="BL105" s="176" cm="1">
        <f t="array" ref="BL105">_xlfn.XLOOKUP(BL$1,'PY1 Data(H)'!$A$1:$CZ$1,_xlfn.XLOOKUP($A105,'PY1 Data(H)'!$A$1:$A$288,'PY1 Data(H)'!$A$1:$CZ$288))</f>
        <v>0</v>
      </c>
      <c r="BM105" s="176" cm="1">
        <f t="array" ref="BM105">_xlfn.XLOOKUP(BM$1,'PY1 Data(H)'!$A$1:$CZ$1,_xlfn.XLOOKUP($A105,'PY1 Data(H)'!$A$1:$A$288,'PY1 Data(H)'!$A$1:$CZ$288))</f>
        <v>1173048</v>
      </c>
      <c r="BN105" s="176" cm="1">
        <f t="array" ref="BN105">_xlfn.XLOOKUP(BN$1,'PY1 Data(H)'!$A$1:$CZ$1,_xlfn.XLOOKUP($A105,'PY1 Data(H)'!$A$1:$A$288,'PY1 Data(H)'!$A$1:$CZ$288))</f>
        <v>5270486</v>
      </c>
      <c r="BO105" s="176" cm="1">
        <f t="array" ref="BO105">_xlfn.XLOOKUP(BO$1,'PY1 Data(H)'!$A$1:$CZ$1,_xlfn.XLOOKUP($A105,'PY1 Data(H)'!$A$1:$A$288,'PY1 Data(H)'!$A$1:$CZ$288))</f>
        <v>888239</v>
      </c>
      <c r="BP105" s="176" cm="1">
        <f t="array" ref="BP105">_xlfn.XLOOKUP(BP$1,'PY1 Data(H)'!$A$1:$CZ$1,_xlfn.XLOOKUP($A105,'PY1 Data(H)'!$A$1:$A$288,'PY1 Data(H)'!$A$1:$CZ$288))</f>
        <v>0</v>
      </c>
      <c r="BQ105" s="176" cm="1">
        <f t="array" ref="BQ105">_xlfn.XLOOKUP(BQ$1,'PY1 Data(H)'!$A$1:$CZ$1,_xlfn.XLOOKUP($A105,'PY1 Data(H)'!$A$1:$A$288,'PY1 Data(H)'!$A$1:$CZ$288))</f>
        <v>672904</v>
      </c>
      <c r="BR105" s="176" cm="1">
        <f t="array" ref="BR105">_xlfn.XLOOKUP(BR$1,'PY1 Data(H)'!$A$1:$CZ$1,_xlfn.XLOOKUP($A105,'PY1 Data(H)'!$A$1:$A$288,'PY1 Data(H)'!$A$1:$CZ$288))</f>
        <v>0</v>
      </c>
      <c r="BS105" s="176" cm="1">
        <f t="array" ref="BS105">_xlfn.XLOOKUP(BS$1,'PY1 Data(H)'!$A$1:$CZ$1,_xlfn.XLOOKUP($A105,'PY1 Data(H)'!$A$1:$A$288,'PY1 Data(H)'!$A$1:$CZ$288))</f>
        <v>0</v>
      </c>
      <c r="BT105" s="176" cm="1">
        <f t="array" ref="BT105">_xlfn.XLOOKUP(BT$1,'PY1 Data(H)'!$A$1:$CZ$1,_xlfn.XLOOKUP($A105,'PY1 Data(H)'!$A$1:$A$288,'PY1 Data(H)'!$A$1:$CZ$288))</f>
        <v>754976</v>
      </c>
      <c r="BU105" s="176" cm="1">
        <f t="array" ref="BU105">_xlfn.XLOOKUP(BU$1,'PY1 Data(H)'!$A$1:$CZ$1,_xlfn.XLOOKUP($A105,'PY1 Data(H)'!$A$1:$A$288,'PY1 Data(H)'!$A$1:$CZ$288))</f>
        <v>1271061</v>
      </c>
      <c r="BV105" s="176" cm="1">
        <f t="array" ref="BV105">_xlfn.XLOOKUP(BV$1,'PY1 Data(H)'!$A$1:$CZ$1,_xlfn.XLOOKUP($A105,'PY1 Data(H)'!$A$1:$A$288,'PY1 Data(H)'!$A$1:$CZ$288))</f>
        <v>3498247</v>
      </c>
      <c r="BW105" s="176" cm="1">
        <f t="array" ref="BW105">_xlfn.XLOOKUP(BW$1,'PY1 Data(H)'!$A$1:$CZ$1,_xlfn.XLOOKUP($A105,'PY1 Data(H)'!$A$1:$A$288,'PY1 Data(H)'!$A$1:$CZ$288))</f>
        <v>378715</v>
      </c>
      <c r="BX105" s="176" cm="1">
        <f t="array" ref="BX105">_xlfn.XLOOKUP(BX$1,'PY1 Data(H)'!$A$1:$CZ$1,_xlfn.XLOOKUP($A105,'PY1 Data(H)'!$A$1:$A$288,'PY1 Data(H)'!$A$1:$CZ$288))</f>
        <v>0</v>
      </c>
      <c r="BY105" s="176" cm="1">
        <f t="array" ref="BY105">_xlfn.XLOOKUP(BY$1,'PY1 Data(H)'!$A$1:$CZ$1,_xlfn.XLOOKUP($A105,'PY1 Data(H)'!$A$1:$A$288,'PY1 Data(H)'!$A$1:$CZ$288))</f>
        <v>0</v>
      </c>
      <c r="BZ105" s="176" cm="1">
        <f t="array" ref="BZ105">_xlfn.XLOOKUP(BZ$1,'PY1 Data(H)'!$A$1:$CZ$1,_xlfn.XLOOKUP($A105,'PY1 Data(H)'!$A$1:$A$288,'PY1 Data(H)'!$A$1:$CZ$288))</f>
        <v>231711</v>
      </c>
      <c r="CA105" s="176" cm="1">
        <f t="array" ref="CA105">_xlfn.XLOOKUP(CA$1,'PY1 Data(H)'!$A$1:$CZ$1,_xlfn.XLOOKUP($A105,'PY1 Data(H)'!$A$1:$A$288,'PY1 Data(H)'!$A$1:$CZ$288))</f>
        <v>0</v>
      </c>
      <c r="CB105" s="176" cm="1">
        <f t="array" ref="CB105">_xlfn.XLOOKUP(CB$1,'PY1 Data(H)'!$A$1:$CZ$1,_xlfn.XLOOKUP($A105,'PY1 Data(H)'!$A$1:$A$288,'PY1 Data(H)'!$A$1:$CZ$288))</f>
        <v>2742762</v>
      </c>
      <c r="CC105" s="176" cm="1">
        <f t="array" ref="CC105">_xlfn.XLOOKUP(CC$1,'PY1 Data(H)'!$A$1:$CZ$1,_xlfn.XLOOKUP($A105,'PY1 Data(H)'!$A$1:$A$288,'PY1 Data(H)'!$A$1:$CZ$288))</f>
        <v>7112470</v>
      </c>
      <c r="CD105" s="176" cm="1">
        <f t="array" ref="CD105">_xlfn.XLOOKUP(CD$1,'PY1 Data(H)'!$A$1:$CZ$1,_xlfn.XLOOKUP($A105,'PY1 Data(H)'!$A$1:$A$288,'PY1 Data(H)'!$A$1:$CZ$288))</f>
        <v>676219</v>
      </c>
      <c r="CE105" s="176" cm="1">
        <f t="array" ref="CE105">_xlfn.XLOOKUP(CE$1,'PY1 Data(H)'!$A$1:$CZ$1,_xlfn.XLOOKUP($A105,'PY1 Data(H)'!$A$1:$A$288,'PY1 Data(H)'!$A$1:$CZ$288))</f>
        <v>76444</v>
      </c>
      <c r="CF105" s="176" cm="1">
        <f t="array" ref="CF105">_xlfn.XLOOKUP(CF$1,'PY1 Data(H)'!$A$1:$CZ$1,_xlfn.XLOOKUP($A105,'PY1 Data(H)'!$A$1:$A$288,'PY1 Data(H)'!$A$1:$CZ$288))</f>
        <v>0</v>
      </c>
      <c r="CG105" s="176" cm="1">
        <f t="array" ref="CG105">_xlfn.XLOOKUP(CG$1,'PY1 Data(H)'!$A$1:$CZ$1,_xlfn.XLOOKUP($A105,'PY1 Data(H)'!$A$1:$A$288,'PY1 Data(H)'!$A$1:$CZ$288))</f>
        <v>985725</v>
      </c>
      <c r="CH105" s="176" cm="1">
        <f t="array" ref="CH105">_xlfn.XLOOKUP(CH$1,'PY1 Data(H)'!$A$1:$CZ$1,_xlfn.XLOOKUP($A105,'PY1 Data(H)'!$A$1:$A$288,'PY1 Data(H)'!$A$1:$CZ$288))</f>
        <v>328452</v>
      </c>
      <c r="CI105" s="176" cm="1">
        <f t="array" ref="CI105">_xlfn.XLOOKUP(CI$1,'PY1 Data(H)'!$A$1:$CZ$1,_xlfn.XLOOKUP($A105,'PY1 Data(H)'!$A$1:$A$288,'PY1 Data(H)'!$A$1:$CZ$288))</f>
        <v>1135056</v>
      </c>
      <c r="CJ105" s="176" cm="1">
        <f t="array" ref="CJ105">_xlfn.XLOOKUP(CJ$1,'PY1 Data(H)'!$A$1:$CZ$1,_xlfn.XLOOKUP($A105,'PY1 Data(H)'!$A$1:$A$288,'PY1 Data(H)'!$A$1:$CZ$288))</f>
        <v>229048</v>
      </c>
      <c r="CK105" s="176" cm="1">
        <f t="array" ref="CK105">_xlfn.XLOOKUP(CK$1,'PY1 Data(H)'!$A$1:$CZ$1,_xlfn.XLOOKUP($A105,'PY1 Data(H)'!$A$1:$A$288,'PY1 Data(H)'!$A$1:$CZ$288))</f>
        <v>320481</v>
      </c>
      <c r="CL105" s="176" cm="1">
        <f t="array" ref="CL105">_xlfn.XLOOKUP(CL$1,'PY1 Data(H)'!$A$1:$CZ$1,_xlfn.XLOOKUP($A105,'PY1 Data(H)'!$A$1:$A$288,'PY1 Data(H)'!$A$1:$CZ$288))</f>
        <v>0</v>
      </c>
      <c r="CM105" s="176" cm="1">
        <f t="array" ref="CM105">_xlfn.XLOOKUP(CM$1,'PY1 Data(H)'!$A$1:$CZ$1,_xlfn.XLOOKUP($A105,'PY1 Data(H)'!$A$1:$A$288,'PY1 Data(H)'!$A$1:$CZ$288))</f>
        <v>0</v>
      </c>
      <c r="CN105" s="176" cm="1">
        <f t="array" ref="CN105">_xlfn.XLOOKUP(CN$1,'PY1 Data(H)'!$A$1:$CZ$1,_xlfn.XLOOKUP($A105,'PY1 Data(H)'!$A$1:$A$288,'PY1 Data(H)'!$A$1:$CZ$288))</f>
        <v>527402</v>
      </c>
      <c r="CO105" s="176" cm="1">
        <f t="array" ref="CO105">_xlfn.XLOOKUP(CO$1,'PY1 Data(H)'!$A$1:$CZ$1,_xlfn.XLOOKUP($A105,'PY1 Data(H)'!$A$1:$A$288,'PY1 Data(H)'!$A$1:$CZ$288))</f>
        <v>18536568</v>
      </c>
      <c r="CP105" s="176" cm="1">
        <f t="array" ref="CP105">_xlfn.XLOOKUP(CP$1,'PY1 Data(H)'!$A$1:$CZ$1,_xlfn.XLOOKUP($A105,'PY1 Data(H)'!$A$1:$A$288,'PY1 Data(H)'!$A$1:$CZ$288))</f>
        <v>380821</v>
      </c>
      <c r="CQ105" s="176" cm="1">
        <f t="array" ref="CQ105">_xlfn.XLOOKUP(CQ$1,'PY1 Data(H)'!$A$1:$CZ$1,_xlfn.XLOOKUP($A105,'PY1 Data(H)'!$A$1:$A$288,'PY1 Data(H)'!$A$1:$CZ$288))</f>
        <v>0</v>
      </c>
      <c r="CR105" s="176" cm="1">
        <f t="array" ref="CR105">_xlfn.XLOOKUP(CR$1,'PY1 Data(H)'!$A$1:$CZ$1,_xlfn.XLOOKUP($A105,'PY1 Data(H)'!$A$1:$A$288,'PY1 Data(H)'!$A$1:$CZ$288))</f>
        <v>1268425</v>
      </c>
      <c r="CS105" s="176" cm="1">
        <f t="array" ref="CS105">_xlfn.XLOOKUP(CS$1,'PY1 Data(H)'!$A$1:$CZ$1,_xlfn.XLOOKUP($A105,'PY1 Data(H)'!$A$1:$A$288,'PY1 Data(H)'!$A$1:$CZ$288))</f>
        <v>252889</v>
      </c>
      <c r="CT105" s="176" cm="1">
        <f t="array" ref="CT105">_xlfn.XLOOKUP(CT$1,'PY1 Data(H)'!$A$1:$CZ$1,_xlfn.XLOOKUP($A105,'PY1 Data(H)'!$A$1:$A$288,'PY1 Data(H)'!$A$1:$CZ$288))</f>
        <v>0</v>
      </c>
      <c r="CU105" s="176" cm="1">
        <f t="array" ref="CU105">_xlfn.XLOOKUP(CU$1,'PY1 Data(H)'!$A$1:$CZ$1,_xlfn.XLOOKUP($A105,'PY1 Data(H)'!$A$1:$A$288,'PY1 Data(H)'!$A$1:$CZ$288))</f>
        <v>144800</v>
      </c>
      <c r="CV105" s="176" cm="1">
        <f t="array" ref="CV105">_xlfn.XLOOKUP(CV$1,'PY1 Data(H)'!$A$1:$CZ$1,_xlfn.XLOOKUP($A105,'PY1 Data(H)'!$A$1:$A$288,'PY1 Data(H)'!$A$1:$CZ$288))</f>
        <v>0</v>
      </c>
      <c r="CW105" s="176" cm="1">
        <f t="array" ref="CW105">_xlfn.XLOOKUP(CW$1,'PY1 Data(H)'!$A$1:$CZ$1,_xlfn.XLOOKUP($A105,'PY1 Data(H)'!$A$1:$A$288,'PY1 Data(H)'!$A$1:$CZ$288))</f>
        <v>643731</v>
      </c>
      <c r="CX105" s="176" cm="1">
        <f t="array" ref="CX105">_xlfn.XLOOKUP(CX$1,'PY1 Data(H)'!$A$1:$CZ$1,_xlfn.XLOOKUP($A105,'PY1 Data(H)'!$A$1:$A$288,'PY1 Data(H)'!$A$1:$CZ$288))</f>
        <v>395915</v>
      </c>
      <c r="CY105" s="176" cm="1">
        <f t="array" ref="CY105">_xlfn.XLOOKUP(CY$1,'PY1 Data(H)'!$A$1:$CZ$1,_xlfn.XLOOKUP($A105,'PY1 Data(H)'!$A$1:$A$288,'PY1 Data(H)'!$A$1:$CZ$288))</f>
        <v>0</v>
      </c>
    </row>
    <row r="106" spans="1:103" x14ac:dyDescent="0.3">
      <c r="A106">
        <v>85</v>
      </c>
      <c r="D106" s="176" cm="1">
        <f t="array" ref="D106">_xlfn.XLOOKUP(D$1,'PY1 Data(H)'!$A$1:$CZ$1,_xlfn.XLOOKUP($A106,'PY1 Data(H)'!$A$1:$A$288,'PY1 Data(H)'!$A$1:$CZ$288))</f>
        <v>0</v>
      </c>
      <c r="E106" s="176" cm="1">
        <f t="array" ref="E106">_xlfn.XLOOKUP(E$1,'PY1 Data(H)'!$A$1:$CZ$1,_xlfn.XLOOKUP($A106,'PY1 Data(H)'!$A$1:$A$288,'PY1 Data(H)'!$A$1:$CZ$288))</f>
        <v>3011745</v>
      </c>
      <c r="F106" s="176" cm="1">
        <f t="array" ref="F106">_xlfn.XLOOKUP(F$1,'PY1 Data(H)'!$A$1:$CZ$1,_xlfn.XLOOKUP($A106,'PY1 Data(H)'!$A$1:$A$288,'PY1 Data(H)'!$A$1:$CZ$288))</f>
        <v>0</v>
      </c>
      <c r="G106" s="176" cm="1">
        <f t="array" ref="G106">_xlfn.XLOOKUP(G$1,'PY1 Data(H)'!$A$1:$CZ$1,_xlfn.XLOOKUP($A106,'PY1 Data(H)'!$A$1:$A$288,'PY1 Data(H)'!$A$1:$CZ$288))</f>
        <v>0</v>
      </c>
      <c r="H106" s="176" cm="1">
        <f t="array" ref="H106">_xlfn.XLOOKUP(H$1,'PY1 Data(H)'!$A$1:$CZ$1,_xlfn.XLOOKUP($A106,'PY1 Data(H)'!$A$1:$A$288,'PY1 Data(H)'!$A$1:$CZ$288))</f>
        <v>0</v>
      </c>
      <c r="I106" s="176" cm="1">
        <f t="array" ref="I106">_xlfn.XLOOKUP(I$1,'PY1 Data(H)'!$A$1:$CZ$1,_xlfn.XLOOKUP($A106,'PY1 Data(H)'!$A$1:$A$288,'PY1 Data(H)'!$A$1:$CZ$288))</f>
        <v>0</v>
      </c>
      <c r="J106" s="176" cm="1">
        <f t="array" ref="J106">_xlfn.XLOOKUP(J$1,'PY1 Data(H)'!$A$1:$CZ$1,_xlfn.XLOOKUP($A106,'PY1 Data(H)'!$A$1:$A$288,'PY1 Data(H)'!$A$1:$CZ$288))</f>
        <v>6889690</v>
      </c>
      <c r="K106" s="176" cm="1">
        <f t="array" ref="K106">_xlfn.XLOOKUP(K$1,'PY1 Data(H)'!$A$1:$CZ$1,_xlfn.XLOOKUP($A106,'PY1 Data(H)'!$A$1:$A$288,'PY1 Data(H)'!$A$1:$CZ$288))</f>
        <v>2845864</v>
      </c>
      <c r="L106" s="176" cm="1">
        <f t="array" ref="L106">_xlfn.XLOOKUP(L$1,'PY1 Data(H)'!$A$1:$CZ$1,_xlfn.XLOOKUP($A106,'PY1 Data(H)'!$A$1:$A$288,'PY1 Data(H)'!$A$1:$CZ$288))</f>
        <v>1930386</v>
      </c>
      <c r="M106" s="176" cm="1">
        <f t="array" ref="M106">_xlfn.XLOOKUP(M$1,'PY1 Data(H)'!$A$1:$CZ$1,_xlfn.XLOOKUP($A106,'PY1 Data(H)'!$A$1:$A$288,'PY1 Data(H)'!$A$1:$CZ$288))</f>
        <v>45622714</v>
      </c>
      <c r="N106" s="176" cm="1">
        <f t="array" ref="N106">_xlfn.XLOOKUP(N$1,'PY1 Data(H)'!$A$1:$CZ$1,_xlfn.XLOOKUP($A106,'PY1 Data(H)'!$A$1:$A$288,'PY1 Data(H)'!$A$1:$CZ$288))</f>
        <v>0</v>
      </c>
      <c r="O106" s="176" cm="1">
        <f t="array" ref="O106">_xlfn.XLOOKUP(O$1,'PY1 Data(H)'!$A$1:$CZ$1,_xlfn.XLOOKUP($A106,'PY1 Data(H)'!$A$1:$A$288,'PY1 Data(H)'!$A$1:$CZ$288))</f>
        <v>2626964</v>
      </c>
      <c r="P106" s="176" cm="1">
        <f t="array" ref="P106">_xlfn.XLOOKUP(P$1,'PY1 Data(H)'!$A$1:$CZ$1,_xlfn.XLOOKUP($A106,'PY1 Data(H)'!$A$1:$A$288,'PY1 Data(H)'!$A$1:$CZ$288))</f>
        <v>0</v>
      </c>
      <c r="Q106" s="176" cm="1">
        <f t="array" ref="Q106">_xlfn.XLOOKUP(Q$1,'PY1 Data(H)'!$A$1:$CZ$1,_xlfn.XLOOKUP($A106,'PY1 Data(H)'!$A$1:$A$288,'PY1 Data(H)'!$A$1:$CZ$288))</f>
        <v>3158910</v>
      </c>
      <c r="R106" s="176" cm="1">
        <f t="array" ref="R106">_xlfn.XLOOKUP(R$1,'PY1 Data(H)'!$A$1:$CZ$1,_xlfn.XLOOKUP($A106,'PY1 Data(H)'!$A$1:$A$288,'PY1 Data(H)'!$A$1:$CZ$288))</f>
        <v>1817615</v>
      </c>
      <c r="S106" s="176" cm="1">
        <f t="array" ref="S106">_xlfn.XLOOKUP(S$1,'PY1 Data(H)'!$A$1:$CZ$1,_xlfn.XLOOKUP($A106,'PY1 Data(H)'!$A$1:$A$288,'PY1 Data(H)'!$A$1:$CZ$288))</f>
        <v>1042012</v>
      </c>
      <c r="T106" s="176" cm="1">
        <f t="array" ref="T106">_xlfn.XLOOKUP(T$1,'PY1 Data(H)'!$A$1:$CZ$1,_xlfn.XLOOKUP($A106,'PY1 Data(H)'!$A$1:$A$288,'PY1 Data(H)'!$A$1:$CZ$288))</f>
        <v>0</v>
      </c>
      <c r="U106" s="176" cm="1">
        <f t="array" ref="U106">_xlfn.XLOOKUP(U$1,'PY1 Data(H)'!$A$1:$CZ$1,_xlfn.XLOOKUP($A106,'PY1 Data(H)'!$A$1:$A$288,'PY1 Data(H)'!$A$1:$CZ$288))</f>
        <v>0</v>
      </c>
      <c r="V106" s="176" cm="1">
        <f t="array" ref="V106">_xlfn.XLOOKUP(V$1,'PY1 Data(H)'!$A$1:$CZ$1,_xlfn.XLOOKUP($A106,'PY1 Data(H)'!$A$1:$A$288,'PY1 Data(H)'!$A$1:$CZ$288))</f>
        <v>6888826</v>
      </c>
      <c r="W106" s="176" cm="1">
        <f t="array" ref="W106">_xlfn.XLOOKUP(W$1,'PY1 Data(H)'!$A$1:$CZ$1,_xlfn.XLOOKUP($A106,'PY1 Data(H)'!$A$1:$A$288,'PY1 Data(H)'!$A$1:$CZ$288))</f>
        <v>0</v>
      </c>
      <c r="X106" s="176" cm="1">
        <f t="array" ref="X106">_xlfn.XLOOKUP(X$1,'PY1 Data(H)'!$A$1:$CZ$1,_xlfn.XLOOKUP($A106,'PY1 Data(H)'!$A$1:$A$288,'PY1 Data(H)'!$A$1:$CZ$288))</f>
        <v>1738785</v>
      </c>
      <c r="Y106" s="176" cm="1">
        <f t="array" ref="Y106">_xlfn.XLOOKUP(Y$1,'PY1 Data(H)'!$A$1:$CZ$1,_xlfn.XLOOKUP($A106,'PY1 Data(H)'!$A$1:$A$288,'PY1 Data(H)'!$A$1:$CZ$288))</f>
        <v>1021575</v>
      </c>
      <c r="Z106" s="176" cm="1">
        <f t="array" ref="Z106">_xlfn.XLOOKUP(Z$1,'PY1 Data(H)'!$A$1:$CZ$1,_xlfn.XLOOKUP($A106,'PY1 Data(H)'!$A$1:$A$288,'PY1 Data(H)'!$A$1:$CZ$288))</f>
        <v>0</v>
      </c>
      <c r="AA106" s="176" cm="1">
        <f t="array" ref="AA106">_xlfn.XLOOKUP(AA$1,'PY1 Data(H)'!$A$1:$CZ$1,_xlfn.XLOOKUP($A106,'PY1 Data(H)'!$A$1:$A$288,'PY1 Data(H)'!$A$1:$CZ$288))</f>
        <v>3269520</v>
      </c>
      <c r="AB106" s="176" cm="1">
        <f t="array" ref="AB106">_xlfn.XLOOKUP(AB$1,'PY1 Data(H)'!$A$1:$CZ$1,_xlfn.XLOOKUP($A106,'PY1 Data(H)'!$A$1:$A$288,'PY1 Data(H)'!$A$1:$CZ$288))</f>
        <v>4191585</v>
      </c>
      <c r="AC106" s="176" cm="1">
        <f t="array" ref="AC106">_xlfn.XLOOKUP(AC$1,'PY1 Data(H)'!$A$1:$CZ$1,_xlfn.XLOOKUP($A106,'PY1 Data(H)'!$A$1:$A$288,'PY1 Data(H)'!$A$1:$CZ$288))</f>
        <v>1083500</v>
      </c>
      <c r="AD106" s="176" cm="1">
        <f t="array" ref="AD106">_xlfn.XLOOKUP(AD$1,'PY1 Data(H)'!$A$1:$CZ$1,_xlfn.XLOOKUP($A106,'PY1 Data(H)'!$A$1:$A$288,'PY1 Data(H)'!$A$1:$CZ$288))</f>
        <v>8293756</v>
      </c>
      <c r="AE106" s="176" cm="1">
        <f t="array" ref="AE106">_xlfn.XLOOKUP(AE$1,'PY1 Data(H)'!$A$1:$CZ$1,_xlfn.XLOOKUP($A106,'PY1 Data(H)'!$A$1:$A$288,'PY1 Data(H)'!$A$1:$CZ$288))</f>
        <v>9973809</v>
      </c>
      <c r="AF106" s="176" cm="1">
        <f t="array" ref="AF106">_xlfn.XLOOKUP(AF$1,'PY1 Data(H)'!$A$1:$CZ$1,_xlfn.XLOOKUP($A106,'PY1 Data(H)'!$A$1:$A$288,'PY1 Data(H)'!$A$1:$CZ$288))</f>
        <v>1027702</v>
      </c>
      <c r="AG106" s="176" cm="1">
        <f t="array" ref="AG106">_xlfn.XLOOKUP(AG$1,'PY1 Data(H)'!$A$1:$CZ$1,_xlfn.XLOOKUP($A106,'PY1 Data(H)'!$A$1:$A$288,'PY1 Data(H)'!$A$1:$CZ$288))</f>
        <v>6989820</v>
      </c>
      <c r="AH106" s="176" cm="1">
        <f t="array" ref="AH106">_xlfn.XLOOKUP(AH$1,'PY1 Data(H)'!$A$1:$CZ$1,_xlfn.XLOOKUP($A106,'PY1 Data(H)'!$A$1:$A$288,'PY1 Data(H)'!$A$1:$CZ$288))</f>
        <v>2676095</v>
      </c>
      <c r="AI106" s="176" cm="1">
        <f t="array" ref="AI106">_xlfn.XLOOKUP(AI$1,'PY1 Data(H)'!$A$1:$CZ$1,_xlfn.XLOOKUP($A106,'PY1 Data(H)'!$A$1:$A$288,'PY1 Data(H)'!$A$1:$CZ$288))</f>
        <v>9517556</v>
      </c>
      <c r="AJ106" s="176" cm="1">
        <f t="array" ref="AJ106">_xlfn.XLOOKUP(AJ$1,'PY1 Data(H)'!$A$1:$CZ$1,_xlfn.XLOOKUP($A106,'PY1 Data(H)'!$A$1:$A$288,'PY1 Data(H)'!$A$1:$CZ$288))</f>
        <v>4452417</v>
      </c>
      <c r="AK106" s="176" cm="1">
        <f t="array" ref="AK106">_xlfn.XLOOKUP(AK$1,'PY1 Data(H)'!$A$1:$CZ$1,_xlfn.XLOOKUP($A106,'PY1 Data(H)'!$A$1:$A$288,'PY1 Data(H)'!$A$1:$CZ$288))</f>
        <v>0</v>
      </c>
      <c r="AL106" s="176" cm="1">
        <f t="array" ref="AL106">_xlfn.XLOOKUP(AL$1,'PY1 Data(H)'!$A$1:$CZ$1,_xlfn.XLOOKUP($A106,'PY1 Data(H)'!$A$1:$A$288,'PY1 Data(H)'!$A$1:$CZ$288))</f>
        <v>10615530</v>
      </c>
      <c r="AM106" s="176" cm="1">
        <f t="array" ref="AM106">_xlfn.XLOOKUP(AM$1,'PY1 Data(H)'!$A$1:$CZ$1,_xlfn.XLOOKUP($A106,'PY1 Data(H)'!$A$1:$A$288,'PY1 Data(H)'!$A$1:$CZ$288))</f>
        <v>0</v>
      </c>
      <c r="AN106" s="176" cm="1">
        <f t="array" ref="AN106">_xlfn.XLOOKUP(AN$1,'PY1 Data(H)'!$A$1:$CZ$1,_xlfn.XLOOKUP($A106,'PY1 Data(H)'!$A$1:$A$288,'PY1 Data(H)'!$A$1:$CZ$288))</f>
        <v>1444088</v>
      </c>
      <c r="AO106" s="176" cm="1">
        <f t="array" ref="AO106">_xlfn.XLOOKUP(AO$1,'PY1 Data(H)'!$A$1:$CZ$1,_xlfn.XLOOKUP($A106,'PY1 Data(H)'!$A$1:$A$288,'PY1 Data(H)'!$A$1:$CZ$288))</f>
        <v>0</v>
      </c>
      <c r="AP106" s="176" cm="1">
        <f t="array" ref="AP106">_xlfn.XLOOKUP(AP$1,'PY1 Data(H)'!$A$1:$CZ$1,_xlfn.XLOOKUP($A106,'PY1 Data(H)'!$A$1:$A$288,'PY1 Data(H)'!$A$1:$CZ$288))</f>
        <v>0</v>
      </c>
      <c r="AQ106" s="176" cm="1">
        <f t="array" ref="AQ106">_xlfn.XLOOKUP(AQ$1,'PY1 Data(H)'!$A$1:$CZ$1,_xlfn.XLOOKUP($A106,'PY1 Data(H)'!$A$1:$A$288,'PY1 Data(H)'!$A$1:$CZ$288))</f>
        <v>3900348</v>
      </c>
      <c r="AR106" s="176" cm="1">
        <f t="array" ref="AR106">_xlfn.XLOOKUP(AR$1,'PY1 Data(H)'!$A$1:$CZ$1,_xlfn.XLOOKUP($A106,'PY1 Data(H)'!$A$1:$A$288,'PY1 Data(H)'!$A$1:$CZ$288))</f>
        <v>0</v>
      </c>
      <c r="AS106" s="176" cm="1">
        <f t="array" ref="AS106">_xlfn.XLOOKUP(AS$1,'PY1 Data(H)'!$A$1:$CZ$1,_xlfn.XLOOKUP($A106,'PY1 Data(H)'!$A$1:$A$288,'PY1 Data(H)'!$A$1:$CZ$288))</f>
        <v>5978011</v>
      </c>
      <c r="AT106" s="176" cm="1">
        <f t="array" ref="AT106">_xlfn.XLOOKUP(AT$1,'PY1 Data(H)'!$A$1:$CZ$1,_xlfn.XLOOKUP($A106,'PY1 Data(H)'!$A$1:$A$288,'PY1 Data(H)'!$A$1:$CZ$288))</f>
        <v>35845451</v>
      </c>
      <c r="AU106" s="176" cm="1">
        <f t="array" ref="AU106">_xlfn.XLOOKUP(AU$1,'PY1 Data(H)'!$A$1:$CZ$1,_xlfn.XLOOKUP($A106,'PY1 Data(H)'!$A$1:$A$288,'PY1 Data(H)'!$A$1:$CZ$288))</f>
        <v>0</v>
      </c>
      <c r="AV106" s="176" cm="1">
        <f t="array" ref="AV106">_xlfn.XLOOKUP(AV$1,'PY1 Data(H)'!$A$1:$CZ$1,_xlfn.XLOOKUP($A106,'PY1 Data(H)'!$A$1:$A$288,'PY1 Data(H)'!$A$1:$CZ$288))</f>
        <v>72494</v>
      </c>
      <c r="AW106" s="176" cm="1">
        <f t="array" ref="AW106">_xlfn.XLOOKUP(AW$1,'PY1 Data(H)'!$A$1:$CZ$1,_xlfn.XLOOKUP($A106,'PY1 Data(H)'!$A$1:$A$288,'PY1 Data(H)'!$A$1:$CZ$288))</f>
        <v>1293671</v>
      </c>
      <c r="AX106" s="176" cm="1">
        <f t="array" ref="AX106">_xlfn.XLOOKUP(AX$1,'PY1 Data(H)'!$A$1:$CZ$1,_xlfn.XLOOKUP($A106,'PY1 Data(H)'!$A$1:$A$288,'PY1 Data(H)'!$A$1:$CZ$288))</f>
        <v>7328606</v>
      </c>
      <c r="AY106" s="176" cm="1">
        <f t="array" ref="AY106">_xlfn.XLOOKUP(AY$1,'PY1 Data(H)'!$A$1:$CZ$1,_xlfn.XLOOKUP($A106,'PY1 Data(H)'!$A$1:$A$288,'PY1 Data(H)'!$A$1:$CZ$288))</f>
        <v>0</v>
      </c>
      <c r="AZ106" s="176" cm="1">
        <f t="array" ref="AZ106">_xlfn.XLOOKUP(AZ$1,'PY1 Data(H)'!$A$1:$CZ$1,_xlfn.XLOOKUP($A106,'PY1 Data(H)'!$A$1:$A$288,'PY1 Data(H)'!$A$1:$CZ$288))</f>
        <v>0</v>
      </c>
      <c r="BA106" s="176" cm="1">
        <f t="array" ref="BA106">_xlfn.XLOOKUP(BA$1,'PY1 Data(H)'!$A$1:$CZ$1,_xlfn.XLOOKUP($A106,'PY1 Data(H)'!$A$1:$A$288,'PY1 Data(H)'!$A$1:$CZ$288))</f>
        <v>0</v>
      </c>
      <c r="BB106" s="176" cm="1">
        <f t="array" ref="BB106">_xlfn.XLOOKUP(BB$1,'PY1 Data(H)'!$A$1:$CZ$1,_xlfn.XLOOKUP($A106,'PY1 Data(H)'!$A$1:$A$288,'PY1 Data(H)'!$A$1:$CZ$288))</f>
        <v>38770341</v>
      </c>
      <c r="BC106" s="176" cm="1">
        <f t="array" ref="BC106">_xlfn.XLOOKUP(BC$1,'PY1 Data(H)'!$A$1:$CZ$1,_xlfn.XLOOKUP($A106,'PY1 Data(H)'!$A$1:$A$288,'PY1 Data(H)'!$A$1:$CZ$288))</f>
        <v>1286073</v>
      </c>
      <c r="BD106" s="176" cm="1">
        <f t="array" ref="BD106">_xlfn.XLOOKUP(BD$1,'PY1 Data(H)'!$A$1:$CZ$1,_xlfn.XLOOKUP($A106,'PY1 Data(H)'!$A$1:$A$288,'PY1 Data(H)'!$A$1:$CZ$288))</f>
        <v>0</v>
      </c>
      <c r="BE106" s="176" cm="1">
        <f t="array" ref="BE106">_xlfn.XLOOKUP(BE$1,'PY1 Data(H)'!$A$1:$CZ$1,_xlfn.XLOOKUP($A106,'PY1 Data(H)'!$A$1:$A$288,'PY1 Data(H)'!$A$1:$CZ$288))</f>
        <v>0</v>
      </c>
      <c r="BF106" s="176" cm="1">
        <f t="array" ref="BF106">_xlfn.XLOOKUP(BF$1,'PY1 Data(H)'!$A$1:$CZ$1,_xlfn.XLOOKUP($A106,'PY1 Data(H)'!$A$1:$A$288,'PY1 Data(H)'!$A$1:$CZ$288))</f>
        <v>12442559</v>
      </c>
      <c r="BG106" s="176" cm="1">
        <f t="array" ref="BG106">_xlfn.XLOOKUP(BG$1,'PY1 Data(H)'!$A$1:$CZ$1,_xlfn.XLOOKUP($A106,'PY1 Data(H)'!$A$1:$A$288,'PY1 Data(H)'!$A$1:$CZ$288))</f>
        <v>0</v>
      </c>
      <c r="BH106" s="176" cm="1">
        <f t="array" ref="BH106">_xlfn.XLOOKUP(BH$1,'PY1 Data(H)'!$A$1:$CZ$1,_xlfn.XLOOKUP($A106,'PY1 Data(H)'!$A$1:$A$288,'PY1 Data(H)'!$A$1:$CZ$288))</f>
        <v>0</v>
      </c>
      <c r="BI106" s="176" cm="1">
        <f t="array" ref="BI106">_xlfn.XLOOKUP(BI$1,'PY1 Data(H)'!$A$1:$CZ$1,_xlfn.XLOOKUP($A106,'PY1 Data(H)'!$A$1:$A$288,'PY1 Data(H)'!$A$1:$CZ$288))</f>
        <v>1482916</v>
      </c>
      <c r="BJ106" s="176" cm="1">
        <f t="array" ref="BJ106">_xlfn.XLOOKUP(BJ$1,'PY1 Data(H)'!$A$1:$CZ$1,_xlfn.XLOOKUP($A106,'PY1 Data(H)'!$A$1:$A$288,'PY1 Data(H)'!$A$1:$CZ$288))</f>
        <v>223895</v>
      </c>
      <c r="BK106" s="176" cm="1">
        <f t="array" ref="BK106">_xlfn.XLOOKUP(BK$1,'PY1 Data(H)'!$A$1:$CZ$1,_xlfn.XLOOKUP($A106,'PY1 Data(H)'!$A$1:$A$288,'PY1 Data(H)'!$A$1:$CZ$288))</f>
        <v>0</v>
      </c>
      <c r="BL106" s="176" cm="1">
        <f t="array" ref="BL106">_xlfn.XLOOKUP(BL$1,'PY1 Data(H)'!$A$1:$CZ$1,_xlfn.XLOOKUP($A106,'PY1 Data(H)'!$A$1:$A$288,'PY1 Data(H)'!$A$1:$CZ$288))</f>
        <v>0</v>
      </c>
      <c r="BM106" s="176" cm="1">
        <f t="array" ref="BM106">_xlfn.XLOOKUP(BM$1,'PY1 Data(H)'!$A$1:$CZ$1,_xlfn.XLOOKUP($A106,'PY1 Data(H)'!$A$1:$A$288,'PY1 Data(H)'!$A$1:$CZ$288))</f>
        <v>3621018</v>
      </c>
      <c r="BN106" s="176" cm="1">
        <f t="array" ref="BN106">_xlfn.XLOOKUP(BN$1,'PY1 Data(H)'!$A$1:$CZ$1,_xlfn.XLOOKUP($A106,'PY1 Data(H)'!$A$1:$A$288,'PY1 Data(H)'!$A$1:$CZ$288))</f>
        <v>20030499</v>
      </c>
      <c r="BO106" s="176" cm="1">
        <f t="array" ref="BO106">_xlfn.XLOOKUP(BO$1,'PY1 Data(H)'!$A$1:$CZ$1,_xlfn.XLOOKUP($A106,'PY1 Data(H)'!$A$1:$A$288,'PY1 Data(H)'!$A$1:$CZ$288))</f>
        <v>2845062</v>
      </c>
      <c r="BP106" s="176" cm="1">
        <f t="array" ref="BP106">_xlfn.XLOOKUP(BP$1,'PY1 Data(H)'!$A$1:$CZ$1,_xlfn.XLOOKUP($A106,'PY1 Data(H)'!$A$1:$A$288,'PY1 Data(H)'!$A$1:$CZ$288))</f>
        <v>0</v>
      </c>
      <c r="BQ106" s="176" cm="1">
        <f t="array" ref="BQ106">_xlfn.XLOOKUP(BQ$1,'PY1 Data(H)'!$A$1:$CZ$1,_xlfn.XLOOKUP($A106,'PY1 Data(H)'!$A$1:$A$288,'PY1 Data(H)'!$A$1:$CZ$288))</f>
        <v>2999497</v>
      </c>
      <c r="BR106" s="176" cm="1">
        <f t="array" ref="BR106">_xlfn.XLOOKUP(BR$1,'PY1 Data(H)'!$A$1:$CZ$1,_xlfn.XLOOKUP($A106,'PY1 Data(H)'!$A$1:$A$288,'PY1 Data(H)'!$A$1:$CZ$288))</f>
        <v>0</v>
      </c>
      <c r="BS106" s="176" cm="1">
        <f t="array" ref="BS106">_xlfn.XLOOKUP(BS$1,'PY1 Data(H)'!$A$1:$CZ$1,_xlfn.XLOOKUP($A106,'PY1 Data(H)'!$A$1:$A$288,'PY1 Data(H)'!$A$1:$CZ$288))</f>
        <v>470</v>
      </c>
      <c r="BT106" s="176" cm="1">
        <f t="array" ref="BT106">_xlfn.XLOOKUP(BT$1,'PY1 Data(H)'!$A$1:$CZ$1,_xlfn.XLOOKUP($A106,'PY1 Data(H)'!$A$1:$A$288,'PY1 Data(H)'!$A$1:$CZ$288))</f>
        <v>2890822</v>
      </c>
      <c r="BU106" s="176" cm="1">
        <f t="array" ref="BU106">_xlfn.XLOOKUP(BU$1,'PY1 Data(H)'!$A$1:$CZ$1,_xlfn.XLOOKUP($A106,'PY1 Data(H)'!$A$1:$A$288,'PY1 Data(H)'!$A$1:$CZ$288))</f>
        <v>5963401</v>
      </c>
      <c r="BV106" s="176" cm="1">
        <f t="array" ref="BV106">_xlfn.XLOOKUP(BV$1,'PY1 Data(H)'!$A$1:$CZ$1,_xlfn.XLOOKUP($A106,'PY1 Data(H)'!$A$1:$A$288,'PY1 Data(H)'!$A$1:$CZ$288))</f>
        <v>9578034</v>
      </c>
      <c r="BW106" s="176" cm="1">
        <f t="array" ref="BW106">_xlfn.XLOOKUP(BW$1,'PY1 Data(H)'!$A$1:$CZ$1,_xlfn.XLOOKUP($A106,'PY1 Data(H)'!$A$1:$A$288,'PY1 Data(H)'!$A$1:$CZ$288))</f>
        <v>2318267</v>
      </c>
      <c r="BX106" s="176" cm="1">
        <f t="array" ref="BX106">_xlfn.XLOOKUP(BX$1,'PY1 Data(H)'!$A$1:$CZ$1,_xlfn.XLOOKUP($A106,'PY1 Data(H)'!$A$1:$A$288,'PY1 Data(H)'!$A$1:$CZ$288))</f>
        <v>0</v>
      </c>
      <c r="BY106" s="176" cm="1">
        <f t="array" ref="BY106">_xlfn.XLOOKUP(BY$1,'PY1 Data(H)'!$A$1:$CZ$1,_xlfn.XLOOKUP($A106,'PY1 Data(H)'!$A$1:$A$288,'PY1 Data(H)'!$A$1:$CZ$288))</f>
        <v>0</v>
      </c>
      <c r="BZ106" s="176" cm="1">
        <f t="array" ref="BZ106">_xlfn.XLOOKUP(BZ$1,'PY1 Data(H)'!$A$1:$CZ$1,_xlfn.XLOOKUP($A106,'PY1 Data(H)'!$A$1:$A$288,'PY1 Data(H)'!$A$1:$CZ$288))</f>
        <v>231711</v>
      </c>
      <c r="CA106" s="176" cm="1">
        <f t="array" ref="CA106">_xlfn.XLOOKUP(CA$1,'PY1 Data(H)'!$A$1:$CZ$1,_xlfn.XLOOKUP($A106,'PY1 Data(H)'!$A$1:$A$288,'PY1 Data(H)'!$A$1:$CZ$288))</f>
        <v>0</v>
      </c>
      <c r="CB106" s="176" cm="1">
        <f t="array" ref="CB106">_xlfn.XLOOKUP(CB$1,'PY1 Data(H)'!$A$1:$CZ$1,_xlfn.XLOOKUP($A106,'PY1 Data(H)'!$A$1:$A$288,'PY1 Data(H)'!$A$1:$CZ$288))</f>
        <v>6768334</v>
      </c>
      <c r="CC106" s="176" cm="1">
        <f t="array" ref="CC106">_xlfn.XLOOKUP(CC$1,'PY1 Data(H)'!$A$1:$CZ$1,_xlfn.XLOOKUP($A106,'PY1 Data(H)'!$A$1:$A$288,'PY1 Data(H)'!$A$1:$CZ$288))</f>
        <v>16971206</v>
      </c>
      <c r="CD106" s="176" cm="1">
        <f t="array" ref="CD106">_xlfn.XLOOKUP(CD$1,'PY1 Data(H)'!$A$1:$CZ$1,_xlfn.XLOOKUP($A106,'PY1 Data(H)'!$A$1:$A$288,'PY1 Data(H)'!$A$1:$CZ$288))</f>
        <v>1697332</v>
      </c>
      <c r="CE106" s="176" cm="1">
        <f t="array" ref="CE106">_xlfn.XLOOKUP(CE$1,'PY1 Data(H)'!$A$1:$CZ$1,_xlfn.XLOOKUP($A106,'PY1 Data(H)'!$A$1:$A$288,'PY1 Data(H)'!$A$1:$CZ$288))</f>
        <v>283558</v>
      </c>
      <c r="CF106" s="176" cm="1">
        <f t="array" ref="CF106">_xlfn.XLOOKUP(CF$1,'PY1 Data(H)'!$A$1:$CZ$1,_xlfn.XLOOKUP($A106,'PY1 Data(H)'!$A$1:$A$288,'PY1 Data(H)'!$A$1:$CZ$288))</f>
        <v>0</v>
      </c>
      <c r="CG106" s="176" cm="1">
        <f t="array" ref="CG106">_xlfn.XLOOKUP(CG$1,'PY1 Data(H)'!$A$1:$CZ$1,_xlfn.XLOOKUP($A106,'PY1 Data(H)'!$A$1:$A$288,'PY1 Data(H)'!$A$1:$CZ$288))</f>
        <v>3018565</v>
      </c>
      <c r="CH106" s="176" cm="1">
        <f t="array" ref="CH106">_xlfn.XLOOKUP(CH$1,'PY1 Data(H)'!$A$1:$CZ$1,_xlfn.XLOOKUP($A106,'PY1 Data(H)'!$A$1:$A$288,'PY1 Data(H)'!$A$1:$CZ$288))</f>
        <v>1280842</v>
      </c>
      <c r="CI106" s="176" cm="1">
        <f t="array" ref="CI106">_xlfn.XLOOKUP(CI$1,'PY1 Data(H)'!$A$1:$CZ$1,_xlfn.XLOOKUP($A106,'PY1 Data(H)'!$A$1:$A$288,'PY1 Data(H)'!$A$1:$CZ$288))</f>
        <v>6258003</v>
      </c>
      <c r="CJ106" s="176" cm="1">
        <f t="array" ref="CJ106">_xlfn.XLOOKUP(CJ$1,'PY1 Data(H)'!$A$1:$CZ$1,_xlfn.XLOOKUP($A106,'PY1 Data(H)'!$A$1:$A$288,'PY1 Data(H)'!$A$1:$CZ$288))</f>
        <v>503912</v>
      </c>
      <c r="CK106" s="176" cm="1">
        <f t="array" ref="CK106">_xlfn.XLOOKUP(CK$1,'PY1 Data(H)'!$A$1:$CZ$1,_xlfn.XLOOKUP($A106,'PY1 Data(H)'!$A$1:$A$288,'PY1 Data(H)'!$A$1:$CZ$288))</f>
        <v>457304</v>
      </c>
      <c r="CL106" s="176" cm="1">
        <f t="array" ref="CL106">_xlfn.XLOOKUP(CL$1,'PY1 Data(H)'!$A$1:$CZ$1,_xlfn.XLOOKUP($A106,'PY1 Data(H)'!$A$1:$A$288,'PY1 Data(H)'!$A$1:$CZ$288))</f>
        <v>0</v>
      </c>
      <c r="CM106" s="176" cm="1">
        <f t="array" ref="CM106">_xlfn.XLOOKUP(CM$1,'PY1 Data(H)'!$A$1:$CZ$1,_xlfn.XLOOKUP($A106,'PY1 Data(H)'!$A$1:$A$288,'PY1 Data(H)'!$A$1:$CZ$288))</f>
        <v>0</v>
      </c>
      <c r="CN106" s="176" cm="1">
        <f t="array" ref="CN106">_xlfn.XLOOKUP(CN$1,'PY1 Data(H)'!$A$1:$CZ$1,_xlfn.XLOOKUP($A106,'PY1 Data(H)'!$A$1:$A$288,'PY1 Data(H)'!$A$1:$CZ$288))</f>
        <v>1414967</v>
      </c>
      <c r="CO106" s="176" cm="1">
        <f t="array" ref="CO106">_xlfn.XLOOKUP(CO$1,'PY1 Data(H)'!$A$1:$CZ$1,_xlfn.XLOOKUP($A106,'PY1 Data(H)'!$A$1:$A$288,'PY1 Data(H)'!$A$1:$CZ$288))</f>
        <v>51724337</v>
      </c>
      <c r="CP106" s="176" cm="1">
        <f t="array" ref="CP106">_xlfn.XLOOKUP(CP$1,'PY1 Data(H)'!$A$1:$CZ$1,_xlfn.XLOOKUP($A106,'PY1 Data(H)'!$A$1:$A$288,'PY1 Data(H)'!$A$1:$CZ$288))</f>
        <v>1015567</v>
      </c>
      <c r="CQ106" s="176" cm="1">
        <f t="array" ref="CQ106">_xlfn.XLOOKUP(CQ$1,'PY1 Data(H)'!$A$1:$CZ$1,_xlfn.XLOOKUP($A106,'PY1 Data(H)'!$A$1:$A$288,'PY1 Data(H)'!$A$1:$CZ$288))</f>
        <v>0</v>
      </c>
      <c r="CR106" s="176" cm="1">
        <f t="array" ref="CR106">_xlfn.XLOOKUP(CR$1,'PY1 Data(H)'!$A$1:$CZ$1,_xlfn.XLOOKUP($A106,'PY1 Data(H)'!$A$1:$A$288,'PY1 Data(H)'!$A$1:$CZ$288))</f>
        <v>3341980</v>
      </c>
      <c r="CS106" s="176" cm="1">
        <f t="array" ref="CS106">_xlfn.XLOOKUP(CS$1,'PY1 Data(H)'!$A$1:$CZ$1,_xlfn.XLOOKUP($A106,'PY1 Data(H)'!$A$1:$A$288,'PY1 Data(H)'!$A$1:$CZ$288))</f>
        <v>1023886</v>
      </c>
      <c r="CT106" s="176" cm="1">
        <f t="array" ref="CT106">_xlfn.XLOOKUP(CT$1,'PY1 Data(H)'!$A$1:$CZ$1,_xlfn.XLOOKUP($A106,'PY1 Data(H)'!$A$1:$A$288,'PY1 Data(H)'!$A$1:$CZ$288))</f>
        <v>0</v>
      </c>
      <c r="CU106" s="176" cm="1">
        <f t="array" ref="CU106">_xlfn.XLOOKUP(CU$1,'PY1 Data(H)'!$A$1:$CZ$1,_xlfn.XLOOKUP($A106,'PY1 Data(H)'!$A$1:$A$288,'PY1 Data(H)'!$A$1:$CZ$288))</f>
        <v>931107</v>
      </c>
      <c r="CV106" s="176" cm="1">
        <f t="array" ref="CV106">_xlfn.XLOOKUP(CV$1,'PY1 Data(H)'!$A$1:$CZ$1,_xlfn.XLOOKUP($A106,'PY1 Data(H)'!$A$1:$A$288,'PY1 Data(H)'!$A$1:$CZ$288))</f>
        <v>0</v>
      </c>
      <c r="CW106" s="176" cm="1">
        <f t="array" ref="CW106">_xlfn.XLOOKUP(CW$1,'PY1 Data(H)'!$A$1:$CZ$1,_xlfn.XLOOKUP($A106,'PY1 Data(H)'!$A$1:$A$288,'PY1 Data(H)'!$A$1:$CZ$288))</f>
        <v>1951712</v>
      </c>
      <c r="CX106" s="176" cm="1">
        <f t="array" ref="CX106">_xlfn.XLOOKUP(CX$1,'PY1 Data(H)'!$A$1:$CZ$1,_xlfn.XLOOKUP($A106,'PY1 Data(H)'!$A$1:$A$288,'PY1 Data(H)'!$A$1:$CZ$288))</f>
        <v>745016</v>
      </c>
      <c r="CY106" s="176" cm="1">
        <f t="array" ref="CY106">_xlfn.XLOOKUP(CY$1,'PY1 Data(H)'!$A$1:$CZ$1,_xlfn.XLOOKUP($A106,'PY1 Data(H)'!$A$1:$A$288,'PY1 Data(H)'!$A$1:$CZ$288))</f>
        <v>0</v>
      </c>
    </row>
    <row r="107" spans="1:103" x14ac:dyDescent="0.3">
      <c r="A107">
        <v>89</v>
      </c>
      <c r="D107" s="176" cm="1">
        <f t="array" ref="D107">_xlfn.XLOOKUP(D$1,'PY1 Data(H)'!$A$1:$CZ$1,_xlfn.XLOOKUP($A107,'PY1 Data(H)'!$A$1:$A$288,'PY1 Data(H)'!$A$1:$CZ$288))</f>
        <v>0</v>
      </c>
      <c r="E107" s="176" cm="1">
        <f t="array" ref="E107">_xlfn.XLOOKUP(E$1,'PY1 Data(H)'!$A$1:$CZ$1,_xlfn.XLOOKUP($A107,'PY1 Data(H)'!$A$1:$A$288,'PY1 Data(H)'!$A$1:$CZ$288))</f>
        <v>89398</v>
      </c>
      <c r="F107" s="176" cm="1">
        <f t="array" ref="F107">_xlfn.XLOOKUP(F$1,'PY1 Data(H)'!$A$1:$CZ$1,_xlfn.XLOOKUP($A107,'PY1 Data(H)'!$A$1:$A$288,'PY1 Data(H)'!$A$1:$CZ$288))</f>
        <v>0</v>
      </c>
      <c r="G107" s="176" cm="1">
        <f t="array" ref="G107">_xlfn.XLOOKUP(G$1,'PY1 Data(H)'!$A$1:$CZ$1,_xlfn.XLOOKUP($A107,'PY1 Data(H)'!$A$1:$A$288,'PY1 Data(H)'!$A$1:$CZ$288))</f>
        <v>0</v>
      </c>
      <c r="H107" s="176" cm="1">
        <f t="array" ref="H107">_xlfn.XLOOKUP(H$1,'PY1 Data(H)'!$A$1:$CZ$1,_xlfn.XLOOKUP($A107,'PY1 Data(H)'!$A$1:$A$288,'PY1 Data(H)'!$A$1:$CZ$288))</f>
        <v>0</v>
      </c>
      <c r="I107" s="176" cm="1">
        <f t="array" ref="I107">_xlfn.XLOOKUP(I$1,'PY1 Data(H)'!$A$1:$CZ$1,_xlfn.XLOOKUP($A107,'PY1 Data(H)'!$A$1:$A$288,'PY1 Data(H)'!$A$1:$CZ$288))</f>
        <v>0</v>
      </c>
      <c r="J107" s="176" cm="1">
        <f t="array" ref="J107">_xlfn.XLOOKUP(J$1,'PY1 Data(H)'!$A$1:$CZ$1,_xlfn.XLOOKUP($A107,'PY1 Data(H)'!$A$1:$A$288,'PY1 Data(H)'!$A$1:$CZ$288))</f>
        <v>829020</v>
      </c>
      <c r="K107" s="176" cm="1">
        <f t="array" ref="K107">_xlfn.XLOOKUP(K$1,'PY1 Data(H)'!$A$1:$CZ$1,_xlfn.XLOOKUP($A107,'PY1 Data(H)'!$A$1:$A$288,'PY1 Data(H)'!$A$1:$CZ$288))</f>
        <v>448276</v>
      </c>
      <c r="L107" s="176" cm="1">
        <f t="array" ref="L107">_xlfn.XLOOKUP(L$1,'PY1 Data(H)'!$A$1:$CZ$1,_xlfn.XLOOKUP($A107,'PY1 Data(H)'!$A$1:$A$288,'PY1 Data(H)'!$A$1:$CZ$288))</f>
        <v>465136</v>
      </c>
      <c r="M107" s="176" cm="1">
        <f t="array" ref="M107">_xlfn.XLOOKUP(M$1,'PY1 Data(H)'!$A$1:$CZ$1,_xlfn.XLOOKUP($A107,'PY1 Data(H)'!$A$1:$A$288,'PY1 Data(H)'!$A$1:$CZ$288))</f>
        <v>5872019</v>
      </c>
      <c r="N107" s="176" cm="1">
        <f t="array" ref="N107">_xlfn.XLOOKUP(N$1,'PY1 Data(H)'!$A$1:$CZ$1,_xlfn.XLOOKUP($A107,'PY1 Data(H)'!$A$1:$A$288,'PY1 Data(H)'!$A$1:$CZ$288))</f>
        <v>0</v>
      </c>
      <c r="O107" s="176" cm="1">
        <f t="array" ref="O107">_xlfn.XLOOKUP(O$1,'PY1 Data(H)'!$A$1:$CZ$1,_xlfn.XLOOKUP($A107,'PY1 Data(H)'!$A$1:$A$288,'PY1 Data(H)'!$A$1:$CZ$288))</f>
        <v>0</v>
      </c>
      <c r="P107" s="176" cm="1">
        <f t="array" ref="P107">_xlfn.XLOOKUP(P$1,'PY1 Data(H)'!$A$1:$CZ$1,_xlfn.XLOOKUP($A107,'PY1 Data(H)'!$A$1:$A$288,'PY1 Data(H)'!$A$1:$CZ$288))</f>
        <v>0</v>
      </c>
      <c r="Q107" s="176" cm="1">
        <f t="array" ref="Q107">_xlfn.XLOOKUP(Q$1,'PY1 Data(H)'!$A$1:$CZ$1,_xlfn.XLOOKUP($A107,'PY1 Data(H)'!$A$1:$A$288,'PY1 Data(H)'!$A$1:$CZ$288))</f>
        <v>0</v>
      </c>
      <c r="R107" s="176" cm="1">
        <f t="array" ref="R107">_xlfn.XLOOKUP(R$1,'PY1 Data(H)'!$A$1:$CZ$1,_xlfn.XLOOKUP($A107,'PY1 Data(H)'!$A$1:$A$288,'PY1 Data(H)'!$A$1:$CZ$288))</f>
        <v>124394</v>
      </c>
      <c r="S107" s="176" cm="1">
        <f t="array" ref="S107">_xlfn.XLOOKUP(S$1,'PY1 Data(H)'!$A$1:$CZ$1,_xlfn.XLOOKUP($A107,'PY1 Data(H)'!$A$1:$A$288,'PY1 Data(H)'!$A$1:$CZ$288))</f>
        <v>48980</v>
      </c>
      <c r="T107" s="176" cm="1">
        <f t="array" ref="T107">_xlfn.XLOOKUP(T$1,'PY1 Data(H)'!$A$1:$CZ$1,_xlfn.XLOOKUP($A107,'PY1 Data(H)'!$A$1:$A$288,'PY1 Data(H)'!$A$1:$CZ$288))</f>
        <v>0</v>
      </c>
      <c r="U107" s="176" cm="1">
        <f t="array" ref="U107">_xlfn.XLOOKUP(U$1,'PY1 Data(H)'!$A$1:$CZ$1,_xlfn.XLOOKUP($A107,'PY1 Data(H)'!$A$1:$A$288,'PY1 Data(H)'!$A$1:$CZ$288))</f>
        <v>0</v>
      </c>
      <c r="V107" s="176" cm="1">
        <f t="array" ref="V107">_xlfn.XLOOKUP(V$1,'PY1 Data(H)'!$A$1:$CZ$1,_xlfn.XLOOKUP($A107,'PY1 Data(H)'!$A$1:$A$288,'PY1 Data(H)'!$A$1:$CZ$288))</f>
        <v>499120</v>
      </c>
      <c r="W107" s="176" cm="1">
        <f t="array" ref="W107">_xlfn.XLOOKUP(W$1,'PY1 Data(H)'!$A$1:$CZ$1,_xlfn.XLOOKUP($A107,'PY1 Data(H)'!$A$1:$A$288,'PY1 Data(H)'!$A$1:$CZ$288))</f>
        <v>0</v>
      </c>
      <c r="X107" s="176" cm="1">
        <f t="array" ref="X107">_xlfn.XLOOKUP(X$1,'PY1 Data(H)'!$A$1:$CZ$1,_xlfn.XLOOKUP($A107,'PY1 Data(H)'!$A$1:$A$288,'PY1 Data(H)'!$A$1:$CZ$288))</f>
        <v>0</v>
      </c>
      <c r="Y107" s="176" cm="1">
        <f t="array" ref="Y107">_xlfn.XLOOKUP(Y$1,'PY1 Data(H)'!$A$1:$CZ$1,_xlfn.XLOOKUP($A107,'PY1 Data(H)'!$A$1:$A$288,'PY1 Data(H)'!$A$1:$CZ$288))</f>
        <v>18674</v>
      </c>
      <c r="Z107" s="176" cm="1">
        <f t="array" ref="Z107">_xlfn.XLOOKUP(Z$1,'PY1 Data(H)'!$A$1:$CZ$1,_xlfn.XLOOKUP($A107,'PY1 Data(H)'!$A$1:$A$288,'PY1 Data(H)'!$A$1:$CZ$288))</f>
        <v>0</v>
      </c>
      <c r="AA107" s="176" cm="1">
        <f t="array" ref="AA107">_xlfn.XLOOKUP(AA$1,'PY1 Data(H)'!$A$1:$CZ$1,_xlfn.XLOOKUP($A107,'PY1 Data(H)'!$A$1:$A$288,'PY1 Data(H)'!$A$1:$CZ$288))</f>
        <v>680671</v>
      </c>
      <c r="AB107" s="176" cm="1">
        <f t="array" ref="AB107">_xlfn.XLOOKUP(AB$1,'PY1 Data(H)'!$A$1:$CZ$1,_xlfn.XLOOKUP($A107,'PY1 Data(H)'!$A$1:$A$288,'PY1 Data(H)'!$A$1:$CZ$288))</f>
        <v>10300</v>
      </c>
      <c r="AC107" s="176" cm="1">
        <f t="array" ref="AC107">_xlfn.XLOOKUP(AC$1,'PY1 Data(H)'!$A$1:$CZ$1,_xlfn.XLOOKUP($A107,'PY1 Data(H)'!$A$1:$A$288,'PY1 Data(H)'!$A$1:$CZ$288))</f>
        <v>70048</v>
      </c>
      <c r="AD107" s="176" cm="1">
        <f t="array" ref="AD107">_xlfn.XLOOKUP(AD$1,'PY1 Data(H)'!$A$1:$CZ$1,_xlfn.XLOOKUP($A107,'PY1 Data(H)'!$A$1:$A$288,'PY1 Data(H)'!$A$1:$CZ$288))</f>
        <v>488308</v>
      </c>
      <c r="AE107" s="176" cm="1">
        <f t="array" ref="AE107">_xlfn.XLOOKUP(AE$1,'PY1 Data(H)'!$A$1:$CZ$1,_xlfn.XLOOKUP($A107,'PY1 Data(H)'!$A$1:$A$288,'PY1 Data(H)'!$A$1:$CZ$288))</f>
        <v>961720</v>
      </c>
      <c r="AF107" s="176" cm="1">
        <f t="array" ref="AF107">_xlfn.XLOOKUP(AF$1,'PY1 Data(H)'!$A$1:$CZ$1,_xlfn.XLOOKUP($A107,'PY1 Data(H)'!$A$1:$A$288,'PY1 Data(H)'!$A$1:$CZ$288))</f>
        <v>279900</v>
      </c>
      <c r="AG107" s="176" cm="1">
        <f t="array" ref="AG107">_xlfn.XLOOKUP(AG$1,'PY1 Data(H)'!$A$1:$CZ$1,_xlfn.XLOOKUP($A107,'PY1 Data(H)'!$A$1:$A$288,'PY1 Data(H)'!$A$1:$CZ$288))</f>
        <v>0</v>
      </c>
      <c r="AH107" s="176" cm="1">
        <f t="array" ref="AH107">_xlfn.XLOOKUP(AH$1,'PY1 Data(H)'!$A$1:$CZ$1,_xlfn.XLOOKUP($A107,'PY1 Data(H)'!$A$1:$A$288,'PY1 Data(H)'!$A$1:$CZ$288))</f>
        <v>492288</v>
      </c>
      <c r="AI107" s="176" cm="1">
        <f t="array" ref="AI107">_xlfn.XLOOKUP(AI$1,'PY1 Data(H)'!$A$1:$CZ$1,_xlfn.XLOOKUP($A107,'PY1 Data(H)'!$A$1:$A$288,'PY1 Data(H)'!$A$1:$CZ$288))</f>
        <v>347415</v>
      </c>
      <c r="AJ107" s="176" cm="1">
        <f t="array" ref="AJ107">_xlfn.XLOOKUP(AJ$1,'PY1 Data(H)'!$A$1:$CZ$1,_xlfn.XLOOKUP($A107,'PY1 Data(H)'!$A$1:$A$288,'PY1 Data(H)'!$A$1:$CZ$288))</f>
        <v>543046</v>
      </c>
      <c r="AK107" s="176" cm="1">
        <f t="array" ref="AK107">_xlfn.XLOOKUP(AK$1,'PY1 Data(H)'!$A$1:$CZ$1,_xlfn.XLOOKUP($A107,'PY1 Data(H)'!$A$1:$A$288,'PY1 Data(H)'!$A$1:$CZ$288))</f>
        <v>0</v>
      </c>
      <c r="AL107" s="176" cm="1">
        <f t="array" ref="AL107">_xlfn.XLOOKUP(AL$1,'PY1 Data(H)'!$A$1:$CZ$1,_xlfn.XLOOKUP($A107,'PY1 Data(H)'!$A$1:$A$288,'PY1 Data(H)'!$A$1:$CZ$288))</f>
        <v>129627</v>
      </c>
      <c r="AM107" s="176" cm="1">
        <f t="array" ref="AM107">_xlfn.XLOOKUP(AM$1,'PY1 Data(H)'!$A$1:$CZ$1,_xlfn.XLOOKUP($A107,'PY1 Data(H)'!$A$1:$A$288,'PY1 Data(H)'!$A$1:$CZ$288))</f>
        <v>0</v>
      </c>
      <c r="AN107" s="176" cm="1">
        <f t="array" ref="AN107">_xlfn.XLOOKUP(AN$1,'PY1 Data(H)'!$A$1:$CZ$1,_xlfn.XLOOKUP($A107,'PY1 Data(H)'!$A$1:$A$288,'PY1 Data(H)'!$A$1:$CZ$288))</f>
        <v>0</v>
      </c>
      <c r="AO107" s="176" cm="1">
        <f t="array" ref="AO107">_xlfn.XLOOKUP(AO$1,'PY1 Data(H)'!$A$1:$CZ$1,_xlfn.XLOOKUP($A107,'PY1 Data(H)'!$A$1:$A$288,'PY1 Data(H)'!$A$1:$CZ$288))</f>
        <v>0</v>
      </c>
      <c r="AP107" s="176" cm="1">
        <f t="array" ref="AP107">_xlfn.XLOOKUP(AP$1,'PY1 Data(H)'!$A$1:$CZ$1,_xlfn.XLOOKUP($A107,'PY1 Data(H)'!$A$1:$A$288,'PY1 Data(H)'!$A$1:$CZ$288))</f>
        <v>0</v>
      </c>
      <c r="AQ107" s="176" cm="1">
        <f t="array" ref="AQ107">_xlfn.XLOOKUP(AQ$1,'PY1 Data(H)'!$A$1:$CZ$1,_xlfn.XLOOKUP($A107,'PY1 Data(H)'!$A$1:$A$288,'PY1 Data(H)'!$A$1:$CZ$288))</f>
        <v>514176</v>
      </c>
      <c r="AR107" s="176" cm="1">
        <f t="array" ref="AR107">_xlfn.XLOOKUP(AR$1,'PY1 Data(H)'!$A$1:$CZ$1,_xlfn.XLOOKUP($A107,'PY1 Data(H)'!$A$1:$A$288,'PY1 Data(H)'!$A$1:$CZ$288))</f>
        <v>0</v>
      </c>
      <c r="AS107" s="176" cm="1">
        <f t="array" ref="AS107">_xlfn.XLOOKUP(AS$1,'PY1 Data(H)'!$A$1:$CZ$1,_xlfn.XLOOKUP($A107,'PY1 Data(H)'!$A$1:$A$288,'PY1 Data(H)'!$A$1:$CZ$288))</f>
        <v>622334</v>
      </c>
      <c r="AT107" s="176" cm="1">
        <f t="array" ref="AT107">_xlfn.XLOOKUP(AT$1,'PY1 Data(H)'!$A$1:$CZ$1,_xlfn.XLOOKUP($A107,'PY1 Data(H)'!$A$1:$A$288,'PY1 Data(H)'!$A$1:$CZ$288))</f>
        <v>2224011</v>
      </c>
      <c r="AU107" s="176" cm="1">
        <f t="array" ref="AU107">_xlfn.XLOOKUP(AU$1,'PY1 Data(H)'!$A$1:$CZ$1,_xlfn.XLOOKUP($A107,'PY1 Data(H)'!$A$1:$A$288,'PY1 Data(H)'!$A$1:$CZ$288))</f>
        <v>0</v>
      </c>
      <c r="AV107" s="176" cm="1">
        <f t="array" ref="AV107">_xlfn.XLOOKUP(AV$1,'PY1 Data(H)'!$A$1:$CZ$1,_xlfn.XLOOKUP($A107,'PY1 Data(H)'!$A$1:$A$288,'PY1 Data(H)'!$A$1:$CZ$288))</f>
        <v>0</v>
      </c>
      <c r="AW107" s="176" cm="1">
        <f t="array" ref="AW107">_xlfn.XLOOKUP(AW$1,'PY1 Data(H)'!$A$1:$CZ$1,_xlfn.XLOOKUP($A107,'PY1 Data(H)'!$A$1:$A$288,'PY1 Data(H)'!$A$1:$CZ$288))</f>
        <v>7005</v>
      </c>
      <c r="AX107" s="176" cm="1">
        <f t="array" ref="AX107">_xlfn.XLOOKUP(AX$1,'PY1 Data(H)'!$A$1:$CZ$1,_xlfn.XLOOKUP($A107,'PY1 Data(H)'!$A$1:$A$288,'PY1 Data(H)'!$A$1:$CZ$288))</f>
        <v>806565</v>
      </c>
      <c r="AY107" s="176" cm="1">
        <f t="array" ref="AY107">_xlfn.XLOOKUP(AY$1,'PY1 Data(H)'!$A$1:$CZ$1,_xlfn.XLOOKUP($A107,'PY1 Data(H)'!$A$1:$A$288,'PY1 Data(H)'!$A$1:$CZ$288))</f>
        <v>0</v>
      </c>
      <c r="AZ107" s="176" cm="1">
        <f t="array" ref="AZ107">_xlfn.XLOOKUP(AZ$1,'PY1 Data(H)'!$A$1:$CZ$1,_xlfn.XLOOKUP($A107,'PY1 Data(H)'!$A$1:$A$288,'PY1 Data(H)'!$A$1:$CZ$288))</f>
        <v>0</v>
      </c>
      <c r="BA107" s="176" cm="1">
        <f t="array" ref="BA107">_xlfn.XLOOKUP(BA$1,'PY1 Data(H)'!$A$1:$CZ$1,_xlfn.XLOOKUP($A107,'PY1 Data(H)'!$A$1:$A$288,'PY1 Data(H)'!$A$1:$CZ$288))</f>
        <v>0</v>
      </c>
      <c r="BB107" s="176" cm="1">
        <f t="array" ref="BB107">_xlfn.XLOOKUP(BB$1,'PY1 Data(H)'!$A$1:$CZ$1,_xlfn.XLOOKUP($A107,'PY1 Data(H)'!$A$1:$A$288,'PY1 Data(H)'!$A$1:$CZ$288))</f>
        <v>3790070</v>
      </c>
      <c r="BC107" s="176" cm="1">
        <f t="array" ref="BC107">_xlfn.XLOOKUP(BC$1,'PY1 Data(H)'!$A$1:$CZ$1,_xlfn.XLOOKUP($A107,'PY1 Data(H)'!$A$1:$A$288,'PY1 Data(H)'!$A$1:$CZ$288))</f>
        <v>18822</v>
      </c>
      <c r="BD107" s="176" cm="1">
        <f t="array" ref="BD107">_xlfn.XLOOKUP(BD$1,'PY1 Data(H)'!$A$1:$CZ$1,_xlfn.XLOOKUP($A107,'PY1 Data(H)'!$A$1:$A$288,'PY1 Data(H)'!$A$1:$CZ$288))</f>
        <v>0</v>
      </c>
      <c r="BE107" s="176" cm="1">
        <f t="array" ref="BE107">_xlfn.XLOOKUP(BE$1,'PY1 Data(H)'!$A$1:$CZ$1,_xlfn.XLOOKUP($A107,'PY1 Data(H)'!$A$1:$A$288,'PY1 Data(H)'!$A$1:$CZ$288))</f>
        <v>0</v>
      </c>
      <c r="BF107" s="176" cm="1">
        <f t="array" ref="BF107">_xlfn.XLOOKUP(BF$1,'PY1 Data(H)'!$A$1:$CZ$1,_xlfn.XLOOKUP($A107,'PY1 Data(H)'!$A$1:$A$288,'PY1 Data(H)'!$A$1:$CZ$288))</f>
        <v>1956987</v>
      </c>
      <c r="BG107" s="176" cm="1">
        <f t="array" ref="BG107">_xlfn.XLOOKUP(BG$1,'PY1 Data(H)'!$A$1:$CZ$1,_xlfn.XLOOKUP($A107,'PY1 Data(H)'!$A$1:$A$288,'PY1 Data(H)'!$A$1:$CZ$288))</f>
        <v>0</v>
      </c>
      <c r="BH107" s="176" cm="1">
        <f t="array" ref="BH107">_xlfn.XLOOKUP(BH$1,'PY1 Data(H)'!$A$1:$CZ$1,_xlfn.XLOOKUP($A107,'PY1 Data(H)'!$A$1:$A$288,'PY1 Data(H)'!$A$1:$CZ$288))</f>
        <v>0</v>
      </c>
      <c r="BI107" s="176" cm="1">
        <f t="array" ref="BI107">_xlfn.XLOOKUP(BI$1,'PY1 Data(H)'!$A$1:$CZ$1,_xlfn.XLOOKUP($A107,'PY1 Data(H)'!$A$1:$A$288,'PY1 Data(H)'!$A$1:$CZ$288))</f>
        <v>485965</v>
      </c>
      <c r="BJ107" s="176" cm="1">
        <f t="array" ref="BJ107">_xlfn.XLOOKUP(BJ$1,'PY1 Data(H)'!$A$1:$CZ$1,_xlfn.XLOOKUP($A107,'PY1 Data(H)'!$A$1:$A$288,'PY1 Data(H)'!$A$1:$CZ$288))</f>
        <v>5721</v>
      </c>
      <c r="BK107" s="176" cm="1">
        <f t="array" ref="BK107">_xlfn.XLOOKUP(BK$1,'PY1 Data(H)'!$A$1:$CZ$1,_xlfn.XLOOKUP($A107,'PY1 Data(H)'!$A$1:$A$288,'PY1 Data(H)'!$A$1:$CZ$288))</f>
        <v>0</v>
      </c>
      <c r="BL107" s="176" cm="1">
        <f t="array" ref="BL107">_xlfn.XLOOKUP(BL$1,'PY1 Data(H)'!$A$1:$CZ$1,_xlfn.XLOOKUP($A107,'PY1 Data(H)'!$A$1:$A$288,'PY1 Data(H)'!$A$1:$CZ$288))</f>
        <v>0</v>
      </c>
      <c r="BM107" s="176" cm="1">
        <f t="array" ref="BM107">_xlfn.XLOOKUP(BM$1,'PY1 Data(H)'!$A$1:$CZ$1,_xlfn.XLOOKUP($A107,'PY1 Data(H)'!$A$1:$A$288,'PY1 Data(H)'!$A$1:$CZ$288))</f>
        <v>245738</v>
      </c>
      <c r="BN107" s="176" cm="1">
        <f t="array" ref="BN107">_xlfn.XLOOKUP(BN$1,'PY1 Data(H)'!$A$1:$CZ$1,_xlfn.XLOOKUP($A107,'PY1 Data(H)'!$A$1:$A$288,'PY1 Data(H)'!$A$1:$CZ$288))</f>
        <v>1243551</v>
      </c>
      <c r="BO107" s="176" cm="1">
        <f t="array" ref="BO107">_xlfn.XLOOKUP(BO$1,'PY1 Data(H)'!$A$1:$CZ$1,_xlfn.XLOOKUP($A107,'PY1 Data(H)'!$A$1:$A$288,'PY1 Data(H)'!$A$1:$CZ$288))</f>
        <v>593670</v>
      </c>
      <c r="BP107" s="176" cm="1">
        <f t="array" ref="BP107">_xlfn.XLOOKUP(BP$1,'PY1 Data(H)'!$A$1:$CZ$1,_xlfn.XLOOKUP($A107,'PY1 Data(H)'!$A$1:$A$288,'PY1 Data(H)'!$A$1:$CZ$288))</f>
        <v>0</v>
      </c>
      <c r="BQ107" s="176" cm="1">
        <f t="array" ref="BQ107">_xlfn.XLOOKUP(BQ$1,'PY1 Data(H)'!$A$1:$CZ$1,_xlfn.XLOOKUP($A107,'PY1 Data(H)'!$A$1:$A$288,'PY1 Data(H)'!$A$1:$CZ$288))</f>
        <v>405983</v>
      </c>
      <c r="BR107" s="176" cm="1">
        <f t="array" ref="BR107">_xlfn.XLOOKUP(BR$1,'PY1 Data(H)'!$A$1:$CZ$1,_xlfn.XLOOKUP($A107,'PY1 Data(H)'!$A$1:$A$288,'PY1 Data(H)'!$A$1:$CZ$288))</f>
        <v>0</v>
      </c>
      <c r="BS107" s="176" cm="1">
        <f t="array" ref="BS107">_xlfn.XLOOKUP(BS$1,'PY1 Data(H)'!$A$1:$CZ$1,_xlfn.XLOOKUP($A107,'PY1 Data(H)'!$A$1:$A$288,'PY1 Data(H)'!$A$1:$CZ$288))</f>
        <v>0</v>
      </c>
      <c r="BT107" s="176" cm="1">
        <f t="array" ref="BT107">_xlfn.XLOOKUP(BT$1,'PY1 Data(H)'!$A$1:$CZ$1,_xlfn.XLOOKUP($A107,'PY1 Data(H)'!$A$1:$A$288,'PY1 Data(H)'!$A$1:$CZ$288))</f>
        <v>6508</v>
      </c>
      <c r="BU107" s="176" cm="1">
        <f t="array" ref="BU107">_xlfn.XLOOKUP(BU$1,'PY1 Data(H)'!$A$1:$CZ$1,_xlfn.XLOOKUP($A107,'PY1 Data(H)'!$A$1:$A$288,'PY1 Data(H)'!$A$1:$CZ$288))</f>
        <v>263148</v>
      </c>
      <c r="BV107" s="176" cm="1">
        <f t="array" ref="BV107">_xlfn.XLOOKUP(BV$1,'PY1 Data(H)'!$A$1:$CZ$1,_xlfn.XLOOKUP($A107,'PY1 Data(H)'!$A$1:$A$288,'PY1 Data(H)'!$A$1:$CZ$288))</f>
        <v>2354607</v>
      </c>
      <c r="BW107" s="176" cm="1">
        <f t="array" ref="BW107">_xlfn.XLOOKUP(BW$1,'PY1 Data(H)'!$A$1:$CZ$1,_xlfn.XLOOKUP($A107,'PY1 Data(H)'!$A$1:$A$288,'PY1 Data(H)'!$A$1:$CZ$288))</f>
        <v>18444</v>
      </c>
      <c r="BX107" s="176" cm="1">
        <f t="array" ref="BX107">_xlfn.XLOOKUP(BX$1,'PY1 Data(H)'!$A$1:$CZ$1,_xlfn.XLOOKUP($A107,'PY1 Data(H)'!$A$1:$A$288,'PY1 Data(H)'!$A$1:$CZ$288))</f>
        <v>0</v>
      </c>
      <c r="BY107" s="176" cm="1">
        <f t="array" ref="BY107">_xlfn.XLOOKUP(BY$1,'PY1 Data(H)'!$A$1:$CZ$1,_xlfn.XLOOKUP($A107,'PY1 Data(H)'!$A$1:$A$288,'PY1 Data(H)'!$A$1:$CZ$288))</f>
        <v>0</v>
      </c>
      <c r="BZ107" s="176" cm="1">
        <f t="array" ref="BZ107">_xlfn.XLOOKUP(BZ$1,'PY1 Data(H)'!$A$1:$CZ$1,_xlfn.XLOOKUP($A107,'PY1 Data(H)'!$A$1:$A$288,'PY1 Data(H)'!$A$1:$CZ$288))</f>
        <v>0</v>
      </c>
      <c r="CA107" s="176" cm="1">
        <f t="array" ref="CA107">_xlfn.XLOOKUP(CA$1,'PY1 Data(H)'!$A$1:$CZ$1,_xlfn.XLOOKUP($A107,'PY1 Data(H)'!$A$1:$A$288,'PY1 Data(H)'!$A$1:$CZ$288))</f>
        <v>0</v>
      </c>
      <c r="CB107" s="176" cm="1">
        <f t="array" ref="CB107">_xlfn.XLOOKUP(CB$1,'PY1 Data(H)'!$A$1:$CZ$1,_xlfn.XLOOKUP($A107,'PY1 Data(H)'!$A$1:$A$288,'PY1 Data(H)'!$A$1:$CZ$288))</f>
        <v>260242</v>
      </c>
      <c r="CC107" s="176" cm="1">
        <f t="array" ref="CC107">_xlfn.XLOOKUP(CC$1,'PY1 Data(H)'!$A$1:$CZ$1,_xlfn.XLOOKUP($A107,'PY1 Data(H)'!$A$1:$A$288,'PY1 Data(H)'!$A$1:$CZ$288))</f>
        <v>279659</v>
      </c>
      <c r="CD107" s="176" cm="1">
        <f t="array" ref="CD107">_xlfn.XLOOKUP(CD$1,'PY1 Data(H)'!$A$1:$CZ$1,_xlfn.XLOOKUP($A107,'PY1 Data(H)'!$A$1:$A$288,'PY1 Data(H)'!$A$1:$CZ$288))</f>
        <v>84647</v>
      </c>
      <c r="CE107" s="176" cm="1">
        <f t="array" ref="CE107">_xlfn.XLOOKUP(CE$1,'PY1 Data(H)'!$A$1:$CZ$1,_xlfn.XLOOKUP($A107,'PY1 Data(H)'!$A$1:$A$288,'PY1 Data(H)'!$A$1:$CZ$288))</f>
        <v>0</v>
      </c>
      <c r="CF107" s="176" cm="1">
        <f t="array" ref="CF107">_xlfn.XLOOKUP(CF$1,'PY1 Data(H)'!$A$1:$CZ$1,_xlfn.XLOOKUP($A107,'PY1 Data(H)'!$A$1:$A$288,'PY1 Data(H)'!$A$1:$CZ$288))</f>
        <v>0</v>
      </c>
      <c r="CG107" s="176" cm="1">
        <f t="array" ref="CG107">_xlfn.XLOOKUP(CG$1,'PY1 Data(H)'!$A$1:$CZ$1,_xlfn.XLOOKUP($A107,'PY1 Data(H)'!$A$1:$A$288,'PY1 Data(H)'!$A$1:$CZ$288))</f>
        <v>463755</v>
      </c>
      <c r="CH107" s="176" cm="1">
        <f t="array" ref="CH107">_xlfn.XLOOKUP(CH$1,'PY1 Data(H)'!$A$1:$CZ$1,_xlfn.XLOOKUP($A107,'PY1 Data(H)'!$A$1:$A$288,'PY1 Data(H)'!$A$1:$CZ$288))</f>
        <v>209356</v>
      </c>
      <c r="CI107" s="176" cm="1">
        <f t="array" ref="CI107">_xlfn.XLOOKUP(CI$1,'PY1 Data(H)'!$A$1:$CZ$1,_xlfn.XLOOKUP($A107,'PY1 Data(H)'!$A$1:$A$288,'PY1 Data(H)'!$A$1:$CZ$288))</f>
        <v>89090</v>
      </c>
      <c r="CJ107" s="176" cm="1">
        <f t="array" ref="CJ107">_xlfn.XLOOKUP(CJ$1,'PY1 Data(H)'!$A$1:$CZ$1,_xlfn.XLOOKUP($A107,'PY1 Data(H)'!$A$1:$A$288,'PY1 Data(H)'!$A$1:$CZ$288))</f>
        <v>0</v>
      </c>
      <c r="CK107" s="176" cm="1">
        <f t="array" ref="CK107">_xlfn.XLOOKUP(CK$1,'PY1 Data(H)'!$A$1:$CZ$1,_xlfn.XLOOKUP($A107,'PY1 Data(H)'!$A$1:$A$288,'PY1 Data(H)'!$A$1:$CZ$288))</f>
        <v>91604</v>
      </c>
      <c r="CL107" s="176" cm="1">
        <f t="array" ref="CL107">_xlfn.XLOOKUP(CL$1,'PY1 Data(H)'!$A$1:$CZ$1,_xlfn.XLOOKUP($A107,'PY1 Data(H)'!$A$1:$A$288,'PY1 Data(H)'!$A$1:$CZ$288))</f>
        <v>0</v>
      </c>
      <c r="CM107" s="176" cm="1">
        <f t="array" ref="CM107">_xlfn.XLOOKUP(CM$1,'PY1 Data(H)'!$A$1:$CZ$1,_xlfn.XLOOKUP($A107,'PY1 Data(H)'!$A$1:$A$288,'PY1 Data(H)'!$A$1:$CZ$288))</f>
        <v>0</v>
      </c>
      <c r="CN107" s="176" cm="1">
        <f t="array" ref="CN107">_xlfn.XLOOKUP(CN$1,'PY1 Data(H)'!$A$1:$CZ$1,_xlfn.XLOOKUP($A107,'PY1 Data(H)'!$A$1:$A$288,'PY1 Data(H)'!$A$1:$CZ$288))</f>
        <v>125622</v>
      </c>
      <c r="CO107" s="176" cm="1">
        <f t="array" ref="CO107">_xlfn.XLOOKUP(CO$1,'PY1 Data(H)'!$A$1:$CZ$1,_xlfn.XLOOKUP($A107,'PY1 Data(H)'!$A$1:$A$288,'PY1 Data(H)'!$A$1:$CZ$288))</f>
        <v>9581038</v>
      </c>
      <c r="CP107" s="176" cm="1">
        <f t="array" ref="CP107">_xlfn.XLOOKUP(CP$1,'PY1 Data(H)'!$A$1:$CZ$1,_xlfn.XLOOKUP($A107,'PY1 Data(H)'!$A$1:$A$288,'PY1 Data(H)'!$A$1:$CZ$288))</f>
        <v>333476</v>
      </c>
      <c r="CQ107" s="176" cm="1">
        <f t="array" ref="CQ107">_xlfn.XLOOKUP(CQ$1,'PY1 Data(H)'!$A$1:$CZ$1,_xlfn.XLOOKUP($A107,'PY1 Data(H)'!$A$1:$A$288,'PY1 Data(H)'!$A$1:$CZ$288))</f>
        <v>0</v>
      </c>
      <c r="CR107" s="176" cm="1">
        <f t="array" ref="CR107">_xlfn.XLOOKUP(CR$1,'PY1 Data(H)'!$A$1:$CZ$1,_xlfn.XLOOKUP($A107,'PY1 Data(H)'!$A$1:$A$288,'PY1 Data(H)'!$A$1:$CZ$288))</f>
        <v>463074</v>
      </c>
      <c r="CS107" s="176" cm="1">
        <f t="array" ref="CS107">_xlfn.XLOOKUP(CS$1,'PY1 Data(H)'!$A$1:$CZ$1,_xlfn.XLOOKUP($A107,'PY1 Data(H)'!$A$1:$A$288,'PY1 Data(H)'!$A$1:$CZ$288))</f>
        <v>138343</v>
      </c>
      <c r="CT107" s="176" cm="1">
        <f t="array" ref="CT107">_xlfn.XLOOKUP(CT$1,'PY1 Data(H)'!$A$1:$CZ$1,_xlfn.XLOOKUP($A107,'PY1 Data(H)'!$A$1:$A$288,'PY1 Data(H)'!$A$1:$CZ$288))</f>
        <v>0</v>
      </c>
      <c r="CU107" s="176" cm="1">
        <f t="array" ref="CU107">_xlfn.XLOOKUP(CU$1,'PY1 Data(H)'!$A$1:$CZ$1,_xlfn.XLOOKUP($A107,'PY1 Data(H)'!$A$1:$A$288,'PY1 Data(H)'!$A$1:$CZ$288))</f>
        <v>65981</v>
      </c>
      <c r="CV107" s="176" cm="1">
        <f t="array" ref="CV107">_xlfn.XLOOKUP(CV$1,'PY1 Data(H)'!$A$1:$CZ$1,_xlfn.XLOOKUP($A107,'PY1 Data(H)'!$A$1:$A$288,'PY1 Data(H)'!$A$1:$CZ$288))</f>
        <v>0</v>
      </c>
      <c r="CW107" s="176" cm="1">
        <f t="array" ref="CW107">_xlfn.XLOOKUP(CW$1,'PY1 Data(H)'!$A$1:$CZ$1,_xlfn.XLOOKUP($A107,'PY1 Data(H)'!$A$1:$A$288,'PY1 Data(H)'!$A$1:$CZ$288))</f>
        <v>283786</v>
      </c>
      <c r="CX107" s="176" cm="1">
        <f t="array" ref="CX107">_xlfn.XLOOKUP(CX$1,'PY1 Data(H)'!$A$1:$CZ$1,_xlfn.XLOOKUP($A107,'PY1 Data(H)'!$A$1:$A$288,'PY1 Data(H)'!$A$1:$CZ$288))</f>
        <v>0</v>
      </c>
      <c r="CY107" s="176" cm="1">
        <f t="array" ref="CY107">_xlfn.XLOOKUP(CY$1,'PY1 Data(H)'!$A$1:$CZ$1,_xlfn.XLOOKUP($A107,'PY1 Data(H)'!$A$1:$A$288,'PY1 Data(H)'!$A$1:$CZ$288))</f>
        <v>0</v>
      </c>
    </row>
    <row r="108" spans="1:103" x14ac:dyDescent="0.3">
      <c r="A108">
        <v>350</v>
      </c>
      <c r="D108" s="176" cm="1">
        <f t="array" ref="D108">_xlfn.XLOOKUP(D$1,'PY1 Data(H)'!$A$1:$CZ$1,_xlfn.XLOOKUP($A108,'PY1 Data(H)'!$A$1:$A$288,'PY1 Data(H)'!$A$1:$CZ$288))</f>
        <v>0</v>
      </c>
      <c r="E108" s="176" cm="1">
        <f t="array" ref="E108">_xlfn.XLOOKUP(E$1,'PY1 Data(H)'!$A$1:$CZ$1,_xlfn.XLOOKUP($A108,'PY1 Data(H)'!$A$1:$A$288,'PY1 Data(H)'!$A$1:$CZ$288))</f>
        <v>884</v>
      </c>
      <c r="F108" s="176" cm="1">
        <f t="array" ref="F108">_xlfn.XLOOKUP(F$1,'PY1 Data(H)'!$A$1:$CZ$1,_xlfn.XLOOKUP($A108,'PY1 Data(H)'!$A$1:$A$288,'PY1 Data(H)'!$A$1:$CZ$288))</f>
        <v>0</v>
      </c>
      <c r="G108" s="176" cm="1">
        <f t="array" ref="G108">_xlfn.XLOOKUP(G$1,'PY1 Data(H)'!$A$1:$CZ$1,_xlfn.XLOOKUP($A108,'PY1 Data(H)'!$A$1:$A$288,'PY1 Data(H)'!$A$1:$CZ$288))</f>
        <v>0</v>
      </c>
      <c r="H108" s="176" cm="1">
        <f t="array" ref="H108">_xlfn.XLOOKUP(H$1,'PY1 Data(H)'!$A$1:$CZ$1,_xlfn.XLOOKUP($A108,'PY1 Data(H)'!$A$1:$A$288,'PY1 Data(H)'!$A$1:$CZ$288))</f>
        <v>0</v>
      </c>
      <c r="I108" s="176" cm="1">
        <f t="array" ref="I108">_xlfn.XLOOKUP(I$1,'PY1 Data(H)'!$A$1:$CZ$1,_xlfn.XLOOKUP($A108,'PY1 Data(H)'!$A$1:$A$288,'PY1 Data(H)'!$A$1:$CZ$288))</f>
        <v>0</v>
      </c>
      <c r="J108" s="176" cm="1">
        <f t="array" ref="J108">_xlfn.XLOOKUP(J$1,'PY1 Data(H)'!$A$1:$CZ$1,_xlfn.XLOOKUP($A108,'PY1 Data(H)'!$A$1:$A$288,'PY1 Data(H)'!$A$1:$CZ$288))</f>
        <v>13320</v>
      </c>
      <c r="K108" s="176" cm="1">
        <f t="array" ref="K108">_xlfn.XLOOKUP(K$1,'PY1 Data(H)'!$A$1:$CZ$1,_xlfn.XLOOKUP($A108,'PY1 Data(H)'!$A$1:$A$288,'PY1 Data(H)'!$A$1:$CZ$288))</f>
        <v>24765</v>
      </c>
      <c r="L108" s="176" cm="1">
        <f t="array" ref="L108">_xlfn.XLOOKUP(L$1,'PY1 Data(H)'!$A$1:$CZ$1,_xlfn.XLOOKUP($A108,'PY1 Data(H)'!$A$1:$A$288,'PY1 Data(H)'!$A$1:$CZ$288))</f>
        <v>819</v>
      </c>
      <c r="M108" s="176" cm="1">
        <f t="array" ref="M108">_xlfn.XLOOKUP(M$1,'PY1 Data(H)'!$A$1:$CZ$1,_xlfn.XLOOKUP($A108,'PY1 Data(H)'!$A$1:$A$288,'PY1 Data(H)'!$A$1:$CZ$288))</f>
        <v>63549</v>
      </c>
      <c r="N108" s="176" cm="1">
        <f t="array" ref="N108">_xlfn.XLOOKUP(N$1,'PY1 Data(H)'!$A$1:$CZ$1,_xlfn.XLOOKUP($A108,'PY1 Data(H)'!$A$1:$A$288,'PY1 Data(H)'!$A$1:$CZ$288))</f>
        <v>0</v>
      </c>
      <c r="O108" s="176" cm="1">
        <f t="array" ref="O108">_xlfn.XLOOKUP(O$1,'PY1 Data(H)'!$A$1:$CZ$1,_xlfn.XLOOKUP($A108,'PY1 Data(H)'!$A$1:$A$288,'PY1 Data(H)'!$A$1:$CZ$288))</f>
        <v>-113885</v>
      </c>
      <c r="P108" s="176" cm="1">
        <f t="array" ref="P108">_xlfn.XLOOKUP(P$1,'PY1 Data(H)'!$A$1:$CZ$1,_xlfn.XLOOKUP($A108,'PY1 Data(H)'!$A$1:$A$288,'PY1 Data(H)'!$A$1:$CZ$288))</f>
        <v>0</v>
      </c>
      <c r="Q108" s="176" cm="1">
        <f t="array" ref="Q108">_xlfn.XLOOKUP(Q$1,'PY1 Data(H)'!$A$1:$CZ$1,_xlfn.XLOOKUP($A108,'PY1 Data(H)'!$A$1:$A$288,'PY1 Data(H)'!$A$1:$CZ$288))</f>
        <v>0</v>
      </c>
      <c r="R108" s="176" cm="1">
        <f t="array" ref="R108">_xlfn.XLOOKUP(R$1,'PY1 Data(H)'!$A$1:$CZ$1,_xlfn.XLOOKUP($A108,'PY1 Data(H)'!$A$1:$A$288,'PY1 Data(H)'!$A$1:$CZ$288))</f>
        <v>9478</v>
      </c>
      <c r="S108" s="176" cm="1">
        <f t="array" ref="S108">_xlfn.XLOOKUP(S$1,'PY1 Data(H)'!$A$1:$CZ$1,_xlfn.XLOOKUP($A108,'PY1 Data(H)'!$A$1:$A$288,'PY1 Data(H)'!$A$1:$CZ$288))</f>
        <v>689</v>
      </c>
      <c r="T108" s="176" cm="1">
        <f t="array" ref="T108">_xlfn.XLOOKUP(T$1,'PY1 Data(H)'!$A$1:$CZ$1,_xlfn.XLOOKUP($A108,'PY1 Data(H)'!$A$1:$A$288,'PY1 Data(H)'!$A$1:$CZ$288))</f>
        <v>0</v>
      </c>
      <c r="U108" s="176" cm="1">
        <f t="array" ref="U108">_xlfn.XLOOKUP(U$1,'PY1 Data(H)'!$A$1:$CZ$1,_xlfn.XLOOKUP($A108,'PY1 Data(H)'!$A$1:$A$288,'PY1 Data(H)'!$A$1:$CZ$288))</f>
        <v>0</v>
      </c>
      <c r="V108" s="176" cm="1">
        <f t="array" ref="V108">_xlfn.XLOOKUP(V$1,'PY1 Data(H)'!$A$1:$CZ$1,_xlfn.XLOOKUP($A108,'PY1 Data(H)'!$A$1:$A$288,'PY1 Data(H)'!$A$1:$CZ$288))</f>
        <v>154601</v>
      </c>
      <c r="W108" s="176" cm="1">
        <f t="array" ref="W108">_xlfn.XLOOKUP(W$1,'PY1 Data(H)'!$A$1:$CZ$1,_xlfn.XLOOKUP($A108,'PY1 Data(H)'!$A$1:$A$288,'PY1 Data(H)'!$A$1:$CZ$288))</f>
        <v>0</v>
      </c>
      <c r="X108" s="176" cm="1">
        <f t="array" ref="X108">_xlfn.XLOOKUP(X$1,'PY1 Data(H)'!$A$1:$CZ$1,_xlfn.XLOOKUP($A108,'PY1 Data(H)'!$A$1:$A$288,'PY1 Data(H)'!$A$1:$CZ$288))</f>
        <v>50720</v>
      </c>
      <c r="Y108" s="176" cm="1">
        <f t="array" ref="Y108">_xlfn.XLOOKUP(Y$1,'PY1 Data(H)'!$A$1:$CZ$1,_xlfn.XLOOKUP($A108,'PY1 Data(H)'!$A$1:$A$288,'PY1 Data(H)'!$A$1:$CZ$288))</f>
        <v>390</v>
      </c>
      <c r="Z108" s="176" cm="1">
        <f t="array" ref="Z108">_xlfn.XLOOKUP(Z$1,'PY1 Data(H)'!$A$1:$CZ$1,_xlfn.XLOOKUP($A108,'PY1 Data(H)'!$A$1:$A$288,'PY1 Data(H)'!$A$1:$CZ$288))</f>
        <v>0</v>
      </c>
      <c r="AA108" s="176" cm="1">
        <f t="array" ref="AA108">_xlfn.XLOOKUP(AA$1,'PY1 Data(H)'!$A$1:$CZ$1,_xlfn.XLOOKUP($A108,'PY1 Data(H)'!$A$1:$A$288,'PY1 Data(H)'!$A$1:$CZ$288))</f>
        <v>0</v>
      </c>
      <c r="AB108" s="176" cm="1">
        <f t="array" ref="AB108">_xlfn.XLOOKUP(AB$1,'PY1 Data(H)'!$A$1:$CZ$1,_xlfn.XLOOKUP($A108,'PY1 Data(H)'!$A$1:$A$288,'PY1 Data(H)'!$A$1:$CZ$288))</f>
        <v>75318</v>
      </c>
      <c r="AC108" s="176" cm="1">
        <f t="array" ref="AC108">_xlfn.XLOOKUP(AC$1,'PY1 Data(H)'!$A$1:$CZ$1,_xlfn.XLOOKUP($A108,'PY1 Data(H)'!$A$1:$A$288,'PY1 Data(H)'!$A$1:$CZ$288))</f>
        <v>172</v>
      </c>
      <c r="AD108" s="176" cm="1">
        <f t="array" ref="AD108">_xlfn.XLOOKUP(AD$1,'PY1 Data(H)'!$A$1:$CZ$1,_xlfn.XLOOKUP($A108,'PY1 Data(H)'!$A$1:$A$288,'PY1 Data(H)'!$A$1:$CZ$288))</f>
        <v>842438</v>
      </c>
      <c r="AE108" s="176" cm="1">
        <f t="array" ref="AE108">_xlfn.XLOOKUP(AE$1,'PY1 Data(H)'!$A$1:$CZ$1,_xlfn.XLOOKUP($A108,'PY1 Data(H)'!$A$1:$A$288,'PY1 Data(H)'!$A$1:$CZ$288))</f>
        <v>88158</v>
      </c>
      <c r="AF108" s="176" cm="1">
        <f t="array" ref="AF108">_xlfn.XLOOKUP(AF$1,'PY1 Data(H)'!$A$1:$CZ$1,_xlfn.XLOOKUP($A108,'PY1 Data(H)'!$A$1:$A$288,'PY1 Data(H)'!$A$1:$CZ$288))</f>
        <v>104765</v>
      </c>
      <c r="AG108" s="176" cm="1">
        <f t="array" ref="AG108">_xlfn.XLOOKUP(AG$1,'PY1 Data(H)'!$A$1:$CZ$1,_xlfn.XLOOKUP($A108,'PY1 Data(H)'!$A$1:$A$288,'PY1 Data(H)'!$A$1:$CZ$288))</f>
        <v>247918</v>
      </c>
      <c r="AH108" s="176" cm="1">
        <f t="array" ref="AH108">_xlfn.XLOOKUP(AH$1,'PY1 Data(H)'!$A$1:$CZ$1,_xlfn.XLOOKUP($A108,'PY1 Data(H)'!$A$1:$A$288,'PY1 Data(H)'!$A$1:$CZ$288))</f>
        <v>33040</v>
      </c>
      <c r="AI108" s="176" cm="1">
        <f t="array" ref="AI108">_xlfn.XLOOKUP(AI$1,'PY1 Data(H)'!$A$1:$CZ$1,_xlfn.XLOOKUP($A108,'PY1 Data(H)'!$A$1:$A$288,'PY1 Data(H)'!$A$1:$CZ$288))</f>
        <v>3120173</v>
      </c>
      <c r="AJ108" s="176" cm="1">
        <f t="array" ref="AJ108">_xlfn.XLOOKUP(AJ$1,'PY1 Data(H)'!$A$1:$CZ$1,_xlfn.XLOOKUP($A108,'PY1 Data(H)'!$A$1:$A$288,'PY1 Data(H)'!$A$1:$CZ$288))</f>
        <v>329506</v>
      </c>
      <c r="AK108" s="176" cm="1">
        <f t="array" ref="AK108">_xlfn.XLOOKUP(AK$1,'PY1 Data(H)'!$A$1:$CZ$1,_xlfn.XLOOKUP($A108,'PY1 Data(H)'!$A$1:$A$288,'PY1 Data(H)'!$A$1:$CZ$288))</f>
        <v>0</v>
      </c>
      <c r="AL108" s="176" cm="1">
        <f t="array" ref="AL108">_xlfn.XLOOKUP(AL$1,'PY1 Data(H)'!$A$1:$CZ$1,_xlfn.XLOOKUP($A108,'PY1 Data(H)'!$A$1:$A$288,'PY1 Data(H)'!$A$1:$CZ$288))</f>
        <v>21410</v>
      </c>
      <c r="AM108" s="176" cm="1">
        <f t="array" ref="AM108">_xlfn.XLOOKUP(AM$1,'PY1 Data(H)'!$A$1:$CZ$1,_xlfn.XLOOKUP($A108,'PY1 Data(H)'!$A$1:$A$288,'PY1 Data(H)'!$A$1:$CZ$288))</f>
        <v>0</v>
      </c>
      <c r="AN108" s="176" cm="1">
        <f t="array" ref="AN108">_xlfn.XLOOKUP(AN$1,'PY1 Data(H)'!$A$1:$CZ$1,_xlfn.XLOOKUP($A108,'PY1 Data(H)'!$A$1:$A$288,'PY1 Data(H)'!$A$1:$CZ$288))</f>
        <v>6348</v>
      </c>
      <c r="AO108" s="176" cm="1">
        <f t="array" ref="AO108">_xlfn.XLOOKUP(AO$1,'PY1 Data(H)'!$A$1:$CZ$1,_xlfn.XLOOKUP($A108,'PY1 Data(H)'!$A$1:$A$288,'PY1 Data(H)'!$A$1:$CZ$288))</f>
        <v>0</v>
      </c>
      <c r="AP108" s="176" cm="1">
        <f t="array" ref="AP108">_xlfn.XLOOKUP(AP$1,'PY1 Data(H)'!$A$1:$CZ$1,_xlfn.XLOOKUP($A108,'PY1 Data(H)'!$A$1:$A$288,'PY1 Data(H)'!$A$1:$CZ$288))</f>
        <v>0</v>
      </c>
      <c r="AQ108" s="176" cm="1">
        <f t="array" ref="AQ108">_xlfn.XLOOKUP(AQ$1,'PY1 Data(H)'!$A$1:$CZ$1,_xlfn.XLOOKUP($A108,'PY1 Data(H)'!$A$1:$A$288,'PY1 Data(H)'!$A$1:$CZ$288))</f>
        <v>1533927</v>
      </c>
      <c r="AR108" s="176" cm="1">
        <f t="array" ref="AR108">_xlfn.XLOOKUP(AR$1,'PY1 Data(H)'!$A$1:$CZ$1,_xlfn.XLOOKUP($A108,'PY1 Data(H)'!$A$1:$A$288,'PY1 Data(H)'!$A$1:$CZ$288))</f>
        <v>0</v>
      </c>
      <c r="AS108" s="176" cm="1">
        <f t="array" ref="AS108">_xlfn.XLOOKUP(AS$1,'PY1 Data(H)'!$A$1:$CZ$1,_xlfn.XLOOKUP($A108,'PY1 Data(H)'!$A$1:$A$288,'PY1 Data(H)'!$A$1:$CZ$288))</f>
        <v>4655</v>
      </c>
      <c r="AT108" s="176" cm="1">
        <f t="array" ref="AT108">_xlfn.XLOOKUP(AT$1,'PY1 Data(H)'!$A$1:$CZ$1,_xlfn.XLOOKUP($A108,'PY1 Data(H)'!$A$1:$A$288,'PY1 Data(H)'!$A$1:$CZ$288))</f>
        <v>2562</v>
      </c>
      <c r="AU108" s="176" cm="1">
        <f t="array" ref="AU108">_xlfn.XLOOKUP(AU$1,'PY1 Data(H)'!$A$1:$CZ$1,_xlfn.XLOOKUP($A108,'PY1 Data(H)'!$A$1:$A$288,'PY1 Data(H)'!$A$1:$CZ$288))</f>
        <v>0</v>
      </c>
      <c r="AV108" s="176" cm="1">
        <f t="array" ref="AV108">_xlfn.XLOOKUP(AV$1,'PY1 Data(H)'!$A$1:$CZ$1,_xlfn.XLOOKUP($A108,'PY1 Data(H)'!$A$1:$A$288,'PY1 Data(H)'!$A$1:$CZ$288))</f>
        <v>9025</v>
      </c>
      <c r="AW108" s="176" cm="1">
        <f t="array" ref="AW108">_xlfn.XLOOKUP(AW$1,'PY1 Data(H)'!$A$1:$CZ$1,_xlfn.XLOOKUP($A108,'PY1 Data(H)'!$A$1:$A$288,'PY1 Data(H)'!$A$1:$CZ$288))</f>
        <v>7005</v>
      </c>
      <c r="AX108" s="176" cm="1">
        <f t="array" ref="AX108">_xlfn.XLOOKUP(AX$1,'PY1 Data(H)'!$A$1:$CZ$1,_xlfn.XLOOKUP($A108,'PY1 Data(H)'!$A$1:$A$288,'PY1 Data(H)'!$A$1:$CZ$288))</f>
        <v>17732</v>
      </c>
      <c r="AY108" s="176" cm="1">
        <f t="array" ref="AY108">_xlfn.XLOOKUP(AY$1,'PY1 Data(H)'!$A$1:$CZ$1,_xlfn.XLOOKUP($A108,'PY1 Data(H)'!$A$1:$A$288,'PY1 Data(H)'!$A$1:$CZ$288))</f>
        <v>0</v>
      </c>
      <c r="AZ108" s="176" cm="1">
        <f t="array" ref="AZ108">_xlfn.XLOOKUP(AZ$1,'PY1 Data(H)'!$A$1:$CZ$1,_xlfn.XLOOKUP($A108,'PY1 Data(H)'!$A$1:$A$288,'PY1 Data(H)'!$A$1:$CZ$288))</f>
        <v>0</v>
      </c>
      <c r="BA108" s="176" cm="1">
        <f t="array" ref="BA108">_xlfn.XLOOKUP(BA$1,'PY1 Data(H)'!$A$1:$CZ$1,_xlfn.XLOOKUP($A108,'PY1 Data(H)'!$A$1:$A$288,'PY1 Data(H)'!$A$1:$CZ$288))</f>
        <v>0</v>
      </c>
      <c r="BB108" s="176" cm="1">
        <f t="array" ref="BB108">_xlfn.XLOOKUP(BB$1,'PY1 Data(H)'!$A$1:$CZ$1,_xlfn.XLOOKUP($A108,'PY1 Data(H)'!$A$1:$A$288,'PY1 Data(H)'!$A$1:$CZ$288))</f>
        <v>1161816</v>
      </c>
      <c r="BC108" s="176" cm="1">
        <f t="array" ref="BC108">_xlfn.XLOOKUP(BC$1,'PY1 Data(H)'!$A$1:$CZ$1,_xlfn.XLOOKUP($A108,'PY1 Data(H)'!$A$1:$A$288,'PY1 Data(H)'!$A$1:$CZ$288))</f>
        <v>1077</v>
      </c>
      <c r="BD108" s="176" cm="1">
        <f t="array" ref="BD108">_xlfn.XLOOKUP(BD$1,'PY1 Data(H)'!$A$1:$CZ$1,_xlfn.XLOOKUP($A108,'PY1 Data(H)'!$A$1:$A$288,'PY1 Data(H)'!$A$1:$CZ$288))</f>
        <v>0</v>
      </c>
      <c r="BE108" s="176" cm="1">
        <f t="array" ref="BE108">_xlfn.XLOOKUP(BE$1,'PY1 Data(H)'!$A$1:$CZ$1,_xlfn.XLOOKUP($A108,'PY1 Data(H)'!$A$1:$A$288,'PY1 Data(H)'!$A$1:$CZ$288))</f>
        <v>0</v>
      </c>
      <c r="BF108" s="176" cm="1">
        <f t="array" ref="BF108">_xlfn.XLOOKUP(BF$1,'PY1 Data(H)'!$A$1:$CZ$1,_xlfn.XLOOKUP($A108,'PY1 Data(H)'!$A$1:$A$288,'PY1 Data(H)'!$A$1:$CZ$288))</f>
        <v>47168</v>
      </c>
      <c r="BG108" s="176" cm="1">
        <f t="array" ref="BG108">_xlfn.XLOOKUP(BG$1,'PY1 Data(H)'!$A$1:$CZ$1,_xlfn.XLOOKUP($A108,'PY1 Data(H)'!$A$1:$A$288,'PY1 Data(H)'!$A$1:$CZ$288))</f>
        <v>0</v>
      </c>
      <c r="BH108" s="176" cm="1">
        <f t="array" ref="BH108">_xlfn.XLOOKUP(BH$1,'PY1 Data(H)'!$A$1:$CZ$1,_xlfn.XLOOKUP($A108,'PY1 Data(H)'!$A$1:$A$288,'PY1 Data(H)'!$A$1:$CZ$288))</f>
        <v>0</v>
      </c>
      <c r="BI108" s="176" cm="1">
        <f t="array" ref="BI108">_xlfn.XLOOKUP(BI$1,'PY1 Data(H)'!$A$1:$CZ$1,_xlfn.XLOOKUP($A108,'PY1 Data(H)'!$A$1:$A$288,'PY1 Data(H)'!$A$1:$CZ$288))</f>
        <v>103979</v>
      </c>
      <c r="BJ108" s="176" cm="1">
        <f t="array" ref="BJ108">_xlfn.XLOOKUP(BJ$1,'PY1 Data(H)'!$A$1:$CZ$1,_xlfn.XLOOKUP($A108,'PY1 Data(H)'!$A$1:$A$288,'PY1 Data(H)'!$A$1:$CZ$288))</f>
        <v>40</v>
      </c>
      <c r="BK108" s="176" cm="1">
        <f t="array" ref="BK108">_xlfn.XLOOKUP(BK$1,'PY1 Data(H)'!$A$1:$CZ$1,_xlfn.XLOOKUP($A108,'PY1 Data(H)'!$A$1:$A$288,'PY1 Data(H)'!$A$1:$CZ$288))</f>
        <v>0</v>
      </c>
      <c r="BL108" s="176" cm="1">
        <f t="array" ref="BL108">_xlfn.XLOOKUP(BL$1,'PY1 Data(H)'!$A$1:$CZ$1,_xlfn.XLOOKUP($A108,'PY1 Data(H)'!$A$1:$A$288,'PY1 Data(H)'!$A$1:$CZ$288))</f>
        <v>0</v>
      </c>
      <c r="BM108" s="176" cm="1">
        <f t="array" ref="BM108">_xlfn.XLOOKUP(BM$1,'PY1 Data(H)'!$A$1:$CZ$1,_xlfn.XLOOKUP($A108,'PY1 Data(H)'!$A$1:$A$288,'PY1 Data(H)'!$A$1:$CZ$288))</f>
        <v>2396</v>
      </c>
      <c r="BN108" s="176" cm="1">
        <f t="array" ref="BN108">_xlfn.XLOOKUP(BN$1,'PY1 Data(H)'!$A$1:$CZ$1,_xlfn.XLOOKUP($A108,'PY1 Data(H)'!$A$1:$A$288,'PY1 Data(H)'!$A$1:$CZ$288))</f>
        <v>590391</v>
      </c>
      <c r="BO108" s="176" cm="1">
        <f t="array" ref="BO108">_xlfn.XLOOKUP(BO$1,'PY1 Data(H)'!$A$1:$CZ$1,_xlfn.XLOOKUP($A108,'PY1 Data(H)'!$A$1:$A$288,'PY1 Data(H)'!$A$1:$CZ$288))</f>
        <v>688</v>
      </c>
      <c r="BP108" s="176" cm="1">
        <f t="array" ref="BP108">_xlfn.XLOOKUP(BP$1,'PY1 Data(H)'!$A$1:$CZ$1,_xlfn.XLOOKUP($A108,'PY1 Data(H)'!$A$1:$A$288,'PY1 Data(H)'!$A$1:$CZ$288))</f>
        <v>0</v>
      </c>
      <c r="BQ108" s="176" cm="1">
        <f t="array" ref="BQ108">_xlfn.XLOOKUP(BQ$1,'PY1 Data(H)'!$A$1:$CZ$1,_xlfn.XLOOKUP($A108,'PY1 Data(H)'!$A$1:$A$288,'PY1 Data(H)'!$A$1:$CZ$288))</f>
        <v>223</v>
      </c>
      <c r="BR108" s="176" cm="1">
        <f t="array" ref="BR108">_xlfn.XLOOKUP(BR$1,'PY1 Data(H)'!$A$1:$CZ$1,_xlfn.XLOOKUP($A108,'PY1 Data(H)'!$A$1:$A$288,'PY1 Data(H)'!$A$1:$CZ$288))</f>
        <v>0</v>
      </c>
      <c r="BS108" s="176" cm="1">
        <f t="array" ref="BS108">_xlfn.XLOOKUP(BS$1,'PY1 Data(H)'!$A$1:$CZ$1,_xlfn.XLOOKUP($A108,'PY1 Data(H)'!$A$1:$A$288,'PY1 Data(H)'!$A$1:$CZ$288))</f>
        <v>16</v>
      </c>
      <c r="BT108" s="176" cm="1">
        <f t="array" ref="BT108">_xlfn.XLOOKUP(BT$1,'PY1 Data(H)'!$A$1:$CZ$1,_xlfn.XLOOKUP($A108,'PY1 Data(H)'!$A$1:$A$288,'PY1 Data(H)'!$A$1:$CZ$288))</f>
        <v>637</v>
      </c>
      <c r="BU108" s="176" cm="1">
        <f t="array" ref="BU108">_xlfn.XLOOKUP(BU$1,'PY1 Data(H)'!$A$1:$CZ$1,_xlfn.XLOOKUP($A108,'PY1 Data(H)'!$A$1:$A$288,'PY1 Data(H)'!$A$1:$CZ$288))</f>
        <v>229696</v>
      </c>
      <c r="BV108" s="176" cm="1">
        <f t="array" ref="BV108">_xlfn.XLOOKUP(BV$1,'PY1 Data(H)'!$A$1:$CZ$1,_xlfn.XLOOKUP($A108,'PY1 Data(H)'!$A$1:$A$288,'PY1 Data(H)'!$A$1:$CZ$288))</f>
        <v>531237</v>
      </c>
      <c r="BW108" s="176" cm="1">
        <f t="array" ref="BW108">_xlfn.XLOOKUP(BW$1,'PY1 Data(H)'!$A$1:$CZ$1,_xlfn.XLOOKUP($A108,'PY1 Data(H)'!$A$1:$A$288,'PY1 Data(H)'!$A$1:$CZ$288))</f>
        <v>9309</v>
      </c>
      <c r="BX108" s="176" cm="1">
        <f t="array" ref="BX108">_xlfn.XLOOKUP(BX$1,'PY1 Data(H)'!$A$1:$CZ$1,_xlfn.XLOOKUP($A108,'PY1 Data(H)'!$A$1:$A$288,'PY1 Data(H)'!$A$1:$CZ$288))</f>
        <v>0</v>
      </c>
      <c r="BY108" s="176" cm="1">
        <f t="array" ref="BY108">_xlfn.XLOOKUP(BY$1,'PY1 Data(H)'!$A$1:$CZ$1,_xlfn.XLOOKUP($A108,'PY1 Data(H)'!$A$1:$A$288,'PY1 Data(H)'!$A$1:$CZ$288))</f>
        <v>0</v>
      </c>
      <c r="BZ108" s="176" cm="1">
        <f t="array" ref="BZ108">_xlfn.XLOOKUP(BZ$1,'PY1 Data(H)'!$A$1:$CZ$1,_xlfn.XLOOKUP($A108,'PY1 Data(H)'!$A$1:$A$288,'PY1 Data(H)'!$A$1:$CZ$288))</f>
        <v>0</v>
      </c>
      <c r="CA108" s="176" cm="1">
        <f t="array" ref="CA108">_xlfn.XLOOKUP(CA$1,'PY1 Data(H)'!$A$1:$CZ$1,_xlfn.XLOOKUP($A108,'PY1 Data(H)'!$A$1:$A$288,'PY1 Data(H)'!$A$1:$CZ$288))</f>
        <v>0</v>
      </c>
      <c r="CB108" s="176" cm="1">
        <f t="array" ref="CB108">_xlfn.XLOOKUP(CB$1,'PY1 Data(H)'!$A$1:$CZ$1,_xlfn.XLOOKUP($A108,'PY1 Data(H)'!$A$1:$A$288,'PY1 Data(H)'!$A$1:$CZ$288))</f>
        <v>738641</v>
      </c>
      <c r="CC108" s="176" cm="1">
        <f t="array" ref="CC108">_xlfn.XLOOKUP(CC$1,'PY1 Data(H)'!$A$1:$CZ$1,_xlfn.XLOOKUP($A108,'PY1 Data(H)'!$A$1:$A$288,'PY1 Data(H)'!$A$1:$CZ$288))</f>
        <v>355549</v>
      </c>
      <c r="CD108" s="176" cm="1">
        <f t="array" ref="CD108">_xlfn.XLOOKUP(CD$1,'PY1 Data(H)'!$A$1:$CZ$1,_xlfn.XLOOKUP($A108,'PY1 Data(H)'!$A$1:$A$288,'PY1 Data(H)'!$A$1:$CZ$288))</f>
        <v>5875762</v>
      </c>
      <c r="CE108" s="176" cm="1">
        <f t="array" ref="CE108">_xlfn.XLOOKUP(CE$1,'PY1 Data(H)'!$A$1:$CZ$1,_xlfn.XLOOKUP($A108,'PY1 Data(H)'!$A$1:$A$288,'PY1 Data(H)'!$A$1:$CZ$288))</f>
        <v>159</v>
      </c>
      <c r="CF108" s="176" cm="1">
        <f t="array" ref="CF108">_xlfn.XLOOKUP(CF$1,'PY1 Data(H)'!$A$1:$CZ$1,_xlfn.XLOOKUP($A108,'PY1 Data(H)'!$A$1:$A$288,'PY1 Data(H)'!$A$1:$CZ$288))</f>
        <v>0</v>
      </c>
      <c r="CG108" s="176" cm="1">
        <f t="array" ref="CG108">_xlfn.XLOOKUP(CG$1,'PY1 Data(H)'!$A$1:$CZ$1,_xlfn.XLOOKUP($A108,'PY1 Data(H)'!$A$1:$A$288,'PY1 Data(H)'!$A$1:$CZ$288))</f>
        <v>370</v>
      </c>
      <c r="CH108" s="176" cm="1">
        <f t="array" ref="CH108">_xlfn.XLOOKUP(CH$1,'PY1 Data(H)'!$A$1:$CZ$1,_xlfn.XLOOKUP($A108,'PY1 Data(H)'!$A$1:$A$288,'PY1 Data(H)'!$A$1:$CZ$288))</f>
        <v>7899</v>
      </c>
      <c r="CI108" s="176" cm="1">
        <f t="array" ref="CI108">_xlfn.XLOOKUP(CI$1,'PY1 Data(H)'!$A$1:$CZ$1,_xlfn.XLOOKUP($A108,'PY1 Data(H)'!$A$1:$A$288,'PY1 Data(H)'!$A$1:$CZ$288))</f>
        <v>210316</v>
      </c>
      <c r="CJ108" s="176" cm="1">
        <f t="array" ref="CJ108">_xlfn.XLOOKUP(CJ$1,'PY1 Data(H)'!$A$1:$CZ$1,_xlfn.XLOOKUP($A108,'PY1 Data(H)'!$A$1:$A$288,'PY1 Data(H)'!$A$1:$CZ$288))</f>
        <v>412</v>
      </c>
      <c r="CK108" s="176" cm="1">
        <f t="array" ref="CK108">_xlfn.XLOOKUP(CK$1,'PY1 Data(H)'!$A$1:$CZ$1,_xlfn.XLOOKUP($A108,'PY1 Data(H)'!$A$1:$A$288,'PY1 Data(H)'!$A$1:$CZ$288))</f>
        <v>113</v>
      </c>
      <c r="CL108" s="176" cm="1">
        <f t="array" ref="CL108">_xlfn.XLOOKUP(CL$1,'PY1 Data(H)'!$A$1:$CZ$1,_xlfn.XLOOKUP($A108,'PY1 Data(H)'!$A$1:$A$288,'PY1 Data(H)'!$A$1:$CZ$288))</f>
        <v>0</v>
      </c>
      <c r="CM108" s="176" cm="1">
        <f t="array" ref="CM108">_xlfn.XLOOKUP(CM$1,'PY1 Data(H)'!$A$1:$CZ$1,_xlfn.XLOOKUP($A108,'PY1 Data(H)'!$A$1:$A$288,'PY1 Data(H)'!$A$1:$CZ$288))</f>
        <v>0</v>
      </c>
      <c r="CN108" s="176" cm="1">
        <f t="array" ref="CN108">_xlfn.XLOOKUP(CN$1,'PY1 Data(H)'!$A$1:$CZ$1,_xlfn.XLOOKUP($A108,'PY1 Data(H)'!$A$1:$A$288,'PY1 Data(H)'!$A$1:$CZ$288))</f>
        <v>104</v>
      </c>
      <c r="CO108" s="176" cm="1">
        <f t="array" ref="CO108">_xlfn.XLOOKUP(CO$1,'PY1 Data(H)'!$A$1:$CZ$1,_xlfn.XLOOKUP($A108,'PY1 Data(H)'!$A$1:$A$288,'PY1 Data(H)'!$A$1:$CZ$288))</f>
        <v>35064</v>
      </c>
      <c r="CP108" s="176" cm="1">
        <f t="array" ref="CP108">_xlfn.XLOOKUP(CP$1,'PY1 Data(H)'!$A$1:$CZ$1,_xlfn.XLOOKUP($A108,'PY1 Data(H)'!$A$1:$A$288,'PY1 Data(H)'!$A$1:$CZ$288))</f>
        <v>75220</v>
      </c>
      <c r="CQ108" s="176" cm="1">
        <f t="array" ref="CQ108">_xlfn.XLOOKUP(CQ$1,'PY1 Data(H)'!$A$1:$CZ$1,_xlfn.XLOOKUP($A108,'PY1 Data(H)'!$A$1:$A$288,'PY1 Data(H)'!$A$1:$CZ$288))</f>
        <v>0</v>
      </c>
      <c r="CR108" s="176" cm="1">
        <f t="array" ref="CR108">_xlfn.XLOOKUP(CR$1,'PY1 Data(H)'!$A$1:$CZ$1,_xlfn.XLOOKUP($A108,'PY1 Data(H)'!$A$1:$A$288,'PY1 Data(H)'!$A$1:$CZ$288))</f>
        <v>14858</v>
      </c>
      <c r="CS108" s="176" cm="1">
        <f t="array" ref="CS108">_xlfn.XLOOKUP(CS$1,'PY1 Data(H)'!$A$1:$CZ$1,_xlfn.XLOOKUP($A108,'PY1 Data(H)'!$A$1:$A$288,'PY1 Data(H)'!$A$1:$CZ$288))</f>
        <v>1975</v>
      </c>
      <c r="CT108" s="176" cm="1">
        <f t="array" ref="CT108">_xlfn.XLOOKUP(CT$1,'PY1 Data(H)'!$A$1:$CZ$1,_xlfn.XLOOKUP($A108,'PY1 Data(H)'!$A$1:$A$288,'PY1 Data(H)'!$A$1:$CZ$288))</f>
        <v>0</v>
      </c>
      <c r="CU108" s="176" cm="1">
        <f t="array" ref="CU108">_xlfn.XLOOKUP(CU$1,'PY1 Data(H)'!$A$1:$CZ$1,_xlfn.XLOOKUP($A108,'PY1 Data(H)'!$A$1:$A$288,'PY1 Data(H)'!$A$1:$CZ$288))</f>
        <v>480</v>
      </c>
      <c r="CV108" s="176" cm="1">
        <f t="array" ref="CV108">_xlfn.XLOOKUP(CV$1,'PY1 Data(H)'!$A$1:$CZ$1,_xlfn.XLOOKUP($A108,'PY1 Data(H)'!$A$1:$A$288,'PY1 Data(H)'!$A$1:$CZ$288))</f>
        <v>0</v>
      </c>
      <c r="CW108" s="176" cm="1">
        <f t="array" ref="CW108">_xlfn.XLOOKUP(CW$1,'PY1 Data(H)'!$A$1:$CZ$1,_xlfn.XLOOKUP($A108,'PY1 Data(H)'!$A$1:$A$288,'PY1 Data(H)'!$A$1:$CZ$288))</f>
        <v>479929</v>
      </c>
      <c r="CX108" s="176" cm="1">
        <f t="array" ref="CX108">_xlfn.XLOOKUP(CX$1,'PY1 Data(H)'!$A$1:$CZ$1,_xlfn.XLOOKUP($A108,'PY1 Data(H)'!$A$1:$A$288,'PY1 Data(H)'!$A$1:$CZ$288))</f>
        <v>0</v>
      </c>
      <c r="CY108" s="176" cm="1">
        <f t="array" ref="CY108">_xlfn.XLOOKUP(CY$1,'PY1 Data(H)'!$A$1:$CZ$1,_xlfn.XLOOKUP($A108,'PY1 Data(H)'!$A$1:$A$288,'PY1 Data(H)'!$A$1:$CZ$288))</f>
        <v>0</v>
      </c>
    </row>
    <row r="109" spans="1:103" x14ac:dyDescent="0.3">
      <c r="A109">
        <v>351</v>
      </c>
      <c r="D109" s="176" cm="1">
        <f t="array" ref="D109">_xlfn.XLOOKUP(D$1,'PY1 Data(H)'!$A$1:$CZ$1,_xlfn.XLOOKUP($A109,'PY1 Data(H)'!$A$1:$A$288,'PY1 Data(H)'!$A$1:$CZ$288))</f>
        <v>0</v>
      </c>
      <c r="E109" s="176" cm="1">
        <f t="array" ref="E109">_xlfn.XLOOKUP(E$1,'PY1 Data(H)'!$A$1:$CZ$1,_xlfn.XLOOKUP($A109,'PY1 Data(H)'!$A$1:$A$288,'PY1 Data(H)'!$A$1:$CZ$288))</f>
        <v>89398</v>
      </c>
      <c r="F109" s="176" cm="1">
        <f t="array" ref="F109">_xlfn.XLOOKUP(F$1,'PY1 Data(H)'!$A$1:$CZ$1,_xlfn.XLOOKUP($A109,'PY1 Data(H)'!$A$1:$A$288,'PY1 Data(H)'!$A$1:$CZ$288))</f>
        <v>0</v>
      </c>
      <c r="G109" s="176" cm="1">
        <f t="array" ref="G109">_xlfn.XLOOKUP(G$1,'PY1 Data(H)'!$A$1:$CZ$1,_xlfn.XLOOKUP($A109,'PY1 Data(H)'!$A$1:$A$288,'PY1 Data(H)'!$A$1:$CZ$288))</f>
        <v>0</v>
      </c>
      <c r="H109" s="176" cm="1">
        <f t="array" ref="H109">_xlfn.XLOOKUP(H$1,'PY1 Data(H)'!$A$1:$CZ$1,_xlfn.XLOOKUP($A109,'PY1 Data(H)'!$A$1:$A$288,'PY1 Data(H)'!$A$1:$CZ$288))</f>
        <v>0</v>
      </c>
      <c r="I109" s="176" cm="1">
        <f t="array" ref="I109">_xlfn.XLOOKUP(I$1,'PY1 Data(H)'!$A$1:$CZ$1,_xlfn.XLOOKUP($A109,'PY1 Data(H)'!$A$1:$A$288,'PY1 Data(H)'!$A$1:$CZ$288))</f>
        <v>0</v>
      </c>
      <c r="J109" s="176" cm="1">
        <f t="array" ref="J109">_xlfn.XLOOKUP(J$1,'PY1 Data(H)'!$A$1:$CZ$1,_xlfn.XLOOKUP($A109,'PY1 Data(H)'!$A$1:$A$288,'PY1 Data(H)'!$A$1:$CZ$288))</f>
        <v>829020</v>
      </c>
      <c r="K109" s="176" cm="1">
        <f t="array" ref="K109">_xlfn.XLOOKUP(K$1,'PY1 Data(H)'!$A$1:$CZ$1,_xlfn.XLOOKUP($A109,'PY1 Data(H)'!$A$1:$A$288,'PY1 Data(H)'!$A$1:$CZ$288))</f>
        <v>448276</v>
      </c>
      <c r="L109" s="176" cm="1">
        <f t="array" ref="L109">_xlfn.XLOOKUP(L$1,'PY1 Data(H)'!$A$1:$CZ$1,_xlfn.XLOOKUP($A109,'PY1 Data(H)'!$A$1:$A$288,'PY1 Data(H)'!$A$1:$CZ$288))</f>
        <v>465136</v>
      </c>
      <c r="M109" s="176" cm="1">
        <f t="array" ref="M109">_xlfn.XLOOKUP(M$1,'PY1 Data(H)'!$A$1:$CZ$1,_xlfn.XLOOKUP($A109,'PY1 Data(H)'!$A$1:$A$288,'PY1 Data(H)'!$A$1:$CZ$288))</f>
        <v>20635410</v>
      </c>
      <c r="N109" s="176" cm="1">
        <f t="array" ref="N109">_xlfn.XLOOKUP(N$1,'PY1 Data(H)'!$A$1:$CZ$1,_xlfn.XLOOKUP($A109,'PY1 Data(H)'!$A$1:$A$288,'PY1 Data(H)'!$A$1:$CZ$288))</f>
        <v>0</v>
      </c>
      <c r="O109" s="176" cm="1">
        <f t="array" ref="O109">_xlfn.XLOOKUP(O$1,'PY1 Data(H)'!$A$1:$CZ$1,_xlfn.XLOOKUP($A109,'PY1 Data(H)'!$A$1:$A$288,'PY1 Data(H)'!$A$1:$CZ$288))</f>
        <v>0</v>
      </c>
      <c r="P109" s="176" cm="1">
        <f t="array" ref="P109">_xlfn.XLOOKUP(P$1,'PY1 Data(H)'!$A$1:$CZ$1,_xlfn.XLOOKUP($A109,'PY1 Data(H)'!$A$1:$A$288,'PY1 Data(H)'!$A$1:$CZ$288))</f>
        <v>0</v>
      </c>
      <c r="Q109" s="176" cm="1">
        <f t="array" ref="Q109">_xlfn.XLOOKUP(Q$1,'PY1 Data(H)'!$A$1:$CZ$1,_xlfn.XLOOKUP($A109,'PY1 Data(H)'!$A$1:$A$288,'PY1 Data(H)'!$A$1:$CZ$288))</f>
        <v>0</v>
      </c>
      <c r="R109" s="176" cm="1">
        <f t="array" ref="R109">_xlfn.XLOOKUP(R$1,'PY1 Data(H)'!$A$1:$CZ$1,_xlfn.XLOOKUP($A109,'PY1 Data(H)'!$A$1:$A$288,'PY1 Data(H)'!$A$1:$CZ$288))</f>
        <v>124394</v>
      </c>
      <c r="S109" s="176" cm="1">
        <f t="array" ref="S109">_xlfn.XLOOKUP(S$1,'PY1 Data(H)'!$A$1:$CZ$1,_xlfn.XLOOKUP($A109,'PY1 Data(H)'!$A$1:$A$288,'PY1 Data(H)'!$A$1:$CZ$288))</f>
        <v>48980</v>
      </c>
      <c r="T109" s="176" cm="1">
        <f t="array" ref="T109">_xlfn.XLOOKUP(T$1,'PY1 Data(H)'!$A$1:$CZ$1,_xlfn.XLOOKUP($A109,'PY1 Data(H)'!$A$1:$A$288,'PY1 Data(H)'!$A$1:$CZ$288))</f>
        <v>0</v>
      </c>
      <c r="U109" s="176" cm="1">
        <f t="array" ref="U109">_xlfn.XLOOKUP(U$1,'PY1 Data(H)'!$A$1:$CZ$1,_xlfn.XLOOKUP($A109,'PY1 Data(H)'!$A$1:$A$288,'PY1 Data(H)'!$A$1:$CZ$288))</f>
        <v>0</v>
      </c>
      <c r="V109" s="176" cm="1">
        <f t="array" ref="V109">_xlfn.XLOOKUP(V$1,'PY1 Data(H)'!$A$1:$CZ$1,_xlfn.XLOOKUP($A109,'PY1 Data(H)'!$A$1:$A$288,'PY1 Data(H)'!$A$1:$CZ$288))</f>
        <v>499120</v>
      </c>
      <c r="W109" s="176" cm="1">
        <f t="array" ref="W109">_xlfn.XLOOKUP(W$1,'PY1 Data(H)'!$A$1:$CZ$1,_xlfn.XLOOKUP($A109,'PY1 Data(H)'!$A$1:$A$288,'PY1 Data(H)'!$A$1:$CZ$288))</f>
        <v>0</v>
      </c>
      <c r="X109" s="176" cm="1">
        <f t="array" ref="X109">_xlfn.XLOOKUP(X$1,'PY1 Data(H)'!$A$1:$CZ$1,_xlfn.XLOOKUP($A109,'PY1 Data(H)'!$A$1:$A$288,'PY1 Data(H)'!$A$1:$CZ$288))</f>
        <v>0</v>
      </c>
      <c r="Y109" s="176" cm="1">
        <f t="array" ref="Y109">_xlfn.XLOOKUP(Y$1,'PY1 Data(H)'!$A$1:$CZ$1,_xlfn.XLOOKUP($A109,'PY1 Data(H)'!$A$1:$A$288,'PY1 Data(H)'!$A$1:$CZ$288))</f>
        <v>18674</v>
      </c>
      <c r="Z109" s="176" cm="1">
        <f t="array" ref="Z109">_xlfn.XLOOKUP(Z$1,'PY1 Data(H)'!$A$1:$CZ$1,_xlfn.XLOOKUP($A109,'PY1 Data(H)'!$A$1:$A$288,'PY1 Data(H)'!$A$1:$CZ$288))</f>
        <v>0</v>
      </c>
      <c r="AA109" s="176" cm="1">
        <f t="array" ref="AA109">_xlfn.XLOOKUP(AA$1,'PY1 Data(H)'!$A$1:$CZ$1,_xlfn.XLOOKUP($A109,'PY1 Data(H)'!$A$1:$A$288,'PY1 Data(H)'!$A$1:$CZ$288))</f>
        <v>680671</v>
      </c>
      <c r="AB109" s="176" cm="1">
        <f t="array" ref="AB109">_xlfn.XLOOKUP(AB$1,'PY1 Data(H)'!$A$1:$CZ$1,_xlfn.XLOOKUP($A109,'PY1 Data(H)'!$A$1:$A$288,'PY1 Data(H)'!$A$1:$CZ$288))</f>
        <v>10300</v>
      </c>
      <c r="AC109" s="176" cm="1">
        <f t="array" ref="AC109">_xlfn.XLOOKUP(AC$1,'PY1 Data(H)'!$A$1:$CZ$1,_xlfn.XLOOKUP($A109,'PY1 Data(H)'!$A$1:$A$288,'PY1 Data(H)'!$A$1:$CZ$288))</f>
        <v>70048</v>
      </c>
      <c r="AD109" s="176" cm="1">
        <f t="array" ref="AD109">_xlfn.XLOOKUP(AD$1,'PY1 Data(H)'!$A$1:$CZ$1,_xlfn.XLOOKUP($A109,'PY1 Data(H)'!$A$1:$A$288,'PY1 Data(H)'!$A$1:$CZ$288))</f>
        <v>1820902</v>
      </c>
      <c r="AE109" s="176" cm="1">
        <f t="array" ref="AE109">_xlfn.XLOOKUP(AE$1,'PY1 Data(H)'!$A$1:$CZ$1,_xlfn.XLOOKUP($A109,'PY1 Data(H)'!$A$1:$A$288,'PY1 Data(H)'!$A$1:$CZ$288))</f>
        <v>5348705</v>
      </c>
      <c r="AF109" s="176" cm="1">
        <f t="array" ref="AF109">_xlfn.XLOOKUP(AF$1,'PY1 Data(H)'!$A$1:$CZ$1,_xlfn.XLOOKUP($A109,'PY1 Data(H)'!$A$1:$A$288,'PY1 Data(H)'!$A$1:$CZ$288))</f>
        <v>279900</v>
      </c>
      <c r="AG109" s="176" cm="1">
        <f t="array" ref="AG109">_xlfn.XLOOKUP(AG$1,'PY1 Data(H)'!$A$1:$CZ$1,_xlfn.XLOOKUP($A109,'PY1 Data(H)'!$A$1:$A$288,'PY1 Data(H)'!$A$1:$CZ$288))</f>
        <v>0</v>
      </c>
      <c r="AH109" s="176" cm="1">
        <f t="array" ref="AH109">_xlfn.XLOOKUP(AH$1,'PY1 Data(H)'!$A$1:$CZ$1,_xlfn.XLOOKUP($A109,'PY1 Data(H)'!$A$1:$A$288,'PY1 Data(H)'!$A$1:$CZ$288))</f>
        <v>492288</v>
      </c>
      <c r="AI109" s="176" cm="1">
        <f t="array" ref="AI109">_xlfn.XLOOKUP(AI$1,'PY1 Data(H)'!$A$1:$CZ$1,_xlfn.XLOOKUP($A109,'PY1 Data(H)'!$A$1:$A$288,'PY1 Data(H)'!$A$1:$CZ$288))</f>
        <v>387676</v>
      </c>
      <c r="AJ109" s="176" cm="1">
        <f t="array" ref="AJ109">_xlfn.XLOOKUP(AJ$1,'PY1 Data(H)'!$A$1:$CZ$1,_xlfn.XLOOKUP($A109,'PY1 Data(H)'!$A$1:$A$288,'PY1 Data(H)'!$A$1:$CZ$288))</f>
        <v>543046</v>
      </c>
      <c r="AK109" s="176" cm="1">
        <f t="array" ref="AK109">_xlfn.XLOOKUP(AK$1,'PY1 Data(H)'!$A$1:$CZ$1,_xlfn.XLOOKUP($A109,'PY1 Data(H)'!$A$1:$A$288,'PY1 Data(H)'!$A$1:$CZ$288))</f>
        <v>0</v>
      </c>
      <c r="AL109" s="176" cm="1">
        <f t="array" ref="AL109">_xlfn.XLOOKUP(AL$1,'PY1 Data(H)'!$A$1:$CZ$1,_xlfn.XLOOKUP($A109,'PY1 Data(H)'!$A$1:$A$288,'PY1 Data(H)'!$A$1:$CZ$288))</f>
        <v>129627</v>
      </c>
      <c r="AM109" s="176" cm="1">
        <f t="array" ref="AM109">_xlfn.XLOOKUP(AM$1,'PY1 Data(H)'!$A$1:$CZ$1,_xlfn.XLOOKUP($A109,'PY1 Data(H)'!$A$1:$A$288,'PY1 Data(H)'!$A$1:$CZ$288))</f>
        <v>0</v>
      </c>
      <c r="AN109" s="176" cm="1">
        <f t="array" ref="AN109">_xlfn.XLOOKUP(AN$1,'PY1 Data(H)'!$A$1:$CZ$1,_xlfn.XLOOKUP($A109,'PY1 Data(H)'!$A$1:$A$288,'PY1 Data(H)'!$A$1:$CZ$288))</f>
        <v>0</v>
      </c>
      <c r="AO109" s="176" cm="1">
        <f t="array" ref="AO109">_xlfn.XLOOKUP(AO$1,'PY1 Data(H)'!$A$1:$CZ$1,_xlfn.XLOOKUP($A109,'PY1 Data(H)'!$A$1:$A$288,'PY1 Data(H)'!$A$1:$CZ$288))</f>
        <v>0</v>
      </c>
      <c r="AP109" s="176" cm="1">
        <f t="array" ref="AP109">_xlfn.XLOOKUP(AP$1,'PY1 Data(H)'!$A$1:$CZ$1,_xlfn.XLOOKUP($A109,'PY1 Data(H)'!$A$1:$A$288,'PY1 Data(H)'!$A$1:$CZ$288))</f>
        <v>0</v>
      </c>
      <c r="AQ109" s="176" cm="1">
        <f t="array" ref="AQ109">_xlfn.XLOOKUP(AQ$1,'PY1 Data(H)'!$A$1:$CZ$1,_xlfn.XLOOKUP($A109,'PY1 Data(H)'!$A$1:$A$288,'PY1 Data(H)'!$A$1:$CZ$288))</f>
        <v>543176</v>
      </c>
      <c r="AR109" s="176" cm="1">
        <f t="array" ref="AR109">_xlfn.XLOOKUP(AR$1,'PY1 Data(H)'!$A$1:$CZ$1,_xlfn.XLOOKUP($A109,'PY1 Data(H)'!$A$1:$A$288,'PY1 Data(H)'!$A$1:$CZ$288))</f>
        <v>0</v>
      </c>
      <c r="AS109" s="176" cm="1">
        <f t="array" ref="AS109">_xlfn.XLOOKUP(AS$1,'PY1 Data(H)'!$A$1:$CZ$1,_xlfn.XLOOKUP($A109,'PY1 Data(H)'!$A$1:$A$288,'PY1 Data(H)'!$A$1:$CZ$288))</f>
        <v>622334</v>
      </c>
      <c r="AT109" s="176" cm="1">
        <f t="array" ref="AT109">_xlfn.XLOOKUP(AT$1,'PY1 Data(H)'!$A$1:$CZ$1,_xlfn.XLOOKUP($A109,'PY1 Data(H)'!$A$1:$A$288,'PY1 Data(H)'!$A$1:$CZ$288))</f>
        <v>2224011</v>
      </c>
      <c r="AU109" s="176" cm="1">
        <f t="array" ref="AU109">_xlfn.XLOOKUP(AU$1,'PY1 Data(H)'!$A$1:$CZ$1,_xlfn.XLOOKUP($A109,'PY1 Data(H)'!$A$1:$A$288,'PY1 Data(H)'!$A$1:$CZ$288))</f>
        <v>0</v>
      </c>
      <c r="AV109" s="176" cm="1">
        <f t="array" ref="AV109">_xlfn.XLOOKUP(AV$1,'PY1 Data(H)'!$A$1:$CZ$1,_xlfn.XLOOKUP($A109,'PY1 Data(H)'!$A$1:$A$288,'PY1 Data(H)'!$A$1:$CZ$288))</f>
        <v>0</v>
      </c>
      <c r="AW109" s="176" cm="1">
        <f t="array" ref="AW109">_xlfn.XLOOKUP(AW$1,'PY1 Data(H)'!$A$1:$CZ$1,_xlfn.XLOOKUP($A109,'PY1 Data(H)'!$A$1:$A$288,'PY1 Data(H)'!$A$1:$CZ$288))</f>
        <v>163724</v>
      </c>
      <c r="AX109" s="176" cm="1">
        <f t="array" ref="AX109">_xlfn.XLOOKUP(AX$1,'PY1 Data(H)'!$A$1:$CZ$1,_xlfn.XLOOKUP($A109,'PY1 Data(H)'!$A$1:$A$288,'PY1 Data(H)'!$A$1:$CZ$288))</f>
        <v>806565</v>
      </c>
      <c r="AY109" s="176" cm="1">
        <f t="array" ref="AY109">_xlfn.XLOOKUP(AY$1,'PY1 Data(H)'!$A$1:$CZ$1,_xlfn.XLOOKUP($A109,'PY1 Data(H)'!$A$1:$A$288,'PY1 Data(H)'!$A$1:$CZ$288))</f>
        <v>0</v>
      </c>
      <c r="AZ109" s="176" cm="1">
        <f t="array" ref="AZ109">_xlfn.XLOOKUP(AZ$1,'PY1 Data(H)'!$A$1:$CZ$1,_xlfn.XLOOKUP($A109,'PY1 Data(H)'!$A$1:$A$288,'PY1 Data(H)'!$A$1:$CZ$288))</f>
        <v>0</v>
      </c>
      <c r="BA109" s="176" cm="1">
        <f t="array" ref="BA109">_xlfn.XLOOKUP(BA$1,'PY1 Data(H)'!$A$1:$CZ$1,_xlfn.XLOOKUP($A109,'PY1 Data(H)'!$A$1:$A$288,'PY1 Data(H)'!$A$1:$CZ$288))</f>
        <v>0</v>
      </c>
      <c r="BB109" s="176" cm="1">
        <f t="array" ref="BB109">_xlfn.XLOOKUP(BB$1,'PY1 Data(H)'!$A$1:$CZ$1,_xlfn.XLOOKUP($A109,'PY1 Data(H)'!$A$1:$A$288,'PY1 Data(H)'!$A$1:$CZ$288))</f>
        <v>3790070</v>
      </c>
      <c r="BC109" s="176" cm="1">
        <f t="array" ref="BC109">_xlfn.XLOOKUP(BC$1,'PY1 Data(H)'!$A$1:$CZ$1,_xlfn.XLOOKUP($A109,'PY1 Data(H)'!$A$1:$A$288,'PY1 Data(H)'!$A$1:$CZ$288))</f>
        <v>18822</v>
      </c>
      <c r="BD109" s="176" cm="1">
        <f t="array" ref="BD109">_xlfn.XLOOKUP(BD$1,'PY1 Data(H)'!$A$1:$CZ$1,_xlfn.XLOOKUP($A109,'PY1 Data(H)'!$A$1:$A$288,'PY1 Data(H)'!$A$1:$CZ$288))</f>
        <v>0</v>
      </c>
      <c r="BE109" s="176" cm="1">
        <f t="array" ref="BE109">_xlfn.XLOOKUP(BE$1,'PY1 Data(H)'!$A$1:$CZ$1,_xlfn.XLOOKUP($A109,'PY1 Data(H)'!$A$1:$A$288,'PY1 Data(H)'!$A$1:$CZ$288))</f>
        <v>0</v>
      </c>
      <c r="BF109" s="176" cm="1">
        <f t="array" ref="BF109">_xlfn.XLOOKUP(BF$1,'PY1 Data(H)'!$A$1:$CZ$1,_xlfn.XLOOKUP($A109,'PY1 Data(H)'!$A$1:$A$288,'PY1 Data(H)'!$A$1:$CZ$288))</f>
        <v>1956897</v>
      </c>
      <c r="BG109" s="176" cm="1">
        <f t="array" ref="BG109">_xlfn.XLOOKUP(BG$1,'PY1 Data(H)'!$A$1:$CZ$1,_xlfn.XLOOKUP($A109,'PY1 Data(H)'!$A$1:$A$288,'PY1 Data(H)'!$A$1:$CZ$288))</f>
        <v>0</v>
      </c>
      <c r="BH109" s="176" cm="1">
        <f t="array" ref="BH109">_xlfn.XLOOKUP(BH$1,'PY1 Data(H)'!$A$1:$CZ$1,_xlfn.XLOOKUP($A109,'PY1 Data(H)'!$A$1:$A$288,'PY1 Data(H)'!$A$1:$CZ$288))</f>
        <v>0</v>
      </c>
      <c r="BI109" s="176" cm="1">
        <f t="array" ref="BI109">_xlfn.XLOOKUP(BI$1,'PY1 Data(H)'!$A$1:$CZ$1,_xlfn.XLOOKUP($A109,'PY1 Data(H)'!$A$1:$A$288,'PY1 Data(H)'!$A$1:$CZ$288))</f>
        <v>485965</v>
      </c>
      <c r="BJ109" s="176" cm="1">
        <f t="array" ref="BJ109">_xlfn.XLOOKUP(BJ$1,'PY1 Data(H)'!$A$1:$CZ$1,_xlfn.XLOOKUP($A109,'PY1 Data(H)'!$A$1:$A$288,'PY1 Data(H)'!$A$1:$CZ$288))</f>
        <v>5721</v>
      </c>
      <c r="BK109" s="176" cm="1">
        <f t="array" ref="BK109">_xlfn.XLOOKUP(BK$1,'PY1 Data(H)'!$A$1:$CZ$1,_xlfn.XLOOKUP($A109,'PY1 Data(H)'!$A$1:$A$288,'PY1 Data(H)'!$A$1:$CZ$288))</f>
        <v>0</v>
      </c>
      <c r="BL109" s="176" cm="1">
        <f t="array" ref="BL109">_xlfn.XLOOKUP(BL$1,'PY1 Data(H)'!$A$1:$CZ$1,_xlfn.XLOOKUP($A109,'PY1 Data(H)'!$A$1:$A$288,'PY1 Data(H)'!$A$1:$CZ$288))</f>
        <v>0</v>
      </c>
      <c r="BM109" s="176" cm="1">
        <f t="array" ref="BM109">_xlfn.XLOOKUP(BM$1,'PY1 Data(H)'!$A$1:$CZ$1,_xlfn.XLOOKUP($A109,'PY1 Data(H)'!$A$1:$A$288,'PY1 Data(H)'!$A$1:$CZ$288))</f>
        <v>245738</v>
      </c>
      <c r="BN109" s="176" cm="1">
        <f t="array" ref="BN109">_xlfn.XLOOKUP(BN$1,'PY1 Data(H)'!$A$1:$CZ$1,_xlfn.XLOOKUP($A109,'PY1 Data(H)'!$A$1:$A$288,'PY1 Data(H)'!$A$1:$CZ$288))</f>
        <v>1625545</v>
      </c>
      <c r="BO109" s="176" cm="1">
        <f t="array" ref="BO109">_xlfn.XLOOKUP(BO$1,'PY1 Data(H)'!$A$1:$CZ$1,_xlfn.XLOOKUP($A109,'PY1 Data(H)'!$A$1:$A$288,'PY1 Data(H)'!$A$1:$CZ$288))</f>
        <v>593670</v>
      </c>
      <c r="BP109" s="176" cm="1">
        <f t="array" ref="BP109">_xlfn.XLOOKUP(BP$1,'PY1 Data(H)'!$A$1:$CZ$1,_xlfn.XLOOKUP($A109,'PY1 Data(H)'!$A$1:$A$288,'PY1 Data(H)'!$A$1:$CZ$288))</f>
        <v>0</v>
      </c>
      <c r="BQ109" s="176" cm="1">
        <f t="array" ref="BQ109">_xlfn.XLOOKUP(BQ$1,'PY1 Data(H)'!$A$1:$CZ$1,_xlfn.XLOOKUP($A109,'PY1 Data(H)'!$A$1:$A$288,'PY1 Data(H)'!$A$1:$CZ$288))</f>
        <v>405983</v>
      </c>
      <c r="BR109" s="176" cm="1">
        <f t="array" ref="BR109">_xlfn.XLOOKUP(BR$1,'PY1 Data(H)'!$A$1:$CZ$1,_xlfn.XLOOKUP($A109,'PY1 Data(H)'!$A$1:$A$288,'PY1 Data(H)'!$A$1:$CZ$288))</f>
        <v>0</v>
      </c>
      <c r="BS109" s="176" cm="1">
        <f t="array" ref="BS109">_xlfn.XLOOKUP(BS$1,'PY1 Data(H)'!$A$1:$CZ$1,_xlfn.XLOOKUP($A109,'PY1 Data(H)'!$A$1:$A$288,'PY1 Data(H)'!$A$1:$CZ$288))</f>
        <v>1697694</v>
      </c>
      <c r="BT109" s="176" cm="1">
        <f t="array" ref="BT109">_xlfn.XLOOKUP(BT$1,'PY1 Data(H)'!$A$1:$CZ$1,_xlfn.XLOOKUP($A109,'PY1 Data(H)'!$A$1:$A$288,'PY1 Data(H)'!$A$1:$CZ$288))</f>
        <v>6508</v>
      </c>
      <c r="BU109" s="176" cm="1">
        <f t="array" ref="BU109">_xlfn.XLOOKUP(BU$1,'PY1 Data(H)'!$A$1:$CZ$1,_xlfn.XLOOKUP($A109,'PY1 Data(H)'!$A$1:$A$288,'PY1 Data(H)'!$A$1:$CZ$288))</f>
        <v>331540</v>
      </c>
      <c r="BV109" s="176" cm="1">
        <f t="array" ref="BV109">_xlfn.XLOOKUP(BV$1,'PY1 Data(H)'!$A$1:$CZ$1,_xlfn.XLOOKUP($A109,'PY1 Data(H)'!$A$1:$A$288,'PY1 Data(H)'!$A$1:$CZ$288))</f>
        <v>2354607</v>
      </c>
      <c r="BW109" s="176" cm="1">
        <f t="array" ref="BW109">_xlfn.XLOOKUP(BW$1,'PY1 Data(H)'!$A$1:$CZ$1,_xlfn.XLOOKUP($A109,'PY1 Data(H)'!$A$1:$A$288,'PY1 Data(H)'!$A$1:$CZ$288))</f>
        <v>18444</v>
      </c>
      <c r="BX109" s="176" cm="1">
        <f t="array" ref="BX109">_xlfn.XLOOKUP(BX$1,'PY1 Data(H)'!$A$1:$CZ$1,_xlfn.XLOOKUP($A109,'PY1 Data(H)'!$A$1:$A$288,'PY1 Data(H)'!$A$1:$CZ$288))</f>
        <v>0</v>
      </c>
      <c r="BY109" s="176" cm="1">
        <f t="array" ref="BY109">_xlfn.XLOOKUP(BY$1,'PY1 Data(H)'!$A$1:$CZ$1,_xlfn.XLOOKUP($A109,'PY1 Data(H)'!$A$1:$A$288,'PY1 Data(H)'!$A$1:$CZ$288))</f>
        <v>0</v>
      </c>
      <c r="BZ109" s="176" cm="1">
        <f t="array" ref="BZ109">_xlfn.XLOOKUP(BZ$1,'PY1 Data(H)'!$A$1:$CZ$1,_xlfn.XLOOKUP($A109,'PY1 Data(H)'!$A$1:$A$288,'PY1 Data(H)'!$A$1:$CZ$288))</f>
        <v>0</v>
      </c>
      <c r="CA109" s="176" cm="1">
        <f t="array" ref="CA109">_xlfn.XLOOKUP(CA$1,'PY1 Data(H)'!$A$1:$CZ$1,_xlfn.XLOOKUP($A109,'PY1 Data(H)'!$A$1:$A$288,'PY1 Data(H)'!$A$1:$CZ$288))</f>
        <v>0</v>
      </c>
      <c r="CB109" s="176" cm="1">
        <f t="array" ref="CB109">_xlfn.XLOOKUP(CB$1,'PY1 Data(H)'!$A$1:$CZ$1,_xlfn.XLOOKUP($A109,'PY1 Data(H)'!$A$1:$A$288,'PY1 Data(H)'!$A$1:$CZ$288))</f>
        <v>260242</v>
      </c>
      <c r="CC109" s="176" cm="1">
        <f t="array" ref="CC109">_xlfn.XLOOKUP(CC$1,'PY1 Data(H)'!$A$1:$CZ$1,_xlfn.XLOOKUP($A109,'PY1 Data(H)'!$A$1:$A$288,'PY1 Data(H)'!$A$1:$CZ$288))</f>
        <v>279659</v>
      </c>
      <c r="CD109" s="176" cm="1">
        <f t="array" ref="CD109">_xlfn.XLOOKUP(CD$1,'PY1 Data(H)'!$A$1:$CZ$1,_xlfn.XLOOKUP($A109,'PY1 Data(H)'!$A$1:$A$288,'PY1 Data(H)'!$A$1:$CZ$288))</f>
        <v>84647</v>
      </c>
      <c r="CE109" s="176" cm="1">
        <f t="array" ref="CE109">_xlfn.XLOOKUP(CE$1,'PY1 Data(H)'!$A$1:$CZ$1,_xlfn.XLOOKUP($A109,'PY1 Data(H)'!$A$1:$A$288,'PY1 Data(H)'!$A$1:$CZ$288))</f>
        <v>0</v>
      </c>
      <c r="CF109" s="176" cm="1">
        <f t="array" ref="CF109">_xlfn.XLOOKUP(CF$1,'PY1 Data(H)'!$A$1:$CZ$1,_xlfn.XLOOKUP($A109,'PY1 Data(H)'!$A$1:$A$288,'PY1 Data(H)'!$A$1:$CZ$288))</f>
        <v>0</v>
      </c>
      <c r="CG109" s="176" cm="1">
        <f t="array" ref="CG109">_xlfn.XLOOKUP(CG$1,'PY1 Data(H)'!$A$1:$CZ$1,_xlfn.XLOOKUP($A109,'PY1 Data(H)'!$A$1:$A$288,'PY1 Data(H)'!$A$1:$CZ$288))</f>
        <v>463755</v>
      </c>
      <c r="CH109" s="176" cm="1">
        <f t="array" ref="CH109">_xlfn.XLOOKUP(CH$1,'PY1 Data(H)'!$A$1:$CZ$1,_xlfn.XLOOKUP($A109,'PY1 Data(H)'!$A$1:$A$288,'PY1 Data(H)'!$A$1:$CZ$288))</f>
        <v>209356</v>
      </c>
      <c r="CI109" s="176" cm="1">
        <f t="array" ref="CI109">_xlfn.XLOOKUP(CI$1,'PY1 Data(H)'!$A$1:$CZ$1,_xlfn.XLOOKUP($A109,'PY1 Data(H)'!$A$1:$A$288,'PY1 Data(H)'!$A$1:$CZ$288))</f>
        <v>89090</v>
      </c>
      <c r="CJ109" s="176" cm="1">
        <f t="array" ref="CJ109">_xlfn.XLOOKUP(CJ$1,'PY1 Data(H)'!$A$1:$CZ$1,_xlfn.XLOOKUP($A109,'PY1 Data(H)'!$A$1:$A$288,'PY1 Data(H)'!$A$1:$CZ$288))</f>
        <v>0</v>
      </c>
      <c r="CK109" s="176" cm="1">
        <f t="array" ref="CK109">_xlfn.XLOOKUP(CK$1,'PY1 Data(H)'!$A$1:$CZ$1,_xlfn.XLOOKUP($A109,'PY1 Data(H)'!$A$1:$A$288,'PY1 Data(H)'!$A$1:$CZ$288))</f>
        <v>91604</v>
      </c>
      <c r="CL109" s="176" cm="1">
        <f t="array" ref="CL109">_xlfn.XLOOKUP(CL$1,'PY1 Data(H)'!$A$1:$CZ$1,_xlfn.XLOOKUP($A109,'PY1 Data(H)'!$A$1:$A$288,'PY1 Data(H)'!$A$1:$CZ$288))</f>
        <v>0</v>
      </c>
      <c r="CM109" s="176" cm="1">
        <f t="array" ref="CM109">_xlfn.XLOOKUP(CM$1,'PY1 Data(H)'!$A$1:$CZ$1,_xlfn.XLOOKUP($A109,'PY1 Data(H)'!$A$1:$A$288,'PY1 Data(H)'!$A$1:$CZ$288))</f>
        <v>0</v>
      </c>
      <c r="CN109" s="176" cm="1">
        <f t="array" ref="CN109">_xlfn.XLOOKUP(CN$1,'PY1 Data(H)'!$A$1:$CZ$1,_xlfn.XLOOKUP($A109,'PY1 Data(H)'!$A$1:$A$288,'PY1 Data(H)'!$A$1:$CZ$288))</f>
        <v>125622</v>
      </c>
      <c r="CO109" s="176" cm="1">
        <f t="array" ref="CO109">_xlfn.XLOOKUP(CO$1,'PY1 Data(H)'!$A$1:$CZ$1,_xlfn.XLOOKUP($A109,'PY1 Data(H)'!$A$1:$A$288,'PY1 Data(H)'!$A$1:$CZ$288))</f>
        <v>13537290</v>
      </c>
      <c r="CP109" s="176" cm="1">
        <f t="array" ref="CP109">_xlfn.XLOOKUP(CP$1,'PY1 Data(H)'!$A$1:$CZ$1,_xlfn.XLOOKUP($A109,'PY1 Data(H)'!$A$1:$A$288,'PY1 Data(H)'!$A$1:$CZ$288))</f>
        <v>333476</v>
      </c>
      <c r="CQ109" s="176" cm="1">
        <f t="array" ref="CQ109">_xlfn.XLOOKUP(CQ$1,'PY1 Data(H)'!$A$1:$CZ$1,_xlfn.XLOOKUP($A109,'PY1 Data(H)'!$A$1:$A$288,'PY1 Data(H)'!$A$1:$CZ$288))</f>
        <v>0</v>
      </c>
      <c r="CR109" s="176" cm="1">
        <f t="array" ref="CR109">_xlfn.XLOOKUP(CR$1,'PY1 Data(H)'!$A$1:$CZ$1,_xlfn.XLOOKUP($A109,'PY1 Data(H)'!$A$1:$A$288,'PY1 Data(H)'!$A$1:$CZ$288))</f>
        <v>463074</v>
      </c>
      <c r="CS109" s="176" cm="1">
        <f t="array" ref="CS109">_xlfn.XLOOKUP(CS$1,'PY1 Data(H)'!$A$1:$CZ$1,_xlfn.XLOOKUP($A109,'PY1 Data(H)'!$A$1:$A$288,'PY1 Data(H)'!$A$1:$CZ$288))</f>
        <v>138343</v>
      </c>
      <c r="CT109" s="176" cm="1">
        <f t="array" ref="CT109">_xlfn.XLOOKUP(CT$1,'PY1 Data(H)'!$A$1:$CZ$1,_xlfn.XLOOKUP($A109,'PY1 Data(H)'!$A$1:$A$288,'PY1 Data(H)'!$A$1:$CZ$288))</f>
        <v>0</v>
      </c>
      <c r="CU109" s="176" cm="1">
        <f t="array" ref="CU109">_xlfn.XLOOKUP(CU$1,'PY1 Data(H)'!$A$1:$CZ$1,_xlfn.XLOOKUP($A109,'PY1 Data(H)'!$A$1:$A$288,'PY1 Data(H)'!$A$1:$CZ$288))</f>
        <v>27044</v>
      </c>
      <c r="CV109" s="176" cm="1">
        <f t="array" ref="CV109">_xlfn.XLOOKUP(CV$1,'PY1 Data(H)'!$A$1:$CZ$1,_xlfn.XLOOKUP($A109,'PY1 Data(H)'!$A$1:$A$288,'PY1 Data(H)'!$A$1:$CZ$288))</f>
        <v>0</v>
      </c>
      <c r="CW109" s="176" cm="1">
        <f t="array" ref="CW109">_xlfn.XLOOKUP(CW$1,'PY1 Data(H)'!$A$1:$CZ$1,_xlfn.XLOOKUP($A109,'PY1 Data(H)'!$A$1:$A$288,'PY1 Data(H)'!$A$1:$CZ$288))</f>
        <v>283786</v>
      </c>
      <c r="CX109" s="176" cm="1">
        <f t="array" ref="CX109">_xlfn.XLOOKUP(CX$1,'PY1 Data(H)'!$A$1:$CZ$1,_xlfn.XLOOKUP($A109,'PY1 Data(H)'!$A$1:$A$288,'PY1 Data(H)'!$A$1:$CZ$288))</f>
        <v>0</v>
      </c>
      <c r="CY109" s="176" cm="1">
        <f t="array" ref="CY109">_xlfn.XLOOKUP(CY$1,'PY1 Data(H)'!$A$1:$CZ$1,_xlfn.XLOOKUP($A109,'PY1 Data(H)'!$A$1:$A$288,'PY1 Data(H)'!$A$1:$CZ$288))</f>
        <v>0</v>
      </c>
    </row>
    <row r="110" spans="1:103" x14ac:dyDescent="0.3">
      <c r="A110">
        <v>191</v>
      </c>
      <c r="D110" s="176" cm="1">
        <f t="array" ref="D110">_xlfn.XLOOKUP(D$1,'PY1 Data(H)'!$A$1:$CZ$1,_xlfn.XLOOKUP($A110,'PY1 Data(H)'!$A$1:$A$288,'PY1 Data(H)'!$A$1:$CZ$288))</f>
        <v>0</v>
      </c>
      <c r="E110" s="176" cm="1">
        <f t="array" ref="E110">_xlfn.XLOOKUP(E$1,'PY1 Data(H)'!$A$1:$CZ$1,_xlfn.XLOOKUP($A110,'PY1 Data(H)'!$A$1:$A$288,'PY1 Data(H)'!$A$1:$CZ$288))</f>
        <v>584012</v>
      </c>
      <c r="F110" s="176" cm="1">
        <f t="array" ref="F110">_xlfn.XLOOKUP(F$1,'PY1 Data(H)'!$A$1:$CZ$1,_xlfn.XLOOKUP($A110,'PY1 Data(H)'!$A$1:$A$288,'PY1 Data(H)'!$A$1:$CZ$288))</f>
        <v>0</v>
      </c>
      <c r="G110" s="176" cm="1">
        <f t="array" ref="G110">_xlfn.XLOOKUP(G$1,'PY1 Data(H)'!$A$1:$CZ$1,_xlfn.XLOOKUP($A110,'PY1 Data(H)'!$A$1:$A$288,'PY1 Data(H)'!$A$1:$CZ$288))</f>
        <v>0</v>
      </c>
      <c r="H110" s="176" cm="1">
        <f t="array" ref="H110">_xlfn.XLOOKUP(H$1,'PY1 Data(H)'!$A$1:$CZ$1,_xlfn.XLOOKUP($A110,'PY1 Data(H)'!$A$1:$A$288,'PY1 Data(H)'!$A$1:$CZ$288))</f>
        <v>0</v>
      </c>
      <c r="I110" s="176" cm="1">
        <f t="array" ref="I110">_xlfn.XLOOKUP(I$1,'PY1 Data(H)'!$A$1:$CZ$1,_xlfn.XLOOKUP($A110,'PY1 Data(H)'!$A$1:$A$288,'PY1 Data(H)'!$A$1:$CZ$288))</f>
        <v>0</v>
      </c>
      <c r="J110" s="176" cm="1">
        <f t="array" ref="J110">_xlfn.XLOOKUP(J$1,'PY1 Data(H)'!$A$1:$CZ$1,_xlfn.XLOOKUP($A110,'PY1 Data(H)'!$A$1:$A$288,'PY1 Data(H)'!$A$1:$CZ$288))</f>
        <v>1936694</v>
      </c>
      <c r="K110" s="176" cm="1">
        <f t="array" ref="K110">_xlfn.XLOOKUP(K$1,'PY1 Data(H)'!$A$1:$CZ$1,_xlfn.XLOOKUP($A110,'PY1 Data(H)'!$A$1:$A$288,'PY1 Data(H)'!$A$1:$CZ$288))</f>
        <v>169753</v>
      </c>
      <c r="L110" s="176" cm="1">
        <f t="array" ref="L110">_xlfn.XLOOKUP(L$1,'PY1 Data(H)'!$A$1:$CZ$1,_xlfn.XLOOKUP($A110,'PY1 Data(H)'!$A$1:$A$288,'PY1 Data(H)'!$A$1:$CZ$288))</f>
        <v>0</v>
      </c>
      <c r="M110" s="176" cm="1">
        <f t="array" ref="M110">_xlfn.XLOOKUP(M$1,'PY1 Data(H)'!$A$1:$CZ$1,_xlfn.XLOOKUP($A110,'PY1 Data(H)'!$A$1:$A$288,'PY1 Data(H)'!$A$1:$CZ$288))</f>
        <v>6877930</v>
      </c>
      <c r="N110" s="176" cm="1">
        <f t="array" ref="N110">_xlfn.XLOOKUP(N$1,'PY1 Data(H)'!$A$1:$CZ$1,_xlfn.XLOOKUP($A110,'PY1 Data(H)'!$A$1:$A$288,'PY1 Data(H)'!$A$1:$CZ$288))</f>
        <v>0</v>
      </c>
      <c r="O110" s="176" cm="1">
        <f t="array" ref="O110">_xlfn.XLOOKUP(O$1,'PY1 Data(H)'!$A$1:$CZ$1,_xlfn.XLOOKUP($A110,'PY1 Data(H)'!$A$1:$A$288,'PY1 Data(H)'!$A$1:$CZ$288))</f>
        <v>518142</v>
      </c>
      <c r="P110" s="176" cm="1">
        <f t="array" ref="P110">_xlfn.XLOOKUP(P$1,'PY1 Data(H)'!$A$1:$CZ$1,_xlfn.XLOOKUP($A110,'PY1 Data(H)'!$A$1:$A$288,'PY1 Data(H)'!$A$1:$CZ$288))</f>
        <v>0</v>
      </c>
      <c r="Q110" s="176" cm="1">
        <f t="array" ref="Q110">_xlfn.XLOOKUP(Q$1,'PY1 Data(H)'!$A$1:$CZ$1,_xlfn.XLOOKUP($A110,'PY1 Data(H)'!$A$1:$A$288,'PY1 Data(H)'!$A$1:$CZ$288))</f>
        <v>0</v>
      </c>
      <c r="R110" s="176" cm="1">
        <f t="array" ref="R110">_xlfn.XLOOKUP(R$1,'PY1 Data(H)'!$A$1:$CZ$1,_xlfn.XLOOKUP($A110,'PY1 Data(H)'!$A$1:$A$288,'PY1 Data(H)'!$A$1:$CZ$288))</f>
        <v>0</v>
      </c>
      <c r="S110" s="176" cm="1">
        <f t="array" ref="S110">_xlfn.XLOOKUP(S$1,'PY1 Data(H)'!$A$1:$CZ$1,_xlfn.XLOOKUP($A110,'PY1 Data(H)'!$A$1:$A$288,'PY1 Data(H)'!$A$1:$CZ$288))</f>
        <v>0</v>
      </c>
      <c r="T110" s="176" cm="1">
        <f t="array" ref="T110">_xlfn.XLOOKUP(T$1,'PY1 Data(H)'!$A$1:$CZ$1,_xlfn.XLOOKUP($A110,'PY1 Data(H)'!$A$1:$A$288,'PY1 Data(H)'!$A$1:$CZ$288))</f>
        <v>0</v>
      </c>
      <c r="U110" s="176" cm="1">
        <f t="array" ref="U110">_xlfn.XLOOKUP(U$1,'PY1 Data(H)'!$A$1:$CZ$1,_xlfn.XLOOKUP($A110,'PY1 Data(H)'!$A$1:$A$288,'PY1 Data(H)'!$A$1:$CZ$288))</f>
        <v>0</v>
      </c>
      <c r="V110" s="176" cm="1">
        <f t="array" ref="V110">_xlfn.XLOOKUP(V$1,'PY1 Data(H)'!$A$1:$CZ$1,_xlfn.XLOOKUP($A110,'PY1 Data(H)'!$A$1:$A$288,'PY1 Data(H)'!$A$1:$CZ$288))</f>
        <v>0</v>
      </c>
      <c r="W110" s="176" cm="1">
        <f t="array" ref="W110">_xlfn.XLOOKUP(W$1,'PY1 Data(H)'!$A$1:$CZ$1,_xlfn.XLOOKUP($A110,'PY1 Data(H)'!$A$1:$A$288,'PY1 Data(H)'!$A$1:$CZ$288))</f>
        <v>0</v>
      </c>
      <c r="X110" s="176" cm="1">
        <f t="array" ref="X110">_xlfn.XLOOKUP(X$1,'PY1 Data(H)'!$A$1:$CZ$1,_xlfn.XLOOKUP($A110,'PY1 Data(H)'!$A$1:$A$288,'PY1 Data(H)'!$A$1:$CZ$288))</f>
        <v>0</v>
      </c>
      <c r="Y110" s="176" cm="1">
        <f t="array" ref="Y110">_xlfn.XLOOKUP(Y$1,'PY1 Data(H)'!$A$1:$CZ$1,_xlfn.XLOOKUP($A110,'PY1 Data(H)'!$A$1:$A$288,'PY1 Data(H)'!$A$1:$CZ$288))</f>
        <v>0</v>
      </c>
      <c r="Z110" s="176" cm="1">
        <f t="array" ref="Z110">_xlfn.XLOOKUP(Z$1,'PY1 Data(H)'!$A$1:$CZ$1,_xlfn.XLOOKUP($A110,'PY1 Data(H)'!$A$1:$A$288,'PY1 Data(H)'!$A$1:$CZ$288))</f>
        <v>0</v>
      </c>
      <c r="AA110" s="176" cm="1">
        <f t="array" ref="AA110">_xlfn.XLOOKUP(AA$1,'PY1 Data(H)'!$A$1:$CZ$1,_xlfn.XLOOKUP($A110,'PY1 Data(H)'!$A$1:$A$288,'PY1 Data(H)'!$A$1:$CZ$288))</f>
        <v>2055843</v>
      </c>
      <c r="AB110" s="176" cm="1">
        <f t="array" ref="AB110">_xlfn.XLOOKUP(AB$1,'PY1 Data(H)'!$A$1:$CZ$1,_xlfn.XLOOKUP($A110,'PY1 Data(H)'!$A$1:$A$288,'PY1 Data(H)'!$A$1:$CZ$288))</f>
        <v>0</v>
      </c>
      <c r="AC110" s="176" cm="1">
        <f t="array" ref="AC110">_xlfn.XLOOKUP(AC$1,'PY1 Data(H)'!$A$1:$CZ$1,_xlfn.XLOOKUP($A110,'PY1 Data(H)'!$A$1:$A$288,'PY1 Data(H)'!$A$1:$CZ$288))</f>
        <v>0</v>
      </c>
      <c r="AD110" s="176" cm="1">
        <f t="array" ref="AD110">_xlfn.XLOOKUP(AD$1,'PY1 Data(H)'!$A$1:$CZ$1,_xlfn.XLOOKUP($A110,'PY1 Data(H)'!$A$1:$A$288,'PY1 Data(H)'!$A$1:$CZ$288))</f>
        <v>0</v>
      </c>
      <c r="AE110" s="176" cm="1">
        <f t="array" ref="AE110">_xlfn.XLOOKUP(AE$1,'PY1 Data(H)'!$A$1:$CZ$1,_xlfn.XLOOKUP($A110,'PY1 Data(H)'!$A$1:$A$288,'PY1 Data(H)'!$A$1:$CZ$288))</f>
        <v>0</v>
      </c>
      <c r="AF110" s="176" cm="1">
        <f t="array" ref="AF110">_xlfn.XLOOKUP(AF$1,'PY1 Data(H)'!$A$1:$CZ$1,_xlfn.XLOOKUP($A110,'PY1 Data(H)'!$A$1:$A$288,'PY1 Data(H)'!$A$1:$CZ$288))</f>
        <v>0</v>
      </c>
      <c r="AG110" s="176" cm="1">
        <f t="array" ref="AG110">_xlfn.XLOOKUP(AG$1,'PY1 Data(H)'!$A$1:$CZ$1,_xlfn.XLOOKUP($A110,'PY1 Data(H)'!$A$1:$A$288,'PY1 Data(H)'!$A$1:$CZ$288))</f>
        <v>50000</v>
      </c>
      <c r="AH110" s="176" cm="1">
        <f t="array" ref="AH110">_xlfn.XLOOKUP(AH$1,'PY1 Data(H)'!$A$1:$CZ$1,_xlfn.XLOOKUP($A110,'PY1 Data(H)'!$A$1:$A$288,'PY1 Data(H)'!$A$1:$CZ$288))</f>
        <v>0</v>
      </c>
      <c r="AI110" s="176" cm="1">
        <f t="array" ref="AI110">_xlfn.XLOOKUP(AI$1,'PY1 Data(H)'!$A$1:$CZ$1,_xlfn.XLOOKUP($A110,'PY1 Data(H)'!$A$1:$A$288,'PY1 Data(H)'!$A$1:$CZ$288))</f>
        <v>5805</v>
      </c>
      <c r="AJ110" s="176" cm="1">
        <f t="array" ref="AJ110">_xlfn.XLOOKUP(AJ$1,'PY1 Data(H)'!$A$1:$CZ$1,_xlfn.XLOOKUP($A110,'PY1 Data(H)'!$A$1:$A$288,'PY1 Data(H)'!$A$1:$CZ$288))</f>
        <v>1675061</v>
      </c>
      <c r="AK110" s="176" cm="1">
        <f t="array" ref="AK110">_xlfn.XLOOKUP(AK$1,'PY1 Data(H)'!$A$1:$CZ$1,_xlfn.XLOOKUP($A110,'PY1 Data(H)'!$A$1:$A$288,'PY1 Data(H)'!$A$1:$CZ$288))</f>
        <v>0</v>
      </c>
      <c r="AL110" s="176" cm="1">
        <f t="array" ref="AL110">_xlfn.XLOOKUP(AL$1,'PY1 Data(H)'!$A$1:$CZ$1,_xlfn.XLOOKUP($A110,'PY1 Data(H)'!$A$1:$A$288,'PY1 Data(H)'!$A$1:$CZ$288))</f>
        <v>104329</v>
      </c>
      <c r="AM110" s="176" cm="1">
        <f t="array" ref="AM110">_xlfn.XLOOKUP(AM$1,'PY1 Data(H)'!$A$1:$CZ$1,_xlfn.XLOOKUP($A110,'PY1 Data(H)'!$A$1:$A$288,'PY1 Data(H)'!$A$1:$CZ$288))</f>
        <v>0</v>
      </c>
      <c r="AN110" s="176" cm="1">
        <f t="array" ref="AN110">_xlfn.XLOOKUP(AN$1,'PY1 Data(H)'!$A$1:$CZ$1,_xlfn.XLOOKUP($A110,'PY1 Data(H)'!$A$1:$A$288,'PY1 Data(H)'!$A$1:$CZ$288))</f>
        <v>0</v>
      </c>
      <c r="AO110" s="176" cm="1">
        <f t="array" ref="AO110">_xlfn.XLOOKUP(AO$1,'PY1 Data(H)'!$A$1:$CZ$1,_xlfn.XLOOKUP($A110,'PY1 Data(H)'!$A$1:$A$288,'PY1 Data(H)'!$A$1:$CZ$288))</f>
        <v>0</v>
      </c>
      <c r="AP110" s="176" cm="1">
        <f t="array" ref="AP110">_xlfn.XLOOKUP(AP$1,'PY1 Data(H)'!$A$1:$CZ$1,_xlfn.XLOOKUP($A110,'PY1 Data(H)'!$A$1:$A$288,'PY1 Data(H)'!$A$1:$CZ$288))</f>
        <v>0</v>
      </c>
      <c r="AQ110" s="176" cm="1">
        <f t="array" ref="AQ110">_xlfn.XLOOKUP(AQ$1,'PY1 Data(H)'!$A$1:$CZ$1,_xlfn.XLOOKUP($A110,'PY1 Data(H)'!$A$1:$A$288,'PY1 Data(H)'!$A$1:$CZ$288))</f>
        <v>0</v>
      </c>
      <c r="AR110" s="176" cm="1">
        <f t="array" ref="AR110">_xlfn.XLOOKUP(AR$1,'PY1 Data(H)'!$A$1:$CZ$1,_xlfn.XLOOKUP($A110,'PY1 Data(H)'!$A$1:$A$288,'PY1 Data(H)'!$A$1:$CZ$288))</f>
        <v>0</v>
      </c>
      <c r="AS110" s="176" cm="1">
        <f t="array" ref="AS110">_xlfn.XLOOKUP(AS$1,'PY1 Data(H)'!$A$1:$CZ$1,_xlfn.XLOOKUP($A110,'PY1 Data(H)'!$A$1:$A$288,'PY1 Data(H)'!$A$1:$CZ$288))</f>
        <v>0</v>
      </c>
      <c r="AT110" s="176" cm="1">
        <f t="array" ref="AT110">_xlfn.XLOOKUP(AT$1,'PY1 Data(H)'!$A$1:$CZ$1,_xlfn.XLOOKUP($A110,'PY1 Data(H)'!$A$1:$A$288,'PY1 Data(H)'!$A$1:$CZ$288))</f>
        <v>4138486</v>
      </c>
      <c r="AU110" s="176" cm="1">
        <f t="array" ref="AU110">_xlfn.XLOOKUP(AU$1,'PY1 Data(H)'!$A$1:$CZ$1,_xlfn.XLOOKUP($A110,'PY1 Data(H)'!$A$1:$A$288,'PY1 Data(H)'!$A$1:$CZ$288))</f>
        <v>0</v>
      </c>
      <c r="AV110" s="176" cm="1">
        <f t="array" ref="AV110">_xlfn.XLOOKUP(AV$1,'PY1 Data(H)'!$A$1:$CZ$1,_xlfn.XLOOKUP($A110,'PY1 Data(H)'!$A$1:$A$288,'PY1 Data(H)'!$A$1:$CZ$288))</f>
        <v>0</v>
      </c>
      <c r="AW110" s="176" cm="1">
        <f t="array" ref="AW110">_xlfn.XLOOKUP(AW$1,'PY1 Data(H)'!$A$1:$CZ$1,_xlfn.XLOOKUP($A110,'PY1 Data(H)'!$A$1:$A$288,'PY1 Data(H)'!$A$1:$CZ$288))</f>
        <v>0</v>
      </c>
      <c r="AX110" s="176" cm="1">
        <f t="array" ref="AX110">_xlfn.XLOOKUP(AX$1,'PY1 Data(H)'!$A$1:$CZ$1,_xlfn.XLOOKUP($A110,'PY1 Data(H)'!$A$1:$A$288,'PY1 Data(H)'!$A$1:$CZ$288))</f>
        <v>0</v>
      </c>
      <c r="AY110" s="176" cm="1">
        <f t="array" ref="AY110">_xlfn.XLOOKUP(AY$1,'PY1 Data(H)'!$A$1:$CZ$1,_xlfn.XLOOKUP($A110,'PY1 Data(H)'!$A$1:$A$288,'PY1 Data(H)'!$A$1:$CZ$288))</f>
        <v>0</v>
      </c>
      <c r="AZ110" s="176" cm="1">
        <f t="array" ref="AZ110">_xlfn.XLOOKUP(AZ$1,'PY1 Data(H)'!$A$1:$CZ$1,_xlfn.XLOOKUP($A110,'PY1 Data(H)'!$A$1:$A$288,'PY1 Data(H)'!$A$1:$CZ$288))</f>
        <v>0</v>
      </c>
      <c r="BA110" s="176" cm="1">
        <f t="array" ref="BA110">_xlfn.XLOOKUP(BA$1,'PY1 Data(H)'!$A$1:$CZ$1,_xlfn.XLOOKUP($A110,'PY1 Data(H)'!$A$1:$A$288,'PY1 Data(H)'!$A$1:$CZ$288))</f>
        <v>0</v>
      </c>
      <c r="BB110" s="176" cm="1">
        <f t="array" ref="BB110">_xlfn.XLOOKUP(BB$1,'PY1 Data(H)'!$A$1:$CZ$1,_xlfn.XLOOKUP($A110,'PY1 Data(H)'!$A$1:$A$288,'PY1 Data(H)'!$A$1:$CZ$288))</f>
        <v>18904189</v>
      </c>
      <c r="BC110" s="176" cm="1">
        <f t="array" ref="BC110">_xlfn.XLOOKUP(BC$1,'PY1 Data(H)'!$A$1:$CZ$1,_xlfn.XLOOKUP($A110,'PY1 Data(H)'!$A$1:$A$288,'PY1 Data(H)'!$A$1:$CZ$288))</f>
        <v>245165</v>
      </c>
      <c r="BD110" s="176" cm="1">
        <f t="array" ref="BD110">_xlfn.XLOOKUP(BD$1,'PY1 Data(H)'!$A$1:$CZ$1,_xlfn.XLOOKUP($A110,'PY1 Data(H)'!$A$1:$A$288,'PY1 Data(H)'!$A$1:$CZ$288))</f>
        <v>0</v>
      </c>
      <c r="BE110" s="176" cm="1">
        <f t="array" ref="BE110">_xlfn.XLOOKUP(BE$1,'PY1 Data(H)'!$A$1:$CZ$1,_xlfn.XLOOKUP($A110,'PY1 Data(H)'!$A$1:$A$288,'PY1 Data(H)'!$A$1:$CZ$288))</f>
        <v>0</v>
      </c>
      <c r="BF110" s="176" cm="1">
        <f t="array" ref="BF110">_xlfn.XLOOKUP(BF$1,'PY1 Data(H)'!$A$1:$CZ$1,_xlfn.XLOOKUP($A110,'PY1 Data(H)'!$A$1:$A$288,'PY1 Data(H)'!$A$1:$CZ$288))</f>
        <v>1903130</v>
      </c>
      <c r="BG110" s="176" cm="1">
        <f t="array" ref="BG110">_xlfn.XLOOKUP(BG$1,'PY1 Data(H)'!$A$1:$CZ$1,_xlfn.XLOOKUP($A110,'PY1 Data(H)'!$A$1:$A$288,'PY1 Data(H)'!$A$1:$CZ$288))</f>
        <v>0</v>
      </c>
      <c r="BH110" s="176" cm="1">
        <f t="array" ref="BH110">_xlfn.XLOOKUP(BH$1,'PY1 Data(H)'!$A$1:$CZ$1,_xlfn.XLOOKUP($A110,'PY1 Data(H)'!$A$1:$A$288,'PY1 Data(H)'!$A$1:$CZ$288))</f>
        <v>0</v>
      </c>
      <c r="BI110" s="176" cm="1">
        <f t="array" ref="BI110">_xlfn.XLOOKUP(BI$1,'PY1 Data(H)'!$A$1:$CZ$1,_xlfn.XLOOKUP($A110,'PY1 Data(H)'!$A$1:$A$288,'PY1 Data(H)'!$A$1:$CZ$288))</f>
        <v>400</v>
      </c>
      <c r="BJ110" s="176" cm="1">
        <f t="array" ref="BJ110">_xlfn.XLOOKUP(BJ$1,'PY1 Data(H)'!$A$1:$CZ$1,_xlfn.XLOOKUP($A110,'PY1 Data(H)'!$A$1:$A$288,'PY1 Data(H)'!$A$1:$CZ$288))</f>
        <v>0</v>
      </c>
      <c r="BK110" s="176" cm="1">
        <f t="array" ref="BK110">_xlfn.XLOOKUP(BK$1,'PY1 Data(H)'!$A$1:$CZ$1,_xlfn.XLOOKUP($A110,'PY1 Data(H)'!$A$1:$A$288,'PY1 Data(H)'!$A$1:$CZ$288))</f>
        <v>0</v>
      </c>
      <c r="BL110" s="176" cm="1">
        <f t="array" ref="BL110">_xlfn.XLOOKUP(BL$1,'PY1 Data(H)'!$A$1:$CZ$1,_xlfn.XLOOKUP($A110,'PY1 Data(H)'!$A$1:$A$288,'PY1 Data(H)'!$A$1:$CZ$288))</f>
        <v>0</v>
      </c>
      <c r="BM110" s="176" cm="1">
        <f t="array" ref="BM110">_xlfn.XLOOKUP(BM$1,'PY1 Data(H)'!$A$1:$CZ$1,_xlfn.XLOOKUP($A110,'PY1 Data(H)'!$A$1:$A$288,'PY1 Data(H)'!$A$1:$CZ$288))</f>
        <v>1130497</v>
      </c>
      <c r="BN110" s="176" cm="1">
        <f t="array" ref="BN110">_xlfn.XLOOKUP(BN$1,'PY1 Data(H)'!$A$1:$CZ$1,_xlfn.XLOOKUP($A110,'PY1 Data(H)'!$A$1:$A$288,'PY1 Data(H)'!$A$1:$CZ$288))</f>
        <v>961790</v>
      </c>
      <c r="BO110" s="176" cm="1">
        <f t="array" ref="BO110">_xlfn.XLOOKUP(BO$1,'PY1 Data(H)'!$A$1:$CZ$1,_xlfn.XLOOKUP($A110,'PY1 Data(H)'!$A$1:$A$288,'PY1 Data(H)'!$A$1:$CZ$288))</f>
        <v>439340</v>
      </c>
      <c r="BP110" s="176" cm="1">
        <f t="array" ref="BP110">_xlfn.XLOOKUP(BP$1,'PY1 Data(H)'!$A$1:$CZ$1,_xlfn.XLOOKUP($A110,'PY1 Data(H)'!$A$1:$A$288,'PY1 Data(H)'!$A$1:$CZ$288))</f>
        <v>0</v>
      </c>
      <c r="BQ110" s="176" cm="1">
        <f t="array" ref="BQ110">_xlfn.XLOOKUP(BQ$1,'PY1 Data(H)'!$A$1:$CZ$1,_xlfn.XLOOKUP($A110,'PY1 Data(H)'!$A$1:$A$288,'PY1 Data(H)'!$A$1:$CZ$288))</f>
        <v>190636</v>
      </c>
      <c r="BR110" s="176" cm="1">
        <f t="array" ref="BR110">_xlfn.XLOOKUP(BR$1,'PY1 Data(H)'!$A$1:$CZ$1,_xlfn.XLOOKUP($A110,'PY1 Data(H)'!$A$1:$A$288,'PY1 Data(H)'!$A$1:$CZ$288))</f>
        <v>0</v>
      </c>
      <c r="BS110" s="176" cm="1">
        <f t="array" ref="BS110">_xlfn.XLOOKUP(BS$1,'PY1 Data(H)'!$A$1:$CZ$1,_xlfn.XLOOKUP($A110,'PY1 Data(H)'!$A$1:$A$288,'PY1 Data(H)'!$A$1:$CZ$288))</f>
        <v>0</v>
      </c>
      <c r="BT110" s="176" cm="1">
        <f t="array" ref="BT110">_xlfn.XLOOKUP(BT$1,'PY1 Data(H)'!$A$1:$CZ$1,_xlfn.XLOOKUP($A110,'PY1 Data(H)'!$A$1:$A$288,'PY1 Data(H)'!$A$1:$CZ$288))</f>
        <v>0</v>
      </c>
      <c r="BU110" s="176" cm="1">
        <f t="array" ref="BU110">_xlfn.XLOOKUP(BU$1,'PY1 Data(H)'!$A$1:$CZ$1,_xlfn.XLOOKUP($A110,'PY1 Data(H)'!$A$1:$A$288,'PY1 Data(H)'!$A$1:$CZ$288))</f>
        <v>106800</v>
      </c>
      <c r="BV110" s="176" cm="1">
        <f t="array" ref="BV110">_xlfn.XLOOKUP(BV$1,'PY1 Data(H)'!$A$1:$CZ$1,_xlfn.XLOOKUP($A110,'PY1 Data(H)'!$A$1:$A$288,'PY1 Data(H)'!$A$1:$CZ$288))</f>
        <v>0</v>
      </c>
      <c r="BW110" s="176" cm="1">
        <f t="array" ref="BW110">_xlfn.XLOOKUP(BW$1,'PY1 Data(H)'!$A$1:$CZ$1,_xlfn.XLOOKUP($A110,'PY1 Data(H)'!$A$1:$A$288,'PY1 Data(H)'!$A$1:$CZ$288))</f>
        <v>0</v>
      </c>
      <c r="BX110" s="176" cm="1">
        <f t="array" ref="BX110">_xlfn.XLOOKUP(BX$1,'PY1 Data(H)'!$A$1:$CZ$1,_xlfn.XLOOKUP($A110,'PY1 Data(H)'!$A$1:$A$288,'PY1 Data(H)'!$A$1:$CZ$288))</f>
        <v>0</v>
      </c>
      <c r="BY110" s="176" cm="1">
        <f t="array" ref="BY110">_xlfn.XLOOKUP(BY$1,'PY1 Data(H)'!$A$1:$CZ$1,_xlfn.XLOOKUP($A110,'PY1 Data(H)'!$A$1:$A$288,'PY1 Data(H)'!$A$1:$CZ$288))</f>
        <v>0</v>
      </c>
      <c r="BZ110" s="176" cm="1">
        <f t="array" ref="BZ110">_xlfn.XLOOKUP(BZ$1,'PY1 Data(H)'!$A$1:$CZ$1,_xlfn.XLOOKUP($A110,'PY1 Data(H)'!$A$1:$A$288,'PY1 Data(H)'!$A$1:$CZ$288))</f>
        <v>0</v>
      </c>
      <c r="CA110" s="176" cm="1">
        <f t="array" ref="CA110">_xlfn.XLOOKUP(CA$1,'PY1 Data(H)'!$A$1:$CZ$1,_xlfn.XLOOKUP($A110,'PY1 Data(H)'!$A$1:$A$288,'PY1 Data(H)'!$A$1:$CZ$288))</f>
        <v>0</v>
      </c>
      <c r="CB110" s="176" cm="1">
        <f t="array" ref="CB110">_xlfn.XLOOKUP(CB$1,'PY1 Data(H)'!$A$1:$CZ$1,_xlfn.XLOOKUP($A110,'PY1 Data(H)'!$A$1:$A$288,'PY1 Data(H)'!$A$1:$CZ$288))</f>
        <v>0</v>
      </c>
      <c r="CC110" s="176" cm="1">
        <f t="array" ref="CC110">_xlfn.XLOOKUP(CC$1,'PY1 Data(H)'!$A$1:$CZ$1,_xlfn.XLOOKUP($A110,'PY1 Data(H)'!$A$1:$A$288,'PY1 Data(H)'!$A$1:$CZ$288))</f>
        <v>18101</v>
      </c>
      <c r="CD110" s="176" cm="1">
        <f t="array" ref="CD110">_xlfn.XLOOKUP(CD$1,'PY1 Data(H)'!$A$1:$CZ$1,_xlfn.XLOOKUP($A110,'PY1 Data(H)'!$A$1:$A$288,'PY1 Data(H)'!$A$1:$CZ$288))</f>
        <v>0</v>
      </c>
      <c r="CE110" s="176" cm="1">
        <f t="array" ref="CE110">_xlfn.XLOOKUP(CE$1,'PY1 Data(H)'!$A$1:$CZ$1,_xlfn.XLOOKUP($A110,'PY1 Data(H)'!$A$1:$A$288,'PY1 Data(H)'!$A$1:$CZ$288))</f>
        <v>0</v>
      </c>
      <c r="CF110" s="176" cm="1">
        <f t="array" ref="CF110">_xlfn.XLOOKUP(CF$1,'PY1 Data(H)'!$A$1:$CZ$1,_xlfn.XLOOKUP($A110,'PY1 Data(H)'!$A$1:$A$288,'PY1 Data(H)'!$A$1:$CZ$288))</f>
        <v>0</v>
      </c>
      <c r="CG110" s="176" cm="1">
        <f t="array" ref="CG110">_xlfn.XLOOKUP(CG$1,'PY1 Data(H)'!$A$1:$CZ$1,_xlfn.XLOOKUP($A110,'PY1 Data(H)'!$A$1:$A$288,'PY1 Data(H)'!$A$1:$CZ$288))</f>
        <v>886715</v>
      </c>
      <c r="CH110" s="176" cm="1">
        <f t="array" ref="CH110">_xlfn.XLOOKUP(CH$1,'PY1 Data(H)'!$A$1:$CZ$1,_xlfn.XLOOKUP($A110,'PY1 Data(H)'!$A$1:$A$288,'PY1 Data(H)'!$A$1:$CZ$288))</f>
        <v>0</v>
      </c>
      <c r="CI110" s="176" cm="1">
        <f t="array" ref="CI110">_xlfn.XLOOKUP(CI$1,'PY1 Data(H)'!$A$1:$CZ$1,_xlfn.XLOOKUP($A110,'PY1 Data(H)'!$A$1:$A$288,'PY1 Data(H)'!$A$1:$CZ$288))</f>
        <v>566386</v>
      </c>
      <c r="CJ110" s="176" cm="1">
        <f t="array" ref="CJ110">_xlfn.XLOOKUP(CJ$1,'PY1 Data(H)'!$A$1:$CZ$1,_xlfn.XLOOKUP($A110,'PY1 Data(H)'!$A$1:$A$288,'PY1 Data(H)'!$A$1:$CZ$288))</f>
        <v>0</v>
      </c>
      <c r="CK110" s="176" cm="1">
        <f t="array" ref="CK110">_xlfn.XLOOKUP(CK$1,'PY1 Data(H)'!$A$1:$CZ$1,_xlfn.XLOOKUP($A110,'PY1 Data(H)'!$A$1:$A$288,'PY1 Data(H)'!$A$1:$CZ$288))</f>
        <v>0</v>
      </c>
      <c r="CL110" s="176" cm="1">
        <f t="array" ref="CL110">_xlfn.XLOOKUP(CL$1,'PY1 Data(H)'!$A$1:$CZ$1,_xlfn.XLOOKUP($A110,'PY1 Data(H)'!$A$1:$A$288,'PY1 Data(H)'!$A$1:$CZ$288))</f>
        <v>0</v>
      </c>
      <c r="CM110" s="176" cm="1">
        <f t="array" ref="CM110">_xlfn.XLOOKUP(CM$1,'PY1 Data(H)'!$A$1:$CZ$1,_xlfn.XLOOKUP($A110,'PY1 Data(H)'!$A$1:$A$288,'PY1 Data(H)'!$A$1:$CZ$288))</f>
        <v>0</v>
      </c>
      <c r="CN110" s="176" cm="1">
        <f t="array" ref="CN110">_xlfn.XLOOKUP(CN$1,'PY1 Data(H)'!$A$1:$CZ$1,_xlfn.XLOOKUP($A110,'PY1 Data(H)'!$A$1:$A$288,'PY1 Data(H)'!$A$1:$CZ$288))</f>
        <v>0</v>
      </c>
      <c r="CO110" s="176" cm="1">
        <f t="array" ref="CO110">_xlfn.XLOOKUP(CO$1,'PY1 Data(H)'!$A$1:$CZ$1,_xlfn.XLOOKUP($A110,'PY1 Data(H)'!$A$1:$A$288,'PY1 Data(H)'!$A$1:$CZ$288))</f>
        <v>16088204</v>
      </c>
      <c r="CP110" s="176" cm="1">
        <f t="array" ref="CP110">_xlfn.XLOOKUP(CP$1,'PY1 Data(H)'!$A$1:$CZ$1,_xlfn.XLOOKUP($A110,'PY1 Data(H)'!$A$1:$A$288,'PY1 Data(H)'!$A$1:$CZ$288))</f>
        <v>0</v>
      </c>
      <c r="CQ110" s="176" cm="1">
        <f t="array" ref="CQ110">_xlfn.XLOOKUP(CQ$1,'PY1 Data(H)'!$A$1:$CZ$1,_xlfn.XLOOKUP($A110,'PY1 Data(H)'!$A$1:$A$288,'PY1 Data(H)'!$A$1:$CZ$288))</f>
        <v>0</v>
      </c>
      <c r="CR110" s="176" cm="1">
        <f t="array" ref="CR110">_xlfn.XLOOKUP(CR$1,'PY1 Data(H)'!$A$1:$CZ$1,_xlfn.XLOOKUP($A110,'PY1 Data(H)'!$A$1:$A$288,'PY1 Data(H)'!$A$1:$CZ$288))</f>
        <v>220000</v>
      </c>
      <c r="CS110" s="176" cm="1">
        <f t="array" ref="CS110">_xlfn.XLOOKUP(CS$1,'PY1 Data(H)'!$A$1:$CZ$1,_xlfn.XLOOKUP($A110,'PY1 Data(H)'!$A$1:$A$288,'PY1 Data(H)'!$A$1:$CZ$288))</f>
        <v>0</v>
      </c>
      <c r="CT110" s="176" cm="1">
        <f t="array" ref="CT110">_xlfn.XLOOKUP(CT$1,'PY1 Data(H)'!$A$1:$CZ$1,_xlfn.XLOOKUP($A110,'PY1 Data(H)'!$A$1:$A$288,'PY1 Data(H)'!$A$1:$CZ$288))</f>
        <v>0</v>
      </c>
      <c r="CU110" s="176" cm="1">
        <f t="array" ref="CU110">_xlfn.XLOOKUP(CU$1,'PY1 Data(H)'!$A$1:$CZ$1,_xlfn.XLOOKUP($A110,'PY1 Data(H)'!$A$1:$A$288,'PY1 Data(H)'!$A$1:$CZ$288))</f>
        <v>0</v>
      </c>
      <c r="CV110" s="176" cm="1">
        <f t="array" ref="CV110">_xlfn.XLOOKUP(CV$1,'PY1 Data(H)'!$A$1:$CZ$1,_xlfn.XLOOKUP($A110,'PY1 Data(H)'!$A$1:$A$288,'PY1 Data(H)'!$A$1:$CZ$288))</f>
        <v>0</v>
      </c>
      <c r="CW110" s="176" cm="1">
        <f t="array" ref="CW110">_xlfn.XLOOKUP(CW$1,'PY1 Data(H)'!$A$1:$CZ$1,_xlfn.XLOOKUP($A110,'PY1 Data(H)'!$A$1:$A$288,'PY1 Data(H)'!$A$1:$CZ$288))</f>
        <v>0</v>
      </c>
      <c r="CX110" s="176" cm="1">
        <f t="array" ref="CX110">_xlfn.XLOOKUP(CX$1,'PY1 Data(H)'!$A$1:$CZ$1,_xlfn.XLOOKUP($A110,'PY1 Data(H)'!$A$1:$A$288,'PY1 Data(H)'!$A$1:$CZ$288))</f>
        <v>0</v>
      </c>
      <c r="CY110" s="176" cm="1">
        <f t="array" ref="CY110">_xlfn.XLOOKUP(CY$1,'PY1 Data(H)'!$A$1:$CZ$1,_xlfn.XLOOKUP($A110,'PY1 Data(H)'!$A$1:$A$288,'PY1 Data(H)'!$A$1:$CZ$288))</f>
        <v>80134</v>
      </c>
    </row>
    <row r="111" spans="1:103" x14ac:dyDescent="0.3">
      <c r="A111">
        <v>1053</v>
      </c>
      <c r="D111" s="176" t="e" cm="1">
        <f t="array" ref="D111">_xlfn.XLOOKUP(D$1,'PY1 Data(H)'!$A$1:$CZ$1,_xlfn.XLOOKUP($A111,'PY1 Data(H)'!$A$1:$A$288,'PY1 Data(H)'!$A$1:$CZ$288))</f>
        <v>#N/A</v>
      </c>
      <c r="E111" s="176" t="e" cm="1">
        <f t="array" ref="E111">_xlfn.XLOOKUP(E$1,'PY1 Data(H)'!$A$1:$CZ$1,_xlfn.XLOOKUP($A111,'PY1 Data(H)'!$A$1:$A$288,'PY1 Data(H)'!$A$1:$CZ$288))</f>
        <v>#N/A</v>
      </c>
      <c r="F111" s="176" t="e" cm="1">
        <f t="array" ref="F111">_xlfn.XLOOKUP(F$1,'PY1 Data(H)'!$A$1:$CZ$1,_xlfn.XLOOKUP($A111,'PY1 Data(H)'!$A$1:$A$288,'PY1 Data(H)'!$A$1:$CZ$288))</f>
        <v>#N/A</v>
      </c>
      <c r="G111" s="176" t="e" cm="1">
        <f t="array" ref="G111">_xlfn.XLOOKUP(G$1,'PY1 Data(H)'!$A$1:$CZ$1,_xlfn.XLOOKUP($A111,'PY1 Data(H)'!$A$1:$A$288,'PY1 Data(H)'!$A$1:$CZ$288))</f>
        <v>#N/A</v>
      </c>
      <c r="H111" s="176" t="e" cm="1">
        <f t="array" ref="H111">_xlfn.XLOOKUP(H$1,'PY1 Data(H)'!$A$1:$CZ$1,_xlfn.XLOOKUP($A111,'PY1 Data(H)'!$A$1:$A$288,'PY1 Data(H)'!$A$1:$CZ$288))</f>
        <v>#N/A</v>
      </c>
      <c r="I111" s="176" t="e" cm="1">
        <f t="array" ref="I111">_xlfn.XLOOKUP(I$1,'PY1 Data(H)'!$A$1:$CZ$1,_xlfn.XLOOKUP($A111,'PY1 Data(H)'!$A$1:$A$288,'PY1 Data(H)'!$A$1:$CZ$288))</f>
        <v>#N/A</v>
      </c>
      <c r="J111" s="176" t="e" cm="1">
        <f t="array" ref="J111">_xlfn.XLOOKUP(J$1,'PY1 Data(H)'!$A$1:$CZ$1,_xlfn.XLOOKUP($A111,'PY1 Data(H)'!$A$1:$A$288,'PY1 Data(H)'!$A$1:$CZ$288))</f>
        <v>#N/A</v>
      </c>
      <c r="K111" s="176" t="e" cm="1">
        <f t="array" ref="K111">_xlfn.XLOOKUP(K$1,'PY1 Data(H)'!$A$1:$CZ$1,_xlfn.XLOOKUP($A111,'PY1 Data(H)'!$A$1:$A$288,'PY1 Data(H)'!$A$1:$CZ$288))</f>
        <v>#N/A</v>
      </c>
      <c r="L111" s="176" t="e" cm="1">
        <f t="array" ref="L111">_xlfn.XLOOKUP(L$1,'PY1 Data(H)'!$A$1:$CZ$1,_xlfn.XLOOKUP($A111,'PY1 Data(H)'!$A$1:$A$288,'PY1 Data(H)'!$A$1:$CZ$288))</f>
        <v>#N/A</v>
      </c>
      <c r="M111" s="176" t="e" cm="1">
        <f t="array" ref="M111">_xlfn.XLOOKUP(M$1,'PY1 Data(H)'!$A$1:$CZ$1,_xlfn.XLOOKUP($A111,'PY1 Data(H)'!$A$1:$A$288,'PY1 Data(H)'!$A$1:$CZ$288))</f>
        <v>#N/A</v>
      </c>
      <c r="N111" s="176" t="e" cm="1">
        <f t="array" ref="N111">_xlfn.XLOOKUP(N$1,'PY1 Data(H)'!$A$1:$CZ$1,_xlfn.XLOOKUP($A111,'PY1 Data(H)'!$A$1:$A$288,'PY1 Data(H)'!$A$1:$CZ$288))</f>
        <v>#N/A</v>
      </c>
      <c r="O111" s="176" t="e" cm="1">
        <f t="array" ref="O111">_xlfn.XLOOKUP(O$1,'PY1 Data(H)'!$A$1:$CZ$1,_xlfn.XLOOKUP($A111,'PY1 Data(H)'!$A$1:$A$288,'PY1 Data(H)'!$A$1:$CZ$288))</f>
        <v>#N/A</v>
      </c>
      <c r="P111" s="176" t="e" cm="1">
        <f t="array" ref="P111">_xlfn.XLOOKUP(P$1,'PY1 Data(H)'!$A$1:$CZ$1,_xlfn.XLOOKUP($A111,'PY1 Data(H)'!$A$1:$A$288,'PY1 Data(H)'!$A$1:$CZ$288))</f>
        <v>#N/A</v>
      </c>
      <c r="Q111" s="176" t="e" cm="1">
        <f t="array" ref="Q111">_xlfn.XLOOKUP(Q$1,'PY1 Data(H)'!$A$1:$CZ$1,_xlfn.XLOOKUP($A111,'PY1 Data(H)'!$A$1:$A$288,'PY1 Data(H)'!$A$1:$CZ$288))</f>
        <v>#N/A</v>
      </c>
      <c r="R111" s="176" t="e" cm="1">
        <f t="array" ref="R111">_xlfn.XLOOKUP(R$1,'PY1 Data(H)'!$A$1:$CZ$1,_xlfn.XLOOKUP($A111,'PY1 Data(H)'!$A$1:$A$288,'PY1 Data(H)'!$A$1:$CZ$288))</f>
        <v>#N/A</v>
      </c>
      <c r="S111" s="176" t="e" cm="1">
        <f t="array" ref="S111">_xlfn.XLOOKUP(S$1,'PY1 Data(H)'!$A$1:$CZ$1,_xlfn.XLOOKUP($A111,'PY1 Data(H)'!$A$1:$A$288,'PY1 Data(H)'!$A$1:$CZ$288))</f>
        <v>#N/A</v>
      </c>
      <c r="T111" s="176" t="e" cm="1">
        <f t="array" ref="T111">_xlfn.XLOOKUP(T$1,'PY1 Data(H)'!$A$1:$CZ$1,_xlfn.XLOOKUP($A111,'PY1 Data(H)'!$A$1:$A$288,'PY1 Data(H)'!$A$1:$CZ$288))</f>
        <v>#N/A</v>
      </c>
      <c r="U111" s="176" t="e" cm="1">
        <f t="array" ref="U111">_xlfn.XLOOKUP(U$1,'PY1 Data(H)'!$A$1:$CZ$1,_xlfn.XLOOKUP($A111,'PY1 Data(H)'!$A$1:$A$288,'PY1 Data(H)'!$A$1:$CZ$288))</f>
        <v>#N/A</v>
      </c>
      <c r="V111" s="176" t="e" cm="1">
        <f t="array" ref="V111">_xlfn.XLOOKUP(V$1,'PY1 Data(H)'!$A$1:$CZ$1,_xlfn.XLOOKUP($A111,'PY1 Data(H)'!$A$1:$A$288,'PY1 Data(H)'!$A$1:$CZ$288))</f>
        <v>#N/A</v>
      </c>
      <c r="W111" s="176" t="e" cm="1">
        <f t="array" ref="W111">_xlfn.XLOOKUP(W$1,'PY1 Data(H)'!$A$1:$CZ$1,_xlfn.XLOOKUP($A111,'PY1 Data(H)'!$A$1:$A$288,'PY1 Data(H)'!$A$1:$CZ$288))</f>
        <v>#N/A</v>
      </c>
      <c r="X111" s="176" t="e" cm="1">
        <f t="array" ref="X111">_xlfn.XLOOKUP(X$1,'PY1 Data(H)'!$A$1:$CZ$1,_xlfn.XLOOKUP($A111,'PY1 Data(H)'!$A$1:$A$288,'PY1 Data(H)'!$A$1:$CZ$288))</f>
        <v>#N/A</v>
      </c>
      <c r="Y111" s="176" t="e" cm="1">
        <f t="array" ref="Y111">_xlfn.XLOOKUP(Y$1,'PY1 Data(H)'!$A$1:$CZ$1,_xlfn.XLOOKUP($A111,'PY1 Data(H)'!$A$1:$A$288,'PY1 Data(H)'!$A$1:$CZ$288))</f>
        <v>#N/A</v>
      </c>
      <c r="Z111" s="176" t="e" cm="1">
        <f t="array" ref="Z111">_xlfn.XLOOKUP(Z$1,'PY1 Data(H)'!$A$1:$CZ$1,_xlfn.XLOOKUP($A111,'PY1 Data(H)'!$A$1:$A$288,'PY1 Data(H)'!$A$1:$CZ$288))</f>
        <v>#N/A</v>
      </c>
      <c r="AA111" s="176" t="e" cm="1">
        <f t="array" ref="AA111">_xlfn.XLOOKUP(AA$1,'PY1 Data(H)'!$A$1:$CZ$1,_xlfn.XLOOKUP($A111,'PY1 Data(H)'!$A$1:$A$288,'PY1 Data(H)'!$A$1:$CZ$288))</f>
        <v>#N/A</v>
      </c>
      <c r="AB111" s="176" t="e" cm="1">
        <f t="array" ref="AB111">_xlfn.XLOOKUP(AB$1,'PY1 Data(H)'!$A$1:$CZ$1,_xlfn.XLOOKUP($A111,'PY1 Data(H)'!$A$1:$A$288,'PY1 Data(H)'!$A$1:$CZ$288))</f>
        <v>#N/A</v>
      </c>
      <c r="AC111" s="176" t="e" cm="1">
        <f t="array" ref="AC111">_xlfn.XLOOKUP(AC$1,'PY1 Data(H)'!$A$1:$CZ$1,_xlfn.XLOOKUP($A111,'PY1 Data(H)'!$A$1:$A$288,'PY1 Data(H)'!$A$1:$CZ$288))</f>
        <v>#N/A</v>
      </c>
      <c r="AD111" s="176" t="e" cm="1">
        <f t="array" ref="AD111">_xlfn.XLOOKUP(AD$1,'PY1 Data(H)'!$A$1:$CZ$1,_xlfn.XLOOKUP($A111,'PY1 Data(H)'!$A$1:$A$288,'PY1 Data(H)'!$A$1:$CZ$288))</f>
        <v>#N/A</v>
      </c>
      <c r="AE111" s="176" t="e" cm="1">
        <f t="array" ref="AE111">_xlfn.XLOOKUP(AE$1,'PY1 Data(H)'!$A$1:$CZ$1,_xlfn.XLOOKUP($A111,'PY1 Data(H)'!$A$1:$A$288,'PY1 Data(H)'!$A$1:$CZ$288))</f>
        <v>#N/A</v>
      </c>
      <c r="AF111" s="176" t="e" cm="1">
        <f t="array" ref="AF111">_xlfn.XLOOKUP(AF$1,'PY1 Data(H)'!$A$1:$CZ$1,_xlfn.XLOOKUP($A111,'PY1 Data(H)'!$A$1:$A$288,'PY1 Data(H)'!$A$1:$CZ$288))</f>
        <v>#N/A</v>
      </c>
      <c r="AG111" s="176" t="e" cm="1">
        <f t="array" ref="AG111">_xlfn.XLOOKUP(AG$1,'PY1 Data(H)'!$A$1:$CZ$1,_xlfn.XLOOKUP($A111,'PY1 Data(H)'!$A$1:$A$288,'PY1 Data(H)'!$A$1:$CZ$288))</f>
        <v>#N/A</v>
      </c>
      <c r="AH111" s="176" t="e" cm="1">
        <f t="array" ref="AH111">_xlfn.XLOOKUP(AH$1,'PY1 Data(H)'!$A$1:$CZ$1,_xlfn.XLOOKUP($A111,'PY1 Data(H)'!$A$1:$A$288,'PY1 Data(H)'!$A$1:$CZ$288))</f>
        <v>#N/A</v>
      </c>
      <c r="AI111" s="176" t="e" cm="1">
        <f t="array" ref="AI111">_xlfn.XLOOKUP(AI$1,'PY1 Data(H)'!$A$1:$CZ$1,_xlfn.XLOOKUP($A111,'PY1 Data(H)'!$A$1:$A$288,'PY1 Data(H)'!$A$1:$CZ$288))</f>
        <v>#N/A</v>
      </c>
      <c r="AJ111" s="176" t="e" cm="1">
        <f t="array" ref="AJ111">_xlfn.XLOOKUP(AJ$1,'PY1 Data(H)'!$A$1:$CZ$1,_xlfn.XLOOKUP($A111,'PY1 Data(H)'!$A$1:$A$288,'PY1 Data(H)'!$A$1:$CZ$288))</f>
        <v>#N/A</v>
      </c>
      <c r="AK111" s="176" t="e" cm="1">
        <f t="array" ref="AK111">_xlfn.XLOOKUP(AK$1,'PY1 Data(H)'!$A$1:$CZ$1,_xlfn.XLOOKUP($A111,'PY1 Data(H)'!$A$1:$A$288,'PY1 Data(H)'!$A$1:$CZ$288))</f>
        <v>#N/A</v>
      </c>
      <c r="AL111" s="176" t="e" cm="1">
        <f t="array" ref="AL111">_xlfn.XLOOKUP(AL$1,'PY1 Data(H)'!$A$1:$CZ$1,_xlfn.XLOOKUP($A111,'PY1 Data(H)'!$A$1:$A$288,'PY1 Data(H)'!$A$1:$CZ$288))</f>
        <v>#N/A</v>
      </c>
      <c r="AM111" s="176" t="e" cm="1">
        <f t="array" ref="AM111">_xlfn.XLOOKUP(AM$1,'PY1 Data(H)'!$A$1:$CZ$1,_xlfn.XLOOKUP($A111,'PY1 Data(H)'!$A$1:$A$288,'PY1 Data(H)'!$A$1:$CZ$288))</f>
        <v>#N/A</v>
      </c>
      <c r="AN111" s="176" t="e" cm="1">
        <f t="array" ref="AN111">_xlfn.XLOOKUP(AN$1,'PY1 Data(H)'!$A$1:$CZ$1,_xlfn.XLOOKUP($A111,'PY1 Data(H)'!$A$1:$A$288,'PY1 Data(H)'!$A$1:$CZ$288))</f>
        <v>#N/A</v>
      </c>
      <c r="AO111" s="176" t="e" cm="1">
        <f t="array" ref="AO111">_xlfn.XLOOKUP(AO$1,'PY1 Data(H)'!$A$1:$CZ$1,_xlfn.XLOOKUP($A111,'PY1 Data(H)'!$A$1:$A$288,'PY1 Data(H)'!$A$1:$CZ$288))</f>
        <v>#N/A</v>
      </c>
      <c r="AP111" s="176" t="e" cm="1">
        <f t="array" ref="AP111">_xlfn.XLOOKUP(AP$1,'PY1 Data(H)'!$A$1:$CZ$1,_xlfn.XLOOKUP($A111,'PY1 Data(H)'!$A$1:$A$288,'PY1 Data(H)'!$A$1:$CZ$288))</f>
        <v>#N/A</v>
      </c>
      <c r="AQ111" s="176" t="e" cm="1">
        <f t="array" ref="AQ111">_xlfn.XLOOKUP(AQ$1,'PY1 Data(H)'!$A$1:$CZ$1,_xlfn.XLOOKUP($A111,'PY1 Data(H)'!$A$1:$A$288,'PY1 Data(H)'!$A$1:$CZ$288))</f>
        <v>#N/A</v>
      </c>
      <c r="AR111" s="176" t="e" cm="1">
        <f t="array" ref="AR111">_xlfn.XLOOKUP(AR$1,'PY1 Data(H)'!$A$1:$CZ$1,_xlfn.XLOOKUP($A111,'PY1 Data(H)'!$A$1:$A$288,'PY1 Data(H)'!$A$1:$CZ$288))</f>
        <v>#N/A</v>
      </c>
      <c r="AS111" s="176" t="e" cm="1">
        <f t="array" ref="AS111">_xlfn.XLOOKUP(AS$1,'PY1 Data(H)'!$A$1:$CZ$1,_xlfn.XLOOKUP($A111,'PY1 Data(H)'!$A$1:$A$288,'PY1 Data(H)'!$A$1:$CZ$288))</f>
        <v>#N/A</v>
      </c>
      <c r="AT111" s="176" t="e" cm="1">
        <f t="array" ref="AT111">_xlfn.XLOOKUP(AT$1,'PY1 Data(H)'!$A$1:$CZ$1,_xlfn.XLOOKUP($A111,'PY1 Data(H)'!$A$1:$A$288,'PY1 Data(H)'!$A$1:$CZ$288))</f>
        <v>#N/A</v>
      </c>
      <c r="AU111" s="176" t="e" cm="1">
        <f t="array" ref="AU111">_xlfn.XLOOKUP(AU$1,'PY1 Data(H)'!$A$1:$CZ$1,_xlfn.XLOOKUP($A111,'PY1 Data(H)'!$A$1:$A$288,'PY1 Data(H)'!$A$1:$CZ$288))</f>
        <v>#N/A</v>
      </c>
      <c r="AV111" s="176" t="e" cm="1">
        <f t="array" ref="AV111">_xlfn.XLOOKUP(AV$1,'PY1 Data(H)'!$A$1:$CZ$1,_xlfn.XLOOKUP($A111,'PY1 Data(H)'!$A$1:$A$288,'PY1 Data(H)'!$A$1:$CZ$288))</f>
        <v>#N/A</v>
      </c>
      <c r="AW111" s="176" t="e" cm="1">
        <f t="array" ref="AW111">_xlfn.XLOOKUP(AW$1,'PY1 Data(H)'!$A$1:$CZ$1,_xlfn.XLOOKUP($A111,'PY1 Data(H)'!$A$1:$A$288,'PY1 Data(H)'!$A$1:$CZ$288))</f>
        <v>#N/A</v>
      </c>
      <c r="AX111" s="176" t="e" cm="1">
        <f t="array" ref="AX111">_xlfn.XLOOKUP(AX$1,'PY1 Data(H)'!$A$1:$CZ$1,_xlfn.XLOOKUP($A111,'PY1 Data(H)'!$A$1:$A$288,'PY1 Data(H)'!$A$1:$CZ$288))</f>
        <v>#N/A</v>
      </c>
      <c r="AY111" s="176" t="e" cm="1">
        <f t="array" ref="AY111">_xlfn.XLOOKUP(AY$1,'PY1 Data(H)'!$A$1:$CZ$1,_xlfn.XLOOKUP($A111,'PY1 Data(H)'!$A$1:$A$288,'PY1 Data(H)'!$A$1:$CZ$288))</f>
        <v>#N/A</v>
      </c>
      <c r="AZ111" s="176" t="e" cm="1">
        <f t="array" ref="AZ111">_xlfn.XLOOKUP(AZ$1,'PY1 Data(H)'!$A$1:$CZ$1,_xlfn.XLOOKUP($A111,'PY1 Data(H)'!$A$1:$A$288,'PY1 Data(H)'!$A$1:$CZ$288))</f>
        <v>#N/A</v>
      </c>
      <c r="BA111" s="176" t="e" cm="1">
        <f t="array" ref="BA111">_xlfn.XLOOKUP(BA$1,'PY1 Data(H)'!$A$1:$CZ$1,_xlfn.XLOOKUP($A111,'PY1 Data(H)'!$A$1:$A$288,'PY1 Data(H)'!$A$1:$CZ$288))</f>
        <v>#N/A</v>
      </c>
      <c r="BB111" s="176" t="e" cm="1">
        <f t="array" ref="BB111">_xlfn.XLOOKUP(BB$1,'PY1 Data(H)'!$A$1:$CZ$1,_xlfn.XLOOKUP($A111,'PY1 Data(H)'!$A$1:$A$288,'PY1 Data(H)'!$A$1:$CZ$288))</f>
        <v>#N/A</v>
      </c>
      <c r="BC111" s="176" t="e" cm="1">
        <f t="array" ref="BC111">_xlfn.XLOOKUP(BC$1,'PY1 Data(H)'!$A$1:$CZ$1,_xlfn.XLOOKUP($A111,'PY1 Data(H)'!$A$1:$A$288,'PY1 Data(H)'!$A$1:$CZ$288))</f>
        <v>#N/A</v>
      </c>
      <c r="BD111" s="176" t="e" cm="1">
        <f t="array" ref="BD111">_xlfn.XLOOKUP(BD$1,'PY1 Data(H)'!$A$1:$CZ$1,_xlfn.XLOOKUP($A111,'PY1 Data(H)'!$A$1:$A$288,'PY1 Data(H)'!$A$1:$CZ$288))</f>
        <v>#N/A</v>
      </c>
      <c r="BE111" s="176" t="e" cm="1">
        <f t="array" ref="BE111">_xlfn.XLOOKUP(BE$1,'PY1 Data(H)'!$A$1:$CZ$1,_xlfn.XLOOKUP($A111,'PY1 Data(H)'!$A$1:$A$288,'PY1 Data(H)'!$A$1:$CZ$288))</f>
        <v>#N/A</v>
      </c>
      <c r="BF111" s="176" t="e" cm="1">
        <f t="array" ref="BF111">_xlfn.XLOOKUP(BF$1,'PY1 Data(H)'!$A$1:$CZ$1,_xlfn.XLOOKUP($A111,'PY1 Data(H)'!$A$1:$A$288,'PY1 Data(H)'!$A$1:$CZ$288))</f>
        <v>#N/A</v>
      </c>
      <c r="BG111" s="176" t="e" cm="1">
        <f t="array" ref="BG111">_xlfn.XLOOKUP(BG$1,'PY1 Data(H)'!$A$1:$CZ$1,_xlfn.XLOOKUP($A111,'PY1 Data(H)'!$A$1:$A$288,'PY1 Data(H)'!$A$1:$CZ$288))</f>
        <v>#N/A</v>
      </c>
      <c r="BH111" s="176" t="e" cm="1">
        <f t="array" ref="BH111">_xlfn.XLOOKUP(BH$1,'PY1 Data(H)'!$A$1:$CZ$1,_xlfn.XLOOKUP($A111,'PY1 Data(H)'!$A$1:$A$288,'PY1 Data(H)'!$A$1:$CZ$288))</f>
        <v>#N/A</v>
      </c>
      <c r="BI111" s="176" t="e" cm="1">
        <f t="array" ref="BI111">_xlfn.XLOOKUP(BI$1,'PY1 Data(H)'!$A$1:$CZ$1,_xlfn.XLOOKUP($A111,'PY1 Data(H)'!$A$1:$A$288,'PY1 Data(H)'!$A$1:$CZ$288))</f>
        <v>#N/A</v>
      </c>
      <c r="BJ111" s="176" t="e" cm="1">
        <f t="array" ref="BJ111">_xlfn.XLOOKUP(BJ$1,'PY1 Data(H)'!$A$1:$CZ$1,_xlfn.XLOOKUP($A111,'PY1 Data(H)'!$A$1:$A$288,'PY1 Data(H)'!$A$1:$CZ$288))</f>
        <v>#N/A</v>
      </c>
      <c r="BK111" s="176" t="e" cm="1">
        <f t="array" ref="BK111">_xlfn.XLOOKUP(BK$1,'PY1 Data(H)'!$A$1:$CZ$1,_xlfn.XLOOKUP($A111,'PY1 Data(H)'!$A$1:$A$288,'PY1 Data(H)'!$A$1:$CZ$288))</f>
        <v>#N/A</v>
      </c>
      <c r="BL111" s="176" t="e" cm="1">
        <f t="array" ref="BL111">_xlfn.XLOOKUP(BL$1,'PY1 Data(H)'!$A$1:$CZ$1,_xlfn.XLOOKUP($A111,'PY1 Data(H)'!$A$1:$A$288,'PY1 Data(H)'!$A$1:$CZ$288))</f>
        <v>#N/A</v>
      </c>
      <c r="BM111" s="176" t="e" cm="1">
        <f t="array" ref="BM111">_xlfn.XLOOKUP(BM$1,'PY1 Data(H)'!$A$1:$CZ$1,_xlfn.XLOOKUP($A111,'PY1 Data(H)'!$A$1:$A$288,'PY1 Data(H)'!$A$1:$CZ$288))</f>
        <v>#N/A</v>
      </c>
      <c r="BN111" s="176" t="e" cm="1">
        <f t="array" ref="BN111">_xlfn.XLOOKUP(BN$1,'PY1 Data(H)'!$A$1:$CZ$1,_xlfn.XLOOKUP($A111,'PY1 Data(H)'!$A$1:$A$288,'PY1 Data(H)'!$A$1:$CZ$288))</f>
        <v>#N/A</v>
      </c>
      <c r="BO111" s="176" t="e" cm="1">
        <f t="array" ref="BO111">_xlfn.XLOOKUP(BO$1,'PY1 Data(H)'!$A$1:$CZ$1,_xlfn.XLOOKUP($A111,'PY1 Data(H)'!$A$1:$A$288,'PY1 Data(H)'!$A$1:$CZ$288))</f>
        <v>#N/A</v>
      </c>
      <c r="BP111" s="176" t="e" cm="1">
        <f t="array" ref="BP111">_xlfn.XLOOKUP(BP$1,'PY1 Data(H)'!$A$1:$CZ$1,_xlfn.XLOOKUP($A111,'PY1 Data(H)'!$A$1:$A$288,'PY1 Data(H)'!$A$1:$CZ$288))</f>
        <v>#N/A</v>
      </c>
      <c r="BQ111" s="176" t="e" cm="1">
        <f t="array" ref="BQ111">_xlfn.XLOOKUP(BQ$1,'PY1 Data(H)'!$A$1:$CZ$1,_xlfn.XLOOKUP($A111,'PY1 Data(H)'!$A$1:$A$288,'PY1 Data(H)'!$A$1:$CZ$288))</f>
        <v>#N/A</v>
      </c>
      <c r="BR111" s="176" t="e" cm="1">
        <f t="array" ref="BR111">_xlfn.XLOOKUP(BR$1,'PY1 Data(H)'!$A$1:$CZ$1,_xlfn.XLOOKUP($A111,'PY1 Data(H)'!$A$1:$A$288,'PY1 Data(H)'!$A$1:$CZ$288))</f>
        <v>#N/A</v>
      </c>
      <c r="BS111" s="176" t="e" cm="1">
        <f t="array" ref="BS111">_xlfn.XLOOKUP(BS$1,'PY1 Data(H)'!$A$1:$CZ$1,_xlfn.XLOOKUP($A111,'PY1 Data(H)'!$A$1:$A$288,'PY1 Data(H)'!$A$1:$CZ$288))</f>
        <v>#N/A</v>
      </c>
      <c r="BT111" s="176" t="e" cm="1">
        <f t="array" ref="BT111">_xlfn.XLOOKUP(BT$1,'PY1 Data(H)'!$A$1:$CZ$1,_xlfn.XLOOKUP($A111,'PY1 Data(H)'!$A$1:$A$288,'PY1 Data(H)'!$A$1:$CZ$288))</f>
        <v>#N/A</v>
      </c>
      <c r="BU111" s="176" t="e" cm="1">
        <f t="array" ref="BU111">_xlfn.XLOOKUP(BU$1,'PY1 Data(H)'!$A$1:$CZ$1,_xlfn.XLOOKUP($A111,'PY1 Data(H)'!$A$1:$A$288,'PY1 Data(H)'!$A$1:$CZ$288))</f>
        <v>#N/A</v>
      </c>
      <c r="BV111" s="176" t="e" cm="1">
        <f t="array" ref="BV111">_xlfn.XLOOKUP(BV$1,'PY1 Data(H)'!$A$1:$CZ$1,_xlfn.XLOOKUP($A111,'PY1 Data(H)'!$A$1:$A$288,'PY1 Data(H)'!$A$1:$CZ$288))</f>
        <v>#N/A</v>
      </c>
      <c r="BW111" s="176" t="e" cm="1">
        <f t="array" ref="BW111">_xlfn.XLOOKUP(BW$1,'PY1 Data(H)'!$A$1:$CZ$1,_xlfn.XLOOKUP($A111,'PY1 Data(H)'!$A$1:$A$288,'PY1 Data(H)'!$A$1:$CZ$288))</f>
        <v>#N/A</v>
      </c>
      <c r="BX111" s="176" t="e" cm="1">
        <f t="array" ref="BX111">_xlfn.XLOOKUP(BX$1,'PY1 Data(H)'!$A$1:$CZ$1,_xlfn.XLOOKUP($A111,'PY1 Data(H)'!$A$1:$A$288,'PY1 Data(H)'!$A$1:$CZ$288))</f>
        <v>#N/A</v>
      </c>
      <c r="BY111" s="176" t="e" cm="1">
        <f t="array" ref="BY111">_xlfn.XLOOKUP(BY$1,'PY1 Data(H)'!$A$1:$CZ$1,_xlfn.XLOOKUP($A111,'PY1 Data(H)'!$A$1:$A$288,'PY1 Data(H)'!$A$1:$CZ$288))</f>
        <v>#N/A</v>
      </c>
      <c r="BZ111" s="176" t="e" cm="1">
        <f t="array" ref="BZ111">_xlfn.XLOOKUP(BZ$1,'PY1 Data(H)'!$A$1:$CZ$1,_xlfn.XLOOKUP($A111,'PY1 Data(H)'!$A$1:$A$288,'PY1 Data(H)'!$A$1:$CZ$288))</f>
        <v>#N/A</v>
      </c>
      <c r="CA111" s="176" t="e" cm="1">
        <f t="array" ref="CA111">_xlfn.XLOOKUP(CA$1,'PY1 Data(H)'!$A$1:$CZ$1,_xlfn.XLOOKUP($A111,'PY1 Data(H)'!$A$1:$A$288,'PY1 Data(H)'!$A$1:$CZ$288))</f>
        <v>#N/A</v>
      </c>
      <c r="CB111" s="176" t="e" cm="1">
        <f t="array" ref="CB111">_xlfn.XLOOKUP(CB$1,'PY1 Data(H)'!$A$1:$CZ$1,_xlfn.XLOOKUP($A111,'PY1 Data(H)'!$A$1:$A$288,'PY1 Data(H)'!$A$1:$CZ$288))</f>
        <v>#N/A</v>
      </c>
      <c r="CC111" s="176" t="e" cm="1">
        <f t="array" ref="CC111">_xlfn.XLOOKUP(CC$1,'PY1 Data(H)'!$A$1:$CZ$1,_xlfn.XLOOKUP($A111,'PY1 Data(H)'!$A$1:$A$288,'PY1 Data(H)'!$A$1:$CZ$288))</f>
        <v>#N/A</v>
      </c>
      <c r="CD111" s="176" t="e" cm="1">
        <f t="array" ref="CD111">_xlfn.XLOOKUP(CD$1,'PY1 Data(H)'!$A$1:$CZ$1,_xlfn.XLOOKUP($A111,'PY1 Data(H)'!$A$1:$A$288,'PY1 Data(H)'!$A$1:$CZ$288))</f>
        <v>#N/A</v>
      </c>
      <c r="CE111" s="176" t="e" cm="1">
        <f t="array" ref="CE111">_xlfn.XLOOKUP(CE$1,'PY1 Data(H)'!$A$1:$CZ$1,_xlfn.XLOOKUP($A111,'PY1 Data(H)'!$A$1:$A$288,'PY1 Data(H)'!$A$1:$CZ$288))</f>
        <v>#N/A</v>
      </c>
      <c r="CF111" s="176" t="e" cm="1">
        <f t="array" ref="CF111">_xlfn.XLOOKUP(CF$1,'PY1 Data(H)'!$A$1:$CZ$1,_xlfn.XLOOKUP($A111,'PY1 Data(H)'!$A$1:$A$288,'PY1 Data(H)'!$A$1:$CZ$288))</f>
        <v>#N/A</v>
      </c>
      <c r="CG111" s="176" t="e" cm="1">
        <f t="array" ref="CG111">_xlfn.XLOOKUP(CG$1,'PY1 Data(H)'!$A$1:$CZ$1,_xlfn.XLOOKUP($A111,'PY1 Data(H)'!$A$1:$A$288,'PY1 Data(H)'!$A$1:$CZ$288))</f>
        <v>#N/A</v>
      </c>
      <c r="CH111" s="176" t="e" cm="1">
        <f t="array" ref="CH111">_xlfn.XLOOKUP(CH$1,'PY1 Data(H)'!$A$1:$CZ$1,_xlfn.XLOOKUP($A111,'PY1 Data(H)'!$A$1:$A$288,'PY1 Data(H)'!$A$1:$CZ$288))</f>
        <v>#N/A</v>
      </c>
      <c r="CI111" s="176" t="e" cm="1">
        <f t="array" ref="CI111">_xlfn.XLOOKUP(CI$1,'PY1 Data(H)'!$A$1:$CZ$1,_xlfn.XLOOKUP($A111,'PY1 Data(H)'!$A$1:$A$288,'PY1 Data(H)'!$A$1:$CZ$288))</f>
        <v>#N/A</v>
      </c>
      <c r="CJ111" s="176" t="e" cm="1">
        <f t="array" ref="CJ111">_xlfn.XLOOKUP(CJ$1,'PY1 Data(H)'!$A$1:$CZ$1,_xlfn.XLOOKUP($A111,'PY1 Data(H)'!$A$1:$A$288,'PY1 Data(H)'!$A$1:$CZ$288))</f>
        <v>#N/A</v>
      </c>
      <c r="CK111" s="176" t="e" cm="1">
        <f t="array" ref="CK111">_xlfn.XLOOKUP(CK$1,'PY1 Data(H)'!$A$1:$CZ$1,_xlfn.XLOOKUP($A111,'PY1 Data(H)'!$A$1:$A$288,'PY1 Data(H)'!$A$1:$CZ$288))</f>
        <v>#N/A</v>
      </c>
      <c r="CL111" s="176" t="e" cm="1">
        <f t="array" ref="CL111">_xlfn.XLOOKUP(CL$1,'PY1 Data(H)'!$A$1:$CZ$1,_xlfn.XLOOKUP($A111,'PY1 Data(H)'!$A$1:$A$288,'PY1 Data(H)'!$A$1:$CZ$288))</f>
        <v>#N/A</v>
      </c>
      <c r="CM111" s="176" t="e" cm="1">
        <f t="array" ref="CM111">_xlfn.XLOOKUP(CM$1,'PY1 Data(H)'!$A$1:$CZ$1,_xlfn.XLOOKUP($A111,'PY1 Data(H)'!$A$1:$A$288,'PY1 Data(H)'!$A$1:$CZ$288))</f>
        <v>#N/A</v>
      </c>
      <c r="CN111" s="176" t="e" cm="1">
        <f t="array" ref="CN111">_xlfn.XLOOKUP(CN$1,'PY1 Data(H)'!$A$1:$CZ$1,_xlfn.XLOOKUP($A111,'PY1 Data(H)'!$A$1:$A$288,'PY1 Data(H)'!$A$1:$CZ$288))</f>
        <v>#N/A</v>
      </c>
      <c r="CO111" s="176" t="e" cm="1">
        <f t="array" ref="CO111">_xlfn.XLOOKUP(CO$1,'PY1 Data(H)'!$A$1:$CZ$1,_xlfn.XLOOKUP($A111,'PY1 Data(H)'!$A$1:$A$288,'PY1 Data(H)'!$A$1:$CZ$288))</f>
        <v>#N/A</v>
      </c>
      <c r="CP111" s="176" t="e" cm="1">
        <f t="array" ref="CP111">_xlfn.XLOOKUP(CP$1,'PY1 Data(H)'!$A$1:$CZ$1,_xlfn.XLOOKUP($A111,'PY1 Data(H)'!$A$1:$A$288,'PY1 Data(H)'!$A$1:$CZ$288))</f>
        <v>#N/A</v>
      </c>
      <c r="CQ111" s="176" t="e" cm="1">
        <f t="array" ref="CQ111">_xlfn.XLOOKUP(CQ$1,'PY1 Data(H)'!$A$1:$CZ$1,_xlfn.XLOOKUP($A111,'PY1 Data(H)'!$A$1:$A$288,'PY1 Data(H)'!$A$1:$CZ$288))</f>
        <v>#N/A</v>
      </c>
      <c r="CR111" s="176" t="e" cm="1">
        <f t="array" ref="CR111">_xlfn.XLOOKUP(CR$1,'PY1 Data(H)'!$A$1:$CZ$1,_xlfn.XLOOKUP($A111,'PY1 Data(H)'!$A$1:$A$288,'PY1 Data(H)'!$A$1:$CZ$288))</f>
        <v>#N/A</v>
      </c>
      <c r="CS111" s="176" t="e" cm="1">
        <f t="array" ref="CS111">_xlfn.XLOOKUP(CS$1,'PY1 Data(H)'!$A$1:$CZ$1,_xlfn.XLOOKUP($A111,'PY1 Data(H)'!$A$1:$A$288,'PY1 Data(H)'!$A$1:$CZ$288))</f>
        <v>#N/A</v>
      </c>
      <c r="CT111" s="176" t="e" cm="1">
        <f t="array" ref="CT111">_xlfn.XLOOKUP(CT$1,'PY1 Data(H)'!$A$1:$CZ$1,_xlfn.XLOOKUP($A111,'PY1 Data(H)'!$A$1:$A$288,'PY1 Data(H)'!$A$1:$CZ$288))</f>
        <v>#N/A</v>
      </c>
      <c r="CU111" s="176" t="e" cm="1">
        <f t="array" ref="CU111">_xlfn.XLOOKUP(CU$1,'PY1 Data(H)'!$A$1:$CZ$1,_xlfn.XLOOKUP($A111,'PY1 Data(H)'!$A$1:$A$288,'PY1 Data(H)'!$A$1:$CZ$288))</f>
        <v>#N/A</v>
      </c>
      <c r="CV111" s="176" t="e" cm="1">
        <f t="array" ref="CV111">_xlfn.XLOOKUP(CV$1,'PY1 Data(H)'!$A$1:$CZ$1,_xlfn.XLOOKUP($A111,'PY1 Data(H)'!$A$1:$A$288,'PY1 Data(H)'!$A$1:$CZ$288))</f>
        <v>#N/A</v>
      </c>
      <c r="CW111" s="176" t="e" cm="1">
        <f t="array" ref="CW111">_xlfn.XLOOKUP(CW$1,'PY1 Data(H)'!$A$1:$CZ$1,_xlfn.XLOOKUP($A111,'PY1 Data(H)'!$A$1:$A$288,'PY1 Data(H)'!$A$1:$CZ$288))</f>
        <v>#N/A</v>
      </c>
      <c r="CX111" s="176" t="e" cm="1">
        <f t="array" ref="CX111">_xlfn.XLOOKUP(CX$1,'PY1 Data(H)'!$A$1:$CZ$1,_xlfn.XLOOKUP($A111,'PY1 Data(H)'!$A$1:$A$288,'PY1 Data(H)'!$A$1:$CZ$288))</f>
        <v>#N/A</v>
      </c>
      <c r="CY111" s="176" t="e" cm="1">
        <f t="array" ref="CY111">_xlfn.XLOOKUP(CY$1,'PY1 Data(H)'!$A$1:$CZ$1,_xlfn.XLOOKUP($A111,'PY1 Data(H)'!$A$1:$A$288,'PY1 Data(H)'!$A$1:$CZ$288))</f>
        <v>#N/A</v>
      </c>
    </row>
    <row r="112" spans="1:103" x14ac:dyDescent="0.3">
      <c r="A112">
        <v>352</v>
      </c>
      <c r="D112" s="176" cm="1">
        <f t="array" ref="D112">_xlfn.XLOOKUP(D$1,'PY1 Data(H)'!$A$1:$CZ$1,_xlfn.XLOOKUP($A112,'PY1 Data(H)'!$A$1:$A$288,'PY1 Data(H)'!$A$1:$CZ$288))</f>
        <v>0</v>
      </c>
      <c r="E112" s="176" cm="1">
        <f t="array" ref="E112">_xlfn.XLOOKUP(E$1,'PY1 Data(H)'!$A$1:$CZ$1,_xlfn.XLOOKUP($A112,'PY1 Data(H)'!$A$1:$A$288,'PY1 Data(H)'!$A$1:$CZ$288))</f>
        <v>574672</v>
      </c>
      <c r="F112" s="176" cm="1">
        <f t="array" ref="F112">_xlfn.XLOOKUP(F$1,'PY1 Data(H)'!$A$1:$CZ$1,_xlfn.XLOOKUP($A112,'PY1 Data(H)'!$A$1:$A$288,'PY1 Data(H)'!$A$1:$CZ$288))</f>
        <v>0</v>
      </c>
      <c r="G112" s="176" cm="1">
        <f t="array" ref="G112">_xlfn.XLOOKUP(G$1,'PY1 Data(H)'!$A$1:$CZ$1,_xlfn.XLOOKUP($A112,'PY1 Data(H)'!$A$1:$A$288,'PY1 Data(H)'!$A$1:$CZ$288))</f>
        <v>0</v>
      </c>
      <c r="H112" s="176" cm="1">
        <f t="array" ref="H112">_xlfn.XLOOKUP(H$1,'PY1 Data(H)'!$A$1:$CZ$1,_xlfn.XLOOKUP($A112,'PY1 Data(H)'!$A$1:$A$288,'PY1 Data(H)'!$A$1:$CZ$288))</f>
        <v>0</v>
      </c>
      <c r="I112" s="176" cm="1">
        <f t="array" ref="I112">_xlfn.XLOOKUP(I$1,'PY1 Data(H)'!$A$1:$CZ$1,_xlfn.XLOOKUP($A112,'PY1 Data(H)'!$A$1:$A$288,'PY1 Data(H)'!$A$1:$CZ$288))</f>
        <v>0</v>
      </c>
      <c r="J112" s="176" cm="1">
        <f t="array" ref="J112">_xlfn.XLOOKUP(J$1,'PY1 Data(H)'!$A$1:$CZ$1,_xlfn.XLOOKUP($A112,'PY1 Data(H)'!$A$1:$A$288,'PY1 Data(H)'!$A$1:$CZ$288))</f>
        <v>0</v>
      </c>
      <c r="K112" s="176" cm="1">
        <f t="array" ref="K112">_xlfn.XLOOKUP(K$1,'PY1 Data(H)'!$A$1:$CZ$1,_xlfn.XLOOKUP($A112,'PY1 Data(H)'!$A$1:$A$288,'PY1 Data(H)'!$A$1:$CZ$288))</f>
        <v>0</v>
      </c>
      <c r="L112" s="176" cm="1">
        <f t="array" ref="L112">_xlfn.XLOOKUP(L$1,'PY1 Data(H)'!$A$1:$CZ$1,_xlfn.XLOOKUP($A112,'PY1 Data(H)'!$A$1:$A$288,'PY1 Data(H)'!$A$1:$CZ$288))</f>
        <v>0</v>
      </c>
      <c r="M112" s="176" cm="1">
        <f t="array" ref="M112">_xlfn.XLOOKUP(M$1,'PY1 Data(H)'!$A$1:$CZ$1,_xlfn.XLOOKUP($A112,'PY1 Data(H)'!$A$1:$A$288,'PY1 Data(H)'!$A$1:$CZ$288))</f>
        <v>0</v>
      </c>
      <c r="N112" s="176" cm="1">
        <f t="array" ref="N112">_xlfn.XLOOKUP(N$1,'PY1 Data(H)'!$A$1:$CZ$1,_xlfn.XLOOKUP($A112,'PY1 Data(H)'!$A$1:$A$288,'PY1 Data(H)'!$A$1:$CZ$288))</f>
        <v>0</v>
      </c>
      <c r="O112" s="176" cm="1">
        <f t="array" ref="O112">_xlfn.XLOOKUP(O$1,'PY1 Data(H)'!$A$1:$CZ$1,_xlfn.XLOOKUP($A112,'PY1 Data(H)'!$A$1:$A$288,'PY1 Data(H)'!$A$1:$CZ$288))</f>
        <v>68228</v>
      </c>
      <c r="P112" s="176" cm="1">
        <f t="array" ref="P112">_xlfn.XLOOKUP(P$1,'PY1 Data(H)'!$A$1:$CZ$1,_xlfn.XLOOKUP($A112,'PY1 Data(H)'!$A$1:$A$288,'PY1 Data(H)'!$A$1:$CZ$288))</f>
        <v>0</v>
      </c>
      <c r="Q112" s="176" cm="1">
        <f t="array" ref="Q112">_xlfn.XLOOKUP(Q$1,'PY1 Data(H)'!$A$1:$CZ$1,_xlfn.XLOOKUP($A112,'PY1 Data(H)'!$A$1:$A$288,'PY1 Data(H)'!$A$1:$CZ$288))</f>
        <v>0</v>
      </c>
      <c r="R112" s="176" cm="1">
        <f t="array" ref="R112">_xlfn.XLOOKUP(R$1,'PY1 Data(H)'!$A$1:$CZ$1,_xlfn.XLOOKUP($A112,'PY1 Data(H)'!$A$1:$A$288,'PY1 Data(H)'!$A$1:$CZ$288))</f>
        <v>0</v>
      </c>
      <c r="S112" s="176" cm="1">
        <f t="array" ref="S112">_xlfn.XLOOKUP(S$1,'PY1 Data(H)'!$A$1:$CZ$1,_xlfn.XLOOKUP($A112,'PY1 Data(H)'!$A$1:$A$288,'PY1 Data(H)'!$A$1:$CZ$288))</f>
        <v>405000</v>
      </c>
      <c r="T112" s="176" cm="1">
        <f t="array" ref="T112">_xlfn.XLOOKUP(T$1,'PY1 Data(H)'!$A$1:$CZ$1,_xlfn.XLOOKUP($A112,'PY1 Data(H)'!$A$1:$A$288,'PY1 Data(H)'!$A$1:$CZ$288))</f>
        <v>0</v>
      </c>
      <c r="U112" s="176" cm="1">
        <f t="array" ref="U112">_xlfn.XLOOKUP(U$1,'PY1 Data(H)'!$A$1:$CZ$1,_xlfn.XLOOKUP($A112,'PY1 Data(H)'!$A$1:$A$288,'PY1 Data(H)'!$A$1:$CZ$288))</f>
        <v>0</v>
      </c>
      <c r="V112" s="176" cm="1">
        <f t="array" ref="V112">_xlfn.XLOOKUP(V$1,'PY1 Data(H)'!$A$1:$CZ$1,_xlfn.XLOOKUP($A112,'PY1 Data(H)'!$A$1:$A$288,'PY1 Data(H)'!$A$1:$CZ$288))</f>
        <v>152460</v>
      </c>
      <c r="W112" s="176" cm="1">
        <f t="array" ref="W112">_xlfn.XLOOKUP(W$1,'PY1 Data(H)'!$A$1:$CZ$1,_xlfn.XLOOKUP($A112,'PY1 Data(H)'!$A$1:$A$288,'PY1 Data(H)'!$A$1:$CZ$288))</f>
        <v>0</v>
      </c>
      <c r="X112" s="176" cm="1">
        <f t="array" ref="X112">_xlfn.XLOOKUP(X$1,'PY1 Data(H)'!$A$1:$CZ$1,_xlfn.XLOOKUP($A112,'PY1 Data(H)'!$A$1:$A$288,'PY1 Data(H)'!$A$1:$CZ$288))</f>
        <v>0</v>
      </c>
      <c r="Y112" s="176" cm="1">
        <f t="array" ref="Y112">_xlfn.XLOOKUP(Y$1,'PY1 Data(H)'!$A$1:$CZ$1,_xlfn.XLOOKUP($A112,'PY1 Data(H)'!$A$1:$A$288,'PY1 Data(H)'!$A$1:$CZ$288))</f>
        <v>0</v>
      </c>
      <c r="Z112" s="176" cm="1">
        <f t="array" ref="Z112">_xlfn.XLOOKUP(Z$1,'PY1 Data(H)'!$A$1:$CZ$1,_xlfn.XLOOKUP($A112,'PY1 Data(H)'!$A$1:$A$288,'PY1 Data(H)'!$A$1:$CZ$288))</f>
        <v>0</v>
      </c>
      <c r="AA112" s="176" cm="1">
        <f t="array" ref="AA112">_xlfn.XLOOKUP(AA$1,'PY1 Data(H)'!$A$1:$CZ$1,_xlfn.XLOOKUP($A112,'PY1 Data(H)'!$A$1:$A$288,'PY1 Data(H)'!$A$1:$CZ$288))</f>
        <v>2636393</v>
      </c>
      <c r="AB112" s="176" cm="1">
        <f t="array" ref="AB112">_xlfn.XLOOKUP(AB$1,'PY1 Data(H)'!$A$1:$CZ$1,_xlfn.XLOOKUP($A112,'PY1 Data(H)'!$A$1:$A$288,'PY1 Data(H)'!$A$1:$CZ$288))</f>
        <v>28300</v>
      </c>
      <c r="AC112" s="176" cm="1">
        <f t="array" ref="AC112">_xlfn.XLOOKUP(AC$1,'PY1 Data(H)'!$A$1:$CZ$1,_xlfn.XLOOKUP($A112,'PY1 Data(H)'!$A$1:$A$288,'PY1 Data(H)'!$A$1:$CZ$288))</f>
        <v>0</v>
      </c>
      <c r="AD112" s="176" cm="1">
        <f t="array" ref="AD112">_xlfn.XLOOKUP(AD$1,'PY1 Data(H)'!$A$1:$CZ$1,_xlfn.XLOOKUP($A112,'PY1 Data(H)'!$A$1:$A$288,'PY1 Data(H)'!$A$1:$CZ$288))</f>
        <v>993188</v>
      </c>
      <c r="AE112" s="176" cm="1">
        <f t="array" ref="AE112">_xlfn.XLOOKUP(AE$1,'PY1 Data(H)'!$A$1:$CZ$1,_xlfn.XLOOKUP($A112,'PY1 Data(H)'!$A$1:$A$288,'PY1 Data(H)'!$A$1:$CZ$288))</f>
        <v>0</v>
      </c>
      <c r="AF112" s="176" cm="1">
        <f t="array" ref="AF112">_xlfn.XLOOKUP(AF$1,'PY1 Data(H)'!$A$1:$CZ$1,_xlfn.XLOOKUP($A112,'PY1 Data(H)'!$A$1:$A$288,'PY1 Data(H)'!$A$1:$CZ$288))</f>
        <v>933100</v>
      </c>
      <c r="AG112" s="176" cm="1">
        <f t="array" ref="AG112">_xlfn.XLOOKUP(AG$1,'PY1 Data(H)'!$A$1:$CZ$1,_xlfn.XLOOKUP($A112,'PY1 Data(H)'!$A$1:$A$288,'PY1 Data(H)'!$A$1:$CZ$288))</f>
        <v>37000</v>
      </c>
      <c r="AH112" s="176" cm="1">
        <f t="array" ref="AH112">_xlfn.XLOOKUP(AH$1,'PY1 Data(H)'!$A$1:$CZ$1,_xlfn.XLOOKUP($A112,'PY1 Data(H)'!$A$1:$A$288,'PY1 Data(H)'!$A$1:$CZ$288))</f>
        <v>0</v>
      </c>
      <c r="AI112" s="176" cm="1">
        <f t="array" ref="AI112">_xlfn.XLOOKUP(AI$1,'PY1 Data(H)'!$A$1:$CZ$1,_xlfn.XLOOKUP($A112,'PY1 Data(H)'!$A$1:$A$288,'PY1 Data(H)'!$A$1:$CZ$288))</f>
        <v>0</v>
      </c>
      <c r="AJ112" s="176" cm="1">
        <f t="array" ref="AJ112">_xlfn.XLOOKUP(AJ$1,'PY1 Data(H)'!$A$1:$CZ$1,_xlfn.XLOOKUP($A112,'PY1 Data(H)'!$A$1:$A$288,'PY1 Data(H)'!$A$1:$CZ$288))</f>
        <v>0</v>
      </c>
      <c r="AK112" s="176" cm="1">
        <f t="array" ref="AK112">_xlfn.XLOOKUP(AK$1,'PY1 Data(H)'!$A$1:$CZ$1,_xlfn.XLOOKUP($A112,'PY1 Data(H)'!$A$1:$A$288,'PY1 Data(H)'!$A$1:$CZ$288))</f>
        <v>0</v>
      </c>
      <c r="AL112" s="176" cm="1">
        <f t="array" ref="AL112">_xlfn.XLOOKUP(AL$1,'PY1 Data(H)'!$A$1:$CZ$1,_xlfn.XLOOKUP($A112,'PY1 Data(H)'!$A$1:$A$288,'PY1 Data(H)'!$A$1:$CZ$288))</f>
        <v>0</v>
      </c>
      <c r="AM112" s="176" cm="1">
        <f t="array" ref="AM112">_xlfn.XLOOKUP(AM$1,'PY1 Data(H)'!$A$1:$CZ$1,_xlfn.XLOOKUP($A112,'PY1 Data(H)'!$A$1:$A$288,'PY1 Data(H)'!$A$1:$CZ$288))</f>
        <v>0</v>
      </c>
      <c r="AN112" s="176" cm="1">
        <f t="array" ref="AN112">_xlfn.XLOOKUP(AN$1,'PY1 Data(H)'!$A$1:$CZ$1,_xlfn.XLOOKUP($A112,'PY1 Data(H)'!$A$1:$A$288,'PY1 Data(H)'!$A$1:$CZ$288))</f>
        <v>0</v>
      </c>
      <c r="AO112" s="176" cm="1">
        <f t="array" ref="AO112">_xlfn.XLOOKUP(AO$1,'PY1 Data(H)'!$A$1:$CZ$1,_xlfn.XLOOKUP($A112,'PY1 Data(H)'!$A$1:$A$288,'PY1 Data(H)'!$A$1:$CZ$288))</f>
        <v>0</v>
      </c>
      <c r="AP112" s="176" cm="1">
        <f t="array" ref="AP112">_xlfn.XLOOKUP(AP$1,'PY1 Data(H)'!$A$1:$CZ$1,_xlfn.XLOOKUP($A112,'PY1 Data(H)'!$A$1:$A$288,'PY1 Data(H)'!$A$1:$CZ$288))</f>
        <v>0</v>
      </c>
      <c r="AQ112" s="176" cm="1">
        <f t="array" ref="AQ112">_xlfn.XLOOKUP(AQ$1,'PY1 Data(H)'!$A$1:$CZ$1,_xlfn.XLOOKUP($A112,'PY1 Data(H)'!$A$1:$A$288,'PY1 Data(H)'!$A$1:$CZ$288))</f>
        <v>0</v>
      </c>
      <c r="AR112" s="176" cm="1">
        <f t="array" ref="AR112">_xlfn.XLOOKUP(AR$1,'PY1 Data(H)'!$A$1:$CZ$1,_xlfn.XLOOKUP($A112,'PY1 Data(H)'!$A$1:$A$288,'PY1 Data(H)'!$A$1:$CZ$288))</f>
        <v>0</v>
      </c>
      <c r="AS112" s="176" cm="1">
        <f t="array" ref="AS112">_xlfn.XLOOKUP(AS$1,'PY1 Data(H)'!$A$1:$CZ$1,_xlfn.XLOOKUP($A112,'PY1 Data(H)'!$A$1:$A$288,'PY1 Data(H)'!$A$1:$CZ$288))</f>
        <v>0</v>
      </c>
      <c r="AT112" s="176" cm="1">
        <f t="array" ref="AT112">_xlfn.XLOOKUP(AT$1,'PY1 Data(H)'!$A$1:$CZ$1,_xlfn.XLOOKUP($A112,'PY1 Data(H)'!$A$1:$A$288,'PY1 Data(H)'!$A$1:$CZ$288))</f>
        <v>0</v>
      </c>
      <c r="AU112" s="176" cm="1">
        <f t="array" ref="AU112">_xlfn.XLOOKUP(AU$1,'PY1 Data(H)'!$A$1:$CZ$1,_xlfn.XLOOKUP($A112,'PY1 Data(H)'!$A$1:$A$288,'PY1 Data(H)'!$A$1:$CZ$288))</f>
        <v>0</v>
      </c>
      <c r="AV112" s="176" cm="1">
        <f t="array" ref="AV112">_xlfn.XLOOKUP(AV$1,'PY1 Data(H)'!$A$1:$CZ$1,_xlfn.XLOOKUP($A112,'PY1 Data(H)'!$A$1:$A$288,'PY1 Data(H)'!$A$1:$CZ$288))</f>
        <v>2648578</v>
      </c>
      <c r="AW112" s="176" cm="1">
        <f t="array" ref="AW112">_xlfn.XLOOKUP(AW$1,'PY1 Data(H)'!$A$1:$CZ$1,_xlfn.XLOOKUP($A112,'PY1 Data(H)'!$A$1:$A$288,'PY1 Data(H)'!$A$1:$CZ$288))</f>
        <v>0</v>
      </c>
      <c r="AX112" s="176" cm="1">
        <f t="array" ref="AX112">_xlfn.XLOOKUP(AX$1,'PY1 Data(H)'!$A$1:$CZ$1,_xlfn.XLOOKUP($A112,'PY1 Data(H)'!$A$1:$A$288,'PY1 Data(H)'!$A$1:$CZ$288))</f>
        <v>0</v>
      </c>
      <c r="AY112" s="176" cm="1">
        <f t="array" ref="AY112">_xlfn.XLOOKUP(AY$1,'PY1 Data(H)'!$A$1:$CZ$1,_xlfn.XLOOKUP($A112,'PY1 Data(H)'!$A$1:$A$288,'PY1 Data(H)'!$A$1:$CZ$288))</f>
        <v>0</v>
      </c>
      <c r="AZ112" s="176" cm="1">
        <f t="array" ref="AZ112">_xlfn.XLOOKUP(AZ$1,'PY1 Data(H)'!$A$1:$CZ$1,_xlfn.XLOOKUP($A112,'PY1 Data(H)'!$A$1:$A$288,'PY1 Data(H)'!$A$1:$CZ$288))</f>
        <v>0</v>
      </c>
      <c r="BA112" s="176" cm="1">
        <f t="array" ref="BA112">_xlfn.XLOOKUP(BA$1,'PY1 Data(H)'!$A$1:$CZ$1,_xlfn.XLOOKUP($A112,'PY1 Data(H)'!$A$1:$A$288,'PY1 Data(H)'!$A$1:$CZ$288))</f>
        <v>0</v>
      </c>
      <c r="BB112" s="176" cm="1">
        <f t="array" ref="BB112">_xlfn.XLOOKUP(BB$1,'PY1 Data(H)'!$A$1:$CZ$1,_xlfn.XLOOKUP($A112,'PY1 Data(H)'!$A$1:$A$288,'PY1 Data(H)'!$A$1:$CZ$288))</f>
        <v>2848152</v>
      </c>
      <c r="BC112" s="176" cm="1">
        <f t="array" ref="BC112">_xlfn.XLOOKUP(BC$1,'PY1 Data(H)'!$A$1:$CZ$1,_xlfn.XLOOKUP($A112,'PY1 Data(H)'!$A$1:$A$288,'PY1 Data(H)'!$A$1:$CZ$288))</f>
        <v>0</v>
      </c>
      <c r="BD112" s="176" cm="1">
        <f t="array" ref="BD112">_xlfn.XLOOKUP(BD$1,'PY1 Data(H)'!$A$1:$CZ$1,_xlfn.XLOOKUP($A112,'PY1 Data(H)'!$A$1:$A$288,'PY1 Data(H)'!$A$1:$CZ$288))</f>
        <v>0</v>
      </c>
      <c r="BE112" s="176" cm="1">
        <f t="array" ref="BE112">_xlfn.XLOOKUP(BE$1,'PY1 Data(H)'!$A$1:$CZ$1,_xlfn.XLOOKUP($A112,'PY1 Data(H)'!$A$1:$A$288,'PY1 Data(H)'!$A$1:$CZ$288))</f>
        <v>0</v>
      </c>
      <c r="BF112" s="176" cm="1">
        <f t="array" ref="BF112">_xlfn.XLOOKUP(BF$1,'PY1 Data(H)'!$A$1:$CZ$1,_xlfn.XLOOKUP($A112,'PY1 Data(H)'!$A$1:$A$288,'PY1 Data(H)'!$A$1:$CZ$288))</f>
        <v>0</v>
      </c>
      <c r="BG112" s="176" cm="1">
        <f t="array" ref="BG112">_xlfn.XLOOKUP(BG$1,'PY1 Data(H)'!$A$1:$CZ$1,_xlfn.XLOOKUP($A112,'PY1 Data(H)'!$A$1:$A$288,'PY1 Data(H)'!$A$1:$CZ$288))</f>
        <v>0</v>
      </c>
      <c r="BH112" s="176" cm="1">
        <f t="array" ref="BH112">_xlfn.XLOOKUP(BH$1,'PY1 Data(H)'!$A$1:$CZ$1,_xlfn.XLOOKUP($A112,'PY1 Data(H)'!$A$1:$A$288,'PY1 Data(H)'!$A$1:$CZ$288))</f>
        <v>0</v>
      </c>
      <c r="BI112" s="176" cm="1">
        <f t="array" ref="BI112">_xlfn.XLOOKUP(BI$1,'PY1 Data(H)'!$A$1:$CZ$1,_xlfn.XLOOKUP($A112,'PY1 Data(H)'!$A$1:$A$288,'PY1 Data(H)'!$A$1:$CZ$288))</f>
        <v>0</v>
      </c>
      <c r="BJ112" s="176" cm="1">
        <f t="array" ref="BJ112">_xlfn.XLOOKUP(BJ$1,'PY1 Data(H)'!$A$1:$CZ$1,_xlfn.XLOOKUP($A112,'PY1 Data(H)'!$A$1:$A$288,'PY1 Data(H)'!$A$1:$CZ$288))</f>
        <v>118426</v>
      </c>
      <c r="BK112" s="176" cm="1">
        <f t="array" ref="BK112">_xlfn.XLOOKUP(BK$1,'PY1 Data(H)'!$A$1:$CZ$1,_xlfn.XLOOKUP($A112,'PY1 Data(H)'!$A$1:$A$288,'PY1 Data(H)'!$A$1:$CZ$288))</f>
        <v>0</v>
      </c>
      <c r="BL112" s="176" cm="1">
        <f t="array" ref="BL112">_xlfn.XLOOKUP(BL$1,'PY1 Data(H)'!$A$1:$CZ$1,_xlfn.XLOOKUP($A112,'PY1 Data(H)'!$A$1:$A$288,'PY1 Data(H)'!$A$1:$CZ$288))</f>
        <v>0</v>
      </c>
      <c r="BM112" s="176" cm="1">
        <f t="array" ref="BM112">_xlfn.XLOOKUP(BM$1,'PY1 Data(H)'!$A$1:$CZ$1,_xlfn.XLOOKUP($A112,'PY1 Data(H)'!$A$1:$A$288,'PY1 Data(H)'!$A$1:$CZ$288))</f>
        <v>0</v>
      </c>
      <c r="BN112" s="176" cm="1">
        <f t="array" ref="BN112">_xlfn.XLOOKUP(BN$1,'PY1 Data(H)'!$A$1:$CZ$1,_xlfn.XLOOKUP($A112,'PY1 Data(H)'!$A$1:$A$288,'PY1 Data(H)'!$A$1:$CZ$288))</f>
        <v>90048</v>
      </c>
      <c r="BO112" s="176" cm="1">
        <f t="array" ref="BO112">_xlfn.XLOOKUP(BO$1,'PY1 Data(H)'!$A$1:$CZ$1,_xlfn.XLOOKUP($A112,'PY1 Data(H)'!$A$1:$A$288,'PY1 Data(H)'!$A$1:$CZ$288))</f>
        <v>58400</v>
      </c>
      <c r="BP112" s="176" cm="1">
        <f t="array" ref="BP112">_xlfn.XLOOKUP(BP$1,'PY1 Data(H)'!$A$1:$CZ$1,_xlfn.XLOOKUP($A112,'PY1 Data(H)'!$A$1:$A$288,'PY1 Data(H)'!$A$1:$CZ$288))</f>
        <v>0</v>
      </c>
      <c r="BQ112" s="176" cm="1">
        <f t="array" ref="BQ112">_xlfn.XLOOKUP(BQ$1,'PY1 Data(H)'!$A$1:$CZ$1,_xlfn.XLOOKUP($A112,'PY1 Data(H)'!$A$1:$A$288,'PY1 Data(H)'!$A$1:$CZ$288))</f>
        <v>0</v>
      </c>
      <c r="BR112" s="176" cm="1">
        <f t="array" ref="BR112">_xlfn.XLOOKUP(BR$1,'PY1 Data(H)'!$A$1:$CZ$1,_xlfn.XLOOKUP($A112,'PY1 Data(H)'!$A$1:$A$288,'PY1 Data(H)'!$A$1:$CZ$288))</f>
        <v>0</v>
      </c>
      <c r="BS112" s="176" cm="1">
        <f t="array" ref="BS112">_xlfn.XLOOKUP(BS$1,'PY1 Data(H)'!$A$1:$CZ$1,_xlfn.XLOOKUP($A112,'PY1 Data(H)'!$A$1:$A$288,'PY1 Data(H)'!$A$1:$CZ$288))</f>
        <v>0</v>
      </c>
      <c r="BT112" s="176" cm="1">
        <f t="array" ref="BT112">_xlfn.XLOOKUP(BT$1,'PY1 Data(H)'!$A$1:$CZ$1,_xlfn.XLOOKUP($A112,'PY1 Data(H)'!$A$1:$A$288,'PY1 Data(H)'!$A$1:$CZ$288))</f>
        <v>0</v>
      </c>
      <c r="BU112" s="176" cm="1">
        <f t="array" ref="BU112">_xlfn.XLOOKUP(BU$1,'PY1 Data(H)'!$A$1:$CZ$1,_xlfn.XLOOKUP($A112,'PY1 Data(H)'!$A$1:$A$288,'PY1 Data(H)'!$A$1:$CZ$288))</f>
        <v>0</v>
      </c>
      <c r="BV112" s="176" cm="1">
        <f t="array" ref="BV112">_xlfn.XLOOKUP(BV$1,'PY1 Data(H)'!$A$1:$CZ$1,_xlfn.XLOOKUP($A112,'PY1 Data(H)'!$A$1:$A$288,'PY1 Data(H)'!$A$1:$CZ$288))</f>
        <v>3278505</v>
      </c>
      <c r="BW112" s="176" cm="1">
        <f t="array" ref="BW112">_xlfn.XLOOKUP(BW$1,'PY1 Data(H)'!$A$1:$CZ$1,_xlfn.XLOOKUP($A112,'PY1 Data(H)'!$A$1:$A$288,'PY1 Data(H)'!$A$1:$CZ$288))</f>
        <v>0</v>
      </c>
      <c r="BX112" s="176" cm="1">
        <f t="array" ref="BX112">_xlfn.XLOOKUP(BX$1,'PY1 Data(H)'!$A$1:$CZ$1,_xlfn.XLOOKUP($A112,'PY1 Data(H)'!$A$1:$A$288,'PY1 Data(H)'!$A$1:$CZ$288))</f>
        <v>0</v>
      </c>
      <c r="BY112" s="176" cm="1">
        <f t="array" ref="BY112">_xlfn.XLOOKUP(BY$1,'PY1 Data(H)'!$A$1:$CZ$1,_xlfn.XLOOKUP($A112,'PY1 Data(H)'!$A$1:$A$288,'PY1 Data(H)'!$A$1:$CZ$288))</f>
        <v>0</v>
      </c>
      <c r="BZ112" s="176" cm="1">
        <f t="array" ref="BZ112">_xlfn.XLOOKUP(BZ$1,'PY1 Data(H)'!$A$1:$CZ$1,_xlfn.XLOOKUP($A112,'PY1 Data(H)'!$A$1:$A$288,'PY1 Data(H)'!$A$1:$CZ$288))</f>
        <v>95000</v>
      </c>
      <c r="CA112" s="176" cm="1">
        <f t="array" ref="CA112">_xlfn.XLOOKUP(CA$1,'PY1 Data(H)'!$A$1:$CZ$1,_xlfn.XLOOKUP($A112,'PY1 Data(H)'!$A$1:$A$288,'PY1 Data(H)'!$A$1:$CZ$288))</f>
        <v>0</v>
      </c>
      <c r="CB112" s="176" cm="1">
        <f t="array" ref="CB112">_xlfn.XLOOKUP(CB$1,'PY1 Data(H)'!$A$1:$CZ$1,_xlfn.XLOOKUP($A112,'PY1 Data(H)'!$A$1:$A$288,'PY1 Data(H)'!$A$1:$CZ$288))</f>
        <v>0</v>
      </c>
      <c r="CC112" s="176" cm="1">
        <f t="array" ref="CC112">_xlfn.XLOOKUP(CC$1,'PY1 Data(H)'!$A$1:$CZ$1,_xlfn.XLOOKUP($A112,'PY1 Data(H)'!$A$1:$A$288,'PY1 Data(H)'!$A$1:$CZ$288))</f>
        <v>0</v>
      </c>
      <c r="CD112" s="176" cm="1">
        <f t="array" ref="CD112">_xlfn.XLOOKUP(CD$1,'PY1 Data(H)'!$A$1:$CZ$1,_xlfn.XLOOKUP($A112,'PY1 Data(H)'!$A$1:$A$288,'PY1 Data(H)'!$A$1:$CZ$288))</f>
        <v>567227</v>
      </c>
      <c r="CE112" s="176" cm="1">
        <f t="array" ref="CE112">_xlfn.XLOOKUP(CE$1,'PY1 Data(H)'!$A$1:$CZ$1,_xlfn.XLOOKUP($A112,'PY1 Data(H)'!$A$1:$A$288,'PY1 Data(H)'!$A$1:$CZ$288))</f>
        <v>1495797</v>
      </c>
      <c r="CF112" s="176" cm="1">
        <f t="array" ref="CF112">_xlfn.XLOOKUP(CF$1,'PY1 Data(H)'!$A$1:$CZ$1,_xlfn.XLOOKUP($A112,'PY1 Data(H)'!$A$1:$A$288,'PY1 Data(H)'!$A$1:$CZ$288))</f>
        <v>0</v>
      </c>
      <c r="CG112" s="176" cm="1">
        <f t="array" ref="CG112">_xlfn.XLOOKUP(CG$1,'PY1 Data(H)'!$A$1:$CZ$1,_xlfn.XLOOKUP($A112,'PY1 Data(H)'!$A$1:$A$288,'PY1 Data(H)'!$A$1:$CZ$288))</f>
        <v>0</v>
      </c>
      <c r="CH112" s="176" cm="1">
        <f t="array" ref="CH112">_xlfn.XLOOKUP(CH$1,'PY1 Data(H)'!$A$1:$CZ$1,_xlfn.XLOOKUP($A112,'PY1 Data(H)'!$A$1:$A$288,'PY1 Data(H)'!$A$1:$CZ$288))</f>
        <v>0</v>
      </c>
      <c r="CI112" s="176" cm="1">
        <f t="array" ref="CI112">_xlfn.XLOOKUP(CI$1,'PY1 Data(H)'!$A$1:$CZ$1,_xlfn.XLOOKUP($A112,'PY1 Data(H)'!$A$1:$A$288,'PY1 Data(H)'!$A$1:$CZ$288))</f>
        <v>316871</v>
      </c>
      <c r="CJ112" s="176" cm="1">
        <f t="array" ref="CJ112">_xlfn.XLOOKUP(CJ$1,'PY1 Data(H)'!$A$1:$CZ$1,_xlfn.XLOOKUP($A112,'PY1 Data(H)'!$A$1:$A$288,'PY1 Data(H)'!$A$1:$CZ$288))</f>
        <v>0</v>
      </c>
      <c r="CK112" s="176" cm="1">
        <f t="array" ref="CK112">_xlfn.XLOOKUP(CK$1,'PY1 Data(H)'!$A$1:$CZ$1,_xlfn.XLOOKUP($A112,'PY1 Data(H)'!$A$1:$A$288,'PY1 Data(H)'!$A$1:$CZ$288))</f>
        <v>0</v>
      </c>
      <c r="CL112" s="176" cm="1">
        <f t="array" ref="CL112">_xlfn.XLOOKUP(CL$1,'PY1 Data(H)'!$A$1:$CZ$1,_xlfn.XLOOKUP($A112,'PY1 Data(H)'!$A$1:$A$288,'PY1 Data(H)'!$A$1:$CZ$288))</f>
        <v>0</v>
      </c>
      <c r="CM112" s="176" cm="1">
        <f t="array" ref="CM112">_xlfn.XLOOKUP(CM$1,'PY1 Data(H)'!$A$1:$CZ$1,_xlfn.XLOOKUP($A112,'PY1 Data(H)'!$A$1:$A$288,'PY1 Data(H)'!$A$1:$CZ$288))</f>
        <v>0</v>
      </c>
      <c r="CN112" s="176" cm="1">
        <f t="array" ref="CN112">_xlfn.XLOOKUP(CN$1,'PY1 Data(H)'!$A$1:$CZ$1,_xlfn.XLOOKUP($A112,'PY1 Data(H)'!$A$1:$A$288,'PY1 Data(H)'!$A$1:$CZ$288))</f>
        <v>0</v>
      </c>
      <c r="CO112" s="176" cm="1">
        <f t="array" ref="CO112">_xlfn.XLOOKUP(CO$1,'PY1 Data(H)'!$A$1:$CZ$1,_xlfn.XLOOKUP($A112,'PY1 Data(H)'!$A$1:$A$288,'PY1 Data(H)'!$A$1:$CZ$288))</f>
        <v>526000</v>
      </c>
      <c r="CP112" s="176" cm="1">
        <f t="array" ref="CP112">_xlfn.XLOOKUP(CP$1,'PY1 Data(H)'!$A$1:$CZ$1,_xlfn.XLOOKUP($A112,'PY1 Data(H)'!$A$1:$A$288,'PY1 Data(H)'!$A$1:$CZ$288))</f>
        <v>0</v>
      </c>
      <c r="CQ112" s="176" cm="1">
        <f t="array" ref="CQ112">_xlfn.XLOOKUP(CQ$1,'PY1 Data(H)'!$A$1:$CZ$1,_xlfn.XLOOKUP($A112,'PY1 Data(H)'!$A$1:$A$288,'PY1 Data(H)'!$A$1:$CZ$288))</f>
        <v>0</v>
      </c>
      <c r="CR112" s="176" cm="1">
        <f t="array" ref="CR112">_xlfn.XLOOKUP(CR$1,'PY1 Data(H)'!$A$1:$CZ$1,_xlfn.XLOOKUP($A112,'PY1 Data(H)'!$A$1:$A$288,'PY1 Data(H)'!$A$1:$CZ$288))</f>
        <v>52</v>
      </c>
      <c r="CS112" s="176" cm="1">
        <f t="array" ref="CS112">_xlfn.XLOOKUP(CS$1,'PY1 Data(H)'!$A$1:$CZ$1,_xlfn.XLOOKUP($A112,'PY1 Data(H)'!$A$1:$A$288,'PY1 Data(H)'!$A$1:$CZ$288))</f>
        <v>0</v>
      </c>
      <c r="CT112" s="176" cm="1">
        <f t="array" ref="CT112">_xlfn.XLOOKUP(CT$1,'PY1 Data(H)'!$A$1:$CZ$1,_xlfn.XLOOKUP($A112,'PY1 Data(H)'!$A$1:$A$288,'PY1 Data(H)'!$A$1:$CZ$288))</f>
        <v>0</v>
      </c>
      <c r="CU112" s="176" cm="1">
        <f t="array" ref="CU112">_xlfn.XLOOKUP(CU$1,'PY1 Data(H)'!$A$1:$CZ$1,_xlfn.XLOOKUP($A112,'PY1 Data(H)'!$A$1:$A$288,'PY1 Data(H)'!$A$1:$CZ$288))</f>
        <v>208375</v>
      </c>
      <c r="CV112" s="176" cm="1">
        <f t="array" ref="CV112">_xlfn.XLOOKUP(CV$1,'PY1 Data(H)'!$A$1:$CZ$1,_xlfn.XLOOKUP($A112,'PY1 Data(H)'!$A$1:$A$288,'PY1 Data(H)'!$A$1:$CZ$288))</f>
        <v>0</v>
      </c>
      <c r="CW112" s="176" cm="1">
        <f t="array" ref="CW112">_xlfn.XLOOKUP(CW$1,'PY1 Data(H)'!$A$1:$CZ$1,_xlfn.XLOOKUP($A112,'PY1 Data(H)'!$A$1:$A$288,'PY1 Data(H)'!$A$1:$CZ$288))</f>
        <v>0</v>
      </c>
      <c r="CX112" s="176" cm="1">
        <f t="array" ref="CX112">_xlfn.XLOOKUP(CX$1,'PY1 Data(H)'!$A$1:$CZ$1,_xlfn.XLOOKUP($A112,'PY1 Data(H)'!$A$1:$A$288,'PY1 Data(H)'!$A$1:$CZ$288))</f>
        <v>2869</v>
      </c>
      <c r="CY112" s="176" cm="1">
        <f t="array" ref="CY112">_xlfn.XLOOKUP(CY$1,'PY1 Data(H)'!$A$1:$CZ$1,_xlfn.XLOOKUP($A112,'PY1 Data(H)'!$A$1:$A$288,'PY1 Data(H)'!$A$1:$CZ$288))</f>
        <v>50000</v>
      </c>
    </row>
    <row r="113" spans="1:103" x14ac:dyDescent="0.3">
      <c r="A113">
        <v>986</v>
      </c>
      <c r="D113" s="176" cm="1">
        <f t="array" ref="D113">_xlfn.XLOOKUP(D$1,'PY1 Data(H)'!$A$1:$CZ$1,_xlfn.XLOOKUP($A113,'PY1 Data(H)'!$A$1:$A$288,'PY1 Data(H)'!$A$1:$CZ$288))</f>
        <v>0</v>
      </c>
      <c r="E113" s="176" cm="1">
        <f t="array" ref="E113">_xlfn.XLOOKUP(E$1,'PY1 Data(H)'!$A$1:$CZ$1,_xlfn.XLOOKUP($A113,'PY1 Data(H)'!$A$1:$A$288,'PY1 Data(H)'!$A$1:$CZ$288))</f>
        <v>0</v>
      </c>
      <c r="F113" s="176" cm="1">
        <f t="array" ref="F113">_xlfn.XLOOKUP(F$1,'PY1 Data(H)'!$A$1:$CZ$1,_xlfn.XLOOKUP($A113,'PY1 Data(H)'!$A$1:$A$288,'PY1 Data(H)'!$A$1:$CZ$288))</f>
        <v>0</v>
      </c>
      <c r="G113" s="176" cm="1">
        <f t="array" ref="G113">_xlfn.XLOOKUP(G$1,'PY1 Data(H)'!$A$1:$CZ$1,_xlfn.XLOOKUP($A113,'PY1 Data(H)'!$A$1:$A$288,'PY1 Data(H)'!$A$1:$CZ$288))</f>
        <v>0</v>
      </c>
      <c r="H113" s="176" cm="1">
        <f t="array" ref="H113">_xlfn.XLOOKUP(H$1,'PY1 Data(H)'!$A$1:$CZ$1,_xlfn.XLOOKUP($A113,'PY1 Data(H)'!$A$1:$A$288,'PY1 Data(H)'!$A$1:$CZ$288))</f>
        <v>0</v>
      </c>
      <c r="I113" s="176" cm="1">
        <f t="array" ref="I113">_xlfn.XLOOKUP(I$1,'PY1 Data(H)'!$A$1:$CZ$1,_xlfn.XLOOKUP($A113,'PY1 Data(H)'!$A$1:$A$288,'PY1 Data(H)'!$A$1:$CZ$288))</f>
        <v>0</v>
      </c>
      <c r="J113" s="176" cm="1">
        <f t="array" ref="J113">_xlfn.XLOOKUP(J$1,'PY1 Data(H)'!$A$1:$CZ$1,_xlfn.XLOOKUP($A113,'PY1 Data(H)'!$A$1:$A$288,'PY1 Data(H)'!$A$1:$CZ$288))</f>
        <v>0</v>
      </c>
      <c r="K113" s="176" cm="1">
        <f t="array" ref="K113">_xlfn.XLOOKUP(K$1,'PY1 Data(H)'!$A$1:$CZ$1,_xlfn.XLOOKUP($A113,'PY1 Data(H)'!$A$1:$A$288,'PY1 Data(H)'!$A$1:$CZ$288))</f>
        <v>0</v>
      </c>
      <c r="L113" s="176" cm="1">
        <f t="array" ref="L113">_xlfn.XLOOKUP(L$1,'PY1 Data(H)'!$A$1:$CZ$1,_xlfn.XLOOKUP($A113,'PY1 Data(H)'!$A$1:$A$288,'PY1 Data(H)'!$A$1:$CZ$288))</f>
        <v>0</v>
      </c>
      <c r="M113" s="176" cm="1">
        <f t="array" ref="M113">_xlfn.XLOOKUP(M$1,'PY1 Data(H)'!$A$1:$CZ$1,_xlfn.XLOOKUP($A113,'PY1 Data(H)'!$A$1:$A$288,'PY1 Data(H)'!$A$1:$CZ$288))</f>
        <v>0</v>
      </c>
      <c r="N113" s="176" cm="1">
        <f t="array" ref="N113">_xlfn.XLOOKUP(N$1,'PY1 Data(H)'!$A$1:$CZ$1,_xlfn.XLOOKUP($A113,'PY1 Data(H)'!$A$1:$A$288,'PY1 Data(H)'!$A$1:$CZ$288))</f>
        <v>0</v>
      </c>
      <c r="O113" s="176" cm="1">
        <f t="array" ref="O113">_xlfn.XLOOKUP(O$1,'PY1 Data(H)'!$A$1:$CZ$1,_xlfn.XLOOKUP($A113,'PY1 Data(H)'!$A$1:$A$288,'PY1 Data(H)'!$A$1:$CZ$288))</f>
        <v>0</v>
      </c>
      <c r="P113" s="176" cm="1">
        <f t="array" ref="P113">_xlfn.XLOOKUP(P$1,'PY1 Data(H)'!$A$1:$CZ$1,_xlfn.XLOOKUP($A113,'PY1 Data(H)'!$A$1:$A$288,'PY1 Data(H)'!$A$1:$CZ$288))</f>
        <v>0</v>
      </c>
      <c r="Q113" s="176" cm="1">
        <f t="array" ref="Q113">_xlfn.XLOOKUP(Q$1,'PY1 Data(H)'!$A$1:$CZ$1,_xlfn.XLOOKUP($A113,'PY1 Data(H)'!$A$1:$A$288,'PY1 Data(H)'!$A$1:$CZ$288))</f>
        <v>0</v>
      </c>
      <c r="R113" s="176" cm="1">
        <f t="array" ref="R113">_xlfn.XLOOKUP(R$1,'PY1 Data(H)'!$A$1:$CZ$1,_xlfn.XLOOKUP($A113,'PY1 Data(H)'!$A$1:$A$288,'PY1 Data(H)'!$A$1:$CZ$288))</f>
        <v>0</v>
      </c>
      <c r="S113" s="176" cm="1">
        <f t="array" ref="S113">_xlfn.XLOOKUP(S$1,'PY1 Data(H)'!$A$1:$CZ$1,_xlfn.XLOOKUP($A113,'PY1 Data(H)'!$A$1:$A$288,'PY1 Data(H)'!$A$1:$CZ$288))</f>
        <v>405000</v>
      </c>
      <c r="T113" s="176" cm="1">
        <f t="array" ref="T113">_xlfn.XLOOKUP(T$1,'PY1 Data(H)'!$A$1:$CZ$1,_xlfn.XLOOKUP($A113,'PY1 Data(H)'!$A$1:$A$288,'PY1 Data(H)'!$A$1:$CZ$288))</f>
        <v>0</v>
      </c>
      <c r="U113" s="176" cm="1">
        <f t="array" ref="U113">_xlfn.XLOOKUP(U$1,'PY1 Data(H)'!$A$1:$CZ$1,_xlfn.XLOOKUP($A113,'PY1 Data(H)'!$A$1:$A$288,'PY1 Data(H)'!$A$1:$CZ$288))</f>
        <v>0</v>
      </c>
      <c r="V113" s="176" cm="1">
        <f t="array" ref="V113">_xlfn.XLOOKUP(V$1,'PY1 Data(H)'!$A$1:$CZ$1,_xlfn.XLOOKUP($A113,'PY1 Data(H)'!$A$1:$A$288,'PY1 Data(H)'!$A$1:$CZ$288))</f>
        <v>0</v>
      </c>
      <c r="W113" s="176" cm="1">
        <f t="array" ref="W113">_xlfn.XLOOKUP(W$1,'PY1 Data(H)'!$A$1:$CZ$1,_xlfn.XLOOKUP($A113,'PY1 Data(H)'!$A$1:$A$288,'PY1 Data(H)'!$A$1:$CZ$288))</f>
        <v>0</v>
      </c>
      <c r="X113" s="176" cm="1">
        <f t="array" ref="X113">_xlfn.XLOOKUP(X$1,'PY1 Data(H)'!$A$1:$CZ$1,_xlfn.XLOOKUP($A113,'PY1 Data(H)'!$A$1:$A$288,'PY1 Data(H)'!$A$1:$CZ$288))</f>
        <v>0</v>
      </c>
      <c r="Y113" s="176" cm="1">
        <f t="array" ref="Y113">_xlfn.XLOOKUP(Y$1,'PY1 Data(H)'!$A$1:$CZ$1,_xlfn.XLOOKUP($A113,'PY1 Data(H)'!$A$1:$A$288,'PY1 Data(H)'!$A$1:$CZ$288))</f>
        <v>0</v>
      </c>
      <c r="Z113" s="176" cm="1">
        <f t="array" ref="Z113">_xlfn.XLOOKUP(Z$1,'PY1 Data(H)'!$A$1:$CZ$1,_xlfn.XLOOKUP($A113,'PY1 Data(H)'!$A$1:$A$288,'PY1 Data(H)'!$A$1:$CZ$288))</f>
        <v>0</v>
      </c>
      <c r="AA113" s="176" cm="1">
        <f t="array" ref="AA113">_xlfn.XLOOKUP(AA$1,'PY1 Data(H)'!$A$1:$CZ$1,_xlfn.XLOOKUP($A113,'PY1 Data(H)'!$A$1:$A$288,'PY1 Data(H)'!$A$1:$CZ$288))</f>
        <v>0</v>
      </c>
      <c r="AB113" s="176" cm="1">
        <f t="array" ref="AB113">_xlfn.XLOOKUP(AB$1,'PY1 Data(H)'!$A$1:$CZ$1,_xlfn.XLOOKUP($A113,'PY1 Data(H)'!$A$1:$A$288,'PY1 Data(H)'!$A$1:$CZ$288))</f>
        <v>0</v>
      </c>
      <c r="AC113" s="176" cm="1">
        <f t="array" ref="AC113">_xlfn.XLOOKUP(AC$1,'PY1 Data(H)'!$A$1:$CZ$1,_xlfn.XLOOKUP($A113,'PY1 Data(H)'!$A$1:$A$288,'PY1 Data(H)'!$A$1:$CZ$288))</f>
        <v>0</v>
      </c>
      <c r="AD113" s="176" cm="1">
        <f t="array" ref="AD113">_xlfn.XLOOKUP(AD$1,'PY1 Data(H)'!$A$1:$CZ$1,_xlfn.XLOOKUP($A113,'PY1 Data(H)'!$A$1:$A$288,'PY1 Data(H)'!$A$1:$CZ$288))</f>
        <v>0</v>
      </c>
      <c r="AE113" s="176" cm="1">
        <f t="array" ref="AE113">_xlfn.XLOOKUP(AE$1,'PY1 Data(H)'!$A$1:$CZ$1,_xlfn.XLOOKUP($A113,'PY1 Data(H)'!$A$1:$A$288,'PY1 Data(H)'!$A$1:$CZ$288))</f>
        <v>0</v>
      </c>
      <c r="AF113" s="176" cm="1">
        <f t="array" ref="AF113">_xlfn.XLOOKUP(AF$1,'PY1 Data(H)'!$A$1:$CZ$1,_xlfn.XLOOKUP($A113,'PY1 Data(H)'!$A$1:$A$288,'PY1 Data(H)'!$A$1:$CZ$288))</f>
        <v>909900</v>
      </c>
      <c r="AG113" s="176" cm="1">
        <f t="array" ref="AG113">_xlfn.XLOOKUP(AG$1,'PY1 Data(H)'!$A$1:$CZ$1,_xlfn.XLOOKUP($A113,'PY1 Data(H)'!$A$1:$A$288,'PY1 Data(H)'!$A$1:$CZ$288))</f>
        <v>0</v>
      </c>
      <c r="AH113" s="176" cm="1">
        <f t="array" ref="AH113">_xlfn.XLOOKUP(AH$1,'PY1 Data(H)'!$A$1:$CZ$1,_xlfn.XLOOKUP($A113,'PY1 Data(H)'!$A$1:$A$288,'PY1 Data(H)'!$A$1:$CZ$288))</f>
        <v>0</v>
      </c>
      <c r="AI113" s="176" cm="1">
        <f t="array" ref="AI113">_xlfn.XLOOKUP(AI$1,'PY1 Data(H)'!$A$1:$CZ$1,_xlfn.XLOOKUP($A113,'PY1 Data(H)'!$A$1:$A$288,'PY1 Data(H)'!$A$1:$CZ$288))</f>
        <v>0</v>
      </c>
      <c r="AJ113" s="176" cm="1">
        <f t="array" ref="AJ113">_xlfn.XLOOKUP(AJ$1,'PY1 Data(H)'!$A$1:$CZ$1,_xlfn.XLOOKUP($A113,'PY1 Data(H)'!$A$1:$A$288,'PY1 Data(H)'!$A$1:$CZ$288))</f>
        <v>0</v>
      </c>
      <c r="AK113" s="176" cm="1">
        <f t="array" ref="AK113">_xlfn.XLOOKUP(AK$1,'PY1 Data(H)'!$A$1:$CZ$1,_xlfn.XLOOKUP($A113,'PY1 Data(H)'!$A$1:$A$288,'PY1 Data(H)'!$A$1:$CZ$288))</f>
        <v>0</v>
      </c>
      <c r="AL113" s="176" cm="1">
        <f t="array" ref="AL113">_xlfn.XLOOKUP(AL$1,'PY1 Data(H)'!$A$1:$CZ$1,_xlfn.XLOOKUP($A113,'PY1 Data(H)'!$A$1:$A$288,'PY1 Data(H)'!$A$1:$CZ$288))</f>
        <v>0</v>
      </c>
      <c r="AM113" s="176" cm="1">
        <f t="array" ref="AM113">_xlfn.XLOOKUP(AM$1,'PY1 Data(H)'!$A$1:$CZ$1,_xlfn.XLOOKUP($A113,'PY1 Data(H)'!$A$1:$A$288,'PY1 Data(H)'!$A$1:$CZ$288))</f>
        <v>0</v>
      </c>
      <c r="AN113" s="176" cm="1">
        <f t="array" ref="AN113">_xlfn.XLOOKUP(AN$1,'PY1 Data(H)'!$A$1:$CZ$1,_xlfn.XLOOKUP($A113,'PY1 Data(H)'!$A$1:$A$288,'PY1 Data(H)'!$A$1:$CZ$288))</f>
        <v>0</v>
      </c>
      <c r="AO113" s="176" cm="1">
        <f t="array" ref="AO113">_xlfn.XLOOKUP(AO$1,'PY1 Data(H)'!$A$1:$CZ$1,_xlfn.XLOOKUP($A113,'PY1 Data(H)'!$A$1:$A$288,'PY1 Data(H)'!$A$1:$CZ$288))</f>
        <v>0</v>
      </c>
      <c r="AP113" s="176" cm="1">
        <f t="array" ref="AP113">_xlfn.XLOOKUP(AP$1,'PY1 Data(H)'!$A$1:$CZ$1,_xlfn.XLOOKUP($A113,'PY1 Data(H)'!$A$1:$A$288,'PY1 Data(H)'!$A$1:$CZ$288))</f>
        <v>0</v>
      </c>
      <c r="AQ113" s="176" cm="1">
        <f t="array" ref="AQ113">_xlfn.XLOOKUP(AQ$1,'PY1 Data(H)'!$A$1:$CZ$1,_xlfn.XLOOKUP($A113,'PY1 Data(H)'!$A$1:$A$288,'PY1 Data(H)'!$A$1:$CZ$288))</f>
        <v>0</v>
      </c>
      <c r="AR113" s="176" cm="1">
        <f t="array" ref="AR113">_xlfn.XLOOKUP(AR$1,'PY1 Data(H)'!$A$1:$CZ$1,_xlfn.XLOOKUP($A113,'PY1 Data(H)'!$A$1:$A$288,'PY1 Data(H)'!$A$1:$CZ$288))</f>
        <v>0</v>
      </c>
      <c r="AS113" s="176" cm="1">
        <f t="array" ref="AS113">_xlfn.XLOOKUP(AS$1,'PY1 Data(H)'!$A$1:$CZ$1,_xlfn.XLOOKUP($A113,'PY1 Data(H)'!$A$1:$A$288,'PY1 Data(H)'!$A$1:$CZ$288))</f>
        <v>0</v>
      </c>
      <c r="AT113" s="176" cm="1">
        <f t="array" ref="AT113">_xlfn.XLOOKUP(AT$1,'PY1 Data(H)'!$A$1:$CZ$1,_xlfn.XLOOKUP($A113,'PY1 Data(H)'!$A$1:$A$288,'PY1 Data(H)'!$A$1:$CZ$288))</f>
        <v>0</v>
      </c>
      <c r="AU113" s="176" cm="1">
        <f t="array" ref="AU113">_xlfn.XLOOKUP(AU$1,'PY1 Data(H)'!$A$1:$CZ$1,_xlfn.XLOOKUP($A113,'PY1 Data(H)'!$A$1:$A$288,'PY1 Data(H)'!$A$1:$CZ$288))</f>
        <v>0</v>
      </c>
      <c r="AV113" s="176" cm="1">
        <f t="array" ref="AV113">_xlfn.XLOOKUP(AV$1,'PY1 Data(H)'!$A$1:$CZ$1,_xlfn.XLOOKUP($A113,'PY1 Data(H)'!$A$1:$A$288,'PY1 Data(H)'!$A$1:$CZ$288))</f>
        <v>0</v>
      </c>
      <c r="AW113" s="176" cm="1">
        <f t="array" ref="AW113">_xlfn.XLOOKUP(AW$1,'PY1 Data(H)'!$A$1:$CZ$1,_xlfn.XLOOKUP($A113,'PY1 Data(H)'!$A$1:$A$288,'PY1 Data(H)'!$A$1:$CZ$288))</f>
        <v>0</v>
      </c>
      <c r="AX113" s="176" cm="1">
        <f t="array" ref="AX113">_xlfn.XLOOKUP(AX$1,'PY1 Data(H)'!$A$1:$CZ$1,_xlfn.XLOOKUP($A113,'PY1 Data(H)'!$A$1:$A$288,'PY1 Data(H)'!$A$1:$CZ$288))</f>
        <v>0</v>
      </c>
      <c r="AY113" s="176" cm="1">
        <f t="array" ref="AY113">_xlfn.XLOOKUP(AY$1,'PY1 Data(H)'!$A$1:$CZ$1,_xlfn.XLOOKUP($A113,'PY1 Data(H)'!$A$1:$A$288,'PY1 Data(H)'!$A$1:$CZ$288))</f>
        <v>0</v>
      </c>
      <c r="AZ113" s="176" cm="1">
        <f t="array" ref="AZ113">_xlfn.XLOOKUP(AZ$1,'PY1 Data(H)'!$A$1:$CZ$1,_xlfn.XLOOKUP($A113,'PY1 Data(H)'!$A$1:$A$288,'PY1 Data(H)'!$A$1:$CZ$288))</f>
        <v>0</v>
      </c>
      <c r="BA113" s="176" cm="1">
        <f t="array" ref="BA113">_xlfn.XLOOKUP(BA$1,'PY1 Data(H)'!$A$1:$CZ$1,_xlfn.XLOOKUP($A113,'PY1 Data(H)'!$A$1:$A$288,'PY1 Data(H)'!$A$1:$CZ$288))</f>
        <v>0</v>
      </c>
      <c r="BB113" s="176" cm="1">
        <f t="array" ref="BB113">_xlfn.XLOOKUP(BB$1,'PY1 Data(H)'!$A$1:$CZ$1,_xlfn.XLOOKUP($A113,'PY1 Data(H)'!$A$1:$A$288,'PY1 Data(H)'!$A$1:$CZ$288))</f>
        <v>0</v>
      </c>
      <c r="BC113" s="176" cm="1">
        <f t="array" ref="BC113">_xlfn.XLOOKUP(BC$1,'PY1 Data(H)'!$A$1:$CZ$1,_xlfn.XLOOKUP($A113,'PY1 Data(H)'!$A$1:$A$288,'PY1 Data(H)'!$A$1:$CZ$288))</f>
        <v>0</v>
      </c>
      <c r="BD113" s="176" cm="1">
        <f t="array" ref="BD113">_xlfn.XLOOKUP(BD$1,'PY1 Data(H)'!$A$1:$CZ$1,_xlfn.XLOOKUP($A113,'PY1 Data(H)'!$A$1:$A$288,'PY1 Data(H)'!$A$1:$CZ$288))</f>
        <v>0</v>
      </c>
      <c r="BE113" s="176" cm="1">
        <f t="array" ref="BE113">_xlfn.XLOOKUP(BE$1,'PY1 Data(H)'!$A$1:$CZ$1,_xlfn.XLOOKUP($A113,'PY1 Data(H)'!$A$1:$A$288,'PY1 Data(H)'!$A$1:$CZ$288))</f>
        <v>0</v>
      </c>
      <c r="BF113" s="176" cm="1">
        <f t="array" ref="BF113">_xlfn.XLOOKUP(BF$1,'PY1 Data(H)'!$A$1:$CZ$1,_xlfn.XLOOKUP($A113,'PY1 Data(H)'!$A$1:$A$288,'PY1 Data(H)'!$A$1:$CZ$288))</f>
        <v>0</v>
      </c>
      <c r="BG113" s="176" cm="1">
        <f t="array" ref="BG113">_xlfn.XLOOKUP(BG$1,'PY1 Data(H)'!$A$1:$CZ$1,_xlfn.XLOOKUP($A113,'PY1 Data(H)'!$A$1:$A$288,'PY1 Data(H)'!$A$1:$CZ$288))</f>
        <v>0</v>
      </c>
      <c r="BH113" s="176" cm="1">
        <f t="array" ref="BH113">_xlfn.XLOOKUP(BH$1,'PY1 Data(H)'!$A$1:$CZ$1,_xlfn.XLOOKUP($A113,'PY1 Data(H)'!$A$1:$A$288,'PY1 Data(H)'!$A$1:$CZ$288))</f>
        <v>0</v>
      </c>
      <c r="BI113" s="176" cm="1">
        <f t="array" ref="BI113">_xlfn.XLOOKUP(BI$1,'PY1 Data(H)'!$A$1:$CZ$1,_xlfn.XLOOKUP($A113,'PY1 Data(H)'!$A$1:$A$288,'PY1 Data(H)'!$A$1:$CZ$288))</f>
        <v>0</v>
      </c>
      <c r="BJ113" s="176" cm="1">
        <f t="array" ref="BJ113">_xlfn.XLOOKUP(BJ$1,'PY1 Data(H)'!$A$1:$CZ$1,_xlfn.XLOOKUP($A113,'PY1 Data(H)'!$A$1:$A$288,'PY1 Data(H)'!$A$1:$CZ$288))</f>
        <v>0</v>
      </c>
      <c r="BK113" s="176" cm="1">
        <f t="array" ref="BK113">_xlfn.XLOOKUP(BK$1,'PY1 Data(H)'!$A$1:$CZ$1,_xlfn.XLOOKUP($A113,'PY1 Data(H)'!$A$1:$A$288,'PY1 Data(H)'!$A$1:$CZ$288))</f>
        <v>0</v>
      </c>
      <c r="BL113" s="176" cm="1">
        <f t="array" ref="BL113">_xlfn.XLOOKUP(BL$1,'PY1 Data(H)'!$A$1:$CZ$1,_xlfn.XLOOKUP($A113,'PY1 Data(H)'!$A$1:$A$288,'PY1 Data(H)'!$A$1:$CZ$288))</f>
        <v>0</v>
      </c>
      <c r="BM113" s="176" cm="1">
        <f t="array" ref="BM113">_xlfn.XLOOKUP(BM$1,'PY1 Data(H)'!$A$1:$CZ$1,_xlfn.XLOOKUP($A113,'PY1 Data(H)'!$A$1:$A$288,'PY1 Data(H)'!$A$1:$CZ$288))</f>
        <v>0</v>
      </c>
      <c r="BN113" s="176" cm="1">
        <f t="array" ref="BN113">_xlfn.XLOOKUP(BN$1,'PY1 Data(H)'!$A$1:$CZ$1,_xlfn.XLOOKUP($A113,'PY1 Data(H)'!$A$1:$A$288,'PY1 Data(H)'!$A$1:$CZ$288))</f>
        <v>0</v>
      </c>
      <c r="BO113" s="176" cm="1">
        <f t="array" ref="BO113">_xlfn.XLOOKUP(BO$1,'PY1 Data(H)'!$A$1:$CZ$1,_xlfn.XLOOKUP($A113,'PY1 Data(H)'!$A$1:$A$288,'PY1 Data(H)'!$A$1:$CZ$288))</f>
        <v>0</v>
      </c>
      <c r="BP113" s="176" cm="1">
        <f t="array" ref="BP113">_xlfn.XLOOKUP(BP$1,'PY1 Data(H)'!$A$1:$CZ$1,_xlfn.XLOOKUP($A113,'PY1 Data(H)'!$A$1:$A$288,'PY1 Data(H)'!$A$1:$CZ$288))</f>
        <v>0</v>
      </c>
      <c r="BQ113" s="176" cm="1">
        <f t="array" ref="BQ113">_xlfn.XLOOKUP(BQ$1,'PY1 Data(H)'!$A$1:$CZ$1,_xlfn.XLOOKUP($A113,'PY1 Data(H)'!$A$1:$A$288,'PY1 Data(H)'!$A$1:$CZ$288))</f>
        <v>0</v>
      </c>
      <c r="BR113" s="176" cm="1">
        <f t="array" ref="BR113">_xlfn.XLOOKUP(BR$1,'PY1 Data(H)'!$A$1:$CZ$1,_xlfn.XLOOKUP($A113,'PY1 Data(H)'!$A$1:$A$288,'PY1 Data(H)'!$A$1:$CZ$288))</f>
        <v>0</v>
      </c>
      <c r="BS113" s="176" cm="1">
        <f t="array" ref="BS113">_xlfn.XLOOKUP(BS$1,'PY1 Data(H)'!$A$1:$CZ$1,_xlfn.XLOOKUP($A113,'PY1 Data(H)'!$A$1:$A$288,'PY1 Data(H)'!$A$1:$CZ$288))</f>
        <v>0</v>
      </c>
      <c r="BT113" s="176" cm="1">
        <f t="array" ref="BT113">_xlfn.XLOOKUP(BT$1,'PY1 Data(H)'!$A$1:$CZ$1,_xlfn.XLOOKUP($A113,'PY1 Data(H)'!$A$1:$A$288,'PY1 Data(H)'!$A$1:$CZ$288))</f>
        <v>0</v>
      </c>
      <c r="BU113" s="176" cm="1">
        <f t="array" ref="BU113">_xlfn.XLOOKUP(BU$1,'PY1 Data(H)'!$A$1:$CZ$1,_xlfn.XLOOKUP($A113,'PY1 Data(H)'!$A$1:$A$288,'PY1 Data(H)'!$A$1:$CZ$288))</f>
        <v>0</v>
      </c>
      <c r="BV113" s="176" cm="1">
        <f t="array" ref="BV113">_xlfn.XLOOKUP(BV$1,'PY1 Data(H)'!$A$1:$CZ$1,_xlfn.XLOOKUP($A113,'PY1 Data(H)'!$A$1:$A$288,'PY1 Data(H)'!$A$1:$CZ$288))</f>
        <v>0</v>
      </c>
      <c r="BW113" s="176" cm="1">
        <f t="array" ref="BW113">_xlfn.XLOOKUP(BW$1,'PY1 Data(H)'!$A$1:$CZ$1,_xlfn.XLOOKUP($A113,'PY1 Data(H)'!$A$1:$A$288,'PY1 Data(H)'!$A$1:$CZ$288))</f>
        <v>0</v>
      </c>
      <c r="BX113" s="176" cm="1">
        <f t="array" ref="BX113">_xlfn.XLOOKUP(BX$1,'PY1 Data(H)'!$A$1:$CZ$1,_xlfn.XLOOKUP($A113,'PY1 Data(H)'!$A$1:$A$288,'PY1 Data(H)'!$A$1:$CZ$288))</f>
        <v>0</v>
      </c>
      <c r="BY113" s="176" cm="1">
        <f t="array" ref="BY113">_xlfn.XLOOKUP(BY$1,'PY1 Data(H)'!$A$1:$CZ$1,_xlfn.XLOOKUP($A113,'PY1 Data(H)'!$A$1:$A$288,'PY1 Data(H)'!$A$1:$CZ$288))</f>
        <v>0</v>
      </c>
      <c r="BZ113" s="176" cm="1">
        <f t="array" ref="BZ113">_xlfn.XLOOKUP(BZ$1,'PY1 Data(H)'!$A$1:$CZ$1,_xlfn.XLOOKUP($A113,'PY1 Data(H)'!$A$1:$A$288,'PY1 Data(H)'!$A$1:$CZ$288))</f>
        <v>0</v>
      </c>
      <c r="CA113" s="176" cm="1">
        <f t="array" ref="CA113">_xlfn.XLOOKUP(CA$1,'PY1 Data(H)'!$A$1:$CZ$1,_xlfn.XLOOKUP($A113,'PY1 Data(H)'!$A$1:$A$288,'PY1 Data(H)'!$A$1:$CZ$288))</f>
        <v>0</v>
      </c>
      <c r="CB113" s="176" cm="1">
        <f t="array" ref="CB113">_xlfn.XLOOKUP(CB$1,'PY1 Data(H)'!$A$1:$CZ$1,_xlfn.XLOOKUP($A113,'PY1 Data(H)'!$A$1:$A$288,'PY1 Data(H)'!$A$1:$CZ$288))</f>
        <v>0</v>
      </c>
      <c r="CC113" s="176" cm="1">
        <f t="array" ref="CC113">_xlfn.XLOOKUP(CC$1,'PY1 Data(H)'!$A$1:$CZ$1,_xlfn.XLOOKUP($A113,'PY1 Data(H)'!$A$1:$A$288,'PY1 Data(H)'!$A$1:$CZ$288))</f>
        <v>0</v>
      </c>
      <c r="CD113" s="176" cm="1">
        <f t="array" ref="CD113">_xlfn.XLOOKUP(CD$1,'PY1 Data(H)'!$A$1:$CZ$1,_xlfn.XLOOKUP($A113,'PY1 Data(H)'!$A$1:$A$288,'PY1 Data(H)'!$A$1:$CZ$288))</f>
        <v>567227</v>
      </c>
      <c r="CE113" s="176" cm="1">
        <f t="array" ref="CE113">_xlfn.XLOOKUP(CE$1,'PY1 Data(H)'!$A$1:$CZ$1,_xlfn.XLOOKUP($A113,'PY1 Data(H)'!$A$1:$A$288,'PY1 Data(H)'!$A$1:$CZ$288))</f>
        <v>0</v>
      </c>
      <c r="CF113" s="176" cm="1">
        <f t="array" ref="CF113">_xlfn.XLOOKUP(CF$1,'PY1 Data(H)'!$A$1:$CZ$1,_xlfn.XLOOKUP($A113,'PY1 Data(H)'!$A$1:$A$288,'PY1 Data(H)'!$A$1:$CZ$288))</f>
        <v>0</v>
      </c>
      <c r="CG113" s="176" cm="1">
        <f t="array" ref="CG113">_xlfn.XLOOKUP(CG$1,'PY1 Data(H)'!$A$1:$CZ$1,_xlfn.XLOOKUP($A113,'PY1 Data(H)'!$A$1:$A$288,'PY1 Data(H)'!$A$1:$CZ$288))</f>
        <v>0</v>
      </c>
      <c r="CH113" s="176" cm="1">
        <f t="array" ref="CH113">_xlfn.XLOOKUP(CH$1,'PY1 Data(H)'!$A$1:$CZ$1,_xlfn.XLOOKUP($A113,'PY1 Data(H)'!$A$1:$A$288,'PY1 Data(H)'!$A$1:$CZ$288))</f>
        <v>0</v>
      </c>
      <c r="CI113" s="176" cm="1">
        <f t="array" ref="CI113">_xlfn.XLOOKUP(CI$1,'PY1 Data(H)'!$A$1:$CZ$1,_xlfn.XLOOKUP($A113,'PY1 Data(H)'!$A$1:$A$288,'PY1 Data(H)'!$A$1:$CZ$288))</f>
        <v>0</v>
      </c>
      <c r="CJ113" s="176" cm="1">
        <f t="array" ref="CJ113">_xlfn.XLOOKUP(CJ$1,'PY1 Data(H)'!$A$1:$CZ$1,_xlfn.XLOOKUP($A113,'PY1 Data(H)'!$A$1:$A$288,'PY1 Data(H)'!$A$1:$CZ$288))</f>
        <v>0</v>
      </c>
      <c r="CK113" s="176" cm="1">
        <f t="array" ref="CK113">_xlfn.XLOOKUP(CK$1,'PY1 Data(H)'!$A$1:$CZ$1,_xlfn.XLOOKUP($A113,'PY1 Data(H)'!$A$1:$A$288,'PY1 Data(H)'!$A$1:$CZ$288))</f>
        <v>0</v>
      </c>
      <c r="CL113" s="176" cm="1">
        <f t="array" ref="CL113">_xlfn.XLOOKUP(CL$1,'PY1 Data(H)'!$A$1:$CZ$1,_xlfn.XLOOKUP($A113,'PY1 Data(H)'!$A$1:$A$288,'PY1 Data(H)'!$A$1:$CZ$288))</f>
        <v>0</v>
      </c>
      <c r="CM113" s="176" cm="1">
        <f t="array" ref="CM113">_xlfn.XLOOKUP(CM$1,'PY1 Data(H)'!$A$1:$CZ$1,_xlfn.XLOOKUP($A113,'PY1 Data(H)'!$A$1:$A$288,'PY1 Data(H)'!$A$1:$CZ$288))</f>
        <v>0</v>
      </c>
      <c r="CN113" s="176" cm="1">
        <f t="array" ref="CN113">_xlfn.XLOOKUP(CN$1,'PY1 Data(H)'!$A$1:$CZ$1,_xlfn.XLOOKUP($A113,'PY1 Data(H)'!$A$1:$A$288,'PY1 Data(H)'!$A$1:$CZ$288))</f>
        <v>0</v>
      </c>
      <c r="CO113" s="176" cm="1">
        <f t="array" ref="CO113">_xlfn.XLOOKUP(CO$1,'PY1 Data(H)'!$A$1:$CZ$1,_xlfn.XLOOKUP($A113,'PY1 Data(H)'!$A$1:$A$288,'PY1 Data(H)'!$A$1:$CZ$288))</f>
        <v>0</v>
      </c>
      <c r="CP113" s="176" cm="1">
        <f t="array" ref="CP113">_xlfn.XLOOKUP(CP$1,'PY1 Data(H)'!$A$1:$CZ$1,_xlfn.XLOOKUP($A113,'PY1 Data(H)'!$A$1:$A$288,'PY1 Data(H)'!$A$1:$CZ$288))</f>
        <v>0</v>
      </c>
      <c r="CQ113" s="176" cm="1">
        <f t="array" ref="CQ113">_xlfn.XLOOKUP(CQ$1,'PY1 Data(H)'!$A$1:$CZ$1,_xlfn.XLOOKUP($A113,'PY1 Data(H)'!$A$1:$A$288,'PY1 Data(H)'!$A$1:$CZ$288))</f>
        <v>0</v>
      </c>
      <c r="CR113" s="176" cm="1">
        <f t="array" ref="CR113">_xlfn.XLOOKUP(CR$1,'PY1 Data(H)'!$A$1:$CZ$1,_xlfn.XLOOKUP($A113,'PY1 Data(H)'!$A$1:$A$288,'PY1 Data(H)'!$A$1:$CZ$288))</f>
        <v>0</v>
      </c>
      <c r="CS113" s="176" cm="1">
        <f t="array" ref="CS113">_xlfn.XLOOKUP(CS$1,'PY1 Data(H)'!$A$1:$CZ$1,_xlfn.XLOOKUP($A113,'PY1 Data(H)'!$A$1:$A$288,'PY1 Data(H)'!$A$1:$CZ$288))</f>
        <v>0</v>
      </c>
      <c r="CT113" s="176" cm="1">
        <f t="array" ref="CT113">_xlfn.XLOOKUP(CT$1,'PY1 Data(H)'!$A$1:$CZ$1,_xlfn.XLOOKUP($A113,'PY1 Data(H)'!$A$1:$A$288,'PY1 Data(H)'!$A$1:$CZ$288))</f>
        <v>0</v>
      </c>
      <c r="CU113" s="176" cm="1">
        <f t="array" ref="CU113">_xlfn.XLOOKUP(CU$1,'PY1 Data(H)'!$A$1:$CZ$1,_xlfn.XLOOKUP($A113,'PY1 Data(H)'!$A$1:$A$288,'PY1 Data(H)'!$A$1:$CZ$288))</f>
        <v>0</v>
      </c>
      <c r="CV113" s="176" cm="1">
        <f t="array" ref="CV113">_xlfn.XLOOKUP(CV$1,'PY1 Data(H)'!$A$1:$CZ$1,_xlfn.XLOOKUP($A113,'PY1 Data(H)'!$A$1:$A$288,'PY1 Data(H)'!$A$1:$CZ$288))</f>
        <v>0</v>
      </c>
      <c r="CW113" s="176" cm="1">
        <f t="array" ref="CW113">_xlfn.XLOOKUP(CW$1,'PY1 Data(H)'!$A$1:$CZ$1,_xlfn.XLOOKUP($A113,'PY1 Data(H)'!$A$1:$A$288,'PY1 Data(H)'!$A$1:$CZ$288))</f>
        <v>0</v>
      </c>
      <c r="CX113" s="176" cm="1">
        <f t="array" ref="CX113">_xlfn.XLOOKUP(CX$1,'PY1 Data(H)'!$A$1:$CZ$1,_xlfn.XLOOKUP($A113,'PY1 Data(H)'!$A$1:$A$288,'PY1 Data(H)'!$A$1:$CZ$288))</f>
        <v>0</v>
      </c>
      <c r="CY113" s="176" cm="1">
        <f t="array" ref="CY113">_xlfn.XLOOKUP(CY$1,'PY1 Data(H)'!$A$1:$CZ$1,_xlfn.XLOOKUP($A113,'PY1 Data(H)'!$A$1:$A$288,'PY1 Data(H)'!$A$1:$CZ$288))</f>
        <v>0</v>
      </c>
    </row>
    <row r="114" spans="1:103" x14ac:dyDescent="0.3">
      <c r="A114">
        <v>353</v>
      </c>
      <c r="D114" s="176" cm="1">
        <f t="array" ref="D114">_xlfn.XLOOKUP(D$1,'PY1 Data(H)'!$A$1:$CZ$1,_xlfn.XLOOKUP($A114,'PY1 Data(H)'!$A$1:$A$288,'PY1 Data(H)'!$A$1:$CZ$288))</f>
        <v>0</v>
      </c>
      <c r="E114" s="176" cm="1">
        <f t="array" ref="E114">_xlfn.XLOOKUP(E$1,'PY1 Data(H)'!$A$1:$CZ$1,_xlfn.XLOOKUP($A114,'PY1 Data(H)'!$A$1:$A$288,'PY1 Data(H)'!$A$1:$CZ$288))</f>
        <v>262225</v>
      </c>
      <c r="F114" s="176" cm="1">
        <f t="array" ref="F114">_xlfn.XLOOKUP(F$1,'PY1 Data(H)'!$A$1:$CZ$1,_xlfn.XLOOKUP($A114,'PY1 Data(H)'!$A$1:$A$288,'PY1 Data(H)'!$A$1:$CZ$288))</f>
        <v>0</v>
      </c>
      <c r="G114" s="176" cm="1">
        <f t="array" ref="G114">_xlfn.XLOOKUP(G$1,'PY1 Data(H)'!$A$1:$CZ$1,_xlfn.XLOOKUP($A114,'PY1 Data(H)'!$A$1:$A$288,'PY1 Data(H)'!$A$1:$CZ$288))</f>
        <v>0</v>
      </c>
      <c r="H114" s="176" cm="1">
        <f t="array" ref="H114">_xlfn.XLOOKUP(H$1,'PY1 Data(H)'!$A$1:$CZ$1,_xlfn.XLOOKUP($A114,'PY1 Data(H)'!$A$1:$A$288,'PY1 Data(H)'!$A$1:$CZ$288))</f>
        <v>0</v>
      </c>
      <c r="I114" s="176" cm="1">
        <f t="array" ref="I114">_xlfn.XLOOKUP(I$1,'PY1 Data(H)'!$A$1:$CZ$1,_xlfn.XLOOKUP($A114,'PY1 Data(H)'!$A$1:$A$288,'PY1 Data(H)'!$A$1:$CZ$288))</f>
        <v>0</v>
      </c>
      <c r="J114" s="176" cm="1">
        <f t="array" ref="J114">_xlfn.XLOOKUP(J$1,'PY1 Data(H)'!$A$1:$CZ$1,_xlfn.XLOOKUP($A114,'PY1 Data(H)'!$A$1:$A$288,'PY1 Data(H)'!$A$1:$CZ$288))</f>
        <v>0</v>
      </c>
      <c r="K114" s="176" cm="1">
        <f t="array" ref="K114">_xlfn.XLOOKUP(K$1,'PY1 Data(H)'!$A$1:$CZ$1,_xlfn.XLOOKUP($A114,'PY1 Data(H)'!$A$1:$A$288,'PY1 Data(H)'!$A$1:$CZ$288))</f>
        <v>0</v>
      </c>
      <c r="L114" s="176" cm="1">
        <f t="array" ref="L114">_xlfn.XLOOKUP(L$1,'PY1 Data(H)'!$A$1:$CZ$1,_xlfn.XLOOKUP($A114,'PY1 Data(H)'!$A$1:$A$288,'PY1 Data(H)'!$A$1:$CZ$288))</f>
        <v>0</v>
      </c>
      <c r="M114" s="176" cm="1">
        <f t="array" ref="M114">_xlfn.XLOOKUP(M$1,'PY1 Data(H)'!$A$1:$CZ$1,_xlfn.XLOOKUP($A114,'PY1 Data(H)'!$A$1:$A$288,'PY1 Data(H)'!$A$1:$CZ$288))</f>
        <v>0</v>
      </c>
      <c r="N114" s="176" cm="1">
        <f t="array" ref="N114">_xlfn.XLOOKUP(N$1,'PY1 Data(H)'!$A$1:$CZ$1,_xlfn.XLOOKUP($A114,'PY1 Data(H)'!$A$1:$A$288,'PY1 Data(H)'!$A$1:$CZ$288))</f>
        <v>0</v>
      </c>
      <c r="O114" s="176" cm="1">
        <f t="array" ref="O114">_xlfn.XLOOKUP(O$1,'PY1 Data(H)'!$A$1:$CZ$1,_xlfn.XLOOKUP($A114,'PY1 Data(H)'!$A$1:$A$288,'PY1 Data(H)'!$A$1:$CZ$288))</f>
        <v>184745</v>
      </c>
      <c r="P114" s="176" cm="1">
        <f t="array" ref="P114">_xlfn.XLOOKUP(P$1,'PY1 Data(H)'!$A$1:$CZ$1,_xlfn.XLOOKUP($A114,'PY1 Data(H)'!$A$1:$A$288,'PY1 Data(H)'!$A$1:$CZ$288))</f>
        <v>0</v>
      </c>
      <c r="Q114" s="176" cm="1">
        <f t="array" ref="Q114">_xlfn.XLOOKUP(Q$1,'PY1 Data(H)'!$A$1:$CZ$1,_xlfn.XLOOKUP($A114,'PY1 Data(H)'!$A$1:$A$288,'PY1 Data(H)'!$A$1:$CZ$288))</f>
        <v>0</v>
      </c>
      <c r="R114" s="176" cm="1">
        <f t="array" ref="R114">_xlfn.XLOOKUP(R$1,'PY1 Data(H)'!$A$1:$CZ$1,_xlfn.XLOOKUP($A114,'PY1 Data(H)'!$A$1:$A$288,'PY1 Data(H)'!$A$1:$CZ$288))</f>
        <v>0</v>
      </c>
      <c r="S114" s="176" cm="1">
        <f t="array" ref="S114">_xlfn.XLOOKUP(S$1,'PY1 Data(H)'!$A$1:$CZ$1,_xlfn.XLOOKUP($A114,'PY1 Data(H)'!$A$1:$A$288,'PY1 Data(H)'!$A$1:$CZ$288))</f>
        <v>0</v>
      </c>
      <c r="T114" s="176" cm="1">
        <f t="array" ref="T114">_xlfn.XLOOKUP(T$1,'PY1 Data(H)'!$A$1:$CZ$1,_xlfn.XLOOKUP($A114,'PY1 Data(H)'!$A$1:$A$288,'PY1 Data(H)'!$A$1:$CZ$288))</f>
        <v>0</v>
      </c>
      <c r="U114" s="176" cm="1">
        <f t="array" ref="U114">_xlfn.XLOOKUP(U$1,'PY1 Data(H)'!$A$1:$CZ$1,_xlfn.XLOOKUP($A114,'PY1 Data(H)'!$A$1:$A$288,'PY1 Data(H)'!$A$1:$CZ$288))</f>
        <v>0</v>
      </c>
      <c r="V114" s="176" cm="1">
        <f t="array" ref="V114">_xlfn.XLOOKUP(V$1,'PY1 Data(H)'!$A$1:$CZ$1,_xlfn.XLOOKUP($A114,'PY1 Data(H)'!$A$1:$A$288,'PY1 Data(H)'!$A$1:$CZ$288))</f>
        <v>0</v>
      </c>
      <c r="W114" s="176" cm="1">
        <f t="array" ref="W114">_xlfn.XLOOKUP(W$1,'PY1 Data(H)'!$A$1:$CZ$1,_xlfn.XLOOKUP($A114,'PY1 Data(H)'!$A$1:$A$288,'PY1 Data(H)'!$A$1:$CZ$288))</f>
        <v>0</v>
      </c>
      <c r="X114" s="176" cm="1">
        <f t="array" ref="X114">_xlfn.XLOOKUP(X$1,'PY1 Data(H)'!$A$1:$CZ$1,_xlfn.XLOOKUP($A114,'PY1 Data(H)'!$A$1:$A$288,'PY1 Data(H)'!$A$1:$CZ$288))</f>
        <v>0</v>
      </c>
      <c r="Y114" s="176" cm="1">
        <f t="array" ref="Y114">_xlfn.XLOOKUP(Y$1,'PY1 Data(H)'!$A$1:$CZ$1,_xlfn.XLOOKUP($A114,'PY1 Data(H)'!$A$1:$A$288,'PY1 Data(H)'!$A$1:$CZ$288))</f>
        <v>0</v>
      </c>
      <c r="Z114" s="176" cm="1">
        <f t="array" ref="Z114">_xlfn.XLOOKUP(Z$1,'PY1 Data(H)'!$A$1:$CZ$1,_xlfn.XLOOKUP($A114,'PY1 Data(H)'!$A$1:$A$288,'PY1 Data(H)'!$A$1:$CZ$288))</f>
        <v>0</v>
      </c>
      <c r="AA114" s="176" cm="1">
        <f t="array" ref="AA114">_xlfn.XLOOKUP(AA$1,'PY1 Data(H)'!$A$1:$CZ$1,_xlfn.XLOOKUP($A114,'PY1 Data(H)'!$A$1:$A$288,'PY1 Data(H)'!$A$1:$CZ$288))</f>
        <v>0</v>
      </c>
      <c r="AB114" s="176" cm="1">
        <f t="array" ref="AB114">_xlfn.XLOOKUP(AB$1,'PY1 Data(H)'!$A$1:$CZ$1,_xlfn.XLOOKUP($A114,'PY1 Data(H)'!$A$1:$A$288,'PY1 Data(H)'!$A$1:$CZ$288))</f>
        <v>158300</v>
      </c>
      <c r="AC114" s="176" cm="1">
        <f t="array" ref="AC114">_xlfn.XLOOKUP(AC$1,'PY1 Data(H)'!$A$1:$CZ$1,_xlfn.XLOOKUP($A114,'PY1 Data(H)'!$A$1:$A$288,'PY1 Data(H)'!$A$1:$CZ$288))</f>
        <v>0</v>
      </c>
      <c r="AD114" s="176" cm="1">
        <f t="array" ref="AD114">_xlfn.XLOOKUP(AD$1,'PY1 Data(H)'!$A$1:$CZ$1,_xlfn.XLOOKUP($A114,'PY1 Data(H)'!$A$1:$A$288,'PY1 Data(H)'!$A$1:$CZ$288))</f>
        <v>985000</v>
      </c>
      <c r="AE114" s="176" cm="1">
        <f t="array" ref="AE114">_xlfn.XLOOKUP(AE$1,'PY1 Data(H)'!$A$1:$CZ$1,_xlfn.XLOOKUP($A114,'PY1 Data(H)'!$A$1:$A$288,'PY1 Data(H)'!$A$1:$CZ$288))</f>
        <v>0</v>
      </c>
      <c r="AF114" s="176" cm="1">
        <f t="array" ref="AF114">_xlfn.XLOOKUP(AF$1,'PY1 Data(H)'!$A$1:$CZ$1,_xlfn.XLOOKUP($A114,'PY1 Data(H)'!$A$1:$A$288,'PY1 Data(H)'!$A$1:$CZ$288))</f>
        <v>0</v>
      </c>
      <c r="AG114" s="176" cm="1">
        <f t="array" ref="AG114">_xlfn.XLOOKUP(AG$1,'PY1 Data(H)'!$A$1:$CZ$1,_xlfn.XLOOKUP($A114,'PY1 Data(H)'!$A$1:$A$288,'PY1 Data(H)'!$A$1:$CZ$288))</f>
        <v>0</v>
      </c>
      <c r="AH114" s="176" cm="1">
        <f t="array" ref="AH114">_xlfn.XLOOKUP(AH$1,'PY1 Data(H)'!$A$1:$CZ$1,_xlfn.XLOOKUP($A114,'PY1 Data(H)'!$A$1:$A$288,'PY1 Data(H)'!$A$1:$CZ$288))</f>
        <v>56894</v>
      </c>
      <c r="AI114" s="176" cm="1">
        <f t="array" ref="AI114">_xlfn.XLOOKUP(AI$1,'PY1 Data(H)'!$A$1:$CZ$1,_xlfn.XLOOKUP($A114,'PY1 Data(H)'!$A$1:$A$288,'PY1 Data(H)'!$A$1:$CZ$288))</f>
        <v>0</v>
      </c>
      <c r="AJ114" s="176" cm="1">
        <f t="array" ref="AJ114">_xlfn.XLOOKUP(AJ$1,'PY1 Data(H)'!$A$1:$CZ$1,_xlfn.XLOOKUP($A114,'PY1 Data(H)'!$A$1:$A$288,'PY1 Data(H)'!$A$1:$CZ$288))</f>
        <v>0</v>
      </c>
      <c r="AK114" s="176" cm="1">
        <f t="array" ref="AK114">_xlfn.XLOOKUP(AK$1,'PY1 Data(H)'!$A$1:$CZ$1,_xlfn.XLOOKUP($A114,'PY1 Data(H)'!$A$1:$A$288,'PY1 Data(H)'!$A$1:$CZ$288))</f>
        <v>0</v>
      </c>
      <c r="AL114" s="176" cm="1">
        <f t="array" ref="AL114">_xlfn.XLOOKUP(AL$1,'PY1 Data(H)'!$A$1:$CZ$1,_xlfn.XLOOKUP($A114,'PY1 Data(H)'!$A$1:$A$288,'PY1 Data(H)'!$A$1:$CZ$288))</f>
        <v>150978</v>
      </c>
      <c r="AM114" s="176" cm="1">
        <f t="array" ref="AM114">_xlfn.XLOOKUP(AM$1,'PY1 Data(H)'!$A$1:$CZ$1,_xlfn.XLOOKUP($A114,'PY1 Data(H)'!$A$1:$A$288,'PY1 Data(H)'!$A$1:$CZ$288))</f>
        <v>0</v>
      </c>
      <c r="AN114" s="176" cm="1">
        <f t="array" ref="AN114">_xlfn.XLOOKUP(AN$1,'PY1 Data(H)'!$A$1:$CZ$1,_xlfn.XLOOKUP($A114,'PY1 Data(H)'!$A$1:$A$288,'PY1 Data(H)'!$A$1:$CZ$288))</f>
        <v>144670</v>
      </c>
      <c r="AO114" s="176" cm="1">
        <f t="array" ref="AO114">_xlfn.XLOOKUP(AO$1,'PY1 Data(H)'!$A$1:$CZ$1,_xlfn.XLOOKUP($A114,'PY1 Data(H)'!$A$1:$A$288,'PY1 Data(H)'!$A$1:$CZ$288))</f>
        <v>0</v>
      </c>
      <c r="AP114" s="176" cm="1">
        <f t="array" ref="AP114">_xlfn.XLOOKUP(AP$1,'PY1 Data(H)'!$A$1:$CZ$1,_xlfn.XLOOKUP($A114,'PY1 Data(H)'!$A$1:$A$288,'PY1 Data(H)'!$A$1:$CZ$288))</f>
        <v>0</v>
      </c>
      <c r="AQ114" s="176" cm="1">
        <f t="array" ref="AQ114">_xlfn.XLOOKUP(AQ$1,'PY1 Data(H)'!$A$1:$CZ$1,_xlfn.XLOOKUP($A114,'PY1 Data(H)'!$A$1:$A$288,'PY1 Data(H)'!$A$1:$CZ$288))</f>
        <v>155000</v>
      </c>
      <c r="AR114" s="176" cm="1">
        <f t="array" ref="AR114">_xlfn.XLOOKUP(AR$1,'PY1 Data(H)'!$A$1:$CZ$1,_xlfn.XLOOKUP($A114,'PY1 Data(H)'!$A$1:$A$288,'PY1 Data(H)'!$A$1:$CZ$288))</f>
        <v>0</v>
      </c>
      <c r="AS114" s="176" cm="1">
        <f t="array" ref="AS114">_xlfn.XLOOKUP(AS$1,'PY1 Data(H)'!$A$1:$CZ$1,_xlfn.XLOOKUP($A114,'PY1 Data(H)'!$A$1:$A$288,'PY1 Data(H)'!$A$1:$CZ$288))</f>
        <v>0</v>
      </c>
      <c r="AT114" s="176" cm="1">
        <f t="array" ref="AT114">_xlfn.XLOOKUP(AT$1,'PY1 Data(H)'!$A$1:$CZ$1,_xlfn.XLOOKUP($A114,'PY1 Data(H)'!$A$1:$A$288,'PY1 Data(H)'!$A$1:$CZ$288))</f>
        <v>0</v>
      </c>
      <c r="AU114" s="176" cm="1">
        <f t="array" ref="AU114">_xlfn.XLOOKUP(AU$1,'PY1 Data(H)'!$A$1:$CZ$1,_xlfn.XLOOKUP($A114,'PY1 Data(H)'!$A$1:$A$288,'PY1 Data(H)'!$A$1:$CZ$288))</f>
        <v>0</v>
      </c>
      <c r="AV114" s="176" cm="1">
        <f t="array" ref="AV114">_xlfn.XLOOKUP(AV$1,'PY1 Data(H)'!$A$1:$CZ$1,_xlfn.XLOOKUP($A114,'PY1 Data(H)'!$A$1:$A$288,'PY1 Data(H)'!$A$1:$CZ$288))</f>
        <v>22584997</v>
      </c>
      <c r="AW114" s="176" cm="1">
        <f t="array" ref="AW114">_xlfn.XLOOKUP(AW$1,'PY1 Data(H)'!$A$1:$CZ$1,_xlfn.XLOOKUP($A114,'PY1 Data(H)'!$A$1:$A$288,'PY1 Data(H)'!$A$1:$CZ$288))</f>
        <v>0</v>
      </c>
      <c r="AX114" s="176" cm="1">
        <f t="array" ref="AX114">_xlfn.XLOOKUP(AX$1,'PY1 Data(H)'!$A$1:$CZ$1,_xlfn.XLOOKUP($A114,'PY1 Data(H)'!$A$1:$A$288,'PY1 Data(H)'!$A$1:$CZ$288))</f>
        <v>0</v>
      </c>
      <c r="AY114" s="176" cm="1">
        <f t="array" ref="AY114">_xlfn.XLOOKUP(AY$1,'PY1 Data(H)'!$A$1:$CZ$1,_xlfn.XLOOKUP($A114,'PY1 Data(H)'!$A$1:$A$288,'PY1 Data(H)'!$A$1:$CZ$288))</f>
        <v>0</v>
      </c>
      <c r="AZ114" s="176" cm="1">
        <f t="array" ref="AZ114">_xlfn.XLOOKUP(AZ$1,'PY1 Data(H)'!$A$1:$CZ$1,_xlfn.XLOOKUP($A114,'PY1 Data(H)'!$A$1:$A$288,'PY1 Data(H)'!$A$1:$CZ$288))</f>
        <v>0</v>
      </c>
      <c r="BA114" s="176" cm="1">
        <f t="array" ref="BA114">_xlfn.XLOOKUP(BA$1,'PY1 Data(H)'!$A$1:$CZ$1,_xlfn.XLOOKUP($A114,'PY1 Data(H)'!$A$1:$A$288,'PY1 Data(H)'!$A$1:$CZ$288))</f>
        <v>0</v>
      </c>
      <c r="BB114" s="176" cm="1">
        <f t="array" ref="BB114">_xlfn.XLOOKUP(BB$1,'PY1 Data(H)'!$A$1:$CZ$1,_xlfn.XLOOKUP($A114,'PY1 Data(H)'!$A$1:$A$288,'PY1 Data(H)'!$A$1:$CZ$288))</f>
        <v>2838666</v>
      </c>
      <c r="BC114" s="176" cm="1">
        <f t="array" ref="BC114">_xlfn.XLOOKUP(BC$1,'PY1 Data(H)'!$A$1:$CZ$1,_xlfn.XLOOKUP($A114,'PY1 Data(H)'!$A$1:$A$288,'PY1 Data(H)'!$A$1:$CZ$288))</f>
        <v>100000</v>
      </c>
      <c r="BD114" s="176" cm="1">
        <f t="array" ref="BD114">_xlfn.XLOOKUP(BD$1,'PY1 Data(H)'!$A$1:$CZ$1,_xlfn.XLOOKUP($A114,'PY1 Data(H)'!$A$1:$A$288,'PY1 Data(H)'!$A$1:$CZ$288))</f>
        <v>0</v>
      </c>
      <c r="BE114" s="176" cm="1">
        <f t="array" ref="BE114">_xlfn.XLOOKUP(BE$1,'PY1 Data(H)'!$A$1:$CZ$1,_xlfn.XLOOKUP($A114,'PY1 Data(H)'!$A$1:$A$288,'PY1 Data(H)'!$A$1:$CZ$288))</f>
        <v>0</v>
      </c>
      <c r="BF114" s="176" cm="1">
        <f t="array" ref="BF114">_xlfn.XLOOKUP(BF$1,'PY1 Data(H)'!$A$1:$CZ$1,_xlfn.XLOOKUP($A114,'PY1 Data(H)'!$A$1:$A$288,'PY1 Data(H)'!$A$1:$CZ$288))</f>
        <v>0</v>
      </c>
      <c r="BG114" s="176" cm="1">
        <f t="array" ref="BG114">_xlfn.XLOOKUP(BG$1,'PY1 Data(H)'!$A$1:$CZ$1,_xlfn.XLOOKUP($A114,'PY1 Data(H)'!$A$1:$A$288,'PY1 Data(H)'!$A$1:$CZ$288))</f>
        <v>0</v>
      </c>
      <c r="BH114" s="176" cm="1">
        <f t="array" ref="BH114">_xlfn.XLOOKUP(BH$1,'PY1 Data(H)'!$A$1:$CZ$1,_xlfn.XLOOKUP($A114,'PY1 Data(H)'!$A$1:$A$288,'PY1 Data(H)'!$A$1:$CZ$288))</f>
        <v>0</v>
      </c>
      <c r="BI114" s="176" cm="1">
        <f t="array" ref="BI114">_xlfn.XLOOKUP(BI$1,'PY1 Data(H)'!$A$1:$CZ$1,_xlfn.XLOOKUP($A114,'PY1 Data(H)'!$A$1:$A$288,'PY1 Data(H)'!$A$1:$CZ$288))</f>
        <v>0</v>
      </c>
      <c r="BJ114" s="176" cm="1">
        <f t="array" ref="BJ114">_xlfn.XLOOKUP(BJ$1,'PY1 Data(H)'!$A$1:$CZ$1,_xlfn.XLOOKUP($A114,'PY1 Data(H)'!$A$1:$A$288,'PY1 Data(H)'!$A$1:$CZ$288))</f>
        <v>0</v>
      </c>
      <c r="BK114" s="176" cm="1">
        <f t="array" ref="BK114">_xlfn.XLOOKUP(BK$1,'PY1 Data(H)'!$A$1:$CZ$1,_xlfn.XLOOKUP($A114,'PY1 Data(H)'!$A$1:$A$288,'PY1 Data(H)'!$A$1:$CZ$288))</f>
        <v>0</v>
      </c>
      <c r="BL114" s="176" cm="1">
        <f t="array" ref="BL114">_xlfn.XLOOKUP(BL$1,'PY1 Data(H)'!$A$1:$CZ$1,_xlfn.XLOOKUP($A114,'PY1 Data(H)'!$A$1:$A$288,'PY1 Data(H)'!$A$1:$CZ$288))</f>
        <v>0</v>
      </c>
      <c r="BM114" s="176" cm="1">
        <f t="array" ref="BM114">_xlfn.XLOOKUP(BM$1,'PY1 Data(H)'!$A$1:$CZ$1,_xlfn.XLOOKUP($A114,'PY1 Data(H)'!$A$1:$A$288,'PY1 Data(H)'!$A$1:$CZ$288))</f>
        <v>0</v>
      </c>
      <c r="BN114" s="176" cm="1">
        <f t="array" ref="BN114">_xlfn.XLOOKUP(BN$1,'PY1 Data(H)'!$A$1:$CZ$1,_xlfn.XLOOKUP($A114,'PY1 Data(H)'!$A$1:$A$288,'PY1 Data(H)'!$A$1:$CZ$288))</f>
        <v>90048</v>
      </c>
      <c r="BO114" s="176" cm="1">
        <f t="array" ref="BO114">_xlfn.XLOOKUP(BO$1,'PY1 Data(H)'!$A$1:$CZ$1,_xlfn.XLOOKUP($A114,'PY1 Data(H)'!$A$1:$A$288,'PY1 Data(H)'!$A$1:$CZ$288))</f>
        <v>0</v>
      </c>
      <c r="BP114" s="176" cm="1">
        <f t="array" ref="BP114">_xlfn.XLOOKUP(BP$1,'PY1 Data(H)'!$A$1:$CZ$1,_xlfn.XLOOKUP($A114,'PY1 Data(H)'!$A$1:$A$288,'PY1 Data(H)'!$A$1:$CZ$288))</f>
        <v>0</v>
      </c>
      <c r="BQ114" s="176" cm="1">
        <f t="array" ref="BQ114">_xlfn.XLOOKUP(BQ$1,'PY1 Data(H)'!$A$1:$CZ$1,_xlfn.XLOOKUP($A114,'PY1 Data(H)'!$A$1:$A$288,'PY1 Data(H)'!$A$1:$CZ$288))</f>
        <v>0</v>
      </c>
      <c r="BR114" s="176" cm="1">
        <f t="array" ref="BR114">_xlfn.XLOOKUP(BR$1,'PY1 Data(H)'!$A$1:$CZ$1,_xlfn.XLOOKUP($A114,'PY1 Data(H)'!$A$1:$A$288,'PY1 Data(H)'!$A$1:$CZ$288))</f>
        <v>0</v>
      </c>
      <c r="BS114" s="176" cm="1">
        <f t="array" ref="BS114">_xlfn.XLOOKUP(BS$1,'PY1 Data(H)'!$A$1:$CZ$1,_xlfn.XLOOKUP($A114,'PY1 Data(H)'!$A$1:$A$288,'PY1 Data(H)'!$A$1:$CZ$288))</f>
        <v>27996</v>
      </c>
      <c r="BT114" s="176" cm="1">
        <f t="array" ref="BT114">_xlfn.XLOOKUP(BT$1,'PY1 Data(H)'!$A$1:$CZ$1,_xlfn.XLOOKUP($A114,'PY1 Data(H)'!$A$1:$A$288,'PY1 Data(H)'!$A$1:$CZ$288))</f>
        <v>118475</v>
      </c>
      <c r="BU114" s="176" cm="1">
        <f t="array" ref="BU114">_xlfn.XLOOKUP(BU$1,'PY1 Data(H)'!$A$1:$CZ$1,_xlfn.XLOOKUP($A114,'PY1 Data(H)'!$A$1:$A$288,'PY1 Data(H)'!$A$1:$CZ$288))</f>
        <v>0</v>
      </c>
      <c r="BV114" s="176" cm="1">
        <f t="array" ref="BV114">_xlfn.XLOOKUP(BV$1,'PY1 Data(H)'!$A$1:$CZ$1,_xlfn.XLOOKUP($A114,'PY1 Data(H)'!$A$1:$A$288,'PY1 Data(H)'!$A$1:$CZ$288))</f>
        <v>2432717</v>
      </c>
      <c r="BW114" s="176" cm="1">
        <f t="array" ref="BW114">_xlfn.XLOOKUP(BW$1,'PY1 Data(H)'!$A$1:$CZ$1,_xlfn.XLOOKUP($A114,'PY1 Data(H)'!$A$1:$A$288,'PY1 Data(H)'!$A$1:$CZ$288))</f>
        <v>0</v>
      </c>
      <c r="BX114" s="176" cm="1">
        <f t="array" ref="BX114">_xlfn.XLOOKUP(BX$1,'PY1 Data(H)'!$A$1:$CZ$1,_xlfn.XLOOKUP($A114,'PY1 Data(H)'!$A$1:$A$288,'PY1 Data(H)'!$A$1:$CZ$288))</f>
        <v>0</v>
      </c>
      <c r="BY114" s="176" cm="1">
        <f t="array" ref="BY114">_xlfn.XLOOKUP(BY$1,'PY1 Data(H)'!$A$1:$CZ$1,_xlfn.XLOOKUP($A114,'PY1 Data(H)'!$A$1:$A$288,'PY1 Data(H)'!$A$1:$CZ$288))</f>
        <v>0</v>
      </c>
      <c r="BZ114" s="176" cm="1">
        <f t="array" ref="BZ114">_xlfn.XLOOKUP(BZ$1,'PY1 Data(H)'!$A$1:$CZ$1,_xlfn.XLOOKUP($A114,'PY1 Data(H)'!$A$1:$A$288,'PY1 Data(H)'!$A$1:$CZ$288))</f>
        <v>0</v>
      </c>
      <c r="CA114" s="176" cm="1">
        <f t="array" ref="CA114">_xlfn.XLOOKUP(CA$1,'PY1 Data(H)'!$A$1:$CZ$1,_xlfn.XLOOKUP($A114,'PY1 Data(H)'!$A$1:$A$288,'PY1 Data(H)'!$A$1:$CZ$288))</f>
        <v>0</v>
      </c>
      <c r="CB114" s="176" cm="1">
        <f t="array" ref="CB114">_xlfn.XLOOKUP(CB$1,'PY1 Data(H)'!$A$1:$CZ$1,_xlfn.XLOOKUP($A114,'PY1 Data(H)'!$A$1:$A$288,'PY1 Data(H)'!$A$1:$CZ$288))</f>
        <v>0</v>
      </c>
      <c r="CC114" s="176" cm="1">
        <f t="array" ref="CC114">_xlfn.XLOOKUP(CC$1,'PY1 Data(H)'!$A$1:$CZ$1,_xlfn.XLOOKUP($A114,'PY1 Data(H)'!$A$1:$A$288,'PY1 Data(H)'!$A$1:$CZ$288))</f>
        <v>0</v>
      </c>
      <c r="CD114" s="176" cm="1">
        <f t="array" ref="CD114">_xlfn.XLOOKUP(CD$1,'PY1 Data(H)'!$A$1:$CZ$1,_xlfn.XLOOKUP($A114,'PY1 Data(H)'!$A$1:$A$288,'PY1 Data(H)'!$A$1:$CZ$288))</f>
        <v>403814</v>
      </c>
      <c r="CE114" s="176" cm="1">
        <f t="array" ref="CE114">_xlfn.XLOOKUP(CE$1,'PY1 Data(H)'!$A$1:$CZ$1,_xlfn.XLOOKUP($A114,'PY1 Data(H)'!$A$1:$A$288,'PY1 Data(H)'!$A$1:$CZ$288))</f>
        <v>0</v>
      </c>
      <c r="CF114" s="176" cm="1">
        <f t="array" ref="CF114">_xlfn.XLOOKUP(CF$1,'PY1 Data(H)'!$A$1:$CZ$1,_xlfn.XLOOKUP($A114,'PY1 Data(H)'!$A$1:$A$288,'PY1 Data(H)'!$A$1:$CZ$288))</f>
        <v>0</v>
      </c>
      <c r="CG114" s="176" cm="1">
        <f t="array" ref="CG114">_xlfn.XLOOKUP(CG$1,'PY1 Data(H)'!$A$1:$CZ$1,_xlfn.XLOOKUP($A114,'PY1 Data(H)'!$A$1:$A$288,'PY1 Data(H)'!$A$1:$CZ$288))</f>
        <v>0</v>
      </c>
      <c r="CH114" s="176" cm="1">
        <f t="array" ref="CH114">_xlfn.XLOOKUP(CH$1,'PY1 Data(H)'!$A$1:$CZ$1,_xlfn.XLOOKUP($A114,'PY1 Data(H)'!$A$1:$A$288,'PY1 Data(H)'!$A$1:$CZ$288))</f>
        <v>0</v>
      </c>
      <c r="CI114" s="176" cm="1">
        <f t="array" ref="CI114">_xlfn.XLOOKUP(CI$1,'PY1 Data(H)'!$A$1:$CZ$1,_xlfn.XLOOKUP($A114,'PY1 Data(H)'!$A$1:$A$288,'PY1 Data(H)'!$A$1:$CZ$288))</f>
        <v>0</v>
      </c>
      <c r="CJ114" s="176" cm="1">
        <f t="array" ref="CJ114">_xlfn.XLOOKUP(CJ$1,'PY1 Data(H)'!$A$1:$CZ$1,_xlfn.XLOOKUP($A114,'PY1 Data(H)'!$A$1:$A$288,'PY1 Data(H)'!$A$1:$CZ$288))</f>
        <v>0</v>
      </c>
      <c r="CK114" s="176" cm="1">
        <f t="array" ref="CK114">_xlfn.XLOOKUP(CK$1,'PY1 Data(H)'!$A$1:$CZ$1,_xlfn.XLOOKUP($A114,'PY1 Data(H)'!$A$1:$A$288,'PY1 Data(H)'!$A$1:$CZ$288))</f>
        <v>0</v>
      </c>
      <c r="CL114" s="176" cm="1">
        <f t="array" ref="CL114">_xlfn.XLOOKUP(CL$1,'PY1 Data(H)'!$A$1:$CZ$1,_xlfn.XLOOKUP($A114,'PY1 Data(H)'!$A$1:$A$288,'PY1 Data(H)'!$A$1:$CZ$288))</f>
        <v>0</v>
      </c>
      <c r="CM114" s="176" cm="1">
        <f t="array" ref="CM114">_xlfn.XLOOKUP(CM$1,'PY1 Data(H)'!$A$1:$CZ$1,_xlfn.XLOOKUP($A114,'PY1 Data(H)'!$A$1:$A$288,'PY1 Data(H)'!$A$1:$CZ$288))</f>
        <v>0</v>
      </c>
      <c r="CN114" s="176" cm="1">
        <f t="array" ref="CN114">_xlfn.XLOOKUP(CN$1,'PY1 Data(H)'!$A$1:$CZ$1,_xlfn.XLOOKUP($A114,'PY1 Data(H)'!$A$1:$A$288,'PY1 Data(H)'!$A$1:$CZ$288))</f>
        <v>0</v>
      </c>
      <c r="CO114" s="176" cm="1">
        <f t="array" ref="CO114">_xlfn.XLOOKUP(CO$1,'PY1 Data(H)'!$A$1:$CZ$1,_xlfn.XLOOKUP($A114,'PY1 Data(H)'!$A$1:$A$288,'PY1 Data(H)'!$A$1:$CZ$288))</f>
        <v>0</v>
      </c>
      <c r="CP114" s="176" cm="1">
        <f t="array" ref="CP114">_xlfn.XLOOKUP(CP$1,'PY1 Data(H)'!$A$1:$CZ$1,_xlfn.XLOOKUP($A114,'PY1 Data(H)'!$A$1:$A$288,'PY1 Data(H)'!$A$1:$CZ$288))</f>
        <v>0</v>
      </c>
      <c r="CQ114" s="176" cm="1">
        <f t="array" ref="CQ114">_xlfn.XLOOKUP(CQ$1,'PY1 Data(H)'!$A$1:$CZ$1,_xlfn.XLOOKUP($A114,'PY1 Data(H)'!$A$1:$A$288,'PY1 Data(H)'!$A$1:$CZ$288))</f>
        <v>0</v>
      </c>
      <c r="CR114" s="176" cm="1">
        <f t="array" ref="CR114">_xlfn.XLOOKUP(CR$1,'PY1 Data(H)'!$A$1:$CZ$1,_xlfn.XLOOKUP($A114,'PY1 Data(H)'!$A$1:$A$288,'PY1 Data(H)'!$A$1:$CZ$288))</f>
        <v>0</v>
      </c>
      <c r="CS114" s="176" cm="1">
        <f t="array" ref="CS114">_xlfn.XLOOKUP(CS$1,'PY1 Data(H)'!$A$1:$CZ$1,_xlfn.XLOOKUP($A114,'PY1 Data(H)'!$A$1:$A$288,'PY1 Data(H)'!$A$1:$CZ$288))</f>
        <v>0</v>
      </c>
      <c r="CT114" s="176" cm="1">
        <f t="array" ref="CT114">_xlfn.XLOOKUP(CT$1,'PY1 Data(H)'!$A$1:$CZ$1,_xlfn.XLOOKUP($A114,'PY1 Data(H)'!$A$1:$A$288,'PY1 Data(H)'!$A$1:$CZ$288))</f>
        <v>0</v>
      </c>
      <c r="CU114" s="176" cm="1">
        <f t="array" ref="CU114">_xlfn.XLOOKUP(CU$1,'PY1 Data(H)'!$A$1:$CZ$1,_xlfn.XLOOKUP($A114,'PY1 Data(H)'!$A$1:$A$288,'PY1 Data(H)'!$A$1:$CZ$288))</f>
        <v>0</v>
      </c>
      <c r="CV114" s="176" cm="1">
        <f t="array" ref="CV114">_xlfn.XLOOKUP(CV$1,'PY1 Data(H)'!$A$1:$CZ$1,_xlfn.XLOOKUP($A114,'PY1 Data(H)'!$A$1:$A$288,'PY1 Data(H)'!$A$1:$CZ$288))</f>
        <v>0</v>
      </c>
      <c r="CW114" s="176" cm="1">
        <f t="array" ref="CW114">_xlfn.XLOOKUP(CW$1,'PY1 Data(H)'!$A$1:$CZ$1,_xlfn.XLOOKUP($A114,'PY1 Data(H)'!$A$1:$A$288,'PY1 Data(H)'!$A$1:$CZ$288))</f>
        <v>0</v>
      </c>
      <c r="CX114" s="176" cm="1">
        <f t="array" ref="CX114">_xlfn.XLOOKUP(CX$1,'PY1 Data(H)'!$A$1:$CZ$1,_xlfn.XLOOKUP($A114,'PY1 Data(H)'!$A$1:$A$288,'PY1 Data(H)'!$A$1:$CZ$288))</f>
        <v>0</v>
      </c>
      <c r="CY114" s="176" cm="1">
        <f t="array" ref="CY114">_xlfn.XLOOKUP(CY$1,'PY1 Data(H)'!$A$1:$CZ$1,_xlfn.XLOOKUP($A114,'PY1 Data(H)'!$A$1:$A$288,'PY1 Data(H)'!$A$1:$CZ$288))</f>
        <v>0</v>
      </c>
    </row>
    <row r="115" spans="1:103" x14ac:dyDescent="0.3">
      <c r="A115">
        <v>50</v>
      </c>
      <c r="D115" s="176" cm="1">
        <f t="array" ref="D115">_xlfn.XLOOKUP(D$1,'PY1 Data(H)'!$A$1:$CZ$1,_xlfn.XLOOKUP($A115,'PY1 Data(H)'!$A$1:$A$288,'PY1 Data(H)'!$A$1:$CZ$288))</f>
        <v>0</v>
      </c>
      <c r="E115" s="176" cm="1">
        <f t="array" ref="E115">_xlfn.XLOOKUP(E$1,'PY1 Data(H)'!$A$1:$CZ$1,_xlfn.XLOOKUP($A115,'PY1 Data(H)'!$A$1:$A$288,'PY1 Data(H)'!$A$1:$CZ$288))</f>
        <v>1227236</v>
      </c>
      <c r="F115" s="176" cm="1">
        <f t="array" ref="F115">_xlfn.XLOOKUP(F$1,'PY1 Data(H)'!$A$1:$CZ$1,_xlfn.XLOOKUP($A115,'PY1 Data(H)'!$A$1:$A$288,'PY1 Data(H)'!$A$1:$CZ$288))</f>
        <v>0</v>
      </c>
      <c r="G115" s="176" cm="1">
        <f t="array" ref="G115">_xlfn.XLOOKUP(G$1,'PY1 Data(H)'!$A$1:$CZ$1,_xlfn.XLOOKUP($A115,'PY1 Data(H)'!$A$1:$A$288,'PY1 Data(H)'!$A$1:$CZ$288))</f>
        <v>0</v>
      </c>
      <c r="H115" s="176" cm="1">
        <f t="array" ref="H115">_xlfn.XLOOKUP(H$1,'PY1 Data(H)'!$A$1:$CZ$1,_xlfn.XLOOKUP($A115,'PY1 Data(H)'!$A$1:$A$288,'PY1 Data(H)'!$A$1:$CZ$288))</f>
        <v>0</v>
      </c>
      <c r="I115" s="176" cm="1">
        <f t="array" ref="I115">_xlfn.XLOOKUP(I$1,'PY1 Data(H)'!$A$1:$CZ$1,_xlfn.XLOOKUP($A115,'PY1 Data(H)'!$A$1:$A$288,'PY1 Data(H)'!$A$1:$CZ$288))</f>
        <v>0</v>
      </c>
      <c r="J115" s="176" cm="1">
        <f t="array" ref="J115">_xlfn.XLOOKUP(J$1,'PY1 Data(H)'!$A$1:$CZ$1,_xlfn.XLOOKUP($A115,'PY1 Data(H)'!$A$1:$A$288,'PY1 Data(H)'!$A$1:$CZ$288))</f>
        <v>2645723</v>
      </c>
      <c r="K115" s="176" cm="1">
        <f t="array" ref="K115">_xlfn.XLOOKUP(K$1,'PY1 Data(H)'!$A$1:$CZ$1,_xlfn.XLOOKUP($A115,'PY1 Data(H)'!$A$1:$A$288,'PY1 Data(H)'!$A$1:$CZ$288))</f>
        <v>-362418</v>
      </c>
      <c r="L115" s="176" cm="1">
        <f t="array" ref="L115">_xlfn.XLOOKUP(L$1,'PY1 Data(H)'!$A$1:$CZ$1,_xlfn.XLOOKUP($A115,'PY1 Data(H)'!$A$1:$A$288,'PY1 Data(H)'!$A$1:$CZ$288))</f>
        <v>290003</v>
      </c>
      <c r="M115" s="176" cm="1">
        <f t="array" ref="M115">_xlfn.XLOOKUP(M$1,'PY1 Data(H)'!$A$1:$CZ$1,_xlfn.XLOOKUP($A115,'PY1 Data(H)'!$A$1:$A$288,'PY1 Data(H)'!$A$1:$CZ$288))</f>
        <v>8591054</v>
      </c>
      <c r="N115" s="176" cm="1">
        <f t="array" ref="N115">_xlfn.XLOOKUP(N$1,'PY1 Data(H)'!$A$1:$CZ$1,_xlfn.XLOOKUP($A115,'PY1 Data(H)'!$A$1:$A$288,'PY1 Data(H)'!$A$1:$CZ$288))</f>
        <v>0</v>
      </c>
      <c r="O115" s="176" cm="1">
        <f t="array" ref="O115">_xlfn.XLOOKUP(O$1,'PY1 Data(H)'!$A$1:$CZ$1,_xlfn.XLOOKUP($A115,'PY1 Data(H)'!$A$1:$A$288,'PY1 Data(H)'!$A$1:$CZ$288))</f>
        <v>-615784</v>
      </c>
      <c r="P115" s="176" cm="1">
        <f t="array" ref="P115">_xlfn.XLOOKUP(P$1,'PY1 Data(H)'!$A$1:$CZ$1,_xlfn.XLOOKUP($A115,'PY1 Data(H)'!$A$1:$A$288,'PY1 Data(H)'!$A$1:$CZ$288))</f>
        <v>0</v>
      </c>
      <c r="Q115" s="176" cm="1">
        <f t="array" ref="Q115">_xlfn.XLOOKUP(Q$1,'PY1 Data(H)'!$A$1:$CZ$1,_xlfn.XLOOKUP($A115,'PY1 Data(H)'!$A$1:$A$288,'PY1 Data(H)'!$A$1:$CZ$288))</f>
        <v>642624</v>
      </c>
      <c r="R115" s="176" cm="1">
        <f t="array" ref="R115">_xlfn.XLOOKUP(R$1,'PY1 Data(H)'!$A$1:$CZ$1,_xlfn.XLOOKUP($A115,'PY1 Data(H)'!$A$1:$A$288,'PY1 Data(H)'!$A$1:$CZ$288))</f>
        <v>389408</v>
      </c>
      <c r="S115" s="176" cm="1">
        <f t="array" ref="S115">_xlfn.XLOOKUP(S$1,'PY1 Data(H)'!$A$1:$CZ$1,_xlfn.XLOOKUP($A115,'PY1 Data(H)'!$A$1:$A$288,'PY1 Data(H)'!$A$1:$CZ$288))</f>
        <v>52555</v>
      </c>
      <c r="T115" s="176" cm="1">
        <f t="array" ref="T115">_xlfn.XLOOKUP(T$1,'PY1 Data(H)'!$A$1:$CZ$1,_xlfn.XLOOKUP($A115,'PY1 Data(H)'!$A$1:$A$288,'PY1 Data(H)'!$A$1:$CZ$288))</f>
        <v>0</v>
      </c>
      <c r="U115" s="176" cm="1">
        <f t="array" ref="U115">_xlfn.XLOOKUP(U$1,'PY1 Data(H)'!$A$1:$CZ$1,_xlfn.XLOOKUP($A115,'PY1 Data(H)'!$A$1:$A$288,'PY1 Data(H)'!$A$1:$CZ$288))</f>
        <v>0</v>
      </c>
      <c r="V115" s="176" cm="1">
        <f t="array" ref="V115">_xlfn.XLOOKUP(V$1,'PY1 Data(H)'!$A$1:$CZ$1,_xlfn.XLOOKUP($A115,'PY1 Data(H)'!$A$1:$A$288,'PY1 Data(H)'!$A$1:$CZ$288))</f>
        <v>1122705</v>
      </c>
      <c r="W115" s="176" cm="1">
        <f t="array" ref="W115">_xlfn.XLOOKUP(W$1,'PY1 Data(H)'!$A$1:$CZ$1,_xlfn.XLOOKUP($A115,'PY1 Data(H)'!$A$1:$A$288,'PY1 Data(H)'!$A$1:$CZ$288))</f>
        <v>0</v>
      </c>
      <c r="X115" s="176" cm="1">
        <f t="array" ref="X115">_xlfn.XLOOKUP(X$1,'PY1 Data(H)'!$A$1:$CZ$1,_xlfn.XLOOKUP($A115,'PY1 Data(H)'!$A$1:$A$288,'PY1 Data(H)'!$A$1:$CZ$288))</f>
        <v>94016</v>
      </c>
      <c r="Y115" s="176" cm="1">
        <f t="array" ref="Y115">_xlfn.XLOOKUP(Y$1,'PY1 Data(H)'!$A$1:$CZ$1,_xlfn.XLOOKUP($A115,'PY1 Data(H)'!$A$1:$A$288,'PY1 Data(H)'!$A$1:$CZ$288))</f>
        <v>-308523</v>
      </c>
      <c r="Z115" s="176" cm="1">
        <f t="array" ref="Z115">_xlfn.XLOOKUP(Z$1,'PY1 Data(H)'!$A$1:$CZ$1,_xlfn.XLOOKUP($A115,'PY1 Data(H)'!$A$1:$A$288,'PY1 Data(H)'!$A$1:$CZ$288))</f>
        <v>0</v>
      </c>
      <c r="AA115" s="176" cm="1">
        <f t="array" ref="AA115">_xlfn.XLOOKUP(AA$1,'PY1 Data(H)'!$A$1:$CZ$1,_xlfn.XLOOKUP($A115,'PY1 Data(H)'!$A$1:$A$288,'PY1 Data(H)'!$A$1:$CZ$288))</f>
        <v>4688040</v>
      </c>
      <c r="AB115" s="176" cm="1">
        <f t="array" ref="AB115">_xlfn.XLOOKUP(AB$1,'PY1 Data(H)'!$A$1:$CZ$1,_xlfn.XLOOKUP($A115,'PY1 Data(H)'!$A$1:$A$288,'PY1 Data(H)'!$A$1:$CZ$288))</f>
        <v>33472</v>
      </c>
      <c r="AC115" s="176" cm="1">
        <f t="array" ref="AC115">_xlfn.XLOOKUP(AC$1,'PY1 Data(H)'!$A$1:$CZ$1,_xlfn.XLOOKUP($A115,'PY1 Data(H)'!$A$1:$A$288,'PY1 Data(H)'!$A$1:$CZ$288))</f>
        <v>-507174</v>
      </c>
      <c r="AD115" s="176" cm="1">
        <f t="array" ref="AD115">_xlfn.XLOOKUP(AD$1,'PY1 Data(H)'!$A$1:$CZ$1,_xlfn.XLOOKUP($A115,'PY1 Data(H)'!$A$1:$A$288,'PY1 Data(H)'!$A$1:$CZ$288))</f>
        <v>2674104</v>
      </c>
      <c r="AE115" s="176" cm="1">
        <f t="array" ref="AE115">_xlfn.XLOOKUP(AE$1,'PY1 Data(H)'!$A$1:$CZ$1,_xlfn.XLOOKUP($A115,'PY1 Data(H)'!$A$1:$A$288,'PY1 Data(H)'!$A$1:$CZ$288))</f>
        <v>299109</v>
      </c>
      <c r="AF115" s="176" cm="1">
        <f t="array" ref="AF115">_xlfn.XLOOKUP(AF$1,'PY1 Data(H)'!$A$1:$CZ$1,_xlfn.XLOOKUP($A115,'PY1 Data(H)'!$A$1:$A$288,'PY1 Data(H)'!$A$1:$CZ$288))</f>
        <v>576906</v>
      </c>
      <c r="AG115" s="176" cm="1">
        <f t="array" ref="AG115">_xlfn.XLOOKUP(AG$1,'PY1 Data(H)'!$A$1:$CZ$1,_xlfn.XLOOKUP($A115,'PY1 Data(H)'!$A$1:$A$288,'PY1 Data(H)'!$A$1:$CZ$288))</f>
        <v>471415</v>
      </c>
      <c r="AH115" s="176" cm="1">
        <f t="array" ref="AH115">_xlfn.XLOOKUP(AH$1,'PY1 Data(H)'!$A$1:$CZ$1,_xlfn.XLOOKUP($A115,'PY1 Data(H)'!$A$1:$A$288,'PY1 Data(H)'!$A$1:$CZ$288))</f>
        <v>203538</v>
      </c>
      <c r="AI115" s="176" cm="1">
        <f t="array" ref="AI115">_xlfn.XLOOKUP(AI$1,'PY1 Data(H)'!$A$1:$CZ$1,_xlfn.XLOOKUP($A115,'PY1 Data(H)'!$A$1:$A$288,'PY1 Data(H)'!$A$1:$CZ$288))</f>
        <v>4041550</v>
      </c>
      <c r="AJ115" s="176" cm="1">
        <f t="array" ref="AJ115">_xlfn.XLOOKUP(AJ$1,'PY1 Data(H)'!$A$1:$CZ$1,_xlfn.XLOOKUP($A115,'PY1 Data(H)'!$A$1:$A$288,'PY1 Data(H)'!$A$1:$CZ$288))</f>
        <v>1463264</v>
      </c>
      <c r="AK115" s="176" cm="1">
        <f t="array" ref="AK115">_xlfn.XLOOKUP(AK$1,'PY1 Data(H)'!$A$1:$CZ$1,_xlfn.XLOOKUP($A115,'PY1 Data(H)'!$A$1:$A$288,'PY1 Data(H)'!$A$1:$CZ$288))</f>
        <v>0</v>
      </c>
      <c r="AL115" s="176" cm="1">
        <f t="array" ref="AL115">_xlfn.XLOOKUP(AL$1,'PY1 Data(H)'!$A$1:$CZ$1,_xlfn.XLOOKUP($A115,'PY1 Data(H)'!$A$1:$A$288,'PY1 Data(H)'!$A$1:$CZ$288))</f>
        <v>4633039</v>
      </c>
      <c r="AM115" s="176" cm="1">
        <f t="array" ref="AM115">_xlfn.XLOOKUP(AM$1,'PY1 Data(H)'!$A$1:$CZ$1,_xlfn.XLOOKUP($A115,'PY1 Data(H)'!$A$1:$A$288,'PY1 Data(H)'!$A$1:$CZ$288))</f>
        <v>0</v>
      </c>
      <c r="AN115" s="176" cm="1">
        <f t="array" ref="AN115">_xlfn.XLOOKUP(AN$1,'PY1 Data(H)'!$A$1:$CZ$1,_xlfn.XLOOKUP($A115,'PY1 Data(H)'!$A$1:$A$288,'PY1 Data(H)'!$A$1:$CZ$288))</f>
        <v>-397127</v>
      </c>
      <c r="AO115" s="176" cm="1">
        <f t="array" ref="AO115">_xlfn.XLOOKUP(AO$1,'PY1 Data(H)'!$A$1:$CZ$1,_xlfn.XLOOKUP($A115,'PY1 Data(H)'!$A$1:$A$288,'PY1 Data(H)'!$A$1:$CZ$288))</f>
        <v>0</v>
      </c>
      <c r="AP115" s="176" cm="1">
        <f t="array" ref="AP115">_xlfn.XLOOKUP(AP$1,'PY1 Data(H)'!$A$1:$CZ$1,_xlfn.XLOOKUP($A115,'PY1 Data(H)'!$A$1:$A$288,'PY1 Data(H)'!$A$1:$CZ$288))</f>
        <v>0</v>
      </c>
      <c r="AQ115" s="176" cm="1">
        <f t="array" ref="AQ115">_xlfn.XLOOKUP(AQ$1,'PY1 Data(H)'!$A$1:$CZ$1,_xlfn.XLOOKUP($A115,'PY1 Data(H)'!$A$1:$A$288,'PY1 Data(H)'!$A$1:$CZ$288))</f>
        <v>267768</v>
      </c>
      <c r="AR115" s="176" cm="1">
        <f t="array" ref="AR115">_xlfn.XLOOKUP(AR$1,'PY1 Data(H)'!$A$1:$CZ$1,_xlfn.XLOOKUP($A115,'PY1 Data(H)'!$A$1:$A$288,'PY1 Data(H)'!$A$1:$CZ$288))</f>
        <v>0</v>
      </c>
      <c r="AS115" s="176" cm="1">
        <f t="array" ref="AS115">_xlfn.XLOOKUP(AS$1,'PY1 Data(H)'!$A$1:$CZ$1,_xlfn.XLOOKUP($A115,'PY1 Data(H)'!$A$1:$A$288,'PY1 Data(H)'!$A$1:$CZ$288))</f>
        <v>-89927</v>
      </c>
      <c r="AT115" s="176" cm="1">
        <f t="array" ref="AT115">_xlfn.XLOOKUP(AT$1,'PY1 Data(H)'!$A$1:$CZ$1,_xlfn.XLOOKUP($A115,'PY1 Data(H)'!$A$1:$A$288,'PY1 Data(H)'!$A$1:$CZ$288))</f>
        <v>8212581</v>
      </c>
      <c r="AU115" s="176" cm="1">
        <f t="array" ref="AU115">_xlfn.XLOOKUP(AU$1,'PY1 Data(H)'!$A$1:$CZ$1,_xlfn.XLOOKUP($A115,'PY1 Data(H)'!$A$1:$A$288,'PY1 Data(H)'!$A$1:$CZ$288))</f>
        <v>0</v>
      </c>
      <c r="AV115" s="176" cm="1">
        <f t="array" ref="AV115">_xlfn.XLOOKUP(AV$1,'PY1 Data(H)'!$A$1:$CZ$1,_xlfn.XLOOKUP($A115,'PY1 Data(H)'!$A$1:$A$288,'PY1 Data(H)'!$A$1:$CZ$288))</f>
        <v>-19951138</v>
      </c>
      <c r="AW115" s="176" cm="1">
        <f t="array" ref="AW115">_xlfn.XLOOKUP(AW$1,'PY1 Data(H)'!$A$1:$CZ$1,_xlfn.XLOOKUP($A115,'PY1 Data(H)'!$A$1:$A$288,'PY1 Data(H)'!$A$1:$CZ$288))</f>
        <v>90168</v>
      </c>
      <c r="AX115" s="176" cm="1">
        <f t="array" ref="AX115">_xlfn.XLOOKUP(AX$1,'PY1 Data(H)'!$A$1:$CZ$1,_xlfn.XLOOKUP($A115,'PY1 Data(H)'!$A$1:$A$288,'PY1 Data(H)'!$A$1:$CZ$288))</f>
        <v>-210933</v>
      </c>
      <c r="AY115" s="176" cm="1">
        <f t="array" ref="AY115">_xlfn.XLOOKUP(AY$1,'PY1 Data(H)'!$A$1:$CZ$1,_xlfn.XLOOKUP($A115,'PY1 Data(H)'!$A$1:$A$288,'PY1 Data(H)'!$A$1:$CZ$288))</f>
        <v>0</v>
      </c>
      <c r="AZ115" s="176" cm="1">
        <f t="array" ref="AZ115">_xlfn.XLOOKUP(AZ$1,'PY1 Data(H)'!$A$1:$CZ$1,_xlfn.XLOOKUP($A115,'PY1 Data(H)'!$A$1:$A$288,'PY1 Data(H)'!$A$1:$CZ$288))</f>
        <v>0</v>
      </c>
      <c r="BA115" s="176" cm="1">
        <f t="array" ref="BA115">_xlfn.XLOOKUP(BA$1,'PY1 Data(H)'!$A$1:$CZ$1,_xlfn.XLOOKUP($A115,'PY1 Data(H)'!$A$1:$A$288,'PY1 Data(H)'!$A$1:$CZ$288))</f>
        <v>0</v>
      </c>
      <c r="BB115" s="176" cm="1">
        <f t="array" ref="BB115">_xlfn.XLOOKUP(BB$1,'PY1 Data(H)'!$A$1:$CZ$1,_xlfn.XLOOKUP($A115,'PY1 Data(H)'!$A$1:$A$288,'PY1 Data(H)'!$A$1:$CZ$288))</f>
        <v>30411558</v>
      </c>
      <c r="BC115" s="176" cm="1">
        <f t="array" ref="BC115">_xlfn.XLOOKUP(BC$1,'PY1 Data(H)'!$A$1:$CZ$1,_xlfn.XLOOKUP($A115,'PY1 Data(H)'!$A$1:$A$288,'PY1 Data(H)'!$A$1:$CZ$288))</f>
        <v>469725</v>
      </c>
      <c r="BD115" s="176" cm="1">
        <f t="array" ref="BD115">_xlfn.XLOOKUP(BD$1,'PY1 Data(H)'!$A$1:$CZ$1,_xlfn.XLOOKUP($A115,'PY1 Data(H)'!$A$1:$A$288,'PY1 Data(H)'!$A$1:$CZ$288))</f>
        <v>0</v>
      </c>
      <c r="BE115" s="176" cm="1">
        <f t="array" ref="BE115">_xlfn.XLOOKUP(BE$1,'PY1 Data(H)'!$A$1:$CZ$1,_xlfn.XLOOKUP($A115,'PY1 Data(H)'!$A$1:$A$288,'PY1 Data(H)'!$A$1:$CZ$288))</f>
        <v>0</v>
      </c>
      <c r="BF115" s="176" cm="1">
        <f t="array" ref="BF115">_xlfn.XLOOKUP(BF$1,'PY1 Data(H)'!$A$1:$CZ$1,_xlfn.XLOOKUP($A115,'PY1 Data(H)'!$A$1:$A$288,'PY1 Data(H)'!$A$1:$CZ$288))</f>
        <v>6591611</v>
      </c>
      <c r="BG115" s="176" cm="1">
        <f t="array" ref="BG115">_xlfn.XLOOKUP(BG$1,'PY1 Data(H)'!$A$1:$CZ$1,_xlfn.XLOOKUP($A115,'PY1 Data(H)'!$A$1:$A$288,'PY1 Data(H)'!$A$1:$CZ$288))</f>
        <v>0</v>
      </c>
      <c r="BH115" s="176" cm="1">
        <f t="array" ref="BH115">_xlfn.XLOOKUP(BH$1,'PY1 Data(H)'!$A$1:$CZ$1,_xlfn.XLOOKUP($A115,'PY1 Data(H)'!$A$1:$A$288,'PY1 Data(H)'!$A$1:$CZ$288))</f>
        <v>0</v>
      </c>
      <c r="BI115" s="176" cm="1">
        <f t="array" ref="BI115">_xlfn.XLOOKUP(BI$1,'PY1 Data(H)'!$A$1:$CZ$1,_xlfn.XLOOKUP($A115,'PY1 Data(H)'!$A$1:$A$288,'PY1 Data(H)'!$A$1:$CZ$288))</f>
        <v>-244499</v>
      </c>
      <c r="BJ115" s="176" cm="1">
        <f t="array" ref="BJ115">_xlfn.XLOOKUP(BJ$1,'PY1 Data(H)'!$A$1:$CZ$1,_xlfn.XLOOKUP($A115,'PY1 Data(H)'!$A$1:$A$288,'PY1 Data(H)'!$A$1:$CZ$288))</f>
        <v>39308</v>
      </c>
      <c r="BK115" s="176" cm="1">
        <f t="array" ref="BK115">_xlfn.XLOOKUP(BK$1,'PY1 Data(H)'!$A$1:$CZ$1,_xlfn.XLOOKUP($A115,'PY1 Data(H)'!$A$1:$A$288,'PY1 Data(H)'!$A$1:$CZ$288))</f>
        <v>0</v>
      </c>
      <c r="BL115" s="176" cm="1">
        <f t="array" ref="BL115">_xlfn.XLOOKUP(BL$1,'PY1 Data(H)'!$A$1:$CZ$1,_xlfn.XLOOKUP($A115,'PY1 Data(H)'!$A$1:$A$288,'PY1 Data(H)'!$A$1:$CZ$288))</f>
        <v>0</v>
      </c>
      <c r="BM115" s="176" cm="1">
        <f t="array" ref="BM115">_xlfn.XLOOKUP(BM$1,'PY1 Data(H)'!$A$1:$CZ$1,_xlfn.XLOOKUP($A115,'PY1 Data(H)'!$A$1:$A$288,'PY1 Data(H)'!$A$1:$CZ$288))</f>
        <v>1755145</v>
      </c>
      <c r="BN115" s="176" cm="1">
        <f t="array" ref="BN115">_xlfn.XLOOKUP(BN$1,'PY1 Data(H)'!$A$1:$CZ$1,_xlfn.XLOOKUP($A115,'PY1 Data(H)'!$A$1:$A$288,'PY1 Data(H)'!$A$1:$CZ$288))</f>
        <v>1683492</v>
      </c>
      <c r="BO115" s="176" cm="1">
        <f t="array" ref="BO115">_xlfn.XLOOKUP(BO$1,'PY1 Data(H)'!$A$1:$CZ$1,_xlfn.XLOOKUP($A115,'PY1 Data(H)'!$A$1:$A$288,'PY1 Data(H)'!$A$1:$CZ$288))</f>
        <v>319916</v>
      </c>
      <c r="BP115" s="176" cm="1">
        <f t="array" ref="BP115">_xlfn.XLOOKUP(BP$1,'PY1 Data(H)'!$A$1:$CZ$1,_xlfn.XLOOKUP($A115,'PY1 Data(H)'!$A$1:$A$288,'PY1 Data(H)'!$A$1:$CZ$288))</f>
        <v>0</v>
      </c>
      <c r="BQ115" s="176" cm="1">
        <f t="array" ref="BQ115">_xlfn.XLOOKUP(BQ$1,'PY1 Data(H)'!$A$1:$CZ$1,_xlfn.XLOOKUP($A115,'PY1 Data(H)'!$A$1:$A$288,'PY1 Data(H)'!$A$1:$CZ$288))</f>
        <v>-160636</v>
      </c>
      <c r="BR115" s="176" cm="1">
        <f t="array" ref="BR115">_xlfn.XLOOKUP(BR$1,'PY1 Data(H)'!$A$1:$CZ$1,_xlfn.XLOOKUP($A115,'PY1 Data(H)'!$A$1:$A$288,'PY1 Data(H)'!$A$1:$CZ$288))</f>
        <v>0</v>
      </c>
      <c r="BS115" s="176" cm="1">
        <f t="array" ref="BS115">_xlfn.XLOOKUP(BS$1,'PY1 Data(H)'!$A$1:$CZ$1,_xlfn.XLOOKUP($A115,'PY1 Data(H)'!$A$1:$A$288,'PY1 Data(H)'!$A$1:$CZ$288))</f>
        <v>-1704410</v>
      </c>
      <c r="BT115" s="176" cm="1">
        <f t="array" ref="BT115">_xlfn.XLOOKUP(BT$1,'PY1 Data(H)'!$A$1:$CZ$1,_xlfn.XLOOKUP($A115,'PY1 Data(H)'!$A$1:$A$288,'PY1 Data(H)'!$A$1:$CZ$288))</f>
        <v>-337046</v>
      </c>
      <c r="BU115" s="176" cm="1">
        <f t="array" ref="BU115">_xlfn.XLOOKUP(BU$1,'PY1 Data(H)'!$A$1:$CZ$1,_xlfn.XLOOKUP($A115,'PY1 Data(H)'!$A$1:$A$288,'PY1 Data(H)'!$A$1:$CZ$288))</f>
        <v>-186133</v>
      </c>
      <c r="BV115" s="176" cm="1">
        <f t="array" ref="BV115">_xlfn.XLOOKUP(BV$1,'PY1 Data(H)'!$A$1:$CZ$1,_xlfn.XLOOKUP($A115,'PY1 Data(H)'!$A$1:$A$288,'PY1 Data(H)'!$A$1:$CZ$288))</f>
        <v>3261141</v>
      </c>
      <c r="BW115" s="176" cm="1">
        <f t="array" ref="BW115">_xlfn.XLOOKUP(BW$1,'PY1 Data(H)'!$A$1:$CZ$1,_xlfn.XLOOKUP($A115,'PY1 Data(H)'!$A$1:$A$288,'PY1 Data(H)'!$A$1:$CZ$288))</f>
        <v>-65108</v>
      </c>
      <c r="BX115" s="176" cm="1">
        <f t="array" ref="BX115">_xlfn.XLOOKUP(BX$1,'PY1 Data(H)'!$A$1:$CZ$1,_xlfn.XLOOKUP($A115,'PY1 Data(H)'!$A$1:$A$288,'PY1 Data(H)'!$A$1:$CZ$288))</f>
        <v>0</v>
      </c>
      <c r="BY115" s="176" cm="1">
        <f t="array" ref="BY115">_xlfn.XLOOKUP(BY$1,'PY1 Data(H)'!$A$1:$CZ$1,_xlfn.XLOOKUP($A115,'PY1 Data(H)'!$A$1:$A$288,'PY1 Data(H)'!$A$1:$CZ$288))</f>
        <v>0</v>
      </c>
      <c r="BZ115" s="176" cm="1">
        <f t="array" ref="BZ115">_xlfn.XLOOKUP(BZ$1,'PY1 Data(H)'!$A$1:$CZ$1,_xlfn.XLOOKUP($A115,'PY1 Data(H)'!$A$1:$A$288,'PY1 Data(H)'!$A$1:$CZ$288))</f>
        <v>-111211</v>
      </c>
      <c r="CA115" s="176" cm="1">
        <f t="array" ref="CA115">_xlfn.XLOOKUP(CA$1,'PY1 Data(H)'!$A$1:$CZ$1,_xlfn.XLOOKUP($A115,'PY1 Data(H)'!$A$1:$A$288,'PY1 Data(H)'!$A$1:$CZ$288))</f>
        <v>0</v>
      </c>
      <c r="CB115" s="176" cm="1">
        <f t="array" ref="CB115">_xlfn.XLOOKUP(CB$1,'PY1 Data(H)'!$A$1:$CZ$1,_xlfn.XLOOKUP($A115,'PY1 Data(H)'!$A$1:$A$288,'PY1 Data(H)'!$A$1:$CZ$288))</f>
        <v>1235</v>
      </c>
      <c r="CC115" s="176" cm="1">
        <f t="array" ref="CC115">_xlfn.XLOOKUP(CC$1,'PY1 Data(H)'!$A$1:$CZ$1,_xlfn.XLOOKUP($A115,'PY1 Data(H)'!$A$1:$A$288,'PY1 Data(H)'!$A$1:$CZ$288))</f>
        <v>-697177</v>
      </c>
      <c r="CD115" s="176" cm="1">
        <f t="array" ref="CD115">_xlfn.XLOOKUP(CD$1,'PY1 Data(H)'!$A$1:$CZ$1,_xlfn.XLOOKUP($A115,'PY1 Data(H)'!$A$1:$A$288,'PY1 Data(H)'!$A$1:$CZ$288))</f>
        <v>5454736</v>
      </c>
      <c r="CE115" s="176" cm="1">
        <f t="array" ref="CE115">_xlfn.XLOOKUP(CE$1,'PY1 Data(H)'!$A$1:$CZ$1,_xlfn.XLOOKUP($A115,'PY1 Data(H)'!$A$1:$A$288,'PY1 Data(H)'!$A$1:$CZ$288))</f>
        <v>1329189</v>
      </c>
      <c r="CF115" s="176" cm="1">
        <f t="array" ref="CF115">_xlfn.XLOOKUP(CF$1,'PY1 Data(H)'!$A$1:$CZ$1,_xlfn.XLOOKUP($A115,'PY1 Data(H)'!$A$1:$A$288,'PY1 Data(H)'!$A$1:$CZ$288))</f>
        <v>0</v>
      </c>
      <c r="CG115" s="176" cm="1">
        <f t="array" ref="CG115">_xlfn.XLOOKUP(CG$1,'PY1 Data(H)'!$A$1:$CZ$1,_xlfn.XLOOKUP($A115,'PY1 Data(H)'!$A$1:$A$288,'PY1 Data(H)'!$A$1:$CZ$288))</f>
        <v>873416</v>
      </c>
      <c r="CH115" s="176" cm="1">
        <f t="array" ref="CH115">_xlfn.XLOOKUP(CH$1,'PY1 Data(H)'!$A$1:$CZ$1,_xlfn.XLOOKUP($A115,'PY1 Data(H)'!$A$1:$A$288,'PY1 Data(H)'!$A$1:$CZ$288))</f>
        <v>87753</v>
      </c>
      <c r="CI115" s="176" cm="1">
        <f t="array" ref="CI115">_xlfn.XLOOKUP(CI$1,'PY1 Data(H)'!$A$1:$CZ$1,_xlfn.XLOOKUP($A115,'PY1 Data(H)'!$A$1:$A$288,'PY1 Data(H)'!$A$1:$CZ$288))</f>
        <v>980273</v>
      </c>
      <c r="CJ115" s="176" cm="1">
        <f t="array" ref="CJ115">_xlfn.XLOOKUP(CJ$1,'PY1 Data(H)'!$A$1:$CZ$1,_xlfn.XLOOKUP($A115,'PY1 Data(H)'!$A$1:$A$288,'PY1 Data(H)'!$A$1:$CZ$288))</f>
        <v>-217100</v>
      </c>
      <c r="CK115" s="176" cm="1">
        <f t="array" ref="CK115">_xlfn.XLOOKUP(CK$1,'PY1 Data(H)'!$A$1:$CZ$1,_xlfn.XLOOKUP($A115,'PY1 Data(H)'!$A$1:$A$288,'PY1 Data(H)'!$A$1:$CZ$288))</f>
        <v>-270618</v>
      </c>
      <c r="CL115" s="176" cm="1">
        <f t="array" ref="CL115">_xlfn.XLOOKUP(CL$1,'PY1 Data(H)'!$A$1:$CZ$1,_xlfn.XLOOKUP($A115,'PY1 Data(H)'!$A$1:$A$288,'PY1 Data(H)'!$A$1:$CZ$288))</f>
        <v>0</v>
      </c>
      <c r="CM115" s="176" cm="1">
        <f t="array" ref="CM115">_xlfn.XLOOKUP(CM$1,'PY1 Data(H)'!$A$1:$CZ$1,_xlfn.XLOOKUP($A115,'PY1 Data(H)'!$A$1:$A$288,'PY1 Data(H)'!$A$1:$CZ$288))</f>
        <v>0</v>
      </c>
      <c r="CN115" s="176" cm="1">
        <f t="array" ref="CN115">_xlfn.XLOOKUP(CN$1,'PY1 Data(H)'!$A$1:$CZ$1,_xlfn.XLOOKUP($A115,'PY1 Data(H)'!$A$1:$A$288,'PY1 Data(H)'!$A$1:$CZ$288))</f>
        <v>-207578</v>
      </c>
      <c r="CO115" s="176" cm="1">
        <f t="array" ref="CO115">_xlfn.XLOOKUP(CO$1,'PY1 Data(H)'!$A$1:$CZ$1,_xlfn.XLOOKUP($A115,'PY1 Data(H)'!$A$1:$A$288,'PY1 Data(H)'!$A$1:$CZ$288))</f>
        <v>17968828</v>
      </c>
      <c r="CP115" s="176" cm="1">
        <f t="array" ref="CP115">_xlfn.XLOOKUP(CP$1,'PY1 Data(H)'!$A$1:$CZ$1,_xlfn.XLOOKUP($A115,'PY1 Data(H)'!$A$1:$A$288,'PY1 Data(H)'!$A$1:$CZ$288))</f>
        <v>-39354</v>
      </c>
      <c r="CQ115" s="176" cm="1">
        <f t="array" ref="CQ115">_xlfn.XLOOKUP(CQ$1,'PY1 Data(H)'!$A$1:$CZ$1,_xlfn.XLOOKUP($A115,'PY1 Data(H)'!$A$1:$A$288,'PY1 Data(H)'!$A$1:$CZ$288))</f>
        <v>0</v>
      </c>
      <c r="CR115" s="176" cm="1">
        <f t="array" ref="CR115">_xlfn.XLOOKUP(CR$1,'PY1 Data(H)'!$A$1:$CZ$1,_xlfn.XLOOKUP($A115,'PY1 Data(H)'!$A$1:$A$288,'PY1 Data(H)'!$A$1:$CZ$288))</f>
        <v>19370</v>
      </c>
      <c r="CS115" s="176" cm="1">
        <f t="array" ref="CS115">_xlfn.XLOOKUP(CS$1,'PY1 Data(H)'!$A$1:$CZ$1,_xlfn.XLOOKUP($A115,'PY1 Data(H)'!$A$1:$A$288,'PY1 Data(H)'!$A$1:$CZ$288))</f>
        <v>304183</v>
      </c>
      <c r="CT115" s="176" cm="1">
        <f t="array" ref="CT115">_xlfn.XLOOKUP(CT$1,'PY1 Data(H)'!$A$1:$CZ$1,_xlfn.XLOOKUP($A115,'PY1 Data(H)'!$A$1:$A$288,'PY1 Data(H)'!$A$1:$CZ$288))</f>
        <v>0</v>
      </c>
      <c r="CU115" s="176" cm="1">
        <f t="array" ref="CU115">_xlfn.XLOOKUP(CU$1,'PY1 Data(H)'!$A$1:$CZ$1,_xlfn.XLOOKUP($A115,'PY1 Data(H)'!$A$1:$A$288,'PY1 Data(H)'!$A$1:$CZ$288))</f>
        <v>-9550</v>
      </c>
      <c r="CV115" s="176" cm="1">
        <f t="array" ref="CV115">_xlfn.XLOOKUP(CV$1,'PY1 Data(H)'!$A$1:$CZ$1,_xlfn.XLOOKUP($A115,'PY1 Data(H)'!$A$1:$A$288,'PY1 Data(H)'!$A$1:$CZ$288))</f>
        <v>0</v>
      </c>
      <c r="CW115" s="176" cm="1">
        <f t="array" ref="CW115">_xlfn.XLOOKUP(CW$1,'PY1 Data(H)'!$A$1:$CZ$1,_xlfn.XLOOKUP($A115,'PY1 Data(H)'!$A$1:$A$288,'PY1 Data(H)'!$A$1:$CZ$288))</f>
        <v>909599</v>
      </c>
      <c r="CX115" s="176" cm="1">
        <f t="array" ref="CX115">_xlfn.XLOOKUP(CX$1,'PY1 Data(H)'!$A$1:$CZ$1,_xlfn.XLOOKUP($A115,'PY1 Data(H)'!$A$1:$A$288,'PY1 Data(H)'!$A$1:$CZ$288))</f>
        <v>-369452</v>
      </c>
      <c r="CY115" s="176" cm="1">
        <f t="array" ref="CY115">_xlfn.XLOOKUP(CY$1,'PY1 Data(H)'!$A$1:$CZ$1,_xlfn.XLOOKUP($A115,'PY1 Data(H)'!$A$1:$A$288,'PY1 Data(H)'!$A$1:$CZ$288))</f>
        <v>130134</v>
      </c>
    </row>
    <row r="116" spans="1:103" x14ac:dyDescent="0.3">
      <c r="A116">
        <v>377</v>
      </c>
      <c r="D116" s="176" cm="1">
        <f t="array" ref="D116">_xlfn.XLOOKUP(D$1,'PY1 Data(H)'!$A$1:$CZ$1,_xlfn.XLOOKUP($A116,'PY1 Data(H)'!$A$1:$A$288,'PY1 Data(H)'!$A$1:$CZ$288))</f>
        <v>0</v>
      </c>
      <c r="E116" s="176" cm="1">
        <f t="array" ref="E116">_xlfn.XLOOKUP(E$1,'PY1 Data(H)'!$A$1:$CZ$1,_xlfn.XLOOKUP($A116,'PY1 Data(H)'!$A$1:$A$288,'PY1 Data(H)'!$A$1:$CZ$288))</f>
        <v>0</v>
      </c>
      <c r="F116" s="176" cm="1">
        <f t="array" ref="F116">_xlfn.XLOOKUP(F$1,'PY1 Data(H)'!$A$1:$CZ$1,_xlfn.XLOOKUP($A116,'PY1 Data(H)'!$A$1:$A$288,'PY1 Data(H)'!$A$1:$CZ$288))</f>
        <v>0</v>
      </c>
      <c r="G116" s="176" cm="1">
        <f t="array" ref="G116">_xlfn.XLOOKUP(G$1,'PY1 Data(H)'!$A$1:$CZ$1,_xlfn.XLOOKUP($A116,'PY1 Data(H)'!$A$1:$A$288,'PY1 Data(H)'!$A$1:$CZ$288))</f>
        <v>0</v>
      </c>
      <c r="H116" s="176" cm="1">
        <f t="array" ref="H116">_xlfn.XLOOKUP(H$1,'PY1 Data(H)'!$A$1:$CZ$1,_xlfn.XLOOKUP($A116,'PY1 Data(H)'!$A$1:$A$288,'PY1 Data(H)'!$A$1:$CZ$288))</f>
        <v>0</v>
      </c>
      <c r="I116" s="176" cm="1">
        <f t="array" ref="I116">_xlfn.XLOOKUP(I$1,'PY1 Data(H)'!$A$1:$CZ$1,_xlfn.XLOOKUP($A116,'PY1 Data(H)'!$A$1:$A$288,'PY1 Data(H)'!$A$1:$CZ$288))</f>
        <v>0</v>
      </c>
      <c r="J116" s="176" cm="1">
        <f t="array" ref="J116">_xlfn.XLOOKUP(J$1,'PY1 Data(H)'!$A$1:$CZ$1,_xlfn.XLOOKUP($A116,'PY1 Data(H)'!$A$1:$A$288,'PY1 Data(H)'!$A$1:$CZ$288))</f>
        <v>0</v>
      </c>
      <c r="K116" s="176" cm="1">
        <f t="array" ref="K116">_xlfn.XLOOKUP(K$1,'PY1 Data(H)'!$A$1:$CZ$1,_xlfn.XLOOKUP($A116,'PY1 Data(H)'!$A$1:$A$288,'PY1 Data(H)'!$A$1:$CZ$288))</f>
        <v>0</v>
      </c>
      <c r="L116" s="176" cm="1">
        <f t="array" ref="L116">_xlfn.XLOOKUP(L$1,'PY1 Data(H)'!$A$1:$CZ$1,_xlfn.XLOOKUP($A116,'PY1 Data(H)'!$A$1:$A$288,'PY1 Data(H)'!$A$1:$CZ$288))</f>
        <v>0</v>
      </c>
      <c r="M116" s="176" cm="1">
        <f t="array" ref="M116">_xlfn.XLOOKUP(M$1,'PY1 Data(H)'!$A$1:$CZ$1,_xlfn.XLOOKUP($A116,'PY1 Data(H)'!$A$1:$A$288,'PY1 Data(H)'!$A$1:$CZ$288))</f>
        <v>0</v>
      </c>
      <c r="N116" s="176" cm="1">
        <f t="array" ref="N116">_xlfn.XLOOKUP(N$1,'PY1 Data(H)'!$A$1:$CZ$1,_xlfn.XLOOKUP($A116,'PY1 Data(H)'!$A$1:$A$288,'PY1 Data(H)'!$A$1:$CZ$288))</f>
        <v>0</v>
      </c>
      <c r="O116" s="176" cm="1">
        <f t="array" ref="O116">_xlfn.XLOOKUP(O$1,'PY1 Data(H)'!$A$1:$CZ$1,_xlfn.XLOOKUP($A116,'PY1 Data(H)'!$A$1:$A$288,'PY1 Data(H)'!$A$1:$CZ$288))</f>
        <v>0</v>
      </c>
      <c r="P116" s="176" cm="1">
        <f t="array" ref="P116">_xlfn.XLOOKUP(P$1,'PY1 Data(H)'!$A$1:$CZ$1,_xlfn.XLOOKUP($A116,'PY1 Data(H)'!$A$1:$A$288,'PY1 Data(H)'!$A$1:$CZ$288))</f>
        <v>0</v>
      </c>
      <c r="Q116" s="176" cm="1">
        <f t="array" ref="Q116">_xlfn.XLOOKUP(Q$1,'PY1 Data(H)'!$A$1:$CZ$1,_xlfn.XLOOKUP($A116,'PY1 Data(H)'!$A$1:$A$288,'PY1 Data(H)'!$A$1:$CZ$288))</f>
        <v>0</v>
      </c>
      <c r="R116" s="176" cm="1">
        <f t="array" ref="R116">_xlfn.XLOOKUP(R$1,'PY1 Data(H)'!$A$1:$CZ$1,_xlfn.XLOOKUP($A116,'PY1 Data(H)'!$A$1:$A$288,'PY1 Data(H)'!$A$1:$CZ$288))</f>
        <v>0</v>
      </c>
      <c r="S116" s="176" cm="1">
        <f t="array" ref="S116">_xlfn.XLOOKUP(S$1,'PY1 Data(H)'!$A$1:$CZ$1,_xlfn.XLOOKUP($A116,'PY1 Data(H)'!$A$1:$A$288,'PY1 Data(H)'!$A$1:$CZ$288))</f>
        <v>0</v>
      </c>
      <c r="T116" s="176" cm="1">
        <f t="array" ref="T116">_xlfn.XLOOKUP(T$1,'PY1 Data(H)'!$A$1:$CZ$1,_xlfn.XLOOKUP($A116,'PY1 Data(H)'!$A$1:$A$288,'PY1 Data(H)'!$A$1:$CZ$288))</f>
        <v>0</v>
      </c>
      <c r="U116" s="176" cm="1">
        <f t="array" ref="U116">_xlfn.XLOOKUP(U$1,'PY1 Data(H)'!$A$1:$CZ$1,_xlfn.XLOOKUP($A116,'PY1 Data(H)'!$A$1:$A$288,'PY1 Data(H)'!$A$1:$CZ$288))</f>
        <v>0</v>
      </c>
      <c r="V116" s="176" cm="1">
        <f t="array" ref="V116">_xlfn.XLOOKUP(V$1,'PY1 Data(H)'!$A$1:$CZ$1,_xlfn.XLOOKUP($A116,'PY1 Data(H)'!$A$1:$A$288,'PY1 Data(H)'!$A$1:$CZ$288))</f>
        <v>0</v>
      </c>
      <c r="W116" s="176" cm="1">
        <f t="array" ref="W116">_xlfn.XLOOKUP(W$1,'PY1 Data(H)'!$A$1:$CZ$1,_xlfn.XLOOKUP($A116,'PY1 Data(H)'!$A$1:$A$288,'PY1 Data(H)'!$A$1:$CZ$288))</f>
        <v>0</v>
      </c>
      <c r="X116" s="176" cm="1">
        <f t="array" ref="X116">_xlfn.XLOOKUP(X$1,'PY1 Data(H)'!$A$1:$CZ$1,_xlfn.XLOOKUP($A116,'PY1 Data(H)'!$A$1:$A$288,'PY1 Data(H)'!$A$1:$CZ$288))</f>
        <v>0</v>
      </c>
      <c r="Y116" s="176" cm="1">
        <f t="array" ref="Y116">_xlfn.XLOOKUP(Y$1,'PY1 Data(H)'!$A$1:$CZ$1,_xlfn.XLOOKUP($A116,'PY1 Data(H)'!$A$1:$A$288,'PY1 Data(H)'!$A$1:$CZ$288))</f>
        <v>0</v>
      </c>
      <c r="Z116" s="176" cm="1">
        <f t="array" ref="Z116">_xlfn.XLOOKUP(Z$1,'PY1 Data(H)'!$A$1:$CZ$1,_xlfn.XLOOKUP($A116,'PY1 Data(H)'!$A$1:$A$288,'PY1 Data(H)'!$A$1:$CZ$288))</f>
        <v>0</v>
      </c>
      <c r="AA116" s="176" cm="1">
        <f t="array" ref="AA116">_xlfn.XLOOKUP(AA$1,'PY1 Data(H)'!$A$1:$CZ$1,_xlfn.XLOOKUP($A116,'PY1 Data(H)'!$A$1:$A$288,'PY1 Data(H)'!$A$1:$CZ$288))</f>
        <v>0</v>
      </c>
      <c r="AB116" s="176" cm="1">
        <f t="array" ref="AB116">_xlfn.XLOOKUP(AB$1,'PY1 Data(H)'!$A$1:$CZ$1,_xlfn.XLOOKUP($A116,'PY1 Data(H)'!$A$1:$A$288,'PY1 Data(H)'!$A$1:$CZ$288))</f>
        <v>0</v>
      </c>
      <c r="AC116" s="176" cm="1">
        <f t="array" ref="AC116">_xlfn.XLOOKUP(AC$1,'PY1 Data(H)'!$A$1:$CZ$1,_xlfn.XLOOKUP($A116,'PY1 Data(H)'!$A$1:$A$288,'PY1 Data(H)'!$A$1:$CZ$288))</f>
        <v>0</v>
      </c>
      <c r="AD116" s="176" cm="1">
        <f t="array" ref="AD116">_xlfn.XLOOKUP(AD$1,'PY1 Data(H)'!$A$1:$CZ$1,_xlfn.XLOOKUP($A116,'PY1 Data(H)'!$A$1:$A$288,'PY1 Data(H)'!$A$1:$CZ$288))</f>
        <v>0</v>
      </c>
      <c r="AE116" s="176" cm="1">
        <f t="array" ref="AE116">_xlfn.XLOOKUP(AE$1,'PY1 Data(H)'!$A$1:$CZ$1,_xlfn.XLOOKUP($A116,'PY1 Data(H)'!$A$1:$A$288,'PY1 Data(H)'!$A$1:$CZ$288))</f>
        <v>0</v>
      </c>
      <c r="AF116" s="176" cm="1">
        <f t="array" ref="AF116">_xlfn.XLOOKUP(AF$1,'PY1 Data(H)'!$A$1:$CZ$1,_xlfn.XLOOKUP($A116,'PY1 Data(H)'!$A$1:$A$288,'PY1 Data(H)'!$A$1:$CZ$288))</f>
        <v>0</v>
      </c>
      <c r="AG116" s="176" cm="1">
        <f t="array" ref="AG116">_xlfn.XLOOKUP(AG$1,'PY1 Data(H)'!$A$1:$CZ$1,_xlfn.XLOOKUP($A116,'PY1 Data(H)'!$A$1:$A$288,'PY1 Data(H)'!$A$1:$CZ$288))</f>
        <v>0</v>
      </c>
      <c r="AH116" s="176" cm="1">
        <f t="array" ref="AH116">_xlfn.XLOOKUP(AH$1,'PY1 Data(H)'!$A$1:$CZ$1,_xlfn.XLOOKUP($A116,'PY1 Data(H)'!$A$1:$A$288,'PY1 Data(H)'!$A$1:$CZ$288))</f>
        <v>0</v>
      </c>
      <c r="AI116" s="176" cm="1">
        <f t="array" ref="AI116">_xlfn.XLOOKUP(AI$1,'PY1 Data(H)'!$A$1:$CZ$1,_xlfn.XLOOKUP($A116,'PY1 Data(H)'!$A$1:$A$288,'PY1 Data(H)'!$A$1:$CZ$288))</f>
        <v>0</v>
      </c>
      <c r="AJ116" s="176" cm="1">
        <f t="array" ref="AJ116">_xlfn.XLOOKUP(AJ$1,'PY1 Data(H)'!$A$1:$CZ$1,_xlfn.XLOOKUP($A116,'PY1 Data(H)'!$A$1:$A$288,'PY1 Data(H)'!$A$1:$CZ$288))</f>
        <v>-540500</v>
      </c>
      <c r="AK116" s="176" cm="1">
        <f t="array" ref="AK116">_xlfn.XLOOKUP(AK$1,'PY1 Data(H)'!$A$1:$CZ$1,_xlfn.XLOOKUP($A116,'PY1 Data(H)'!$A$1:$A$288,'PY1 Data(H)'!$A$1:$CZ$288))</f>
        <v>0</v>
      </c>
      <c r="AL116" s="176" cm="1">
        <f t="array" ref="AL116">_xlfn.XLOOKUP(AL$1,'PY1 Data(H)'!$A$1:$CZ$1,_xlfn.XLOOKUP($A116,'PY1 Data(H)'!$A$1:$A$288,'PY1 Data(H)'!$A$1:$CZ$288))</f>
        <v>0</v>
      </c>
      <c r="AM116" s="176" cm="1">
        <f t="array" ref="AM116">_xlfn.XLOOKUP(AM$1,'PY1 Data(H)'!$A$1:$CZ$1,_xlfn.XLOOKUP($A116,'PY1 Data(H)'!$A$1:$A$288,'PY1 Data(H)'!$A$1:$CZ$288))</f>
        <v>0</v>
      </c>
      <c r="AN116" s="176" cm="1">
        <f t="array" ref="AN116">_xlfn.XLOOKUP(AN$1,'PY1 Data(H)'!$A$1:$CZ$1,_xlfn.XLOOKUP($A116,'PY1 Data(H)'!$A$1:$A$288,'PY1 Data(H)'!$A$1:$CZ$288))</f>
        <v>0</v>
      </c>
      <c r="AO116" s="176" cm="1">
        <f t="array" ref="AO116">_xlfn.XLOOKUP(AO$1,'PY1 Data(H)'!$A$1:$CZ$1,_xlfn.XLOOKUP($A116,'PY1 Data(H)'!$A$1:$A$288,'PY1 Data(H)'!$A$1:$CZ$288))</f>
        <v>0</v>
      </c>
      <c r="AP116" s="176" cm="1">
        <f t="array" ref="AP116">_xlfn.XLOOKUP(AP$1,'PY1 Data(H)'!$A$1:$CZ$1,_xlfn.XLOOKUP($A116,'PY1 Data(H)'!$A$1:$A$288,'PY1 Data(H)'!$A$1:$CZ$288))</f>
        <v>0</v>
      </c>
      <c r="AQ116" s="176" cm="1">
        <f t="array" ref="AQ116">_xlfn.XLOOKUP(AQ$1,'PY1 Data(H)'!$A$1:$CZ$1,_xlfn.XLOOKUP($A116,'PY1 Data(H)'!$A$1:$A$288,'PY1 Data(H)'!$A$1:$CZ$288))</f>
        <v>113486</v>
      </c>
      <c r="AR116" s="176" cm="1">
        <f t="array" ref="AR116">_xlfn.XLOOKUP(AR$1,'PY1 Data(H)'!$A$1:$CZ$1,_xlfn.XLOOKUP($A116,'PY1 Data(H)'!$A$1:$A$288,'PY1 Data(H)'!$A$1:$CZ$288))</f>
        <v>0</v>
      </c>
      <c r="AS116" s="176" cm="1">
        <f t="array" ref="AS116">_xlfn.XLOOKUP(AS$1,'PY1 Data(H)'!$A$1:$CZ$1,_xlfn.XLOOKUP($A116,'PY1 Data(H)'!$A$1:$A$288,'PY1 Data(H)'!$A$1:$CZ$288))</f>
        <v>0</v>
      </c>
      <c r="AT116" s="176" cm="1">
        <f t="array" ref="AT116">_xlfn.XLOOKUP(AT$1,'PY1 Data(H)'!$A$1:$CZ$1,_xlfn.XLOOKUP($A116,'PY1 Data(H)'!$A$1:$A$288,'PY1 Data(H)'!$A$1:$CZ$288))</f>
        <v>0</v>
      </c>
      <c r="AU116" s="176" cm="1">
        <f t="array" ref="AU116">_xlfn.XLOOKUP(AU$1,'PY1 Data(H)'!$A$1:$CZ$1,_xlfn.XLOOKUP($A116,'PY1 Data(H)'!$A$1:$A$288,'PY1 Data(H)'!$A$1:$CZ$288))</f>
        <v>0</v>
      </c>
      <c r="AV116" s="176" cm="1">
        <f t="array" ref="AV116">_xlfn.XLOOKUP(AV$1,'PY1 Data(H)'!$A$1:$CZ$1,_xlfn.XLOOKUP($A116,'PY1 Data(H)'!$A$1:$A$288,'PY1 Data(H)'!$A$1:$CZ$288))</f>
        <v>0</v>
      </c>
      <c r="AW116" s="176" cm="1">
        <f t="array" ref="AW116">_xlfn.XLOOKUP(AW$1,'PY1 Data(H)'!$A$1:$CZ$1,_xlfn.XLOOKUP($A116,'PY1 Data(H)'!$A$1:$A$288,'PY1 Data(H)'!$A$1:$CZ$288))</f>
        <v>0</v>
      </c>
      <c r="AX116" s="176" cm="1">
        <f t="array" ref="AX116">_xlfn.XLOOKUP(AX$1,'PY1 Data(H)'!$A$1:$CZ$1,_xlfn.XLOOKUP($A116,'PY1 Data(H)'!$A$1:$A$288,'PY1 Data(H)'!$A$1:$CZ$288))</f>
        <v>0</v>
      </c>
      <c r="AY116" s="176" cm="1">
        <f t="array" ref="AY116">_xlfn.XLOOKUP(AY$1,'PY1 Data(H)'!$A$1:$CZ$1,_xlfn.XLOOKUP($A116,'PY1 Data(H)'!$A$1:$A$288,'PY1 Data(H)'!$A$1:$CZ$288))</f>
        <v>0</v>
      </c>
      <c r="AZ116" s="176" cm="1">
        <f t="array" ref="AZ116">_xlfn.XLOOKUP(AZ$1,'PY1 Data(H)'!$A$1:$CZ$1,_xlfn.XLOOKUP($A116,'PY1 Data(H)'!$A$1:$A$288,'PY1 Data(H)'!$A$1:$CZ$288))</f>
        <v>0</v>
      </c>
      <c r="BA116" s="176" cm="1">
        <f t="array" ref="BA116">_xlfn.XLOOKUP(BA$1,'PY1 Data(H)'!$A$1:$CZ$1,_xlfn.XLOOKUP($A116,'PY1 Data(H)'!$A$1:$A$288,'PY1 Data(H)'!$A$1:$CZ$288))</f>
        <v>0</v>
      </c>
      <c r="BB116" s="176" cm="1">
        <f t="array" ref="BB116">_xlfn.XLOOKUP(BB$1,'PY1 Data(H)'!$A$1:$CZ$1,_xlfn.XLOOKUP($A116,'PY1 Data(H)'!$A$1:$A$288,'PY1 Data(H)'!$A$1:$CZ$288))</f>
        <v>0</v>
      </c>
      <c r="BC116" s="176" cm="1">
        <f t="array" ref="BC116">_xlfn.XLOOKUP(BC$1,'PY1 Data(H)'!$A$1:$CZ$1,_xlfn.XLOOKUP($A116,'PY1 Data(H)'!$A$1:$A$288,'PY1 Data(H)'!$A$1:$CZ$288))</f>
        <v>0</v>
      </c>
      <c r="BD116" s="176" cm="1">
        <f t="array" ref="BD116">_xlfn.XLOOKUP(BD$1,'PY1 Data(H)'!$A$1:$CZ$1,_xlfn.XLOOKUP($A116,'PY1 Data(H)'!$A$1:$A$288,'PY1 Data(H)'!$A$1:$CZ$288))</f>
        <v>0</v>
      </c>
      <c r="BE116" s="176" cm="1">
        <f t="array" ref="BE116">_xlfn.XLOOKUP(BE$1,'PY1 Data(H)'!$A$1:$CZ$1,_xlfn.XLOOKUP($A116,'PY1 Data(H)'!$A$1:$A$288,'PY1 Data(H)'!$A$1:$CZ$288))</f>
        <v>0</v>
      </c>
      <c r="BF116" s="176" cm="1">
        <f t="array" ref="BF116">_xlfn.XLOOKUP(BF$1,'PY1 Data(H)'!$A$1:$CZ$1,_xlfn.XLOOKUP($A116,'PY1 Data(H)'!$A$1:$A$288,'PY1 Data(H)'!$A$1:$CZ$288))</f>
        <v>0</v>
      </c>
      <c r="BG116" s="176" cm="1">
        <f t="array" ref="BG116">_xlfn.XLOOKUP(BG$1,'PY1 Data(H)'!$A$1:$CZ$1,_xlfn.XLOOKUP($A116,'PY1 Data(H)'!$A$1:$A$288,'PY1 Data(H)'!$A$1:$CZ$288))</f>
        <v>0</v>
      </c>
      <c r="BH116" s="176" cm="1">
        <f t="array" ref="BH116">_xlfn.XLOOKUP(BH$1,'PY1 Data(H)'!$A$1:$CZ$1,_xlfn.XLOOKUP($A116,'PY1 Data(H)'!$A$1:$A$288,'PY1 Data(H)'!$A$1:$CZ$288))</f>
        <v>0</v>
      </c>
      <c r="BI116" s="176" cm="1">
        <f t="array" ref="BI116">_xlfn.XLOOKUP(BI$1,'PY1 Data(H)'!$A$1:$CZ$1,_xlfn.XLOOKUP($A116,'PY1 Data(H)'!$A$1:$A$288,'PY1 Data(H)'!$A$1:$CZ$288))</f>
        <v>0</v>
      </c>
      <c r="BJ116" s="176" cm="1">
        <f t="array" ref="BJ116">_xlfn.XLOOKUP(BJ$1,'PY1 Data(H)'!$A$1:$CZ$1,_xlfn.XLOOKUP($A116,'PY1 Data(H)'!$A$1:$A$288,'PY1 Data(H)'!$A$1:$CZ$288))</f>
        <v>0</v>
      </c>
      <c r="BK116" s="176" cm="1">
        <f t="array" ref="BK116">_xlfn.XLOOKUP(BK$1,'PY1 Data(H)'!$A$1:$CZ$1,_xlfn.XLOOKUP($A116,'PY1 Data(H)'!$A$1:$A$288,'PY1 Data(H)'!$A$1:$CZ$288))</f>
        <v>0</v>
      </c>
      <c r="BL116" s="176" cm="1">
        <f t="array" ref="BL116">_xlfn.XLOOKUP(BL$1,'PY1 Data(H)'!$A$1:$CZ$1,_xlfn.XLOOKUP($A116,'PY1 Data(H)'!$A$1:$A$288,'PY1 Data(H)'!$A$1:$CZ$288))</f>
        <v>0</v>
      </c>
      <c r="BM116" s="176" cm="1">
        <f t="array" ref="BM116">_xlfn.XLOOKUP(BM$1,'PY1 Data(H)'!$A$1:$CZ$1,_xlfn.XLOOKUP($A116,'PY1 Data(H)'!$A$1:$A$288,'PY1 Data(H)'!$A$1:$CZ$288))</f>
        <v>0</v>
      </c>
      <c r="BN116" s="176" cm="1">
        <f t="array" ref="BN116">_xlfn.XLOOKUP(BN$1,'PY1 Data(H)'!$A$1:$CZ$1,_xlfn.XLOOKUP($A116,'PY1 Data(H)'!$A$1:$A$288,'PY1 Data(H)'!$A$1:$CZ$288))</f>
        <v>0</v>
      </c>
      <c r="BO116" s="176" cm="1">
        <f t="array" ref="BO116">_xlfn.XLOOKUP(BO$1,'PY1 Data(H)'!$A$1:$CZ$1,_xlfn.XLOOKUP($A116,'PY1 Data(H)'!$A$1:$A$288,'PY1 Data(H)'!$A$1:$CZ$288))</f>
        <v>0</v>
      </c>
      <c r="BP116" s="176" cm="1">
        <f t="array" ref="BP116">_xlfn.XLOOKUP(BP$1,'PY1 Data(H)'!$A$1:$CZ$1,_xlfn.XLOOKUP($A116,'PY1 Data(H)'!$A$1:$A$288,'PY1 Data(H)'!$A$1:$CZ$288))</f>
        <v>0</v>
      </c>
      <c r="BQ116" s="176" cm="1">
        <f t="array" ref="BQ116">_xlfn.XLOOKUP(BQ$1,'PY1 Data(H)'!$A$1:$CZ$1,_xlfn.XLOOKUP($A116,'PY1 Data(H)'!$A$1:$A$288,'PY1 Data(H)'!$A$1:$CZ$288))</f>
        <v>0</v>
      </c>
      <c r="BR116" s="176" cm="1">
        <f t="array" ref="BR116">_xlfn.XLOOKUP(BR$1,'PY1 Data(H)'!$A$1:$CZ$1,_xlfn.XLOOKUP($A116,'PY1 Data(H)'!$A$1:$A$288,'PY1 Data(H)'!$A$1:$CZ$288))</f>
        <v>0</v>
      </c>
      <c r="BS116" s="176" cm="1">
        <f t="array" ref="BS116">_xlfn.XLOOKUP(BS$1,'PY1 Data(H)'!$A$1:$CZ$1,_xlfn.XLOOKUP($A116,'PY1 Data(H)'!$A$1:$A$288,'PY1 Data(H)'!$A$1:$CZ$288))</f>
        <v>0</v>
      </c>
      <c r="BT116" s="176" cm="1">
        <f t="array" ref="BT116">_xlfn.XLOOKUP(BT$1,'PY1 Data(H)'!$A$1:$CZ$1,_xlfn.XLOOKUP($A116,'PY1 Data(H)'!$A$1:$A$288,'PY1 Data(H)'!$A$1:$CZ$288))</f>
        <v>0</v>
      </c>
      <c r="BU116" s="176" cm="1">
        <f t="array" ref="BU116">_xlfn.XLOOKUP(BU$1,'PY1 Data(H)'!$A$1:$CZ$1,_xlfn.XLOOKUP($A116,'PY1 Data(H)'!$A$1:$A$288,'PY1 Data(H)'!$A$1:$CZ$288))</f>
        <v>0</v>
      </c>
      <c r="BV116" s="176" cm="1">
        <f t="array" ref="BV116">_xlfn.XLOOKUP(BV$1,'PY1 Data(H)'!$A$1:$CZ$1,_xlfn.XLOOKUP($A116,'PY1 Data(H)'!$A$1:$A$288,'PY1 Data(H)'!$A$1:$CZ$288))</f>
        <v>665019</v>
      </c>
      <c r="BW116" s="176" cm="1">
        <f t="array" ref="BW116">_xlfn.XLOOKUP(BW$1,'PY1 Data(H)'!$A$1:$CZ$1,_xlfn.XLOOKUP($A116,'PY1 Data(H)'!$A$1:$A$288,'PY1 Data(H)'!$A$1:$CZ$288))</f>
        <v>0</v>
      </c>
      <c r="BX116" s="176" cm="1">
        <f t="array" ref="BX116">_xlfn.XLOOKUP(BX$1,'PY1 Data(H)'!$A$1:$CZ$1,_xlfn.XLOOKUP($A116,'PY1 Data(H)'!$A$1:$A$288,'PY1 Data(H)'!$A$1:$CZ$288))</f>
        <v>0</v>
      </c>
      <c r="BY116" s="176" cm="1">
        <f t="array" ref="BY116">_xlfn.XLOOKUP(BY$1,'PY1 Data(H)'!$A$1:$CZ$1,_xlfn.XLOOKUP($A116,'PY1 Data(H)'!$A$1:$A$288,'PY1 Data(H)'!$A$1:$CZ$288))</f>
        <v>0</v>
      </c>
      <c r="BZ116" s="176" cm="1">
        <f t="array" ref="BZ116">_xlfn.XLOOKUP(BZ$1,'PY1 Data(H)'!$A$1:$CZ$1,_xlfn.XLOOKUP($A116,'PY1 Data(H)'!$A$1:$A$288,'PY1 Data(H)'!$A$1:$CZ$288))</f>
        <v>0</v>
      </c>
      <c r="CA116" s="176" cm="1">
        <f t="array" ref="CA116">_xlfn.XLOOKUP(CA$1,'PY1 Data(H)'!$A$1:$CZ$1,_xlfn.XLOOKUP($A116,'PY1 Data(H)'!$A$1:$A$288,'PY1 Data(H)'!$A$1:$CZ$288))</f>
        <v>0</v>
      </c>
      <c r="CB116" s="176" cm="1">
        <f t="array" ref="CB116">_xlfn.XLOOKUP(CB$1,'PY1 Data(H)'!$A$1:$CZ$1,_xlfn.XLOOKUP($A116,'PY1 Data(H)'!$A$1:$A$288,'PY1 Data(H)'!$A$1:$CZ$288))</f>
        <v>0</v>
      </c>
      <c r="CC116" s="176" cm="1">
        <f t="array" ref="CC116">_xlfn.XLOOKUP(CC$1,'PY1 Data(H)'!$A$1:$CZ$1,_xlfn.XLOOKUP($A116,'PY1 Data(H)'!$A$1:$A$288,'PY1 Data(H)'!$A$1:$CZ$288))</f>
        <v>0</v>
      </c>
      <c r="CD116" s="176" cm="1">
        <f t="array" ref="CD116">_xlfn.XLOOKUP(CD$1,'PY1 Data(H)'!$A$1:$CZ$1,_xlfn.XLOOKUP($A116,'PY1 Data(H)'!$A$1:$A$288,'PY1 Data(H)'!$A$1:$CZ$288))</f>
        <v>0</v>
      </c>
      <c r="CE116" s="176" cm="1">
        <f t="array" ref="CE116">_xlfn.XLOOKUP(CE$1,'PY1 Data(H)'!$A$1:$CZ$1,_xlfn.XLOOKUP($A116,'PY1 Data(H)'!$A$1:$A$288,'PY1 Data(H)'!$A$1:$CZ$288))</f>
        <v>0</v>
      </c>
      <c r="CF116" s="176" cm="1">
        <f t="array" ref="CF116">_xlfn.XLOOKUP(CF$1,'PY1 Data(H)'!$A$1:$CZ$1,_xlfn.XLOOKUP($A116,'PY1 Data(H)'!$A$1:$A$288,'PY1 Data(H)'!$A$1:$CZ$288))</f>
        <v>0</v>
      </c>
      <c r="CG116" s="176" cm="1">
        <f t="array" ref="CG116">_xlfn.XLOOKUP(CG$1,'PY1 Data(H)'!$A$1:$CZ$1,_xlfn.XLOOKUP($A116,'PY1 Data(H)'!$A$1:$A$288,'PY1 Data(H)'!$A$1:$CZ$288))</f>
        <v>0</v>
      </c>
      <c r="CH116" s="176" cm="1">
        <f t="array" ref="CH116">_xlfn.XLOOKUP(CH$1,'PY1 Data(H)'!$A$1:$CZ$1,_xlfn.XLOOKUP($A116,'PY1 Data(H)'!$A$1:$A$288,'PY1 Data(H)'!$A$1:$CZ$288))</f>
        <v>-81660</v>
      </c>
      <c r="CI116" s="176" cm="1">
        <f t="array" ref="CI116">_xlfn.XLOOKUP(CI$1,'PY1 Data(H)'!$A$1:$CZ$1,_xlfn.XLOOKUP($A116,'PY1 Data(H)'!$A$1:$A$288,'PY1 Data(H)'!$A$1:$CZ$288))</f>
        <v>0</v>
      </c>
      <c r="CJ116" s="176" cm="1">
        <f t="array" ref="CJ116">_xlfn.XLOOKUP(CJ$1,'PY1 Data(H)'!$A$1:$CZ$1,_xlfn.XLOOKUP($A116,'PY1 Data(H)'!$A$1:$A$288,'PY1 Data(H)'!$A$1:$CZ$288))</f>
        <v>0</v>
      </c>
      <c r="CK116" s="176" cm="1">
        <f t="array" ref="CK116">_xlfn.XLOOKUP(CK$1,'PY1 Data(H)'!$A$1:$CZ$1,_xlfn.XLOOKUP($A116,'PY1 Data(H)'!$A$1:$A$288,'PY1 Data(H)'!$A$1:$CZ$288))</f>
        <v>0</v>
      </c>
      <c r="CL116" s="176" cm="1">
        <f t="array" ref="CL116">_xlfn.XLOOKUP(CL$1,'PY1 Data(H)'!$A$1:$CZ$1,_xlfn.XLOOKUP($A116,'PY1 Data(H)'!$A$1:$A$288,'PY1 Data(H)'!$A$1:$CZ$288))</f>
        <v>0</v>
      </c>
      <c r="CM116" s="176" cm="1">
        <f t="array" ref="CM116">_xlfn.XLOOKUP(CM$1,'PY1 Data(H)'!$A$1:$CZ$1,_xlfn.XLOOKUP($A116,'PY1 Data(H)'!$A$1:$A$288,'PY1 Data(H)'!$A$1:$CZ$288))</f>
        <v>0</v>
      </c>
      <c r="CN116" s="176" cm="1">
        <f t="array" ref="CN116">_xlfn.XLOOKUP(CN$1,'PY1 Data(H)'!$A$1:$CZ$1,_xlfn.XLOOKUP($A116,'PY1 Data(H)'!$A$1:$A$288,'PY1 Data(H)'!$A$1:$CZ$288))</f>
        <v>0</v>
      </c>
      <c r="CO116" s="176" cm="1">
        <f t="array" ref="CO116">_xlfn.XLOOKUP(CO$1,'PY1 Data(H)'!$A$1:$CZ$1,_xlfn.XLOOKUP($A116,'PY1 Data(H)'!$A$1:$A$288,'PY1 Data(H)'!$A$1:$CZ$288))</f>
        <v>0</v>
      </c>
      <c r="CP116" s="176" cm="1">
        <f t="array" ref="CP116">_xlfn.XLOOKUP(CP$1,'PY1 Data(H)'!$A$1:$CZ$1,_xlfn.XLOOKUP($A116,'PY1 Data(H)'!$A$1:$A$288,'PY1 Data(H)'!$A$1:$CZ$288))</f>
        <v>0</v>
      </c>
      <c r="CQ116" s="176" cm="1">
        <f t="array" ref="CQ116">_xlfn.XLOOKUP(CQ$1,'PY1 Data(H)'!$A$1:$CZ$1,_xlfn.XLOOKUP($A116,'PY1 Data(H)'!$A$1:$A$288,'PY1 Data(H)'!$A$1:$CZ$288))</f>
        <v>0</v>
      </c>
      <c r="CR116" s="176" cm="1">
        <f t="array" ref="CR116">_xlfn.XLOOKUP(CR$1,'PY1 Data(H)'!$A$1:$CZ$1,_xlfn.XLOOKUP($A116,'PY1 Data(H)'!$A$1:$A$288,'PY1 Data(H)'!$A$1:$CZ$288))</f>
        <v>0</v>
      </c>
      <c r="CS116" s="176" cm="1">
        <f t="array" ref="CS116">_xlfn.XLOOKUP(CS$1,'PY1 Data(H)'!$A$1:$CZ$1,_xlfn.XLOOKUP($A116,'PY1 Data(H)'!$A$1:$A$288,'PY1 Data(H)'!$A$1:$CZ$288))</f>
        <v>0</v>
      </c>
      <c r="CT116" s="176" cm="1">
        <f t="array" ref="CT116">_xlfn.XLOOKUP(CT$1,'PY1 Data(H)'!$A$1:$CZ$1,_xlfn.XLOOKUP($A116,'PY1 Data(H)'!$A$1:$A$288,'PY1 Data(H)'!$A$1:$CZ$288))</f>
        <v>0</v>
      </c>
      <c r="CU116" s="176" cm="1">
        <f t="array" ref="CU116">_xlfn.XLOOKUP(CU$1,'PY1 Data(H)'!$A$1:$CZ$1,_xlfn.XLOOKUP($A116,'PY1 Data(H)'!$A$1:$A$288,'PY1 Data(H)'!$A$1:$CZ$288))</f>
        <v>0</v>
      </c>
      <c r="CV116" s="176" cm="1">
        <f t="array" ref="CV116">_xlfn.XLOOKUP(CV$1,'PY1 Data(H)'!$A$1:$CZ$1,_xlfn.XLOOKUP($A116,'PY1 Data(H)'!$A$1:$A$288,'PY1 Data(H)'!$A$1:$CZ$288))</f>
        <v>0</v>
      </c>
      <c r="CW116" s="176" cm="1">
        <f t="array" ref="CW116">_xlfn.XLOOKUP(CW$1,'PY1 Data(H)'!$A$1:$CZ$1,_xlfn.XLOOKUP($A116,'PY1 Data(H)'!$A$1:$A$288,'PY1 Data(H)'!$A$1:$CZ$288))</f>
        <v>0</v>
      </c>
      <c r="CX116" s="176" cm="1">
        <f t="array" ref="CX116">_xlfn.XLOOKUP(CX$1,'PY1 Data(H)'!$A$1:$CZ$1,_xlfn.XLOOKUP($A116,'PY1 Data(H)'!$A$1:$A$288,'PY1 Data(H)'!$A$1:$CZ$288))</f>
        <v>0</v>
      </c>
      <c r="CY116" s="176" cm="1">
        <f t="array" ref="CY116">_xlfn.XLOOKUP(CY$1,'PY1 Data(H)'!$A$1:$CZ$1,_xlfn.XLOOKUP($A116,'PY1 Data(H)'!$A$1:$A$288,'PY1 Data(H)'!$A$1:$CZ$288))</f>
        <v>0</v>
      </c>
    </row>
    <row r="117" spans="1:103" x14ac:dyDescent="0.3">
      <c r="A117">
        <v>537</v>
      </c>
      <c r="D117" s="176" cm="1">
        <f t="array" ref="D117">_xlfn.XLOOKUP(D$1,'PY1 Data(H)'!$A$1:$CZ$1,_xlfn.XLOOKUP($A117,'PY1 Data(H)'!$A$1:$A$288,'PY1 Data(H)'!$A$1:$CZ$288))</f>
        <v>2</v>
      </c>
      <c r="E117" s="176" cm="1">
        <f t="array" ref="E117">_xlfn.XLOOKUP(E$1,'PY1 Data(H)'!$A$1:$CZ$1,_xlfn.XLOOKUP($A117,'PY1 Data(H)'!$A$1:$A$288,'PY1 Data(H)'!$A$1:$CZ$288))</f>
        <v>1</v>
      </c>
      <c r="F117" s="176" cm="1">
        <f t="array" ref="F117">_xlfn.XLOOKUP(F$1,'PY1 Data(H)'!$A$1:$CZ$1,_xlfn.XLOOKUP($A117,'PY1 Data(H)'!$A$1:$A$288,'PY1 Data(H)'!$A$1:$CZ$288))</f>
        <v>0</v>
      </c>
      <c r="G117" s="176" cm="1">
        <f t="array" ref="G117">_xlfn.XLOOKUP(G$1,'PY1 Data(H)'!$A$1:$CZ$1,_xlfn.XLOOKUP($A117,'PY1 Data(H)'!$A$1:$A$288,'PY1 Data(H)'!$A$1:$CZ$288))</f>
        <v>0</v>
      </c>
      <c r="H117" s="176" cm="1">
        <f t="array" ref="H117">_xlfn.XLOOKUP(H$1,'PY1 Data(H)'!$A$1:$CZ$1,_xlfn.XLOOKUP($A117,'PY1 Data(H)'!$A$1:$A$288,'PY1 Data(H)'!$A$1:$CZ$288))</f>
        <v>0</v>
      </c>
      <c r="I117" s="176" cm="1">
        <f t="array" ref="I117">_xlfn.XLOOKUP(I$1,'PY1 Data(H)'!$A$1:$CZ$1,_xlfn.XLOOKUP($A117,'PY1 Data(H)'!$A$1:$A$288,'PY1 Data(H)'!$A$1:$CZ$288))</f>
        <v>0</v>
      </c>
      <c r="J117" s="176" cm="1">
        <f t="array" ref="J117">_xlfn.XLOOKUP(J$1,'PY1 Data(H)'!$A$1:$CZ$1,_xlfn.XLOOKUP($A117,'PY1 Data(H)'!$A$1:$A$288,'PY1 Data(H)'!$A$1:$CZ$288))</f>
        <v>1</v>
      </c>
      <c r="K117" s="176" cm="1">
        <f t="array" ref="K117">_xlfn.XLOOKUP(K$1,'PY1 Data(H)'!$A$1:$CZ$1,_xlfn.XLOOKUP($A117,'PY1 Data(H)'!$A$1:$A$288,'PY1 Data(H)'!$A$1:$CZ$288))</f>
        <v>2</v>
      </c>
      <c r="L117" s="176" cm="1">
        <f t="array" ref="L117">_xlfn.XLOOKUP(L$1,'PY1 Data(H)'!$A$1:$CZ$1,_xlfn.XLOOKUP($A117,'PY1 Data(H)'!$A$1:$A$288,'PY1 Data(H)'!$A$1:$CZ$288))</f>
        <v>1</v>
      </c>
      <c r="M117" s="176" cm="1">
        <f t="array" ref="M117">_xlfn.XLOOKUP(M$1,'PY1 Data(H)'!$A$1:$CZ$1,_xlfn.XLOOKUP($A117,'PY1 Data(H)'!$A$1:$A$288,'PY1 Data(H)'!$A$1:$CZ$288))</f>
        <v>2</v>
      </c>
      <c r="N117" s="176" cm="1">
        <f t="array" ref="N117">_xlfn.XLOOKUP(N$1,'PY1 Data(H)'!$A$1:$CZ$1,_xlfn.XLOOKUP($A117,'PY1 Data(H)'!$A$1:$A$288,'PY1 Data(H)'!$A$1:$CZ$288))</f>
        <v>0</v>
      </c>
      <c r="O117" s="176" cm="1">
        <f t="array" ref="O117">_xlfn.XLOOKUP(O$1,'PY1 Data(H)'!$A$1:$CZ$1,_xlfn.XLOOKUP($A117,'PY1 Data(H)'!$A$1:$A$288,'PY1 Data(H)'!$A$1:$CZ$288))</f>
        <v>2</v>
      </c>
      <c r="P117" s="176" cm="1">
        <f t="array" ref="P117">_xlfn.XLOOKUP(P$1,'PY1 Data(H)'!$A$1:$CZ$1,_xlfn.XLOOKUP($A117,'PY1 Data(H)'!$A$1:$A$288,'PY1 Data(H)'!$A$1:$CZ$288))</f>
        <v>2</v>
      </c>
      <c r="Q117" s="176" cm="1">
        <f t="array" ref="Q117">_xlfn.XLOOKUP(Q$1,'PY1 Data(H)'!$A$1:$CZ$1,_xlfn.XLOOKUP($A117,'PY1 Data(H)'!$A$1:$A$288,'PY1 Data(H)'!$A$1:$CZ$288))</f>
        <v>1</v>
      </c>
      <c r="R117" s="176" cm="1">
        <f t="array" ref="R117">_xlfn.XLOOKUP(R$1,'PY1 Data(H)'!$A$1:$CZ$1,_xlfn.XLOOKUP($A117,'PY1 Data(H)'!$A$1:$A$288,'PY1 Data(H)'!$A$1:$CZ$288))</f>
        <v>2</v>
      </c>
      <c r="S117" s="176" cm="1">
        <f t="array" ref="S117">_xlfn.XLOOKUP(S$1,'PY1 Data(H)'!$A$1:$CZ$1,_xlfn.XLOOKUP($A117,'PY1 Data(H)'!$A$1:$A$288,'PY1 Data(H)'!$A$1:$CZ$288))</f>
        <v>2</v>
      </c>
      <c r="T117" s="176" cm="1">
        <f t="array" ref="T117">_xlfn.XLOOKUP(T$1,'PY1 Data(H)'!$A$1:$CZ$1,_xlfn.XLOOKUP($A117,'PY1 Data(H)'!$A$1:$A$288,'PY1 Data(H)'!$A$1:$CZ$288))</f>
        <v>0</v>
      </c>
      <c r="U117" s="176" cm="1">
        <f t="array" ref="U117">_xlfn.XLOOKUP(U$1,'PY1 Data(H)'!$A$1:$CZ$1,_xlfn.XLOOKUP($A117,'PY1 Data(H)'!$A$1:$A$288,'PY1 Data(H)'!$A$1:$CZ$288))</f>
        <v>2</v>
      </c>
      <c r="V117" s="176" cm="1">
        <f t="array" ref="V117">_xlfn.XLOOKUP(V$1,'PY1 Data(H)'!$A$1:$CZ$1,_xlfn.XLOOKUP($A117,'PY1 Data(H)'!$A$1:$A$288,'PY1 Data(H)'!$A$1:$CZ$288))</f>
        <v>2</v>
      </c>
      <c r="W117" s="176" cm="1">
        <f t="array" ref="W117">_xlfn.XLOOKUP(W$1,'PY1 Data(H)'!$A$1:$CZ$1,_xlfn.XLOOKUP($A117,'PY1 Data(H)'!$A$1:$A$288,'PY1 Data(H)'!$A$1:$CZ$288))</f>
        <v>0</v>
      </c>
      <c r="X117" s="176" cm="1">
        <f t="array" ref="X117">_xlfn.XLOOKUP(X$1,'PY1 Data(H)'!$A$1:$CZ$1,_xlfn.XLOOKUP($A117,'PY1 Data(H)'!$A$1:$A$288,'PY1 Data(H)'!$A$1:$CZ$288))</f>
        <v>2</v>
      </c>
      <c r="Y117" s="176" cm="1">
        <f t="array" ref="Y117">_xlfn.XLOOKUP(Y$1,'PY1 Data(H)'!$A$1:$CZ$1,_xlfn.XLOOKUP($A117,'PY1 Data(H)'!$A$1:$A$288,'PY1 Data(H)'!$A$1:$CZ$288))</f>
        <v>2</v>
      </c>
      <c r="Z117" s="176" cm="1">
        <f t="array" ref="Z117">_xlfn.XLOOKUP(Z$1,'PY1 Data(H)'!$A$1:$CZ$1,_xlfn.XLOOKUP($A117,'PY1 Data(H)'!$A$1:$A$288,'PY1 Data(H)'!$A$1:$CZ$288))</f>
        <v>2</v>
      </c>
      <c r="AA117" s="176" cm="1">
        <f t="array" ref="AA117">_xlfn.XLOOKUP(AA$1,'PY1 Data(H)'!$A$1:$CZ$1,_xlfn.XLOOKUP($A117,'PY1 Data(H)'!$A$1:$A$288,'PY1 Data(H)'!$A$1:$CZ$288))</f>
        <v>1</v>
      </c>
      <c r="AB117" s="176" cm="1">
        <f t="array" ref="AB117">_xlfn.XLOOKUP(AB$1,'PY1 Data(H)'!$A$1:$CZ$1,_xlfn.XLOOKUP($A117,'PY1 Data(H)'!$A$1:$A$288,'PY1 Data(H)'!$A$1:$CZ$288))</f>
        <v>2</v>
      </c>
      <c r="AC117" s="176" cm="1">
        <f t="array" ref="AC117">_xlfn.XLOOKUP(AC$1,'PY1 Data(H)'!$A$1:$CZ$1,_xlfn.XLOOKUP($A117,'PY1 Data(H)'!$A$1:$A$288,'PY1 Data(H)'!$A$1:$CZ$288))</f>
        <v>2</v>
      </c>
      <c r="AD117" s="176" cm="1">
        <f t="array" ref="AD117">_xlfn.XLOOKUP(AD$1,'PY1 Data(H)'!$A$1:$CZ$1,_xlfn.XLOOKUP($A117,'PY1 Data(H)'!$A$1:$A$288,'PY1 Data(H)'!$A$1:$CZ$288))</f>
        <v>1</v>
      </c>
      <c r="AE117" s="176" cm="1">
        <f t="array" ref="AE117">_xlfn.XLOOKUP(AE$1,'PY1 Data(H)'!$A$1:$CZ$1,_xlfn.XLOOKUP($A117,'PY1 Data(H)'!$A$1:$A$288,'PY1 Data(H)'!$A$1:$CZ$288))</f>
        <v>2</v>
      </c>
      <c r="AF117" s="176" cm="1">
        <f t="array" ref="AF117">_xlfn.XLOOKUP(AF$1,'PY1 Data(H)'!$A$1:$CZ$1,_xlfn.XLOOKUP($A117,'PY1 Data(H)'!$A$1:$A$288,'PY1 Data(H)'!$A$1:$CZ$288))</f>
        <v>2</v>
      </c>
      <c r="AG117" s="176" cm="1">
        <f t="array" ref="AG117">_xlfn.XLOOKUP(AG$1,'PY1 Data(H)'!$A$1:$CZ$1,_xlfn.XLOOKUP($A117,'PY1 Data(H)'!$A$1:$A$288,'PY1 Data(H)'!$A$1:$CZ$288))</f>
        <v>1</v>
      </c>
      <c r="AH117" s="176" cm="1">
        <f t="array" ref="AH117">_xlfn.XLOOKUP(AH$1,'PY1 Data(H)'!$A$1:$CZ$1,_xlfn.XLOOKUP($A117,'PY1 Data(H)'!$A$1:$A$288,'PY1 Data(H)'!$A$1:$CZ$288))</f>
        <v>2</v>
      </c>
      <c r="AI117" s="176" cm="1">
        <f t="array" ref="AI117">_xlfn.XLOOKUP(AI$1,'PY1 Data(H)'!$A$1:$CZ$1,_xlfn.XLOOKUP($A117,'PY1 Data(H)'!$A$1:$A$288,'PY1 Data(H)'!$A$1:$CZ$288))</f>
        <v>1</v>
      </c>
      <c r="AJ117" s="176" cm="1">
        <f t="array" ref="AJ117">_xlfn.XLOOKUP(AJ$1,'PY1 Data(H)'!$A$1:$CZ$1,_xlfn.XLOOKUP($A117,'PY1 Data(H)'!$A$1:$A$288,'PY1 Data(H)'!$A$1:$CZ$288))</f>
        <v>0</v>
      </c>
      <c r="AK117" s="176" cm="1">
        <f t="array" ref="AK117">_xlfn.XLOOKUP(AK$1,'PY1 Data(H)'!$A$1:$CZ$1,_xlfn.XLOOKUP($A117,'PY1 Data(H)'!$A$1:$A$288,'PY1 Data(H)'!$A$1:$CZ$288))</f>
        <v>2</v>
      </c>
      <c r="AL117" s="176" cm="1">
        <f t="array" ref="AL117">_xlfn.XLOOKUP(AL$1,'PY1 Data(H)'!$A$1:$CZ$1,_xlfn.XLOOKUP($A117,'PY1 Data(H)'!$A$1:$A$288,'PY1 Data(H)'!$A$1:$CZ$288))</f>
        <v>2</v>
      </c>
      <c r="AM117" s="176" cm="1">
        <f t="array" ref="AM117">_xlfn.XLOOKUP(AM$1,'PY1 Data(H)'!$A$1:$CZ$1,_xlfn.XLOOKUP($A117,'PY1 Data(H)'!$A$1:$A$288,'PY1 Data(H)'!$A$1:$CZ$288))</f>
        <v>2</v>
      </c>
      <c r="AN117" s="176" cm="1">
        <f t="array" ref="AN117">_xlfn.XLOOKUP(AN$1,'PY1 Data(H)'!$A$1:$CZ$1,_xlfn.XLOOKUP($A117,'PY1 Data(H)'!$A$1:$A$288,'PY1 Data(H)'!$A$1:$CZ$288))</f>
        <v>2</v>
      </c>
      <c r="AO117" s="176" cm="1">
        <f t="array" ref="AO117">_xlfn.XLOOKUP(AO$1,'PY1 Data(H)'!$A$1:$CZ$1,_xlfn.XLOOKUP($A117,'PY1 Data(H)'!$A$1:$A$288,'PY1 Data(H)'!$A$1:$CZ$288))</f>
        <v>0</v>
      </c>
      <c r="AP117" s="176" cm="1">
        <f t="array" ref="AP117">_xlfn.XLOOKUP(AP$1,'PY1 Data(H)'!$A$1:$CZ$1,_xlfn.XLOOKUP($A117,'PY1 Data(H)'!$A$1:$A$288,'PY1 Data(H)'!$A$1:$CZ$288))</f>
        <v>0</v>
      </c>
      <c r="AQ117" s="176" cm="1">
        <f t="array" ref="AQ117">_xlfn.XLOOKUP(AQ$1,'PY1 Data(H)'!$A$1:$CZ$1,_xlfn.XLOOKUP($A117,'PY1 Data(H)'!$A$1:$A$288,'PY1 Data(H)'!$A$1:$CZ$288))</f>
        <v>2</v>
      </c>
      <c r="AR117" s="176" cm="1">
        <f t="array" ref="AR117">_xlfn.XLOOKUP(AR$1,'PY1 Data(H)'!$A$1:$CZ$1,_xlfn.XLOOKUP($A117,'PY1 Data(H)'!$A$1:$A$288,'PY1 Data(H)'!$A$1:$CZ$288))</f>
        <v>2</v>
      </c>
      <c r="AS117" s="176" cm="1">
        <f t="array" ref="AS117">_xlfn.XLOOKUP(AS$1,'PY1 Data(H)'!$A$1:$CZ$1,_xlfn.XLOOKUP($A117,'PY1 Data(H)'!$A$1:$A$288,'PY1 Data(H)'!$A$1:$CZ$288))</f>
        <v>1</v>
      </c>
      <c r="AT117" s="176" cm="1">
        <f t="array" ref="AT117">_xlfn.XLOOKUP(AT$1,'PY1 Data(H)'!$A$1:$CZ$1,_xlfn.XLOOKUP($A117,'PY1 Data(H)'!$A$1:$A$288,'PY1 Data(H)'!$A$1:$CZ$288))</f>
        <v>2</v>
      </c>
      <c r="AU117" s="176" cm="1">
        <f t="array" ref="AU117">_xlfn.XLOOKUP(AU$1,'PY1 Data(H)'!$A$1:$CZ$1,_xlfn.XLOOKUP($A117,'PY1 Data(H)'!$A$1:$A$288,'PY1 Data(H)'!$A$1:$CZ$288))</f>
        <v>0</v>
      </c>
      <c r="AV117" s="176" cm="1">
        <f t="array" ref="AV117">_xlfn.XLOOKUP(AV$1,'PY1 Data(H)'!$A$1:$CZ$1,_xlfn.XLOOKUP($A117,'PY1 Data(H)'!$A$1:$A$288,'PY1 Data(H)'!$A$1:$CZ$288))</f>
        <v>2</v>
      </c>
      <c r="AW117" s="176" cm="1">
        <f t="array" ref="AW117">_xlfn.XLOOKUP(AW$1,'PY1 Data(H)'!$A$1:$CZ$1,_xlfn.XLOOKUP($A117,'PY1 Data(H)'!$A$1:$A$288,'PY1 Data(H)'!$A$1:$CZ$288))</f>
        <v>2</v>
      </c>
      <c r="AX117" s="176" cm="1">
        <f t="array" ref="AX117">_xlfn.XLOOKUP(AX$1,'PY1 Data(H)'!$A$1:$CZ$1,_xlfn.XLOOKUP($A117,'PY1 Data(H)'!$A$1:$A$288,'PY1 Data(H)'!$A$1:$CZ$288))</f>
        <v>2</v>
      </c>
      <c r="AY117" s="176" cm="1">
        <f t="array" ref="AY117">_xlfn.XLOOKUP(AY$1,'PY1 Data(H)'!$A$1:$CZ$1,_xlfn.XLOOKUP($A117,'PY1 Data(H)'!$A$1:$A$288,'PY1 Data(H)'!$A$1:$CZ$288))</f>
        <v>0</v>
      </c>
      <c r="AZ117" s="176" cm="1">
        <f t="array" ref="AZ117">_xlfn.XLOOKUP(AZ$1,'PY1 Data(H)'!$A$1:$CZ$1,_xlfn.XLOOKUP($A117,'PY1 Data(H)'!$A$1:$A$288,'PY1 Data(H)'!$A$1:$CZ$288))</f>
        <v>2</v>
      </c>
      <c r="BA117" s="176" cm="1">
        <f t="array" ref="BA117">_xlfn.XLOOKUP(BA$1,'PY1 Data(H)'!$A$1:$CZ$1,_xlfn.XLOOKUP($A117,'PY1 Data(H)'!$A$1:$A$288,'PY1 Data(H)'!$A$1:$CZ$288))</f>
        <v>2</v>
      </c>
      <c r="BB117" s="176" cm="1">
        <f t="array" ref="BB117">_xlfn.XLOOKUP(BB$1,'PY1 Data(H)'!$A$1:$CZ$1,_xlfn.XLOOKUP($A117,'PY1 Data(H)'!$A$1:$A$288,'PY1 Data(H)'!$A$1:$CZ$288))</f>
        <v>1</v>
      </c>
      <c r="BC117" s="176" cm="1">
        <f t="array" ref="BC117">_xlfn.XLOOKUP(BC$1,'PY1 Data(H)'!$A$1:$CZ$1,_xlfn.XLOOKUP($A117,'PY1 Data(H)'!$A$1:$A$288,'PY1 Data(H)'!$A$1:$CZ$288))</f>
        <v>2</v>
      </c>
      <c r="BD117" s="176" cm="1">
        <f t="array" ref="BD117">_xlfn.XLOOKUP(BD$1,'PY1 Data(H)'!$A$1:$CZ$1,_xlfn.XLOOKUP($A117,'PY1 Data(H)'!$A$1:$A$288,'PY1 Data(H)'!$A$1:$CZ$288))</f>
        <v>0</v>
      </c>
      <c r="BE117" s="176" cm="1">
        <f t="array" ref="BE117">_xlfn.XLOOKUP(BE$1,'PY1 Data(H)'!$A$1:$CZ$1,_xlfn.XLOOKUP($A117,'PY1 Data(H)'!$A$1:$A$288,'PY1 Data(H)'!$A$1:$CZ$288))</f>
        <v>0</v>
      </c>
      <c r="BF117" s="176" cm="1">
        <f t="array" ref="BF117">_xlfn.XLOOKUP(BF$1,'PY1 Data(H)'!$A$1:$CZ$1,_xlfn.XLOOKUP($A117,'PY1 Data(H)'!$A$1:$A$288,'PY1 Data(H)'!$A$1:$CZ$288))</f>
        <v>1</v>
      </c>
      <c r="BG117" s="176" cm="1">
        <f t="array" ref="BG117">_xlfn.XLOOKUP(BG$1,'PY1 Data(H)'!$A$1:$CZ$1,_xlfn.XLOOKUP($A117,'PY1 Data(H)'!$A$1:$A$288,'PY1 Data(H)'!$A$1:$CZ$288))</f>
        <v>2</v>
      </c>
      <c r="BH117" s="176" cm="1">
        <f t="array" ref="BH117">_xlfn.XLOOKUP(BH$1,'PY1 Data(H)'!$A$1:$CZ$1,_xlfn.XLOOKUP($A117,'PY1 Data(H)'!$A$1:$A$288,'PY1 Data(H)'!$A$1:$CZ$288))</f>
        <v>0</v>
      </c>
      <c r="BI117" s="176" cm="1">
        <f t="array" ref="BI117">_xlfn.XLOOKUP(BI$1,'PY1 Data(H)'!$A$1:$CZ$1,_xlfn.XLOOKUP($A117,'PY1 Data(H)'!$A$1:$A$288,'PY1 Data(H)'!$A$1:$CZ$288))</f>
        <v>2</v>
      </c>
      <c r="BJ117" s="176" cm="1">
        <f t="array" ref="BJ117">_xlfn.XLOOKUP(BJ$1,'PY1 Data(H)'!$A$1:$CZ$1,_xlfn.XLOOKUP($A117,'PY1 Data(H)'!$A$1:$A$288,'PY1 Data(H)'!$A$1:$CZ$288))</f>
        <v>0</v>
      </c>
      <c r="BK117" s="176" cm="1">
        <f t="array" ref="BK117">_xlfn.XLOOKUP(BK$1,'PY1 Data(H)'!$A$1:$CZ$1,_xlfn.XLOOKUP($A117,'PY1 Data(H)'!$A$1:$A$288,'PY1 Data(H)'!$A$1:$CZ$288))</f>
        <v>0</v>
      </c>
      <c r="BL117" s="176" cm="1">
        <f t="array" ref="BL117">_xlfn.XLOOKUP(BL$1,'PY1 Data(H)'!$A$1:$CZ$1,_xlfn.XLOOKUP($A117,'PY1 Data(H)'!$A$1:$A$288,'PY1 Data(H)'!$A$1:$CZ$288))</f>
        <v>0</v>
      </c>
      <c r="BM117" s="176" cm="1">
        <f t="array" ref="BM117">_xlfn.XLOOKUP(BM$1,'PY1 Data(H)'!$A$1:$CZ$1,_xlfn.XLOOKUP($A117,'PY1 Data(H)'!$A$1:$A$288,'PY1 Data(H)'!$A$1:$CZ$288))</f>
        <v>2</v>
      </c>
      <c r="BN117" s="176" cm="1">
        <f t="array" ref="BN117">_xlfn.XLOOKUP(BN$1,'PY1 Data(H)'!$A$1:$CZ$1,_xlfn.XLOOKUP($A117,'PY1 Data(H)'!$A$1:$A$288,'PY1 Data(H)'!$A$1:$CZ$288))</f>
        <v>1</v>
      </c>
      <c r="BO117" s="176" cm="1">
        <f t="array" ref="BO117">_xlfn.XLOOKUP(BO$1,'PY1 Data(H)'!$A$1:$CZ$1,_xlfn.XLOOKUP($A117,'PY1 Data(H)'!$A$1:$A$288,'PY1 Data(H)'!$A$1:$CZ$288))</f>
        <v>2</v>
      </c>
      <c r="BP117" s="176" cm="1">
        <f t="array" ref="BP117">_xlfn.XLOOKUP(BP$1,'PY1 Data(H)'!$A$1:$CZ$1,_xlfn.XLOOKUP($A117,'PY1 Data(H)'!$A$1:$A$288,'PY1 Data(H)'!$A$1:$CZ$288))</f>
        <v>2</v>
      </c>
      <c r="BQ117" s="176" cm="1">
        <f t="array" ref="BQ117">_xlfn.XLOOKUP(BQ$1,'PY1 Data(H)'!$A$1:$CZ$1,_xlfn.XLOOKUP($A117,'PY1 Data(H)'!$A$1:$A$288,'PY1 Data(H)'!$A$1:$CZ$288))</f>
        <v>2</v>
      </c>
      <c r="BR117" s="176" cm="1">
        <f t="array" ref="BR117">_xlfn.XLOOKUP(BR$1,'PY1 Data(H)'!$A$1:$CZ$1,_xlfn.XLOOKUP($A117,'PY1 Data(H)'!$A$1:$A$288,'PY1 Data(H)'!$A$1:$CZ$288))</f>
        <v>2</v>
      </c>
      <c r="BS117" s="176" cm="1">
        <f t="array" ref="BS117">_xlfn.XLOOKUP(BS$1,'PY1 Data(H)'!$A$1:$CZ$1,_xlfn.XLOOKUP($A117,'PY1 Data(H)'!$A$1:$A$288,'PY1 Data(H)'!$A$1:$CZ$288))</f>
        <v>2</v>
      </c>
      <c r="BT117" s="176" cm="1">
        <f t="array" ref="BT117">_xlfn.XLOOKUP(BT$1,'PY1 Data(H)'!$A$1:$CZ$1,_xlfn.XLOOKUP($A117,'PY1 Data(H)'!$A$1:$A$288,'PY1 Data(H)'!$A$1:$CZ$288))</f>
        <v>1</v>
      </c>
      <c r="BU117" s="176" cm="1">
        <f t="array" ref="BU117">_xlfn.XLOOKUP(BU$1,'PY1 Data(H)'!$A$1:$CZ$1,_xlfn.XLOOKUP($A117,'PY1 Data(H)'!$A$1:$A$288,'PY1 Data(H)'!$A$1:$CZ$288))</f>
        <v>2</v>
      </c>
      <c r="BV117" s="176" cm="1">
        <f t="array" ref="BV117">_xlfn.XLOOKUP(BV$1,'PY1 Data(H)'!$A$1:$CZ$1,_xlfn.XLOOKUP($A117,'PY1 Data(H)'!$A$1:$A$288,'PY1 Data(H)'!$A$1:$CZ$288))</f>
        <v>1</v>
      </c>
      <c r="BW117" s="176" cm="1">
        <f t="array" ref="BW117">_xlfn.XLOOKUP(BW$1,'PY1 Data(H)'!$A$1:$CZ$1,_xlfn.XLOOKUP($A117,'PY1 Data(H)'!$A$1:$A$288,'PY1 Data(H)'!$A$1:$CZ$288))</f>
        <v>2</v>
      </c>
      <c r="BX117" s="176" cm="1">
        <f t="array" ref="BX117">_xlfn.XLOOKUP(BX$1,'PY1 Data(H)'!$A$1:$CZ$1,_xlfn.XLOOKUP($A117,'PY1 Data(H)'!$A$1:$A$288,'PY1 Data(H)'!$A$1:$CZ$288))</f>
        <v>2</v>
      </c>
      <c r="BY117" s="176" cm="1">
        <f t="array" ref="BY117">_xlfn.XLOOKUP(BY$1,'PY1 Data(H)'!$A$1:$CZ$1,_xlfn.XLOOKUP($A117,'PY1 Data(H)'!$A$1:$A$288,'PY1 Data(H)'!$A$1:$CZ$288))</f>
        <v>2</v>
      </c>
      <c r="BZ117" s="176" cm="1">
        <f t="array" ref="BZ117">_xlfn.XLOOKUP(BZ$1,'PY1 Data(H)'!$A$1:$CZ$1,_xlfn.XLOOKUP($A117,'PY1 Data(H)'!$A$1:$A$288,'PY1 Data(H)'!$A$1:$CZ$288))</f>
        <v>2</v>
      </c>
      <c r="CA117" s="176" cm="1">
        <f t="array" ref="CA117">_xlfn.XLOOKUP(CA$1,'PY1 Data(H)'!$A$1:$CZ$1,_xlfn.XLOOKUP($A117,'PY1 Data(H)'!$A$1:$A$288,'PY1 Data(H)'!$A$1:$CZ$288))</f>
        <v>0</v>
      </c>
      <c r="CB117" s="176" cm="1">
        <f t="array" ref="CB117">_xlfn.XLOOKUP(CB$1,'PY1 Data(H)'!$A$1:$CZ$1,_xlfn.XLOOKUP($A117,'PY1 Data(H)'!$A$1:$A$288,'PY1 Data(H)'!$A$1:$CZ$288))</f>
        <v>2</v>
      </c>
      <c r="CC117" s="176" cm="1">
        <f t="array" ref="CC117">_xlfn.XLOOKUP(CC$1,'PY1 Data(H)'!$A$1:$CZ$1,_xlfn.XLOOKUP($A117,'PY1 Data(H)'!$A$1:$A$288,'PY1 Data(H)'!$A$1:$CZ$288))</f>
        <v>1</v>
      </c>
      <c r="CD117" s="176" cm="1">
        <f t="array" ref="CD117">_xlfn.XLOOKUP(CD$1,'PY1 Data(H)'!$A$1:$CZ$1,_xlfn.XLOOKUP($A117,'PY1 Data(H)'!$A$1:$A$288,'PY1 Data(H)'!$A$1:$CZ$288))</f>
        <v>1</v>
      </c>
      <c r="CE117" s="176" cm="1">
        <f t="array" ref="CE117">_xlfn.XLOOKUP(CE$1,'PY1 Data(H)'!$A$1:$CZ$1,_xlfn.XLOOKUP($A117,'PY1 Data(H)'!$A$1:$A$288,'PY1 Data(H)'!$A$1:$CZ$288))</f>
        <v>1</v>
      </c>
      <c r="CF117" s="176" cm="1">
        <f t="array" ref="CF117">_xlfn.XLOOKUP(CF$1,'PY1 Data(H)'!$A$1:$CZ$1,_xlfn.XLOOKUP($A117,'PY1 Data(H)'!$A$1:$A$288,'PY1 Data(H)'!$A$1:$CZ$288))</f>
        <v>0</v>
      </c>
      <c r="CG117" s="176" cm="1">
        <f t="array" ref="CG117">_xlfn.XLOOKUP(CG$1,'PY1 Data(H)'!$A$1:$CZ$1,_xlfn.XLOOKUP($A117,'PY1 Data(H)'!$A$1:$A$288,'PY1 Data(H)'!$A$1:$CZ$288))</f>
        <v>2</v>
      </c>
      <c r="CH117" s="176" cm="1">
        <f t="array" ref="CH117">_xlfn.XLOOKUP(CH$1,'PY1 Data(H)'!$A$1:$CZ$1,_xlfn.XLOOKUP($A117,'PY1 Data(H)'!$A$1:$A$288,'PY1 Data(H)'!$A$1:$CZ$288))</f>
        <v>0</v>
      </c>
      <c r="CI117" s="176" cm="1">
        <f t="array" ref="CI117">_xlfn.XLOOKUP(CI$1,'PY1 Data(H)'!$A$1:$CZ$1,_xlfn.XLOOKUP($A117,'PY1 Data(H)'!$A$1:$A$288,'PY1 Data(H)'!$A$1:$CZ$288))</f>
        <v>1</v>
      </c>
      <c r="CJ117" s="176" cm="1">
        <f t="array" ref="CJ117">_xlfn.XLOOKUP(CJ$1,'PY1 Data(H)'!$A$1:$CZ$1,_xlfn.XLOOKUP($A117,'PY1 Data(H)'!$A$1:$A$288,'PY1 Data(H)'!$A$1:$CZ$288))</f>
        <v>2</v>
      </c>
      <c r="CK117" s="176" cm="1">
        <f t="array" ref="CK117">_xlfn.XLOOKUP(CK$1,'PY1 Data(H)'!$A$1:$CZ$1,_xlfn.XLOOKUP($A117,'PY1 Data(H)'!$A$1:$A$288,'PY1 Data(H)'!$A$1:$CZ$288))</f>
        <v>2</v>
      </c>
      <c r="CL117" s="176" cm="1">
        <f t="array" ref="CL117">_xlfn.XLOOKUP(CL$1,'PY1 Data(H)'!$A$1:$CZ$1,_xlfn.XLOOKUP($A117,'PY1 Data(H)'!$A$1:$A$288,'PY1 Data(H)'!$A$1:$CZ$288))</f>
        <v>2</v>
      </c>
      <c r="CM117" s="176" cm="1">
        <f t="array" ref="CM117">_xlfn.XLOOKUP(CM$1,'PY1 Data(H)'!$A$1:$CZ$1,_xlfn.XLOOKUP($A117,'PY1 Data(H)'!$A$1:$A$288,'PY1 Data(H)'!$A$1:$CZ$288))</f>
        <v>0</v>
      </c>
      <c r="CN117" s="176" cm="1">
        <f t="array" ref="CN117">_xlfn.XLOOKUP(CN$1,'PY1 Data(H)'!$A$1:$CZ$1,_xlfn.XLOOKUP($A117,'PY1 Data(H)'!$A$1:$A$288,'PY1 Data(H)'!$A$1:$CZ$288))</f>
        <v>1</v>
      </c>
      <c r="CO117" s="176" cm="1">
        <f t="array" ref="CO117">_xlfn.XLOOKUP(CO$1,'PY1 Data(H)'!$A$1:$CZ$1,_xlfn.XLOOKUP($A117,'PY1 Data(H)'!$A$1:$A$288,'PY1 Data(H)'!$A$1:$CZ$288))</f>
        <v>1</v>
      </c>
      <c r="CP117" s="176" cm="1">
        <f t="array" ref="CP117">_xlfn.XLOOKUP(CP$1,'PY1 Data(H)'!$A$1:$CZ$1,_xlfn.XLOOKUP($A117,'PY1 Data(H)'!$A$1:$A$288,'PY1 Data(H)'!$A$1:$CZ$288))</f>
        <v>2</v>
      </c>
      <c r="CQ117" s="176" cm="1">
        <f t="array" ref="CQ117">_xlfn.XLOOKUP(CQ$1,'PY1 Data(H)'!$A$1:$CZ$1,_xlfn.XLOOKUP($A117,'PY1 Data(H)'!$A$1:$A$288,'PY1 Data(H)'!$A$1:$CZ$288))</f>
        <v>0</v>
      </c>
      <c r="CR117" s="176" cm="1">
        <f t="array" ref="CR117">_xlfn.XLOOKUP(CR$1,'PY1 Data(H)'!$A$1:$CZ$1,_xlfn.XLOOKUP($A117,'PY1 Data(H)'!$A$1:$A$288,'PY1 Data(H)'!$A$1:$CZ$288))</f>
        <v>2</v>
      </c>
      <c r="CS117" s="176" cm="1">
        <f t="array" ref="CS117">_xlfn.XLOOKUP(CS$1,'PY1 Data(H)'!$A$1:$CZ$1,_xlfn.XLOOKUP($A117,'PY1 Data(H)'!$A$1:$A$288,'PY1 Data(H)'!$A$1:$CZ$288))</f>
        <v>2</v>
      </c>
      <c r="CT117" s="176" cm="1">
        <f t="array" ref="CT117">_xlfn.XLOOKUP(CT$1,'PY1 Data(H)'!$A$1:$CZ$1,_xlfn.XLOOKUP($A117,'PY1 Data(H)'!$A$1:$A$288,'PY1 Data(H)'!$A$1:$CZ$288))</f>
        <v>0</v>
      </c>
      <c r="CU117" s="176" cm="1">
        <f t="array" ref="CU117">_xlfn.XLOOKUP(CU$1,'PY1 Data(H)'!$A$1:$CZ$1,_xlfn.XLOOKUP($A117,'PY1 Data(H)'!$A$1:$A$288,'PY1 Data(H)'!$A$1:$CZ$288))</f>
        <v>1</v>
      </c>
      <c r="CV117" s="176" cm="1">
        <f t="array" ref="CV117">_xlfn.XLOOKUP(CV$1,'PY1 Data(H)'!$A$1:$CZ$1,_xlfn.XLOOKUP($A117,'PY1 Data(H)'!$A$1:$A$288,'PY1 Data(H)'!$A$1:$CZ$288))</f>
        <v>2</v>
      </c>
      <c r="CW117" s="176" cm="1">
        <f t="array" ref="CW117">_xlfn.XLOOKUP(CW$1,'PY1 Data(H)'!$A$1:$CZ$1,_xlfn.XLOOKUP($A117,'PY1 Data(H)'!$A$1:$A$288,'PY1 Data(H)'!$A$1:$CZ$288))</f>
        <v>1</v>
      </c>
      <c r="CX117" s="176" cm="1">
        <f t="array" ref="CX117">_xlfn.XLOOKUP(CX$1,'PY1 Data(H)'!$A$1:$CZ$1,_xlfn.XLOOKUP($A117,'PY1 Data(H)'!$A$1:$A$288,'PY1 Data(H)'!$A$1:$CZ$288))</f>
        <v>2</v>
      </c>
      <c r="CY117" s="176" cm="1">
        <f t="array" ref="CY117">_xlfn.XLOOKUP(CY$1,'PY1 Data(H)'!$A$1:$CZ$1,_xlfn.XLOOKUP($A117,'PY1 Data(H)'!$A$1:$A$288,'PY1 Data(H)'!$A$1:$CZ$288))</f>
        <v>2</v>
      </c>
    </row>
    <row r="118" spans="1:103" x14ac:dyDescent="0.3">
      <c r="A118">
        <v>538</v>
      </c>
      <c r="D118" s="176" cm="1">
        <f t="array" ref="D118">_xlfn.XLOOKUP(D$1,'PY1 Data(H)'!$A$1:$CZ$1,_xlfn.XLOOKUP($A118,'PY1 Data(H)'!$A$1:$A$288,'PY1 Data(H)'!$A$1:$CZ$288))</f>
        <v>2</v>
      </c>
      <c r="E118" s="176" cm="1">
        <f t="array" ref="E118">_xlfn.XLOOKUP(E$1,'PY1 Data(H)'!$A$1:$CZ$1,_xlfn.XLOOKUP($A118,'PY1 Data(H)'!$A$1:$A$288,'PY1 Data(H)'!$A$1:$CZ$288))</f>
        <v>1</v>
      </c>
      <c r="F118" s="176" cm="1">
        <f t="array" ref="F118">_xlfn.XLOOKUP(F$1,'PY1 Data(H)'!$A$1:$CZ$1,_xlfn.XLOOKUP($A118,'PY1 Data(H)'!$A$1:$A$288,'PY1 Data(H)'!$A$1:$CZ$288))</f>
        <v>0</v>
      </c>
      <c r="G118" s="176" cm="1">
        <f t="array" ref="G118">_xlfn.XLOOKUP(G$1,'PY1 Data(H)'!$A$1:$CZ$1,_xlfn.XLOOKUP($A118,'PY1 Data(H)'!$A$1:$A$288,'PY1 Data(H)'!$A$1:$CZ$288))</f>
        <v>0</v>
      </c>
      <c r="H118" s="176" cm="1">
        <f t="array" ref="H118">_xlfn.XLOOKUP(H$1,'PY1 Data(H)'!$A$1:$CZ$1,_xlfn.XLOOKUP($A118,'PY1 Data(H)'!$A$1:$A$288,'PY1 Data(H)'!$A$1:$CZ$288))</f>
        <v>0</v>
      </c>
      <c r="I118" s="176" cm="1">
        <f t="array" ref="I118">_xlfn.XLOOKUP(I$1,'PY1 Data(H)'!$A$1:$CZ$1,_xlfn.XLOOKUP($A118,'PY1 Data(H)'!$A$1:$A$288,'PY1 Data(H)'!$A$1:$CZ$288))</f>
        <v>0</v>
      </c>
      <c r="J118" s="176" cm="1">
        <f t="array" ref="J118">_xlfn.XLOOKUP(J$1,'PY1 Data(H)'!$A$1:$CZ$1,_xlfn.XLOOKUP($A118,'PY1 Data(H)'!$A$1:$A$288,'PY1 Data(H)'!$A$1:$CZ$288))</f>
        <v>1</v>
      </c>
      <c r="K118" s="176" cm="1">
        <f t="array" ref="K118">_xlfn.XLOOKUP(K$1,'PY1 Data(H)'!$A$1:$CZ$1,_xlfn.XLOOKUP($A118,'PY1 Data(H)'!$A$1:$A$288,'PY1 Data(H)'!$A$1:$CZ$288))</f>
        <v>2</v>
      </c>
      <c r="L118" s="176" cm="1">
        <f t="array" ref="L118">_xlfn.XLOOKUP(L$1,'PY1 Data(H)'!$A$1:$CZ$1,_xlfn.XLOOKUP($A118,'PY1 Data(H)'!$A$1:$A$288,'PY1 Data(H)'!$A$1:$CZ$288))</f>
        <v>1</v>
      </c>
      <c r="M118" s="176" cm="1">
        <f t="array" ref="M118">_xlfn.XLOOKUP(M$1,'PY1 Data(H)'!$A$1:$CZ$1,_xlfn.XLOOKUP($A118,'PY1 Data(H)'!$A$1:$A$288,'PY1 Data(H)'!$A$1:$CZ$288))</f>
        <v>1</v>
      </c>
      <c r="N118" s="176" cm="1">
        <f t="array" ref="N118">_xlfn.XLOOKUP(N$1,'PY1 Data(H)'!$A$1:$CZ$1,_xlfn.XLOOKUP($A118,'PY1 Data(H)'!$A$1:$A$288,'PY1 Data(H)'!$A$1:$CZ$288))</f>
        <v>0</v>
      </c>
      <c r="O118" s="176" cm="1">
        <f t="array" ref="O118">_xlfn.XLOOKUP(O$1,'PY1 Data(H)'!$A$1:$CZ$1,_xlfn.XLOOKUP($A118,'PY1 Data(H)'!$A$1:$A$288,'PY1 Data(H)'!$A$1:$CZ$288))</f>
        <v>1</v>
      </c>
      <c r="P118" s="176" cm="1">
        <f t="array" ref="P118">_xlfn.XLOOKUP(P$1,'PY1 Data(H)'!$A$1:$CZ$1,_xlfn.XLOOKUP($A118,'PY1 Data(H)'!$A$1:$A$288,'PY1 Data(H)'!$A$1:$CZ$288))</f>
        <v>2</v>
      </c>
      <c r="Q118" s="176" cm="1">
        <f t="array" ref="Q118">_xlfn.XLOOKUP(Q$1,'PY1 Data(H)'!$A$1:$CZ$1,_xlfn.XLOOKUP($A118,'PY1 Data(H)'!$A$1:$A$288,'PY1 Data(H)'!$A$1:$CZ$288))</f>
        <v>2</v>
      </c>
      <c r="R118" s="176" cm="1">
        <f t="array" ref="R118">_xlfn.XLOOKUP(R$1,'PY1 Data(H)'!$A$1:$CZ$1,_xlfn.XLOOKUP($A118,'PY1 Data(H)'!$A$1:$A$288,'PY1 Data(H)'!$A$1:$CZ$288))</f>
        <v>2</v>
      </c>
      <c r="S118" s="176" cm="1">
        <f t="array" ref="S118">_xlfn.XLOOKUP(S$1,'PY1 Data(H)'!$A$1:$CZ$1,_xlfn.XLOOKUP($A118,'PY1 Data(H)'!$A$1:$A$288,'PY1 Data(H)'!$A$1:$CZ$288))</f>
        <v>2</v>
      </c>
      <c r="T118" s="176" cm="1">
        <f t="array" ref="T118">_xlfn.XLOOKUP(T$1,'PY1 Data(H)'!$A$1:$CZ$1,_xlfn.XLOOKUP($A118,'PY1 Data(H)'!$A$1:$A$288,'PY1 Data(H)'!$A$1:$CZ$288))</f>
        <v>0</v>
      </c>
      <c r="U118" s="176" cm="1">
        <f t="array" ref="U118">_xlfn.XLOOKUP(U$1,'PY1 Data(H)'!$A$1:$CZ$1,_xlfn.XLOOKUP($A118,'PY1 Data(H)'!$A$1:$A$288,'PY1 Data(H)'!$A$1:$CZ$288))</f>
        <v>2</v>
      </c>
      <c r="V118" s="176" cm="1">
        <f t="array" ref="V118">_xlfn.XLOOKUP(V$1,'PY1 Data(H)'!$A$1:$CZ$1,_xlfn.XLOOKUP($A118,'PY1 Data(H)'!$A$1:$A$288,'PY1 Data(H)'!$A$1:$CZ$288))</f>
        <v>2</v>
      </c>
      <c r="W118" s="176" cm="1">
        <f t="array" ref="W118">_xlfn.XLOOKUP(W$1,'PY1 Data(H)'!$A$1:$CZ$1,_xlfn.XLOOKUP($A118,'PY1 Data(H)'!$A$1:$A$288,'PY1 Data(H)'!$A$1:$CZ$288))</f>
        <v>0</v>
      </c>
      <c r="X118" s="176" cm="1">
        <f t="array" ref="X118">_xlfn.XLOOKUP(X$1,'PY1 Data(H)'!$A$1:$CZ$1,_xlfn.XLOOKUP($A118,'PY1 Data(H)'!$A$1:$A$288,'PY1 Data(H)'!$A$1:$CZ$288))</f>
        <v>2</v>
      </c>
      <c r="Y118" s="176" cm="1">
        <f t="array" ref="Y118">_xlfn.XLOOKUP(Y$1,'PY1 Data(H)'!$A$1:$CZ$1,_xlfn.XLOOKUP($A118,'PY1 Data(H)'!$A$1:$A$288,'PY1 Data(H)'!$A$1:$CZ$288))</f>
        <v>2</v>
      </c>
      <c r="Z118" s="176" cm="1">
        <f t="array" ref="Z118">_xlfn.XLOOKUP(Z$1,'PY1 Data(H)'!$A$1:$CZ$1,_xlfn.XLOOKUP($A118,'PY1 Data(H)'!$A$1:$A$288,'PY1 Data(H)'!$A$1:$CZ$288))</f>
        <v>2</v>
      </c>
      <c r="AA118" s="176" cm="1">
        <f t="array" ref="AA118">_xlfn.XLOOKUP(AA$1,'PY1 Data(H)'!$A$1:$CZ$1,_xlfn.XLOOKUP($A118,'PY1 Data(H)'!$A$1:$A$288,'PY1 Data(H)'!$A$1:$CZ$288))</f>
        <v>1</v>
      </c>
      <c r="AB118" s="176" cm="1">
        <f t="array" ref="AB118">_xlfn.XLOOKUP(AB$1,'PY1 Data(H)'!$A$1:$CZ$1,_xlfn.XLOOKUP($A118,'PY1 Data(H)'!$A$1:$A$288,'PY1 Data(H)'!$A$1:$CZ$288))</f>
        <v>2</v>
      </c>
      <c r="AC118" s="176" cm="1">
        <f t="array" ref="AC118">_xlfn.XLOOKUP(AC$1,'PY1 Data(H)'!$A$1:$CZ$1,_xlfn.XLOOKUP($A118,'PY1 Data(H)'!$A$1:$A$288,'PY1 Data(H)'!$A$1:$CZ$288))</f>
        <v>2</v>
      </c>
      <c r="AD118" s="176" cm="1">
        <f t="array" ref="AD118">_xlfn.XLOOKUP(AD$1,'PY1 Data(H)'!$A$1:$CZ$1,_xlfn.XLOOKUP($A118,'PY1 Data(H)'!$A$1:$A$288,'PY1 Data(H)'!$A$1:$CZ$288))</f>
        <v>1</v>
      </c>
      <c r="AE118" s="176" cm="1">
        <f t="array" ref="AE118">_xlfn.XLOOKUP(AE$1,'PY1 Data(H)'!$A$1:$CZ$1,_xlfn.XLOOKUP($A118,'PY1 Data(H)'!$A$1:$A$288,'PY1 Data(H)'!$A$1:$CZ$288))</f>
        <v>1</v>
      </c>
      <c r="AF118" s="176" cm="1">
        <f t="array" ref="AF118">_xlfn.XLOOKUP(AF$1,'PY1 Data(H)'!$A$1:$CZ$1,_xlfn.XLOOKUP($A118,'PY1 Data(H)'!$A$1:$A$288,'PY1 Data(H)'!$A$1:$CZ$288))</f>
        <v>2</v>
      </c>
      <c r="AG118" s="176" cm="1">
        <f t="array" ref="AG118">_xlfn.XLOOKUP(AG$1,'PY1 Data(H)'!$A$1:$CZ$1,_xlfn.XLOOKUP($A118,'PY1 Data(H)'!$A$1:$A$288,'PY1 Data(H)'!$A$1:$CZ$288))</f>
        <v>1</v>
      </c>
      <c r="AH118" s="176" cm="1">
        <f t="array" ref="AH118">_xlfn.XLOOKUP(AH$1,'PY1 Data(H)'!$A$1:$CZ$1,_xlfn.XLOOKUP($A118,'PY1 Data(H)'!$A$1:$A$288,'PY1 Data(H)'!$A$1:$CZ$288))</f>
        <v>2</v>
      </c>
      <c r="AI118" s="176" cm="1">
        <f t="array" ref="AI118">_xlfn.XLOOKUP(AI$1,'PY1 Data(H)'!$A$1:$CZ$1,_xlfn.XLOOKUP($A118,'PY1 Data(H)'!$A$1:$A$288,'PY1 Data(H)'!$A$1:$CZ$288))</f>
        <v>1</v>
      </c>
      <c r="AJ118" s="176" cm="1">
        <f t="array" ref="AJ118">_xlfn.XLOOKUP(AJ$1,'PY1 Data(H)'!$A$1:$CZ$1,_xlfn.XLOOKUP($A118,'PY1 Data(H)'!$A$1:$A$288,'PY1 Data(H)'!$A$1:$CZ$288))</f>
        <v>0</v>
      </c>
      <c r="AK118" s="176" cm="1">
        <f t="array" ref="AK118">_xlfn.XLOOKUP(AK$1,'PY1 Data(H)'!$A$1:$CZ$1,_xlfn.XLOOKUP($A118,'PY1 Data(H)'!$A$1:$A$288,'PY1 Data(H)'!$A$1:$CZ$288))</f>
        <v>2</v>
      </c>
      <c r="AL118" s="176" cm="1">
        <f t="array" ref="AL118">_xlfn.XLOOKUP(AL$1,'PY1 Data(H)'!$A$1:$CZ$1,_xlfn.XLOOKUP($A118,'PY1 Data(H)'!$A$1:$A$288,'PY1 Data(H)'!$A$1:$CZ$288))</f>
        <v>1</v>
      </c>
      <c r="AM118" s="176" cm="1">
        <f t="array" ref="AM118">_xlfn.XLOOKUP(AM$1,'PY1 Data(H)'!$A$1:$CZ$1,_xlfn.XLOOKUP($A118,'PY1 Data(H)'!$A$1:$A$288,'PY1 Data(H)'!$A$1:$CZ$288))</f>
        <v>2</v>
      </c>
      <c r="AN118" s="176" cm="1">
        <f t="array" ref="AN118">_xlfn.XLOOKUP(AN$1,'PY1 Data(H)'!$A$1:$CZ$1,_xlfn.XLOOKUP($A118,'PY1 Data(H)'!$A$1:$A$288,'PY1 Data(H)'!$A$1:$CZ$288))</f>
        <v>2</v>
      </c>
      <c r="AO118" s="176" cm="1">
        <f t="array" ref="AO118">_xlfn.XLOOKUP(AO$1,'PY1 Data(H)'!$A$1:$CZ$1,_xlfn.XLOOKUP($A118,'PY1 Data(H)'!$A$1:$A$288,'PY1 Data(H)'!$A$1:$CZ$288))</f>
        <v>0</v>
      </c>
      <c r="AP118" s="176" cm="1">
        <f t="array" ref="AP118">_xlfn.XLOOKUP(AP$1,'PY1 Data(H)'!$A$1:$CZ$1,_xlfn.XLOOKUP($A118,'PY1 Data(H)'!$A$1:$A$288,'PY1 Data(H)'!$A$1:$CZ$288))</f>
        <v>0</v>
      </c>
      <c r="AQ118" s="176" cm="1">
        <f t="array" ref="AQ118">_xlfn.XLOOKUP(AQ$1,'PY1 Data(H)'!$A$1:$CZ$1,_xlfn.XLOOKUP($A118,'PY1 Data(H)'!$A$1:$A$288,'PY1 Data(H)'!$A$1:$CZ$288))</f>
        <v>2</v>
      </c>
      <c r="AR118" s="176" cm="1">
        <f t="array" ref="AR118">_xlfn.XLOOKUP(AR$1,'PY1 Data(H)'!$A$1:$CZ$1,_xlfn.XLOOKUP($A118,'PY1 Data(H)'!$A$1:$A$288,'PY1 Data(H)'!$A$1:$CZ$288))</f>
        <v>2</v>
      </c>
      <c r="AS118" s="176" cm="1">
        <f t="array" ref="AS118">_xlfn.XLOOKUP(AS$1,'PY1 Data(H)'!$A$1:$CZ$1,_xlfn.XLOOKUP($A118,'PY1 Data(H)'!$A$1:$A$288,'PY1 Data(H)'!$A$1:$CZ$288))</f>
        <v>1</v>
      </c>
      <c r="AT118" s="176" cm="1">
        <f t="array" ref="AT118">_xlfn.XLOOKUP(AT$1,'PY1 Data(H)'!$A$1:$CZ$1,_xlfn.XLOOKUP($A118,'PY1 Data(H)'!$A$1:$A$288,'PY1 Data(H)'!$A$1:$CZ$288))</f>
        <v>2</v>
      </c>
      <c r="AU118" s="176" cm="1">
        <f t="array" ref="AU118">_xlfn.XLOOKUP(AU$1,'PY1 Data(H)'!$A$1:$CZ$1,_xlfn.XLOOKUP($A118,'PY1 Data(H)'!$A$1:$A$288,'PY1 Data(H)'!$A$1:$CZ$288))</f>
        <v>0</v>
      </c>
      <c r="AV118" s="176" cm="1">
        <f t="array" ref="AV118">_xlfn.XLOOKUP(AV$1,'PY1 Data(H)'!$A$1:$CZ$1,_xlfn.XLOOKUP($A118,'PY1 Data(H)'!$A$1:$A$288,'PY1 Data(H)'!$A$1:$CZ$288))</f>
        <v>2</v>
      </c>
      <c r="AW118" s="176" cm="1">
        <f t="array" ref="AW118">_xlfn.XLOOKUP(AW$1,'PY1 Data(H)'!$A$1:$CZ$1,_xlfn.XLOOKUP($A118,'PY1 Data(H)'!$A$1:$A$288,'PY1 Data(H)'!$A$1:$CZ$288))</f>
        <v>2</v>
      </c>
      <c r="AX118" s="176" cm="1">
        <f t="array" ref="AX118">_xlfn.XLOOKUP(AX$1,'PY1 Data(H)'!$A$1:$CZ$1,_xlfn.XLOOKUP($A118,'PY1 Data(H)'!$A$1:$A$288,'PY1 Data(H)'!$A$1:$CZ$288))</f>
        <v>2</v>
      </c>
      <c r="AY118" s="176" cm="1">
        <f t="array" ref="AY118">_xlfn.XLOOKUP(AY$1,'PY1 Data(H)'!$A$1:$CZ$1,_xlfn.XLOOKUP($A118,'PY1 Data(H)'!$A$1:$A$288,'PY1 Data(H)'!$A$1:$CZ$288))</f>
        <v>0</v>
      </c>
      <c r="AZ118" s="176" cm="1">
        <f t="array" ref="AZ118">_xlfn.XLOOKUP(AZ$1,'PY1 Data(H)'!$A$1:$CZ$1,_xlfn.XLOOKUP($A118,'PY1 Data(H)'!$A$1:$A$288,'PY1 Data(H)'!$A$1:$CZ$288))</f>
        <v>2</v>
      </c>
      <c r="BA118" s="176" cm="1">
        <f t="array" ref="BA118">_xlfn.XLOOKUP(BA$1,'PY1 Data(H)'!$A$1:$CZ$1,_xlfn.XLOOKUP($A118,'PY1 Data(H)'!$A$1:$A$288,'PY1 Data(H)'!$A$1:$CZ$288))</f>
        <v>2</v>
      </c>
      <c r="BB118" s="176" cm="1">
        <f t="array" ref="BB118">_xlfn.XLOOKUP(BB$1,'PY1 Data(H)'!$A$1:$CZ$1,_xlfn.XLOOKUP($A118,'PY1 Data(H)'!$A$1:$A$288,'PY1 Data(H)'!$A$1:$CZ$288))</f>
        <v>1</v>
      </c>
      <c r="BC118" s="176" cm="1">
        <f t="array" ref="BC118">_xlfn.XLOOKUP(BC$1,'PY1 Data(H)'!$A$1:$CZ$1,_xlfn.XLOOKUP($A118,'PY1 Data(H)'!$A$1:$A$288,'PY1 Data(H)'!$A$1:$CZ$288))</f>
        <v>2</v>
      </c>
      <c r="BD118" s="176" cm="1">
        <f t="array" ref="BD118">_xlfn.XLOOKUP(BD$1,'PY1 Data(H)'!$A$1:$CZ$1,_xlfn.XLOOKUP($A118,'PY1 Data(H)'!$A$1:$A$288,'PY1 Data(H)'!$A$1:$CZ$288))</f>
        <v>0</v>
      </c>
      <c r="BE118" s="176" cm="1">
        <f t="array" ref="BE118">_xlfn.XLOOKUP(BE$1,'PY1 Data(H)'!$A$1:$CZ$1,_xlfn.XLOOKUP($A118,'PY1 Data(H)'!$A$1:$A$288,'PY1 Data(H)'!$A$1:$CZ$288))</f>
        <v>0</v>
      </c>
      <c r="BF118" s="176" cm="1">
        <f t="array" ref="BF118">_xlfn.XLOOKUP(BF$1,'PY1 Data(H)'!$A$1:$CZ$1,_xlfn.XLOOKUP($A118,'PY1 Data(H)'!$A$1:$A$288,'PY1 Data(H)'!$A$1:$CZ$288))</f>
        <v>2</v>
      </c>
      <c r="BG118" s="176" cm="1">
        <f t="array" ref="BG118">_xlfn.XLOOKUP(BG$1,'PY1 Data(H)'!$A$1:$CZ$1,_xlfn.XLOOKUP($A118,'PY1 Data(H)'!$A$1:$A$288,'PY1 Data(H)'!$A$1:$CZ$288))</f>
        <v>2</v>
      </c>
      <c r="BH118" s="176" cm="1">
        <f t="array" ref="BH118">_xlfn.XLOOKUP(BH$1,'PY1 Data(H)'!$A$1:$CZ$1,_xlfn.XLOOKUP($A118,'PY1 Data(H)'!$A$1:$A$288,'PY1 Data(H)'!$A$1:$CZ$288))</f>
        <v>0</v>
      </c>
      <c r="BI118" s="176" cm="1">
        <f t="array" ref="BI118">_xlfn.XLOOKUP(BI$1,'PY1 Data(H)'!$A$1:$CZ$1,_xlfn.XLOOKUP($A118,'PY1 Data(H)'!$A$1:$A$288,'PY1 Data(H)'!$A$1:$CZ$288))</f>
        <v>2</v>
      </c>
      <c r="BJ118" s="176" cm="1">
        <f t="array" ref="BJ118">_xlfn.XLOOKUP(BJ$1,'PY1 Data(H)'!$A$1:$CZ$1,_xlfn.XLOOKUP($A118,'PY1 Data(H)'!$A$1:$A$288,'PY1 Data(H)'!$A$1:$CZ$288))</f>
        <v>0</v>
      </c>
      <c r="BK118" s="176" cm="1">
        <f t="array" ref="BK118">_xlfn.XLOOKUP(BK$1,'PY1 Data(H)'!$A$1:$CZ$1,_xlfn.XLOOKUP($A118,'PY1 Data(H)'!$A$1:$A$288,'PY1 Data(H)'!$A$1:$CZ$288))</f>
        <v>0</v>
      </c>
      <c r="BL118" s="176" cm="1">
        <f t="array" ref="BL118">_xlfn.XLOOKUP(BL$1,'PY1 Data(H)'!$A$1:$CZ$1,_xlfn.XLOOKUP($A118,'PY1 Data(H)'!$A$1:$A$288,'PY1 Data(H)'!$A$1:$CZ$288))</f>
        <v>0</v>
      </c>
      <c r="BM118" s="176" cm="1">
        <f t="array" ref="BM118">_xlfn.XLOOKUP(BM$1,'PY1 Data(H)'!$A$1:$CZ$1,_xlfn.XLOOKUP($A118,'PY1 Data(H)'!$A$1:$A$288,'PY1 Data(H)'!$A$1:$CZ$288))</f>
        <v>2</v>
      </c>
      <c r="BN118" s="176" cm="1">
        <f t="array" ref="BN118">_xlfn.XLOOKUP(BN$1,'PY1 Data(H)'!$A$1:$CZ$1,_xlfn.XLOOKUP($A118,'PY1 Data(H)'!$A$1:$A$288,'PY1 Data(H)'!$A$1:$CZ$288))</f>
        <v>1</v>
      </c>
      <c r="BO118" s="176" cm="1">
        <f t="array" ref="BO118">_xlfn.XLOOKUP(BO$1,'PY1 Data(H)'!$A$1:$CZ$1,_xlfn.XLOOKUP($A118,'PY1 Data(H)'!$A$1:$A$288,'PY1 Data(H)'!$A$1:$CZ$288))</f>
        <v>2</v>
      </c>
      <c r="BP118" s="176" cm="1">
        <f t="array" ref="BP118">_xlfn.XLOOKUP(BP$1,'PY1 Data(H)'!$A$1:$CZ$1,_xlfn.XLOOKUP($A118,'PY1 Data(H)'!$A$1:$A$288,'PY1 Data(H)'!$A$1:$CZ$288))</f>
        <v>2</v>
      </c>
      <c r="BQ118" s="176" cm="1">
        <f t="array" ref="BQ118">_xlfn.XLOOKUP(BQ$1,'PY1 Data(H)'!$A$1:$CZ$1,_xlfn.XLOOKUP($A118,'PY1 Data(H)'!$A$1:$A$288,'PY1 Data(H)'!$A$1:$CZ$288))</f>
        <v>2</v>
      </c>
      <c r="BR118" s="176" cm="1">
        <f t="array" ref="BR118">_xlfn.XLOOKUP(BR$1,'PY1 Data(H)'!$A$1:$CZ$1,_xlfn.XLOOKUP($A118,'PY1 Data(H)'!$A$1:$A$288,'PY1 Data(H)'!$A$1:$CZ$288))</f>
        <v>2</v>
      </c>
      <c r="BS118" s="176" cm="1">
        <f t="array" ref="BS118">_xlfn.XLOOKUP(BS$1,'PY1 Data(H)'!$A$1:$CZ$1,_xlfn.XLOOKUP($A118,'PY1 Data(H)'!$A$1:$A$288,'PY1 Data(H)'!$A$1:$CZ$288))</f>
        <v>2</v>
      </c>
      <c r="BT118" s="176" cm="1">
        <f t="array" ref="BT118">_xlfn.XLOOKUP(BT$1,'PY1 Data(H)'!$A$1:$CZ$1,_xlfn.XLOOKUP($A118,'PY1 Data(H)'!$A$1:$A$288,'PY1 Data(H)'!$A$1:$CZ$288))</f>
        <v>1</v>
      </c>
      <c r="BU118" s="176" cm="1">
        <f t="array" ref="BU118">_xlfn.XLOOKUP(BU$1,'PY1 Data(H)'!$A$1:$CZ$1,_xlfn.XLOOKUP($A118,'PY1 Data(H)'!$A$1:$A$288,'PY1 Data(H)'!$A$1:$CZ$288))</f>
        <v>2</v>
      </c>
      <c r="BV118" s="176" cm="1">
        <f t="array" ref="BV118">_xlfn.XLOOKUP(BV$1,'PY1 Data(H)'!$A$1:$CZ$1,_xlfn.XLOOKUP($A118,'PY1 Data(H)'!$A$1:$A$288,'PY1 Data(H)'!$A$1:$CZ$288))</f>
        <v>1</v>
      </c>
      <c r="BW118" s="176" cm="1">
        <f t="array" ref="BW118">_xlfn.XLOOKUP(BW$1,'PY1 Data(H)'!$A$1:$CZ$1,_xlfn.XLOOKUP($A118,'PY1 Data(H)'!$A$1:$A$288,'PY1 Data(H)'!$A$1:$CZ$288))</f>
        <v>2</v>
      </c>
      <c r="BX118" s="176" cm="1">
        <f t="array" ref="BX118">_xlfn.XLOOKUP(BX$1,'PY1 Data(H)'!$A$1:$CZ$1,_xlfn.XLOOKUP($A118,'PY1 Data(H)'!$A$1:$A$288,'PY1 Data(H)'!$A$1:$CZ$288))</f>
        <v>2</v>
      </c>
      <c r="BY118" s="176" cm="1">
        <f t="array" ref="BY118">_xlfn.XLOOKUP(BY$1,'PY1 Data(H)'!$A$1:$CZ$1,_xlfn.XLOOKUP($A118,'PY1 Data(H)'!$A$1:$A$288,'PY1 Data(H)'!$A$1:$CZ$288))</f>
        <v>2</v>
      </c>
      <c r="BZ118" s="176" cm="1">
        <f t="array" ref="BZ118">_xlfn.XLOOKUP(BZ$1,'PY1 Data(H)'!$A$1:$CZ$1,_xlfn.XLOOKUP($A118,'PY1 Data(H)'!$A$1:$A$288,'PY1 Data(H)'!$A$1:$CZ$288))</f>
        <v>2</v>
      </c>
      <c r="CA118" s="176" cm="1">
        <f t="array" ref="CA118">_xlfn.XLOOKUP(CA$1,'PY1 Data(H)'!$A$1:$CZ$1,_xlfn.XLOOKUP($A118,'PY1 Data(H)'!$A$1:$A$288,'PY1 Data(H)'!$A$1:$CZ$288))</f>
        <v>0</v>
      </c>
      <c r="CB118" s="176" cm="1">
        <f t="array" ref="CB118">_xlfn.XLOOKUP(CB$1,'PY1 Data(H)'!$A$1:$CZ$1,_xlfn.XLOOKUP($A118,'PY1 Data(H)'!$A$1:$A$288,'PY1 Data(H)'!$A$1:$CZ$288))</f>
        <v>1</v>
      </c>
      <c r="CC118" s="176" cm="1">
        <f t="array" ref="CC118">_xlfn.XLOOKUP(CC$1,'PY1 Data(H)'!$A$1:$CZ$1,_xlfn.XLOOKUP($A118,'PY1 Data(H)'!$A$1:$A$288,'PY1 Data(H)'!$A$1:$CZ$288))</f>
        <v>1</v>
      </c>
      <c r="CD118" s="176" cm="1">
        <f t="array" ref="CD118">_xlfn.XLOOKUP(CD$1,'PY1 Data(H)'!$A$1:$CZ$1,_xlfn.XLOOKUP($A118,'PY1 Data(H)'!$A$1:$A$288,'PY1 Data(H)'!$A$1:$CZ$288))</f>
        <v>2</v>
      </c>
      <c r="CE118" s="176" cm="1">
        <f t="array" ref="CE118">_xlfn.XLOOKUP(CE$1,'PY1 Data(H)'!$A$1:$CZ$1,_xlfn.XLOOKUP($A118,'PY1 Data(H)'!$A$1:$A$288,'PY1 Data(H)'!$A$1:$CZ$288))</f>
        <v>1</v>
      </c>
      <c r="CF118" s="176" cm="1">
        <f t="array" ref="CF118">_xlfn.XLOOKUP(CF$1,'PY1 Data(H)'!$A$1:$CZ$1,_xlfn.XLOOKUP($A118,'PY1 Data(H)'!$A$1:$A$288,'PY1 Data(H)'!$A$1:$CZ$288))</f>
        <v>0</v>
      </c>
      <c r="CG118" s="176" cm="1">
        <f t="array" ref="CG118">_xlfn.XLOOKUP(CG$1,'PY1 Data(H)'!$A$1:$CZ$1,_xlfn.XLOOKUP($A118,'PY1 Data(H)'!$A$1:$A$288,'PY1 Data(H)'!$A$1:$CZ$288))</f>
        <v>2</v>
      </c>
      <c r="CH118" s="176" cm="1">
        <f t="array" ref="CH118">_xlfn.XLOOKUP(CH$1,'PY1 Data(H)'!$A$1:$CZ$1,_xlfn.XLOOKUP($A118,'PY1 Data(H)'!$A$1:$A$288,'PY1 Data(H)'!$A$1:$CZ$288))</f>
        <v>2</v>
      </c>
      <c r="CI118" s="176" cm="1">
        <f t="array" ref="CI118">_xlfn.XLOOKUP(CI$1,'PY1 Data(H)'!$A$1:$CZ$1,_xlfn.XLOOKUP($A118,'PY1 Data(H)'!$A$1:$A$288,'PY1 Data(H)'!$A$1:$CZ$288))</f>
        <v>1</v>
      </c>
      <c r="CJ118" s="176" cm="1">
        <f t="array" ref="CJ118">_xlfn.XLOOKUP(CJ$1,'PY1 Data(H)'!$A$1:$CZ$1,_xlfn.XLOOKUP($A118,'PY1 Data(H)'!$A$1:$A$288,'PY1 Data(H)'!$A$1:$CZ$288))</f>
        <v>2</v>
      </c>
      <c r="CK118" s="176" cm="1">
        <f t="array" ref="CK118">_xlfn.XLOOKUP(CK$1,'PY1 Data(H)'!$A$1:$CZ$1,_xlfn.XLOOKUP($A118,'PY1 Data(H)'!$A$1:$A$288,'PY1 Data(H)'!$A$1:$CZ$288))</f>
        <v>2</v>
      </c>
      <c r="CL118" s="176" cm="1">
        <f t="array" ref="CL118">_xlfn.XLOOKUP(CL$1,'PY1 Data(H)'!$A$1:$CZ$1,_xlfn.XLOOKUP($A118,'PY1 Data(H)'!$A$1:$A$288,'PY1 Data(H)'!$A$1:$CZ$288))</f>
        <v>2</v>
      </c>
      <c r="CM118" s="176" cm="1">
        <f t="array" ref="CM118">_xlfn.XLOOKUP(CM$1,'PY1 Data(H)'!$A$1:$CZ$1,_xlfn.XLOOKUP($A118,'PY1 Data(H)'!$A$1:$A$288,'PY1 Data(H)'!$A$1:$CZ$288))</f>
        <v>0</v>
      </c>
      <c r="CN118" s="176" cm="1">
        <f t="array" ref="CN118">_xlfn.XLOOKUP(CN$1,'PY1 Data(H)'!$A$1:$CZ$1,_xlfn.XLOOKUP($A118,'PY1 Data(H)'!$A$1:$A$288,'PY1 Data(H)'!$A$1:$CZ$288))</f>
        <v>1</v>
      </c>
      <c r="CO118" s="176" cm="1">
        <f t="array" ref="CO118">_xlfn.XLOOKUP(CO$1,'PY1 Data(H)'!$A$1:$CZ$1,_xlfn.XLOOKUP($A118,'PY1 Data(H)'!$A$1:$A$288,'PY1 Data(H)'!$A$1:$CZ$288))</f>
        <v>2</v>
      </c>
      <c r="CP118" s="176" cm="1">
        <f t="array" ref="CP118">_xlfn.XLOOKUP(CP$1,'PY1 Data(H)'!$A$1:$CZ$1,_xlfn.XLOOKUP($A118,'PY1 Data(H)'!$A$1:$A$288,'PY1 Data(H)'!$A$1:$CZ$288))</f>
        <v>2</v>
      </c>
      <c r="CQ118" s="176" cm="1">
        <f t="array" ref="CQ118">_xlfn.XLOOKUP(CQ$1,'PY1 Data(H)'!$A$1:$CZ$1,_xlfn.XLOOKUP($A118,'PY1 Data(H)'!$A$1:$A$288,'PY1 Data(H)'!$A$1:$CZ$288))</f>
        <v>0</v>
      </c>
      <c r="CR118" s="176" cm="1">
        <f t="array" ref="CR118">_xlfn.XLOOKUP(CR$1,'PY1 Data(H)'!$A$1:$CZ$1,_xlfn.XLOOKUP($A118,'PY1 Data(H)'!$A$1:$A$288,'PY1 Data(H)'!$A$1:$CZ$288))</f>
        <v>2</v>
      </c>
      <c r="CS118" s="176" cm="1">
        <f t="array" ref="CS118">_xlfn.XLOOKUP(CS$1,'PY1 Data(H)'!$A$1:$CZ$1,_xlfn.XLOOKUP($A118,'PY1 Data(H)'!$A$1:$A$288,'PY1 Data(H)'!$A$1:$CZ$288))</f>
        <v>2</v>
      </c>
      <c r="CT118" s="176" cm="1">
        <f t="array" ref="CT118">_xlfn.XLOOKUP(CT$1,'PY1 Data(H)'!$A$1:$CZ$1,_xlfn.XLOOKUP($A118,'PY1 Data(H)'!$A$1:$A$288,'PY1 Data(H)'!$A$1:$CZ$288))</f>
        <v>0</v>
      </c>
      <c r="CU118" s="176" cm="1">
        <f t="array" ref="CU118">_xlfn.XLOOKUP(CU$1,'PY1 Data(H)'!$A$1:$CZ$1,_xlfn.XLOOKUP($A118,'PY1 Data(H)'!$A$1:$A$288,'PY1 Data(H)'!$A$1:$CZ$288))</f>
        <v>1</v>
      </c>
      <c r="CV118" s="176" cm="1">
        <f t="array" ref="CV118">_xlfn.XLOOKUP(CV$1,'PY1 Data(H)'!$A$1:$CZ$1,_xlfn.XLOOKUP($A118,'PY1 Data(H)'!$A$1:$A$288,'PY1 Data(H)'!$A$1:$CZ$288))</f>
        <v>2</v>
      </c>
      <c r="CW118" s="176" cm="1">
        <f t="array" ref="CW118">_xlfn.XLOOKUP(CW$1,'PY1 Data(H)'!$A$1:$CZ$1,_xlfn.XLOOKUP($A118,'PY1 Data(H)'!$A$1:$A$288,'PY1 Data(H)'!$A$1:$CZ$288))</f>
        <v>1</v>
      </c>
      <c r="CX118" s="176" cm="1">
        <f t="array" ref="CX118">_xlfn.XLOOKUP(CX$1,'PY1 Data(H)'!$A$1:$CZ$1,_xlfn.XLOOKUP($A118,'PY1 Data(H)'!$A$1:$A$288,'PY1 Data(H)'!$A$1:$CZ$288))</f>
        <v>2</v>
      </c>
      <c r="CY118" s="176" cm="1">
        <f t="array" ref="CY118">_xlfn.XLOOKUP(CY$1,'PY1 Data(H)'!$A$1:$CZ$1,_xlfn.XLOOKUP($A118,'PY1 Data(H)'!$A$1:$A$288,'PY1 Data(H)'!$A$1:$CZ$288))</f>
        <v>2</v>
      </c>
    </row>
    <row r="119" spans="1:103" x14ac:dyDescent="0.3">
      <c r="D119" s="176" t="e" cm="1">
        <f t="array" ref="D119">_xlfn.XLOOKUP(D$1,'PY1 Data(H)'!$A$1:$CZ$1,_xlfn.XLOOKUP($A119,'PY1 Data(H)'!$A$1:$A$288,'PY1 Data(H)'!$A$1:$CZ$288))</f>
        <v>#N/A</v>
      </c>
      <c r="E119" s="176" t="e" cm="1">
        <f t="array" ref="E119">_xlfn.XLOOKUP(E$1,'PY1 Data(H)'!$A$1:$CZ$1,_xlfn.XLOOKUP($A119,'PY1 Data(H)'!$A$1:$A$288,'PY1 Data(H)'!$A$1:$CZ$288))</f>
        <v>#N/A</v>
      </c>
      <c r="F119" s="176" t="e" cm="1">
        <f t="array" ref="F119">_xlfn.XLOOKUP(F$1,'PY1 Data(H)'!$A$1:$CZ$1,_xlfn.XLOOKUP($A119,'PY1 Data(H)'!$A$1:$A$288,'PY1 Data(H)'!$A$1:$CZ$288))</f>
        <v>#N/A</v>
      </c>
      <c r="G119" s="176" t="e" cm="1">
        <f t="array" ref="G119">_xlfn.XLOOKUP(G$1,'PY1 Data(H)'!$A$1:$CZ$1,_xlfn.XLOOKUP($A119,'PY1 Data(H)'!$A$1:$A$288,'PY1 Data(H)'!$A$1:$CZ$288))</f>
        <v>#N/A</v>
      </c>
      <c r="H119" s="176" t="e" cm="1">
        <f t="array" ref="H119">_xlfn.XLOOKUP(H$1,'PY1 Data(H)'!$A$1:$CZ$1,_xlfn.XLOOKUP($A119,'PY1 Data(H)'!$A$1:$A$288,'PY1 Data(H)'!$A$1:$CZ$288))</f>
        <v>#N/A</v>
      </c>
      <c r="I119" s="176" t="e" cm="1">
        <f t="array" ref="I119">_xlfn.XLOOKUP(I$1,'PY1 Data(H)'!$A$1:$CZ$1,_xlfn.XLOOKUP($A119,'PY1 Data(H)'!$A$1:$A$288,'PY1 Data(H)'!$A$1:$CZ$288))</f>
        <v>#N/A</v>
      </c>
      <c r="J119" s="176" t="e" cm="1">
        <f t="array" ref="J119">_xlfn.XLOOKUP(J$1,'PY1 Data(H)'!$A$1:$CZ$1,_xlfn.XLOOKUP($A119,'PY1 Data(H)'!$A$1:$A$288,'PY1 Data(H)'!$A$1:$CZ$288))</f>
        <v>#N/A</v>
      </c>
      <c r="K119" s="176" t="e" cm="1">
        <f t="array" ref="K119">_xlfn.XLOOKUP(K$1,'PY1 Data(H)'!$A$1:$CZ$1,_xlfn.XLOOKUP($A119,'PY1 Data(H)'!$A$1:$A$288,'PY1 Data(H)'!$A$1:$CZ$288))</f>
        <v>#N/A</v>
      </c>
      <c r="L119" s="176" t="e" cm="1">
        <f t="array" ref="L119">_xlfn.XLOOKUP(L$1,'PY1 Data(H)'!$A$1:$CZ$1,_xlfn.XLOOKUP($A119,'PY1 Data(H)'!$A$1:$A$288,'PY1 Data(H)'!$A$1:$CZ$288))</f>
        <v>#N/A</v>
      </c>
      <c r="M119" s="176" t="e" cm="1">
        <f t="array" ref="M119">_xlfn.XLOOKUP(M$1,'PY1 Data(H)'!$A$1:$CZ$1,_xlfn.XLOOKUP($A119,'PY1 Data(H)'!$A$1:$A$288,'PY1 Data(H)'!$A$1:$CZ$288))</f>
        <v>#N/A</v>
      </c>
      <c r="N119" s="176" t="e" cm="1">
        <f t="array" ref="N119">_xlfn.XLOOKUP(N$1,'PY1 Data(H)'!$A$1:$CZ$1,_xlfn.XLOOKUP($A119,'PY1 Data(H)'!$A$1:$A$288,'PY1 Data(H)'!$A$1:$CZ$288))</f>
        <v>#N/A</v>
      </c>
      <c r="O119" s="176" t="e" cm="1">
        <f t="array" ref="O119">_xlfn.XLOOKUP(O$1,'PY1 Data(H)'!$A$1:$CZ$1,_xlfn.XLOOKUP($A119,'PY1 Data(H)'!$A$1:$A$288,'PY1 Data(H)'!$A$1:$CZ$288))</f>
        <v>#N/A</v>
      </c>
      <c r="P119" s="176" t="e" cm="1">
        <f t="array" ref="P119">_xlfn.XLOOKUP(P$1,'PY1 Data(H)'!$A$1:$CZ$1,_xlfn.XLOOKUP($A119,'PY1 Data(H)'!$A$1:$A$288,'PY1 Data(H)'!$A$1:$CZ$288))</f>
        <v>#N/A</v>
      </c>
      <c r="Q119" s="176" t="e" cm="1">
        <f t="array" ref="Q119">_xlfn.XLOOKUP(Q$1,'PY1 Data(H)'!$A$1:$CZ$1,_xlfn.XLOOKUP($A119,'PY1 Data(H)'!$A$1:$A$288,'PY1 Data(H)'!$A$1:$CZ$288))</f>
        <v>#N/A</v>
      </c>
      <c r="R119" s="176" t="e" cm="1">
        <f t="array" ref="R119">_xlfn.XLOOKUP(R$1,'PY1 Data(H)'!$A$1:$CZ$1,_xlfn.XLOOKUP($A119,'PY1 Data(H)'!$A$1:$A$288,'PY1 Data(H)'!$A$1:$CZ$288))</f>
        <v>#N/A</v>
      </c>
      <c r="S119" s="176" t="e" cm="1">
        <f t="array" ref="S119">_xlfn.XLOOKUP(S$1,'PY1 Data(H)'!$A$1:$CZ$1,_xlfn.XLOOKUP($A119,'PY1 Data(H)'!$A$1:$A$288,'PY1 Data(H)'!$A$1:$CZ$288))</f>
        <v>#N/A</v>
      </c>
      <c r="T119" s="176" t="e" cm="1">
        <f t="array" ref="T119">_xlfn.XLOOKUP(T$1,'PY1 Data(H)'!$A$1:$CZ$1,_xlfn.XLOOKUP($A119,'PY1 Data(H)'!$A$1:$A$288,'PY1 Data(H)'!$A$1:$CZ$288))</f>
        <v>#N/A</v>
      </c>
      <c r="U119" s="176" t="e" cm="1">
        <f t="array" ref="U119">_xlfn.XLOOKUP(U$1,'PY1 Data(H)'!$A$1:$CZ$1,_xlfn.XLOOKUP($A119,'PY1 Data(H)'!$A$1:$A$288,'PY1 Data(H)'!$A$1:$CZ$288))</f>
        <v>#N/A</v>
      </c>
      <c r="V119" s="176" t="e" cm="1">
        <f t="array" ref="V119">_xlfn.XLOOKUP(V$1,'PY1 Data(H)'!$A$1:$CZ$1,_xlfn.XLOOKUP($A119,'PY1 Data(H)'!$A$1:$A$288,'PY1 Data(H)'!$A$1:$CZ$288))</f>
        <v>#N/A</v>
      </c>
      <c r="W119" s="176" t="e" cm="1">
        <f t="array" ref="W119">_xlfn.XLOOKUP(W$1,'PY1 Data(H)'!$A$1:$CZ$1,_xlfn.XLOOKUP($A119,'PY1 Data(H)'!$A$1:$A$288,'PY1 Data(H)'!$A$1:$CZ$288))</f>
        <v>#N/A</v>
      </c>
      <c r="X119" s="176" t="e" cm="1">
        <f t="array" ref="X119">_xlfn.XLOOKUP(X$1,'PY1 Data(H)'!$A$1:$CZ$1,_xlfn.XLOOKUP($A119,'PY1 Data(H)'!$A$1:$A$288,'PY1 Data(H)'!$A$1:$CZ$288))</f>
        <v>#N/A</v>
      </c>
      <c r="Y119" s="176" t="e" cm="1">
        <f t="array" ref="Y119">_xlfn.XLOOKUP(Y$1,'PY1 Data(H)'!$A$1:$CZ$1,_xlfn.XLOOKUP($A119,'PY1 Data(H)'!$A$1:$A$288,'PY1 Data(H)'!$A$1:$CZ$288))</f>
        <v>#N/A</v>
      </c>
      <c r="Z119" s="176" t="e" cm="1">
        <f t="array" ref="Z119">_xlfn.XLOOKUP(Z$1,'PY1 Data(H)'!$A$1:$CZ$1,_xlfn.XLOOKUP($A119,'PY1 Data(H)'!$A$1:$A$288,'PY1 Data(H)'!$A$1:$CZ$288))</f>
        <v>#N/A</v>
      </c>
      <c r="AA119" s="176" t="e" cm="1">
        <f t="array" ref="AA119">_xlfn.XLOOKUP(AA$1,'PY1 Data(H)'!$A$1:$CZ$1,_xlfn.XLOOKUP($A119,'PY1 Data(H)'!$A$1:$A$288,'PY1 Data(H)'!$A$1:$CZ$288))</f>
        <v>#N/A</v>
      </c>
      <c r="AB119" s="176" t="e" cm="1">
        <f t="array" ref="AB119">_xlfn.XLOOKUP(AB$1,'PY1 Data(H)'!$A$1:$CZ$1,_xlfn.XLOOKUP($A119,'PY1 Data(H)'!$A$1:$A$288,'PY1 Data(H)'!$A$1:$CZ$288))</f>
        <v>#N/A</v>
      </c>
      <c r="AC119" s="176" t="e" cm="1">
        <f t="array" ref="AC119">_xlfn.XLOOKUP(AC$1,'PY1 Data(H)'!$A$1:$CZ$1,_xlfn.XLOOKUP($A119,'PY1 Data(H)'!$A$1:$A$288,'PY1 Data(H)'!$A$1:$CZ$288))</f>
        <v>#N/A</v>
      </c>
      <c r="AD119" s="176" t="e" cm="1">
        <f t="array" ref="AD119">_xlfn.XLOOKUP(AD$1,'PY1 Data(H)'!$A$1:$CZ$1,_xlfn.XLOOKUP($A119,'PY1 Data(H)'!$A$1:$A$288,'PY1 Data(H)'!$A$1:$CZ$288))</f>
        <v>#N/A</v>
      </c>
      <c r="AE119" s="176" t="e" cm="1">
        <f t="array" ref="AE119">_xlfn.XLOOKUP(AE$1,'PY1 Data(H)'!$A$1:$CZ$1,_xlfn.XLOOKUP($A119,'PY1 Data(H)'!$A$1:$A$288,'PY1 Data(H)'!$A$1:$CZ$288))</f>
        <v>#N/A</v>
      </c>
      <c r="AF119" s="176" t="e" cm="1">
        <f t="array" ref="AF119">_xlfn.XLOOKUP(AF$1,'PY1 Data(H)'!$A$1:$CZ$1,_xlfn.XLOOKUP($A119,'PY1 Data(H)'!$A$1:$A$288,'PY1 Data(H)'!$A$1:$CZ$288))</f>
        <v>#N/A</v>
      </c>
      <c r="AG119" s="176" t="e" cm="1">
        <f t="array" ref="AG119">_xlfn.XLOOKUP(AG$1,'PY1 Data(H)'!$A$1:$CZ$1,_xlfn.XLOOKUP($A119,'PY1 Data(H)'!$A$1:$A$288,'PY1 Data(H)'!$A$1:$CZ$288))</f>
        <v>#N/A</v>
      </c>
      <c r="AH119" s="176" t="e" cm="1">
        <f t="array" ref="AH119">_xlfn.XLOOKUP(AH$1,'PY1 Data(H)'!$A$1:$CZ$1,_xlfn.XLOOKUP($A119,'PY1 Data(H)'!$A$1:$A$288,'PY1 Data(H)'!$A$1:$CZ$288))</f>
        <v>#N/A</v>
      </c>
      <c r="AI119" s="176" t="e" cm="1">
        <f t="array" ref="AI119">_xlfn.XLOOKUP(AI$1,'PY1 Data(H)'!$A$1:$CZ$1,_xlfn.XLOOKUP($A119,'PY1 Data(H)'!$A$1:$A$288,'PY1 Data(H)'!$A$1:$CZ$288))</f>
        <v>#N/A</v>
      </c>
      <c r="AJ119" s="176" t="e" cm="1">
        <f t="array" ref="AJ119">_xlfn.XLOOKUP(AJ$1,'PY1 Data(H)'!$A$1:$CZ$1,_xlfn.XLOOKUP($A119,'PY1 Data(H)'!$A$1:$A$288,'PY1 Data(H)'!$A$1:$CZ$288))</f>
        <v>#N/A</v>
      </c>
      <c r="AK119" s="176" t="e" cm="1">
        <f t="array" ref="AK119">_xlfn.XLOOKUP(AK$1,'PY1 Data(H)'!$A$1:$CZ$1,_xlfn.XLOOKUP($A119,'PY1 Data(H)'!$A$1:$A$288,'PY1 Data(H)'!$A$1:$CZ$288))</f>
        <v>#N/A</v>
      </c>
      <c r="AL119" s="176" t="e" cm="1">
        <f t="array" ref="AL119">_xlfn.XLOOKUP(AL$1,'PY1 Data(H)'!$A$1:$CZ$1,_xlfn.XLOOKUP($A119,'PY1 Data(H)'!$A$1:$A$288,'PY1 Data(H)'!$A$1:$CZ$288))</f>
        <v>#N/A</v>
      </c>
      <c r="AM119" s="176" t="e" cm="1">
        <f t="array" ref="AM119">_xlfn.XLOOKUP(AM$1,'PY1 Data(H)'!$A$1:$CZ$1,_xlfn.XLOOKUP($A119,'PY1 Data(H)'!$A$1:$A$288,'PY1 Data(H)'!$A$1:$CZ$288))</f>
        <v>#N/A</v>
      </c>
      <c r="AN119" s="176" t="e" cm="1">
        <f t="array" ref="AN119">_xlfn.XLOOKUP(AN$1,'PY1 Data(H)'!$A$1:$CZ$1,_xlfn.XLOOKUP($A119,'PY1 Data(H)'!$A$1:$A$288,'PY1 Data(H)'!$A$1:$CZ$288))</f>
        <v>#N/A</v>
      </c>
      <c r="AO119" s="176" t="e" cm="1">
        <f t="array" ref="AO119">_xlfn.XLOOKUP(AO$1,'PY1 Data(H)'!$A$1:$CZ$1,_xlfn.XLOOKUP($A119,'PY1 Data(H)'!$A$1:$A$288,'PY1 Data(H)'!$A$1:$CZ$288))</f>
        <v>#N/A</v>
      </c>
      <c r="AP119" s="176" t="e" cm="1">
        <f t="array" ref="AP119">_xlfn.XLOOKUP(AP$1,'PY1 Data(H)'!$A$1:$CZ$1,_xlfn.XLOOKUP($A119,'PY1 Data(H)'!$A$1:$A$288,'PY1 Data(H)'!$A$1:$CZ$288))</f>
        <v>#N/A</v>
      </c>
      <c r="AQ119" s="176" t="e" cm="1">
        <f t="array" ref="AQ119">_xlfn.XLOOKUP(AQ$1,'PY1 Data(H)'!$A$1:$CZ$1,_xlfn.XLOOKUP($A119,'PY1 Data(H)'!$A$1:$A$288,'PY1 Data(H)'!$A$1:$CZ$288))</f>
        <v>#N/A</v>
      </c>
      <c r="AR119" s="176" t="e" cm="1">
        <f t="array" ref="AR119">_xlfn.XLOOKUP(AR$1,'PY1 Data(H)'!$A$1:$CZ$1,_xlfn.XLOOKUP($A119,'PY1 Data(H)'!$A$1:$A$288,'PY1 Data(H)'!$A$1:$CZ$288))</f>
        <v>#N/A</v>
      </c>
      <c r="AS119" s="176" t="e" cm="1">
        <f t="array" ref="AS119">_xlfn.XLOOKUP(AS$1,'PY1 Data(H)'!$A$1:$CZ$1,_xlfn.XLOOKUP($A119,'PY1 Data(H)'!$A$1:$A$288,'PY1 Data(H)'!$A$1:$CZ$288))</f>
        <v>#N/A</v>
      </c>
      <c r="AT119" s="176" t="e" cm="1">
        <f t="array" ref="AT119">_xlfn.XLOOKUP(AT$1,'PY1 Data(H)'!$A$1:$CZ$1,_xlfn.XLOOKUP($A119,'PY1 Data(H)'!$A$1:$A$288,'PY1 Data(H)'!$A$1:$CZ$288))</f>
        <v>#N/A</v>
      </c>
      <c r="AU119" s="176" t="e" cm="1">
        <f t="array" ref="AU119">_xlfn.XLOOKUP(AU$1,'PY1 Data(H)'!$A$1:$CZ$1,_xlfn.XLOOKUP($A119,'PY1 Data(H)'!$A$1:$A$288,'PY1 Data(H)'!$A$1:$CZ$288))</f>
        <v>#N/A</v>
      </c>
      <c r="AV119" s="176" t="e" cm="1">
        <f t="array" ref="AV119">_xlfn.XLOOKUP(AV$1,'PY1 Data(H)'!$A$1:$CZ$1,_xlfn.XLOOKUP($A119,'PY1 Data(H)'!$A$1:$A$288,'PY1 Data(H)'!$A$1:$CZ$288))</f>
        <v>#N/A</v>
      </c>
      <c r="AW119" s="176" t="e" cm="1">
        <f t="array" ref="AW119">_xlfn.XLOOKUP(AW$1,'PY1 Data(H)'!$A$1:$CZ$1,_xlfn.XLOOKUP($A119,'PY1 Data(H)'!$A$1:$A$288,'PY1 Data(H)'!$A$1:$CZ$288))</f>
        <v>#N/A</v>
      </c>
      <c r="AX119" s="176" t="e" cm="1">
        <f t="array" ref="AX119">_xlfn.XLOOKUP(AX$1,'PY1 Data(H)'!$A$1:$CZ$1,_xlfn.XLOOKUP($A119,'PY1 Data(H)'!$A$1:$A$288,'PY1 Data(H)'!$A$1:$CZ$288))</f>
        <v>#N/A</v>
      </c>
      <c r="AY119" s="176" t="e" cm="1">
        <f t="array" ref="AY119">_xlfn.XLOOKUP(AY$1,'PY1 Data(H)'!$A$1:$CZ$1,_xlfn.XLOOKUP($A119,'PY1 Data(H)'!$A$1:$A$288,'PY1 Data(H)'!$A$1:$CZ$288))</f>
        <v>#N/A</v>
      </c>
      <c r="AZ119" s="176" t="e" cm="1">
        <f t="array" ref="AZ119">_xlfn.XLOOKUP(AZ$1,'PY1 Data(H)'!$A$1:$CZ$1,_xlfn.XLOOKUP($A119,'PY1 Data(H)'!$A$1:$A$288,'PY1 Data(H)'!$A$1:$CZ$288))</f>
        <v>#N/A</v>
      </c>
      <c r="BA119" s="176" t="e" cm="1">
        <f t="array" ref="BA119">_xlfn.XLOOKUP(BA$1,'PY1 Data(H)'!$A$1:$CZ$1,_xlfn.XLOOKUP($A119,'PY1 Data(H)'!$A$1:$A$288,'PY1 Data(H)'!$A$1:$CZ$288))</f>
        <v>#N/A</v>
      </c>
      <c r="BB119" s="176" t="e" cm="1">
        <f t="array" ref="BB119">_xlfn.XLOOKUP(BB$1,'PY1 Data(H)'!$A$1:$CZ$1,_xlfn.XLOOKUP($A119,'PY1 Data(H)'!$A$1:$A$288,'PY1 Data(H)'!$A$1:$CZ$288))</f>
        <v>#N/A</v>
      </c>
      <c r="BC119" s="176" t="e" cm="1">
        <f t="array" ref="BC119">_xlfn.XLOOKUP(BC$1,'PY1 Data(H)'!$A$1:$CZ$1,_xlfn.XLOOKUP($A119,'PY1 Data(H)'!$A$1:$A$288,'PY1 Data(H)'!$A$1:$CZ$288))</f>
        <v>#N/A</v>
      </c>
      <c r="BD119" s="176" t="e" cm="1">
        <f t="array" ref="BD119">_xlfn.XLOOKUP(BD$1,'PY1 Data(H)'!$A$1:$CZ$1,_xlfn.XLOOKUP($A119,'PY1 Data(H)'!$A$1:$A$288,'PY1 Data(H)'!$A$1:$CZ$288))</f>
        <v>#N/A</v>
      </c>
      <c r="BE119" s="176" t="e" cm="1">
        <f t="array" ref="BE119">_xlfn.XLOOKUP(BE$1,'PY1 Data(H)'!$A$1:$CZ$1,_xlfn.XLOOKUP($A119,'PY1 Data(H)'!$A$1:$A$288,'PY1 Data(H)'!$A$1:$CZ$288))</f>
        <v>#N/A</v>
      </c>
      <c r="BF119" s="176" t="e" cm="1">
        <f t="array" ref="BF119">_xlfn.XLOOKUP(BF$1,'PY1 Data(H)'!$A$1:$CZ$1,_xlfn.XLOOKUP($A119,'PY1 Data(H)'!$A$1:$A$288,'PY1 Data(H)'!$A$1:$CZ$288))</f>
        <v>#N/A</v>
      </c>
      <c r="BG119" s="176" t="e" cm="1">
        <f t="array" ref="BG119">_xlfn.XLOOKUP(BG$1,'PY1 Data(H)'!$A$1:$CZ$1,_xlfn.XLOOKUP($A119,'PY1 Data(H)'!$A$1:$A$288,'PY1 Data(H)'!$A$1:$CZ$288))</f>
        <v>#N/A</v>
      </c>
      <c r="BH119" s="176" t="e" cm="1">
        <f t="array" ref="BH119">_xlfn.XLOOKUP(BH$1,'PY1 Data(H)'!$A$1:$CZ$1,_xlfn.XLOOKUP($A119,'PY1 Data(H)'!$A$1:$A$288,'PY1 Data(H)'!$A$1:$CZ$288))</f>
        <v>#N/A</v>
      </c>
      <c r="BI119" s="176" t="e" cm="1">
        <f t="array" ref="BI119">_xlfn.XLOOKUP(BI$1,'PY1 Data(H)'!$A$1:$CZ$1,_xlfn.XLOOKUP($A119,'PY1 Data(H)'!$A$1:$A$288,'PY1 Data(H)'!$A$1:$CZ$288))</f>
        <v>#N/A</v>
      </c>
      <c r="BJ119" s="176" t="e" cm="1">
        <f t="array" ref="BJ119">_xlfn.XLOOKUP(BJ$1,'PY1 Data(H)'!$A$1:$CZ$1,_xlfn.XLOOKUP($A119,'PY1 Data(H)'!$A$1:$A$288,'PY1 Data(H)'!$A$1:$CZ$288))</f>
        <v>#N/A</v>
      </c>
      <c r="BK119" s="176" t="e" cm="1">
        <f t="array" ref="BK119">_xlfn.XLOOKUP(BK$1,'PY1 Data(H)'!$A$1:$CZ$1,_xlfn.XLOOKUP($A119,'PY1 Data(H)'!$A$1:$A$288,'PY1 Data(H)'!$A$1:$CZ$288))</f>
        <v>#N/A</v>
      </c>
      <c r="BL119" s="176" t="e" cm="1">
        <f t="array" ref="BL119">_xlfn.XLOOKUP(BL$1,'PY1 Data(H)'!$A$1:$CZ$1,_xlfn.XLOOKUP($A119,'PY1 Data(H)'!$A$1:$A$288,'PY1 Data(H)'!$A$1:$CZ$288))</f>
        <v>#N/A</v>
      </c>
      <c r="BM119" s="176" t="e" cm="1">
        <f t="array" ref="BM119">_xlfn.XLOOKUP(BM$1,'PY1 Data(H)'!$A$1:$CZ$1,_xlfn.XLOOKUP($A119,'PY1 Data(H)'!$A$1:$A$288,'PY1 Data(H)'!$A$1:$CZ$288))</f>
        <v>#N/A</v>
      </c>
      <c r="BN119" s="176" t="e" cm="1">
        <f t="array" ref="BN119">_xlfn.XLOOKUP(BN$1,'PY1 Data(H)'!$A$1:$CZ$1,_xlfn.XLOOKUP($A119,'PY1 Data(H)'!$A$1:$A$288,'PY1 Data(H)'!$A$1:$CZ$288))</f>
        <v>#N/A</v>
      </c>
      <c r="BO119" s="176" t="e" cm="1">
        <f t="array" ref="BO119">_xlfn.XLOOKUP(BO$1,'PY1 Data(H)'!$A$1:$CZ$1,_xlfn.XLOOKUP($A119,'PY1 Data(H)'!$A$1:$A$288,'PY1 Data(H)'!$A$1:$CZ$288))</f>
        <v>#N/A</v>
      </c>
      <c r="BP119" s="176" t="e" cm="1">
        <f t="array" ref="BP119">_xlfn.XLOOKUP(BP$1,'PY1 Data(H)'!$A$1:$CZ$1,_xlfn.XLOOKUP($A119,'PY1 Data(H)'!$A$1:$A$288,'PY1 Data(H)'!$A$1:$CZ$288))</f>
        <v>#N/A</v>
      </c>
      <c r="BQ119" s="176" t="e" cm="1">
        <f t="array" ref="BQ119">_xlfn.XLOOKUP(BQ$1,'PY1 Data(H)'!$A$1:$CZ$1,_xlfn.XLOOKUP($A119,'PY1 Data(H)'!$A$1:$A$288,'PY1 Data(H)'!$A$1:$CZ$288))</f>
        <v>#N/A</v>
      </c>
      <c r="BR119" s="176" t="e" cm="1">
        <f t="array" ref="BR119">_xlfn.XLOOKUP(BR$1,'PY1 Data(H)'!$A$1:$CZ$1,_xlfn.XLOOKUP($A119,'PY1 Data(H)'!$A$1:$A$288,'PY1 Data(H)'!$A$1:$CZ$288))</f>
        <v>#N/A</v>
      </c>
      <c r="BS119" s="176" t="e" cm="1">
        <f t="array" ref="BS119">_xlfn.XLOOKUP(BS$1,'PY1 Data(H)'!$A$1:$CZ$1,_xlfn.XLOOKUP($A119,'PY1 Data(H)'!$A$1:$A$288,'PY1 Data(H)'!$A$1:$CZ$288))</f>
        <v>#N/A</v>
      </c>
      <c r="BT119" s="176" t="e" cm="1">
        <f t="array" ref="BT119">_xlfn.XLOOKUP(BT$1,'PY1 Data(H)'!$A$1:$CZ$1,_xlfn.XLOOKUP($A119,'PY1 Data(H)'!$A$1:$A$288,'PY1 Data(H)'!$A$1:$CZ$288))</f>
        <v>#N/A</v>
      </c>
      <c r="BU119" s="176" t="e" cm="1">
        <f t="array" ref="BU119">_xlfn.XLOOKUP(BU$1,'PY1 Data(H)'!$A$1:$CZ$1,_xlfn.XLOOKUP($A119,'PY1 Data(H)'!$A$1:$A$288,'PY1 Data(H)'!$A$1:$CZ$288))</f>
        <v>#N/A</v>
      </c>
      <c r="BV119" s="176" t="e" cm="1">
        <f t="array" ref="BV119">_xlfn.XLOOKUP(BV$1,'PY1 Data(H)'!$A$1:$CZ$1,_xlfn.XLOOKUP($A119,'PY1 Data(H)'!$A$1:$A$288,'PY1 Data(H)'!$A$1:$CZ$288))</f>
        <v>#N/A</v>
      </c>
      <c r="BW119" s="176" t="e" cm="1">
        <f t="array" ref="BW119">_xlfn.XLOOKUP(BW$1,'PY1 Data(H)'!$A$1:$CZ$1,_xlfn.XLOOKUP($A119,'PY1 Data(H)'!$A$1:$A$288,'PY1 Data(H)'!$A$1:$CZ$288))</f>
        <v>#N/A</v>
      </c>
      <c r="BX119" s="176" t="e" cm="1">
        <f t="array" ref="BX119">_xlfn.XLOOKUP(BX$1,'PY1 Data(H)'!$A$1:$CZ$1,_xlfn.XLOOKUP($A119,'PY1 Data(H)'!$A$1:$A$288,'PY1 Data(H)'!$A$1:$CZ$288))</f>
        <v>#N/A</v>
      </c>
      <c r="BY119" s="176" t="e" cm="1">
        <f t="array" ref="BY119">_xlfn.XLOOKUP(BY$1,'PY1 Data(H)'!$A$1:$CZ$1,_xlfn.XLOOKUP($A119,'PY1 Data(H)'!$A$1:$A$288,'PY1 Data(H)'!$A$1:$CZ$288))</f>
        <v>#N/A</v>
      </c>
      <c r="BZ119" s="176" t="e" cm="1">
        <f t="array" ref="BZ119">_xlfn.XLOOKUP(BZ$1,'PY1 Data(H)'!$A$1:$CZ$1,_xlfn.XLOOKUP($A119,'PY1 Data(H)'!$A$1:$A$288,'PY1 Data(H)'!$A$1:$CZ$288))</f>
        <v>#N/A</v>
      </c>
      <c r="CA119" s="176" t="e" cm="1">
        <f t="array" ref="CA119">_xlfn.XLOOKUP(CA$1,'PY1 Data(H)'!$A$1:$CZ$1,_xlfn.XLOOKUP($A119,'PY1 Data(H)'!$A$1:$A$288,'PY1 Data(H)'!$A$1:$CZ$288))</f>
        <v>#N/A</v>
      </c>
      <c r="CB119" s="176" t="e" cm="1">
        <f t="array" ref="CB119">_xlfn.XLOOKUP(CB$1,'PY1 Data(H)'!$A$1:$CZ$1,_xlfn.XLOOKUP($A119,'PY1 Data(H)'!$A$1:$A$288,'PY1 Data(H)'!$A$1:$CZ$288))</f>
        <v>#N/A</v>
      </c>
      <c r="CC119" s="176" t="e" cm="1">
        <f t="array" ref="CC119">_xlfn.XLOOKUP(CC$1,'PY1 Data(H)'!$A$1:$CZ$1,_xlfn.XLOOKUP($A119,'PY1 Data(H)'!$A$1:$A$288,'PY1 Data(H)'!$A$1:$CZ$288))</f>
        <v>#N/A</v>
      </c>
      <c r="CD119" s="176" t="e" cm="1">
        <f t="array" ref="CD119">_xlfn.XLOOKUP(CD$1,'PY1 Data(H)'!$A$1:$CZ$1,_xlfn.XLOOKUP($A119,'PY1 Data(H)'!$A$1:$A$288,'PY1 Data(H)'!$A$1:$CZ$288))</f>
        <v>#N/A</v>
      </c>
      <c r="CE119" s="176" t="e" cm="1">
        <f t="array" ref="CE119">_xlfn.XLOOKUP(CE$1,'PY1 Data(H)'!$A$1:$CZ$1,_xlfn.XLOOKUP($A119,'PY1 Data(H)'!$A$1:$A$288,'PY1 Data(H)'!$A$1:$CZ$288))</f>
        <v>#N/A</v>
      </c>
      <c r="CF119" s="176" t="e" cm="1">
        <f t="array" ref="CF119">_xlfn.XLOOKUP(CF$1,'PY1 Data(H)'!$A$1:$CZ$1,_xlfn.XLOOKUP($A119,'PY1 Data(H)'!$A$1:$A$288,'PY1 Data(H)'!$A$1:$CZ$288))</f>
        <v>#N/A</v>
      </c>
      <c r="CG119" s="176" t="e" cm="1">
        <f t="array" ref="CG119">_xlfn.XLOOKUP(CG$1,'PY1 Data(H)'!$A$1:$CZ$1,_xlfn.XLOOKUP($A119,'PY1 Data(H)'!$A$1:$A$288,'PY1 Data(H)'!$A$1:$CZ$288))</f>
        <v>#N/A</v>
      </c>
      <c r="CH119" s="176" t="e" cm="1">
        <f t="array" ref="CH119">_xlfn.XLOOKUP(CH$1,'PY1 Data(H)'!$A$1:$CZ$1,_xlfn.XLOOKUP($A119,'PY1 Data(H)'!$A$1:$A$288,'PY1 Data(H)'!$A$1:$CZ$288))</f>
        <v>#N/A</v>
      </c>
      <c r="CI119" s="176" t="e" cm="1">
        <f t="array" ref="CI119">_xlfn.XLOOKUP(CI$1,'PY1 Data(H)'!$A$1:$CZ$1,_xlfn.XLOOKUP($A119,'PY1 Data(H)'!$A$1:$A$288,'PY1 Data(H)'!$A$1:$CZ$288))</f>
        <v>#N/A</v>
      </c>
      <c r="CJ119" s="176" t="e" cm="1">
        <f t="array" ref="CJ119">_xlfn.XLOOKUP(CJ$1,'PY1 Data(H)'!$A$1:$CZ$1,_xlfn.XLOOKUP($A119,'PY1 Data(H)'!$A$1:$A$288,'PY1 Data(H)'!$A$1:$CZ$288))</f>
        <v>#N/A</v>
      </c>
      <c r="CK119" s="176" t="e" cm="1">
        <f t="array" ref="CK119">_xlfn.XLOOKUP(CK$1,'PY1 Data(H)'!$A$1:$CZ$1,_xlfn.XLOOKUP($A119,'PY1 Data(H)'!$A$1:$A$288,'PY1 Data(H)'!$A$1:$CZ$288))</f>
        <v>#N/A</v>
      </c>
      <c r="CL119" s="176" t="e" cm="1">
        <f t="array" ref="CL119">_xlfn.XLOOKUP(CL$1,'PY1 Data(H)'!$A$1:$CZ$1,_xlfn.XLOOKUP($A119,'PY1 Data(H)'!$A$1:$A$288,'PY1 Data(H)'!$A$1:$CZ$288))</f>
        <v>#N/A</v>
      </c>
      <c r="CM119" s="176" t="e" cm="1">
        <f t="array" ref="CM119">_xlfn.XLOOKUP(CM$1,'PY1 Data(H)'!$A$1:$CZ$1,_xlfn.XLOOKUP($A119,'PY1 Data(H)'!$A$1:$A$288,'PY1 Data(H)'!$A$1:$CZ$288))</f>
        <v>#N/A</v>
      </c>
      <c r="CN119" s="176" t="e" cm="1">
        <f t="array" ref="CN119">_xlfn.XLOOKUP(CN$1,'PY1 Data(H)'!$A$1:$CZ$1,_xlfn.XLOOKUP($A119,'PY1 Data(H)'!$A$1:$A$288,'PY1 Data(H)'!$A$1:$CZ$288))</f>
        <v>#N/A</v>
      </c>
      <c r="CO119" s="176" t="e" cm="1">
        <f t="array" ref="CO119">_xlfn.XLOOKUP(CO$1,'PY1 Data(H)'!$A$1:$CZ$1,_xlfn.XLOOKUP($A119,'PY1 Data(H)'!$A$1:$A$288,'PY1 Data(H)'!$A$1:$CZ$288))</f>
        <v>#N/A</v>
      </c>
      <c r="CP119" s="176" t="e" cm="1">
        <f t="array" ref="CP119">_xlfn.XLOOKUP(CP$1,'PY1 Data(H)'!$A$1:$CZ$1,_xlfn.XLOOKUP($A119,'PY1 Data(H)'!$A$1:$A$288,'PY1 Data(H)'!$A$1:$CZ$288))</f>
        <v>#N/A</v>
      </c>
      <c r="CQ119" s="176" t="e" cm="1">
        <f t="array" ref="CQ119">_xlfn.XLOOKUP(CQ$1,'PY1 Data(H)'!$A$1:$CZ$1,_xlfn.XLOOKUP($A119,'PY1 Data(H)'!$A$1:$A$288,'PY1 Data(H)'!$A$1:$CZ$288))</f>
        <v>#N/A</v>
      </c>
      <c r="CR119" s="176" t="e" cm="1">
        <f t="array" ref="CR119">_xlfn.XLOOKUP(CR$1,'PY1 Data(H)'!$A$1:$CZ$1,_xlfn.XLOOKUP($A119,'PY1 Data(H)'!$A$1:$A$288,'PY1 Data(H)'!$A$1:$CZ$288))</f>
        <v>#N/A</v>
      </c>
      <c r="CS119" s="176" t="e" cm="1">
        <f t="array" ref="CS119">_xlfn.XLOOKUP(CS$1,'PY1 Data(H)'!$A$1:$CZ$1,_xlfn.XLOOKUP($A119,'PY1 Data(H)'!$A$1:$A$288,'PY1 Data(H)'!$A$1:$CZ$288))</f>
        <v>#N/A</v>
      </c>
      <c r="CT119" s="176" t="e" cm="1">
        <f t="array" ref="CT119">_xlfn.XLOOKUP(CT$1,'PY1 Data(H)'!$A$1:$CZ$1,_xlfn.XLOOKUP($A119,'PY1 Data(H)'!$A$1:$A$288,'PY1 Data(H)'!$A$1:$CZ$288))</f>
        <v>#N/A</v>
      </c>
      <c r="CU119" s="176" t="e" cm="1">
        <f t="array" ref="CU119">_xlfn.XLOOKUP(CU$1,'PY1 Data(H)'!$A$1:$CZ$1,_xlfn.XLOOKUP($A119,'PY1 Data(H)'!$A$1:$A$288,'PY1 Data(H)'!$A$1:$CZ$288))</f>
        <v>#N/A</v>
      </c>
      <c r="CV119" s="176" t="e" cm="1">
        <f t="array" ref="CV119">_xlfn.XLOOKUP(CV$1,'PY1 Data(H)'!$A$1:$CZ$1,_xlfn.XLOOKUP($A119,'PY1 Data(H)'!$A$1:$A$288,'PY1 Data(H)'!$A$1:$CZ$288))</f>
        <v>#N/A</v>
      </c>
      <c r="CW119" s="176" t="e" cm="1">
        <f t="array" ref="CW119">_xlfn.XLOOKUP(CW$1,'PY1 Data(H)'!$A$1:$CZ$1,_xlfn.XLOOKUP($A119,'PY1 Data(H)'!$A$1:$A$288,'PY1 Data(H)'!$A$1:$CZ$288))</f>
        <v>#N/A</v>
      </c>
      <c r="CX119" s="176" t="e" cm="1">
        <f t="array" ref="CX119">_xlfn.XLOOKUP(CX$1,'PY1 Data(H)'!$A$1:$CZ$1,_xlfn.XLOOKUP($A119,'PY1 Data(H)'!$A$1:$A$288,'PY1 Data(H)'!$A$1:$CZ$288))</f>
        <v>#N/A</v>
      </c>
      <c r="CY119" s="176" t="e" cm="1">
        <f t="array" ref="CY119">_xlfn.XLOOKUP(CY$1,'PY1 Data(H)'!$A$1:$CZ$1,_xlfn.XLOOKUP($A119,'PY1 Data(H)'!$A$1:$A$288,'PY1 Data(H)'!$A$1:$CZ$288))</f>
        <v>#N/A</v>
      </c>
    </row>
    <row r="120" spans="1:103" x14ac:dyDescent="0.3">
      <c r="D120" s="176" t="e" cm="1">
        <f t="array" ref="D120">_xlfn.XLOOKUP(D$1,'PY1 Data(H)'!$A$1:$CZ$1,_xlfn.XLOOKUP($A120,'PY1 Data(H)'!$A$1:$A$288,'PY1 Data(H)'!$A$1:$CZ$288))</f>
        <v>#N/A</v>
      </c>
      <c r="E120" s="176" t="e" cm="1">
        <f t="array" ref="E120">_xlfn.XLOOKUP(E$1,'PY1 Data(H)'!$A$1:$CZ$1,_xlfn.XLOOKUP($A120,'PY1 Data(H)'!$A$1:$A$288,'PY1 Data(H)'!$A$1:$CZ$288))</f>
        <v>#N/A</v>
      </c>
      <c r="F120" s="176" t="e" cm="1">
        <f t="array" ref="F120">_xlfn.XLOOKUP(F$1,'PY1 Data(H)'!$A$1:$CZ$1,_xlfn.XLOOKUP($A120,'PY1 Data(H)'!$A$1:$A$288,'PY1 Data(H)'!$A$1:$CZ$288))</f>
        <v>#N/A</v>
      </c>
      <c r="G120" s="176" t="e" cm="1">
        <f t="array" ref="G120">_xlfn.XLOOKUP(G$1,'PY1 Data(H)'!$A$1:$CZ$1,_xlfn.XLOOKUP($A120,'PY1 Data(H)'!$A$1:$A$288,'PY1 Data(H)'!$A$1:$CZ$288))</f>
        <v>#N/A</v>
      </c>
      <c r="H120" s="176" t="e" cm="1">
        <f t="array" ref="H120">_xlfn.XLOOKUP(H$1,'PY1 Data(H)'!$A$1:$CZ$1,_xlfn.XLOOKUP($A120,'PY1 Data(H)'!$A$1:$A$288,'PY1 Data(H)'!$A$1:$CZ$288))</f>
        <v>#N/A</v>
      </c>
      <c r="I120" s="176" t="e" cm="1">
        <f t="array" ref="I120">_xlfn.XLOOKUP(I$1,'PY1 Data(H)'!$A$1:$CZ$1,_xlfn.XLOOKUP($A120,'PY1 Data(H)'!$A$1:$A$288,'PY1 Data(H)'!$A$1:$CZ$288))</f>
        <v>#N/A</v>
      </c>
      <c r="J120" s="176" t="e" cm="1">
        <f t="array" ref="J120">_xlfn.XLOOKUP(J$1,'PY1 Data(H)'!$A$1:$CZ$1,_xlfn.XLOOKUP($A120,'PY1 Data(H)'!$A$1:$A$288,'PY1 Data(H)'!$A$1:$CZ$288))</f>
        <v>#N/A</v>
      </c>
      <c r="K120" s="176" t="e" cm="1">
        <f t="array" ref="K120">_xlfn.XLOOKUP(K$1,'PY1 Data(H)'!$A$1:$CZ$1,_xlfn.XLOOKUP($A120,'PY1 Data(H)'!$A$1:$A$288,'PY1 Data(H)'!$A$1:$CZ$288))</f>
        <v>#N/A</v>
      </c>
      <c r="L120" s="176" t="e" cm="1">
        <f t="array" ref="L120">_xlfn.XLOOKUP(L$1,'PY1 Data(H)'!$A$1:$CZ$1,_xlfn.XLOOKUP($A120,'PY1 Data(H)'!$A$1:$A$288,'PY1 Data(H)'!$A$1:$CZ$288))</f>
        <v>#N/A</v>
      </c>
      <c r="M120" s="176" t="e" cm="1">
        <f t="array" ref="M120">_xlfn.XLOOKUP(M$1,'PY1 Data(H)'!$A$1:$CZ$1,_xlfn.XLOOKUP($A120,'PY1 Data(H)'!$A$1:$A$288,'PY1 Data(H)'!$A$1:$CZ$288))</f>
        <v>#N/A</v>
      </c>
      <c r="N120" s="176" t="e" cm="1">
        <f t="array" ref="N120">_xlfn.XLOOKUP(N$1,'PY1 Data(H)'!$A$1:$CZ$1,_xlfn.XLOOKUP($A120,'PY1 Data(H)'!$A$1:$A$288,'PY1 Data(H)'!$A$1:$CZ$288))</f>
        <v>#N/A</v>
      </c>
      <c r="O120" s="176" t="e" cm="1">
        <f t="array" ref="O120">_xlfn.XLOOKUP(O$1,'PY1 Data(H)'!$A$1:$CZ$1,_xlfn.XLOOKUP($A120,'PY1 Data(H)'!$A$1:$A$288,'PY1 Data(H)'!$A$1:$CZ$288))</f>
        <v>#N/A</v>
      </c>
      <c r="P120" s="176" t="e" cm="1">
        <f t="array" ref="P120">_xlfn.XLOOKUP(P$1,'PY1 Data(H)'!$A$1:$CZ$1,_xlfn.XLOOKUP($A120,'PY1 Data(H)'!$A$1:$A$288,'PY1 Data(H)'!$A$1:$CZ$288))</f>
        <v>#N/A</v>
      </c>
      <c r="Q120" s="176" t="e" cm="1">
        <f t="array" ref="Q120">_xlfn.XLOOKUP(Q$1,'PY1 Data(H)'!$A$1:$CZ$1,_xlfn.XLOOKUP($A120,'PY1 Data(H)'!$A$1:$A$288,'PY1 Data(H)'!$A$1:$CZ$288))</f>
        <v>#N/A</v>
      </c>
      <c r="R120" s="176" t="e" cm="1">
        <f t="array" ref="R120">_xlfn.XLOOKUP(R$1,'PY1 Data(H)'!$A$1:$CZ$1,_xlfn.XLOOKUP($A120,'PY1 Data(H)'!$A$1:$A$288,'PY1 Data(H)'!$A$1:$CZ$288))</f>
        <v>#N/A</v>
      </c>
      <c r="S120" s="176" t="e" cm="1">
        <f t="array" ref="S120">_xlfn.XLOOKUP(S$1,'PY1 Data(H)'!$A$1:$CZ$1,_xlfn.XLOOKUP($A120,'PY1 Data(H)'!$A$1:$A$288,'PY1 Data(H)'!$A$1:$CZ$288))</f>
        <v>#N/A</v>
      </c>
      <c r="T120" s="176" t="e" cm="1">
        <f t="array" ref="T120">_xlfn.XLOOKUP(T$1,'PY1 Data(H)'!$A$1:$CZ$1,_xlfn.XLOOKUP($A120,'PY1 Data(H)'!$A$1:$A$288,'PY1 Data(H)'!$A$1:$CZ$288))</f>
        <v>#N/A</v>
      </c>
      <c r="U120" s="176" t="e" cm="1">
        <f t="array" ref="U120">_xlfn.XLOOKUP(U$1,'PY1 Data(H)'!$A$1:$CZ$1,_xlfn.XLOOKUP($A120,'PY1 Data(H)'!$A$1:$A$288,'PY1 Data(H)'!$A$1:$CZ$288))</f>
        <v>#N/A</v>
      </c>
      <c r="V120" s="176" t="e" cm="1">
        <f t="array" ref="V120">_xlfn.XLOOKUP(V$1,'PY1 Data(H)'!$A$1:$CZ$1,_xlfn.XLOOKUP($A120,'PY1 Data(H)'!$A$1:$A$288,'PY1 Data(H)'!$A$1:$CZ$288))</f>
        <v>#N/A</v>
      </c>
      <c r="W120" s="176" t="e" cm="1">
        <f t="array" ref="W120">_xlfn.XLOOKUP(W$1,'PY1 Data(H)'!$A$1:$CZ$1,_xlfn.XLOOKUP($A120,'PY1 Data(H)'!$A$1:$A$288,'PY1 Data(H)'!$A$1:$CZ$288))</f>
        <v>#N/A</v>
      </c>
      <c r="X120" s="176" t="e" cm="1">
        <f t="array" ref="X120">_xlfn.XLOOKUP(X$1,'PY1 Data(H)'!$A$1:$CZ$1,_xlfn.XLOOKUP($A120,'PY1 Data(H)'!$A$1:$A$288,'PY1 Data(H)'!$A$1:$CZ$288))</f>
        <v>#N/A</v>
      </c>
      <c r="Y120" s="176" t="e" cm="1">
        <f t="array" ref="Y120">_xlfn.XLOOKUP(Y$1,'PY1 Data(H)'!$A$1:$CZ$1,_xlfn.XLOOKUP($A120,'PY1 Data(H)'!$A$1:$A$288,'PY1 Data(H)'!$A$1:$CZ$288))</f>
        <v>#N/A</v>
      </c>
      <c r="Z120" s="176" t="e" cm="1">
        <f t="array" ref="Z120">_xlfn.XLOOKUP(Z$1,'PY1 Data(H)'!$A$1:$CZ$1,_xlfn.XLOOKUP($A120,'PY1 Data(H)'!$A$1:$A$288,'PY1 Data(H)'!$A$1:$CZ$288))</f>
        <v>#N/A</v>
      </c>
      <c r="AA120" s="176" t="e" cm="1">
        <f t="array" ref="AA120">_xlfn.XLOOKUP(AA$1,'PY1 Data(H)'!$A$1:$CZ$1,_xlfn.XLOOKUP($A120,'PY1 Data(H)'!$A$1:$A$288,'PY1 Data(H)'!$A$1:$CZ$288))</f>
        <v>#N/A</v>
      </c>
      <c r="AB120" s="176" t="e" cm="1">
        <f t="array" ref="AB120">_xlfn.XLOOKUP(AB$1,'PY1 Data(H)'!$A$1:$CZ$1,_xlfn.XLOOKUP($A120,'PY1 Data(H)'!$A$1:$A$288,'PY1 Data(H)'!$A$1:$CZ$288))</f>
        <v>#N/A</v>
      </c>
      <c r="AC120" s="176" t="e" cm="1">
        <f t="array" ref="AC120">_xlfn.XLOOKUP(AC$1,'PY1 Data(H)'!$A$1:$CZ$1,_xlfn.XLOOKUP($A120,'PY1 Data(H)'!$A$1:$A$288,'PY1 Data(H)'!$A$1:$CZ$288))</f>
        <v>#N/A</v>
      </c>
      <c r="AD120" s="176" t="e" cm="1">
        <f t="array" ref="AD120">_xlfn.XLOOKUP(AD$1,'PY1 Data(H)'!$A$1:$CZ$1,_xlfn.XLOOKUP($A120,'PY1 Data(H)'!$A$1:$A$288,'PY1 Data(H)'!$A$1:$CZ$288))</f>
        <v>#N/A</v>
      </c>
      <c r="AE120" s="176" t="e" cm="1">
        <f t="array" ref="AE120">_xlfn.XLOOKUP(AE$1,'PY1 Data(H)'!$A$1:$CZ$1,_xlfn.XLOOKUP($A120,'PY1 Data(H)'!$A$1:$A$288,'PY1 Data(H)'!$A$1:$CZ$288))</f>
        <v>#N/A</v>
      </c>
      <c r="AF120" s="176" t="e" cm="1">
        <f t="array" ref="AF120">_xlfn.XLOOKUP(AF$1,'PY1 Data(H)'!$A$1:$CZ$1,_xlfn.XLOOKUP($A120,'PY1 Data(H)'!$A$1:$A$288,'PY1 Data(H)'!$A$1:$CZ$288))</f>
        <v>#N/A</v>
      </c>
      <c r="AG120" s="176" t="e" cm="1">
        <f t="array" ref="AG120">_xlfn.XLOOKUP(AG$1,'PY1 Data(H)'!$A$1:$CZ$1,_xlfn.XLOOKUP($A120,'PY1 Data(H)'!$A$1:$A$288,'PY1 Data(H)'!$A$1:$CZ$288))</f>
        <v>#N/A</v>
      </c>
      <c r="AH120" s="176" t="e" cm="1">
        <f t="array" ref="AH120">_xlfn.XLOOKUP(AH$1,'PY1 Data(H)'!$A$1:$CZ$1,_xlfn.XLOOKUP($A120,'PY1 Data(H)'!$A$1:$A$288,'PY1 Data(H)'!$A$1:$CZ$288))</f>
        <v>#N/A</v>
      </c>
      <c r="AI120" s="176" t="e" cm="1">
        <f t="array" ref="AI120">_xlfn.XLOOKUP(AI$1,'PY1 Data(H)'!$A$1:$CZ$1,_xlfn.XLOOKUP($A120,'PY1 Data(H)'!$A$1:$A$288,'PY1 Data(H)'!$A$1:$CZ$288))</f>
        <v>#N/A</v>
      </c>
      <c r="AJ120" s="176" t="e" cm="1">
        <f t="array" ref="AJ120">_xlfn.XLOOKUP(AJ$1,'PY1 Data(H)'!$A$1:$CZ$1,_xlfn.XLOOKUP($A120,'PY1 Data(H)'!$A$1:$A$288,'PY1 Data(H)'!$A$1:$CZ$288))</f>
        <v>#N/A</v>
      </c>
      <c r="AK120" s="176" t="e" cm="1">
        <f t="array" ref="AK120">_xlfn.XLOOKUP(AK$1,'PY1 Data(H)'!$A$1:$CZ$1,_xlfn.XLOOKUP($A120,'PY1 Data(H)'!$A$1:$A$288,'PY1 Data(H)'!$A$1:$CZ$288))</f>
        <v>#N/A</v>
      </c>
      <c r="AL120" s="176" t="e" cm="1">
        <f t="array" ref="AL120">_xlfn.XLOOKUP(AL$1,'PY1 Data(H)'!$A$1:$CZ$1,_xlfn.XLOOKUP($A120,'PY1 Data(H)'!$A$1:$A$288,'PY1 Data(H)'!$A$1:$CZ$288))</f>
        <v>#N/A</v>
      </c>
      <c r="AM120" s="176" t="e" cm="1">
        <f t="array" ref="AM120">_xlfn.XLOOKUP(AM$1,'PY1 Data(H)'!$A$1:$CZ$1,_xlfn.XLOOKUP($A120,'PY1 Data(H)'!$A$1:$A$288,'PY1 Data(H)'!$A$1:$CZ$288))</f>
        <v>#N/A</v>
      </c>
      <c r="AN120" s="176" t="e" cm="1">
        <f t="array" ref="AN120">_xlfn.XLOOKUP(AN$1,'PY1 Data(H)'!$A$1:$CZ$1,_xlfn.XLOOKUP($A120,'PY1 Data(H)'!$A$1:$A$288,'PY1 Data(H)'!$A$1:$CZ$288))</f>
        <v>#N/A</v>
      </c>
      <c r="AO120" s="176" t="e" cm="1">
        <f t="array" ref="AO120">_xlfn.XLOOKUP(AO$1,'PY1 Data(H)'!$A$1:$CZ$1,_xlfn.XLOOKUP($A120,'PY1 Data(H)'!$A$1:$A$288,'PY1 Data(H)'!$A$1:$CZ$288))</f>
        <v>#N/A</v>
      </c>
      <c r="AP120" s="176" t="e" cm="1">
        <f t="array" ref="AP120">_xlfn.XLOOKUP(AP$1,'PY1 Data(H)'!$A$1:$CZ$1,_xlfn.XLOOKUP($A120,'PY1 Data(H)'!$A$1:$A$288,'PY1 Data(H)'!$A$1:$CZ$288))</f>
        <v>#N/A</v>
      </c>
      <c r="AQ120" s="176" t="e" cm="1">
        <f t="array" ref="AQ120">_xlfn.XLOOKUP(AQ$1,'PY1 Data(H)'!$A$1:$CZ$1,_xlfn.XLOOKUP($A120,'PY1 Data(H)'!$A$1:$A$288,'PY1 Data(H)'!$A$1:$CZ$288))</f>
        <v>#N/A</v>
      </c>
      <c r="AR120" s="176" t="e" cm="1">
        <f t="array" ref="AR120">_xlfn.XLOOKUP(AR$1,'PY1 Data(H)'!$A$1:$CZ$1,_xlfn.XLOOKUP($A120,'PY1 Data(H)'!$A$1:$A$288,'PY1 Data(H)'!$A$1:$CZ$288))</f>
        <v>#N/A</v>
      </c>
      <c r="AS120" s="176" t="e" cm="1">
        <f t="array" ref="AS120">_xlfn.XLOOKUP(AS$1,'PY1 Data(H)'!$A$1:$CZ$1,_xlfn.XLOOKUP($A120,'PY1 Data(H)'!$A$1:$A$288,'PY1 Data(H)'!$A$1:$CZ$288))</f>
        <v>#N/A</v>
      </c>
      <c r="AT120" s="176" t="e" cm="1">
        <f t="array" ref="AT120">_xlfn.XLOOKUP(AT$1,'PY1 Data(H)'!$A$1:$CZ$1,_xlfn.XLOOKUP($A120,'PY1 Data(H)'!$A$1:$A$288,'PY1 Data(H)'!$A$1:$CZ$288))</f>
        <v>#N/A</v>
      </c>
      <c r="AU120" s="176" t="e" cm="1">
        <f t="array" ref="AU120">_xlfn.XLOOKUP(AU$1,'PY1 Data(H)'!$A$1:$CZ$1,_xlfn.XLOOKUP($A120,'PY1 Data(H)'!$A$1:$A$288,'PY1 Data(H)'!$A$1:$CZ$288))</f>
        <v>#N/A</v>
      </c>
      <c r="AV120" s="176" t="e" cm="1">
        <f t="array" ref="AV120">_xlfn.XLOOKUP(AV$1,'PY1 Data(H)'!$A$1:$CZ$1,_xlfn.XLOOKUP($A120,'PY1 Data(H)'!$A$1:$A$288,'PY1 Data(H)'!$A$1:$CZ$288))</f>
        <v>#N/A</v>
      </c>
      <c r="AW120" s="176" t="e" cm="1">
        <f t="array" ref="AW120">_xlfn.XLOOKUP(AW$1,'PY1 Data(H)'!$A$1:$CZ$1,_xlfn.XLOOKUP($A120,'PY1 Data(H)'!$A$1:$A$288,'PY1 Data(H)'!$A$1:$CZ$288))</f>
        <v>#N/A</v>
      </c>
      <c r="AX120" s="176" t="e" cm="1">
        <f t="array" ref="AX120">_xlfn.XLOOKUP(AX$1,'PY1 Data(H)'!$A$1:$CZ$1,_xlfn.XLOOKUP($A120,'PY1 Data(H)'!$A$1:$A$288,'PY1 Data(H)'!$A$1:$CZ$288))</f>
        <v>#N/A</v>
      </c>
      <c r="AY120" s="176" t="e" cm="1">
        <f t="array" ref="AY120">_xlfn.XLOOKUP(AY$1,'PY1 Data(H)'!$A$1:$CZ$1,_xlfn.XLOOKUP($A120,'PY1 Data(H)'!$A$1:$A$288,'PY1 Data(H)'!$A$1:$CZ$288))</f>
        <v>#N/A</v>
      </c>
      <c r="AZ120" s="176" t="e" cm="1">
        <f t="array" ref="AZ120">_xlfn.XLOOKUP(AZ$1,'PY1 Data(H)'!$A$1:$CZ$1,_xlfn.XLOOKUP($A120,'PY1 Data(H)'!$A$1:$A$288,'PY1 Data(H)'!$A$1:$CZ$288))</f>
        <v>#N/A</v>
      </c>
      <c r="BA120" s="176" t="e" cm="1">
        <f t="array" ref="BA120">_xlfn.XLOOKUP(BA$1,'PY1 Data(H)'!$A$1:$CZ$1,_xlfn.XLOOKUP($A120,'PY1 Data(H)'!$A$1:$A$288,'PY1 Data(H)'!$A$1:$CZ$288))</f>
        <v>#N/A</v>
      </c>
      <c r="BB120" s="176" t="e" cm="1">
        <f t="array" ref="BB120">_xlfn.XLOOKUP(BB$1,'PY1 Data(H)'!$A$1:$CZ$1,_xlfn.XLOOKUP($A120,'PY1 Data(H)'!$A$1:$A$288,'PY1 Data(H)'!$A$1:$CZ$288))</f>
        <v>#N/A</v>
      </c>
      <c r="BC120" s="176" t="e" cm="1">
        <f t="array" ref="BC120">_xlfn.XLOOKUP(BC$1,'PY1 Data(H)'!$A$1:$CZ$1,_xlfn.XLOOKUP($A120,'PY1 Data(H)'!$A$1:$A$288,'PY1 Data(H)'!$A$1:$CZ$288))</f>
        <v>#N/A</v>
      </c>
      <c r="BD120" s="176" t="e" cm="1">
        <f t="array" ref="BD120">_xlfn.XLOOKUP(BD$1,'PY1 Data(H)'!$A$1:$CZ$1,_xlfn.XLOOKUP($A120,'PY1 Data(H)'!$A$1:$A$288,'PY1 Data(H)'!$A$1:$CZ$288))</f>
        <v>#N/A</v>
      </c>
      <c r="BE120" s="176" t="e" cm="1">
        <f t="array" ref="BE120">_xlfn.XLOOKUP(BE$1,'PY1 Data(H)'!$A$1:$CZ$1,_xlfn.XLOOKUP($A120,'PY1 Data(H)'!$A$1:$A$288,'PY1 Data(H)'!$A$1:$CZ$288))</f>
        <v>#N/A</v>
      </c>
      <c r="BF120" s="176" t="e" cm="1">
        <f t="array" ref="BF120">_xlfn.XLOOKUP(BF$1,'PY1 Data(H)'!$A$1:$CZ$1,_xlfn.XLOOKUP($A120,'PY1 Data(H)'!$A$1:$A$288,'PY1 Data(H)'!$A$1:$CZ$288))</f>
        <v>#N/A</v>
      </c>
      <c r="BG120" s="176" t="e" cm="1">
        <f t="array" ref="BG120">_xlfn.XLOOKUP(BG$1,'PY1 Data(H)'!$A$1:$CZ$1,_xlfn.XLOOKUP($A120,'PY1 Data(H)'!$A$1:$A$288,'PY1 Data(H)'!$A$1:$CZ$288))</f>
        <v>#N/A</v>
      </c>
      <c r="BH120" s="176" t="e" cm="1">
        <f t="array" ref="BH120">_xlfn.XLOOKUP(BH$1,'PY1 Data(H)'!$A$1:$CZ$1,_xlfn.XLOOKUP($A120,'PY1 Data(H)'!$A$1:$A$288,'PY1 Data(H)'!$A$1:$CZ$288))</f>
        <v>#N/A</v>
      </c>
      <c r="BI120" s="176" t="e" cm="1">
        <f t="array" ref="BI120">_xlfn.XLOOKUP(BI$1,'PY1 Data(H)'!$A$1:$CZ$1,_xlfn.XLOOKUP($A120,'PY1 Data(H)'!$A$1:$A$288,'PY1 Data(H)'!$A$1:$CZ$288))</f>
        <v>#N/A</v>
      </c>
      <c r="BJ120" s="176" t="e" cm="1">
        <f t="array" ref="BJ120">_xlfn.XLOOKUP(BJ$1,'PY1 Data(H)'!$A$1:$CZ$1,_xlfn.XLOOKUP($A120,'PY1 Data(H)'!$A$1:$A$288,'PY1 Data(H)'!$A$1:$CZ$288))</f>
        <v>#N/A</v>
      </c>
      <c r="BK120" s="176" t="e" cm="1">
        <f t="array" ref="BK120">_xlfn.XLOOKUP(BK$1,'PY1 Data(H)'!$A$1:$CZ$1,_xlfn.XLOOKUP($A120,'PY1 Data(H)'!$A$1:$A$288,'PY1 Data(H)'!$A$1:$CZ$288))</f>
        <v>#N/A</v>
      </c>
      <c r="BL120" s="176" t="e" cm="1">
        <f t="array" ref="BL120">_xlfn.XLOOKUP(BL$1,'PY1 Data(H)'!$A$1:$CZ$1,_xlfn.XLOOKUP($A120,'PY1 Data(H)'!$A$1:$A$288,'PY1 Data(H)'!$A$1:$CZ$288))</f>
        <v>#N/A</v>
      </c>
      <c r="BM120" s="176" t="e" cm="1">
        <f t="array" ref="BM120">_xlfn.XLOOKUP(BM$1,'PY1 Data(H)'!$A$1:$CZ$1,_xlfn.XLOOKUP($A120,'PY1 Data(H)'!$A$1:$A$288,'PY1 Data(H)'!$A$1:$CZ$288))</f>
        <v>#N/A</v>
      </c>
      <c r="BN120" s="176" t="e" cm="1">
        <f t="array" ref="BN120">_xlfn.XLOOKUP(BN$1,'PY1 Data(H)'!$A$1:$CZ$1,_xlfn.XLOOKUP($A120,'PY1 Data(H)'!$A$1:$A$288,'PY1 Data(H)'!$A$1:$CZ$288))</f>
        <v>#N/A</v>
      </c>
      <c r="BO120" s="176" t="e" cm="1">
        <f t="array" ref="BO120">_xlfn.XLOOKUP(BO$1,'PY1 Data(H)'!$A$1:$CZ$1,_xlfn.XLOOKUP($A120,'PY1 Data(H)'!$A$1:$A$288,'PY1 Data(H)'!$A$1:$CZ$288))</f>
        <v>#N/A</v>
      </c>
      <c r="BP120" s="176" t="e" cm="1">
        <f t="array" ref="BP120">_xlfn.XLOOKUP(BP$1,'PY1 Data(H)'!$A$1:$CZ$1,_xlfn.XLOOKUP($A120,'PY1 Data(H)'!$A$1:$A$288,'PY1 Data(H)'!$A$1:$CZ$288))</f>
        <v>#N/A</v>
      </c>
      <c r="BQ120" s="176" t="e" cm="1">
        <f t="array" ref="BQ120">_xlfn.XLOOKUP(BQ$1,'PY1 Data(H)'!$A$1:$CZ$1,_xlfn.XLOOKUP($A120,'PY1 Data(H)'!$A$1:$A$288,'PY1 Data(H)'!$A$1:$CZ$288))</f>
        <v>#N/A</v>
      </c>
      <c r="BR120" s="176" t="e" cm="1">
        <f t="array" ref="BR120">_xlfn.XLOOKUP(BR$1,'PY1 Data(H)'!$A$1:$CZ$1,_xlfn.XLOOKUP($A120,'PY1 Data(H)'!$A$1:$A$288,'PY1 Data(H)'!$A$1:$CZ$288))</f>
        <v>#N/A</v>
      </c>
      <c r="BS120" s="176" t="e" cm="1">
        <f t="array" ref="BS120">_xlfn.XLOOKUP(BS$1,'PY1 Data(H)'!$A$1:$CZ$1,_xlfn.XLOOKUP($A120,'PY1 Data(H)'!$A$1:$A$288,'PY1 Data(H)'!$A$1:$CZ$288))</f>
        <v>#N/A</v>
      </c>
      <c r="BT120" s="176" t="e" cm="1">
        <f t="array" ref="BT120">_xlfn.XLOOKUP(BT$1,'PY1 Data(H)'!$A$1:$CZ$1,_xlfn.XLOOKUP($A120,'PY1 Data(H)'!$A$1:$A$288,'PY1 Data(H)'!$A$1:$CZ$288))</f>
        <v>#N/A</v>
      </c>
      <c r="BU120" s="176" t="e" cm="1">
        <f t="array" ref="BU120">_xlfn.XLOOKUP(BU$1,'PY1 Data(H)'!$A$1:$CZ$1,_xlfn.XLOOKUP($A120,'PY1 Data(H)'!$A$1:$A$288,'PY1 Data(H)'!$A$1:$CZ$288))</f>
        <v>#N/A</v>
      </c>
      <c r="BV120" s="176" t="e" cm="1">
        <f t="array" ref="BV120">_xlfn.XLOOKUP(BV$1,'PY1 Data(H)'!$A$1:$CZ$1,_xlfn.XLOOKUP($A120,'PY1 Data(H)'!$A$1:$A$288,'PY1 Data(H)'!$A$1:$CZ$288))</f>
        <v>#N/A</v>
      </c>
      <c r="BW120" s="176" t="e" cm="1">
        <f t="array" ref="BW120">_xlfn.XLOOKUP(BW$1,'PY1 Data(H)'!$A$1:$CZ$1,_xlfn.XLOOKUP($A120,'PY1 Data(H)'!$A$1:$A$288,'PY1 Data(H)'!$A$1:$CZ$288))</f>
        <v>#N/A</v>
      </c>
      <c r="BX120" s="176" t="e" cm="1">
        <f t="array" ref="BX120">_xlfn.XLOOKUP(BX$1,'PY1 Data(H)'!$A$1:$CZ$1,_xlfn.XLOOKUP($A120,'PY1 Data(H)'!$A$1:$A$288,'PY1 Data(H)'!$A$1:$CZ$288))</f>
        <v>#N/A</v>
      </c>
      <c r="BY120" s="176" t="e" cm="1">
        <f t="array" ref="BY120">_xlfn.XLOOKUP(BY$1,'PY1 Data(H)'!$A$1:$CZ$1,_xlfn.XLOOKUP($A120,'PY1 Data(H)'!$A$1:$A$288,'PY1 Data(H)'!$A$1:$CZ$288))</f>
        <v>#N/A</v>
      </c>
      <c r="BZ120" s="176" t="e" cm="1">
        <f t="array" ref="BZ120">_xlfn.XLOOKUP(BZ$1,'PY1 Data(H)'!$A$1:$CZ$1,_xlfn.XLOOKUP($A120,'PY1 Data(H)'!$A$1:$A$288,'PY1 Data(H)'!$A$1:$CZ$288))</f>
        <v>#N/A</v>
      </c>
      <c r="CA120" s="176" t="e" cm="1">
        <f t="array" ref="CA120">_xlfn.XLOOKUP(CA$1,'PY1 Data(H)'!$A$1:$CZ$1,_xlfn.XLOOKUP($A120,'PY1 Data(H)'!$A$1:$A$288,'PY1 Data(H)'!$A$1:$CZ$288))</f>
        <v>#N/A</v>
      </c>
      <c r="CB120" s="176" t="e" cm="1">
        <f t="array" ref="CB120">_xlfn.XLOOKUP(CB$1,'PY1 Data(H)'!$A$1:$CZ$1,_xlfn.XLOOKUP($A120,'PY1 Data(H)'!$A$1:$A$288,'PY1 Data(H)'!$A$1:$CZ$288))</f>
        <v>#N/A</v>
      </c>
      <c r="CC120" s="176" t="e" cm="1">
        <f t="array" ref="CC120">_xlfn.XLOOKUP(CC$1,'PY1 Data(H)'!$A$1:$CZ$1,_xlfn.XLOOKUP($A120,'PY1 Data(H)'!$A$1:$A$288,'PY1 Data(H)'!$A$1:$CZ$288))</f>
        <v>#N/A</v>
      </c>
      <c r="CD120" s="176" t="e" cm="1">
        <f t="array" ref="CD120">_xlfn.XLOOKUP(CD$1,'PY1 Data(H)'!$A$1:$CZ$1,_xlfn.XLOOKUP($A120,'PY1 Data(H)'!$A$1:$A$288,'PY1 Data(H)'!$A$1:$CZ$288))</f>
        <v>#N/A</v>
      </c>
      <c r="CE120" s="176" t="e" cm="1">
        <f t="array" ref="CE120">_xlfn.XLOOKUP(CE$1,'PY1 Data(H)'!$A$1:$CZ$1,_xlfn.XLOOKUP($A120,'PY1 Data(H)'!$A$1:$A$288,'PY1 Data(H)'!$A$1:$CZ$288))</f>
        <v>#N/A</v>
      </c>
      <c r="CF120" s="176" t="e" cm="1">
        <f t="array" ref="CF120">_xlfn.XLOOKUP(CF$1,'PY1 Data(H)'!$A$1:$CZ$1,_xlfn.XLOOKUP($A120,'PY1 Data(H)'!$A$1:$A$288,'PY1 Data(H)'!$A$1:$CZ$288))</f>
        <v>#N/A</v>
      </c>
      <c r="CG120" s="176" t="e" cm="1">
        <f t="array" ref="CG120">_xlfn.XLOOKUP(CG$1,'PY1 Data(H)'!$A$1:$CZ$1,_xlfn.XLOOKUP($A120,'PY1 Data(H)'!$A$1:$A$288,'PY1 Data(H)'!$A$1:$CZ$288))</f>
        <v>#N/A</v>
      </c>
      <c r="CH120" s="176" t="e" cm="1">
        <f t="array" ref="CH120">_xlfn.XLOOKUP(CH$1,'PY1 Data(H)'!$A$1:$CZ$1,_xlfn.XLOOKUP($A120,'PY1 Data(H)'!$A$1:$A$288,'PY1 Data(H)'!$A$1:$CZ$288))</f>
        <v>#N/A</v>
      </c>
      <c r="CI120" s="176" t="e" cm="1">
        <f t="array" ref="CI120">_xlfn.XLOOKUP(CI$1,'PY1 Data(H)'!$A$1:$CZ$1,_xlfn.XLOOKUP($A120,'PY1 Data(H)'!$A$1:$A$288,'PY1 Data(H)'!$A$1:$CZ$288))</f>
        <v>#N/A</v>
      </c>
      <c r="CJ120" s="176" t="e" cm="1">
        <f t="array" ref="CJ120">_xlfn.XLOOKUP(CJ$1,'PY1 Data(H)'!$A$1:$CZ$1,_xlfn.XLOOKUP($A120,'PY1 Data(H)'!$A$1:$A$288,'PY1 Data(H)'!$A$1:$CZ$288))</f>
        <v>#N/A</v>
      </c>
      <c r="CK120" s="176" t="e" cm="1">
        <f t="array" ref="CK120">_xlfn.XLOOKUP(CK$1,'PY1 Data(H)'!$A$1:$CZ$1,_xlfn.XLOOKUP($A120,'PY1 Data(H)'!$A$1:$A$288,'PY1 Data(H)'!$A$1:$CZ$288))</f>
        <v>#N/A</v>
      </c>
      <c r="CL120" s="176" t="e" cm="1">
        <f t="array" ref="CL120">_xlfn.XLOOKUP(CL$1,'PY1 Data(H)'!$A$1:$CZ$1,_xlfn.XLOOKUP($A120,'PY1 Data(H)'!$A$1:$A$288,'PY1 Data(H)'!$A$1:$CZ$288))</f>
        <v>#N/A</v>
      </c>
      <c r="CM120" s="176" t="e" cm="1">
        <f t="array" ref="CM120">_xlfn.XLOOKUP(CM$1,'PY1 Data(H)'!$A$1:$CZ$1,_xlfn.XLOOKUP($A120,'PY1 Data(H)'!$A$1:$A$288,'PY1 Data(H)'!$A$1:$CZ$288))</f>
        <v>#N/A</v>
      </c>
      <c r="CN120" s="176" t="e" cm="1">
        <f t="array" ref="CN120">_xlfn.XLOOKUP(CN$1,'PY1 Data(H)'!$A$1:$CZ$1,_xlfn.XLOOKUP($A120,'PY1 Data(H)'!$A$1:$A$288,'PY1 Data(H)'!$A$1:$CZ$288))</f>
        <v>#N/A</v>
      </c>
      <c r="CO120" s="176" t="e" cm="1">
        <f t="array" ref="CO120">_xlfn.XLOOKUP(CO$1,'PY1 Data(H)'!$A$1:$CZ$1,_xlfn.XLOOKUP($A120,'PY1 Data(H)'!$A$1:$A$288,'PY1 Data(H)'!$A$1:$CZ$288))</f>
        <v>#N/A</v>
      </c>
      <c r="CP120" s="176" t="e" cm="1">
        <f t="array" ref="CP120">_xlfn.XLOOKUP(CP$1,'PY1 Data(H)'!$A$1:$CZ$1,_xlfn.XLOOKUP($A120,'PY1 Data(H)'!$A$1:$A$288,'PY1 Data(H)'!$A$1:$CZ$288))</f>
        <v>#N/A</v>
      </c>
      <c r="CQ120" s="176" t="e" cm="1">
        <f t="array" ref="CQ120">_xlfn.XLOOKUP(CQ$1,'PY1 Data(H)'!$A$1:$CZ$1,_xlfn.XLOOKUP($A120,'PY1 Data(H)'!$A$1:$A$288,'PY1 Data(H)'!$A$1:$CZ$288))</f>
        <v>#N/A</v>
      </c>
      <c r="CR120" s="176" t="e" cm="1">
        <f t="array" ref="CR120">_xlfn.XLOOKUP(CR$1,'PY1 Data(H)'!$A$1:$CZ$1,_xlfn.XLOOKUP($A120,'PY1 Data(H)'!$A$1:$A$288,'PY1 Data(H)'!$A$1:$CZ$288))</f>
        <v>#N/A</v>
      </c>
      <c r="CS120" s="176" t="e" cm="1">
        <f t="array" ref="CS120">_xlfn.XLOOKUP(CS$1,'PY1 Data(H)'!$A$1:$CZ$1,_xlfn.XLOOKUP($A120,'PY1 Data(H)'!$A$1:$A$288,'PY1 Data(H)'!$A$1:$CZ$288))</f>
        <v>#N/A</v>
      </c>
      <c r="CT120" s="176" t="e" cm="1">
        <f t="array" ref="CT120">_xlfn.XLOOKUP(CT$1,'PY1 Data(H)'!$A$1:$CZ$1,_xlfn.XLOOKUP($A120,'PY1 Data(H)'!$A$1:$A$288,'PY1 Data(H)'!$A$1:$CZ$288))</f>
        <v>#N/A</v>
      </c>
      <c r="CU120" s="176" t="e" cm="1">
        <f t="array" ref="CU120">_xlfn.XLOOKUP(CU$1,'PY1 Data(H)'!$A$1:$CZ$1,_xlfn.XLOOKUP($A120,'PY1 Data(H)'!$A$1:$A$288,'PY1 Data(H)'!$A$1:$CZ$288))</f>
        <v>#N/A</v>
      </c>
      <c r="CV120" s="176" t="e" cm="1">
        <f t="array" ref="CV120">_xlfn.XLOOKUP(CV$1,'PY1 Data(H)'!$A$1:$CZ$1,_xlfn.XLOOKUP($A120,'PY1 Data(H)'!$A$1:$A$288,'PY1 Data(H)'!$A$1:$CZ$288))</f>
        <v>#N/A</v>
      </c>
      <c r="CW120" s="176" t="e" cm="1">
        <f t="array" ref="CW120">_xlfn.XLOOKUP(CW$1,'PY1 Data(H)'!$A$1:$CZ$1,_xlfn.XLOOKUP($A120,'PY1 Data(H)'!$A$1:$A$288,'PY1 Data(H)'!$A$1:$CZ$288))</f>
        <v>#N/A</v>
      </c>
      <c r="CX120" s="176" t="e" cm="1">
        <f t="array" ref="CX120">_xlfn.XLOOKUP(CX$1,'PY1 Data(H)'!$A$1:$CZ$1,_xlfn.XLOOKUP($A120,'PY1 Data(H)'!$A$1:$A$288,'PY1 Data(H)'!$A$1:$CZ$288))</f>
        <v>#N/A</v>
      </c>
      <c r="CY120" s="176" t="e" cm="1">
        <f t="array" ref="CY120">_xlfn.XLOOKUP(CY$1,'PY1 Data(H)'!$A$1:$CZ$1,_xlfn.XLOOKUP($A120,'PY1 Data(H)'!$A$1:$A$288,'PY1 Data(H)'!$A$1:$CZ$288))</f>
        <v>#N/A</v>
      </c>
    </row>
    <row r="121" spans="1:103" x14ac:dyDescent="0.3">
      <c r="D121" s="176" t="e" cm="1">
        <f t="array" ref="D121">_xlfn.XLOOKUP(D$1,'PY1 Data(H)'!$A$1:$CZ$1,_xlfn.XLOOKUP($A121,'PY1 Data(H)'!$A$1:$A$288,'PY1 Data(H)'!$A$1:$CZ$288))</f>
        <v>#N/A</v>
      </c>
      <c r="E121" s="176" t="e" cm="1">
        <f t="array" ref="E121">_xlfn.XLOOKUP(E$1,'PY1 Data(H)'!$A$1:$CZ$1,_xlfn.XLOOKUP($A121,'PY1 Data(H)'!$A$1:$A$288,'PY1 Data(H)'!$A$1:$CZ$288))</f>
        <v>#N/A</v>
      </c>
      <c r="F121" s="176" t="e" cm="1">
        <f t="array" ref="F121">_xlfn.XLOOKUP(F$1,'PY1 Data(H)'!$A$1:$CZ$1,_xlfn.XLOOKUP($A121,'PY1 Data(H)'!$A$1:$A$288,'PY1 Data(H)'!$A$1:$CZ$288))</f>
        <v>#N/A</v>
      </c>
      <c r="G121" s="176" t="e" cm="1">
        <f t="array" ref="G121">_xlfn.XLOOKUP(G$1,'PY1 Data(H)'!$A$1:$CZ$1,_xlfn.XLOOKUP($A121,'PY1 Data(H)'!$A$1:$A$288,'PY1 Data(H)'!$A$1:$CZ$288))</f>
        <v>#N/A</v>
      </c>
      <c r="H121" s="176" t="e" cm="1">
        <f t="array" ref="H121">_xlfn.XLOOKUP(H$1,'PY1 Data(H)'!$A$1:$CZ$1,_xlfn.XLOOKUP($A121,'PY1 Data(H)'!$A$1:$A$288,'PY1 Data(H)'!$A$1:$CZ$288))</f>
        <v>#N/A</v>
      </c>
      <c r="I121" s="176" t="e" cm="1">
        <f t="array" ref="I121">_xlfn.XLOOKUP(I$1,'PY1 Data(H)'!$A$1:$CZ$1,_xlfn.XLOOKUP($A121,'PY1 Data(H)'!$A$1:$A$288,'PY1 Data(H)'!$A$1:$CZ$288))</f>
        <v>#N/A</v>
      </c>
      <c r="J121" s="176" t="e" cm="1">
        <f t="array" ref="J121">_xlfn.XLOOKUP(J$1,'PY1 Data(H)'!$A$1:$CZ$1,_xlfn.XLOOKUP($A121,'PY1 Data(H)'!$A$1:$A$288,'PY1 Data(H)'!$A$1:$CZ$288))</f>
        <v>#N/A</v>
      </c>
      <c r="K121" s="176" t="e" cm="1">
        <f t="array" ref="K121">_xlfn.XLOOKUP(K$1,'PY1 Data(H)'!$A$1:$CZ$1,_xlfn.XLOOKUP($A121,'PY1 Data(H)'!$A$1:$A$288,'PY1 Data(H)'!$A$1:$CZ$288))</f>
        <v>#N/A</v>
      </c>
      <c r="L121" s="176" t="e" cm="1">
        <f t="array" ref="L121">_xlfn.XLOOKUP(L$1,'PY1 Data(H)'!$A$1:$CZ$1,_xlfn.XLOOKUP($A121,'PY1 Data(H)'!$A$1:$A$288,'PY1 Data(H)'!$A$1:$CZ$288))</f>
        <v>#N/A</v>
      </c>
      <c r="M121" s="176" t="e" cm="1">
        <f t="array" ref="M121">_xlfn.XLOOKUP(M$1,'PY1 Data(H)'!$A$1:$CZ$1,_xlfn.XLOOKUP($A121,'PY1 Data(H)'!$A$1:$A$288,'PY1 Data(H)'!$A$1:$CZ$288))</f>
        <v>#N/A</v>
      </c>
      <c r="N121" s="176" t="e" cm="1">
        <f t="array" ref="N121">_xlfn.XLOOKUP(N$1,'PY1 Data(H)'!$A$1:$CZ$1,_xlfn.XLOOKUP($A121,'PY1 Data(H)'!$A$1:$A$288,'PY1 Data(H)'!$A$1:$CZ$288))</f>
        <v>#N/A</v>
      </c>
      <c r="O121" s="176" t="e" cm="1">
        <f t="array" ref="O121">_xlfn.XLOOKUP(O$1,'PY1 Data(H)'!$A$1:$CZ$1,_xlfn.XLOOKUP($A121,'PY1 Data(H)'!$A$1:$A$288,'PY1 Data(H)'!$A$1:$CZ$288))</f>
        <v>#N/A</v>
      </c>
      <c r="P121" s="176" t="e" cm="1">
        <f t="array" ref="P121">_xlfn.XLOOKUP(P$1,'PY1 Data(H)'!$A$1:$CZ$1,_xlfn.XLOOKUP($A121,'PY1 Data(H)'!$A$1:$A$288,'PY1 Data(H)'!$A$1:$CZ$288))</f>
        <v>#N/A</v>
      </c>
      <c r="Q121" s="176" t="e" cm="1">
        <f t="array" ref="Q121">_xlfn.XLOOKUP(Q$1,'PY1 Data(H)'!$A$1:$CZ$1,_xlfn.XLOOKUP($A121,'PY1 Data(H)'!$A$1:$A$288,'PY1 Data(H)'!$A$1:$CZ$288))</f>
        <v>#N/A</v>
      </c>
      <c r="R121" s="176" t="e" cm="1">
        <f t="array" ref="R121">_xlfn.XLOOKUP(R$1,'PY1 Data(H)'!$A$1:$CZ$1,_xlfn.XLOOKUP($A121,'PY1 Data(H)'!$A$1:$A$288,'PY1 Data(H)'!$A$1:$CZ$288))</f>
        <v>#N/A</v>
      </c>
      <c r="S121" s="176" t="e" cm="1">
        <f t="array" ref="S121">_xlfn.XLOOKUP(S$1,'PY1 Data(H)'!$A$1:$CZ$1,_xlfn.XLOOKUP($A121,'PY1 Data(H)'!$A$1:$A$288,'PY1 Data(H)'!$A$1:$CZ$288))</f>
        <v>#N/A</v>
      </c>
      <c r="T121" s="176" t="e" cm="1">
        <f t="array" ref="T121">_xlfn.XLOOKUP(T$1,'PY1 Data(H)'!$A$1:$CZ$1,_xlfn.XLOOKUP($A121,'PY1 Data(H)'!$A$1:$A$288,'PY1 Data(H)'!$A$1:$CZ$288))</f>
        <v>#N/A</v>
      </c>
      <c r="U121" s="176" t="e" cm="1">
        <f t="array" ref="U121">_xlfn.XLOOKUP(U$1,'PY1 Data(H)'!$A$1:$CZ$1,_xlfn.XLOOKUP($A121,'PY1 Data(H)'!$A$1:$A$288,'PY1 Data(H)'!$A$1:$CZ$288))</f>
        <v>#N/A</v>
      </c>
      <c r="V121" s="176" t="e" cm="1">
        <f t="array" ref="V121">_xlfn.XLOOKUP(V$1,'PY1 Data(H)'!$A$1:$CZ$1,_xlfn.XLOOKUP($A121,'PY1 Data(H)'!$A$1:$A$288,'PY1 Data(H)'!$A$1:$CZ$288))</f>
        <v>#N/A</v>
      </c>
      <c r="W121" s="176" t="e" cm="1">
        <f t="array" ref="W121">_xlfn.XLOOKUP(W$1,'PY1 Data(H)'!$A$1:$CZ$1,_xlfn.XLOOKUP($A121,'PY1 Data(H)'!$A$1:$A$288,'PY1 Data(H)'!$A$1:$CZ$288))</f>
        <v>#N/A</v>
      </c>
      <c r="X121" s="176" t="e" cm="1">
        <f t="array" ref="X121">_xlfn.XLOOKUP(X$1,'PY1 Data(H)'!$A$1:$CZ$1,_xlfn.XLOOKUP($A121,'PY1 Data(H)'!$A$1:$A$288,'PY1 Data(H)'!$A$1:$CZ$288))</f>
        <v>#N/A</v>
      </c>
      <c r="Y121" s="176" t="e" cm="1">
        <f t="array" ref="Y121">_xlfn.XLOOKUP(Y$1,'PY1 Data(H)'!$A$1:$CZ$1,_xlfn.XLOOKUP($A121,'PY1 Data(H)'!$A$1:$A$288,'PY1 Data(H)'!$A$1:$CZ$288))</f>
        <v>#N/A</v>
      </c>
      <c r="Z121" s="176" t="e" cm="1">
        <f t="array" ref="Z121">_xlfn.XLOOKUP(Z$1,'PY1 Data(H)'!$A$1:$CZ$1,_xlfn.XLOOKUP($A121,'PY1 Data(H)'!$A$1:$A$288,'PY1 Data(H)'!$A$1:$CZ$288))</f>
        <v>#N/A</v>
      </c>
      <c r="AA121" s="176" t="e" cm="1">
        <f t="array" ref="AA121">_xlfn.XLOOKUP(AA$1,'PY1 Data(H)'!$A$1:$CZ$1,_xlfn.XLOOKUP($A121,'PY1 Data(H)'!$A$1:$A$288,'PY1 Data(H)'!$A$1:$CZ$288))</f>
        <v>#N/A</v>
      </c>
      <c r="AB121" s="176" t="e" cm="1">
        <f t="array" ref="AB121">_xlfn.XLOOKUP(AB$1,'PY1 Data(H)'!$A$1:$CZ$1,_xlfn.XLOOKUP($A121,'PY1 Data(H)'!$A$1:$A$288,'PY1 Data(H)'!$A$1:$CZ$288))</f>
        <v>#N/A</v>
      </c>
      <c r="AC121" s="176" t="e" cm="1">
        <f t="array" ref="AC121">_xlfn.XLOOKUP(AC$1,'PY1 Data(H)'!$A$1:$CZ$1,_xlfn.XLOOKUP($A121,'PY1 Data(H)'!$A$1:$A$288,'PY1 Data(H)'!$A$1:$CZ$288))</f>
        <v>#N/A</v>
      </c>
      <c r="AD121" s="176" t="e" cm="1">
        <f t="array" ref="AD121">_xlfn.XLOOKUP(AD$1,'PY1 Data(H)'!$A$1:$CZ$1,_xlfn.XLOOKUP($A121,'PY1 Data(H)'!$A$1:$A$288,'PY1 Data(H)'!$A$1:$CZ$288))</f>
        <v>#N/A</v>
      </c>
      <c r="AE121" s="176" t="e" cm="1">
        <f t="array" ref="AE121">_xlfn.XLOOKUP(AE$1,'PY1 Data(H)'!$A$1:$CZ$1,_xlfn.XLOOKUP($A121,'PY1 Data(H)'!$A$1:$A$288,'PY1 Data(H)'!$A$1:$CZ$288))</f>
        <v>#N/A</v>
      </c>
      <c r="AF121" s="176" t="e" cm="1">
        <f t="array" ref="AF121">_xlfn.XLOOKUP(AF$1,'PY1 Data(H)'!$A$1:$CZ$1,_xlfn.XLOOKUP($A121,'PY1 Data(H)'!$A$1:$A$288,'PY1 Data(H)'!$A$1:$CZ$288))</f>
        <v>#N/A</v>
      </c>
      <c r="AG121" s="176" t="e" cm="1">
        <f t="array" ref="AG121">_xlfn.XLOOKUP(AG$1,'PY1 Data(H)'!$A$1:$CZ$1,_xlfn.XLOOKUP($A121,'PY1 Data(H)'!$A$1:$A$288,'PY1 Data(H)'!$A$1:$CZ$288))</f>
        <v>#N/A</v>
      </c>
      <c r="AH121" s="176" t="e" cm="1">
        <f t="array" ref="AH121">_xlfn.XLOOKUP(AH$1,'PY1 Data(H)'!$A$1:$CZ$1,_xlfn.XLOOKUP($A121,'PY1 Data(H)'!$A$1:$A$288,'PY1 Data(H)'!$A$1:$CZ$288))</f>
        <v>#N/A</v>
      </c>
      <c r="AI121" s="176" t="e" cm="1">
        <f t="array" ref="AI121">_xlfn.XLOOKUP(AI$1,'PY1 Data(H)'!$A$1:$CZ$1,_xlfn.XLOOKUP($A121,'PY1 Data(H)'!$A$1:$A$288,'PY1 Data(H)'!$A$1:$CZ$288))</f>
        <v>#N/A</v>
      </c>
      <c r="AJ121" s="176" t="e" cm="1">
        <f t="array" ref="AJ121">_xlfn.XLOOKUP(AJ$1,'PY1 Data(H)'!$A$1:$CZ$1,_xlfn.XLOOKUP($A121,'PY1 Data(H)'!$A$1:$A$288,'PY1 Data(H)'!$A$1:$CZ$288))</f>
        <v>#N/A</v>
      </c>
      <c r="AK121" s="176" t="e" cm="1">
        <f t="array" ref="AK121">_xlfn.XLOOKUP(AK$1,'PY1 Data(H)'!$A$1:$CZ$1,_xlfn.XLOOKUP($A121,'PY1 Data(H)'!$A$1:$A$288,'PY1 Data(H)'!$A$1:$CZ$288))</f>
        <v>#N/A</v>
      </c>
      <c r="AL121" s="176" t="e" cm="1">
        <f t="array" ref="AL121">_xlfn.XLOOKUP(AL$1,'PY1 Data(H)'!$A$1:$CZ$1,_xlfn.XLOOKUP($A121,'PY1 Data(H)'!$A$1:$A$288,'PY1 Data(H)'!$A$1:$CZ$288))</f>
        <v>#N/A</v>
      </c>
      <c r="AM121" s="176" t="e" cm="1">
        <f t="array" ref="AM121">_xlfn.XLOOKUP(AM$1,'PY1 Data(H)'!$A$1:$CZ$1,_xlfn.XLOOKUP($A121,'PY1 Data(H)'!$A$1:$A$288,'PY1 Data(H)'!$A$1:$CZ$288))</f>
        <v>#N/A</v>
      </c>
      <c r="AN121" s="176" t="e" cm="1">
        <f t="array" ref="AN121">_xlfn.XLOOKUP(AN$1,'PY1 Data(H)'!$A$1:$CZ$1,_xlfn.XLOOKUP($A121,'PY1 Data(H)'!$A$1:$A$288,'PY1 Data(H)'!$A$1:$CZ$288))</f>
        <v>#N/A</v>
      </c>
      <c r="AO121" s="176" t="e" cm="1">
        <f t="array" ref="AO121">_xlfn.XLOOKUP(AO$1,'PY1 Data(H)'!$A$1:$CZ$1,_xlfn.XLOOKUP($A121,'PY1 Data(H)'!$A$1:$A$288,'PY1 Data(H)'!$A$1:$CZ$288))</f>
        <v>#N/A</v>
      </c>
      <c r="AP121" s="176" t="e" cm="1">
        <f t="array" ref="AP121">_xlfn.XLOOKUP(AP$1,'PY1 Data(H)'!$A$1:$CZ$1,_xlfn.XLOOKUP($A121,'PY1 Data(H)'!$A$1:$A$288,'PY1 Data(H)'!$A$1:$CZ$288))</f>
        <v>#N/A</v>
      </c>
      <c r="AQ121" s="176" t="e" cm="1">
        <f t="array" ref="AQ121">_xlfn.XLOOKUP(AQ$1,'PY1 Data(H)'!$A$1:$CZ$1,_xlfn.XLOOKUP($A121,'PY1 Data(H)'!$A$1:$A$288,'PY1 Data(H)'!$A$1:$CZ$288))</f>
        <v>#N/A</v>
      </c>
      <c r="AR121" s="176" t="e" cm="1">
        <f t="array" ref="AR121">_xlfn.XLOOKUP(AR$1,'PY1 Data(H)'!$A$1:$CZ$1,_xlfn.XLOOKUP($A121,'PY1 Data(H)'!$A$1:$A$288,'PY1 Data(H)'!$A$1:$CZ$288))</f>
        <v>#N/A</v>
      </c>
      <c r="AS121" s="176" t="e" cm="1">
        <f t="array" ref="AS121">_xlfn.XLOOKUP(AS$1,'PY1 Data(H)'!$A$1:$CZ$1,_xlfn.XLOOKUP($A121,'PY1 Data(H)'!$A$1:$A$288,'PY1 Data(H)'!$A$1:$CZ$288))</f>
        <v>#N/A</v>
      </c>
      <c r="AT121" s="176" t="e" cm="1">
        <f t="array" ref="AT121">_xlfn.XLOOKUP(AT$1,'PY1 Data(H)'!$A$1:$CZ$1,_xlfn.XLOOKUP($A121,'PY1 Data(H)'!$A$1:$A$288,'PY1 Data(H)'!$A$1:$CZ$288))</f>
        <v>#N/A</v>
      </c>
      <c r="AU121" s="176" t="e" cm="1">
        <f t="array" ref="AU121">_xlfn.XLOOKUP(AU$1,'PY1 Data(H)'!$A$1:$CZ$1,_xlfn.XLOOKUP($A121,'PY1 Data(H)'!$A$1:$A$288,'PY1 Data(H)'!$A$1:$CZ$288))</f>
        <v>#N/A</v>
      </c>
      <c r="AV121" s="176" t="e" cm="1">
        <f t="array" ref="AV121">_xlfn.XLOOKUP(AV$1,'PY1 Data(H)'!$A$1:$CZ$1,_xlfn.XLOOKUP($A121,'PY1 Data(H)'!$A$1:$A$288,'PY1 Data(H)'!$A$1:$CZ$288))</f>
        <v>#N/A</v>
      </c>
      <c r="AW121" s="176" t="e" cm="1">
        <f t="array" ref="AW121">_xlfn.XLOOKUP(AW$1,'PY1 Data(H)'!$A$1:$CZ$1,_xlfn.XLOOKUP($A121,'PY1 Data(H)'!$A$1:$A$288,'PY1 Data(H)'!$A$1:$CZ$288))</f>
        <v>#N/A</v>
      </c>
      <c r="AX121" s="176" t="e" cm="1">
        <f t="array" ref="AX121">_xlfn.XLOOKUP(AX$1,'PY1 Data(H)'!$A$1:$CZ$1,_xlfn.XLOOKUP($A121,'PY1 Data(H)'!$A$1:$A$288,'PY1 Data(H)'!$A$1:$CZ$288))</f>
        <v>#N/A</v>
      </c>
      <c r="AY121" s="176" t="e" cm="1">
        <f t="array" ref="AY121">_xlfn.XLOOKUP(AY$1,'PY1 Data(H)'!$A$1:$CZ$1,_xlfn.XLOOKUP($A121,'PY1 Data(H)'!$A$1:$A$288,'PY1 Data(H)'!$A$1:$CZ$288))</f>
        <v>#N/A</v>
      </c>
      <c r="AZ121" s="176" t="e" cm="1">
        <f t="array" ref="AZ121">_xlfn.XLOOKUP(AZ$1,'PY1 Data(H)'!$A$1:$CZ$1,_xlfn.XLOOKUP($A121,'PY1 Data(H)'!$A$1:$A$288,'PY1 Data(H)'!$A$1:$CZ$288))</f>
        <v>#N/A</v>
      </c>
      <c r="BA121" s="176" t="e" cm="1">
        <f t="array" ref="BA121">_xlfn.XLOOKUP(BA$1,'PY1 Data(H)'!$A$1:$CZ$1,_xlfn.XLOOKUP($A121,'PY1 Data(H)'!$A$1:$A$288,'PY1 Data(H)'!$A$1:$CZ$288))</f>
        <v>#N/A</v>
      </c>
      <c r="BB121" s="176" t="e" cm="1">
        <f t="array" ref="BB121">_xlfn.XLOOKUP(BB$1,'PY1 Data(H)'!$A$1:$CZ$1,_xlfn.XLOOKUP($A121,'PY1 Data(H)'!$A$1:$A$288,'PY1 Data(H)'!$A$1:$CZ$288))</f>
        <v>#N/A</v>
      </c>
      <c r="BC121" s="176" t="e" cm="1">
        <f t="array" ref="BC121">_xlfn.XLOOKUP(BC$1,'PY1 Data(H)'!$A$1:$CZ$1,_xlfn.XLOOKUP($A121,'PY1 Data(H)'!$A$1:$A$288,'PY1 Data(H)'!$A$1:$CZ$288))</f>
        <v>#N/A</v>
      </c>
      <c r="BD121" s="176" t="e" cm="1">
        <f t="array" ref="BD121">_xlfn.XLOOKUP(BD$1,'PY1 Data(H)'!$A$1:$CZ$1,_xlfn.XLOOKUP($A121,'PY1 Data(H)'!$A$1:$A$288,'PY1 Data(H)'!$A$1:$CZ$288))</f>
        <v>#N/A</v>
      </c>
      <c r="BE121" s="176" t="e" cm="1">
        <f t="array" ref="BE121">_xlfn.XLOOKUP(BE$1,'PY1 Data(H)'!$A$1:$CZ$1,_xlfn.XLOOKUP($A121,'PY1 Data(H)'!$A$1:$A$288,'PY1 Data(H)'!$A$1:$CZ$288))</f>
        <v>#N/A</v>
      </c>
      <c r="BF121" s="176" t="e" cm="1">
        <f t="array" ref="BF121">_xlfn.XLOOKUP(BF$1,'PY1 Data(H)'!$A$1:$CZ$1,_xlfn.XLOOKUP($A121,'PY1 Data(H)'!$A$1:$A$288,'PY1 Data(H)'!$A$1:$CZ$288))</f>
        <v>#N/A</v>
      </c>
      <c r="BG121" s="176" t="e" cm="1">
        <f t="array" ref="BG121">_xlfn.XLOOKUP(BG$1,'PY1 Data(H)'!$A$1:$CZ$1,_xlfn.XLOOKUP($A121,'PY1 Data(H)'!$A$1:$A$288,'PY1 Data(H)'!$A$1:$CZ$288))</f>
        <v>#N/A</v>
      </c>
      <c r="BH121" s="176" t="e" cm="1">
        <f t="array" ref="BH121">_xlfn.XLOOKUP(BH$1,'PY1 Data(H)'!$A$1:$CZ$1,_xlfn.XLOOKUP($A121,'PY1 Data(H)'!$A$1:$A$288,'PY1 Data(H)'!$A$1:$CZ$288))</f>
        <v>#N/A</v>
      </c>
      <c r="BI121" s="176" t="e" cm="1">
        <f t="array" ref="BI121">_xlfn.XLOOKUP(BI$1,'PY1 Data(H)'!$A$1:$CZ$1,_xlfn.XLOOKUP($A121,'PY1 Data(H)'!$A$1:$A$288,'PY1 Data(H)'!$A$1:$CZ$288))</f>
        <v>#N/A</v>
      </c>
      <c r="BJ121" s="176" t="e" cm="1">
        <f t="array" ref="BJ121">_xlfn.XLOOKUP(BJ$1,'PY1 Data(H)'!$A$1:$CZ$1,_xlfn.XLOOKUP($A121,'PY1 Data(H)'!$A$1:$A$288,'PY1 Data(H)'!$A$1:$CZ$288))</f>
        <v>#N/A</v>
      </c>
      <c r="BK121" s="176" t="e" cm="1">
        <f t="array" ref="BK121">_xlfn.XLOOKUP(BK$1,'PY1 Data(H)'!$A$1:$CZ$1,_xlfn.XLOOKUP($A121,'PY1 Data(H)'!$A$1:$A$288,'PY1 Data(H)'!$A$1:$CZ$288))</f>
        <v>#N/A</v>
      </c>
      <c r="BL121" s="176" t="e" cm="1">
        <f t="array" ref="BL121">_xlfn.XLOOKUP(BL$1,'PY1 Data(H)'!$A$1:$CZ$1,_xlfn.XLOOKUP($A121,'PY1 Data(H)'!$A$1:$A$288,'PY1 Data(H)'!$A$1:$CZ$288))</f>
        <v>#N/A</v>
      </c>
      <c r="BM121" s="176" t="e" cm="1">
        <f t="array" ref="BM121">_xlfn.XLOOKUP(BM$1,'PY1 Data(H)'!$A$1:$CZ$1,_xlfn.XLOOKUP($A121,'PY1 Data(H)'!$A$1:$A$288,'PY1 Data(H)'!$A$1:$CZ$288))</f>
        <v>#N/A</v>
      </c>
      <c r="BN121" s="176" t="e" cm="1">
        <f t="array" ref="BN121">_xlfn.XLOOKUP(BN$1,'PY1 Data(H)'!$A$1:$CZ$1,_xlfn.XLOOKUP($A121,'PY1 Data(H)'!$A$1:$A$288,'PY1 Data(H)'!$A$1:$CZ$288))</f>
        <v>#N/A</v>
      </c>
      <c r="BO121" s="176" t="e" cm="1">
        <f t="array" ref="BO121">_xlfn.XLOOKUP(BO$1,'PY1 Data(H)'!$A$1:$CZ$1,_xlfn.XLOOKUP($A121,'PY1 Data(H)'!$A$1:$A$288,'PY1 Data(H)'!$A$1:$CZ$288))</f>
        <v>#N/A</v>
      </c>
      <c r="BP121" s="176" t="e" cm="1">
        <f t="array" ref="BP121">_xlfn.XLOOKUP(BP$1,'PY1 Data(H)'!$A$1:$CZ$1,_xlfn.XLOOKUP($A121,'PY1 Data(H)'!$A$1:$A$288,'PY1 Data(H)'!$A$1:$CZ$288))</f>
        <v>#N/A</v>
      </c>
      <c r="BQ121" s="176" t="e" cm="1">
        <f t="array" ref="BQ121">_xlfn.XLOOKUP(BQ$1,'PY1 Data(H)'!$A$1:$CZ$1,_xlfn.XLOOKUP($A121,'PY1 Data(H)'!$A$1:$A$288,'PY1 Data(H)'!$A$1:$CZ$288))</f>
        <v>#N/A</v>
      </c>
      <c r="BR121" s="176" t="e" cm="1">
        <f t="array" ref="BR121">_xlfn.XLOOKUP(BR$1,'PY1 Data(H)'!$A$1:$CZ$1,_xlfn.XLOOKUP($A121,'PY1 Data(H)'!$A$1:$A$288,'PY1 Data(H)'!$A$1:$CZ$288))</f>
        <v>#N/A</v>
      </c>
      <c r="BS121" s="176" t="e" cm="1">
        <f t="array" ref="BS121">_xlfn.XLOOKUP(BS$1,'PY1 Data(H)'!$A$1:$CZ$1,_xlfn.XLOOKUP($A121,'PY1 Data(H)'!$A$1:$A$288,'PY1 Data(H)'!$A$1:$CZ$288))</f>
        <v>#N/A</v>
      </c>
      <c r="BT121" s="176" t="e" cm="1">
        <f t="array" ref="BT121">_xlfn.XLOOKUP(BT$1,'PY1 Data(H)'!$A$1:$CZ$1,_xlfn.XLOOKUP($A121,'PY1 Data(H)'!$A$1:$A$288,'PY1 Data(H)'!$A$1:$CZ$288))</f>
        <v>#N/A</v>
      </c>
      <c r="BU121" s="176" t="e" cm="1">
        <f t="array" ref="BU121">_xlfn.XLOOKUP(BU$1,'PY1 Data(H)'!$A$1:$CZ$1,_xlfn.XLOOKUP($A121,'PY1 Data(H)'!$A$1:$A$288,'PY1 Data(H)'!$A$1:$CZ$288))</f>
        <v>#N/A</v>
      </c>
      <c r="BV121" s="176" t="e" cm="1">
        <f t="array" ref="BV121">_xlfn.XLOOKUP(BV$1,'PY1 Data(H)'!$A$1:$CZ$1,_xlfn.XLOOKUP($A121,'PY1 Data(H)'!$A$1:$A$288,'PY1 Data(H)'!$A$1:$CZ$288))</f>
        <v>#N/A</v>
      </c>
      <c r="BW121" s="176" t="e" cm="1">
        <f t="array" ref="BW121">_xlfn.XLOOKUP(BW$1,'PY1 Data(H)'!$A$1:$CZ$1,_xlfn.XLOOKUP($A121,'PY1 Data(H)'!$A$1:$A$288,'PY1 Data(H)'!$A$1:$CZ$288))</f>
        <v>#N/A</v>
      </c>
      <c r="BX121" s="176" t="e" cm="1">
        <f t="array" ref="BX121">_xlfn.XLOOKUP(BX$1,'PY1 Data(H)'!$A$1:$CZ$1,_xlfn.XLOOKUP($A121,'PY1 Data(H)'!$A$1:$A$288,'PY1 Data(H)'!$A$1:$CZ$288))</f>
        <v>#N/A</v>
      </c>
      <c r="BY121" s="176" t="e" cm="1">
        <f t="array" ref="BY121">_xlfn.XLOOKUP(BY$1,'PY1 Data(H)'!$A$1:$CZ$1,_xlfn.XLOOKUP($A121,'PY1 Data(H)'!$A$1:$A$288,'PY1 Data(H)'!$A$1:$CZ$288))</f>
        <v>#N/A</v>
      </c>
      <c r="BZ121" s="176" t="e" cm="1">
        <f t="array" ref="BZ121">_xlfn.XLOOKUP(BZ$1,'PY1 Data(H)'!$A$1:$CZ$1,_xlfn.XLOOKUP($A121,'PY1 Data(H)'!$A$1:$A$288,'PY1 Data(H)'!$A$1:$CZ$288))</f>
        <v>#N/A</v>
      </c>
      <c r="CA121" s="176" t="e" cm="1">
        <f t="array" ref="CA121">_xlfn.XLOOKUP(CA$1,'PY1 Data(H)'!$A$1:$CZ$1,_xlfn.XLOOKUP($A121,'PY1 Data(H)'!$A$1:$A$288,'PY1 Data(H)'!$A$1:$CZ$288))</f>
        <v>#N/A</v>
      </c>
      <c r="CB121" s="176" t="e" cm="1">
        <f t="array" ref="CB121">_xlfn.XLOOKUP(CB$1,'PY1 Data(H)'!$A$1:$CZ$1,_xlfn.XLOOKUP($A121,'PY1 Data(H)'!$A$1:$A$288,'PY1 Data(H)'!$A$1:$CZ$288))</f>
        <v>#N/A</v>
      </c>
      <c r="CC121" s="176" t="e" cm="1">
        <f t="array" ref="CC121">_xlfn.XLOOKUP(CC$1,'PY1 Data(H)'!$A$1:$CZ$1,_xlfn.XLOOKUP($A121,'PY1 Data(H)'!$A$1:$A$288,'PY1 Data(H)'!$A$1:$CZ$288))</f>
        <v>#N/A</v>
      </c>
      <c r="CD121" s="176" t="e" cm="1">
        <f t="array" ref="CD121">_xlfn.XLOOKUP(CD$1,'PY1 Data(H)'!$A$1:$CZ$1,_xlfn.XLOOKUP($A121,'PY1 Data(H)'!$A$1:$A$288,'PY1 Data(H)'!$A$1:$CZ$288))</f>
        <v>#N/A</v>
      </c>
      <c r="CE121" s="176" t="e" cm="1">
        <f t="array" ref="CE121">_xlfn.XLOOKUP(CE$1,'PY1 Data(H)'!$A$1:$CZ$1,_xlfn.XLOOKUP($A121,'PY1 Data(H)'!$A$1:$A$288,'PY1 Data(H)'!$A$1:$CZ$288))</f>
        <v>#N/A</v>
      </c>
      <c r="CF121" s="176" t="e" cm="1">
        <f t="array" ref="CF121">_xlfn.XLOOKUP(CF$1,'PY1 Data(H)'!$A$1:$CZ$1,_xlfn.XLOOKUP($A121,'PY1 Data(H)'!$A$1:$A$288,'PY1 Data(H)'!$A$1:$CZ$288))</f>
        <v>#N/A</v>
      </c>
      <c r="CG121" s="176" t="e" cm="1">
        <f t="array" ref="CG121">_xlfn.XLOOKUP(CG$1,'PY1 Data(H)'!$A$1:$CZ$1,_xlfn.XLOOKUP($A121,'PY1 Data(H)'!$A$1:$A$288,'PY1 Data(H)'!$A$1:$CZ$288))</f>
        <v>#N/A</v>
      </c>
      <c r="CH121" s="176" t="e" cm="1">
        <f t="array" ref="CH121">_xlfn.XLOOKUP(CH$1,'PY1 Data(H)'!$A$1:$CZ$1,_xlfn.XLOOKUP($A121,'PY1 Data(H)'!$A$1:$A$288,'PY1 Data(H)'!$A$1:$CZ$288))</f>
        <v>#N/A</v>
      </c>
      <c r="CI121" s="176" t="e" cm="1">
        <f t="array" ref="CI121">_xlfn.XLOOKUP(CI$1,'PY1 Data(H)'!$A$1:$CZ$1,_xlfn.XLOOKUP($A121,'PY1 Data(H)'!$A$1:$A$288,'PY1 Data(H)'!$A$1:$CZ$288))</f>
        <v>#N/A</v>
      </c>
      <c r="CJ121" s="176" t="e" cm="1">
        <f t="array" ref="CJ121">_xlfn.XLOOKUP(CJ$1,'PY1 Data(H)'!$A$1:$CZ$1,_xlfn.XLOOKUP($A121,'PY1 Data(H)'!$A$1:$A$288,'PY1 Data(H)'!$A$1:$CZ$288))</f>
        <v>#N/A</v>
      </c>
      <c r="CK121" s="176" t="e" cm="1">
        <f t="array" ref="CK121">_xlfn.XLOOKUP(CK$1,'PY1 Data(H)'!$A$1:$CZ$1,_xlfn.XLOOKUP($A121,'PY1 Data(H)'!$A$1:$A$288,'PY1 Data(H)'!$A$1:$CZ$288))</f>
        <v>#N/A</v>
      </c>
      <c r="CL121" s="176" t="e" cm="1">
        <f t="array" ref="CL121">_xlfn.XLOOKUP(CL$1,'PY1 Data(H)'!$A$1:$CZ$1,_xlfn.XLOOKUP($A121,'PY1 Data(H)'!$A$1:$A$288,'PY1 Data(H)'!$A$1:$CZ$288))</f>
        <v>#N/A</v>
      </c>
      <c r="CM121" s="176" t="e" cm="1">
        <f t="array" ref="CM121">_xlfn.XLOOKUP(CM$1,'PY1 Data(H)'!$A$1:$CZ$1,_xlfn.XLOOKUP($A121,'PY1 Data(H)'!$A$1:$A$288,'PY1 Data(H)'!$A$1:$CZ$288))</f>
        <v>#N/A</v>
      </c>
      <c r="CN121" s="176" t="e" cm="1">
        <f t="array" ref="CN121">_xlfn.XLOOKUP(CN$1,'PY1 Data(H)'!$A$1:$CZ$1,_xlfn.XLOOKUP($A121,'PY1 Data(H)'!$A$1:$A$288,'PY1 Data(H)'!$A$1:$CZ$288))</f>
        <v>#N/A</v>
      </c>
      <c r="CO121" s="176" t="e" cm="1">
        <f t="array" ref="CO121">_xlfn.XLOOKUP(CO$1,'PY1 Data(H)'!$A$1:$CZ$1,_xlfn.XLOOKUP($A121,'PY1 Data(H)'!$A$1:$A$288,'PY1 Data(H)'!$A$1:$CZ$288))</f>
        <v>#N/A</v>
      </c>
      <c r="CP121" s="176" t="e" cm="1">
        <f t="array" ref="CP121">_xlfn.XLOOKUP(CP$1,'PY1 Data(H)'!$A$1:$CZ$1,_xlfn.XLOOKUP($A121,'PY1 Data(H)'!$A$1:$A$288,'PY1 Data(H)'!$A$1:$CZ$288))</f>
        <v>#N/A</v>
      </c>
      <c r="CQ121" s="176" t="e" cm="1">
        <f t="array" ref="CQ121">_xlfn.XLOOKUP(CQ$1,'PY1 Data(H)'!$A$1:$CZ$1,_xlfn.XLOOKUP($A121,'PY1 Data(H)'!$A$1:$A$288,'PY1 Data(H)'!$A$1:$CZ$288))</f>
        <v>#N/A</v>
      </c>
      <c r="CR121" s="176" t="e" cm="1">
        <f t="array" ref="CR121">_xlfn.XLOOKUP(CR$1,'PY1 Data(H)'!$A$1:$CZ$1,_xlfn.XLOOKUP($A121,'PY1 Data(H)'!$A$1:$A$288,'PY1 Data(H)'!$A$1:$CZ$288))</f>
        <v>#N/A</v>
      </c>
      <c r="CS121" s="176" t="e" cm="1">
        <f t="array" ref="CS121">_xlfn.XLOOKUP(CS$1,'PY1 Data(H)'!$A$1:$CZ$1,_xlfn.XLOOKUP($A121,'PY1 Data(H)'!$A$1:$A$288,'PY1 Data(H)'!$A$1:$CZ$288))</f>
        <v>#N/A</v>
      </c>
      <c r="CT121" s="176" t="e" cm="1">
        <f t="array" ref="CT121">_xlfn.XLOOKUP(CT$1,'PY1 Data(H)'!$A$1:$CZ$1,_xlfn.XLOOKUP($A121,'PY1 Data(H)'!$A$1:$A$288,'PY1 Data(H)'!$A$1:$CZ$288))</f>
        <v>#N/A</v>
      </c>
      <c r="CU121" s="176" t="e" cm="1">
        <f t="array" ref="CU121">_xlfn.XLOOKUP(CU$1,'PY1 Data(H)'!$A$1:$CZ$1,_xlfn.XLOOKUP($A121,'PY1 Data(H)'!$A$1:$A$288,'PY1 Data(H)'!$A$1:$CZ$288))</f>
        <v>#N/A</v>
      </c>
      <c r="CV121" s="176" t="e" cm="1">
        <f t="array" ref="CV121">_xlfn.XLOOKUP(CV$1,'PY1 Data(H)'!$A$1:$CZ$1,_xlfn.XLOOKUP($A121,'PY1 Data(H)'!$A$1:$A$288,'PY1 Data(H)'!$A$1:$CZ$288))</f>
        <v>#N/A</v>
      </c>
      <c r="CW121" s="176" t="e" cm="1">
        <f t="array" ref="CW121">_xlfn.XLOOKUP(CW$1,'PY1 Data(H)'!$A$1:$CZ$1,_xlfn.XLOOKUP($A121,'PY1 Data(H)'!$A$1:$A$288,'PY1 Data(H)'!$A$1:$CZ$288))</f>
        <v>#N/A</v>
      </c>
      <c r="CX121" s="176" t="e" cm="1">
        <f t="array" ref="CX121">_xlfn.XLOOKUP(CX$1,'PY1 Data(H)'!$A$1:$CZ$1,_xlfn.XLOOKUP($A121,'PY1 Data(H)'!$A$1:$A$288,'PY1 Data(H)'!$A$1:$CZ$288))</f>
        <v>#N/A</v>
      </c>
      <c r="CY121" s="176" t="e" cm="1">
        <f t="array" ref="CY121">_xlfn.XLOOKUP(CY$1,'PY1 Data(H)'!$A$1:$CZ$1,_xlfn.XLOOKUP($A121,'PY1 Data(H)'!$A$1:$A$288,'PY1 Data(H)'!$A$1:$CZ$288))</f>
        <v>#N/A</v>
      </c>
    </row>
    <row r="122" spans="1:103" x14ac:dyDescent="0.3">
      <c r="D122" s="176" t="e" cm="1">
        <f t="array" ref="D122">_xlfn.XLOOKUP(D$1,'PY1 Data(H)'!$A$1:$CZ$1,_xlfn.XLOOKUP($A122,'PY1 Data(H)'!$A$1:$A$288,'PY1 Data(H)'!$A$1:$CZ$288))</f>
        <v>#N/A</v>
      </c>
      <c r="E122" s="176" t="e" cm="1">
        <f t="array" ref="E122">_xlfn.XLOOKUP(E$1,'PY1 Data(H)'!$A$1:$CZ$1,_xlfn.XLOOKUP($A122,'PY1 Data(H)'!$A$1:$A$288,'PY1 Data(H)'!$A$1:$CZ$288))</f>
        <v>#N/A</v>
      </c>
      <c r="F122" s="176" t="e" cm="1">
        <f t="array" ref="F122">_xlfn.XLOOKUP(F$1,'PY1 Data(H)'!$A$1:$CZ$1,_xlfn.XLOOKUP($A122,'PY1 Data(H)'!$A$1:$A$288,'PY1 Data(H)'!$A$1:$CZ$288))</f>
        <v>#N/A</v>
      </c>
      <c r="G122" s="176" t="e" cm="1">
        <f t="array" ref="G122">_xlfn.XLOOKUP(G$1,'PY1 Data(H)'!$A$1:$CZ$1,_xlfn.XLOOKUP($A122,'PY1 Data(H)'!$A$1:$A$288,'PY1 Data(H)'!$A$1:$CZ$288))</f>
        <v>#N/A</v>
      </c>
      <c r="H122" s="176" t="e" cm="1">
        <f t="array" ref="H122">_xlfn.XLOOKUP(H$1,'PY1 Data(H)'!$A$1:$CZ$1,_xlfn.XLOOKUP($A122,'PY1 Data(H)'!$A$1:$A$288,'PY1 Data(H)'!$A$1:$CZ$288))</f>
        <v>#N/A</v>
      </c>
      <c r="I122" s="176" t="e" cm="1">
        <f t="array" ref="I122">_xlfn.XLOOKUP(I$1,'PY1 Data(H)'!$A$1:$CZ$1,_xlfn.XLOOKUP($A122,'PY1 Data(H)'!$A$1:$A$288,'PY1 Data(H)'!$A$1:$CZ$288))</f>
        <v>#N/A</v>
      </c>
      <c r="J122" s="176" t="e" cm="1">
        <f t="array" ref="J122">_xlfn.XLOOKUP(J$1,'PY1 Data(H)'!$A$1:$CZ$1,_xlfn.XLOOKUP($A122,'PY1 Data(H)'!$A$1:$A$288,'PY1 Data(H)'!$A$1:$CZ$288))</f>
        <v>#N/A</v>
      </c>
      <c r="K122" s="176" t="e" cm="1">
        <f t="array" ref="K122">_xlfn.XLOOKUP(K$1,'PY1 Data(H)'!$A$1:$CZ$1,_xlfn.XLOOKUP($A122,'PY1 Data(H)'!$A$1:$A$288,'PY1 Data(H)'!$A$1:$CZ$288))</f>
        <v>#N/A</v>
      </c>
      <c r="L122" s="176" t="e" cm="1">
        <f t="array" ref="L122">_xlfn.XLOOKUP(L$1,'PY1 Data(H)'!$A$1:$CZ$1,_xlfn.XLOOKUP($A122,'PY1 Data(H)'!$A$1:$A$288,'PY1 Data(H)'!$A$1:$CZ$288))</f>
        <v>#N/A</v>
      </c>
      <c r="M122" s="176" t="e" cm="1">
        <f t="array" ref="M122">_xlfn.XLOOKUP(M$1,'PY1 Data(H)'!$A$1:$CZ$1,_xlfn.XLOOKUP($A122,'PY1 Data(H)'!$A$1:$A$288,'PY1 Data(H)'!$A$1:$CZ$288))</f>
        <v>#N/A</v>
      </c>
      <c r="N122" s="176" t="e" cm="1">
        <f t="array" ref="N122">_xlfn.XLOOKUP(N$1,'PY1 Data(H)'!$A$1:$CZ$1,_xlfn.XLOOKUP($A122,'PY1 Data(H)'!$A$1:$A$288,'PY1 Data(H)'!$A$1:$CZ$288))</f>
        <v>#N/A</v>
      </c>
      <c r="O122" s="176" t="e" cm="1">
        <f t="array" ref="O122">_xlfn.XLOOKUP(O$1,'PY1 Data(H)'!$A$1:$CZ$1,_xlfn.XLOOKUP($A122,'PY1 Data(H)'!$A$1:$A$288,'PY1 Data(H)'!$A$1:$CZ$288))</f>
        <v>#N/A</v>
      </c>
      <c r="P122" s="176" t="e" cm="1">
        <f t="array" ref="P122">_xlfn.XLOOKUP(P$1,'PY1 Data(H)'!$A$1:$CZ$1,_xlfn.XLOOKUP($A122,'PY1 Data(H)'!$A$1:$A$288,'PY1 Data(H)'!$A$1:$CZ$288))</f>
        <v>#N/A</v>
      </c>
      <c r="Q122" s="176" t="e" cm="1">
        <f t="array" ref="Q122">_xlfn.XLOOKUP(Q$1,'PY1 Data(H)'!$A$1:$CZ$1,_xlfn.XLOOKUP($A122,'PY1 Data(H)'!$A$1:$A$288,'PY1 Data(H)'!$A$1:$CZ$288))</f>
        <v>#N/A</v>
      </c>
      <c r="R122" s="176" t="e" cm="1">
        <f t="array" ref="R122">_xlfn.XLOOKUP(R$1,'PY1 Data(H)'!$A$1:$CZ$1,_xlfn.XLOOKUP($A122,'PY1 Data(H)'!$A$1:$A$288,'PY1 Data(H)'!$A$1:$CZ$288))</f>
        <v>#N/A</v>
      </c>
      <c r="S122" s="176" t="e" cm="1">
        <f t="array" ref="S122">_xlfn.XLOOKUP(S$1,'PY1 Data(H)'!$A$1:$CZ$1,_xlfn.XLOOKUP($A122,'PY1 Data(H)'!$A$1:$A$288,'PY1 Data(H)'!$A$1:$CZ$288))</f>
        <v>#N/A</v>
      </c>
      <c r="T122" s="176" t="e" cm="1">
        <f t="array" ref="T122">_xlfn.XLOOKUP(T$1,'PY1 Data(H)'!$A$1:$CZ$1,_xlfn.XLOOKUP($A122,'PY1 Data(H)'!$A$1:$A$288,'PY1 Data(H)'!$A$1:$CZ$288))</f>
        <v>#N/A</v>
      </c>
      <c r="U122" s="176" t="e" cm="1">
        <f t="array" ref="U122">_xlfn.XLOOKUP(U$1,'PY1 Data(H)'!$A$1:$CZ$1,_xlfn.XLOOKUP($A122,'PY1 Data(H)'!$A$1:$A$288,'PY1 Data(H)'!$A$1:$CZ$288))</f>
        <v>#N/A</v>
      </c>
      <c r="V122" s="176" t="e" cm="1">
        <f t="array" ref="V122">_xlfn.XLOOKUP(V$1,'PY1 Data(H)'!$A$1:$CZ$1,_xlfn.XLOOKUP($A122,'PY1 Data(H)'!$A$1:$A$288,'PY1 Data(H)'!$A$1:$CZ$288))</f>
        <v>#N/A</v>
      </c>
      <c r="W122" s="176" t="e" cm="1">
        <f t="array" ref="W122">_xlfn.XLOOKUP(W$1,'PY1 Data(H)'!$A$1:$CZ$1,_xlfn.XLOOKUP($A122,'PY1 Data(H)'!$A$1:$A$288,'PY1 Data(H)'!$A$1:$CZ$288))</f>
        <v>#N/A</v>
      </c>
      <c r="X122" s="176" t="e" cm="1">
        <f t="array" ref="X122">_xlfn.XLOOKUP(X$1,'PY1 Data(H)'!$A$1:$CZ$1,_xlfn.XLOOKUP($A122,'PY1 Data(H)'!$A$1:$A$288,'PY1 Data(H)'!$A$1:$CZ$288))</f>
        <v>#N/A</v>
      </c>
      <c r="Y122" s="176" t="e" cm="1">
        <f t="array" ref="Y122">_xlfn.XLOOKUP(Y$1,'PY1 Data(H)'!$A$1:$CZ$1,_xlfn.XLOOKUP($A122,'PY1 Data(H)'!$A$1:$A$288,'PY1 Data(H)'!$A$1:$CZ$288))</f>
        <v>#N/A</v>
      </c>
      <c r="Z122" s="176" t="e" cm="1">
        <f t="array" ref="Z122">_xlfn.XLOOKUP(Z$1,'PY1 Data(H)'!$A$1:$CZ$1,_xlfn.XLOOKUP($A122,'PY1 Data(H)'!$A$1:$A$288,'PY1 Data(H)'!$A$1:$CZ$288))</f>
        <v>#N/A</v>
      </c>
      <c r="AA122" s="176" t="e" cm="1">
        <f t="array" ref="AA122">_xlfn.XLOOKUP(AA$1,'PY1 Data(H)'!$A$1:$CZ$1,_xlfn.XLOOKUP($A122,'PY1 Data(H)'!$A$1:$A$288,'PY1 Data(H)'!$A$1:$CZ$288))</f>
        <v>#N/A</v>
      </c>
      <c r="AB122" s="176" t="e" cm="1">
        <f t="array" ref="AB122">_xlfn.XLOOKUP(AB$1,'PY1 Data(H)'!$A$1:$CZ$1,_xlfn.XLOOKUP($A122,'PY1 Data(H)'!$A$1:$A$288,'PY1 Data(H)'!$A$1:$CZ$288))</f>
        <v>#N/A</v>
      </c>
      <c r="AC122" s="176" t="e" cm="1">
        <f t="array" ref="AC122">_xlfn.XLOOKUP(AC$1,'PY1 Data(H)'!$A$1:$CZ$1,_xlfn.XLOOKUP($A122,'PY1 Data(H)'!$A$1:$A$288,'PY1 Data(H)'!$A$1:$CZ$288))</f>
        <v>#N/A</v>
      </c>
      <c r="AD122" s="176" t="e" cm="1">
        <f t="array" ref="AD122">_xlfn.XLOOKUP(AD$1,'PY1 Data(H)'!$A$1:$CZ$1,_xlfn.XLOOKUP($A122,'PY1 Data(H)'!$A$1:$A$288,'PY1 Data(H)'!$A$1:$CZ$288))</f>
        <v>#N/A</v>
      </c>
      <c r="AE122" s="176" t="e" cm="1">
        <f t="array" ref="AE122">_xlfn.XLOOKUP(AE$1,'PY1 Data(H)'!$A$1:$CZ$1,_xlfn.XLOOKUP($A122,'PY1 Data(H)'!$A$1:$A$288,'PY1 Data(H)'!$A$1:$CZ$288))</f>
        <v>#N/A</v>
      </c>
      <c r="AF122" s="176" t="e" cm="1">
        <f t="array" ref="AF122">_xlfn.XLOOKUP(AF$1,'PY1 Data(H)'!$A$1:$CZ$1,_xlfn.XLOOKUP($A122,'PY1 Data(H)'!$A$1:$A$288,'PY1 Data(H)'!$A$1:$CZ$288))</f>
        <v>#N/A</v>
      </c>
      <c r="AG122" s="176" t="e" cm="1">
        <f t="array" ref="AG122">_xlfn.XLOOKUP(AG$1,'PY1 Data(H)'!$A$1:$CZ$1,_xlfn.XLOOKUP($A122,'PY1 Data(H)'!$A$1:$A$288,'PY1 Data(H)'!$A$1:$CZ$288))</f>
        <v>#N/A</v>
      </c>
      <c r="AH122" s="176" t="e" cm="1">
        <f t="array" ref="AH122">_xlfn.XLOOKUP(AH$1,'PY1 Data(H)'!$A$1:$CZ$1,_xlfn.XLOOKUP($A122,'PY1 Data(H)'!$A$1:$A$288,'PY1 Data(H)'!$A$1:$CZ$288))</f>
        <v>#N/A</v>
      </c>
      <c r="AI122" s="176" t="e" cm="1">
        <f t="array" ref="AI122">_xlfn.XLOOKUP(AI$1,'PY1 Data(H)'!$A$1:$CZ$1,_xlfn.XLOOKUP($A122,'PY1 Data(H)'!$A$1:$A$288,'PY1 Data(H)'!$A$1:$CZ$288))</f>
        <v>#N/A</v>
      </c>
      <c r="AJ122" s="176" t="e" cm="1">
        <f t="array" ref="AJ122">_xlfn.XLOOKUP(AJ$1,'PY1 Data(H)'!$A$1:$CZ$1,_xlfn.XLOOKUP($A122,'PY1 Data(H)'!$A$1:$A$288,'PY1 Data(H)'!$A$1:$CZ$288))</f>
        <v>#N/A</v>
      </c>
      <c r="AK122" s="176" t="e" cm="1">
        <f t="array" ref="AK122">_xlfn.XLOOKUP(AK$1,'PY1 Data(H)'!$A$1:$CZ$1,_xlfn.XLOOKUP($A122,'PY1 Data(H)'!$A$1:$A$288,'PY1 Data(H)'!$A$1:$CZ$288))</f>
        <v>#N/A</v>
      </c>
      <c r="AL122" s="176" t="e" cm="1">
        <f t="array" ref="AL122">_xlfn.XLOOKUP(AL$1,'PY1 Data(H)'!$A$1:$CZ$1,_xlfn.XLOOKUP($A122,'PY1 Data(H)'!$A$1:$A$288,'PY1 Data(H)'!$A$1:$CZ$288))</f>
        <v>#N/A</v>
      </c>
      <c r="AM122" s="176" t="e" cm="1">
        <f t="array" ref="AM122">_xlfn.XLOOKUP(AM$1,'PY1 Data(H)'!$A$1:$CZ$1,_xlfn.XLOOKUP($A122,'PY1 Data(H)'!$A$1:$A$288,'PY1 Data(H)'!$A$1:$CZ$288))</f>
        <v>#N/A</v>
      </c>
      <c r="AN122" s="176" t="e" cm="1">
        <f t="array" ref="AN122">_xlfn.XLOOKUP(AN$1,'PY1 Data(H)'!$A$1:$CZ$1,_xlfn.XLOOKUP($A122,'PY1 Data(H)'!$A$1:$A$288,'PY1 Data(H)'!$A$1:$CZ$288))</f>
        <v>#N/A</v>
      </c>
      <c r="AO122" s="176" t="e" cm="1">
        <f t="array" ref="AO122">_xlfn.XLOOKUP(AO$1,'PY1 Data(H)'!$A$1:$CZ$1,_xlfn.XLOOKUP($A122,'PY1 Data(H)'!$A$1:$A$288,'PY1 Data(H)'!$A$1:$CZ$288))</f>
        <v>#N/A</v>
      </c>
      <c r="AP122" s="176" t="e" cm="1">
        <f t="array" ref="AP122">_xlfn.XLOOKUP(AP$1,'PY1 Data(H)'!$A$1:$CZ$1,_xlfn.XLOOKUP($A122,'PY1 Data(H)'!$A$1:$A$288,'PY1 Data(H)'!$A$1:$CZ$288))</f>
        <v>#N/A</v>
      </c>
      <c r="AQ122" s="176" t="e" cm="1">
        <f t="array" ref="AQ122">_xlfn.XLOOKUP(AQ$1,'PY1 Data(H)'!$A$1:$CZ$1,_xlfn.XLOOKUP($A122,'PY1 Data(H)'!$A$1:$A$288,'PY1 Data(H)'!$A$1:$CZ$288))</f>
        <v>#N/A</v>
      </c>
      <c r="AR122" s="176" t="e" cm="1">
        <f t="array" ref="AR122">_xlfn.XLOOKUP(AR$1,'PY1 Data(H)'!$A$1:$CZ$1,_xlfn.XLOOKUP($A122,'PY1 Data(H)'!$A$1:$A$288,'PY1 Data(H)'!$A$1:$CZ$288))</f>
        <v>#N/A</v>
      </c>
      <c r="AS122" s="176" t="e" cm="1">
        <f t="array" ref="AS122">_xlfn.XLOOKUP(AS$1,'PY1 Data(H)'!$A$1:$CZ$1,_xlfn.XLOOKUP($A122,'PY1 Data(H)'!$A$1:$A$288,'PY1 Data(H)'!$A$1:$CZ$288))</f>
        <v>#N/A</v>
      </c>
      <c r="AT122" s="176" t="e" cm="1">
        <f t="array" ref="AT122">_xlfn.XLOOKUP(AT$1,'PY1 Data(H)'!$A$1:$CZ$1,_xlfn.XLOOKUP($A122,'PY1 Data(H)'!$A$1:$A$288,'PY1 Data(H)'!$A$1:$CZ$288))</f>
        <v>#N/A</v>
      </c>
      <c r="AU122" s="176" t="e" cm="1">
        <f t="array" ref="AU122">_xlfn.XLOOKUP(AU$1,'PY1 Data(H)'!$A$1:$CZ$1,_xlfn.XLOOKUP($A122,'PY1 Data(H)'!$A$1:$A$288,'PY1 Data(H)'!$A$1:$CZ$288))</f>
        <v>#N/A</v>
      </c>
      <c r="AV122" s="176" t="e" cm="1">
        <f t="array" ref="AV122">_xlfn.XLOOKUP(AV$1,'PY1 Data(H)'!$A$1:$CZ$1,_xlfn.XLOOKUP($A122,'PY1 Data(H)'!$A$1:$A$288,'PY1 Data(H)'!$A$1:$CZ$288))</f>
        <v>#N/A</v>
      </c>
      <c r="AW122" s="176" t="e" cm="1">
        <f t="array" ref="AW122">_xlfn.XLOOKUP(AW$1,'PY1 Data(H)'!$A$1:$CZ$1,_xlfn.XLOOKUP($A122,'PY1 Data(H)'!$A$1:$A$288,'PY1 Data(H)'!$A$1:$CZ$288))</f>
        <v>#N/A</v>
      </c>
      <c r="AX122" s="176" t="e" cm="1">
        <f t="array" ref="AX122">_xlfn.XLOOKUP(AX$1,'PY1 Data(H)'!$A$1:$CZ$1,_xlfn.XLOOKUP($A122,'PY1 Data(H)'!$A$1:$A$288,'PY1 Data(H)'!$A$1:$CZ$288))</f>
        <v>#N/A</v>
      </c>
      <c r="AY122" s="176" t="e" cm="1">
        <f t="array" ref="AY122">_xlfn.XLOOKUP(AY$1,'PY1 Data(H)'!$A$1:$CZ$1,_xlfn.XLOOKUP($A122,'PY1 Data(H)'!$A$1:$A$288,'PY1 Data(H)'!$A$1:$CZ$288))</f>
        <v>#N/A</v>
      </c>
      <c r="AZ122" s="176" t="e" cm="1">
        <f t="array" ref="AZ122">_xlfn.XLOOKUP(AZ$1,'PY1 Data(H)'!$A$1:$CZ$1,_xlfn.XLOOKUP($A122,'PY1 Data(H)'!$A$1:$A$288,'PY1 Data(H)'!$A$1:$CZ$288))</f>
        <v>#N/A</v>
      </c>
      <c r="BA122" s="176" t="e" cm="1">
        <f t="array" ref="BA122">_xlfn.XLOOKUP(BA$1,'PY1 Data(H)'!$A$1:$CZ$1,_xlfn.XLOOKUP($A122,'PY1 Data(H)'!$A$1:$A$288,'PY1 Data(H)'!$A$1:$CZ$288))</f>
        <v>#N/A</v>
      </c>
      <c r="BB122" s="176" t="e" cm="1">
        <f t="array" ref="BB122">_xlfn.XLOOKUP(BB$1,'PY1 Data(H)'!$A$1:$CZ$1,_xlfn.XLOOKUP($A122,'PY1 Data(H)'!$A$1:$A$288,'PY1 Data(H)'!$A$1:$CZ$288))</f>
        <v>#N/A</v>
      </c>
      <c r="BC122" s="176" t="e" cm="1">
        <f t="array" ref="BC122">_xlfn.XLOOKUP(BC$1,'PY1 Data(H)'!$A$1:$CZ$1,_xlfn.XLOOKUP($A122,'PY1 Data(H)'!$A$1:$A$288,'PY1 Data(H)'!$A$1:$CZ$288))</f>
        <v>#N/A</v>
      </c>
      <c r="BD122" s="176" t="e" cm="1">
        <f t="array" ref="BD122">_xlfn.XLOOKUP(BD$1,'PY1 Data(H)'!$A$1:$CZ$1,_xlfn.XLOOKUP($A122,'PY1 Data(H)'!$A$1:$A$288,'PY1 Data(H)'!$A$1:$CZ$288))</f>
        <v>#N/A</v>
      </c>
      <c r="BE122" s="176" t="e" cm="1">
        <f t="array" ref="BE122">_xlfn.XLOOKUP(BE$1,'PY1 Data(H)'!$A$1:$CZ$1,_xlfn.XLOOKUP($A122,'PY1 Data(H)'!$A$1:$A$288,'PY1 Data(H)'!$A$1:$CZ$288))</f>
        <v>#N/A</v>
      </c>
      <c r="BF122" s="176" t="e" cm="1">
        <f t="array" ref="BF122">_xlfn.XLOOKUP(BF$1,'PY1 Data(H)'!$A$1:$CZ$1,_xlfn.XLOOKUP($A122,'PY1 Data(H)'!$A$1:$A$288,'PY1 Data(H)'!$A$1:$CZ$288))</f>
        <v>#N/A</v>
      </c>
      <c r="BG122" s="176" t="e" cm="1">
        <f t="array" ref="BG122">_xlfn.XLOOKUP(BG$1,'PY1 Data(H)'!$A$1:$CZ$1,_xlfn.XLOOKUP($A122,'PY1 Data(H)'!$A$1:$A$288,'PY1 Data(H)'!$A$1:$CZ$288))</f>
        <v>#N/A</v>
      </c>
      <c r="BH122" s="176" t="e" cm="1">
        <f t="array" ref="BH122">_xlfn.XLOOKUP(BH$1,'PY1 Data(H)'!$A$1:$CZ$1,_xlfn.XLOOKUP($A122,'PY1 Data(H)'!$A$1:$A$288,'PY1 Data(H)'!$A$1:$CZ$288))</f>
        <v>#N/A</v>
      </c>
      <c r="BI122" s="176" t="e" cm="1">
        <f t="array" ref="BI122">_xlfn.XLOOKUP(BI$1,'PY1 Data(H)'!$A$1:$CZ$1,_xlfn.XLOOKUP($A122,'PY1 Data(H)'!$A$1:$A$288,'PY1 Data(H)'!$A$1:$CZ$288))</f>
        <v>#N/A</v>
      </c>
      <c r="BJ122" s="176" t="e" cm="1">
        <f t="array" ref="BJ122">_xlfn.XLOOKUP(BJ$1,'PY1 Data(H)'!$A$1:$CZ$1,_xlfn.XLOOKUP($A122,'PY1 Data(H)'!$A$1:$A$288,'PY1 Data(H)'!$A$1:$CZ$288))</f>
        <v>#N/A</v>
      </c>
      <c r="BK122" s="176" t="e" cm="1">
        <f t="array" ref="BK122">_xlfn.XLOOKUP(BK$1,'PY1 Data(H)'!$A$1:$CZ$1,_xlfn.XLOOKUP($A122,'PY1 Data(H)'!$A$1:$A$288,'PY1 Data(H)'!$A$1:$CZ$288))</f>
        <v>#N/A</v>
      </c>
      <c r="BL122" s="176" t="e" cm="1">
        <f t="array" ref="BL122">_xlfn.XLOOKUP(BL$1,'PY1 Data(H)'!$A$1:$CZ$1,_xlfn.XLOOKUP($A122,'PY1 Data(H)'!$A$1:$A$288,'PY1 Data(H)'!$A$1:$CZ$288))</f>
        <v>#N/A</v>
      </c>
      <c r="BM122" s="176" t="e" cm="1">
        <f t="array" ref="BM122">_xlfn.XLOOKUP(BM$1,'PY1 Data(H)'!$A$1:$CZ$1,_xlfn.XLOOKUP($A122,'PY1 Data(H)'!$A$1:$A$288,'PY1 Data(H)'!$A$1:$CZ$288))</f>
        <v>#N/A</v>
      </c>
      <c r="BN122" s="176" t="e" cm="1">
        <f t="array" ref="BN122">_xlfn.XLOOKUP(BN$1,'PY1 Data(H)'!$A$1:$CZ$1,_xlfn.XLOOKUP($A122,'PY1 Data(H)'!$A$1:$A$288,'PY1 Data(H)'!$A$1:$CZ$288))</f>
        <v>#N/A</v>
      </c>
      <c r="BO122" s="176" t="e" cm="1">
        <f t="array" ref="BO122">_xlfn.XLOOKUP(BO$1,'PY1 Data(H)'!$A$1:$CZ$1,_xlfn.XLOOKUP($A122,'PY1 Data(H)'!$A$1:$A$288,'PY1 Data(H)'!$A$1:$CZ$288))</f>
        <v>#N/A</v>
      </c>
      <c r="BP122" s="176" t="e" cm="1">
        <f t="array" ref="BP122">_xlfn.XLOOKUP(BP$1,'PY1 Data(H)'!$A$1:$CZ$1,_xlfn.XLOOKUP($A122,'PY1 Data(H)'!$A$1:$A$288,'PY1 Data(H)'!$A$1:$CZ$288))</f>
        <v>#N/A</v>
      </c>
      <c r="BQ122" s="176" t="e" cm="1">
        <f t="array" ref="BQ122">_xlfn.XLOOKUP(BQ$1,'PY1 Data(H)'!$A$1:$CZ$1,_xlfn.XLOOKUP($A122,'PY1 Data(H)'!$A$1:$A$288,'PY1 Data(H)'!$A$1:$CZ$288))</f>
        <v>#N/A</v>
      </c>
      <c r="BR122" s="176" t="e" cm="1">
        <f t="array" ref="BR122">_xlfn.XLOOKUP(BR$1,'PY1 Data(H)'!$A$1:$CZ$1,_xlfn.XLOOKUP($A122,'PY1 Data(H)'!$A$1:$A$288,'PY1 Data(H)'!$A$1:$CZ$288))</f>
        <v>#N/A</v>
      </c>
      <c r="BS122" s="176" t="e" cm="1">
        <f t="array" ref="BS122">_xlfn.XLOOKUP(BS$1,'PY1 Data(H)'!$A$1:$CZ$1,_xlfn.XLOOKUP($A122,'PY1 Data(H)'!$A$1:$A$288,'PY1 Data(H)'!$A$1:$CZ$288))</f>
        <v>#N/A</v>
      </c>
      <c r="BT122" s="176" t="e" cm="1">
        <f t="array" ref="BT122">_xlfn.XLOOKUP(BT$1,'PY1 Data(H)'!$A$1:$CZ$1,_xlfn.XLOOKUP($A122,'PY1 Data(H)'!$A$1:$A$288,'PY1 Data(H)'!$A$1:$CZ$288))</f>
        <v>#N/A</v>
      </c>
      <c r="BU122" s="176" t="e" cm="1">
        <f t="array" ref="BU122">_xlfn.XLOOKUP(BU$1,'PY1 Data(H)'!$A$1:$CZ$1,_xlfn.XLOOKUP($A122,'PY1 Data(H)'!$A$1:$A$288,'PY1 Data(H)'!$A$1:$CZ$288))</f>
        <v>#N/A</v>
      </c>
      <c r="BV122" s="176" t="e" cm="1">
        <f t="array" ref="BV122">_xlfn.XLOOKUP(BV$1,'PY1 Data(H)'!$A$1:$CZ$1,_xlfn.XLOOKUP($A122,'PY1 Data(H)'!$A$1:$A$288,'PY1 Data(H)'!$A$1:$CZ$288))</f>
        <v>#N/A</v>
      </c>
      <c r="BW122" s="176" t="e" cm="1">
        <f t="array" ref="BW122">_xlfn.XLOOKUP(BW$1,'PY1 Data(H)'!$A$1:$CZ$1,_xlfn.XLOOKUP($A122,'PY1 Data(H)'!$A$1:$A$288,'PY1 Data(H)'!$A$1:$CZ$288))</f>
        <v>#N/A</v>
      </c>
      <c r="BX122" s="176" t="e" cm="1">
        <f t="array" ref="BX122">_xlfn.XLOOKUP(BX$1,'PY1 Data(H)'!$A$1:$CZ$1,_xlfn.XLOOKUP($A122,'PY1 Data(H)'!$A$1:$A$288,'PY1 Data(H)'!$A$1:$CZ$288))</f>
        <v>#N/A</v>
      </c>
      <c r="BY122" s="176" t="e" cm="1">
        <f t="array" ref="BY122">_xlfn.XLOOKUP(BY$1,'PY1 Data(H)'!$A$1:$CZ$1,_xlfn.XLOOKUP($A122,'PY1 Data(H)'!$A$1:$A$288,'PY1 Data(H)'!$A$1:$CZ$288))</f>
        <v>#N/A</v>
      </c>
      <c r="BZ122" s="176" t="e" cm="1">
        <f t="array" ref="BZ122">_xlfn.XLOOKUP(BZ$1,'PY1 Data(H)'!$A$1:$CZ$1,_xlfn.XLOOKUP($A122,'PY1 Data(H)'!$A$1:$A$288,'PY1 Data(H)'!$A$1:$CZ$288))</f>
        <v>#N/A</v>
      </c>
      <c r="CA122" s="176" t="e" cm="1">
        <f t="array" ref="CA122">_xlfn.XLOOKUP(CA$1,'PY1 Data(H)'!$A$1:$CZ$1,_xlfn.XLOOKUP($A122,'PY1 Data(H)'!$A$1:$A$288,'PY1 Data(H)'!$A$1:$CZ$288))</f>
        <v>#N/A</v>
      </c>
      <c r="CB122" s="176" t="e" cm="1">
        <f t="array" ref="CB122">_xlfn.XLOOKUP(CB$1,'PY1 Data(H)'!$A$1:$CZ$1,_xlfn.XLOOKUP($A122,'PY1 Data(H)'!$A$1:$A$288,'PY1 Data(H)'!$A$1:$CZ$288))</f>
        <v>#N/A</v>
      </c>
      <c r="CC122" s="176" t="e" cm="1">
        <f t="array" ref="CC122">_xlfn.XLOOKUP(CC$1,'PY1 Data(H)'!$A$1:$CZ$1,_xlfn.XLOOKUP($A122,'PY1 Data(H)'!$A$1:$A$288,'PY1 Data(H)'!$A$1:$CZ$288))</f>
        <v>#N/A</v>
      </c>
      <c r="CD122" s="176" t="e" cm="1">
        <f t="array" ref="CD122">_xlfn.XLOOKUP(CD$1,'PY1 Data(H)'!$A$1:$CZ$1,_xlfn.XLOOKUP($A122,'PY1 Data(H)'!$A$1:$A$288,'PY1 Data(H)'!$A$1:$CZ$288))</f>
        <v>#N/A</v>
      </c>
      <c r="CE122" s="176" t="e" cm="1">
        <f t="array" ref="CE122">_xlfn.XLOOKUP(CE$1,'PY1 Data(H)'!$A$1:$CZ$1,_xlfn.XLOOKUP($A122,'PY1 Data(H)'!$A$1:$A$288,'PY1 Data(H)'!$A$1:$CZ$288))</f>
        <v>#N/A</v>
      </c>
      <c r="CF122" s="176" t="e" cm="1">
        <f t="array" ref="CF122">_xlfn.XLOOKUP(CF$1,'PY1 Data(H)'!$A$1:$CZ$1,_xlfn.XLOOKUP($A122,'PY1 Data(H)'!$A$1:$A$288,'PY1 Data(H)'!$A$1:$CZ$288))</f>
        <v>#N/A</v>
      </c>
      <c r="CG122" s="176" t="e" cm="1">
        <f t="array" ref="CG122">_xlfn.XLOOKUP(CG$1,'PY1 Data(H)'!$A$1:$CZ$1,_xlfn.XLOOKUP($A122,'PY1 Data(H)'!$A$1:$A$288,'PY1 Data(H)'!$A$1:$CZ$288))</f>
        <v>#N/A</v>
      </c>
      <c r="CH122" s="176" t="e" cm="1">
        <f t="array" ref="CH122">_xlfn.XLOOKUP(CH$1,'PY1 Data(H)'!$A$1:$CZ$1,_xlfn.XLOOKUP($A122,'PY1 Data(H)'!$A$1:$A$288,'PY1 Data(H)'!$A$1:$CZ$288))</f>
        <v>#N/A</v>
      </c>
      <c r="CI122" s="176" t="e" cm="1">
        <f t="array" ref="CI122">_xlfn.XLOOKUP(CI$1,'PY1 Data(H)'!$A$1:$CZ$1,_xlfn.XLOOKUP($A122,'PY1 Data(H)'!$A$1:$A$288,'PY1 Data(H)'!$A$1:$CZ$288))</f>
        <v>#N/A</v>
      </c>
      <c r="CJ122" s="176" t="e" cm="1">
        <f t="array" ref="CJ122">_xlfn.XLOOKUP(CJ$1,'PY1 Data(H)'!$A$1:$CZ$1,_xlfn.XLOOKUP($A122,'PY1 Data(H)'!$A$1:$A$288,'PY1 Data(H)'!$A$1:$CZ$288))</f>
        <v>#N/A</v>
      </c>
      <c r="CK122" s="176" t="e" cm="1">
        <f t="array" ref="CK122">_xlfn.XLOOKUP(CK$1,'PY1 Data(H)'!$A$1:$CZ$1,_xlfn.XLOOKUP($A122,'PY1 Data(H)'!$A$1:$A$288,'PY1 Data(H)'!$A$1:$CZ$288))</f>
        <v>#N/A</v>
      </c>
      <c r="CL122" s="176" t="e" cm="1">
        <f t="array" ref="CL122">_xlfn.XLOOKUP(CL$1,'PY1 Data(H)'!$A$1:$CZ$1,_xlfn.XLOOKUP($A122,'PY1 Data(H)'!$A$1:$A$288,'PY1 Data(H)'!$A$1:$CZ$288))</f>
        <v>#N/A</v>
      </c>
      <c r="CM122" s="176" t="e" cm="1">
        <f t="array" ref="CM122">_xlfn.XLOOKUP(CM$1,'PY1 Data(H)'!$A$1:$CZ$1,_xlfn.XLOOKUP($A122,'PY1 Data(H)'!$A$1:$A$288,'PY1 Data(H)'!$A$1:$CZ$288))</f>
        <v>#N/A</v>
      </c>
      <c r="CN122" s="176" t="e" cm="1">
        <f t="array" ref="CN122">_xlfn.XLOOKUP(CN$1,'PY1 Data(H)'!$A$1:$CZ$1,_xlfn.XLOOKUP($A122,'PY1 Data(H)'!$A$1:$A$288,'PY1 Data(H)'!$A$1:$CZ$288))</f>
        <v>#N/A</v>
      </c>
      <c r="CO122" s="176" t="e" cm="1">
        <f t="array" ref="CO122">_xlfn.XLOOKUP(CO$1,'PY1 Data(H)'!$A$1:$CZ$1,_xlfn.XLOOKUP($A122,'PY1 Data(H)'!$A$1:$A$288,'PY1 Data(H)'!$A$1:$CZ$288))</f>
        <v>#N/A</v>
      </c>
      <c r="CP122" s="176" t="e" cm="1">
        <f t="array" ref="CP122">_xlfn.XLOOKUP(CP$1,'PY1 Data(H)'!$A$1:$CZ$1,_xlfn.XLOOKUP($A122,'PY1 Data(H)'!$A$1:$A$288,'PY1 Data(H)'!$A$1:$CZ$288))</f>
        <v>#N/A</v>
      </c>
      <c r="CQ122" s="176" t="e" cm="1">
        <f t="array" ref="CQ122">_xlfn.XLOOKUP(CQ$1,'PY1 Data(H)'!$A$1:$CZ$1,_xlfn.XLOOKUP($A122,'PY1 Data(H)'!$A$1:$A$288,'PY1 Data(H)'!$A$1:$CZ$288))</f>
        <v>#N/A</v>
      </c>
      <c r="CR122" s="176" t="e" cm="1">
        <f t="array" ref="CR122">_xlfn.XLOOKUP(CR$1,'PY1 Data(H)'!$A$1:$CZ$1,_xlfn.XLOOKUP($A122,'PY1 Data(H)'!$A$1:$A$288,'PY1 Data(H)'!$A$1:$CZ$288))</f>
        <v>#N/A</v>
      </c>
      <c r="CS122" s="176" t="e" cm="1">
        <f t="array" ref="CS122">_xlfn.XLOOKUP(CS$1,'PY1 Data(H)'!$A$1:$CZ$1,_xlfn.XLOOKUP($A122,'PY1 Data(H)'!$A$1:$A$288,'PY1 Data(H)'!$A$1:$CZ$288))</f>
        <v>#N/A</v>
      </c>
      <c r="CT122" s="176" t="e" cm="1">
        <f t="array" ref="CT122">_xlfn.XLOOKUP(CT$1,'PY1 Data(H)'!$A$1:$CZ$1,_xlfn.XLOOKUP($A122,'PY1 Data(H)'!$A$1:$A$288,'PY1 Data(H)'!$A$1:$CZ$288))</f>
        <v>#N/A</v>
      </c>
      <c r="CU122" s="176" t="e" cm="1">
        <f t="array" ref="CU122">_xlfn.XLOOKUP(CU$1,'PY1 Data(H)'!$A$1:$CZ$1,_xlfn.XLOOKUP($A122,'PY1 Data(H)'!$A$1:$A$288,'PY1 Data(H)'!$A$1:$CZ$288))</f>
        <v>#N/A</v>
      </c>
      <c r="CV122" s="176" t="e" cm="1">
        <f t="array" ref="CV122">_xlfn.XLOOKUP(CV$1,'PY1 Data(H)'!$A$1:$CZ$1,_xlfn.XLOOKUP($A122,'PY1 Data(H)'!$A$1:$A$288,'PY1 Data(H)'!$A$1:$CZ$288))</f>
        <v>#N/A</v>
      </c>
      <c r="CW122" s="176" t="e" cm="1">
        <f t="array" ref="CW122">_xlfn.XLOOKUP(CW$1,'PY1 Data(H)'!$A$1:$CZ$1,_xlfn.XLOOKUP($A122,'PY1 Data(H)'!$A$1:$A$288,'PY1 Data(H)'!$A$1:$CZ$288))</f>
        <v>#N/A</v>
      </c>
      <c r="CX122" s="176" t="e" cm="1">
        <f t="array" ref="CX122">_xlfn.XLOOKUP(CX$1,'PY1 Data(H)'!$A$1:$CZ$1,_xlfn.XLOOKUP($A122,'PY1 Data(H)'!$A$1:$A$288,'PY1 Data(H)'!$A$1:$CZ$288))</f>
        <v>#N/A</v>
      </c>
      <c r="CY122" s="176" t="e" cm="1">
        <f t="array" ref="CY122">_xlfn.XLOOKUP(CY$1,'PY1 Data(H)'!$A$1:$CZ$1,_xlfn.XLOOKUP($A122,'PY1 Data(H)'!$A$1:$A$288,'PY1 Data(H)'!$A$1:$CZ$288))</f>
        <v>#N/A</v>
      </c>
    </row>
    <row r="123" spans="1:103" x14ac:dyDescent="0.3">
      <c r="A123">
        <v>51</v>
      </c>
      <c r="D123" s="176" cm="1">
        <f t="array" ref="D123">_xlfn.XLOOKUP(D$1,'PY1 Data(H)'!$A$1:$CZ$1,_xlfn.XLOOKUP($A123,'PY1 Data(H)'!$A$1:$A$288,'PY1 Data(H)'!$A$1:$CZ$288))</f>
        <v>0</v>
      </c>
      <c r="E123" s="176" cm="1">
        <f t="array" ref="E123">_xlfn.XLOOKUP(E$1,'PY1 Data(H)'!$A$1:$CZ$1,_xlfn.XLOOKUP($A123,'PY1 Data(H)'!$A$1:$A$288,'PY1 Data(H)'!$A$1:$CZ$288))</f>
        <v>1658224</v>
      </c>
      <c r="F123" s="176" cm="1">
        <f t="array" ref="F123">_xlfn.XLOOKUP(F$1,'PY1 Data(H)'!$A$1:$CZ$1,_xlfn.XLOOKUP($A123,'PY1 Data(H)'!$A$1:$A$288,'PY1 Data(H)'!$A$1:$CZ$288))</f>
        <v>0</v>
      </c>
      <c r="G123" s="176" cm="1">
        <f t="array" ref="G123">_xlfn.XLOOKUP(G$1,'PY1 Data(H)'!$A$1:$CZ$1,_xlfn.XLOOKUP($A123,'PY1 Data(H)'!$A$1:$A$288,'PY1 Data(H)'!$A$1:$CZ$288))</f>
        <v>0</v>
      </c>
      <c r="H123" s="176" cm="1">
        <f t="array" ref="H123">_xlfn.XLOOKUP(H$1,'PY1 Data(H)'!$A$1:$CZ$1,_xlfn.XLOOKUP($A123,'PY1 Data(H)'!$A$1:$A$288,'PY1 Data(H)'!$A$1:$CZ$288))</f>
        <v>0</v>
      </c>
      <c r="I123" s="176" cm="1">
        <f t="array" ref="I123">_xlfn.XLOOKUP(I$1,'PY1 Data(H)'!$A$1:$CZ$1,_xlfn.XLOOKUP($A123,'PY1 Data(H)'!$A$1:$A$288,'PY1 Data(H)'!$A$1:$CZ$288))</f>
        <v>0</v>
      </c>
      <c r="J123" s="176" cm="1">
        <f t="array" ref="J123">_xlfn.XLOOKUP(J$1,'PY1 Data(H)'!$A$1:$CZ$1,_xlfn.XLOOKUP($A123,'PY1 Data(H)'!$A$1:$A$288,'PY1 Data(H)'!$A$1:$CZ$288))</f>
        <v>3992243</v>
      </c>
      <c r="K123" s="176" cm="1">
        <f t="array" ref="K123">_xlfn.XLOOKUP(K$1,'PY1 Data(H)'!$A$1:$CZ$1,_xlfn.XLOOKUP($A123,'PY1 Data(H)'!$A$1:$A$288,'PY1 Data(H)'!$A$1:$CZ$288))</f>
        <v>930317</v>
      </c>
      <c r="L123" s="176" cm="1">
        <f t="array" ref="L123">_xlfn.XLOOKUP(L$1,'PY1 Data(H)'!$A$1:$CZ$1,_xlfn.XLOOKUP($A123,'PY1 Data(H)'!$A$1:$A$288,'PY1 Data(H)'!$A$1:$CZ$288))</f>
        <v>1559953</v>
      </c>
      <c r="M123" s="176" cm="1">
        <f t="array" ref="M123">_xlfn.XLOOKUP(M$1,'PY1 Data(H)'!$A$1:$CZ$1,_xlfn.XLOOKUP($A123,'PY1 Data(H)'!$A$1:$A$288,'PY1 Data(H)'!$A$1:$CZ$288))</f>
        <v>41216775</v>
      </c>
      <c r="N123" s="176" cm="1">
        <f t="array" ref="N123">_xlfn.XLOOKUP(N$1,'PY1 Data(H)'!$A$1:$CZ$1,_xlfn.XLOOKUP($A123,'PY1 Data(H)'!$A$1:$A$288,'PY1 Data(H)'!$A$1:$CZ$288))</f>
        <v>0</v>
      </c>
      <c r="O123" s="176" cm="1">
        <f t="array" ref="O123">_xlfn.XLOOKUP(O$1,'PY1 Data(H)'!$A$1:$CZ$1,_xlfn.XLOOKUP($A123,'PY1 Data(H)'!$A$1:$A$288,'PY1 Data(H)'!$A$1:$CZ$288))</f>
        <v>-3350</v>
      </c>
      <c r="P123" s="176" cm="1">
        <f t="array" ref="P123">_xlfn.XLOOKUP(P$1,'PY1 Data(H)'!$A$1:$CZ$1,_xlfn.XLOOKUP($A123,'PY1 Data(H)'!$A$1:$A$288,'PY1 Data(H)'!$A$1:$CZ$288))</f>
        <v>0</v>
      </c>
      <c r="Q123" s="176" cm="1">
        <f t="array" ref="Q123">_xlfn.XLOOKUP(Q$1,'PY1 Data(H)'!$A$1:$CZ$1,_xlfn.XLOOKUP($A123,'PY1 Data(H)'!$A$1:$A$288,'PY1 Data(H)'!$A$1:$CZ$288))</f>
        <v>1084304</v>
      </c>
      <c r="R123" s="176" cm="1">
        <f t="array" ref="R123">_xlfn.XLOOKUP(R$1,'PY1 Data(H)'!$A$1:$CZ$1,_xlfn.XLOOKUP($A123,'PY1 Data(H)'!$A$1:$A$288,'PY1 Data(H)'!$A$1:$CZ$288))</f>
        <v>1209265</v>
      </c>
      <c r="S123" s="176" cm="1">
        <f t="array" ref="S123">_xlfn.XLOOKUP(S$1,'PY1 Data(H)'!$A$1:$CZ$1,_xlfn.XLOOKUP($A123,'PY1 Data(H)'!$A$1:$A$288,'PY1 Data(H)'!$A$1:$CZ$288))</f>
        <v>-1986</v>
      </c>
      <c r="T123" s="176" cm="1">
        <f t="array" ref="T123">_xlfn.XLOOKUP(T$1,'PY1 Data(H)'!$A$1:$CZ$1,_xlfn.XLOOKUP($A123,'PY1 Data(H)'!$A$1:$A$288,'PY1 Data(H)'!$A$1:$CZ$288))</f>
        <v>0</v>
      </c>
      <c r="U123" s="176" cm="1">
        <f t="array" ref="U123">_xlfn.XLOOKUP(U$1,'PY1 Data(H)'!$A$1:$CZ$1,_xlfn.XLOOKUP($A123,'PY1 Data(H)'!$A$1:$A$288,'PY1 Data(H)'!$A$1:$CZ$288))</f>
        <v>0</v>
      </c>
      <c r="V123" s="176" cm="1">
        <f t="array" ref="V123">_xlfn.XLOOKUP(V$1,'PY1 Data(H)'!$A$1:$CZ$1,_xlfn.XLOOKUP($A123,'PY1 Data(H)'!$A$1:$A$288,'PY1 Data(H)'!$A$1:$CZ$288))</f>
        <v>2725974</v>
      </c>
      <c r="W123" s="176" cm="1">
        <f t="array" ref="W123">_xlfn.XLOOKUP(W$1,'PY1 Data(H)'!$A$1:$CZ$1,_xlfn.XLOOKUP($A123,'PY1 Data(H)'!$A$1:$A$288,'PY1 Data(H)'!$A$1:$CZ$288))</f>
        <v>0</v>
      </c>
      <c r="X123" s="176" cm="1">
        <f t="array" ref="X123">_xlfn.XLOOKUP(X$1,'PY1 Data(H)'!$A$1:$CZ$1,_xlfn.XLOOKUP($A123,'PY1 Data(H)'!$A$1:$A$288,'PY1 Data(H)'!$A$1:$CZ$288))</f>
        <v>385072</v>
      </c>
      <c r="Y123" s="176" cm="1">
        <f t="array" ref="Y123">_xlfn.XLOOKUP(Y$1,'PY1 Data(H)'!$A$1:$CZ$1,_xlfn.XLOOKUP($A123,'PY1 Data(H)'!$A$1:$A$288,'PY1 Data(H)'!$A$1:$CZ$288))</f>
        <v>167979</v>
      </c>
      <c r="Z123" s="176" cm="1">
        <f t="array" ref="Z123">_xlfn.XLOOKUP(Z$1,'PY1 Data(H)'!$A$1:$CZ$1,_xlfn.XLOOKUP($A123,'PY1 Data(H)'!$A$1:$A$288,'PY1 Data(H)'!$A$1:$CZ$288))</f>
        <v>0</v>
      </c>
      <c r="AA123" s="176" cm="1">
        <f t="array" ref="AA123">_xlfn.XLOOKUP(AA$1,'PY1 Data(H)'!$A$1:$CZ$1,_xlfn.XLOOKUP($A123,'PY1 Data(H)'!$A$1:$A$288,'PY1 Data(H)'!$A$1:$CZ$288))</f>
        <v>2175086</v>
      </c>
      <c r="AB123" s="176" cm="1">
        <f t="array" ref="AB123">_xlfn.XLOOKUP(AB$1,'PY1 Data(H)'!$A$1:$CZ$1,_xlfn.XLOOKUP($A123,'PY1 Data(H)'!$A$1:$A$288,'PY1 Data(H)'!$A$1:$CZ$288))</f>
        <v>1910797</v>
      </c>
      <c r="AC123" s="176" cm="1">
        <f t="array" ref="AC123">_xlfn.XLOOKUP(AC$1,'PY1 Data(H)'!$A$1:$CZ$1,_xlfn.XLOOKUP($A123,'PY1 Data(H)'!$A$1:$A$288,'PY1 Data(H)'!$A$1:$CZ$288))</f>
        <v>-70849</v>
      </c>
      <c r="AD123" s="176" cm="1">
        <f t="array" ref="AD123">_xlfn.XLOOKUP(AD$1,'PY1 Data(H)'!$A$1:$CZ$1,_xlfn.XLOOKUP($A123,'PY1 Data(H)'!$A$1:$A$288,'PY1 Data(H)'!$A$1:$CZ$288))</f>
        <v>6393798</v>
      </c>
      <c r="AE123" s="176" cm="1">
        <f t="array" ref="AE123">_xlfn.XLOOKUP(AE$1,'PY1 Data(H)'!$A$1:$CZ$1,_xlfn.XLOOKUP($A123,'PY1 Data(H)'!$A$1:$A$288,'PY1 Data(H)'!$A$1:$CZ$288))</f>
        <v>6096688</v>
      </c>
      <c r="AF123" s="176" cm="1">
        <f t="array" ref="AF123">_xlfn.XLOOKUP(AF$1,'PY1 Data(H)'!$A$1:$CZ$1,_xlfn.XLOOKUP($A123,'PY1 Data(H)'!$A$1:$A$288,'PY1 Data(H)'!$A$1:$CZ$288))</f>
        <v>201382</v>
      </c>
      <c r="AG123" s="176" cm="1">
        <f t="array" ref="AG123">_xlfn.XLOOKUP(AG$1,'PY1 Data(H)'!$A$1:$CZ$1,_xlfn.XLOOKUP($A123,'PY1 Data(H)'!$A$1:$A$288,'PY1 Data(H)'!$A$1:$CZ$288))</f>
        <v>1942056</v>
      </c>
      <c r="AH123" s="176" cm="1">
        <f t="array" ref="AH123">_xlfn.XLOOKUP(AH$1,'PY1 Data(H)'!$A$1:$CZ$1,_xlfn.XLOOKUP($A123,'PY1 Data(H)'!$A$1:$A$288,'PY1 Data(H)'!$A$1:$CZ$288))</f>
        <v>2275813</v>
      </c>
      <c r="AI123" s="176" cm="1">
        <f t="array" ref="AI123">_xlfn.XLOOKUP(AI$1,'PY1 Data(H)'!$A$1:$CZ$1,_xlfn.XLOOKUP($A123,'PY1 Data(H)'!$A$1:$A$288,'PY1 Data(H)'!$A$1:$CZ$288))</f>
        <v>4211588</v>
      </c>
      <c r="AJ123" s="176" cm="1">
        <f t="array" ref="AJ123">_xlfn.XLOOKUP(AJ$1,'PY1 Data(H)'!$A$1:$CZ$1,_xlfn.XLOOKUP($A123,'PY1 Data(H)'!$A$1:$A$288,'PY1 Data(H)'!$A$1:$CZ$288))</f>
        <v>1195957</v>
      </c>
      <c r="AK123" s="176" cm="1">
        <f t="array" ref="AK123">_xlfn.XLOOKUP(AK$1,'PY1 Data(H)'!$A$1:$CZ$1,_xlfn.XLOOKUP($A123,'PY1 Data(H)'!$A$1:$A$288,'PY1 Data(H)'!$A$1:$CZ$288))</f>
        <v>0</v>
      </c>
      <c r="AL123" s="176" cm="1">
        <f t="array" ref="AL123">_xlfn.XLOOKUP(AL$1,'PY1 Data(H)'!$A$1:$CZ$1,_xlfn.XLOOKUP($A123,'PY1 Data(H)'!$A$1:$A$288,'PY1 Data(H)'!$A$1:$CZ$288))</f>
        <v>6930858</v>
      </c>
      <c r="AM123" s="176" cm="1">
        <f t="array" ref="AM123">_xlfn.XLOOKUP(AM$1,'PY1 Data(H)'!$A$1:$CZ$1,_xlfn.XLOOKUP($A123,'PY1 Data(H)'!$A$1:$A$288,'PY1 Data(H)'!$A$1:$CZ$288))</f>
        <v>0</v>
      </c>
      <c r="AN123" s="176" cm="1">
        <f t="array" ref="AN123">_xlfn.XLOOKUP(AN$1,'PY1 Data(H)'!$A$1:$CZ$1,_xlfn.XLOOKUP($A123,'PY1 Data(H)'!$A$1:$A$288,'PY1 Data(H)'!$A$1:$CZ$288))</f>
        <v>366370</v>
      </c>
      <c r="AO123" s="176" cm="1">
        <f t="array" ref="AO123">_xlfn.XLOOKUP(AO$1,'PY1 Data(H)'!$A$1:$CZ$1,_xlfn.XLOOKUP($A123,'PY1 Data(H)'!$A$1:$A$288,'PY1 Data(H)'!$A$1:$CZ$288))</f>
        <v>0</v>
      </c>
      <c r="AP123" s="176" cm="1">
        <f t="array" ref="AP123">_xlfn.XLOOKUP(AP$1,'PY1 Data(H)'!$A$1:$CZ$1,_xlfn.XLOOKUP($A123,'PY1 Data(H)'!$A$1:$A$288,'PY1 Data(H)'!$A$1:$CZ$288))</f>
        <v>0</v>
      </c>
      <c r="AQ123" s="176" cm="1">
        <f t="array" ref="AQ123">_xlfn.XLOOKUP(AQ$1,'PY1 Data(H)'!$A$1:$CZ$1,_xlfn.XLOOKUP($A123,'PY1 Data(H)'!$A$1:$A$288,'PY1 Data(H)'!$A$1:$CZ$288))</f>
        <v>601539</v>
      </c>
      <c r="AR123" s="176" cm="1">
        <f t="array" ref="AR123">_xlfn.XLOOKUP(AR$1,'PY1 Data(H)'!$A$1:$CZ$1,_xlfn.XLOOKUP($A123,'PY1 Data(H)'!$A$1:$A$288,'PY1 Data(H)'!$A$1:$CZ$288))</f>
        <v>0</v>
      </c>
      <c r="AS123" s="176" cm="1">
        <f t="array" ref="AS123">_xlfn.XLOOKUP(AS$1,'PY1 Data(H)'!$A$1:$CZ$1,_xlfn.XLOOKUP($A123,'PY1 Data(H)'!$A$1:$A$288,'PY1 Data(H)'!$A$1:$CZ$288))</f>
        <v>2109764</v>
      </c>
      <c r="AT123" s="176" cm="1">
        <f t="array" ref="AT123">_xlfn.XLOOKUP(AT$1,'PY1 Data(H)'!$A$1:$CZ$1,_xlfn.XLOOKUP($A123,'PY1 Data(H)'!$A$1:$A$288,'PY1 Data(H)'!$A$1:$CZ$288))</f>
        <v>22748560</v>
      </c>
      <c r="AU123" s="176" cm="1">
        <f t="array" ref="AU123">_xlfn.XLOOKUP(AU$1,'PY1 Data(H)'!$A$1:$CZ$1,_xlfn.XLOOKUP($A123,'PY1 Data(H)'!$A$1:$A$288,'PY1 Data(H)'!$A$1:$CZ$288))</f>
        <v>0</v>
      </c>
      <c r="AV123" s="176" cm="1">
        <f t="array" ref="AV123">_xlfn.XLOOKUP(AV$1,'PY1 Data(H)'!$A$1:$CZ$1,_xlfn.XLOOKUP($A123,'PY1 Data(H)'!$A$1:$A$288,'PY1 Data(H)'!$A$1:$CZ$288))</f>
        <v>-12874</v>
      </c>
      <c r="AW123" s="176" cm="1">
        <f t="array" ref="AW123">_xlfn.XLOOKUP(AW$1,'PY1 Data(H)'!$A$1:$CZ$1,_xlfn.XLOOKUP($A123,'PY1 Data(H)'!$A$1:$A$288,'PY1 Data(H)'!$A$1:$CZ$288))</f>
        <v>752710</v>
      </c>
      <c r="AX123" s="176" cm="1">
        <f t="array" ref="AX123">_xlfn.XLOOKUP(AX$1,'PY1 Data(H)'!$A$1:$CZ$1,_xlfn.XLOOKUP($A123,'PY1 Data(H)'!$A$1:$A$288,'PY1 Data(H)'!$A$1:$CZ$288))</f>
        <v>2666302</v>
      </c>
      <c r="AY123" s="176" cm="1">
        <f t="array" ref="AY123">_xlfn.XLOOKUP(AY$1,'PY1 Data(H)'!$A$1:$CZ$1,_xlfn.XLOOKUP($A123,'PY1 Data(H)'!$A$1:$A$288,'PY1 Data(H)'!$A$1:$CZ$288))</f>
        <v>0</v>
      </c>
      <c r="AZ123" s="176" cm="1">
        <f t="array" ref="AZ123">_xlfn.XLOOKUP(AZ$1,'PY1 Data(H)'!$A$1:$CZ$1,_xlfn.XLOOKUP($A123,'PY1 Data(H)'!$A$1:$A$288,'PY1 Data(H)'!$A$1:$CZ$288))</f>
        <v>0</v>
      </c>
      <c r="BA123" s="176" cm="1">
        <f t="array" ref="BA123">_xlfn.XLOOKUP(BA$1,'PY1 Data(H)'!$A$1:$CZ$1,_xlfn.XLOOKUP($A123,'PY1 Data(H)'!$A$1:$A$288,'PY1 Data(H)'!$A$1:$CZ$288))</f>
        <v>0</v>
      </c>
      <c r="BB123" s="176" cm="1">
        <f t="array" ref="BB123">_xlfn.XLOOKUP(BB$1,'PY1 Data(H)'!$A$1:$CZ$1,_xlfn.XLOOKUP($A123,'PY1 Data(H)'!$A$1:$A$288,'PY1 Data(H)'!$A$1:$CZ$288))</f>
        <v>23272017</v>
      </c>
      <c r="BC123" s="176" cm="1">
        <f t="array" ref="BC123">_xlfn.XLOOKUP(BC$1,'PY1 Data(H)'!$A$1:$CZ$1,_xlfn.XLOOKUP($A123,'PY1 Data(H)'!$A$1:$A$288,'PY1 Data(H)'!$A$1:$CZ$288))</f>
        <v>136195</v>
      </c>
      <c r="BD123" s="176" cm="1">
        <f t="array" ref="BD123">_xlfn.XLOOKUP(BD$1,'PY1 Data(H)'!$A$1:$CZ$1,_xlfn.XLOOKUP($A123,'PY1 Data(H)'!$A$1:$A$288,'PY1 Data(H)'!$A$1:$CZ$288))</f>
        <v>0</v>
      </c>
      <c r="BE123" s="176" cm="1">
        <f t="array" ref="BE123">_xlfn.XLOOKUP(BE$1,'PY1 Data(H)'!$A$1:$CZ$1,_xlfn.XLOOKUP($A123,'PY1 Data(H)'!$A$1:$A$288,'PY1 Data(H)'!$A$1:$CZ$288))</f>
        <v>0</v>
      </c>
      <c r="BF123" s="176" cm="1">
        <f t="array" ref="BF123">_xlfn.XLOOKUP(BF$1,'PY1 Data(H)'!$A$1:$CZ$1,_xlfn.XLOOKUP($A123,'PY1 Data(H)'!$A$1:$A$288,'PY1 Data(H)'!$A$1:$CZ$288))</f>
        <v>10996731</v>
      </c>
      <c r="BG123" s="176" cm="1">
        <f t="array" ref="BG123">_xlfn.XLOOKUP(BG$1,'PY1 Data(H)'!$A$1:$CZ$1,_xlfn.XLOOKUP($A123,'PY1 Data(H)'!$A$1:$A$288,'PY1 Data(H)'!$A$1:$CZ$288))</f>
        <v>0</v>
      </c>
      <c r="BH123" s="176" cm="1">
        <f t="array" ref="BH123">_xlfn.XLOOKUP(BH$1,'PY1 Data(H)'!$A$1:$CZ$1,_xlfn.XLOOKUP($A123,'PY1 Data(H)'!$A$1:$A$288,'PY1 Data(H)'!$A$1:$CZ$288))</f>
        <v>0</v>
      </c>
      <c r="BI123" s="176" cm="1">
        <f t="array" ref="BI123">_xlfn.XLOOKUP(BI$1,'PY1 Data(H)'!$A$1:$CZ$1,_xlfn.XLOOKUP($A123,'PY1 Data(H)'!$A$1:$A$288,'PY1 Data(H)'!$A$1:$CZ$288))</f>
        <v>555786</v>
      </c>
      <c r="BJ123" s="176" cm="1">
        <f t="array" ref="BJ123">_xlfn.XLOOKUP(BJ$1,'PY1 Data(H)'!$A$1:$CZ$1,_xlfn.XLOOKUP($A123,'PY1 Data(H)'!$A$1:$A$288,'PY1 Data(H)'!$A$1:$CZ$288))</f>
        <v>70115</v>
      </c>
      <c r="BK123" s="176" cm="1">
        <f t="array" ref="BK123">_xlfn.XLOOKUP(BK$1,'PY1 Data(H)'!$A$1:$CZ$1,_xlfn.XLOOKUP($A123,'PY1 Data(H)'!$A$1:$A$288,'PY1 Data(H)'!$A$1:$CZ$288))</f>
        <v>0</v>
      </c>
      <c r="BL123" s="176" cm="1">
        <f t="array" ref="BL123">_xlfn.XLOOKUP(BL$1,'PY1 Data(H)'!$A$1:$CZ$1,_xlfn.XLOOKUP($A123,'PY1 Data(H)'!$A$1:$A$288,'PY1 Data(H)'!$A$1:$CZ$288))</f>
        <v>0</v>
      </c>
      <c r="BM123" s="176" cm="1">
        <f t="array" ref="BM123">_xlfn.XLOOKUP(BM$1,'PY1 Data(H)'!$A$1:$CZ$1,_xlfn.XLOOKUP($A123,'PY1 Data(H)'!$A$1:$A$288,'PY1 Data(H)'!$A$1:$CZ$288))</f>
        <v>1807426</v>
      </c>
      <c r="BN123" s="176" cm="1">
        <f t="array" ref="BN123">_xlfn.XLOOKUP(BN$1,'PY1 Data(H)'!$A$1:$CZ$1,_xlfn.XLOOKUP($A123,'PY1 Data(H)'!$A$1:$A$288,'PY1 Data(H)'!$A$1:$CZ$288))</f>
        <v>7159331</v>
      </c>
      <c r="BO123" s="176" cm="1">
        <f t="array" ref="BO123">_xlfn.XLOOKUP(BO$1,'PY1 Data(H)'!$A$1:$CZ$1,_xlfn.XLOOKUP($A123,'PY1 Data(H)'!$A$1:$A$288,'PY1 Data(H)'!$A$1:$CZ$288))</f>
        <v>1140604</v>
      </c>
      <c r="BP123" s="176" cm="1">
        <f t="array" ref="BP123">_xlfn.XLOOKUP(BP$1,'PY1 Data(H)'!$A$1:$CZ$1,_xlfn.XLOOKUP($A123,'PY1 Data(H)'!$A$1:$A$288,'PY1 Data(H)'!$A$1:$CZ$288))</f>
        <v>0</v>
      </c>
      <c r="BQ123" s="176" cm="1">
        <f t="array" ref="BQ123">_xlfn.XLOOKUP(BQ$1,'PY1 Data(H)'!$A$1:$CZ$1,_xlfn.XLOOKUP($A123,'PY1 Data(H)'!$A$1:$A$288,'PY1 Data(H)'!$A$1:$CZ$288))</f>
        <v>816442</v>
      </c>
      <c r="BR123" s="176" cm="1">
        <f t="array" ref="BR123">_xlfn.XLOOKUP(BR$1,'PY1 Data(H)'!$A$1:$CZ$1,_xlfn.XLOOKUP($A123,'PY1 Data(H)'!$A$1:$A$288,'PY1 Data(H)'!$A$1:$CZ$288))</f>
        <v>0</v>
      </c>
      <c r="BS123" s="176" cm="1">
        <f t="array" ref="BS123">_xlfn.XLOOKUP(BS$1,'PY1 Data(H)'!$A$1:$CZ$1,_xlfn.XLOOKUP($A123,'PY1 Data(H)'!$A$1:$A$288,'PY1 Data(H)'!$A$1:$CZ$288))</f>
        <v>-137094</v>
      </c>
      <c r="BT123" s="176" cm="1">
        <f t="array" ref="BT123">_xlfn.XLOOKUP(BT$1,'PY1 Data(H)'!$A$1:$CZ$1,_xlfn.XLOOKUP($A123,'PY1 Data(H)'!$A$1:$A$288,'PY1 Data(H)'!$A$1:$CZ$288))</f>
        <v>499156</v>
      </c>
      <c r="BU123" s="176" cm="1">
        <f t="array" ref="BU123">_xlfn.XLOOKUP(BU$1,'PY1 Data(H)'!$A$1:$CZ$1,_xlfn.XLOOKUP($A123,'PY1 Data(H)'!$A$1:$A$288,'PY1 Data(H)'!$A$1:$CZ$288))</f>
        <v>1146376</v>
      </c>
      <c r="BV123" s="176" cm="1">
        <f t="array" ref="BV123">_xlfn.XLOOKUP(BV$1,'PY1 Data(H)'!$A$1:$CZ$1,_xlfn.XLOOKUP($A123,'PY1 Data(H)'!$A$1:$A$288,'PY1 Data(H)'!$A$1:$CZ$288))</f>
        <v>8038144</v>
      </c>
      <c r="BW123" s="176" cm="1">
        <f t="array" ref="BW123">_xlfn.XLOOKUP(BW$1,'PY1 Data(H)'!$A$1:$CZ$1,_xlfn.XLOOKUP($A123,'PY1 Data(H)'!$A$1:$A$288,'PY1 Data(H)'!$A$1:$CZ$288))</f>
        <v>265927</v>
      </c>
      <c r="BX123" s="176" cm="1">
        <f t="array" ref="BX123">_xlfn.XLOOKUP(BX$1,'PY1 Data(H)'!$A$1:$CZ$1,_xlfn.XLOOKUP($A123,'PY1 Data(H)'!$A$1:$A$288,'PY1 Data(H)'!$A$1:$CZ$288))</f>
        <v>0</v>
      </c>
      <c r="BY123" s="176" cm="1">
        <f t="array" ref="BY123">_xlfn.XLOOKUP(BY$1,'PY1 Data(H)'!$A$1:$CZ$1,_xlfn.XLOOKUP($A123,'PY1 Data(H)'!$A$1:$A$288,'PY1 Data(H)'!$A$1:$CZ$288))</f>
        <v>0</v>
      </c>
      <c r="BZ123" s="176" cm="1">
        <f t="array" ref="BZ123">_xlfn.XLOOKUP(BZ$1,'PY1 Data(H)'!$A$1:$CZ$1,_xlfn.XLOOKUP($A123,'PY1 Data(H)'!$A$1:$A$288,'PY1 Data(H)'!$A$1:$CZ$288))</f>
        <v>42515</v>
      </c>
      <c r="CA123" s="176" cm="1">
        <f t="array" ref="CA123">_xlfn.XLOOKUP(CA$1,'PY1 Data(H)'!$A$1:$CZ$1,_xlfn.XLOOKUP($A123,'PY1 Data(H)'!$A$1:$A$288,'PY1 Data(H)'!$A$1:$CZ$288))</f>
        <v>0</v>
      </c>
      <c r="CB123" s="176" cm="1">
        <f t="array" ref="CB123">_xlfn.XLOOKUP(CB$1,'PY1 Data(H)'!$A$1:$CZ$1,_xlfn.XLOOKUP($A123,'PY1 Data(H)'!$A$1:$A$288,'PY1 Data(H)'!$A$1:$CZ$288))</f>
        <v>2723760</v>
      </c>
      <c r="CC123" s="176" cm="1">
        <f t="array" ref="CC123">_xlfn.XLOOKUP(CC$1,'PY1 Data(H)'!$A$1:$CZ$1,_xlfn.XLOOKUP($A123,'PY1 Data(H)'!$A$1:$A$288,'PY1 Data(H)'!$A$1:$CZ$288))</f>
        <v>8294245</v>
      </c>
      <c r="CD123" s="176" cm="1">
        <f t="array" ref="CD123">_xlfn.XLOOKUP(CD$1,'PY1 Data(H)'!$A$1:$CZ$1,_xlfn.XLOOKUP($A123,'PY1 Data(H)'!$A$1:$A$288,'PY1 Data(H)'!$A$1:$CZ$288))</f>
        <v>-989657</v>
      </c>
      <c r="CE123" s="176" cm="1">
        <f t="array" ref="CE123">_xlfn.XLOOKUP(CE$1,'PY1 Data(H)'!$A$1:$CZ$1,_xlfn.XLOOKUP($A123,'PY1 Data(H)'!$A$1:$A$288,'PY1 Data(H)'!$A$1:$CZ$288))</f>
        <v>-37724</v>
      </c>
      <c r="CF123" s="176" cm="1">
        <f t="array" ref="CF123">_xlfn.XLOOKUP(CF$1,'PY1 Data(H)'!$A$1:$CZ$1,_xlfn.XLOOKUP($A123,'PY1 Data(H)'!$A$1:$A$288,'PY1 Data(H)'!$A$1:$CZ$288))</f>
        <v>0</v>
      </c>
      <c r="CG123" s="176" cm="1">
        <f t="array" ref="CG123">_xlfn.XLOOKUP(CG$1,'PY1 Data(H)'!$A$1:$CZ$1,_xlfn.XLOOKUP($A123,'PY1 Data(H)'!$A$1:$A$288,'PY1 Data(H)'!$A$1:$CZ$288))</f>
        <v>1286771</v>
      </c>
      <c r="CH123" s="176" cm="1">
        <f t="array" ref="CH123">_xlfn.XLOOKUP(CH$1,'PY1 Data(H)'!$A$1:$CZ$1,_xlfn.XLOOKUP($A123,'PY1 Data(H)'!$A$1:$A$288,'PY1 Data(H)'!$A$1:$CZ$288))</f>
        <v>587873</v>
      </c>
      <c r="CI123" s="176" cm="1">
        <f t="array" ref="CI123">_xlfn.XLOOKUP(CI$1,'PY1 Data(H)'!$A$1:$CZ$1,_xlfn.XLOOKUP($A123,'PY1 Data(H)'!$A$1:$A$288,'PY1 Data(H)'!$A$1:$CZ$288))</f>
        <v>1249406</v>
      </c>
      <c r="CJ123" s="176" cm="1">
        <f t="array" ref="CJ123">_xlfn.XLOOKUP(CJ$1,'PY1 Data(H)'!$A$1:$CZ$1,_xlfn.XLOOKUP($A123,'PY1 Data(H)'!$A$1:$A$288,'PY1 Data(H)'!$A$1:$CZ$288))</f>
        <v>21670</v>
      </c>
      <c r="CK123" s="176" cm="1">
        <f t="array" ref="CK123">_xlfn.XLOOKUP(CK$1,'PY1 Data(H)'!$A$1:$CZ$1,_xlfn.XLOOKUP($A123,'PY1 Data(H)'!$A$1:$A$288,'PY1 Data(H)'!$A$1:$CZ$288))</f>
        <v>320948</v>
      </c>
      <c r="CL123" s="176" cm="1">
        <f t="array" ref="CL123">_xlfn.XLOOKUP(CL$1,'PY1 Data(H)'!$A$1:$CZ$1,_xlfn.XLOOKUP($A123,'PY1 Data(H)'!$A$1:$A$288,'PY1 Data(H)'!$A$1:$CZ$288))</f>
        <v>0</v>
      </c>
      <c r="CM123" s="176" cm="1">
        <f t="array" ref="CM123">_xlfn.XLOOKUP(CM$1,'PY1 Data(H)'!$A$1:$CZ$1,_xlfn.XLOOKUP($A123,'PY1 Data(H)'!$A$1:$A$288,'PY1 Data(H)'!$A$1:$CZ$288))</f>
        <v>0</v>
      </c>
      <c r="CN123" s="176" cm="1">
        <f t="array" ref="CN123">_xlfn.XLOOKUP(CN$1,'PY1 Data(H)'!$A$1:$CZ$1,_xlfn.XLOOKUP($A123,'PY1 Data(H)'!$A$1:$A$288,'PY1 Data(H)'!$A$1:$CZ$288))</f>
        <v>472417</v>
      </c>
      <c r="CO123" s="176" cm="1">
        <f t="array" ref="CO123">_xlfn.XLOOKUP(CO$1,'PY1 Data(H)'!$A$1:$CZ$1,_xlfn.XLOOKUP($A123,'PY1 Data(H)'!$A$1:$A$288,'PY1 Data(H)'!$A$1:$CZ$288))</f>
        <v>45740599</v>
      </c>
      <c r="CP123" s="176" cm="1">
        <f t="array" ref="CP123">_xlfn.XLOOKUP(CP$1,'PY1 Data(H)'!$A$1:$CZ$1,_xlfn.XLOOKUP($A123,'PY1 Data(H)'!$A$1:$A$288,'PY1 Data(H)'!$A$1:$CZ$288))</f>
        <v>525019</v>
      </c>
      <c r="CQ123" s="176" cm="1">
        <f t="array" ref="CQ123">_xlfn.XLOOKUP(CQ$1,'PY1 Data(H)'!$A$1:$CZ$1,_xlfn.XLOOKUP($A123,'PY1 Data(H)'!$A$1:$A$288,'PY1 Data(H)'!$A$1:$CZ$288))</f>
        <v>0</v>
      </c>
      <c r="CR123" s="176" cm="1">
        <f t="array" ref="CR123">_xlfn.XLOOKUP(CR$1,'PY1 Data(H)'!$A$1:$CZ$1,_xlfn.XLOOKUP($A123,'PY1 Data(H)'!$A$1:$A$288,'PY1 Data(H)'!$A$1:$CZ$288))</f>
        <v>1466763</v>
      </c>
      <c r="CS123" s="176" cm="1">
        <f t="array" ref="CS123">_xlfn.XLOOKUP(CS$1,'PY1 Data(H)'!$A$1:$CZ$1,_xlfn.XLOOKUP($A123,'PY1 Data(H)'!$A$1:$A$288,'PY1 Data(H)'!$A$1:$CZ$288))</f>
        <v>657309</v>
      </c>
      <c r="CT123" s="176" cm="1">
        <f t="array" ref="CT123">_xlfn.XLOOKUP(CT$1,'PY1 Data(H)'!$A$1:$CZ$1,_xlfn.XLOOKUP($A123,'PY1 Data(H)'!$A$1:$A$288,'PY1 Data(H)'!$A$1:$CZ$288))</f>
        <v>0</v>
      </c>
      <c r="CU123" s="176" cm="1">
        <f t="array" ref="CU123">_xlfn.XLOOKUP(CU$1,'PY1 Data(H)'!$A$1:$CZ$1,_xlfn.XLOOKUP($A123,'PY1 Data(H)'!$A$1:$A$288,'PY1 Data(H)'!$A$1:$CZ$288))</f>
        <v>64418</v>
      </c>
      <c r="CV123" s="176" cm="1">
        <f t="array" ref="CV123">_xlfn.XLOOKUP(CV$1,'PY1 Data(H)'!$A$1:$CZ$1,_xlfn.XLOOKUP($A123,'PY1 Data(H)'!$A$1:$A$288,'PY1 Data(H)'!$A$1:$CZ$288))</f>
        <v>0</v>
      </c>
      <c r="CW123" s="176" cm="1">
        <f t="array" ref="CW123">_xlfn.XLOOKUP(CW$1,'PY1 Data(H)'!$A$1:$CZ$1,_xlfn.XLOOKUP($A123,'PY1 Data(H)'!$A$1:$A$288,'PY1 Data(H)'!$A$1:$CZ$288))</f>
        <v>1171067</v>
      </c>
      <c r="CX123" s="176" cm="1">
        <f t="array" ref="CX123">_xlfn.XLOOKUP(CX$1,'PY1 Data(H)'!$A$1:$CZ$1,_xlfn.XLOOKUP($A123,'PY1 Data(H)'!$A$1:$A$288,'PY1 Data(H)'!$A$1:$CZ$288))</f>
        <v>21946</v>
      </c>
      <c r="CY123" s="176" cm="1">
        <f t="array" ref="CY123">_xlfn.XLOOKUP(CY$1,'PY1 Data(H)'!$A$1:$CZ$1,_xlfn.XLOOKUP($A123,'PY1 Data(H)'!$A$1:$A$288,'PY1 Data(H)'!$A$1:$CZ$288))</f>
        <v>0</v>
      </c>
    </row>
    <row r="124" spans="1:103" x14ac:dyDescent="0.3">
      <c r="A124">
        <v>332</v>
      </c>
      <c r="D124" s="176" cm="1">
        <f t="array" ref="D124">_xlfn.XLOOKUP(D$1,'PY1 Data(H)'!$A$1:$CZ$1,_xlfn.XLOOKUP($A124,'PY1 Data(H)'!$A$1:$A$288,'PY1 Data(H)'!$A$1:$CZ$288))</f>
        <v>0</v>
      </c>
      <c r="E124" s="176" cm="1">
        <f t="array" ref="E124">_xlfn.XLOOKUP(E$1,'PY1 Data(H)'!$A$1:$CZ$1,_xlfn.XLOOKUP($A124,'PY1 Data(H)'!$A$1:$A$288,'PY1 Data(H)'!$A$1:$CZ$288))</f>
        <v>6423916</v>
      </c>
      <c r="F124" s="176" cm="1">
        <f t="array" ref="F124">_xlfn.XLOOKUP(F$1,'PY1 Data(H)'!$A$1:$CZ$1,_xlfn.XLOOKUP($A124,'PY1 Data(H)'!$A$1:$A$288,'PY1 Data(H)'!$A$1:$CZ$288))</f>
        <v>0</v>
      </c>
      <c r="G124" s="176" cm="1">
        <f t="array" ref="G124">_xlfn.XLOOKUP(G$1,'PY1 Data(H)'!$A$1:$CZ$1,_xlfn.XLOOKUP($A124,'PY1 Data(H)'!$A$1:$A$288,'PY1 Data(H)'!$A$1:$CZ$288))</f>
        <v>0</v>
      </c>
      <c r="H124" s="176" cm="1">
        <f t="array" ref="H124">_xlfn.XLOOKUP(H$1,'PY1 Data(H)'!$A$1:$CZ$1,_xlfn.XLOOKUP($A124,'PY1 Data(H)'!$A$1:$A$288,'PY1 Data(H)'!$A$1:$CZ$288))</f>
        <v>0</v>
      </c>
      <c r="I124" s="176" cm="1">
        <f t="array" ref="I124">_xlfn.XLOOKUP(I$1,'PY1 Data(H)'!$A$1:$CZ$1,_xlfn.XLOOKUP($A124,'PY1 Data(H)'!$A$1:$A$288,'PY1 Data(H)'!$A$1:$CZ$288))</f>
        <v>0</v>
      </c>
      <c r="J124" s="176" cm="1">
        <f t="array" ref="J124">_xlfn.XLOOKUP(J$1,'PY1 Data(H)'!$A$1:$CZ$1,_xlfn.XLOOKUP($A124,'PY1 Data(H)'!$A$1:$A$288,'PY1 Data(H)'!$A$1:$CZ$288))</f>
        <v>1942364</v>
      </c>
      <c r="K124" s="176" cm="1">
        <f t="array" ref="K124">_xlfn.XLOOKUP(K$1,'PY1 Data(H)'!$A$1:$CZ$1,_xlfn.XLOOKUP($A124,'PY1 Data(H)'!$A$1:$A$288,'PY1 Data(H)'!$A$1:$CZ$288))</f>
        <v>5738</v>
      </c>
      <c r="L124" s="176" cm="1">
        <f t="array" ref="L124">_xlfn.XLOOKUP(L$1,'PY1 Data(H)'!$A$1:$CZ$1,_xlfn.XLOOKUP($A124,'PY1 Data(H)'!$A$1:$A$288,'PY1 Data(H)'!$A$1:$CZ$288))</f>
        <v>4715153</v>
      </c>
      <c r="M124" s="176" cm="1">
        <f t="array" ref="M124">_xlfn.XLOOKUP(M$1,'PY1 Data(H)'!$A$1:$CZ$1,_xlfn.XLOOKUP($A124,'PY1 Data(H)'!$A$1:$A$288,'PY1 Data(H)'!$A$1:$CZ$288))</f>
        <v>91346939</v>
      </c>
      <c r="N124" s="176" cm="1">
        <f t="array" ref="N124">_xlfn.XLOOKUP(N$1,'PY1 Data(H)'!$A$1:$CZ$1,_xlfn.XLOOKUP($A124,'PY1 Data(H)'!$A$1:$A$288,'PY1 Data(H)'!$A$1:$CZ$288))</f>
        <v>0</v>
      </c>
      <c r="O124" s="176" cm="1">
        <f t="array" ref="O124">_xlfn.XLOOKUP(O$1,'PY1 Data(H)'!$A$1:$CZ$1,_xlfn.XLOOKUP($A124,'PY1 Data(H)'!$A$1:$A$288,'PY1 Data(H)'!$A$1:$CZ$288))</f>
        <v>7759</v>
      </c>
      <c r="P124" s="176" cm="1">
        <f t="array" ref="P124">_xlfn.XLOOKUP(P$1,'PY1 Data(H)'!$A$1:$CZ$1,_xlfn.XLOOKUP($A124,'PY1 Data(H)'!$A$1:$A$288,'PY1 Data(H)'!$A$1:$CZ$288))</f>
        <v>0</v>
      </c>
      <c r="Q124" s="176" cm="1">
        <f t="array" ref="Q124">_xlfn.XLOOKUP(Q$1,'PY1 Data(H)'!$A$1:$CZ$1,_xlfn.XLOOKUP($A124,'PY1 Data(H)'!$A$1:$A$288,'PY1 Data(H)'!$A$1:$CZ$288))</f>
        <v>180075</v>
      </c>
      <c r="R124" s="176" cm="1">
        <f t="array" ref="R124">_xlfn.XLOOKUP(R$1,'PY1 Data(H)'!$A$1:$CZ$1,_xlfn.XLOOKUP($A124,'PY1 Data(H)'!$A$1:$A$288,'PY1 Data(H)'!$A$1:$CZ$288))</f>
        <v>68037</v>
      </c>
      <c r="S124" s="176" cm="1">
        <f t="array" ref="S124">_xlfn.XLOOKUP(S$1,'PY1 Data(H)'!$A$1:$CZ$1,_xlfn.XLOOKUP($A124,'PY1 Data(H)'!$A$1:$A$288,'PY1 Data(H)'!$A$1:$CZ$288))</f>
        <v>0</v>
      </c>
      <c r="T124" s="176" cm="1">
        <f t="array" ref="T124">_xlfn.XLOOKUP(T$1,'PY1 Data(H)'!$A$1:$CZ$1,_xlfn.XLOOKUP($A124,'PY1 Data(H)'!$A$1:$A$288,'PY1 Data(H)'!$A$1:$CZ$288))</f>
        <v>0</v>
      </c>
      <c r="U124" s="176" cm="1">
        <f t="array" ref="U124">_xlfn.XLOOKUP(U$1,'PY1 Data(H)'!$A$1:$CZ$1,_xlfn.XLOOKUP($A124,'PY1 Data(H)'!$A$1:$A$288,'PY1 Data(H)'!$A$1:$CZ$288))</f>
        <v>0</v>
      </c>
      <c r="V124" s="176" cm="1">
        <f t="array" ref="V124">_xlfn.XLOOKUP(V$1,'PY1 Data(H)'!$A$1:$CZ$1,_xlfn.XLOOKUP($A124,'PY1 Data(H)'!$A$1:$A$288,'PY1 Data(H)'!$A$1:$CZ$288))</f>
        <v>612800</v>
      </c>
      <c r="W124" s="176" cm="1">
        <f t="array" ref="W124">_xlfn.XLOOKUP(W$1,'PY1 Data(H)'!$A$1:$CZ$1,_xlfn.XLOOKUP($A124,'PY1 Data(H)'!$A$1:$A$288,'PY1 Data(H)'!$A$1:$CZ$288))</f>
        <v>0</v>
      </c>
      <c r="X124" s="176" cm="1">
        <f t="array" ref="X124">_xlfn.XLOOKUP(X$1,'PY1 Data(H)'!$A$1:$CZ$1,_xlfn.XLOOKUP($A124,'PY1 Data(H)'!$A$1:$A$288,'PY1 Data(H)'!$A$1:$CZ$288))</f>
        <v>87367</v>
      </c>
      <c r="Y124" s="176" cm="1">
        <f t="array" ref="Y124">_xlfn.XLOOKUP(Y$1,'PY1 Data(H)'!$A$1:$CZ$1,_xlfn.XLOOKUP($A124,'PY1 Data(H)'!$A$1:$A$288,'PY1 Data(H)'!$A$1:$CZ$288))</f>
        <v>53148</v>
      </c>
      <c r="Z124" s="176" cm="1">
        <f t="array" ref="Z124">_xlfn.XLOOKUP(Z$1,'PY1 Data(H)'!$A$1:$CZ$1,_xlfn.XLOOKUP($A124,'PY1 Data(H)'!$A$1:$A$288,'PY1 Data(H)'!$A$1:$CZ$288))</f>
        <v>0</v>
      </c>
      <c r="AA124" s="176" cm="1">
        <f t="array" ref="AA124">_xlfn.XLOOKUP(AA$1,'PY1 Data(H)'!$A$1:$CZ$1,_xlfn.XLOOKUP($A124,'PY1 Data(H)'!$A$1:$A$288,'PY1 Data(H)'!$A$1:$CZ$288))</f>
        <v>4638011</v>
      </c>
      <c r="AB124" s="176" cm="1">
        <f t="array" ref="AB124">_xlfn.XLOOKUP(AB$1,'PY1 Data(H)'!$A$1:$CZ$1,_xlfn.XLOOKUP($A124,'PY1 Data(H)'!$A$1:$A$288,'PY1 Data(H)'!$A$1:$CZ$288))</f>
        <v>660840</v>
      </c>
      <c r="AC124" s="176" cm="1">
        <f t="array" ref="AC124">_xlfn.XLOOKUP(AC$1,'PY1 Data(H)'!$A$1:$CZ$1,_xlfn.XLOOKUP($A124,'PY1 Data(H)'!$A$1:$A$288,'PY1 Data(H)'!$A$1:$CZ$288))</f>
        <v>42585</v>
      </c>
      <c r="AD124" s="176" cm="1">
        <f t="array" ref="AD124">_xlfn.XLOOKUP(AD$1,'PY1 Data(H)'!$A$1:$CZ$1,_xlfn.XLOOKUP($A124,'PY1 Data(H)'!$A$1:$A$288,'PY1 Data(H)'!$A$1:$CZ$288))</f>
        <v>2185543</v>
      </c>
      <c r="AE124" s="176" cm="1">
        <f t="array" ref="AE124">_xlfn.XLOOKUP(AE$1,'PY1 Data(H)'!$A$1:$CZ$1,_xlfn.XLOOKUP($A124,'PY1 Data(H)'!$A$1:$A$288,'PY1 Data(H)'!$A$1:$CZ$288))</f>
        <v>6263406</v>
      </c>
      <c r="AF124" s="176" cm="1">
        <f t="array" ref="AF124">_xlfn.XLOOKUP(AF$1,'PY1 Data(H)'!$A$1:$CZ$1,_xlfn.XLOOKUP($A124,'PY1 Data(H)'!$A$1:$A$288,'PY1 Data(H)'!$A$1:$CZ$288))</f>
        <v>70102</v>
      </c>
      <c r="AG124" s="176" cm="1">
        <f t="array" ref="AG124">_xlfn.XLOOKUP(AG$1,'PY1 Data(H)'!$A$1:$CZ$1,_xlfn.XLOOKUP($A124,'PY1 Data(H)'!$A$1:$A$288,'PY1 Data(H)'!$A$1:$CZ$288))</f>
        <v>1959104</v>
      </c>
      <c r="AH124" s="176" cm="1">
        <f t="array" ref="AH124">_xlfn.XLOOKUP(AH$1,'PY1 Data(H)'!$A$1:$CZ$1,_xlfn.XLOOKUP($A124,'PY1 Data(H)'!$A$1:$A$288,'PY1 Data(H)'!$A$1:$CZ$288))</f>
        <v>267083</v>
      </c>
      <c r="AI124" s="176" cm="1">
        <f t="array" ref="AI124">_xlfn.XLOOKUP(AI$1,'PY1 Data(H)'!$A$1:$CZ$1,_xlfn.XLOOKUP($A124,'PY1 Data(H)'!$A$1:$A$288,'PY1 Data(H)'!$A$1:$CZ$288))</f>
        <v>757332</v>
      </c>
      <c r="AJ124" s="176" cm="1">
        <f t="array" ref="AJ124">_xlfn.XLOOKUP(AJ$1,'PY1 Data(H)'!$A$1:$CZ$1,_xlfn.XLOOKUP($A124,'PY1 Data(H)'!$A$1:$A$288,'PY1 Data(H)'!$A$1:$CZ$288))</f>
        <v>962786</v>
      </c>
      <c r="AK124" s="176" cm="1">
        <f t="array" ref="AK124">_xlfn.XLOOKUP(AK$1,'PY1 Data(H)'!$A$1:$CZ$1,_xlfn.XLOOKUP($A124,'PY1 Data(H)'!$A$1:$A$288,'PY1 Data(H)'!$A$1:$CZ$288))</f>
        <v>0</v>
      </c>
      <c r="AL124" s="176" cm="1">
        <f t="array" ref="AL124">_xlfn.XLOOKUP(AL$1,'PY1 Data(H)'!$A$1:$CZ$1,_xlfn.XLOOKUP($A124,'PY1 Data(H)'!$A$1:$A$288,'PY1 Data(H)'!$A$1:$CZ$288))</f>
        <v>768490</v>
      </c>
      <c r="AM124" s="176" cm="1">
        <f t="array" ref="AM124">_xlfn.XLOOKUP(AM$1,'PY1 Data(H)'!$A$1:$CZ$1,_xlfn.XLOOKUP($A124,'PY1 Data(H)'!$A$1:$A$288,'PY1 Data(H)'!$A$1:$CZ$288))</f>
        <v>0</v>
      </c>
      <c r="AN124" s="176" cm="1">
        <f t="array" ref="AN124">_xlfn.XLOOKUP(AN$1,'PY1 Data(H)'!$A$1:$CZ$1,_xlfn.XLOOKUP($A124,'PY1 Data(H)'!$A$1:$A$288,'PY1 Data(H)'!$A$1:$CZ$288))</f>
        <v>0</v>
      </c>
      <c r="AO124" s="176" cm="1">
        <f t="array" ref="AO124">_xlfn.XLOOKUP(AO$1,'PY1 Data(H)'!$A$1:$CZ$1,_xlfn.XLOOKUP($A124,'PY1 Data(H)'!$A$1:$A$288,'PY1 Data(H)'!$A$1:$CZ$288))</f>
        <v>0</v>
      </c>
      <c r="AP124" s="176" cm="1">
        <f t="array" ref="AP124">_xlfn.XLOOKUP(AP$1,'PY1 Data(H)'!$A$1:$CZ$1,_xlfn.XLOOKUP($A124,'PY1 Data(H)'!$A$1:$A$288,'PY1 Data(H)'!$A$1:$CZ$288))</f>
        <v>0</v>
      </c>
      <c r="AQ124" s="176" cm="1">
        <f t="array" ref="AQ124">_xlfn.XLOOKUP(AQ$1,'PY1 Data(H)'!$A$1:$CZ$1,_xlfn.XLOOKUP($A124,'PY1 Data(H)'!$A$1:$A$288,'PY1 Data(H)'!$A$1:$CZ$288))</f>
        <v>511962</v>
      </c>
      <c r="AR124" s="176" cm="1">
        <f t="array" ref="AR124">_xlfn.XLOOKUP(AR$1,'PY1 Data(H)'!$A$1:$CZ$1,_xlfn.XLOOKUP($A124,'PY1 Data(H)'!$A$1:$A$288,'PY1 Data(H)'!$A$1:$CZ$288))</f>
        <v>0</v>
      </c>
      <c r="AS124" s="176" cm="1">
        <f t="array" ref="AS124">_xlfn.XLOOKUP(AS$1,'PY1 Data(H)'!$A$1:$CZ$1,_xlfn.XLOOKUP($A124,'PY1 Data(H)'!$A$1:$A$288,'PY1 Data(H)'!$A$1:$CZ$288))</f>
        <v>87451</v>
      </c>
      <c r="AT124" s="176" cm="1">
        <f t="array" ref="AT124">_xlfn.XLOOKUP(AT$1,'PY1 Data(H)'!$A$1:$CZ$1,_xlfn.XLOOKUP($A124,'PY1 Data(H)'!$A$1:$A$288,'PY1 Data(H)'!$A$1:$CZ$288))</f>
        <v>9101411</v>
      </c>
      <c r="AU124" s="176" cm="1">
        <f t="array" ref="AU124">_xlfn.XLOOKUP(AU$1,'PY1 Data(H)'!$A$1:$CZ$1,_xlfn.XLOOKUP($A124,'PY1 Data(H)'!$A$1:$A$288,'PY1 Data(H)'!$A$1:$CZ$288))</f>
        <v>0</v>
      </c>
      <c r="AV124" s="176" cm="1">
        <f t="array" ref="AV124">_xlfn.XLOOKUP(AV$1,'PY1 Data(H)'!$A$1:$CZ$1,_xlfn.XLOOKUP($A124,'PY1 Data(H)'!$A$1:$A$288,'PY1 Data(H)'!$A$1:$CZ$288))</f>
        <v>0</v>
      </c>
      <c r="AW124" s="176" cm="1">
        <f t="array" ref="AW124">_xlfn.XLOOKUP(AW$1,'PY1 Data(H)'!$A$1:$CZ$1,_xlfn.XLOOKUP($A124,'PY1 Data(H)'!$A$1:$A$288,'PY1 Data(H)'!$A$1:$CZ$288))</f>
        <v>189871</v>
      </c>
      <c r="AX124" s="176" cm="1">
        <f t="array" ref="AX124">_xlfn.XLOOKUP(AX$1,'PY1 Data(H)'!$A$1:$CZ$1,_xlfn.XLOOKUP($A124,'PY1 Data(H)'!$A$1:$A$288,'PY1 Data(H)'!$A$1:$CZ$288))</f>
        <v>601431</v>
      </c>
      <c r="AY124" s="176" cm="1">
        <f t="array" ref="AY124">_xlfn.XLOOKUP(AY$1,'PY1 Data(H)'!$A$1:$CZ$1,_xlfn.XLOOKUP($A124,'PY1 Data(H)'!$A$1:$A$288,'PY1 Data(H)'!$A$1:$CZ$288))</f>
        <v>0</v>
      </c>
      <c r="AZ124" s="176" cm="1">
        <f t="array" ref="AZ124">_xlfn.XLOOKUP(AZ$1,'PY1 Data(H)'!$A$1:$CZ$1,_xlfn.XLOOKUP($A124,'PY1 Data(H)'!$A$1:$A$288,'PY1 Data(H)'!$A$1:$CZ$288))</f>
        <v>0</v>
      </c>
      <c r="BA124" s="176" cm="1">
        <f t="array" ref="BA124">_xlfn.XLOOKUP(BA$1,'PY1 Data(H)'!$A$1:$CZ$1,_xlfn.XLOOKUP($A124,'PY1 Data(H)'!$A$1:$A$288,'PY1 Data(H)'!$A$1:$CZ$288))</f>
        <v>0</v>
      </c>
      <c r="BB124" s="176" cm="1">
        <f t="array" ref="BB124">_xlfn.XLOOKUP(BB$1,'PY1 Data(H)'!$A$1:$CZ$1,_xlfn.XLOOKUP($A124,'PY1 Data(H)'!$A$1:$A$288,'PY1 Data(H)'!$A$1:$CZ$288))</f>
        <v>27855495</v>
      </c>
      <c r="BC124" s="176" cm="1">
        <f t="array" ref="BC124">_xlfn.XLOOKUP(BC$1,'PY1 Data(H)'!$A$1:$CZ$1,_xlfn.XLOOKUP($A124,'PY1 Data(H)'!$A$1:$A$288,'PY1 Data(H)'!$A$1:$CZ$288))</f>
        <v>6541582</v>
      </c>
      <c r="BD124" s="176" cm="1">
        <f t="array" ref="BD124">_xlfn.XLOOKUP(BD$1,'PY1 Data(H)'!$A$1:$CZ$1,_xlfn.XLOOKUP($A124,'PY1 Data(H)'!$A$1:$A$288,'PY1 Data(H)'!$A$1:$CZ$288))</f>
        <v>0</v>
      </c>
      <c r="BE124" s="176" cm="1">
        <f t="array" ref="BE124">_xlfn.XLOOKUP(BE$1,'PY1 Data(H)'!$A$1:$CZ$1,_xlfn.XLOOKUP($A124,'PY1 Data(H)'!$A$1:$A$288,'PY1 Data(H)'!$A$1:$CZ$288))</f>
        <v>0</v>
      </c>
      <c r="BF124" s="176" cm="1">
        <f t="array" ref="BF124">_xlfn.XLOOKUP(BF$1,'PY1 Data(H)'!$A$1:$CZ$1,_xlfn.XLOOKUP($A124,'PY1 Data(H)'!$A$1:$A$288,'PY1 Data(H)'!$A$1:$CZ$288))</f>
        <v>11093172</v>
      </c>
      <c r="BG124" s="176" cm="1">
        <f t="array" ref="BG124">_xlfn.XLOOKUP(BG$1,'PY1 Data(H)'!$A$1:$CZ$1,_xlfn.XLOOKUP($A124,'PY1 Data(H)'!$A$1:$A$288,'PY1 Data(H)'!$A$1:$CZ$288))</f>
        <v>0</v>
      </c>
      <c r="BH124" s="176" cm="1">
        <f t="array" ref="BH124">_xlfn.XLOOKUP(BH$1,'PY1 Data(H)'!$A$1:$CZ$1,_xlfn.XLOOKUP($A124,'PY1 Data(H)'!$A$1:$A$288,'PY1 Data(H)'!$A$1:$CZ$288))</f>
        <v>0</v>
      </c>
      <c r="BI124" s="176" cm="1">
        <f t="array" ref="BI124">_xlfn.XLOOKUP(BI$1,'PY1 Data(H)'!$A$1:$CZ$1,_xlfn.XLOOKUP($A124,'PY1 Data(H)'!$A$1:$A$288,'PY1 Data(H)'!$A$1:$CZ$288))</f>
        <v>28264</v>
      </c>
      <c r="BJ124" s="176" cm="1">
        <f t="array" ref="BJ124">_xlfn.XLOOKUP(BJ$1,'PY1 Data(H)'!$A$1:$CZ$1,_xlfn.XLOOKUP($A124,'PY1 Data(H)'!$A$1:$A$288,'PY1 Data(H)'!$A$1:$CZ$288))</f>
        <v>39700</v>
      </c>
      <c r="BK124" s="176" cm="1">
        <f t="array" ref="BK124">_xlfn.XLOOKUP(BK$1,'PY1 Data(H)'!$A$1:$CZ$1,_xlfn.XLOOKUP($A124,'PY1 Data(H)'!$A$1:$A$288,'PY1 Data(H)'!$A$1:$CZ$288))</f>
        <v>0</v>
      </c>
      <c r="BL124" s="176" cm="1">
        <f t="array" ref="BL124">_xlfn.XLOOKUP(BL$1,'PY1 Data(H)'!$A$1:$CZ$1,_xlfn.XLOOKUP($A124,'PY1 Data(H)'!$A$1:$A$288,'PY1 Data(H)'!$A$1:$CZ$288))</f>
        <v>0</v>
      </c>
      <c r="BM124" s="176" cm="1">
        <f t="array" ref="BM124">_xlfn.XLOOKUP(BM$1,'PY1 Data(H)'!$A$1:$CZ$1,_xlfn.XLOOKUP($A124,'PY1 Data(H)'!$A$1:$A$288,'PY1 Data(H)'!$A$1:$CZ$288))</f>
        <v>1600899</v>
      </c>
      <c r="BN124" s="176" cm="1">
        <f t="array" ref="BN124">_xlfn.XLOOKUP(BN$1,'PY1 Data(H)'!$A$1:$CZ$1,_xlfn.XLOOKUP($A124,'PY1 Data(H)'!$A$1:$A$288,'PY1 Data(H)'!$A$1:$CZ$288))</f>
        <v>2281751</v>
      </c>
      <c r="BO124" s="176" cm="1">
        <f t="array" ref="BO124">_xlfn.XLOOKUP(BO$1,'PY1 Data(H)'!$A$1:$CZ$1,_xlfn.XLOOKUP($A124,'PY1 Data(H)'!$A$1:$A$288,'PY1 Data(H)'!$A$1:$CZ$288))</f>
        <v>439340</v>
      </c>
      <c r="BP124" s="176" cm="1">
        <f t="array" ref="BP124">_xlfn.XLOOKUP(BP$1,'PY1 Data(H)'!$A$1:$CZ$1,_xlfn.XLOOKUP($A124,'PY1 Data(H)'!$A$1:$A$288,'PY1 Data(H)'!$A$1:$CZ$288))</f>
        <v>0</v>
      </c>
      <c r="BQ124" s="176" cm="1">
        <f t="array" ref="BQ124">_xlfn.XLOOKUP(BQ$1,'PY1 Data(H)'!$A$1:$CZ$1,_xlfn.XLOOKUP($A124,'PY1 Data(H)'!$A$1:$A$288,'PY1 Data(H)'!$A$1:$CZ$288))</f>
        <v>881251</v>
      </c>
      <c r="BR124" s="176" cm="1">
        <f t="array" ref="BR124">_xlfn.XLOOKUP(BR$1,'PY1 Data(H)'!$A$1:$CZ$1,_xlfn.XLOOKUP($A124,'PY1 Data(H)'!$A$1:$A$288,'PY1 Data(H)'!$A$1:$CZ$288))</f>
        <v>0</v>
      </c>
      <c r="BS124" s="176" cm="1">
        <f t="array" ref="BS124">_xlfn.XLOOKUP(BS$1,'PY1 Data(H)'!$A$1:$CZ$1,_xlfn.XLOOKUP($A124,'PY1 Data(H)'!$A$1:$A$288,'PY1 Data(H)'!$A$1:$CZ$288))</f>
        <v>0</v>
      </c>
      <c r="BT124" s="176" cm="1">
        <f t="array" ref="BT124">_xlfn.XLOOKUP(BT$1,'PY1 Data(H)'!$A$1:$CZ$1,_xlfn.XLOOKUP($A124,'PY1 Data(H)'!$A$1:$A$288,'PY1 Data(H)'!$A$1:$CZ$288))</f>
        <v>409332</v>
      </c>
      <c r="BU124" s="176" cm="1">
        <f t="array" ref="BU124">_xlfn.XLOOKUP(BU$1,'PY1 Data(H)'!$A$1:$CZ$1,_xlfn.XLOOKUP($A124,'PY1 Data(H)'!$A$1:$A$288,'PY1 Data(H)'!$A$1:$CZ$288))</f>
        <v>368569</v>
      </c>
      <c r="BV124" s="176" cm="1">
        <f t="array" ref="BV124">_xlfn.XLOOKUP(BV$1,'PY1 Data(H)'!$A$1:$CZ$1,_xlfn.XLOOKUP($A124,'PY1 Data(H)'!$A$1:$A$288,'PY1 Data(H)'!$A$1:$CZ$288))</f>
        <v>2287473</v>
      </c>
      <c r="BW124" s="176" cm="1">
        <f t="array" ref="BW124">_xlfn.XLOOKUP(BW$1,'PY1 Data(H)'!$A$1:$CZ$1,_xlfn.XLOOKUP($A124,'PY1 Data(H)'!$A$1:$A$288,'PY1 Data(H)'!$A$1:$CZ$288))</f>
        <v>27051</v>
      </c>
      <c r="BX124" s="176" cm="1">
        <f t="array" ref="BX124">_xlfn.XLOOKUP(BX$1,'PY1 Data(H)'!$A$1:$CZ$1,_xlfn.XLOOKUP($A124,'PY1 Data(H)'!$A$1:$A$288,'PY1 Data(H)'!$A$1:$CZ$288))</f>
        <v>0</v>
      </c>
      <c r="BY124" s="176" cm="1">
        <f t="array" ref="BY124">_xlfn.XLOOKUP(BY$1,'PY1 Data(H)'!$A$1:$CZ$1,_xlfn.XLOOKUP($A124,'PY1 Data(H)'!$A$1:$A$288,'PY1 Data(H)'!$A$1:$CZ$288))</f>
        <v>0</v>
      </c>
      <c r="BZ124" s="176" cm="1">
        <f t="array" ref="BZ124">_xlfn.XLOOKUP(BZ$1,'PY1 Data(H)'!$A$1:$CZ$1,_xlfn.XLOOKUP($A124,'PY1 Data(H)'!$A$1:$A$288,'PY1 Data(H)'!$A$1:$CZ$288))</f>
        <v>66924</v>
      </c>
      <c r="CA124" s="176" cm="1">
        <f t="array" ref="CA124">_xlfn.XLOOKUP(CA$1,'PY1 Data(H)'!$A$1:$CZ$1,_xlfn.XLOOKUP($A124,'PY1 Data(H)'!$A$1:$A$288,'PY1 Data(H)'!$A$1:$CZ$288))</f>
        <v>0</v>
      </c>
      <c r="CB124" s="176" cm="1">
        <f t="array" ref="CB124">_xlfn.XLOOKUP(CB$1,'PY1 Data(H)'!$A$1:$CZ$1,_xlfn.XLOOKUP($A124,'PY1 Data(H)'!$A$1:$A$288,'PY1 Data(H)'!$A$1:$CZ$288))</f>
        <v>1016697</v>
      </c>
      <c r="CC124" s="176" cm="1">
        <f t="array" ref="CC124">_xlfn.XLOOKUP(CC$1,'PY1 Data(H)'!$A$1:$CZ$1,_xlfn.XLOOKUP($A124,'PY1 Data(H)'!$A$1:$A$288,'PY1 Data(H)'!$A$1:$CZ$288))</f>
        <v>3880209</v>
      </c>
      <c r="CD124" s="176" cm="1">
        <f t="array" ref="CD124">_xlfn.XLOOKUP(CD$1,'PY1 Data(H)'!$A$1:$CZ$1,_xlfn.XLOOKUP($A124,'PY1 Data(H)'!$A$1:$A$288,'PY1 Data(H)'!$A$1:$CZ$288))</f>
        <v>5992484</v>
      </c>
      <c r="CE124" s="176" cm="1">
        <f t="array" ref="CE124">_xlfn.XLOOKUP(CE$1,'PY1 Data(H)'!$A$1:$CZ$1,_xlfn.XLOOKUP($A124,'PY1 Data(H)'!$A$1:$A$288,'PY1 Data(H)'!$A$1:$CZ$288))</f>
        <v>164035</v>
      </c>
      <c r="CF124" s="176" cm="1">
        <f t="array" ref="CF124">_xlfn.XLOOKUP(CF$1,'PY1 Data(H)'!$A$1:$CZ$1,_xlfn.XLOOKUP($A124,'PY1 Data(H)'!$A$1:$A$288,'PY1 Data(H)'!$A$1:$CZ$288))</f>
        <v>0</v>
      </c>
      <c r="CG124" s="176" cm="1">
        <f t="array" ref="CG124">_xlfn.XLOOKUP(CG$1,'PY1 Data(H)'!$A$1:$CZ$1,_xlfn.XLOOKUP($A124,'PY1 Data(H)'!$A$1:$A$288,'PY1 Data(H)'!$A$1:$CZ$288))</f>
        <v>2866535</v>
      </c>
      <c r="CH124" s="176" cm="1">
        <f t="array" ref="CH124">_xlfn.XLOOKUP(CH$1,'PY1 Data(H)'!$A$1:$CZ$1,_xlfn.XLOOKUP($A124,'PY1 Data(H)'!$A$1:$A$288,'PY1 Data(H)'!$A$1:$CZ$288))</f>
        <v>0</v>
      </c>
      <c r="CI124" s="176" cm="1">
        <f t="array" ref="CI124">_xlfn.XLOOKUP(CI$1,'PY1 Data(H)'!$A$1:$CZ$1,_xlfn.XLOOKUP($A124,'PY1 Data(H)'!$A$1:$A$288,'PY1 Data(H)'!$A$1:$CZ$288))</f>
        <v>4874949</v>
      </c>
      <c r="CJ124" s="176" cm="1">
        <f t="array" ref="CJ124">_xlfn.XLOOKUP(CJ$1,'PY1 Data(H)'!$A$1:$CZ$1,_xlfn.XLOOKUP($A124,'PY1 Data(H)'!$A$1:$A$288,'PY1 Data(H)'!$A$1:$CZ$288))</f>
        <v>20180</v>
      </c>
      <c r="CK124" s="176" cm="1">
        <f t="array" ref="CK124">_xlfn.XLOOKUP(CK$1,'PY1 Data(H)'!$A$1:$CZ$1,_xlfn.XLOOKUP($A124,'PY1 Data(H)'!$A$1:$A$288,'PY1 Data(H)'!$A$1:$CZ$288))</f>
        <v>0</v>
      </c>
      <c r="CL124" s="176" cm="1">
        <f t="array" ref="CL124">_xlfn.XLOOKUP(CL$1,'PY1 Data(H)'!$A$1:$CZ$1,_xlfn.XLOOKUP($A124,'PY1 Data(H)'!$A$1:$A$288,'PY1 Data(H)'!$A$1:$CZ$288))</f>
        <v>0</v>
      </c>
      <c r="CM124" s="176" cm="1">
        <f t="array" ref="CM124">_xlfn.XLOOKUP(CM$1,'PY1 Data(H)'!$A$1:$CZ$1,_xlfn.XLOOKUP($A124,'PY1 Data(H)'!$A$1:$A$288,'PY1 Data(H)'!$A$1:$CZ$288))</f>
        <v>0</v>
      </c>
      <c r="CN124" s="176" cm="1">
        <f t="array" ref="CN124">_xlfn.XLOOKUP(CN$1,'PY1 Data(H)'!$A$1:$CZ$1,_xlfn.XLOOKUP($A124,'PY1 Data(H)'!$A$1:$A$288,'PY1 Data(H)'!$A$1:$CZ$288))</f>
        <v>46350</v>
      </c>
      <c r="CO124" s="176" cm="1">
        <f t="array" ref="CO124">_xlfn.XLOOKUP(CO$1,'PY1 Data(H)'!$A$1:$CZ$1,_xlfn.XLOOKUP($A124,'PY1 Data(H)'!$A$1:$A$288,'PY1 Data(H)'!$A$1:$CZ$288))</f>
        <v>60611489</v>
      </c>
      <c r="CP124" s="176" cm="1">
        <f t="array" ref="CP124">_xlfn.XLOOKUP(CP$1,'PY1 Data(H)'!$A$1:$CZ$1,_xlfn.XLOOKUP($A124,'PY1 Data(H)'!$A$1:$A$288,'PY1 Data(H)'!$A$1:$CZ$288))</f>
        <v>75108</v>
      </c>
      <c r="CQ124" s="176" cm="1">
        <f t="array" ref="CQ124">_xlfn.XLOOKUP(CQ$1,'PY1 Data(H)'!$A$1:$CZ$1,_xlfn.XLOOKUP($A124,'PY1 Data(H)'!$A$1:$A$288,'PY1 Data(H)'!$A$1:$CZ$288))</f>
        <v>0</v>
      </c>
      <c r="CR124" s="176" cm="1">
        <f t="array" ref="CR124">_xlfn.XLOOKUP(CR$1,'PY1 Data(H)'!$A$1:$CZ$1,_xlfn.XLOOKUP($A124,'PY1 Data(H)'!$A$1:$A$288,'PY1 Data(H)'!$A$1:$CZ$288))</f>
        <v>576871</v>
      </c>
      <c r="CS124" s="176" cm="1">
        <f t="array" ref="CS124">_xlfn.XLOOKUP(CS$1,'PY1 Data(H)'!$A$1:$CZ$1,_xlfn.XLOOKUP($A124,'PY1 Data(H)'!$A$1:$A$288,'PY1 Data(H)'!$A$1:$CZ$288))</f>
        <v>22302</v>
      </c>
      <c r="CT124" s="176" cm="1">
        <f t="array" ref="CT124">_xlfn.XLOOKUP(CT$1,'PY1 Data(H)'!$A$1:$CZ$1,_xlfn.XLOOKUP($A124,'PY1 Data(H)'!$A$1:$A$288,'PY1 Data(H)'!$A$1:$CZ$288))</f>
        <v>0</v>
      </c>
      <c r="CU124" s="176" cm="1">
        <f t="array" ref="CU124">_xlfn.XLOOKUP(CU$1,'PY1 Data(H)'!$A$1:$CZ$1,_xlfn.XLOOKUP($A124,'PY1 Data(H)'!$A$1:$A$288,'PY1 Data(H)'!$A$1:$CZ$288))</f>
        <v>91243</v>
      </c>
      <c r="CV124" s="176" cm="1">
        <f t="array" ref="CV124">_xlfn.XLOOKUP(CV$1,'PY1 Data(H)'!$A$1:$CZ$1,_xlfn.XLOOKUP($A124,'PY1 Data(H)'!$A$1:$A$288,'PY1 Data(H)'!$A$1:$CZ$288))</f>
        <v>0</v>
      </c>
      <c r="CW124" s="176" cm="1">
        <f t="array" ref="CW124">_xlfn.XLOOKUP(CW$1,'PY1 Data(H)'!$A$1:$CZ$1,_xlfn.XLOOKUP($A124,'PY1 Data(H)'!$A$1:$A$288,'PY1 Data(H)'!$A$1:$CZ$288))</f>
        <v>284539</v>
      </c>
      <c r="CX124" s="176" cm="1">
        <f t="array" ref="CX124">_xlfn.XLOOKUP(CX$1,'PY1 Data(H)'!$A$1:$CZ$1,_xlfn.XLOOKUP($A124,'PY1 Data(H)'!$A$1:$A$288,'PY1 Data(H)'!$A$1:$CZ$288))</f>
        <v>0</v>
      </c>
      <c r="CY124" s="176" cm="1">
        <f t="array" ref="CY124">_xlfn.XLOOKUP(CY$1,'PY1 Data(H)'!$A$1:$CZ$1,_xlfn.XLOOKUP($A124,'PY1 Data(H)'!$A$1:$A$288,'PY1 Data(H)'!$A$1:$CZ$288))</f>
        <v>255140</v>
      </c>
    </row>
    <row r="125" spans="1:103" x14ac:dyDescent="0.3">
      <c r="A125">
        <v>331</v>
      </c>
      <c r="D125" s="176" cm="1">
        <f t="array" ref="D125">_xlfn.XLOOKUP(D$1,'PY1 Data(H)'!$A$1:$CZ$1,_xlfn.XLOOKUP($A125,'PY1 Data(H)'!$A$1:$A$288,'PY1 Data(H)'!$A$1:$CZ$288))</f>
        <v>0</v>
      </c>
      <c r="E125" s="176" cm="1">
        <f t="array" ref="E125">_xlfn.XLOOKUP(E$1,'PY1 Data(H)'!$A$1:$CZ$1,_xlfn.XLOOKUP($A125,'PY1 Data(H)'!$A$1:$A$288,'PY1 Data(H)'!$A$1:$CZ$288))</f>
        <v>636221</v>
      </c>
      <c r="F125" s="176" cm="1">
        <f t="array" ref="F125">_xlfn.XLOOKUP(F$1,'PY1 Data(H)'!$A$1:$CZ$1,_xlfn.XLOOKUP($A125,'PY1 Data(H)'!$A$1:$A$288,'PY1 Data(H)'!$A$1:$CZ$288))</f>
        <v>0</v>
      </c>
      <c r="G125" s="176" cm="1">
        <f t="array" ref="G125">_xlfn.XLOOKUP(G$1,'PY1 Data(H)'!$A$1:$CZ$1,_xlfn.XLOOKUP($A125,'PY1 Data(H)'!$A$1:$A$288,'PY1 Data(H)'!$A$1:$CZ$288))</f>
        <v>0</v>
      </c>
      <c r="H125" s="176" cm="1">
        <f t="array" ref="H125">_xlfn.XLOOKUP(H$1,'PY1 Data(H)'!$A$1:$CZ$1,_xlfn.XLOOKUP($A125,'PY1 Data(H)'!$A$1:$A$288,'PY1 Data(H)'!$A$1:$CZ$288))</f>
        <v>0</v>
      </c>
      <c r="I125" s="176" cm="1">
        <f t="array" ref="I125">_xlfn.XLOOKUP(I$1,'PY1 Data(H)'!$A$1:$CZ$1,_xlfn.XLOOKUP($A125,'PY1 Data(H)'!$A$1:$A$288,'PY1 Data(H)'!$A$1:$CZ$288))</f>
        <v>0</v>
      </c>
      <c r="J125" s="176" cm="1">
        <f t="array" ref="J125">_xlfn.XLOOKUP(J$1,'PY1 Data(H)'!$A$1:$CZ$1,_xlfn.XLOOKUP($A125,'PY1 Data(H)'!$A$1:$A$288,'PY1 Data(H)'!$A$1:$CZ$288))</f>
        <v>410000</v>
      </c>
      <c r="K125" s="176" cm="1">
        <f t="array" ref="K125">_xlfn.XLOOKUP(K$1,'PY1 Data(H)'!$A$1:$CZ$1,_xlfn.XLOOKUP($A125,'PY1 Data(H)'!$A$1:$A$288,'PY1 Data(H)'!$A$1:$CZ$288))</f>
        <v>608700</v>
      </c>
      <c r="L125" s="176" cm="1">
        <f t="array" ref="L125">_xlfn.XLOOKUP(L$1,'PY1 Data(H)'!$A$1:$CZ$1,_xlfn.XLOOKUP($A125,'PY1 Data(H)'!$A$1:$A$288,'PY1 Data(H)'!$A$1:$CZ$288))</f>
        <v>576934</v>
      </c>
      <c r="M125" s="176" cm="1">
        <f t="array" ref="M125">_xlfn.XLOOKUP(M$1,'PY1 Data(H)'!$A$1:$CZ$1,_xlfn.XLOOKUP($A125,'PY1 Data(H)'!$A$1:$A$288,'PY1 Data(H)'!$A$1:$CZ$288))</f>
        <v>13716248</v>
      </c>
      <c r="N125" s="176" cm="1">
        <f t="array" ref="N125">_xlfn.XLOOKUP(N$1,'PY1 Data(H)'!$A$1:$CZ$1,_xlfn.XLOOKUP($A125,'PY1 Data(H)'!$A$1:$A$288,'PY1 Data(H)'!$A$1:$CZ$288))</f>
        <v>0</v>
      </c>
      <c r="O125" s="176" cm="1">
        <f t="array" ref="O125">_xlfn.XLOOKUP(O$1,'PY1 Data(H)'!$A$1:$CZ$1,_xlfn.XLOOKUP($A125,'PY1 Data(H)'!$A$1:$A$288,'PY1 Data(H)'!$A$1:$CZ$288))</f>
        <v>68772</v>
      </c>
      <c r="P125" s="176" cm="1">
        <f t="array" ref="P125">_xlfn.XLOOKUP(P$1,'PY1 Data(H)'!$A$1:$CZ$1,_xlfn.XLOOKUP($A125,'PY1 Data(H)'!$A$1:$A$288,'PY1 Data(H)'!$A$1:$CZ$288))</f>
        <v>0</v>
      </c>
      <c r="Q125" s="176" cm="1">
        <f t="array" ref="Q125">_xlfn.XLOOKUP(Q$1,'PY1 Data(H)'!$A$1:$CZ$1,_xlfn.XLOOKUP($A125,'PY1 Data(H)'!$A$1:$A$288,'PY1 Data(H)'!$A$1:$CZ$288))</f>
        <v>0</v>
      </c>
      <c r="R125" s="176" cm="1">
        <f t="array" ref="R125">_xlfn.XLOOKUP(R$1,'PY1 Data(H)'!$A$1:$CZ$1,_xlfn.XLOOKUP($A125,'PY1 Data(H)'!$A$1:$A$288,'PY1 Data(H)'!$A$1:$CZ$288))</f>
        <v>334797</v>
      </c>
      <c r="S125" s="176" cm="1">
        <f t="array" ref="S125">_xlfn.XLOOKUP(S$1,'PY1 Data(H)'!$A$1:$CZ$1,_xlfn.XLOOKUP($A125,'PY1 Data(H)'!$A$1:$A$288,'PY1 Data(H)'!$A$1:$CZ$288))</f>
        <v>190032</v>
      </c>
      <c r="T125" s="176" cm="1">
        <f t="array" ref="T125">_xlfn.XLOOKUP(T$1,'PY1 Data(H)'!$A$1:$CZ$1,_xlfn.XLOOKUP($A125,'PY1 Data(H)'!$A$1:$A$288,'PY1 Data(H)'!$A$1:$CZ$288))</f>
        <v>0</v>
      </c>
      <c r="U125" s="176" cm="1">
        <f t="array" ref="U125">_xlfn.XLOOKUP(U$1,'PY1 Data(H)'!$A$1:$CZ$1,_xlfn.XLOOKUP($A125,'PY1 Data(H)'!$A$1:$A$288,'PY1 Data(H)'!$A$1:$CZ$288))</f>
        <v>0</v>
      </c>
      <c r="V125" s="176" cm="1">
        <f t="array" ref="V125">_xlfn.XLOOKUP(V$1,'PY1 Data(H)'!$A$1:$CZ$1,_xlfn.XLOOKUP($A125,'PY1 Data(H)'!$A$1:$A$288,'PY1 Data(H)'!$A$1:$CZ$288))</f>
        <v>1091737</v>
      </c>
      <c r="W125" s="176" cm="1">
        <f t="array" ref="W125">_xlfn.XLOOKUP(W$1,'PY1 Data(H)'!$A$1:$CZ$1,_xlfn.XLOOKUP($A125,'PY1 Data(H)'!$A$1:$A$288,'PY1 Data(H)'!$A$1:$CZ$288))</f>
        <v>0</v>
      </c>
      <c r="X125" s="176" cm="1">
        <f t="array" ref="X125">_xlfn.XLOOKUP(X$1,'PY1 Data(H)'!$A$1:$CZ$1,_xlfn.XLOOKUP($A125,'PY1 Data(H)'!$A$1:$A$288,'PY1 Data(H)'!$A$1:$CZ$288))</f>
        <v>0</v>
      </c>
      <c r="Y125" s="176" cm="1">
        <f t="array" ref="Y125">_xlfn.XLOOKUP(Y$1,'PY1 Data(H)'!$A$1:$CZ$1,_xlfn.XLOOKUP($A125,'PY1 Data(H)'!$A$1:$A$288,'PY1 Data(H)'!$A$1:$CZ$288))</f>
        <v>98768</v>
      </c>
      <c r="Z125" s="176" cm="1">
        <f t="array" ref="Z125">_xlfn.XLOOKUP(Z$1,'PY1 Data(H)'!$A$1:$CZ$1,_xlfn.XLOOKUP($A125,'PY1 Data(H)'!$A$1:$A$288,'PY1 Data(H)'!$A$1:$CZ$288))</f>
        <v>0</v>
      </c>
      <c r="AA125" s="176" cm="1">
        <f t="array" ref="AA125">_xlfn.XLOOKUP(AA$1,'PY1 Data(H)'!$A$1:$CZ$1,_xlfn.XLOOKUP($A125,'PY1 Data(H)'!$A$1:$A$288,'PY1 Data(H)'!$A$1:$CZ$288))</f>
        <v>496302</v>
      </c>
      <c r="AB125" s="176" cm="1">
        <f t="array" ref="AB125">_xlfn.XLOOKUP(AB$1,'PY1 Data(H)'!$A$1:$CZ$1,_xlfn.XLOOKUP($A125,'PY1 Data(H)'!$A$1:$A$288,'PY1 Data(H)'!$A$1:$CZ$288))</f>
        <v>889064</v>
      </c>
      <c r="AC125" s="176" cm="1">
        <f t="array" ref="AC125">_xlfn.XLOOKUP(AC$1,'PY1 Data(H)'!$A$1:$CZ$1,_xlfn.XLOOKUP($A125,'PY1 Data(H)'!$A$1:$A$288,'PY1 Data(H)'!$A$1:$CZ$288))</f>
        <v>99168</v>
      </c>
      <c r="AD125" s="176" cm="1">
        <f t="array" ref="AD125">_xlfn.XLOOKUP(AD$1,'PY1 Data(H)'!$A$1:$CZ$1,_xlfn.XLOOKUP($A125,'PY1 Data(H)'!$A$1:$A$288,'PY1 Data(H)'!$A$1:$CZ$288))</f>
        <v>2530000</v>
      </c>
      <c r="AE125" s="176" cm="1">
        <f t="array" ref="AE125">_xlfn.XLOOKUP(AE$1,'PY1 Data(H)'!$A$1:$CZ$1,_xlfn.XLOOKUP($A125,'PY1 Data(H)'!$A$1:$A$288,'PY1 Data(H)'!$A$1:$CZ$288))</f>
        <v>1350000</v>
      </c>
      <c r="AF125" s="176" cm="1">
        <f t="array" ref="AF125">_xlfn.XLOOKUP(AF$1,'PY1 Data(H)'!$A$1:$CZ$1,_xlfn.XLOOKUP($A125,'PY1 Data(H)'!$A$1:$A$288,'PY1 Data(H)'!$A$1:$CZ$288))</f>
        <v>630000</v>
      </c>
      <c r="AG125" s="176" cm="1">
        <f t="array" ref="AG125">_xlfn.XLOOKUP(AG$1,'PY1 Data(H)'!$A$1:$CZ$1,_xlfn.XLOOKUP($A125,'PY1 Data(H)'!$A$1:$A$288,'PY1 Data(H)'!$A$1:$CZ$288))</f>
        <v>0</v>
      </c>
      <c r="AH125" s="176" cm="1">
        <f t="array" ref="AH125">_xlfn.XLOOKUP(AH$1,'PY1 Data(H)'!$A$1:$CZ$1,_xlfn.XLOOKUP($A125,'PY1 Data(H)'!$A$1:$A$288,'PY1 Data(H)'!$A$1:$CZ$288))</f>
        <v>831917</v>
      </c>
      <c r="AI125" s="176" cm="1">
        <f t="array" ref="AI125">_xlfn.XLOOKUP(AI$1,'PY1 Data(H)'!$A$1:$CZ$1,_xlfn.XLOOKUP($A125,'PY1 Data(H)'!$A$1:$A$288,'PY1 Data(H)'!$A$1:$CZ$288))</f>
        <v>1456146</v>
      </c>
      <c r="AJ125" s="176" cm="1">
        <f t="array" ref="AJ125">_xlfn.XLOOKUP(AJ$1,'PY1 Data(H)'!$A$1:$CZ$1,_xlfn.XLOOKUP($A125,'PY1 Data(H)'!$A$1:$A$288,'PY1 Data(H)'!$A$1:$CZ$288))</f>
        <v>814106</v>
      </c>
      <c r="AK125" s="176" cm="1">
        <f t="array" ref="AK125">_xlfn.XLOOKUP(AK$1,'PY1 Data(H)'!$A$1:$CZ$1,_xlfn.XLOOKUP($A125,'PY1 Data(H)'!$A$1:$A$288,'PY1 Data(H)'!$A$1:$CZ$288))</f>
        <v>0</v>
      </c>
      <c r="AL125" s="176" cm="1">
        <f t="array" ref="AL125">_xlfn.XLOOKUP(AL$1,'PY1 Data(H)'!$A$1:$CZ$1,_xlfn.XLOOKUP($A125,'PY1 Data(H)'!$A$1:$A$288,'PY1 Data(H)'!$A$1:$CZ$288))</f>
        <v>1089426</v>
      </c>
      <c r="AM125" s="176" cm="1">
        <f t="array" ref="AM125">_xlfn.XLOOKUP(AM$1,'PY1 Data(H)'!$A$1:$CZ$1,_xlfn.XLOOKUP($A125,'PY1 Data(H)'!$A$1:$A$288,'PY1 Data(H)'!$A$1:$CZ$288))</f>
        <v>0</v>
      </c>
      <c r="AN125" s="176" cm="1">
        <f t="array" ref="AN125">_xlfn.XLOOKUP(AN$1,'PY1 Data(H)'!$A$1:$CZ$1,_xlfn.XLOOKUP($A125,'PY1 Data(H)'!$A$1:$A$288,'PY1 Data(H)'!$A$1:$CZ$288))</f>
        <v>0</v>
      </c>
      <c r="AO125" s="176" cm="1">
        <f t="array" ref="AO125">_xlfn.XLOOKUP(AO$1,'PY1 Data(H)'!$A$1:$CZ$1,_xlfn.XLOOKUP($A125,'PY1 Data(H)'!$A$1:$A$288,'PY1 Data(H)'!$A$1:$CZ$288))</f>
        <v>0</v>
      </c>
      <c r="AP125" s="176" cm="1">
        <f t="array" ref="AP125">_xlfn.XLOOKUP(AP$1,'PY1 Data(H)'!$A$1:$CZ$1,_xlfn.XLOOKUP($A125,'PY1 Data(H)'!$A$1:$A$288,'PY1 Data(H)'!$A$1:$CZ$288))</f>
        <v>0</v>
      </c>
      <c r="AQ125" s="176" cm="1">
        <f t="array" ref="AQ125">_xlfn.XLOOKUP(AQ$1,'PY1 Data(H)'!$A$1:$CZ$1,_xlfn.XLOOKUP($A125,'PY1 Data(H)'!$A$1:$A$288,'PY1 Data(H)'!$A$1:$CZ$288))</f>
        <v>630435</v>
      </c>
      <c r="AR125" s="176" cm="1">
        <f t="array" ref="AR125">_xlfn.XLOOKUP(AR$1,'PY1 Data(H)'!$A$1:$CZ$1,_xlfn.XLOOKUP($A125,'PY1 Data(H)'!$A$1:$A$288,'PY1 Data(H)'!$A$1:$CZ$288))</f>
        <v>0</v>
      </c>
      <c r="AS125" s="176" cm="1">
        <f t="array" ref="AS125">_xlfn.XLOOKUP(AS$1,'PY1 Data(H)'!$A$1:$CZ$1,_xlfn.XLOOKUP($A125,'PY1 Data(H)'!$A$1:$A$288,'PY1 Data(H)'!$A$1:$CZ$288))</f>
        <v>1160996</v>
      </c>
      <c r="AT125" s="176" cm="1">
        <f t="array" ref="AT125">_xlfn.XLOOKUP(AT$1,'PY1 Data(H)'!$A$1:$CZ$1,_xlfn.XLOOKUP($A125,'PY1 Data(H)'!$A$1:$A$288,'PY1 Data(H)'!$A$1:$CZ$288))</f>
        <v>3249000</v>
      </c>
      <c r="AU125" s="176" cm="1">
        <f t="array" ref="AU125">_xlfn.XLOOKUP(AU$1,'PY1 Data(H)'!$A$1:$CZ$1,_xlfn.XLOOKUP($A125,'PY1 Data(H)'!$A$1:$A$288,'PY1 Data(H)'!$A$1:$CZ$288))</f>
        <v>0</v>
      </c>
      <c r="AV125" s="176" cm="1">
        <f t="array" ref="AV125">_xlfn.XLOOKUP(AV$1,'PY1 Data(H)'!$A$1:$CZ$1,_xlfn.XLOOKUP($A125,'PY1 Data(H)'!$A$1:$A$288,'PY1 Data(H)'!$A$1:$CZ$288))</f>
        <v>0</v>
      </c>
      <c r="AW125" s="176" cm="1">
        <f t="array" ref="AW125">_xlfn.XLOOKUP(AW$1,'PY1 Data(H)'!$A$1:$CZ$1,_xlfn.XLOOKUP($A125,'PY1 Data(H)'!$A$1:$A$288,'PY1 Data(H)'!$A$1:$CZ$288))</f>
        <v>403672</v>
      </c>
      <c r="AX125" s="176" cm="1">
        <f t="array" ref="AX125">_xlfn.XLOOKUP(AX$1,'PY1 Data(H)'!$A$1:$CZ$1,_xlfn.XLOOKUP($A125,'PY1 Data(H)'!$A$1:$A$288,'PY1 Data(H)'!$A$1:$CZ$288))</f>
        <v>934000</v>
      </c>
      <c r="AY125" s="176" cm="1">
        <f t="array" ref="AY125">_xlfn.XLOOKUP(AY$1,'PY1 Data(H)'!$A$1:$CZ$1,_xlfn.XLOOKUP($A125,'PY1 Data(H)'!$A$1:$A$288,'PY1 Data(H)'!$A$1:$CZ$288))</f>
        <v>0</v>
      </c>
      <c r="AZ125" s="176" cm="1">
        <f t="array" ref="AZ125">_xlfn.XLOOKUP(AZ$1,'PY1 Data(H)'!$A$1:$CZ$1,_xlfn.XLOOKUP($A125,'PY1 Data(H)'!$A$1:$A$288,'PY1 Data(H)'!$A$1:$CZ$288))</f>
        <v>0</v>
      </c>
      <c r="BA125" s="176" cm="1">
        <f t="array" ref="BA125">_xlfn.XLOOKUP(BA$1,'PY1 Data(H)'!$A$1:$CZ$1,_xlfn.XLOOKUP($A125,'PY1 Data(H)'!$A$1:$A$288,'PY1 Data(H)'!$A$1:$CZ$288))</f>
        <v>0</v>
      </c>
      <c r="BB125" s="176" cm="1">
        <f t="array" ref="BB125">_xlfn.XLOOKUP(BB$1,'PY1 Data(H)'!$A$1:$CZ$1,_xlfn.XLOOKUP($A125,'PY1 Data(H)'!$A$1:$A$288,'PY1 Data(H)'!$A$1:$CZ$288))</f>
        <v>7348935</v>
      </c>
      <c r="BC125" s="176" cm="1">
        <f t="array" ref="BC125">_xlfn.XLOOKUP(BC$1,'PY1 Data(H)'!$A$1:$CZ$1,_xlfn.XLOOKUP($A125,'PY1 Data(H)'!$A$1:$A$288,'PY1 Data(H)'!$A$1:$CZ$288))</f>
        <v>148555</v>
      </c>
      <c r="BD125" s="176" cm="1">
        <f t="array" ref="BD125">_xlfn.XLOOKUP(BD$1,'PY1 Data(H)'!$A$1:$CZ$1,_xlfn.XLOOKUP($A125,'PY1 Data(H)'!$A$1:$A$288,'PY1 Data(H)'!$A$1:$CZ$288))</f>
        <v>0</v>
      </c>
      <c r="BE125" s="176" cm="1">
        <f t="array" ref="BE125">_xlfn.XLOOKUP(BE$1,'PY1 Data(H)'!$A$1:$CZ$1,_xlfn.XLOOKUP($A125,'PY1 Data(H)'!$A$1:$A$288,'PY1 Data(H)'!$A$1:$CZ$288))</f>
        <v>0</v>
      </c>
      <c r="BF125" s="176" cm="1">
        <f t="array" ref="BF125">_xlfn.XLOOKUP(BF$1,'PY1 Data(H)'!$A$1:$CZ$1,_xlfn.XLOOKUP($A125,'PY1 Data(H)'!$A$1:$A$288,'PY1 Data(H)'!$A$1:$CZ$288))</f>
        <v>1180408</v>
      </c>
      <c r="BG125" s="176" cm="1">
        <f t="array" ref="BG125">_xlfn.XLOOKUP(BG$1,'PY1 Data(H)'!$A$1:$CZ$1,_xlfn.XLOOKUP($A125,'PY1 Data(H)'!$A$1:$A$288,'PY1 Data(H)'!$A$1:$CZ$288))</f>
        <v>0</v>
      </c>
      <c r="BH125" s="176" cm="1">
        <f t="array" ref="BH125">_xlfn.XLOOKUP(BH$1,'PY1 Data(H)'!$A$1:$CZ$1,_xlfn.XLOOKUP($A125,'PY1 Data(H)'!$A$1:$A$288,'PY1 Data(H)'!$A$1:$CZ$288))</f>
        <v>0</v>
      </c>
      <c r="BI125" s="176" cm="1">
        <f t="array" ref="BI125">_xlfn.XLOOKUP(BI$1,'PY1 Data(H)'!$A$1:$CZ$1,_xlfn.XLOOKUP($A125,'PY1 Data(H)'!$A$1:$A$288,'PY1 Data(H)'!$A$1:$CZ$288))</f>
        <v>360000</v>
      </c>
      <c r="BJ125" s="176" cm="1">
        <f t="array" ref="BJ125">_xlfn.XLOOKUP(BJ$1,'PY1 Data(H)'!$A$1:$CZ$1,_xlfn.XLOOKUP($A125,'PY1 Data(H)'!$A$1:$A$288,'PY1 Data(H)'!$A$1:$CZ$288))</f>
        <v>112500</v>
      </c>
      <c r="BK125" s="176" cm="1">
        <f t="array" ref="BK125">_xlfn.XLOOKUP(BK$1,'PY1 Data(H)'!$A$1:$CZ$1,_xlfn.XLOOKUP($A125,'PY1 Data(H)'!$A$1:$A$288,'PY1 Data(H)'!$A$1:$CZ$288))</f>
        <v>0</v>
      </c>
      <c r="BL125" s="176" cm="1">
        <f t="array" ref="BL125">_xlfn.XLOOKUP(BL$1,'PY1 Data(H)'!$A$1:$CZ$1,_xlfn.XLOOKUP($A125,'PY1 Data(H)'!$A$1:$A$288,'PY1 Data(H)'!$A$1:$CZ$288))</f>
        <v>0</v>
      </c>
      <c r="BM125" s="176" cm="1">
        <f t="array" ref="BM125">_xlfn.XLOOKUP(BM$1,'PY1 Data(H)'!$A$1:$CZ$1,_xlfn.XLOOKUP($A125,'PY1 Data(H)'!$A$1:$A$288,'PY1 Data(H)'!$A$1:$CZ$288))</f>
        <v>723503</v>
      </c>
      <c r="BN125" s="176" cm="1">
        <f t="array" ref="BN125">_xlfn.XLOOKUP(BN$1,'PY1 Data(H)'!$A$1:$CZ$1,_xlfn.XLOOKUP($A125,'PY1 Data(H)'!$A$1:$A$288,'PY1 Data(H)'!$A$1:$CZ$288))</f>
        <v>2000166</v>
      </c>
      <c r="BO125" s="176" cm="1">
        <f t="array" ref="BO125">_xlfn.XLOOKUP(BO$1,'PY1 Data(H)'!$A$1:$CZ$1,_xlfn.XLOOKUP($A125,'PY1 Data(H)'!$A$1:$A$288,'PY1 Data(H)'!$A$1:$CZ$288))</f>
        <v>458350</v>
      </c>
      <c r="BP125" s="176" cm="1">
        <f t="array" ref="BP125">_xlfn.XLOOKUP(BP$1,'PY1 Data(H)'!$A$1:$CZ$1,_xlfn.XLOOKUP($A125,'PY1 Data(H)'!$A$1:$A$288,'PY1 Data(H)'!$A$1:$CZ$288))</f>
        <v>0</v>
      </c>
      <c r="BQ125" s="176" cm="1">
        <f t="array" ref="BQ125">_xlfn.XLOOKUP(BQ$1,'PY1 Data(H)'!$A$1:$CZ$1,_xlfn.XLOOKUP($A125,'PY1 Data(H)'!$A$1:$A$288,'PY1 Data(H)'!$A$1:$CZ$288))</f>
        <v>615527</v>
      </c>
      <c r="BR125" s="176" cm="1">
        <f t="array" ref="BR125">_xlfn.XLOOKUP(BR$1,'PY1 Data(H)'!$A$1:$CZ$1,_xlfn.XLOOKUP($A125,'PY1 Data(H)'!$A$1:$A$288,'PY1 Data(H)'!$A$1:$CZ$288))</f>
        <v>0</v>
      </c>
      <c r="BS125" s="176" cm="1">
        <f t="array" ref="BS125">_xlfn.XLOOKUP(BS$1,'PY1 Data(H)'!$A$1:$CZ$1,_xlfn.XLOOKUP($A125,'PY1 Data(H)'!$A$1:$A$288,'PY1 Data(H)'!$A$1:$CZ$288))</f>
        <v>0</v>
      </c>
      <c r="BT125" s="176" cm="1">
        <f t="array" ref="BT125">_xlfn.XLOOKUP(BT$1,'PY1 Data(H)'!$A$1:$CZ$1,_xlfn.XLOOKUP($A125,'PY1 Data(H)'!$A$1:$A$288,'PY1 Data(H)'!$A$1:$CZ$288))</f>
        <v>346942</v>
      </c>
      <c r="BU125" s="176" cm="1">
        <f t="array" ref="BU125">_xlfn.XLOOKUP(BU$1,'PY1 Data(H)'!$A$1:$CZ$1,_xlfn.XLOOKUP($A125,'PY1 Data(H)'!$A$1:$A$288,'PY1 Data(H)'!$A$1:$CZ$288))</f>
        <v>861897</v>
      </c>
      <c r="BV125" s="176" cm="1">
        <f t="array" ref="BV125">_xlfn.XLOOKUP(BV$1,'PY1 Data(H)'!$A$1:$CZ$1,_xlfn.XLOOKUP($A125,'PY1 Data(H)'!$A$1:$A$288,'PY1 Data(H)'!$A$1:$CZ$288))</f>
        <v>1798743</v>
      </c>
      <c r="BW125" s="176" cm="1">
        <f t="array" ref="BW125">_xlfn.XLOOKUP(BW$1,'PY1 Data(H)'!$A$1:$CZ$1,_xlfn.XLOOKUP($A125,'PY1 Data(H)'!$A$1:$A$288,'PY1 Data(H)'!$A$1:$CZ$288))</f>
        <v>397043</v>
      </c>
      <c r="BX125" s="176" cm="1">
        <f t="array" ref="BX125">_xlfn.XLOOKUP(BX$1,'PY1 Data(H)'!$A$1:$CZ$1,_xlfn.XLOOKUP($A125,'PY1 Data(H)'!$A$1:$A$288,'PY1 Data(H)'!$A$1:$CZ$288))</f>
        <v>0</v>
      </c>
      <c r="BY125" s="176" cm="1">
        <f t="array" ref="BY125">_xlfn.XLOOKUP(BY$1,'PY1 Data(H)'!$A$1:$CZ$1,_xlfn.XLOOKUP($A125,'PY1 Data(H)'!$A$1:$A$288,'PY1 Data(H)'!$A$1:$CZ$288))</f>
        <v>0</v>
      </c>
      <c r="BZ125" s="176" cm="1">
        <f t="array" ref="BZ125">_xlfn.XLOOKUP(BZ$1,'PY1 Data(H)'!$A$1:$CZ$1,_xlfn.XLOOKUP($A125,'PY1 Data(H)'!$A$1:$A$288,'PY1 Data(H)'!$A$1:$CZ$288))</f>
        <v>0</v>
      </c>
      <c r="CA125" s="176" cm="1">
        <f t="array" ref="CA125">_xlfn.XLOOKUP(CA$1,'PY1 Data(H)'!$A$1:$CZ$1,_xlfn.XLOOKUP($A125,'PY1 Data(H)'!$A$1:$A$288,'PY1 Data(H)'!$A$1:$CZ$288))</f>
        <v>0</v>
      </c>
      <c r="CB125" s="176" cm="1">
        <f t="array" ref="CB125">_xlfn.XLOOKUP(CB$1,'PY1 Data(H)'!$A$1:$CZ$1,_xlfn.XLOOKUP($A125,'PY1 Data(H)'!$A$1:$A$288,'PY1 Data(H)'!$A$1:$CZ$288))</f>
        <v>686525</v>
      </c>
      <c r="CC125" s="176" cm="1">
        <f t="array" ref="CC125">_xlfn.XLOOKUP(CC$1,'PY1 Data(H)'!$A$1:$CZ$1,_xlfn.XLOOKUP($A125,'PY1 Data(H)'!$A$1:$A$288,'PY1 Data(H)'!$A$1:$CZ$288))</f>
        <v>1247598</v>
      </c>
      <c r="CD125" s="176" cm="1">
        <f t="array" ref="CD125">_xlfn.XLOOKUP(CD$1,'PY1 Data(H)'!$A$1:$CZ$1,_xlfn.XLOOKUP($A125,'PY1 Data(H)'!$A$1:$A$288,'PY1 Data(H)'!$A$1:$CZ$288))</f>
        <v>1666100</v>
      </c>
      <c r="CE125" s="176" cm="1">
        <f t="array" ref="CE125">_xlfn.XLOOKUP(CE$1,'PY1 Data(H)'!$A$1:$CZ$1,_xlfn.XLOOKUP($A125,'PY1 Data(H)'!$A$1:$A$288,'PY1 Data(H)'!$A$1:$CZ$288))</f>
        <v>0</v>
      </c>
      <c r="CF125" s="176" cm="1">
        <f t="array" ref="CF125">_xlfn.XLOOKUP(CF$1,'PY1 Data(H)'!$A$1:$CZ$1,_xlfn.XLOOKUP($A125,'PY1 Data(H)'!$A$1:$A$288,'PY1 Data(H)'!$A$1:$CZ$288))</f>
        <v>0</v>
      </c>
      <c r="CG125" s="176" cm="1">
        <f t="array" ref="CG125">_xlfn.XLOOKUP(CG$1,'PY1 Data(H)'!$A$1:$CZ$1,_xlfn.XLOOKUP($A125,'PY1 Data(H)'!$A$1:$A$288,'PY1 Data(H)'!$A$1:$CZ$288))</f>
        <v>493197</v>
      </c>
      <c r="CH125" s="176" cm="1">
        <f t="array" ref="CH125">_xlfn.XLOOKUP(CH$1,'PY1 Data(H)'!$A$1:$CZ$1,_xlfn.XLOOKUP($A125,'PY1 Data(H)'!$A$1:$A$288,'PY1 Data(H)'!$A$1:$CZ$288))</f>
        <v>145000</v>
      </c>
      <c r="CI125" s="176" cm="1">
        <f t="array" ref="CI125">_xlfn.XLOOKUP(CI$1,'PY1 Data(H)'!$A$1:$CZ$1,_xlfn.XLOOKUP($A125,'PY1 Data(H)'!$A$1:$A$288,'PY1 Data(H)'!$A$1:$CZ$288))</f>
        <v>348770</v>
      </c>
      <c r="CJ125" s="176" cm="1">
        <f t="array" ref="CJ125">_xlfn.XLOOKUP(CJ$1,'PY1 Data(H)'!$A$1:$CZ$1,_xlfn.XLOOKUP($A125,'PY1 Data(H)'!$A$1:$A$288,'PY1 Data(H)'!$A$1:$CZ$288))</f>
        <v>0</v>
      </c>
      <c r="CK125" s="176" cm="1">
        <f t="array" ref="CK125">_xlfn.XLOOKUP(CK$1,'PY1 Data(H)'!$A$1:$CZ$1,_xlfn.XLOOKUP($A125,'PY1 Data(H)'!$A$1:$A$288,'PY1 Data(H)'!$A$1:$CZ$288))</f>
        <v>45000</v>
      </c>
      <c r="CL125" s="176" cm="1">
        <f t="array" ref="CL125">_xlfn.XLOOKUP(CL$1,'PY1 Data(H)'!$A$1:$CZ$1,_xlfn.XLOOKUP($A125,'PY1 Data(H)'!$A$1:$A$288,'PY1 Data(H)'!$A$1:$CZ$288))</f>
        <v>0</v>
      </c>
      <c r="CM125" s="176" cm="1">
        <f t="array" ref="CM125">_xlfn.XLOOKUP(CM$1,'PY1 Data(H)'!$A$1:$CZ$1,_xlfn.XLOOKUP($A125,'PY1 Data(H)'!$A$1:$A$288,'PY1 Data(H)'!$A$1:$CZ$288))</f>
        <v>0</v>
      </c>
      <c r="CN125" s="176" cm="1">
        <f t="array" ref="CN125">_xlfn.XLOOKUP(CN$1,'PY1 Data(H)'!$A$1:$CZ$1,_xlfn.XLOOKUP($A125,'PY1 Data(H)'!$A$1:$A$288,'PY1 Data(H)'!$A$1:$CZ$288))</f>
        <v>86000</v>
      </c>
      <c r="CO125" s="176" cm="1">
        <f t="array" ref="CO125">_xlfn.XLOOKUP(CO$1,'PY1 Data(H)'!$A$1:$CZ$1,_xlfn.XLOOKUP($A125,'PY1 Data(H)'!$A$1:$A$288,'PY1 Data(H)'!$A$1:$CZ$288))</f>
        <v>4390000</v>
      </c>
      <c r="CP125" s="176" cm="1">
        <f t="array" ref="CP125">_xlfn.XLOOKUP(CP$1,'PY1 Data(H)'!$A$1:$CZ$1,_xlfn.XLOOKUP($A125,'PY1 Data(H)'!$A$1:$A$288,'PY1 Data(H)'!$A$1:$CZ$288))</f>
        <v>211687</v>
      </c>
      <c r="CQ125" s="176" cm="1">
        <f t="array" ref="CQ125">_xlfn.XLOOKUP(CQ$1,'PY1 Data(H)'!$A$1:$CZ$1,_xlfn.XLOOKUP($A125,'PY1 Data(H)'!$A$1:$A$288,'PY1 Data(H)'!$A$1:$CZ$288))</f>
        <v>0</v>
      </c>
      <c r="CR125" s="176" cm="1">
        <f t="array" ref="CR125">_xlfn.XLOOKUP(CR$1,'PY1 Data(H)'!$A$1:$CZ$1,_xlfn.XLOOKUP($A125,'PY1 Data(H)'!$A$1:$A$288,'PY1 Data(H)'!$A$1:$CZ$288))</f>
        <v>376299</v>
      </c>
      <c r="CS125" s="176" cm="1">
        <f t="array" ref="CS125">_xlfn.XLOOKUP(CS$1,'PY1 Data(H)'!$A$1:$CZ$1,_xlfn.XLOOKUP($A125,'PY1 Data(H)'!$A$1:$A$288,'PY1 Data(H)'!$A$1:$CZ$288))</f>
        <v>244412</v>
      </c>
      <c r="CT125" s="176" cm="1">
        <f t="array" ref="CT125">_xlfn.XLOOKUP(CT$1,'PY1 Data(H)'!$A$1:$CZ$1,_xlfn.XLOOKUP($A125,'PY1 Data(H)'!$A$1:$A$288,'PY1 Data(H)'!$A$1:$CZ$288))</f>
        <v>0</v>
      </c>
      <c r="CU125" s="176" cm="1">
        <f t="array" ref="CU125">_xlfn.XLOOKUP(CU$1,'PY1 Data(H)'!$A$1:$CZ$1,_xlfn.XLOOKUP($A125,'PY1 Data(H)'!$A$1:$A$288,'PY1 Data(H)'!$A$1:$CZ$288))</f>
        <v>90000</v>
      </c>
      <c r="CV125" s="176" cm="1">
        <f t="array" ref="CV125">_xlfn.XLOOKUP(CV$1,'PY1 Data(H)'!$A$1:$CZ$1,_xlfn.XLOOKUP($A125,'PY1 Data(H)'!$A$1:$A$288,'PY1 Data(H)'!$A$1:$CZ$288))</f>
        <v>0</v>
      </c>
      <c r="CW125" s="176" cm="1">
        <f t="array" ref="CW125">_xlfn.XLOOKUP(CW$1,'PY1 Data(H)'!$A$1:$CZ$1,_xlfn.XLOOKUP($A125,'PY1 Data(H)'!$A$1:$A$288,'PY1 Data(H)'!$A$1:$CZ$288))</f>
        <v>287911</v>
      </c>
      <c r="CX125" s="176" cm="1">
        <f t="array" ref="CX125">_xlfn.XLOOKUP(CX$1,'PY1 Data(H)'!$A$1:$CZ$1,_xlfn.XLOOKUP($A125,'PY1 Data(H)'!$A$1:$A$288,'PY1 Data(H)'!$A$1:$CZ$288))</f>
        <v>203139</v>
      </c>
      <c r="CY125" s="176" cm="1">
        <f t="array" ref="CY125">_xlfn.XLOOKUP(CY$1,'PY1 Data(H)'!$A$1:$CZ$1,_xlfn.XLOOKUP($A125,'PY1 Data(H)'!$A$1:$A$288,'PY1 Data(H)'!$A$1:$CZ$288))</f>
        <v>0</v>
      </c>
    </row>
    <row r="126" spans="1:103" x14ac:dyDescent="0.3">
      <c r="D126" s="176" t="e" cm="1">
        <f t="array" ref="D126">_xlfn.XLOOKUP(D$1,'PY1 Data(H)'!$A$1:$CZ$1,_xlfn.XLOOKUP($A126,'PY1 Data(H)'!$A$1:$A$288,'PY1 Data(H)'!$A$1:$CZ$288))</f>
        <v>#N/A</v>
      </c>
      <c r="E126" s="176" t="e" cm="1">
        <f t="array" ref="E126">_xlfn.XLOOKUP(E$1,'PY1 Data(H)'!$A$1:$CZ$1,_xlfn.XLOOKUP($A126,'PY1 Data(H)'!$A$1:$A$288,'PY1 Data(H)'!$A$1:$CZ$288))</f>
        <v>#N/A</v>
      </c>
      <c r="F126" s="176" t="e" cm="1">
        <f t="array" ref="F126">_xlfn.XLOOKUP(F$1,'PY1 Data(H)'!$A$1:$CZ$1,_xlfn.XLOOKUP($A126,'PY1 Data(H)'!$A$1:$A$288,'PY1 Data(H)'!$A$1:$CZ$288))</f>
        <v>#N/A</v>
      </c>
      <c r="G126" s="176" t="e" cm="1">
        <f t="array" ref="G126">_xlfn.XLOOKUP(G$1,'PY1 Data(H)'!$A$1:$CZ$1,_xlfn.XLOOKUP($A126,'PY1 Data(H)'!$A$1:$A$288,'PY1 Data(H)'!$A$1:$CZ$288))</f>
        <v>#N/A</v>
      </c>
      <c r="H126" s="176" t="e" cm="1">
        <f t="array" ref="H126">_xlfn.XLOOKUP(H$1,'PY1 Data(H)'!$A$1:$CZ$1,_xlfn.XLOOKUP($A126,'PY1 Data(H)'!$A$1:$A$288,'PY1 Data(H)'!$A$1:$CZ$288))</f>
        <v>#N/A</v>
      </c>
      <c r="I126" s="176" t="e" cm="1">
        <f t="array" ref="I126">_xlfn.XLOOKUP(I$1,'PY1 Data(H)'!$A$1:$CZ$1,_xlfn.XLOOKUP($A126,'PY1 Data(H)'!$A$1:$A$288,'PY1 Data(H)'!$A$1:$CZ$288))</f>
        <v>#N/A</v>
      </c>
      <c r="J126" s="176" t="e" cm="1">
        <f t="array" ref="J126">_xlfn.XLOOKUP(J$1,'PY1 Data(H)'!$A$1:$CZ$1,_xlfn.XLOOKUP($A126,'PY1 Data(H)'!$A$1:$A$288,'PY1 Data(H)'!$A$1:$CZ$288))</f>
        <v>#N/A</v>
      </c>
      <c r="K126" s="176" t="e" cm="1">
        <f t="array" ref="K126">_xlfn.XLOOKUP(K$1,'PY1 Data(H)'!$A$1:$CZ$1,_xlfn.XLOOKUP($A126,'PY1 Data(H)'!$A$1:$A$288,'PY1 Data(H)'!$A$1:$CZ$288))</f>
        <v>#N/A</v>
      </c>
      <c r="L126" s="176" t="e" cm="1">
        <f t="array" ref="L126">_xlfn.XLOOKUP(L$1,'PY1 Data(H)'!$A$1:$CZ$1,_xlfn.XLOOKUP($A126,'PY1 Data(H)'!$A$1:$A$288,'PY1 Data(H)'!$A$1:$CZ$288))</f>
        <v>#N/A</v>
      </c>
      <c r="M126" s="176" t="e" cm="1">
        <f t="array" ref="M126">_xlfn.XLOOKUP(M$1,'PY1 Data(H)'!$A$1:$CZ$1,_xlfn.XLOOKUP($A126,'PY1 Data(H)'!$A$1:$A$288,'PY1 Data(H)'!$A$1:$CZ$288))</f>
        <v>#N/A</v>
      </c>
      <c r="N126" s="176" t="e" cm="1">
        <f t="array" ref="N126">_xlfn.XLOOKUP(N$1,'PY1 Data(H)'!$A$1:$CZ$1,_xlfn.XLOOKUP($A126,'PY1 Data(H)'!$A$1:$A$288,'PY1 Data(H)'!$A$1:$CZ$288))</f>
        <v>#N/A</v>
      </c>
      <c r="O126" s="176" t="e" cm="1">
        <f t="array" ref="O126">_xlfn.XLOOKUP(O$1,'PY1 Data(H)'!$A$1:$CZ$1,_xlfn.XLOOKUP($A126,'PY1 Data(H)'!$A$1:$A$288,'PY1 Data(H)'!$A$1:$CZ$288))</f>
        <v>#N/A</v>
      </c>
      <c r="P126" s="176" t="e" cm="1">
        <f t="array" ref="P126">_xlfn.XLOOKUP(P$1,'PY1 Data(H)'!$A$1:$CZ$1,_xlfn.XLOOKUP($A126,'PY1 Data(H)'!$A$1:$A$288,'PY1 Data(H)'!$A$1:$CZ$288))</f>
        <v>#N/A</v>
      </c>
      <c r="Q126" s="176" t="e" cm="1">
        <f t="array" ref="Q126">_xlfn.XLOOKUP(Q$1,'PY1 Data(H)'!$A$1:$CZ$1,_xlfn.XLOOKUP($A126,'PY1 Data(H)'!$A$1:$A$288,'PY1 Data(H)'!$A$1:$CZ$288))</f>
        <v>#N/A</v>
      </c>
      <c r="R126" s="176" t="e" cm="1">
        <f t="array" ref="R126">_xlfn.XLOOKUP(R$1,'PY1 Data(H)'!$A$1:$CZ$1,_xlfn.XLOOKUP($A126,'PY1 Data(H)'!$A$1:$A$288,'PY1 Data(H)'!$A$1:$CZ$288))</f>
        <v>#N/A</v>
      </c>
      <c r="S126" s="176" t="e" cm="1">
        <f t="array" ref="S126">_xlfn.XLOOKUP(S$1,'PY1 Data(H)'!$A$1:$CZ$1,_xlfn.XLOOKUP($A126,'PY1 Data(H)'!$A$1:$A$288,'PY1 Data(H)'!$A$1:$CZ$288))</f>
        <v>#N/A</v>
      </c>
      <c r="T126" s="176" t="e" cm="1">
        <f t="array" ref="T126">_xlfn.XLOOKUP(T$1,'PY1 Data(H)'!$A$1:$CZ$1,_xlfn.XLOOKUP($A126,'PY1 Data(H)'!$A$1:$A$288,'PY1 Data(H)'!$A$1:$CZ$288))</f>
        <v>#N/A</v>
      </c>
      <c r="U126" s="176" t="e" cm="1">
        <f t="array" ref="U126">_xlfn.XLOOKUP(U$1,'PY1 Data(H)'!$A$1:$CZ$1,_xlfn.XLOOKUP($A126,'PY1 Data(H)'!$A$1:$A$288,'PY1 Data(H)'!$A$1:$CZ$288))</f>
        <v>#N/A</v>
      </c>
      <c r="V126" s="176" t="e" cm="1">
        <f t="array" ref="V126">_xlfn.XLOOKUP(V$1,'PY1 Data(H)'!$A$1:$CZ$1,_xlfn.XLOOKUP($A126,'PY1 Data(H)'!$A$1:$A$288,'PY1 Data(H)'!$A$1:$CZ$288))</f>
        <v>#N/A</v>
      </c>
      <c r="W126" s="176" t="e" cm="1">
        <f t="array" ref="W126">_xlfn.XLOOKUP(W$1,'PY1 Data(H)'!$A$1:$CZ$1,_xlfn.XLOOKUP($A126,'PY1 Data(H)'!$A$1:$A$288,'PY1 Data(H)'!$A$1:$CZ$288))</f>
        <v>#N/A</v>
      </c>
      <c r="X126" s="176" t="e" cm="1">
        <f t="array" ref="X126">_xlfn.XLOOKUP(X$1,'PY1 Data(H)'!$A$1:$CZ$1,_xlfn.XLOOKUP($A126,'PY1 Data(H)'!$A$1:$A$288,'PY1 Data(H)'!$A$1:$CZ$288))</f>
        <v>#N/A</v>
      </c>
      <c r="Y126" s="176" t="e" cm="1">
        <f t="array" ref="Y126">_xlfn.XLOOKUP(Y$1,'PY1 Data(H)'!$A$1:$CZ$1,_xlfn.XLOOKUP($A126,'PY1 Data(H)'!$A$1:$A$288,'PY1 Data(H)'!$A$1:$CZ$288))</f>
        <v>#N/A</v>
      </c>
      <c r="Z126" s="176" t="e" cm="1">
        <f t="array" ref="Z126">_xlfn.XLOOKUP(Z$1,'PY1 Data(H)'!$A$1:$CZ$1,_xlfn.XLOOKUP($A126,'PY1 Data(H)'!$A$1:$A$288,'PY1 Data(H)'!$A$1:$CZ$288))</f>
        <v>#N/A</v>
      </c>
      <c r="AA126" s="176" t="e" cm="1">
        <f t="array" ref="AA126">_xlfn.XLOOKUP(AA$1,'PY1 Data(H)'!$A$1:$CZ$1,_xlfn.XLOOKUP($A126,'PY1 Data(H)'!$A$1:$A$288,'PY1 Data(H)'!$A$1:$CZ$288))</f>
        <v>#N/A</v>
      </c>
      <c r="AB126" s="176" t="e" cm="1">
        <f t="array" ref="AB126">_xlfn.XLOOKUP(AB$1,'PY1 Data(H)'!$A$1:$CZ$1,_xlfn.XLOOKUP($A126,'PY1 Data(H)'!$A$1:$A$288,'PY1 Data(H)'!$A$1:$CZ$288))</f>
        <v>#N/A</v>
      </c>
      <c r="AC126" s="176" t="e" cm="1">
        <f t="array" ref="AC126">_xlfn.XLOOKUP(AC$1,'PY1 Data(H)'!$A$1:$CZ$1,_xlfn.XLOOKUP($A126,'PY1 Data(H)'!$A$1:$A$288,'PY1 Data(H)'!$A$1:$CZ$288))</f>
        <v>#N/A</v>
      </c>
      <c r="AD126" s="176" t="e" cm="1">
        <f t="array" ref="AD126">_xlfn.XLOOKUP(AD$1,'PY1 Data(H)'!$A$1:$CZ$1,_xlfn.XLOOKUP($A126,'PY1 Data(H)'!$A$1:$A$288,'PY1 Data(H)'!$A$1:$CZ$288))</f>
        <v>#N/A</v>
      </c>
      <c r="AE126" s="176" t="e" cm="1">
        <f t="array" ref="AE126">_xlfn.XLOOKUP(AE$1,'PY1 Data(H)'!$A$1:$CZ$1,_xlfn.XLOOKUP($A126,'PY1 Data(H)'!$A$1:$A$288,'PY1 Data(H)'!$A$1:$CZ$288))</f>
        <v>#N/A</v>
      </c>
      <c r="AF126" s="176" t="e" cm="1">
        <f t="array" ref="AF126">_xlfn.XLOOKUP(AF$1,'PY1 Data(H)'!$A$1:$CZ$1,_xlfn.XLOOKUP($A126,'PY1 Data(H)'!$A$1:$A$288,'PY1 Data(H)'!$A$1:$CZ$288))</f>
        <v>#N/A</v>
      </c>
      <c r="AG126" s="176" t="e" cm="1">
        <f t="array" ref="AG126">_xlfn.XLOOKUP(AG$1,'PY1 Data(H)'!$A$1:$CZ$1,_xlfn.XLOOKUP($A126,'PY1 Data(H)'!$A$1:$A$288,'PY1 Data(H)'!$A$1:$CZ$288))</f>
        <v>#N/A</v>
      </c>
      <c r="AH126" s="176" t="e" cm="1">
        <f t="array" ref="AH126">_xlfn.XLOOKUP(AH$1,'PY1 Data(H)'!$A$1:$CZ$1,_xlfn.XLOOKUP($A126,'PY1 Data(H)'!$A$1:$A$288,'PY1 Data(H)'!$A$1:$CZ$288))</f>
        <v>#N/A</v>
      </c>
      <c r="AI126" s="176" t="e" cm="1">
        <f t="array" ref="AI126">_xlfn.XLOOKUP(AI$1,'PY1 Data(H)'!$A$1:$CZ$1,_xlfn.XLOOKUP($A126,'PY1 Data(H)'!$A$1:$A$288,'PY1 Data(H)'!$A$1:$CZ$288))</f>
        <v>#N/A</v>
      </c>
      <c r="AJ126" s="176" t="e" cm="1">
        <f t="array" ref="AJ126">_xlfn.XLOOKUP(AJ$1,'PY1 Data(H)'!$A$1:$CZ$1,_xlfn.XLOOKUP($A126,'PY1 Data(H)'!$A$1:$A$288,'PY1 Data(H)'!$A$1:$CZ$288))</f>
        <v>#N/A</v>
      </c>
      <c r="AK126" s="176" t="e" cm="1">
        <f t="array" ref="AK126">_xlfn.XLOOKUP(AK$1,'PY1 Data(H)'!$A$1:$CZ$1,_xlfn.XLOOKUP($A126,'PY1 Data(H)'!$A$1:$A$288,'PY1 Data(H)'!$A$1:$CZ$288))</f>
        <v>#N/A</v>
      </c>
      <c r="AL126" s="176" t="e" cm="1">
        <f t="array" ref="AL126">_xlfn.XLOOKUP(AL$1,'PY1 Data(H)'!$A$1:$CZ$1,_xlfn.XLOOKUP($A126,'PY1 Data(H)'!$A$1:$A$288,'PY1 Data(H)'!$A$1:$CZ$288))</f>
        <v>#N/A</v>
      </c>
      <c r="AM126" s="176" t="e" cm="1">
        <f t="array" ref="AM126">_xlfn.XLOOKUP(AM$1,'PY1 Data(H)'!$A$1:$CZ$1,_xlfn.XLOOKUP($A126,'PY1 Data(H)'!$A$1:$A$288,'PY1 Data(H)'!$A$1:$CZ$288))</f>
        <v>#N/A</v>
      </c>
      <c r="AN126" s="176" t="e" cm="1">
        <f t="array" ref="AN126">_xlfn.XLOOKUP(AN$1,'PY1 Data(H)'!$A$1:$CZ$1,_xlfn.XLOOKUP($A126,'PY1 Data(H)'!$A$1:$A$288,'PY1 Data(H)'!$A$1:$CZ$288))</f>
        <v>#N/A</v>
      </c>
      <c r="AO126" s="176" t="e" cm="1">
        <f t="array" ref="AO126">_xlfn.XLOOKUP(AO$1,'PY1 Data(H)'!$A$1:$CZ$1,_xlfn.XLOOKUP($A126,'PY1 Data(H)'!$A$1:$A$288,'PY1 Data(H)'!$A$1:$CZ$288))</f>
        <v>#N/A</v>
      </c>
      <c r="AP126" s="176" t="e" cm="1">
        <f t="array" ref="AP126">_xlfn.XLOOKUP(AP$1,'PY1 Data(H)'!$A$1:$CZ$1,_xlfn.XLOOKUP($A126,'PY1 Data(H)'!$A$1:$A$288,'PY1 Data(H)'!$A$1:$CZ$288))</f>
        <v>#N/A</v>
      </c>
      <c r="AQ126" s="176" t="e" cm="1">
        <f t="array" ref="AQ126">_xlfn.XLOOKUP(AQ$1,'PY1 Data(H)'!$A$1:$CZ$1,_xlfn.XLOOKUP($A126,'PY1 Data(H)'!$A$1:$A$288,'PY1 Data(H)'!$A$1:$CZ$288))</f>
        <v>#N/A</v>
      </c>
      <c r="AR126" s="176" t="e" cm="1">
        <f t="array" ref="AR126">_xlfn.XLOOKUP(AR$1,'PY1 Data(H)'!$A$1:$CZ$1,_xlfn.XLOOKUP($A126,'PY1 Data(H)'!$A$1:$A$288,'PY1 Data(H)'!$A$1:$CZ$288))</f>
        <v>#N/A</v>
      </c>
      <c r="AS126" s="176" t="e" cm="1">
        <f t="array" ref="AS126">_xlfn.XLOOKUP(AS$1,'PY1 Data(H)'!$A$1:$CZ$1,_xlfn.XLOOKUP($A126,'PY1 Data(H)'!$A$1:$A$288,'PY1 Data(H)'!$A$1:$CZ$288))</f>
        <v>#N/A</v>
      </c>
      <c r="AT126" s="176" t="e" cm="1">
        <f t="array" ref="AT126">_xlfn.XLOOKUP(AT$1,'PY1 Data(H)'!$A$1:$CZ$1,_xlfn.XLOOKUP($A126,'PY1 Data(H)'!$A$1:$A$288,'PY1 Data(H)'!$A$1:$CZ$288))</f>
        <v>#N/A</v>
      </c>
      <c r="AU126" s="176" t="e" cm="1">
        <f t="array" ref="AU126">_xlfn.XLOOKUP(AU$1,'PY1 Data(H)'!$A$1:$CZ$1,_xlfn.XLOOKUP($A126,'PY1 Data(H)'!$A$1:$A$288,'PY1 Data(H)'!$A$1:$CZ$288))</f>
        <v>#N/A</v>
      </c>
      <c r="AV126" s="176" t="e" cm="1">
        <f t="array" ref="AV126">_xlfn.XLOOKUP(AV$1,'PY1 Data(H)'!$A$1:$CZ$1,_xlfn.XLOOKUP($A126,'PY1 Data(H)'!$A$1:$A$288,'PY1 Data(H)'!$A$1:$CZ$288))</f>
        <v>#N/A</v>
      </c>
      <c r="AW126" s="176" t="e" cm="1">
        <f t="array" ref="AW126">_xlfn.XLOOKUP(AW$1,'PY1 Data(H)'!$A$1:$CZ$1,_xlfn.XLOOKUP($A126,'PY1 Data(H)'!$A$1:$A$288,'PY1 Data(H)'!$A$1:$CZ$288))</f>
        <v>#N/A</v>
      </c>
      <c r="AX126" s="176" t="e" cm="1">
        <f t="array" ref="AX126">_xlfn.XLOOKUP(AX$1,'PY1 Data(H)'!$A$1:$CZ$1,_xlfn.XLOOKUP($A126,'PY1 Data(H)'!$A$1:$A$288,'PY1 Data(H)'!$A$1:$CZ$288))</f>
        <v>#N/A</v>
      </c>
      <c r="AY126" s="176" t="e" cm="1">
        <f t="array" ref="AY126">_xlfn.XLOOKUP(AY$1,'PY1 Data(H)'!$A$1:$CZ$1,_xlfn.XLOOKUP($A126,'PY1 Data(H)'!$A$1:$A$288,'PY1 Data(H)'!$A$1:$CZ$288))</f>
        <v>#N/A</v>
      </c>
      <c r="AZ126" s="176" t="e" cm="1">
        <f t="array" ref="AZ126">_xlfn.XLOOKUP(AZ$1,'PY1 Data(H)'!$A$1:$CZ$1,_xlfn.XLOOKUP($A126,'PY1 Data(H)'!$A$1:$A$288,'PY1 Data(H)'!$A$1:$CZ$288))</f>
        <v>#N/A</v>
      </c>
      <c r="BA126" s="176" t="e" cm="1">
        <f t="array" ref="BA126">_xlfn.XLOOKUP(BA$1,'PY1 Data(H)'!$A$1:$CZ$1,_xlfn.XLOOKUP($A126,'PY1 Data(H)'!$A$1:$A$288,'PY1 Data(H)'!$A$1:$CZ$288))</f>
        <v>#N/A</v>
      </c>
      <c r="BB126" s="176" t="e" cm="1">
        <f t="array" ref="BB126">_xlfn.XLOOKUP(BB$1,'PY1 Data(H)'!$A$1:$CZ$1,_xlfn.XLOOKUP($A126,'PY1 Data(H)'!$A$1:$A$288,'PY1 Data(H)'!$A$1:$CZ$288))</f>
        <v>#N/A</v>
      </c>
      <c r="BC126" s="176" t="e" cm="1">
        <f t="array" ref="BC126">_xlfn.XLOOKUP(BC$1,'PY1 Data(H)'!$A$1:$CZ$1,_xlfn.XLOOKUP($A126,'PY1 Data(H)'!$A$1:$A$288,'PY1 Data(H)'!$A$1:$CZ$288))</f>
        <v>#N/A</v>
      </c>
      <c r="BD126" s="176" t="e" cm="1">
        <f t="array" ref="BD126">_xlfn.XLOOKUP(BD$1,'PY1 Data(H)'!$A$1:$CZ$1,_xlfn.XLOOKUP($A126,'PY1 Data(H)'!$A$1:$A$288,'PY1 Data(H)'!$A$1:$CZ$288))</f>
        <v>#N/A</v>
      </c>
      <c r="BE126" s="176" t="e" cm="1">
        <f t="array" ref="BE126">_xlfn.XLOOKUP(BE$1,'PY1 Data(H)'!$A$1:$CZ$1,_xlfn.XLOOKUP($A126,'PY1 Data(H)'!$A$1:$A$288,'PY1 Data(H)'!$A$1:$CZ$288))</f>
        <v>#N/A</v>
      </c>
      <c r="BF126" s="176" t="e" cm="1">
        <f t="array" ref="BF126">_xlfn.XLOOKUP(BF$1,'PY1 Data(H)'!$A$1:$CZ$1,_xlfn.XLOOKUP($A126,'PY1 Data(H)'!$A$1:$A$288,'PY1 Data(H)'!$A$1:$CZ$288))</f>
        <v>#N/A</v>
      </c>
      <c r="BG126" s="176" t="e" cm="1">
        <f t="array" ref="BG126">_xlfn.XLOOKUP(BG$1,'PY1 Data(H)'!$A$1:$CZ$1,_xlfn.XLOOKUP($A126,'PY1 Data(H)'!$A$1:$A$288,'PY1 Data(H)'!$A$1:$CZ$288))</f>
        <v>#N/A</v>
      </c>
      <c r="BH126" s="176" t="e" cm="1">
        <f t="array" ref="BH126">_xlfn.XLOOKUP(BH$1,'PY1 Data(H)'!$A$1:$CZ$1,_xlfn.XLOOKUP($A126,'PY1 Data(H)'!$A$1:$A$288,'PY1 Data(H)'!$A$1:$CZ$288))</f>
        <v>#N/A</v>
      </c>
      <c r="BI126" s="176" t="e" cm="1">
        <f t="array" ref="BI126">_xlfn.XLOOKUP(BI$1,'PY1 Data(H)'!$A$1:$CZ$1,_xlfn.XLOOKUP($A126,'PY1 Data(H)'!$A$1:$A$288,'PY1 Data(H)'!$A$1:$CZ$288))</f>
        <v>#N/A</v>
      </c>
      <c r="BJ126" s="176" t="e" cm="1">
        <f t="array" ref="BJ126">_xlfn.XLOOKUP(BJ$1,'PY1 Data(H)'!$A$1:$CZ$1,_xlfn.XLOOKUP($A126,'PY1 Data(H)'!$A$1:$A$288,'PY1 Data(H)'!$A$1:$CZ$288))</f>
        <v>#N/A</v>
      </c>
      <c r="BK126" s="176" t="e" cm="1">
        <f t="array" ref="BK126">_xlfn.XLOOKUP(BK$1,'PY1 Data(H)'!$A$1:$CZ$1,_xlfn.XLOOKUP($A126,'PY1 Data(H)'!$A$1:$A$288,'PY1 Data(H)'!$A$1:$CZ$288))</f>
        <v>#N/A</v>
      </c>
      <c r="BL126" s="176" t="e" cm="1">
        <f t="array" ref="BL126">_xlfn.XLOOKUP(BL$1,'PY1 Data(H)'!$A$1:$CZ$1,_xlfn.XLOOKUP($A126,'PY1 Data(H)'!$A$1:$A$288,'PY1 Data(H)'!$A$1:$CZ$288))</f>
        <v>#N/A</v>
      </c>
      <c r="BM126" s="176" t="e" cm="1">
        <f t="array" ref="BM126">_xlfn.XLOOKUP(BM$1,'PY1 Data(H)'!$A$1:$CZ$1,_xlfn.XLOOKUP($A126,'PY1 Data(H)'!$A$1:$A$288,'PY1 Data(H)'!$A$1:$CZ$288))</f>
        <v>#N/A</v>
      </c>
      <c r="BN126" s="176" t="e" cm="1">
        <f t="array" ref="BN126">_xlfn.XLOOKUP(BN$1,'PY1 Data(H)'!$A$1:$CZ$1,_xlfn.XLOOKUP($A126,'PY1 Data(H)'!$A$1:$A$288,'PY1 Data(H)'!$A$1:$CZ$288))</f>
        <v>#N/A</v>
      </c>
      <c r="BO126" s="176" t="e" cm="1">
        <f t="array" ref="BO126">_xlfn.XLOOKUP(BO$1,'PY1 Data(H)'!$A$1:$CZ$1,_xlfn.XLOOKUP($A126,'PY1 Data(H)'!$A$1:$A$288,'PY1 Data(H)'!$A$1:$CZ$288))</f>
        <v>#N/A</v>
      </c>
      <c r="BP126" s="176" t="e" cm="1">
        <f t="array" ref="BP126">_xlfn.XLOOKUP(BP$1,'PY1 Data(H)'!$A$1:$CZ$1,_xlfn.XLOOKUP($A126,'PY1 Data(H)'!$A$1:$A$288,'PY1 Data(H)'!$A$1:$CZ$288))</f>
        <v>#N/A</v>
      </c>
      <c r="BQ126" s="176" t="e" cm="1">
        <f t="array" ref="BQ126">_xlfn.XLOOKUP(BQ$1,'PY1 Data(H)'!$A$1:$CZ$1,_xlfn.XLOOKUP($A126,'PY1 Data(H)'!$A$1:$A$288,'PY1 Data(H)'!$A$1:$CZ$288))</f>
        <v>#N/A</v>
      </c>
      <c r="BR126" s="176" t="e" cm="1">
        <f t="array" ref="BR126">_xlfn.XLOOKUP(BR$1,'PY1 Data(H)'!$A$1:$CZ$1,_xlfn.XLOOKUP($A126,'PY1 Data(H)'!$A$1:$A$288,'PY1 Data(H)'!$A$1:$CZ$288))</f>
        <v>#N/A</v>
      </c>
      <c r="BS126" s="176" t="e" cm="1">
        <f t="array" ref="BS126">_xlfn.XLOOKUP(BS$1,'PY1 Data(H)'!$A$1:$CZ$1,_xlfn.XLOOKUP($A126,'PY1 Data(H)'!$A$1:$A$288,'PY1 Data(H)'!$A$1:$CZ$288))</f>
        <v>#N/A</v>
      </c>
      <c r="BT126" s="176" t="e" cm="1">
        <f t="array" ref="BT126">_xlfn.XLOOKUP(BT$1,'PY1 Data(H)'!$A$1:$CZ$1,_xlfn.XLOOKUP($A126,'PY1 Data(H)'!$A$1:$A$288,'PY1 Data(H)'!$A$1:$CZ$288))</f>
        <v>#N/A</v>
      </c>
      <c r="BU126" s="176" t="e" cm="1">
        <f t="array" ref="BU126">_xlfn.XLOOKUP(BU$1,'PY1 Data(H)'!$A$1:$CZ$1,_xlfn.XLOOKUP($A126,'PY1 Data(H)'!$A$1:$A$288,'PY1 Data(H)'!$A$1:$CZ$288))</f>
        <v>#N/A</v>
      </c>
      <c r="BV126" s="176" t="e" cm="1">
        <f t="array" ref="BV126">_xlfn.XLOOKUP(BV$1,'PY1 Data(H)'!$A$1:$CZ$1,_xlfn.XLOOKUP($A126,'PY1 Data(H)'!$A$1:$A$288,'PY1 Data(H)'!$A$1:$CZ$288))</f>
        <v>#N/A</v>
      </c>
      <c r="BW126" s="176" t="e" cm="1">
        <f t="array" ref="BW126">_xlfn.XLOOKUP(BW$1,'PY1 Data(H)'!$A$1:$CZ$1,_xlfn.XLOOKUP($A126,'PY1 Data(H)'!$A$1:$A$288,'PY1 Data(H)'!$A$1:$CZ$288))</f>
        <v>#N/A</v>
      </c>
      <c r="BX126" s="176" t="e" cm="1">
        <f t="array" ref="BX126">_xlfn.XLOOKUP(BX$1,'PY1 Data(H)'!$A$1:$CZ$1,_xlfn.XLOOKUP($A126,'PY1 Data(H)'!$A$1:$A$288,'PY1 Data(H)'!$A$1:$CZ$288))</f>
        <v>#N/A</v>
      </c>
      <c r="BY126" s="176" t="e" cm="1">
        <f t="array" ref="BY126">_xlfn.XLOOKUP(BY$1,'PY1 Data(H)'!$A$1:$CZ$1,_xlfn.XLOOKUP($A126,'PY1 Data(H)'!$A$1:$A$288,'PY1 Data(H)'!$A$1:$CZ$288))</f>
        <v>#N/A</v>
      </c>
      <c r="BZ126" s="176" t="e" cm="1">
        <f t="array" ref="BZ126">_xlfn.XLOOKUP(BZ$1,'PY1 Data(H)'!$A$1:$CZ$1,_xlfn.XLOOKUP($A126,'PY1 Data(H)'!$A$1:$A$288,'PY1 Data(H)'!$A$1:$CZ$288))</f>
        <v>#N/A</v>
      </c>
      <c r="CA126" s="176" t="e" cm="1">
        <f t="array" ref="CA126">_xlfn.XLOOKUP(CA$1,'PY1 Data(H)'!$A$1:$CZ$1,_xlfn.XLOOKUP($A126,'PY1 Data(H)'!$A$1:$A$288,'PY1 Data(H)'!$A$1:$CZ$288))</f>
        <v>#N/A</v>
      </c>
      <c r="CB126" s="176" t="e" cm="1">
        <f t="array" ref="CB126">_xlfn.XLOOKUP(CB$1,'PY1 Data(H)'!$A$1:$CZ$1,_xlfn.XLOOKUP($A126,'PY1 Data(H)'!$A$1:$A$288,'PY1 Data(H)'!$A$1:$CZ$288))</f>
        <v>#N/A</v>
      </c>
      <c r="CC126" s="176" t="e" cm="1">
        <f t="array" ref="CC126">_xlfn.XLOOKUP(CC$1,'PY1 Data(H)'!$A$1:$CZ$1,_xlfn.XLOOKUP($A126,'PY1 Data(H)'!$A$1:$A$288,'PY1 Data(H)'!$A$1:$CZ$288))</f>
        <v>#N/A</v>
      </c>
      <c r="CD126" s="176" t="e" cm="1">
        <f t="array" ref="CD126">_xlfn.XLOOKUP(CD$1,'PY1 Data(H)'!$A$1:$CZ$1,_xlfn.XLOOKUP($A126,'PY1 Data(H)'!$A$1:$A$288,'PY1 Data(H)'!$A$1:$CZ$288))</f>
        <v>#N/A</v>
      </c>
      <c r="CE126" s="176" t="e" cm="1">
        <f t="array" ref="CE126">_xlfn.XLOOKUP(CE$1,'PY1 Data(H)'!$A$1:$CZ$1,_xlfn.XLOOKUP($A126,'PY1 Data(H)'!$A$1:$A$288,'PY1 Data(H)'!$A$1:$CZ$288))</f>
        <v>#N/A</v>
      </c>
      <c r="CF126" s="176" t="e" cm="1">
        <f t="array" ref="CF126">_xlfn.XLOOKUP(CF$1,'PY1 Data(H)'!$A$1:$CZ$1,_xlfn.XLOOKUP($A126,'PY1 Data(H)'!$A$1:$A$288,'PY1 Data(H)'!$A$1:$CZ$288))</f>
        <v>#N/A</v>
      </c>
      <c r="CG126" s="176" t="e" cm="1">
        <f t="array" ref="CG126">_xlfn.XLOOKUP(CG$1,'PY1 Data(H)'!$A$1:$CZ$1,_xlfn.XLOOKUP($A126,'PY1 Data(H)'!$A$1:$A$288,'PY1 Data(H)'!$A$1:$CZ$288))</f>
        <v>#N/A</v>
      </c>
      <c r="CH126" s="176" t="e" cm="1">
        <f t="array" ref="CH126">_xlfn.XLOOKUP(CH$1,'PY1 Data(H)'!$A$1:$CZ$1,_xlfn.XLOOKUP($A126,'PY1 Data(H)'!$A$1:$A$288,'PY1 Data(H)'!$A$1:$CZ$288))</f>
        <v>#N/A</v>
      </c>
      <c r="CI126" s="176" t="e" cm="1">
        <f t="array" ref="CI126">_xlfn.XLOOKUP(CI$1,'PY1 Data(H)'!$A$1:$CZ$1,_xlfn.XLOOKUP($A126,'PY1 Data(H)'!$A$1:$A$288,'PY1 Data(H)'!$A$1:$CZ$288))</f>
        <v>#N/A</v>
      </c>
      <c r="CJ126" s="176" t="e" cm="1">
        <f t="array" ref="CJ126">_xlfn.XLOOKUP(CJ$1,'PY1 Data(H)'!$A$1:$CZ$1,_xlfn.XLOOKUP($A126,'PY1 Data(H)'!$A$1:$A$288,'PY1 Data(H)'!$A$1:$CZ$288))</f>
        <v>#N/A</v>
      </c>
      <c r="CK126" s="176" t="e" cm="1">
        <f t="array" ref="CK126">_xlfn.XLOOKUP(CK$1,'PY1 Data(H)'!$A$1:$CZ$1,_xlfn.XLOOKUP($A126,'PY1 Data(H)'!$A$1:$A$288,'PY1 Data(H)'!$A$1:$CZ$288))</f>
        <v>#N/A</v>
      </c>
      <c r="CL126" s="176" t="e" cm="1">
        <f t="array" ref="CL126">_xlfn.XLOOKUP(CL$1,'PY1 Data(H)'!$A$1:$CZ$1,_xlfn.XLOOKUP($A126,'PY1 Data(H)'!$A$1:$A$288,'PY1 Data(H)'!$A$1:$CZ$288))</f>
        <v>#N/A</v>
      </c>
      <c r="CM126" s="176" t="e" cm="1">
        <f t="array" ref="CM126">_xlfn.XLOOKUP(CM$1,'PY1 Data(H)'!$A$1:$CZ$1,_xlfn.XLOOKUP($A126,'PY1 Data(H)'!$A$1:$A$288,'PY1 Data(H)'!$A$1:$CZ$288))</f>
        <v>#N/A</v>
      </c>
      <c r="CN126" s="176" t="e" cm="1">
        <f t="array" ref="CN126">_xlfn.XLOOKUP(CN$1,'PY1 Data(H)'!$A$1:$CZ$1,_xlfn.XLOOKUP($A126,'PY1 Data(H)'!$A$1:$A$288,'PY1 Data(H)'!$A$1:$CZ$288))</f>
        <v>#N/A</v>
      </c>
      <c r="CO126" s="176" t="e" cm="1">
        <f t="array" ref="CO126">_xlfn.XLOOKUP(CO$1,'PY1 Data(H)'!$A$1:$CZ$1,_xlfn.XLOOKUP($A126,'PY1 Data(H)'!$A$1:$A$288,'PY1 Data(H)'!$A$1:$CZ$288))</f>
        <v>#N/A</v>
      </c>
      <c r="CP126" s="176" t="e" cm="1">
        <f t="array" ref="CP126">_xlfn.XLOOKUP(CP$1,'PY1 Data(H)'!$A$1:$CZ$1,_xlfn.XLOOKUP($A126,'PY1 Data(H)'!$A$1:$A$288,'PY1 Data(H)'!$A$1:$CZ$288))</f>
        <v>#N/A</v>
      </c>
      <c r="CQ126" s="176" t="e" cm="1">
        <f t="array" ref="CQ126">_xlfn.XLOOKUP(CQ$1,'PY1 Data(H)'!$A$1:$CZ$1,_xlfn.XLOOKUP($A126,'PY1 Data(H)'!$A$1:$A$288,'PY1 Data(H)'!$A$1:$CZ$288))</f>
        <v>#N/A</v>
      </c>
      <c r="CR126" s="176" t="e" cm="1">
        <f t="array" ref="CR126">_xlfn.XLOOKUP(CR$1,'PY1 Data(H)'!$A$1:$CZ$1,_xlfn.XLOOKUP($A126,'PY1 Data(H)'!$A$1:$A$288,'PY1 Data(H)'!$A$1:$CZ$288))</f>
        <v>#N/A</v>
      </c>
      <c r="CS126" s="176" t="e" cm="1">
        <f t="array" ref="CS126">_xlfn.XLOOKUP(CS$1,'PY1 Data(H)'!$A$1:$CZ$1,_xlfn.XLOOKUP($A126,'PY1 Data(H)'!$A$1:$A$288,'PY1 Data(H)'!$A$1:$CZ$288))</f>
        <v>#N/A</v>
      </c>
      <c r="CT126" s="176" t="e" cm="1">
        <f t="array" ref="CT126">_xlfn.XLOOKUP(CT$1,'PY1 Data(H)'!$A$1:$CZ$1,_xlfn.XLOOKUP($A126,'PY1 Data(H)'!$A$1:$A$288,'PY1 Data(H)'!$A$1:$CZ$288))</f>
        <v>#N/A</v>
      </c>
      <c r="CU126" s="176" t="e" cm="1">
        <f t="array" ref="CU126">_xlfn.XLOOKUP(CU$1,'PY1 Data(H)'!$A$1:$CZ$1,_xlfn.XLOOKUP($A126,'PY1 Data(H)'!$A$1:$A$288,'PY1 Data(H)'!$A$1:$CZ$288))</f>
        <v>#N/A</v>
      </c>
      <c r="CV126" s="176" t="e" cm="1">
        <f t="array" ref="CV126">_xlfn.XLOOKUP(CV$1,'PY1 Data(H)'!$A$1:$CZ$1,_xlfn.XLOOKUP($A126,'PY1 Data(H)'!$A$1:$A$288,'PY1 Data(H)'!$A$1:$CZ$288))</f>
        <v>#N/A</v>
      </c>
      <c r="CW126" s="176" t="e" cm="1">
        <f t="array" ref="CW126">_xlfn.XLOOKUP(CW$1,'PY1 Data(H)'!$A$1:$CZ$1,_xlfn.XLOOKUP($A126,'PY1 Data(H)'!$A$1:$A$288,'PY1 Data(H)'!$A$1:$CZ$288))</f>
        <v>#N/A</v>
      </c>
      <c r="CX126" s="176" t="e" cm="1">
        <f t="array" ref="CX126">_xlfn.XLOOKUP(CX$1,'PY1 Data(H)'!$A$1:$CZ$1,_xlfn.XLOOKUP($A126,'PY1 Data(H)'!$A$1:$A$288,'PY1 Data(H)'!$A$1:$CZ$288))</f>
        <v>#N/A</v>
      </c>
      <c r="CY126" s="176" t="e" cm="1">
        <f t="array" ref="CY126">_xlfn.XLOOKUP(CY$1,'PY1 Data(H)'!$A$1:$CZ$1,_xlfn.XLOOKUP($A126,'PY1 Data(H)'!$A$1:$A$288,'PY1 Data(H)'!$A$1:$CZ$288))</f>
        <v>#N/A</v>
      </c>
    </row>
    <row r="127" spans="1:103" x14ac:dyDescent="0.3">
      <c r="A127">
        <v>1060</v>
      </c>
      <c r="D127" s="176" t="e" cm="1">
        <f t="array" ref="D127">_xlfn.XLOOKUP(D$1,'PY1 Data(H)'!$A$1:$CZ$1,_xlfn.XLOOKUP($A127,'PY1 Data(H)'!$A$1:$A$288,'PY1 Data(H)'!$A$1:$CZ$288))</f>
        <v>#N/A</v>
      </c>
      <c r="E127" s="176" t="e" cm="1">
        <f t="array" ref="E127">_xlfn.XLOOKUP(E$1,'PY1 Data(H)'!$A$1:$CZ$1,_xlfn.XLOOKUP($A127,'PY1 Data(H)'!$A$1:$A$288,'PY1 Data(H)'!$A$1:$CZ$288))</f>
        <v>#N/A</v>
      </c>
      <c r="F127" s="176" t="e" cm="1">
        <f t="array" ref="F127">_xlfn.XLOOKUP(F$1,'PY1 Data(H)'!$A$1:$CZ$1,_xlfn.XLOOKUP($A127,'PY1 Data(H)'!$A$1:$A$288,'PY1 Data(H)'!$A$1:$CZ$288))</f>
        <v>#N/A</v>
      </c>
      <c r="G127" s="176" t="e" cm="1">
        <f t="array" ref="G127">_xlfn.XLOOKUP(G$1,'PY1 Data(H)'!$A$1:$CZ$1,_xlfn.XLOOKUP($A127,'PY1 Data(H)'!$A$1:$A$288,'PY1 Data(H)'!$A$1:$CZ$288))</f>
        <v>#N/A</v>
      </c>
      <c r="H127" s="176" t="e" cm="1">
        <f t="array" ref="H127">_xlfn.XLOOKUP(H$1,'PY1 Data(H)'!$A$1:$CZ$1,_xlfn.XLOOKUP($A127,'PY1 Data(H)'!$A$1:$A$288,'PY1 Data(H)'!$A$1:$CZ$288))</f>
        <v>#N/A</v>
      </c>
      <c r="I127" s="176" t="e" cm="1">
        <f t="array" ref="I127">_xlfn.XLOOKUP(I$1,'PY1 Data(H)'!$A$1:$CZ$1,_xlfn.XLOOKUP($A127,'PY1 Data(H)'!$A$1:$A$288,'PY1 Data(H)'!$A$1:$CZ$288))</f>
        <v>#N/A</v>
      </c>
      <c r="J127" s="176" t="e" cm="1">
        <f t="array" ref="J127">_xlfn.XLOOKUP(J$1,'PY1 Data(H)'!$A$1:$CZ$1,_xlfn.XLOOKUP($A127,'PY1 Data(H)'!$A$1:$A$288,'PY1 Data(H)'!$A$1:$CZ$288))</f>
        <v>#N/A</v>
      </c>
      <c r="K127" s="176" t="e" cm="1">
        <f t="array" ref="K127">_xlfn.XLOOKUP(K$1,'PY1 Data(H)'!$A$1:$CZ$1,_xlfn.XLOOKUP($A127,'PY1 Data(H)'!$A$1:$A$288,'PY1 Data(H)'!$A$1:$CZ$288))</f>
        <v>#N/A</v>
      </c>
      <c r="L127" s="176" t="e" cm="1">
        <f t="array" ref="L127">_xlfn.XLOOKUP(L$1,'PY1 Data(H)'!$A$1:$CZ$1,_xlfn.XLOOKUP($A127,'PY1 Data(H)'!$A$1:$A$288,'PY1 Data(H)'!$A$1:$CZ$288))</f>
        <v>#N/A</v>
      </c>
      <c r="M127" s="176" t="e" cm="1">
        <f t="array" ref="M127">_xlfn.XLOOKUP(M$1,'PY1 Data(H)'!$A$1:$CZ$1,_xlfn.XLOOKUP($A127,'PY1 Data(H)'!$A$1:$A$288,'PY1 Data(H)'!$A$1:$CZ$288))</f>
        <v>#N/A</v>
      </c>
      <c r="N127" s="176" t="e" cm="1">
        <f t="array" ref="N127">_xlfn.XLOOKUP(N$1,'PY1 Data(H)'!$A$1:$CZ$1,_xlfn.XLOOKUP($A127,'PY1 Data(H)'!$A$1:$A$288,'PY1 Data(H)'!$A$1:$CZ$288))</f>
        <v>#N/A</v>
      </c>
      <c r="O127" s="176" t="e" cm="1">
        <f t="array" ref="O127">_xlfn.XLOOKUP(O$1,'PY1 Data(H)'!$A$1:$CZ$1,_xlfn.XLOOKUP($A127,'PY1 Data(H)'!$A$1:$A$288,'PY1 Data(H)'!$A$1:$CZ$288))</f>
        <v>#N/A</v>
      </c>
      <c r="P127" s="176" t="e" cm="1">
        <f t="array" ref="P127">_xlfn.XLOOKUP(P$1,'PY1 Data(H)'!$A$1:$CZ$1,_xlfn.XLOOKUP($A127,'PY1 Data(H)'!$A$1:$A$288,'PY1 Data(H)'!$A$1:$CZ$288))</f>
        <v>#N/A</v>
      </c>
      <c r="Q127" s="176" t="e" cm="1">
        <f t="array" ref="Q127">_xlfn.XLOOKUP(Q$1,'PY1 Data(H)'!$A$1:$CZ$1,_xlfn.XLOOKUP($A127,'PY1 Data(H)'!$A$1:$A$288,'PY1 Data(H)'!$A$1:$CZ$288))</f>
        <v>#N/A</v>
      </c>
      <c r="R127" s="176" t="e" cm="1">
        <f t="array" ref="R127">_xlfn.XLOOKUP(R$1,'PY1 Data(H)'!$A$1:$CZ$1,_xlfn.XLOOKUP($A127,'PY1 Data(H)'!$A$1:$A$288,'PY1 Data(H)'!$A$1:$CZ$288))</f>
        <v>#N/A</v>
      </c>
      <c r="S127" s="176" t="e" cm="1">
        <f t="array" ref="S127">_xlfn.XLOOKUP(S$1,'PY1 Data(H)'!$A$1:$CZ$1,_xlfn.XLOOKUP($A127,'PY1 Data(H)'!$A$1:$A$288,'PY1 Data(H)'!$A$1:$CZ$288))</f>
        <v>#N/A</v>
      </c>
      <c r="T127" s="176" t="e" cm="1">
        <f t="array" ref="T127">_xlfn.XLOOKUP(T$1,'PY1 Data(H)'!$A$1:$CZ$1,_xlfn.XLOOKUP($A127,'PY1 Data(H)'!$A$1:$A$288,'PY1 Data(H)'!$A$1:$CZ$288))</f>
        <v>#N/A</v>
      </c>
      <c r="U127" s="176" t="e" cm="1">
        <f t="array" ref="U127">_xlfn.XLOOKUP(U$1,'PY1 Data(H)'!$A$1:$CZ$1,_xlfn.XLOOKUP($A127,'PY1 Data(H)'!$A$1:$A$288,'PY1 Data(H)'!$A$1:$CZ$288))</f>
        <v>#N/A</v>
      </c>
      <c r="V127" s="176" t="e" cm="1">
        <f t="array" ref="V127">_xlfn.XLOOKUP(V$1,'PY1 Data(H)'!$A$1:$CZ$1,_xlfn.XLOOKUP($A127,'PY1 Data(H)'!$A$1:$A$288,'PY1 Data(H)'!$A$1:$CZ$288))</f>
        <v>#N/A</v>
      </c>
      <c r="W127" s="176" t="e" cm="1">
        <f t="array" ref="W127">_xlfn.XLOOKUP(W$1,'PY1 Data(H)'!$A$1:$CZ$1,_xlfn.XLOOKUP($A127,'PY1 Data(H)'!$A$1:$A$288,'PY1 Data(H)'!$A$1:$CZ$288))</f>
        <v>#N/A</v>
      </c>
      <c r="X127" s="176" t="e" cm="1">
        <f t="array" ref="X127">_xlfn.XLOOKUP(X$1,'PY1 Data(H)'!$A$1:$CZ$1,_xlfn.XLOOKUP($A127,'PY1 Data(H)'!$A$1:$A$288,'PY1 Data(H)'!$A$1:$CZ$288))</f>
        <v>#N/A</v>
      </c>
      <c r="Y127" s="176" t="e" cm="1">
        <f t="array" ref="Y127">_xlfn.XLOOKUP(Y$1,'PY1 Data(H)'!$A$1:$CZ$1,_xlfn.XLOOKUP($A127,'PY1 Data(H)'!$A$1:$A$288,'PY1 Data(H)'!$A$1:$CZ$288))</f>
        <v>#N/A</v>
      </c>
      <c r="Z127" s="176" t="e" cm="1">
        <f t="array" ref="Z127">_xlfn.XLOOKUP(Z$1,'PY1 Data(H)'!$A$1:$CZ$1,_xlfn.XLOOKUP($A127,'PY1 Data(H)'!$A$1:$A$288,'PY1 Data(H)'!$A$1:$CZ$288))</f>
        <v>#N/A</v>
      </c>
      <c r="AA127" s="176" t="e" cm="1">
        <f t="array" ref="AA127">_xlfn.XLOOKUP(AA$1,'PY1 Data(H)'!$A$1:$CZ$1,_xlfn.XLOOKUP($A127,'PY1 Data(H)'!$A$1:$A$288,'PY1 Data(H)'!$A$1:$CZ$288))</f>
        <v>#N/A</v>
      </c>
      <c r="AB127" s="176" t="e" cm="1">
        <f t="array" ref="AB127">_xlfn.XLOOKUP(AB$1,'PY1 Data(H)'!$A$1:$CZ$1,_xlfn.XLOOKUP($A127,'PY1 Data(H)'!$A$1:$A$288,'PY1 Data(H)'!$A$1:$CZ$288))</f>
        <v>#N/A</v>
      </c>
      <c r="AC127" s="176" t="e" cm="1">
        <f t="array" ref="AC127">_xlfn.XLOOKUP(AC$1,'PY1 Data(H)'!$A$1:$CZ$1,_xlfn.XLOOKUP($A127,'PY1 Data(H)'!$A$1:$A$288,'PY1 Data(H)'!$A$1:$CZ$288))</f>
        <v>#N/A</v>
      </c>
      <c r="AD127" s="176" t="e" cm="1">
        <f t="array" ref="AD127">_xlfn.XLOOKUP(AD$1,'PY1 Data(H)'!$A$1:$CZ$1,_xlfn.XLOOKUP($A127,'PY1 Data(H)'!$A$1:$A$288,'PY1 Data(H)'!$A$1:$CZ$288))</f>
        <v>#N/A</v>
      </c>
      <c r="AE127" s="176" t="e" cm="1">
        <f t="array" ref="AE127">_xlfn.XLOOKUP(AE$1,'PY1 Data(H)'!$A$1:$CZ$1,_xlfn.XLOOKUP($A127,'PY1 Data(H)'!$A$1:$A$288,'PY1 Data(H)'!$A$1:$CZ$288))</f>
        <v>#N/A</v>
      </c>
      <c r="AF127" s="176" t="e" cm="1">
        <f t="array" ref="AF127">_xlfn.XLOOKUP(AF$1,'PY1 Data(H)'!$A$1:$CZ$1,_xlfn.XLOOKUP($A127,'PY1 Data(H)'!$A$1:$A$288,'PY1 Data(H)'!$A$1:$CZ$288))</f>
        <v>#N/A</v>
      </c>
      <c r="AG127" s="176" t="e" cm="1">
        <f t="array" ref="AG127">_xlfn.XLOOKUP(AG$1,'PY1 Data(H)'!$A$1:$CZ$1,_xlfn.XLOOKUP($A127,'PY1 Data(H)'!$A$1:$A$288,'PY1 Data(H)'!$A$1:$CZ$288))</f>
        <v>#N/A</v>
      </c>
      <c r="AH127" s="176" t="e" cm="1">
        <f t="array" ref="AH127">_xlfn.XLOOKUP(AH$1,'PY1 Data(H)'!$A$1:$CZ$1,_xlfn.XLOOKUP($A127,'PY1 Data(H)'!$A$1:$A$288,'PY1 Data(H)'!$A$1:$CZ$288))</f>
        <v>#N/A</v>
      </c>
      <c r="AI127" s="176" t="e" cm="1">
        <f t="array" ref="AI127">_xlfn.XLOOKUP(AI$1,'PY1 Data(H)'!$A$1:$CZ$1,_xlfn.XLOOKUP($A127,'PY1 Data(H)'!$A$1:$A$288,'PY1 Data(H)'!$A$1:$CZ$288))</f>
        <v>#N/A</v>
      </c>
      <c r="AJ127" s="176" t="e" cm="1">
        <f t="array" ref="AJ127">_xlfn.XLOOKUP(AJ$1,'PY1 Data(H)'!$A$1:$CZ$1,_xlfn.XLOOKUP($A127,'PY1 Data(H)'!$A$1:$A$288,'PY1 Data(H)'!$A$1:$CZ$288))</f>
        <v>#N/A</v>
      </c>
      <c r="AK127" s="176" t="e" cm="1">
        <f t="array" ref="AK127">_xlfn.XLOOKUP(AK$1,'PY1 Data(H)'!$A$1:$CZ$1,_xlfn.XLOOKUP($A127,'PY1 Data(H)'!$A$1:$A$288,'PY1 Data(H)'!$A$1:$CZ$288))</f>
        <v>#N/A</v>
      </c>
      <c r="AL127" s="176" t="e" cm="1">
        <f t="array" ref="AL127">_xlfn.XLOOKUP(AL$1,'PY1 Data(H)'!$A$1:$CZ$1,_xlfn.XLOOKUP($A127,'PY1 Data(H)'!$A$1:$A$288,'PY1 Data(H)'!$A$1:$CZ$288))</f>
        <v>#N/A</v>
      </c>
      <c r="AM127" s="176" t="e" cm="1">
        <f t="array" ref="AM127">_xlfn.XLOOKUP(AM$1,'PY1 Data(H)'!$A$1:$CZ$1,_xlfn.XLOOKUP($A127,'PY1 Data(H)'!$A$1:$A$288,'PY1 Data(H)'!$A$1:$CZ$288))</f>
        <v>#N/A</v>
      </c>
      <c r="AN127" s="176" t="e" cm="1">
        <f t="array" ref="AN127">_xlfn.XLOOKUP(AN$1,'PY1 Data(H)'!$A$1:$CZ$1,_xlfn.XLOOKUP($A127,'PY1 Data(H)'!$A$1:$A$288,'PY1 Data(H)'!$A$1:$CZ$288))</f>
        <v>#N/A</v>
      </c>
      <c r="AO127" s="176" t="e" cm="1">
        <f t="array" ref="AO127">_xlfn.XLOOKUP(AO$1,'PY1 Data(H)'!$A$1:$CZ$1,_xlfn.XLOOKUP($A127,'PY1 Data(H)'!$A$1:$A$288,'PY1 Data(H)'!$A$1:$CZ$288))</f>
        <v>#N/A</v>
      </c>
      <c r="AP127" s="176" t="e" cm="1">
        <f t="array" ref="AP127">_xlfn.XLOOKUP(AP$1,'PY1 Data(H)'!$A$1:$CZ$1,_xlfn.XLOOKUP($A127,'PY1 Data(H)'!$A$1:$A$288,'PY1 Data(H)'!$A$1:$CZ$288))</f>
        <v>#N/A</v>
      </c>
      <c r="AQ127" s="176" t="e" cm="1">
        <f t="array" ref="AQ127">_xlfn.XLOOKUP(AQ$1,'PY1 Data(H)'!$A$1:$CZ$1,_xlfn.XLOOKUP($A127,'PY1 Data(H)'!$A$1:$A$288,'PY1 Data(H)'!$A$1:$CZ$288))</f>
        <v>#N/A</v>
      </c>
      <c r="AR127" s="176" t="e" cm="1">
        <f t="array" ref="AR127">_xlfn.XLOOKUP(AR$1,'PY1 Data(H)'!$A$1:$CZ$1,_xlfn.XLOOKUP($A127,'PY1 Data(H)'!$A$1:$A$288,'PY1 Data(H)'!$A$1:$CZ$288))</f>
        <v>#N/A</v>
      </c>
      <c r="AS127" s="176" t="e" cm="1">
        <f t="array" ref="AS127">_xlfn.XLOOKUP(AS$1,'PY1 Data(H)'!$A$1:$CZ$1,_xlfn.XLOOKUP($A127,'PY1 Data(H)'!$A$1:$A$288,'PY1 Data(H)'!$A$1:$CZ$288))</f>
        <v>#N/A</v>
      </c>
      <c r="AT127" s="176" t="e" cm="1">
        <f t="array" ref="AT127">_xlfn.XLOOKUP(AT$1,'PY1 Data(H)'!$A$1:$CZ$1,_xlfn.XLOOKUP($A127,'PY1 Data(H)'!$A$1:$A$288,'PY1 Data(H)'!$A$1:$CZ$288))</f>
        <v>#N/A</v>
      </c>
      <c r="AU127" s="176" t="e" cm="1">
        <f t="array" ref="AU127">_xlfn.XLOOKUP(AU$1,'PY1 Data(H)'!$A$1:$CZ$1,_xlfn.XLOOKUP($A127,'PY1 Data(H)'!$A$1:$A$288,'PY1 Data(H)'!$A$1:$CZ$288))</f>
        <v>#N/A</v>
      </c>
      <c r="AV127" s="176" t="e" cm="1">
        <f t="array" ref="AV127">_xlfn.XLOOKUP(AV$1,'PY1 Data(H)'!$A$1:$CZ$1,_xlfn.XLOOKUP($A127,'PY1 Data(H)'!$A$1:$A$288,'PY1 Data(H)'!$A$1:$CZ$288))</f>
        <v>#N/A</v>
      </c>
      <c r="AW127" s="176" t="e" cm="1">
        <f t="array" ref="AW127">_xlfn.XLOOKUP(AW$1,'PY1 Data(H)'!$A$1:$CZ$1,_xlfn.XLOOKUP($A127,'PY1 Data(H)'!$A$1:$A$288,'PY1 Data(H)'!$A$1:$CZ$288))</f>
        <v>#N/A</v>
      </c>
      <c r="AX127" s="176" t="e" cm="1">
        <f t="array" ref="AX127">_xlfn.XLOOKUP(AX$1,'PY1 Data(H)'!$A$1:$CZ$1,_xlfn.XLOOKUP($A127,'PY1 Data(H)'!$A$1:$A$288,'PY1 Data(H)'!$A$1:$CZ$288))</f>
        <v>#N/A</v>
      </c>
      <c r="AY127" s="176" t="e" cm="1">
        <f t="array" ref="AY127">_xlfn.XLOOKUP(AY$1,'PY1 Data(H)'!$A$1:$CZ$1,_xlfn.XLOOKUP($A127,'PY1 Data(H)'!$A$1:$A$288,'PY1 Data(H)'!$A$1:$CZ$288))</f>
        <v>#N/A</v>
      </c>
      <c r="AZ127" s="176" t="e" cm="1">
        <f t="array" ref="AZ127">_xlfn.XLOOKUP(AZ$1,'PY1 Data(H)'!$A$1:$CZ$1,_xlfn.XLOOKUP($A127,'PY1 Data(H)'!$A$1:$A$288,'PY1 Data(H)'!$A$1:$CZ$288))</f>
        <v>#N/A</v>
      </c>
      <c r="BA127" s="176" t="e" cm="1">
        <f t="array" ref="BA127">_xlfn.XLOOKUP(BA$1,'PY1 Data(H)'!$A$1:$CZ$1,_xlfn.XLOOKUP($A127,'PY1 Data(H)'!$A$1:$A$288,'PY1 Data(H)'!$A$1:$CZ$288))</f>
        <v>#N/A</v>
      </c>
      <c r="BB127" s="176" t="e" cm="1">
        <f t="array" ref="BB127">_xlfn.XLOOKUP(BB$1,'PY1 Data(H)'!$A$1:$CZ$1,_xlfn.XLOOKUP($A127,'PY1 Data(H)'!$A$1:$A$288,'PY1 Data(H)'!$A$1:$CZ$288))</f>
        <v>#N/A</v>
      </c>
      <c r="BC127" s="176" t="e" cm="1">
        <f t="array" ref="BC127">_xlfn.XLOOKUP(BC$1,'PY1 Data(H)'!$A$1:$CZ$1,_xlfn.XLOOKUP($A127,'PY1 Data(H)'!$A$1:$A$288,'PY1 Data(H)'!$A$1:$CZ$288))</f>
        <v>#N/A</v>
      </c>
      <c r="BD127" s="176" t="e" cm="1">
        <f t="array" ref="BD127">_xlfn.XLOOKUP(BD$1,'PY1 Data(H)'!$A$1:$CZ$1,_xlfn.XLOOKUP($A127,'PY1 Data(H)'!$A$1:$A$288,'PY1 Data(H)'!$A$1:$CZ$288))</f>
        <v>#N/A</v>
      </c>
      <c r="BE127" s="176" t="e" cm="1">
        <f t="array" ref="BE127">_xlfn.XLOOKUP(BE$1,'PY1 Data(H)'!$A$1:$CZ$1,_xlfn.XLOOKUP($A127,'PY1 Data(H)'!$A$1:$A$288,'PY1 Data(H)'!$A$1:$CZ$288))</f>
        <v>#N/A</v>
      </c>
      <c r="BF127" s="176" t="e" cm="1">
        <f t="array" ref="BF127">_xlfn.XLOOKUP(BF$1,'PY1 Data(H)'!$A$1:$CZ$1,_xlfn.XLOOKUP($A127,'PY1 Data(H)'!$A$1:$A$288,'PY1 Data(H)'!$A$1:$CZ$288))</f>
        <v>#N/A</v>
      </c>
      <c r="BG127" s="176" t="e" cm="1">
        <f t="array" ref="BG127">_xlfn.XLOOKUP(BG$1,'PY1 Data(H)'!$A$1:$CZ$1,_xlfn.XLOOKUP($A127,'PY1 Data(H)'!$A$1:$A$288,'PY1 Data(H)'!$A$1:$CZ$288))</f>
        <v>#N/A</v>
      </c>
      <c r="BH127" s="176" t="e" cm="1">
        <f t="array" ref="BH127">_xlfn.XLOOKUP(BH$1,'PY1 Data(H)'!$A$1:$CZ$1,_xlfn.XLOOKUP($A127,'PY1 Data(H)'!$A$1:$A$288,'PY1 Data(H)'!$A$1:$CZ$288))</f>
        <v>#N/A</v>
      </c>
      <c r="BI127" s="176" t="e" cm="1">
        <f t="array" ref="BI127">_xlfn.XLOOKUP(BI$1,'PY1 Data(H)'!$A$1:$CZ$1,_xlfn.XLOOKUP($A127,'PY1 Data(H)'!$A$1:$A$288,'PY1 Data(H)'!$A$1:$CZ$288))</f>
        <v>#N/A</v>
      </c>
      <c r="BJ127" s="176" t="e" cm="1">
        <f t="array" ref="BJ127">_xlfn.XLOOKUP(BJ$1,'PY1 Data(H)'!$A$1:$CZ$1,_xlfn.XLOOKUP($A127,'PY1 Data(H)'!$A$1:$A$288,'PY1 Data(H)'!$A$1:$CZ$288))</f>
        <v>#N/A</v>
      </c>
      <c r="BK127" s="176" t="e" cm="1">
        <f t="array" ref="BK127">_xlfn.XLOOKUP(BK$1,'PY1 Data(H)'!$A$1:$CZ$1,_xlfn.XLOOKUP($A127,'PY1 Data(H)'!$A$1:$A$288,'PY1 Data(H)'!$A$1:$CZ$288))</f>
        <v>#N/A</v>
      </c>
      <c r="BL127" s="176" t="e" cm="1">
        <f t="array" ref="BL127">_xlfn.XLOOKUP(BL$1,'PY1 Data(H)'!$A$1:$CZ$1,_xlfn.XLOOKUP($A127,'PY1 Data(H)'!$A$1:$A$288,'PY1 Data(H)'!$A$1:$CZ$288))</f>
        <v>#N/A</v>
      </c>
      <c r="BM127" s="176" t="e" cm="1">
        <f t="array" ref="BM127">_xlfn.XLOOKUP(BM$1,'PY1 Data(H)'!$A$1:$CZ$1,_xlfn.XLOOKUP($A127,'PY1 Data(H)'!$A$1:$A$288,'PY1 Data(H)'!$A$1:$CZ$288))</f>
        <v>#N/A</v>
      </c>
      <c r="BN127" s="176" t="e" cm="1">
        <f t="array" ref="BN127">_xlfn.XLOOKUP(BN$1,'PY1 Data(H)'!$A$1:$CZ$1,_xlfn.XLOOKUP($A127,'PY1 Data(H)'!$A$1:$A$288,'PY1 Data(H)'!$A$1:$CZ$288))</f>
        <v>#N/A</v>
      </c>
      <c r="BO127" s="176" t="e" cm="1">
        <f t="array" ref="BO127">_xlfn.XLOOKUP(BO$1,'PY1 Data(H)'!$A$1:$CZ$1,_xlfn.XLOOKUP($A127,'PY1 Data(H)'!$A$1:$A$288,'PY1 Data(H)'!$A$1:$CZ$288))</f>
        <v>#N/A</v>
      </c>
      <c r="BP127" s="176" t="e" cm="1">
        <f t="array" ref="BP127">_xlfn.XLOOKUP(BP$1,'PY1 Data(H)'!$A$1:$CZ$1,_xlfn.XLOOKUP($A127,'PY1 Data(H)'!$A$1:$A$288,'PY1 Data(H)'!$A$1:$CZ$288))</f>
        <v>#N/A</v>
      </c>
      <c r="BQ127" s="176" t="e" cm="1">
        <f t="array" ref="BQ127">_xlfn.XLOOKUP(BQ$1,'PY1 Data(H)'!$A$1:$CZ$1,_xlfn.XLOOKUP($A127,'PY1 Data(H)'!$A$1:$A$288,'PY1 Data(H)'!$A$1:$CZ$288))</f>
        <v>#N/A</v>
      </c>
      <c r="BR127" s="176" t="e" cm="1">
        <f t="array" ref="BR127">_xlfn.XLOOKUP(BR$1,'PY1 Data(H)'!$A$1:$CZ$1,_xlfn.XLOOKUP($A127,'PY1 Data(H)'!$A$1:$A$288,'PY1 Data(H)'!$A$1:$CZ$288))</f>
        <v>#N/A</v>
      </c>
      <c r="BS127" s="176" t="e" cm="1">
        <f t="array" ref="BS127">_xlfn.XLOOKUP(BS$1,'PY1 Data(H)'!$A$1:$CZ$1,_xlfn.XLOOKUP($A127,'PY1 Data(H)'!$A$1:$A$288,'PY1 Data(H)'!$A$1:$CZ$288))</f>
        <v>#N/A</v>
      </c>
      <c r="BT127" s="176" t="e" cm="1">
        <f t="array" ref="BT127">_xlfn.XLOOKUP(BT$1,'PY1 Data(H)'!$A$1:$CZ$1,_xlfn.XLOOKUP($A127,'PY1 Data(H)'!$A$1:$A$288,'PY1 Data(H)'!$A$1:$CZ$288))</f>
        <v>#N/A</v>
      </c>
      <c r="BU127" s="176" t="e" cm="1">
        <f t="array" ref="BU127">_xlfn.XLOOKUP(BU$1,'PY1 Data(H)'!$A$1:$CZ$1,_xlfn.XLOOKUP($A127,'PY1 Data(H)'!$A$1:$A$288,'PY1 Data(H)'!$A$1:$CZ$288))</f>
        <v>#N/A</v>
      </c>
      <c r="BV127" s="176" t="e" cm="1">
        <f t="array" ref="BV127">_xlfn.XLOOKUP(BV$1,'PY1 Data(H)'!$A$1:$CZ$1,_xlfn.XLOOKUP($A127,'PY1 Data(H)'!$A$1:$A$288,'PY1 Data(H)'!$A$1:$CZ$288))</f>
        <v>#N/A</v>
      </c>
      <c r="BW127" s="176" t="e" cm="1">
        <f t="array" ref="BW127">_xlfn.XLOOKUP(BW$1,'PY1 Data(H)'!$A$1:$CZ$1,_xlfn.XLOOKUP($A127,'PY1 Data(H)'!$A$1:$A$288,'PY1 Data(H)'!$A$1:$CZ$288))</f>
        <v>#N/A</v>
      </c>
      <c r="BX127" s="176" t="e" cm="1">
        <f t="array" ref="BX127">_xlfn.XLOOKUP(BX$1,'PY1 Data(H)'!$A$1:$CZ$1,_xlfn.XLOOKUP($A127,'PY1 Data(H)'!$A$1:$A$288,'PY1 Data(H)'!$A$1:$CZ$288))</f>
        <v>#N/A</v>
      </c>
      <c r="BY127" s="176" t="e" cm="1">
        <f t="array" ref="BY127">_xlfn.XLOOKUP(BY$1,'PY1 Data(H)'!$A$1:$CZ$1,_xlfn.XLOOKUP($A127,'PY1 Data(H)'!$A$1:$A$288,'PY1 Data(H)'!$A$1:$CZ$288))</f>
        <v>#N/A</v>
      </c>
      <c r="BZ127" s="176" t="e" cm="1">
        <f t="array" ref="BZ127">_xlfn.XLOOKUP(BZ$1,'PY1 Data(H)'!$A$1:$CZ$1,_xlfn.XLOOKUP($A127,'PY1 Data(H)'!$A$1:$A$288,'PY1 Data(H)'!$A$1:$CZ$288))</f>
        <v>#N/A</v>
      </c>
      <c r="CA127" s="176" t="e" cm="1">
        <f t="array" ref="CA127">_xlfn.XLOOKUP(CA$1,'PY1 Data(H)'!$A$1:$CZ$1,_xlfn.XLOOKUP($A127,'PY1 Data(H)'!$A$1:$A$288,'PY1 Data(H)'!$A$1:$CZ$288))</f>
        <v>#N/A</v>
      </c>
      <c r="CB127" s="176" t="e" cm="1">
        <f t="array" ref="CB127">_xlfn.XLOOKUP(CB$1,'PY1 Data(H)'!$A$1:$CZ$1,_xlfn.XLOOKUP($A127,'PY1 Data(H)'!$A$1:$A$288,'PY1 Data(H)'!$A$1:$CZ$288))</f>
        <v>#N/A</v>
      </c>
      <c r="CC127" s="176" t="e" cm="1">
        <f t="array" ref="CC127">_xlfn.XLOOKUP(CC$1,'PY1 Data(H)'!$A$1:$CZ$1,_xlfn.XLOOKUP($A127,'PY1 Data(H)'!$A$1:$A$288,'PY1 Data(H)'!$A$1:$CZ$288))</f>
        <v>#N/A</v>
      </c>
      <c r="CD127" s="176" t="e" cm="1">
        <f t="array" ref="CD127">_xlfn.XLOOKUP(CD$1,'PY1 Data(H)'!$A$1:$CZ$1,_xlfn.XLOOKUP($A127,'PY1 Data(H)'!$A$1:$A$288,'PY1 Data(H)'!$A$1:$CZ$288))</f>
        <v>#N/A</v>
      </c>
      <c r="CE127" s="176" t="e" cm="1">
        <f t="array" ref="CE127">_xlfn.XLOOKUP(CE$1,'PY1 Data(H)'!$A$1:$CZ$1,_xlfn.XLOOKUP($A127,'PY1 Data(H)'!$A$1:$A$288,'PY1 Data(H)'!$A$1:$CZ$288))</f>
        <v>#N/A</v>
      </c>
      <c r="CF127" s="176" t="e" cm="1">
        <f t="array" ref="CF127">_xlfn.XLOOKUP(CF$1,'PY1 Data(H)'!$A$1:$CZ$1,_xlfn.XLOOKUP($A127,'PY1 Data(H)'!$A$1:$A$288,'PY1 Data(H)'!$A$1:$CZ$288))</f>
        <v>#N/A</v>
      </c>
      <c r="CG127" s="176" t="e" cm="1">
        <f t="array" ref="CG127">_xlfn.XLOOKUP(CG$1,'PY1 Data(H)'!$A$1:$CZ$1,_xlfn.XLOOKUP($A127,'PY1 Data(H)'!$A$1:$A$288,'PY1 Data(H)'!$A$1:$CZ$288))</f>
        <v>#N/A</v>
      </c>
      <c r="CH127" s="176" t="e" cm="1">
        <f t="array" ref="CH127">_xlfn.XLOOKUP(CH$1,'PY1 Data(H)'!$A$1:$CZ$1,_xlfn.XLOOKUP($A127,'PY1 Data(H)'!$A$1:$A$288,'PY1 Data(H)'!$A$1:$CZ$288))</f>
        <v>#N/A</v>
      </c>
      <c r="CI127" s="176" t="e" cm="1">
        <f t="array" ref="CI127">_xlfn.XLOOKUP(CI$1,'PY1 Data(H)'!$A$1:$CZ$1,_xlfn.XLOOKUP($A127,'PY1 Data(H)'!$A$1:$A$288,'PY1 Data(H)'!$A$1:$CZ$288))</f>
        <v>#N/A</v>
      </c>
      <c r="CJ127" s="176" t="e" cm="1">
        <f t="array" ref="CJ127">_xlfn.XLOOKUP(CJ$1,'PY1 Data(H)'!$A$1:$CZ$1,_xlfn.XLOOKUP($A127,'PY1 Data(H)'!$A$1:$A$288,'PY1 Data(H)'!$A$1:$CZ$288))</f>
        <v>#N/A</v>
      </c>
      <c r="CK127" s="176" t="e" cm="1">
        <f t="array" ref="CK127">_xlfn.XLOOKUP(CK$1,'PY1 Data(H)'!$A$1:$CZ$1,_xlfn.XLOOKUP($A127,'PY1 Data(H)'!$A$1:$A$288,'PY1 Data(H)'!$A$1:$CZ$288))</f>
        <v>#N/A</v>
      </c>
      <c r="CL127" s="176" t="e" cm="1">
        <f t="array" ref="CL127">_xlfn.XLOOKUP(CL$1,'PY1 Data(H)'!$A$1:$CZ$1,_xlfn.XLOOKUP($A127,'PY1 Data(H)'!$A$1:$A$288,'PY1 Data(H)'!$A$1:$CZ$288))</f>
        <v>#N/A</v>
      </c>
      <c r="CM127" s="176" t="e" cm="1">
        <f t="array" ref="CM127">_xlfn.XLOOKUP(CM$1,'PY1 Data(H)'!$A$1:$CZ$1,_xlfn.XLOOKUP($A127,'PY1 Data(H)'!$A$1:$A$288,'PY1 Data(H)'!$A$1:$CZ$288))</f>
        <v>#N/A</v>
      </c>
      <c r="CN127" s="176" t="e" cm="1">
        <f t="array" ref="CN127">_xlfn.XLOOKUP(CN$1,'PY1 Data(H)'!$A$1:$CZ$1,_xlfn.XLOOKUP($A127,'PY1 Data(H)'!$A$1:$A$288,'PY1 Data(H)'!$A$1:$CZ$288))</f>
        <v>#N/A</v>
      </c>
      <c r="CO127" s="176" t="e" cm="1">
        <f t="array" ref="CO127">_xlfn.XLOOKUP(CO$1,'PY1 Data(H)'!$A$1:$CZ$1,_xlfn.XLOOKUP($A127,'PY1 Data(H)'!$A$1:$A$288,'PY1 Data(H)'!$A$1:$CZ$288))</f>
        <v>#N/A</v>
      </c>
      <c r="CP127" s="176" t="e" cm="1">
        <f t="array" ref="CP127">_xlfn.XLOOKUP(CP$1,'PY1 Data(H)'!$A$1:$CZ$1,_xlfn.XLOOKUP($A127,'PY1 Data(H)'!$A$1:$A$288,'PY1 Data(H)'!$A$1:$CZ$288))</f>
        <v>#N/A</v>
      </c>
      <c r="CQ127" s="176" t="e" cm="1">
        <f t="array" ref="CQ127">_xlfn.XLOOKUP(CQ$1,'PY1 Data(H)'!$A$1:$CZ$1,_xlfn.XLOOKUP($A127,'PY1 Data(H)'!$A$1:$A$288,'PY1 Data(H)'!$A$1:$CZ$288))</f>
        <v>#N/A</v>
      </c>
      <c r="CR127" s="176" t="e" cm="1">
        <f t="array" ref="CR127">_xlfn.XLOOKUP(CR$1,'PY1 Data(H)'!$A$1:$CZ$1,_xlfn.XLOOKUP($A127,'PY1 Data(H)'!$A$1:$A$288,'PY1 Data(H)'!$A$1:$CZ$288))</f>
        <v>#N/A</v>
      </c>
      <c r="CS127" s="176" t="e" cm="1">
        <f t="array" ref="CS127">_xlfn.XLOOKUP(CS$1,'PY1 Data(H)'!$A$1:$CZ$1,_xlfn.XLOOKUP($A127,'PY1 Data(H)'!$A$1:$A$288,'PY1 Data(H)'!$A$1:$CZ$288))</f>
        <v>#N/A</v>
      </c>
      <c r="CT127" s="176" t="e" cm="1">
        <f t="array" ref="CT127">_xlfn.XLOOKUP(CT$1,'PY1 Data(H)'!$A$1:$CZ$1,_xlfn.XLOOKUP($A127,'PY1 Data(H)'!$A$1:$A$288,'PY1 Data(H)'!$A$1:$CZ$288))</f>
        <v>#N/A</v>
      </c>
      <c r="CU127" s="176" t="e" cm="1">
        <f t="array" ref="CU127">_xlfn.XLOOKUP(CU$1,'PY1 Data(H)'!$A$1:$CZ$1,_xlfn.XLOOKUP($A127,'PY1 Data(H)'!$A$1:$A$288,'PY1 Data(H)'!$A$1:$CZ$288))</f>
        <v>#N/A</v>
      </c>
      <c r="CV127" s="176" t="e" cm="1">
        <f t="array" ref="CV127">_xlfn.XLOOKUP(CV$1,'PY1 Data(H)'!$A$1:$CZ$1,_xlfn.XLOOKUP($A127,'PY1 Data(H)'!$A$1:$A$288,'PY1 Data(H)'!$A$1:$CZ$288))</f>
        <v>#N/A</v>
      </c>
      <c r="CW127" s="176" t="e" cm="1">
        <f t="array" ref="CW127">_xlfn.XLOOKUP(CW$1,'PY1 Data(H)'!$A$1:$CZ$1,_xlfn.XLOOKUP($A127,'PY1 Data(H)'!$A$1:$A$288,'PY1 Data(H)'!$A$1:$CZ$288))</f>
        <v>#N/A</v>
      </c>
      <c r="CX127" s="176" t="e" cm="1">
        <f t="array" ref="CX127">_xlfn.XLOOKUP(CX$1,'PY1 Data(H)'!$A$1:$CZ$1,_xlfn.XLOOKUP($A127,'PY1 Data(H)'!$A$1:$A$288,'PY1 Data(H)'!$A$1:$CZ$288))</f>
        <v>#N/A</v>
      </c>
      <c r="CY127" s="176" t="e" cm="1">
        <f t="array" ref="CY127">_xlfn.XLOOKUP(CY$1,'PY1 Data(H)'!$A$1:$CZ$1,_xlfn.XLOOKUP($A127,'PY1 Data(H)'!$A$1:$A$288,'PY1 Data(H)'!$A$1:$CZ$288))</f>
        <v>#N/A</v>
      </c>
    </row>
    <row r="128" spans="1:103" x14ac:dyDescent="0.3">
      <c r="A128">
        <v>1061</v>
      </c>
      <c r="D128" s="176" t="e" cm="1">
        <f t="array" ref="D128">_xlfn.XLOOKUP(D$1,'PY1 Data(H)'!$A$1:$CZ$1,_xlfn.XLOOKUP($A128,'PY1 Data(H)'!$A$1:$A$288,'PY1 Data(H)'!$A$1:$CZ$288))</f>
        <v>#N/A</v>
      </c>
      <c r="E128" s="176" t="e" cm="1">
        <f t="array" ref="E128">_xlfn.XLOOKUP(E$1,'PY1 Data(H)'!$A$1:$CZ$1,_xlfn.XLOOKUP($A128,'PY1 Data(H)'!$A$1:$A$288,'PY1 Data(H)'!$A$1:$CZ$288))</f>
        <v>#N/A</v>
      </c>
      <c r="F128" s="176" t="e" cm="1">
        <f t="array" ref="F128">_xlfn.XLOOKUP(F$1,'PY1 Data(H)'!$A$1:$CZ$1,_xlfn.XLOOKUP($A128,'PY1 Data(H)'!$A$1:$A$288,'PY1 Data(H)'!$A$1:$CZ$288))</f>
        <v>#N/A</v>
      </c>
      <c r="G128" s="176" t="e" cm="1">
        <f t="array" ref="G128">_xlfn.XLOOKUP(G$1,'PY1 Data(H)'!$A$1:$CZ$1,_xlfn.XLOOKUP($A128,'PY1 Data(H)'!$A$1:$A$288,'PY1 Data(H)'!$A$1:$CZ$288))</f>
        <v>#N/A</v>
      </c>
      <c r="H128" s="176" t="e" cm="1">
        <f t="array" ref="H128">_xlfn.XLOOKUP(H$1,'PY1 Data(H)'!$A$1:$CZ$1,_xlfn.XLOOKUP($A128,'PY1 Data(H)'!$A$1:$A$288,'PY1 Data(H)'!$A$1:$CZ$288))</f>
        <v>#N/A</v>
      </c>
      <c r="I128" s="176" t="e" cm="1">
        <f t="array" ref="I128">_xlfn.XLOOKUP(I$1,'PY1 Data(H)'!$A$1:$CZ$1,_xlfn.XLOOKUP($A128,'PY1 Data(H)'!$A$1:$A$288,'PY1 Data(H)'!$A$1:$CZ$288))</f>
        <v>#N/A</v>
      </c>
      <c r="J128" s="176" t="e" cm="1">
        <f t="array" ref="J128">_xlfn.XLOOKUP(J$1,'PY1 Data(H)'!$A$1:$CZ$1,_xlfn.XLOOKUP($A128,'PY1 Data(H)'!$A$1:$A$288,'PY1 Data(H)'!$A$1:$CZ$288))</f>
        <v>#N/A</v>
      </c>
      <c r="K128" s="176" t="e" cm="1">
        <f t="array" ref="K128">_xlfn.XLOOKUP(K$1,'PY1 Data(H)'!$A$1:$CZ$1,_xlfn.XLOOKUP($A128,'PY1 Data(H)'!$A$1:$A$288,'PY1 Data(H)'!$A$1:$CZ$288))</f>
        <v>#N/A</v>
      </c>
      <c r="L128" s="176" t="e" cm="1">
        <f t="array" ref="L128">_xlfn.XLOOKUP(L$1,'PY1 Data(H)'!$A$1:$CZ$1,_xlfn.XLOOKUP($A128,'PY1 Data(H)'!$A$1:$A$288,'PY1 Data(H)'!$A$1:$CZ$288))</f>
        <v>#N/A</v>
      </c>
      <c r="M128" s="176" t="e" cm="1">
        <f t="array" ref="M128">_xlfn.XLOOKUP(M$1,'PY1 Data(H)'!$A$1:$CZ$1,_xlfn.XLOOKUP($A128,'PY1 Data(H)'!$A$1:$A$288,'PY1 Data(H)'!$A$1:$CZ$288))</f>
        <v>#N/A</v>
      </c>
      <c r="N128" s="176" t="e" cm="1">
        <f t="array" ref="N128">_xlfn.XLOOKUP(N$1,'PY1 Data(H)'!$A$1:$CZ$1,_xlfn.XLOOKUP($A128,'PY1 Data(H)'!$A$1:$A$288,'PY1 Data(H)'!$A$1:$CZ$288))</f>
        <v>#N/A</v>
      </c>
      <c r="O128" s="176" t="e" cm="1">
        <f t="array" ref="O128">_xlfn.XLOOKUP(O$1,'PY1 Data(H)'!$A$1:$CZ$1,_xlfn.XLOOKUP($A128,'PY1 Data(H)'!$A$1:$A$288,'PY1 Data(H)'!$A$1:$CZ$288))</f>
        <v>#N/A</v>
      </c>
      <c r="P128" s="176" t="e" cm="1">
        <f t="array" ref="P128">_xlfn.XLOOKUP(P$1,'PY1 Data(H)'!$A$1:$CZ$1,_xlfn.XLOOKUP($A128,'PY1 Data(H)'!$A$1:$A$288,'PY1 Data(H)'!$A$1:$CZ$288))</f>
        <v>#N/A</v>
      </c>
      <c r="Q128" s="176" t="e" cm="1">
        <f t="array" ref="Q128">_xlfn.XLOOKUP(Q$1,'PY1 Data(H)'!$A$1:$CZ$1,_xlfn.XLOOKUP($A128,'PY1 Data(H)'!$A$1:$A$288,'PY1 Data(H)'!$A$1:$CZ$288))</f>
        <v>#N/A</v>
      </c>
      <c r="R128" s="176" t="e" cm="1">
        <f t="array" ref="R128">_xlfn.XLOOKUP(R$1,'PY1 Data(H)'!$A$1:$CZ$1,_xlfn.XLOOKUP($A128,'PY1 Data(H)'!$A$1:$A$288,'PY1 Data(H)'!$A$1:$CZ$288))</f>
        <v>#N/A</v>
      </c>
      <c r="S128" s="176" t="e" cm="1">
        <f t="array" ref="S128">_xlfn.XLOOKUP(S$1,'PY1 Data(H)'!$A$1:$CZ$1,_xlfn.XLOOKUP($A128,'PY1 Data(H)'!$A$1:$A$288,'PY1 Data(H)'!$A$1:$CZ$288))</f>
        <v>#N/A</v>
      </c>
      <c r="T128" s="176" t="e" cm="1">
        <f t="array" ref="T128">_xlfn.XLOOKUP(T$1,'PY1 Data(H)'!$A$1:$CZ$1,_xlfn.XLOOKUP($A128,'PY1 Data(H)'!$A$1:$A$288,'PY1 Data(H)'!$A$1:$CZ$288))</f>
        <v>#N/A</v>
      </c>
      <c r="U128" s="176" t="e" cm="1">
        <f t="array" ref="U128">_xlfn.XLOOKUP(U$1,'PY1 Data(H)'!$A$1:$CZ$1,_xlfn.XLOOKUP($A128,'PY1 Data(H)'!$A$1:$A$288,'PY1 Data(H)'!$A$1:$CZ$288))</f>
        <v>#N/A</v>
      </c>
      <c r="V128" s="176" t="e" cm="1">
        <f t="array" ref="V128">_xlfn.XLOOKUP(V$1,'PY1 Data(H)'!$A$1:$CZ$1,_xlfn.XLOOKUP($A128,'PY1 Data(H)'!$A$1:$A$288,'PY1 Data(H)'!$A$1:$CZ$288))</f>
        <v>#N/A</v>
      </c>
      <c r="W128" s="176" t="e" cm="1">
        <f t="array" ref="W128">_xlfn.XLOOKUP(W$1,'PY1 Data(H)'!$A$1:$CZ$1,_xlfn.XLOOKUP($A128,'PY1 Data(H)'!$A$1:$A$288,'PY1 Data(H)'!$A$1:$CZ$288))</f>
        <v>#N/A</v>
      </c>
      <c r="X128" s="176" t="e" cm="1">
        <f t="array" ref="X128">_xlfn.XLOOKUP(X$1,'PY1 Data(H)'!$A$1:$CZ$1,_xlfn.XLOOKUP($A128,'PY1 Data(H)'!$A$1:$A$288,'PY1 Data(H)'!$A$1:$CZ$288))</f>
        <v>#N/A</v>
      </c>
      <c r="Y128" s="176" t="e" cm="1">
        <f t="array" ref="Y128">_xlfn.XLOOKUP(Y$1,'PY1 Data(H)'!$A$1:$CZ$1,_xlfn.XLOOKUP($A128,'PY1 Data(H)'!$A$1:$A$288,'PY1 Data(H)'!$A$1:$CZ$288))</f>
        <v>#N/A</v>
      </c>
      <c r="Z128" s="176" t="e" cm="1">
        <f t="array" ref="Z128">_xlfn.XLOOKUP(Z$1,'PY1 Data(H)'!$A$1:$CZ$1,_xlfn.XLOOKUP($A128,'PY1 Data(H)'!$A$1:$A$288,'PY1 Data(H)'!$A$1:$CZ$288))</f>
        <v>#N/A</v>
      </c>
      <c r="AA128" s="176" t="e" cm="1">
        <f t="array" ref="AA128">_xlfn.XLOOKUP(AA$1,'PY1 Data(H)'!$A$1:$CZ$1,_xlfn.XLOOKUP($A128,'PY1 Data(H)'!$A$1:$A$288,'PY1 Data(H)'!$A$1:$CZ$288))</f>
        <v>#N/A</v>
      </c>
      <c r="AB128" s="176" t="e" cm="1">
        <f t="array" ref="AB128">_xlfn.XLOOKUP(AB$1,'PY1 Data(H)'!$A$1:$CZ$1,_xlfn.XLOOKUP($A128,'PY1 Data(H)'!$A$1:$A$288,'PY1 Data(H)'!$A$1:$CZ$288))</f>
        <v>#N/A</v>
      </c>
      <c r="AC128" s="176" t="e" cm="1">
        <f t="array" ref="AC128">_xlfn.XLOOKUP(AC$1,'PY1 Data(H)'!$A$1:$CZ$1,_xlfn.XLOOKUP($A128,'PY1 Data(H)'!$A$1:$A$288,'PY1 Data(H)'!$A$1:$CZ$288))</f>
        <v>#N/A</v>
      </c>
      <c r="AD128" s="176" t="e" cm="1">
        <f t="array" ref="AD128">_xlfn.XLOOKUP(AD$1,'PY1 Data(H)'!$A$1:$CZ$1,_xlfn.XLOOKUP($A128,'PY1 Data(H)'!$A$1:$A$288,'PY1 Data(H)'!$A$1:$CZ$288))</f>
        <v>#N/A</v>
      </c>
      <c r="AE128" s="176" t="e" cm="1">
        <f t="array" ref="AE128">_xlfn.XLOOKUP(AE$1,'PY1 Data(H)'!$A$1:$CZ$1,_xlfn.XLOOKUP($A128,'PY1 Data(H)'!$A$1:$A$288,'PY1 Data(H)'!$A$1:$CZ$288))</f>
        <v>#N/A</v>
      </c>
      <c r="AF128" s="176" t="e" cm="1">
        <f t="array" ref="AF128">_xlfn.XLOOKUP(AF$1,'PY1 Data(H)'!$A$1:$CZ$1,_xlfn.XLOOKUP($A128,'PY1 Data(H)'!$A$1:$A$288,'PY1 Data(H)'!$A$1:$CZ$288))</f>
        <v>#N/A</v>
      </c>
      <c r="AG128" s="176" t="e" cm="1">
        <f t="array" ref="AG128">_xlfn.XLOOKUP(AG$1,'PY1 Data(H)'!$A$1:$CZ$1,_xlfn.XLOOKUP($A128,'PY1 Data(H)'!$A$1:$A$288,'PY1 Data(H)'!$A$1:$CZ$288))</f>
        <v>#N/A</v>
      </c>
      <c r="AH128" s="176" t="e" cm="1">
        <f t="array" ref="AH128">_xlfn.XLOOKUP(AH$1,'PY1 Data(H)'!$A$1:$CZ$1,_xlfn.XLOOKUP($A128,'PY1 Data(H)'!$A$1:$A$288,'PY1 Data(H)'!$A$1:$CZ$288))</f>
        <v>#N/A</v>
      </c>
      <c r="AI128" s="176" t="e" cm="1">
        <f t="array" ref="AI128">_xlfn.XLOOKUP(AI$1,'PY1 Data(H)'!$A$1:$CZ$1,_xlfn.XLOOKUP($A128,'PY1 Data(H)'!$A$1:$A$288,'PY1 Data(H)'!$A$1:$CZ$288))</f>
        <v>#N/A</v>
      </c>
      <c r="AJ128" s="176" t="e" cm="1">
        <f t="array" ref="AJ128">_xlfn.XLOOKUP(AJ$1,'PY1 Data(H)'!$A$1:$CZ$1,_xlfn.XLOOKUP($A128,'PY1 Data(H)'!$A$1:$A$288,'PY1 Data(H)'!$A$1:$CZ$288))</f>
        <v>#N/A</v>
      </c>
      <c r="AK128" s="176" t="e" cm="1">
        <f t="array" ref="AK128">_xlfn.XLOOKUP(AK$1,'PY1 Data(H)'!$A$1:$CZ$1,_xlfn.XLOOKUP($A128,'PY1 Data(H)'!$A$1:$A$288,'PY1 Data(H)'!$A$1:$CZ$288))</f>
        <v>#N/A</v>
      </c>
      <c r="AL128" s="176" t="e" cm="1">
        <f t="array" ref="AL128">_xlfn.XLOOKUP(AL$1,'PY1 Data(H)'!$A$1:$CZ$1,_xlfn.XLOOKUP($A128,'PY1 Data(H)'!$A$1:$A$288,'PY1 Data(H)'!$A$1:$CZ$288))</f>
        <v>#N/A</v>
      </c>
      <c r="AM128" s="176" t="e" cm="1">
        <f t="array" ref="AM128">_xlfn.XLOOKUP(AM$1,'PY1 Data(H)'!$A$1:$CZ$1,_xlfn.XLOOKUP($A128,'PY1 Data(H)'!$A$1:$A$288,'PY1 Data(H)'!$A$1:$CZ$288))</f>
        <v>#N/A</v>
      </c>
      <c r="AN128" s="176" t="e" cm="1">
        <f t="array" ref="AN128">_xlfn.XLOOKUP(AN$1,'PY1 Data(H)'!$A$1:$CZ$1,_xlfn.XLOOKUP($A128,'PY1 Data(H)'!$A$1:$A$288,'PY1 Data(H)'!$A$1:$CZ$288))</f>
        <v>#N/A</v>
      </c>
      <c r="AO128" s="176" t="e" cm="1">
        <f t="array" ref="AO128">_xlfn.XLOOKUP(AO$1,'PY1 Data(H)'!$A$1:$CZ$1,_xlfn.XLOOKUP($A128,'PY1 Data(H)'!$A$1:$A$288,'PY1 Data(H)'!$A$1:$CZ$288))</f>
        <v>#N/A</v>
      </c>
      <c r="AP128" s="176" t="e" cm="1">
        <f t="array" ref="AP128">_xlfn.XLOOKUP(AP$1,'PY1 Data(H)'!$A$1:$CZ$1,_xlfn.XLOOKUP($A128,'PY1 Data(H)'!$A$1:$A$288,'PY1 Data(H)'!$A$1:$CZ$288))</f>
        <v>#N/A</v>
      </c>
      <c r="AQ128" s="176" t="e" cm="1">
        <f t="array" ref="AQ128">_xlfn.XLOOKUP(AQ$1,'PY1 Data(H)'!$A$1:$CZ$1,_xlfn.XLOOKUP($A128,'PY1 Data(H)'!$A$1:$A$288,'PY1 Data(H)'!$A$1:$CZ$288))</f>
        <v>#N/A</v>
      </c>
      <c r="AR128" s="176" t="e" cm="1">
        <f t="array" ref="AR128">_xlfn.XLOOKUP(AR$1,'PY1 Data(H)'!$A$1:$CZ$1,_xlfn.XLOOKUP($A128,'PY1 Data(H)'!$A$1:$A$288,'PY1 Data(H)'!$A$1:$CZ$288))</f>
        <v>#N/A</v>
      </c>
      <c r="AS128" s="176" t="e" cm="1">
        <f t="array" ref="AS128">_xlfn.XLOOKUP(AS$1,'PY1 Data(H)'!$A$1:$CZ$1,_xlfn.XLOOKUP($A128,'PY1 Data(H)'!$A$1:$A$288,'PY1 Data(H)'!$A$1:$CZ$288))</f>
        <v>#N/A</v>
      </c>
      <c r="AT128" s="176" t="e" cm="1">
        <f t="array" ref="AT128">_xlfn.XLOOKUP(AT$1,'PY1 Data(H)'!$A$1:$CZ$1,_xlfn.XLOOKUP($A128,'PY1 Data(H)'!$A$1:$A$288,'PY1 Data(H)'!$A$1:$CZ$288))</f>
        <v>#N/A</v>
      </c>
      <c r="AU128" s="176" t="e" cm="1">
        <f t="array" ref="AU128">_xlfn.XLOOKUP(AU$1,'PY1 Data(H)'!$A$1:$CZ$1,_xlfn.XLOOKUP($A128,'PY1 Data(H)'!$A$1:$A$288,'PY1 Data(H)'!$A$1:$CZ$288))</f>
        <v>#N/A</v>
      </c>
      <c r="AV128" s="176" t="e" cm="1">
        <f t="array" ref="AV128">_xlfn.XLOOKUP(AV$1,'PY1 Data(H)'!$A$1:$CZ$1,_xlfn.XLOOKUP($A128,'PY1 Data(H)'!$A$1:$A$288,'PY1 Data(H)'!$A$1:$CZ$288))</f>
        <v>#N/A</v>
      </c>
      <c r="AW128" s="176" t="e" cm="1">
        <f t="array" ref="AW128">_xlfn.XLOOKUP(AW$1,'PY1 Data(H)'!$A$1:$CZ$1,_xlfn.XLOOKUP($A128,'PY1 Data(H)'!$A$1:$A$288,'PY1 Data(H)'!$A$1:$CZ$288))</f>
        <v>#N/A</v>
      </c>
      <c r="AX128" s="176" t="e" cm="1">
        <f t="array" ref="AX128">_xlfn.XLOOKUP(AX$1,'PY1 Data(H)'!$A$1:$CZ$1,_xlfn.XLOOKUP($A128,'PY1 Data(H)'!$A$1:$A$288,'PY1 Data(H)'!$A$1:$CZ$288))</f>
        <v>#N/A</v>
      </c>
      <c r="AY128" s="176" t="e" cm="1">
        <f t="array" ref="AY128">_xlfn.XLOOKUP(AY$1,'PY1 Data(H)'!$A$1:$CZ$1,_xlfn.XLOOKUP($A128,'PY1 Data(H)'!$A$1:$A$288,'PY1 Data(H)'!$A$1:$CZ$288))</f>
        <v>#N/A</v>
      </c>
      <c r="AZ128" s="176" t="e" cm="1">
        <f t="array" ref="AZ128">_xlfn.XLOOKUP(AZ$1,'PY1 Data(H)'!$A$1:$CZ$1,_xlfn.XLOOKUP($A128,'PY1 Data(H)'!$A$1:$A$288,'PY1 Data(H)'!$A$1:$CZ$288))</f>
        <v>#N/A</v>
      </c>
      <c r="BA128" s="176" t="e" cm="1">
        <f t="array" ref="BA128">_xlfn.XLOOKUP(BA$1,'PY1 Data(H)'!$A$1:$CZ$1,_xlfn.XLOOKUP($A128,'PY1 Data(H)'!$A$1:$A$288,'PY1 Data(H)'!$A$1:$CZ$288))</f>
        <v>#N/A</v>
      </c>
      <c r="BB128" s="176" t="e" cm="1">
        <f t="array" ref="BB128">_xlfn.XLOOKUP(BB$1,'PY1 Data(H)'!$A$1:$CZ$1,_xlfn.XLOOKUP($A128,'PY1 Data(H)'!$A$1:$A$288,'PY1 Data(H)'!$A$1:$CZ$288))</f>
        <v>#N/A</v>
      </c>
      <c r="BC128" s="176" t="e" cm="1">
        <f t="array" ref="BC128">_xlfn.XLOOKUP(BC$1,'PY1 Data(H)'!$A$1:$CZ$1,_xlfn.XLOOKUP($A128,'PY1 Data(H)'!$A$1:$A$288,'PY1 Data(H)'!$A$1:$CZ$288))</f>
        <v>#N/A</v>
      </c>
      <c r="BD128" s="176" t="e" cm="1">
        <f t="array" ref="BD128">_xlfn.XLOOKUP(BD$1,'PY1 Data(H)'!$A$1:$CZ$1,_xlfn.XLOOKUP($A128,'PY1 Data(H)'!$A$1:$A$288,'PY1 Data(H)'!$A$1:$CZ$288))</f>
        <v>#N/A</v>
      </c>
      <c r="BE128" s="176" t="e" cm="1">
        <f t="array" ref="BE128">_xlfn.XLOOKUP(BE$1,'PY1 Data(H)'!$A$1:$CZ$1,_xlfn.XLOOKUP($A128,'PY1 Data(H)'!$A$1:$A$288,'PY1 Data(H)'!$A$1:$CZ$288))</f>
        <v>#N/A</v>
      </c>
      <c r="BF128" s="176" t="e" cm="1">
        <f t="array" ref="BF128">_xlfn.XLOOKUP(BF$1,'PY1 Data(H)'!$A$1:$CZ$1,_xlfn.XLOOKUP($A128,'PY1 Data(H)'!$A$1:$A$288,'PY1 Data(H)'!$A$1:$CZ$288))</f>
        <v>#N/A</v>
      </c>
      <c r="BG128" s="176" t="e" cm="1">
        <f t="array" ref="BG128">_xlfn.XLOOKUP(BG$1,'PY1 Data(H)'!$A$1:$CZ$1,_xlfn.XLOOKUP($A128,'PY1 Data(H)'!$A$1:$A$288,'PY1 Data(H)'!$A$1:$CZ$288))</f>
        <v>#N/A</v>
      </c>
      <c r="BH128" s="176" t="e" cm="1">
        <f t="array" ref="BH128">_xlfn.XLOOKUP(BH$1,'PY1 Data(H)'!$A$1:$CZ$1,_xlfn.XLOOKUP($A128,'PY1 Data(H)'!$A$1:$A$288,'PY1 Data(H)'!$A$1:$CZ$288))</f>
        <v>#N/A</v>
      </c>
      <c r="BI128" s="176" t="e" cm="1">
        <f t="array" ref="BI128">_xlfn.XLOOKUP(BI$1,'PY1 Data(H)'!$A$1:$CZ$1,_xlfn.XLOOKUP($A128,'PY1 Data(H)'!$A$1:$A$288,'PY1 Data(H)'!$A$1:$CZ$288))</f>
        <v>#N/A</v>
      </c>
      <c r="BJ128" s="176" t="e" cm="1">
        <f t="array" ref="BJ128">_xlfn.XLOOKUP(BJ$1,'PY1 Data(H)'!$A$1:$CZ$1,_xlfn.XLOOKUP($A128,'PY1 Data(H)'!$A$1:$A$288,'PY1 Data(H)'!$A$1:$CZ$288))</f>
        <v>#N/A</v>
      </c>
      <c r="BK128" s="176" t="e" cm="1">
        <f t="array" ref="BK128">_xlfn.XLOOKUP(BK$1,'PY1 Data(H)'!$A$1:$CZ$1,_xlfn.XLOOKUP($A128,'PY1 Data(H)'!$A$1:$A$288,'PY1 Data(H)'!$A$1:$CZ$288))</f>
        <v>#N/A</v>
      </c>
      <c r="BL128" s="176" t="e" cm="1">
        <f t="array" ref="BL128">_xlfn.XLOOKUP(BL$1,'PY1 Data(H)'!$A$1:$CZ$1,_xlfn.XLOOKUP($A128,'PY1 Data(H)'!$A$1:$A$288,'PY1 Data(H)'!$A$1:$CZ$288))</f>
        <v>#N/A</v>
      </c>
      <c r="BM128" s="176" t="e" cm="1">
        <f t="array" ref="BM128">_xlfn.XLOOKUP(BM$1,'PY1 Data(H)'!$A$1:$CZ$1,_xlfn.XLOOKUP($A128,'PY1 Data(H)'!$A$1:$A$288,'PY1 Data(H)'!$A$1:$CZ$288))</f>
        <v>#N/A</v>
      </c>
      <c r="BN128" s="176" t="e" cm="1">
        <f t="array" ref="BN128">_xlfn.XLOOKUP(BN$1,'PY1 Data(H)'!$A$1:$CZ$1,_xlfn.XLOOKUP($A128,'PY1 Data(H)'!$A$1:$A$288,'PY1 Data(H)'!$A$1:$CZ$288))</f>
        <v>#N/A</v>
      </c>
      <c r="BO128" s="176" t="e" cm="1">
        <f t="array" ref="BO128">_xlfn.XLOOKUP(BO$1,'PY1 Data(H)'!$A$1:$CZ$1,_xlfn.XLOOKUP($A128,'PY1 Data(H)'!$A$1:$A$288,'PY1 Data(H)'!$A$1:$CZ$288))</f>
        <v>#N/A</v>
      </c>
      <c r="BP128" s="176" t="e" cm="1">
        <f t="array" ref="BP128">_xlfn.XLOOKUP(BP$1,'PY1 Data(H)'!$A$1:$CZ$1,_xlfn.XLOOKUP($A128,'PY1 Data(H)'!$A$1:$A$288,'PY1 Data(H)'!$A$1:$CZ$288))</f>
        <v>#N/A</v>
      </c>
      <c r="BQ128" s="176" t="e" cm="1">
        <f t="array" ref="BQ128">_xlfn.XLOOKUP(BQ$1,'PY1 Data(H)'!$A$1:$CZ$1,_xlfn.XLOOKUP($A128,'PY1 Data(H)'!$A$1:$A$288,'PY1 Data(H)'!$A$1:$CZ$288))</f>
        <v>#N/A</v>
      </c>
      <c r="BR128" s="176" t="e" cm="1">
        <f t="array" ref="BR128">_xlfn.XLOOKUP(BR$1,'PY1 Data(H)'!$A$1:$CZ$1,_xlfn.XLOOKUP($A128,'PY1 Data(H)'!$A$1:$A$288,'PY1 Data(H)'!$A$1:$CZ$288))</f>
        <v>#N/A</v>
      </c>
      <c r="BS128" s="176" t="e" cm="1">
        <f t="array" ref="BS128">_xlfn.XLOOKUP(BS$1,'PY1 Data(H)'!$A$1:$CZ$1,_xlfn.XLOOKUP($A128,'PY1 Data(H)'!$A$1:$A$288,'PY1 Data(H)'!$A$1:$CZ$288))</f>
        <v>#N/A</v>
      </c>
      <c r="BT128" s="176" t="e" cm="1">
        <f t="array" ref="BT128">_xlfn.XLOOKUP(BT$1,'PY1 Data(H)'!$A$1:$CZ$1,_xlfn.XLOOKUP($A128,'PY1 Data(H)'!$A$1:$A$288,'PY1 Data(H)'!$A$1:$CZ$288))</f>
        <v>#N/A</v>
      </c>
      <c r="BU128" s="176" t="e" cm="1">
        <f t="array" ref="BU128">_xlfn.XLOOKUP(BU$1,'PY1 Data(H)'!$A$1:$CZ$1,_xlfn.XLOOKUP($A128,'PY1 Data(H)'!$A$1:$A$288,'PY1 Data(H)'!$A$1:$CZ$288))</f>
        <v>#N/A</v>
      </c>
      <c r="BV128" s="176" t="e" cm="1">
        <f t="array" ref="BV128">_xlfn.XLOOKUP(BV$1,'PY1 Data(H)'!$A$1:$CZ$1,_xlfn.XLOOKUP($A128,'PY1 Data(H)'!$A$1:$A$288,'PY1 Data(H)'!$A$1:$CZ$288))</f>
        <v>#N/A</v>
      </c>
      <c r="BW128" s="176" t="e" cm="1">
        <f t="array" ref="BW128">_xlfn.XLOOKUP(BW$1,'PY1 Data(H)'!$A$1:$CZ$1,_xlfn.XLOOKUP($A128,'PY1 Data(H)'!$A$1:$A$288,'PY1 Data(H)'!$A$1:$CZ$288))</f>
        <v>#N/A</v>
      </c>
      <c r="BX128" s="176" t="e" cm="1">
        <f t="array" ref="BX128">_xlfn.XLOOKUP(BX$1,'PY1 Data(H)'!$A$1:$CZ$1,_xlfn.XLOOKUP($A128,'PY1 Data(H)'!$A$1:$A$288,'PY1 Data(H)'!$A$1:$CZ$288))</f>
        <v>#N/A</v>
      </c>
      <c r="BY128" s="176" t="e" cm="1">
        <f t="array" ref="BY128">_xlfn.XLOOKUP(BY$1,'PY1 Data(H)'!$A$1:$CZ$1,_xlfn.XLOOKUP($A128,'PY1 Data(H)'!$A$1:$A$288,'PY1 Data(H)'!$A$1:$CZ$288))</f>
        <v>#N/A</v>
      </c>
      <c r="BZ128" s="176" t="e" cm="1">
        <f t="array" ref="BZ128">_xlfn.XLOOKUP(BZ$1,'PY1 Data(H)'!$A$1:$CZ$1,_xlfn.XLOOKUP($A128,'PY1 Data(H)'!$A$1:$A$288,'PY1 Data(H)'!$A$1:$CZ$288))</f>
        <v>#N/A</v>
      </c>
      <c r="CA128" s="176" t="e" cm="1">
        <f t="array" ref="CA128">_xlfn.XLOOKUP(CA$1,'PY1 Data(H)'!$A$1:$CZ$1,_xlfn.XLOOKUP($A128,'PY1 Data(H)'!$A$1:$A$288,'PY1 Data(H)'!$A$1:$CZ$288))</f>
        <v>#N/A</v>
      </c>
      <c r="CB128" s="176" t="e" cm="1">
        <f t="array" ref="CB128">_xlfn.XLOOKUP(CB$1,'PY1 Data(H)'!$A$1:$CZ$1,_xlfn.XLOOKUP($A128,'PY1 Data(H)'!$A$1:$A$288,'PY1 Data(H)'!$A$1:$CZ$288))</f>
        <v>#N/A</v>
      </c>
      <c r="CC128" s="176" t="e" cm="1">
        <f t="array" ref="CC128">_xlfn.XLOOKUP(CC$1,'PY1 Data(H)'!$A$1:$CZ$1,_xlfn.XLOOKUP($A128,'PY1 Data(H)'!$A$1:$A$288,'PY1 Data(H)'!$A$1:$CZ$288))</f>
        <v>#N/A</v>
      </c>
      <c r="CD128" s="176" t="e" cm="1">
        <f t="array" ref="CD128">_xlfn.XLOOKUP(CD$1,'PY1 Data(H)'!$A$1:$CZ$1,_xlfn.XLOOKUP($A128,'PY1 Data(H)'!$A$1:$A$288,'PY1 Data(H)'!$A$1:$CZ$288))</f>
        <v>#N/A</v>
      </c>
      <c r="CE128" s="176" t="e" cm="1">
        <f t="array" ref="CE128">_xlfn.XLOOKUP(CE$1,'PY1 Data(H)'!$A$1:$CZ$1,_xlfn.XLOOKUP($A128,'PY1 Data(H)'!$A$1:$A$288,'PY1 Data(H)'!$A$1:$CZ$288))</f>
        <v>#N/A</v>
      </c>
      <c r="CF128" s="176" t="e" cm="1">
        <f t="array" ref="CF128">_xlfn.XLOOKUP(CF$1,'PY1 Data(H)'!$A$1:$CZ$1,_xlfn.XLOOKUP($A128,'PY1 Data(H)'!$A$1:$A$288,'PY1 Data(H)'!$A$1:$CZ$288))</f>
        <v>#N/A</v>
      </c>
      <c r="CG128" s="176" t="e" cm="1">
        <f t="array" ref="CG128">_xlfn.XLOOKUP(CG$1,'PY1 Data(H)'!$A$1:$CZ$1,_xlfn.XLOOKUP($A128,'PY1 Data(H)'!$A$1:$A$288,'PY1 Data(H)'!$A$1:$CZ$288))</f>
        <v>#N/A</v>
      </c>
      <c r="CH128" s="176" t="e" cm="1">
        <f t="array" ref="CH128">_xlfn.XLOOKUP(CH$1,'PY1 Data(H)'!$A$1:$CZ$1,_xlfn.XLOOKUP($A128,'PY1 Data(H)'!$A$1:$A$288,'PY1 Data(H)'!$A$1:$CZ$288))</f>
        <v>#N/A</v>
      </c>
      <c r="CI128" s="176" t="e" cm="1">
        <f t="array" ref="CI128">_xlfn.XLOOKUP(CI$1,'PY1 Data(H)'!$A$1:$CZ$1,_xlfn.XLOOKUP($A128,'PY1 Data(H)'!$A$1:$A$288,'PY1 Data(H)'!$A$1:$CZ$288))</f>
        <v>#N/A</v>
      </c>
      <c r="CJ128" s="176" t="e" cm="1">
        <f t="array" ref="CJ128">_xlfn.XLOOKUP(CJ$1,'PY1 Data(H)'!$A$1:$CZ$1,_xlfn.XLOOKUP($A128,'PY1 Data(H)'!$A$1:$A$288,'PY1 Data(H)'!$A$1:$CZ$288))</f>
        <v>#N/A</v>
      </c>
      <c r="CK128" s="176" t="e" cm="1">
        <f t="array" ref="CK128">_xlfn.XLOOKUP(CK$1,'PY1 Data(H)'!$A$1:$CZ$1,_xlfn.XLOOKUP($A128,'PY1 Data(H)'!$A$1:$A$288,'PY1 Data(H)'!$A$1:$CZ$288))</f>
        <v>#N/A</v>
      </c>
      <c r="CL128" s="176" t="e" cm="1">
        <f t="array" ref="CL128">_xlfn.XLOOKUP(CL$1,'PY1 Data(H)'!$A$1:$CZ$1,_xlfn.XLOOKUP($A128,'PY1 Data(H)'!$A$1:$A$288,'PY1 Data(H)'!$A$1:$CZ$288))</f>
        <v>#N/A</v>
      </c>
      <c r="CM128" s="176" t="e" cm="1">
        <f t="array" ref="CM128">_xlfn.XLOOKUP(CM$1,'PY1 Data(H)'!$A$1:$CZ$1,_xlfn.XLOOKUP($A128,'PY1 Data(H)'!$A$1:$A$288,'PY1 Data(H)'!$A$1:$CZ$288))</f>
        <v>#N/A</v>
      </c>
      <c r="CN128" s="176" t="e" cm="1">
        <f t="array" ref="CN128">_xlfn.XLOOKUP(CN$1,'PY1 Data(H)'!$A$1:$CZ$1,_xlfn.XLOOKUP($A128,'PY1 Data(H)'!$A$1:$A$288,'PY1 Data(H)'!$A$1:$CZ$288))</f>
        <v>#N/A</v>
      </c>
      <c r="CO128" s="176" t="e" cm="1">
        <f t="array" ref="CO128">_xlfn.XLOOKUP(CO$1,'PY1 Data(H)'!$A$1:$CZ$1,_xlfn.XLOOKUP($A128,'PY1 Data(H)'!$A$1:$A$288,'PY1 Data(H)'!$A$1:$CZ$288))</f>
        <v>#N/A</v>
      </c>
      <c r="CP128" s="176" t="e" cm="1">
        <f t="array" ref="CP128">_xlfn.XLOOKUP(CP$1,'PY1 Data(H)'!$A$1:$CZ$1,_xlfn.XLOOKUP($A128,'PY1 Data(H)'!$A$1:$A$288,'PY1 Data(H)'!$A$1:$CZ$288))</f>
        <v>#N/A</v>
      </c>
      <c r="CQ128" s="176" t="e" cm="1">
        <f t="array" ref="CQ128">_xlfn.XLOOKUP(CQ$1,'PY1 Data(H)'!$A$1:$CZ$1,_xlfn.XLOOKUP($A128,'PY1 Data(H)'!$A$1:$A$288,'PY1 Data(H)'!$A$1:$CZ$288))</f>
        <v>#N/A</v>
      </c>
      <c r="CR128" s="176" t="e" cm="1">
        <f t="array" ref="CR128">_xlfn.XLOOKUP(CR$1,'PY1 Data(H)'!$A$1:$CZ$1,_xlfn.XLOOKUP($A128,'PY1 Data(H)'!$A$1:$A$288,'PY1 Data(H)'!$A$1:$CZ$288))</f>
        <v>#N/A</v>
      </c>
      <c r="CS128" s="176" t="e" cm="1">
        <f t="array" ref="CS128">_xlfn.XLOOKUP(CS$1,'PY1 Data(H)'!$A$1:$CZ$1,_xlfn.XLOOKUP($A128,'PY1 Data(H)'!$A$1:$A$288,'PY1 Data(H)'!$A$1:$CZ$288))</f>
        <v>#N/A</v>
      </c>
      <c r="CT128" s="176" t="e" cm="1">
        <f t="array" ref="CT128">_xlfn.XLOOKUP(CT$1,'PY1 Data(H)'!$A$1:$CZ$1,_xlfn.XLOOKUP($A128,'PY1 Data(H)'!$A$1:$A$288,'PY1 Data(H)'!$A$1:$CZ$288))</f>
        <v>#N/A</v>
      </c>
      <c r="CU128" s="176" t="e" cm="1">
        <f t="array" ref="CU128">_xlfn.XLOOKUP(CU$1,'PY1 Data(H)'!$A$1:$CZ$1,_xlfn.XLOOKUP($A128,'PY1 Data(H)'!$A$1:$A$288,'PY1 Data(H)'!$A$1:$CZ$288))</f>
        <v>#N/A</v>
      </c>
      <c r="CV128" s="176" t="e" cm="1">
        <f t="array" ref="CV128">_xlfn.XLOOKUP(CV$1,'PY1 Data(H)'!$A$1:$CZ$1,_xlfn.XLOOKUP($A128,'PY1 Data(H)'!$A$1:$A$288,'PY1 Data(H)'!$A$1:$CZ$288))</f>
        <v>#N/A</v>
      </c>
      <c r="CW128" s="176" t="e" cm="1">
        <f t="array" ref="CW128">_xlfn.XLOOKUP(CW$1,'PY1 Data(H)'!$A$1:$CZ$1,_xlfn.XLOOKUP($A128,'PY1 Data(H)'!$A$1:$A$288,'PY1 Data(H)'!$A$1:$CZ$288))</f>
        <v>#N/A</v>
      </c>
      <c r="CX128" s="176" t="e" cm="1">
        <f t="array" ref="CX128">_xlfn.XLOOKUP(CX$1,'PY1 Data(H)'!$A$1:$CZ$1,_xlfn.XLOOKUP($A128,'PY1 Data(H)'!$A$1:$A$288,'PY1 Data(H)'!$A$1:$CZ$288))</f>
        <v>#N/A</v>
      </c>
      <c r="CY128" s="176" t="e" cm="1">
        <f t="array" ref="CY128">_xlfn.XLOOKUP(CY$1,'PY1 Data(H)'!$A$1:$CZ$1,_xlfn.XLOOKUP($A128,'PY1 Data(H)'!$A$1:$A$288,'PY1 Data(H)'!$A$1:$CZ$288))</f>
        <v>#N/A</v>
      </c>
    </row>
    <row r="129" spans="1:103" x14ac:dyDescent="0.3">
      <c r="A129">
        <v>1062</v>
      </c>
      <c r="D129" s="176" t="e" cm="1">
        <f t="array" ref="D129">_xlfn.XLOOKUP(D$1,'PY1 Data(H)'!$A$1:$CZ$1,_xlfn.XLOOKUP($A129,'PY1 Data(H)'!$A$1:$A$288,'PY1 Data(H)'!$A$1:$CZ$288))</f>
        <v>#N/A</v>
      </c>
      <c r="E129" s="176" t="e" cm="1">
        <f t="array" ref="E129">_xlfn.XLOOKUP(E$1,'PY1 Data(H)'!$A$1:$CZ$1,_xlfn.XLOOKUP($A129,'PY1 Data(H)'!$A$1:$A$288,'PY1 Data(H)'!$A$1:$CZ$288))</f>
        <v>#N/A</v>
      </c>
      <c r="F129" s="176" t="e" cm="1">
        <f t="array" ref="F129">_xlfn.XLOOKUP(F$1,'PY1 Data(H)'!$A$1:$CZ$1,_xlfn.XLOOKUP($A129,'PY1 Data(H)'!$A$1:$A$288,'PY1 Data(H)'!$A$1:$CZ$288))</f>
        <v>#N/A</v>
      </c>
      <c r="G129" s="176" t="e" cm="1">
        <f t="array" ref="G129">_xlfn.XLOOKUP(G$1,'PY1 Data(H)'!$A$1:$CZ$1,_xlfn.XLOOKUP($A129,'PY1 Data(H)'!$A$1:$A$288,'PY1 Data(H)'!$A$1:$CZ$288))</f>
        <v>#N/A</v>
      </c>
      <c r="H129" s="176" t="e" cm="1">
        <f t="array" ref="H129">_xlfn.XLOOKUP(H$1,'PY1 Data(H)'!$A$1:$CZ$1,_xlfn.XLOOKUP($A129,'PY1 Data(H)'!$A$1:$A$288,'PY1 Data(H)'!$A$1:$CZ$288))</f>
        <v>#N/A</v>
      </c>
      <c r="I129" s="176" t="e" cm="1">
        <f t="array" ref="I129">_xlfn.XLOOKUP(I$1,'PY1 Data(H)'!$A$1:$CZ$1,_xlfn.XLOOKUP($A129,'PY1 Data(H)'!$A$1:$A$288,'PY1 Data(H)'!$A$1:$CZ$288))</f>
        <v>#N/A</v>
      </c>
      <c r="J129" s="176" t="e" cm="1">
        <f t="array" ref="J129">_xlfn.XLOOKUP(J$1,'PY1 Data(H)'!$A$1:$CZ$1,_xlfn.XLOOKUP($A129,'PY1 Data(H)'!$A$1:$A$288,'PY1 Data(H)'!$A$1:$CZ$288))</f>
        <v>#N/A</v>
      </c>
      <c r="K129" s="176" t="e" cm="1">
        <f t="array" ref="K129">_xlfn.XLOOKUP(K$1,'PY1 Data(H)'!$A$1:$CZ$1,_xlfn.XLOOKUP($A129,'PY1 Data(H)'!$A$1:$A$288,'PY1 Data(H)'!$A$1:$CZ$288))</f>
        <v>#N/A</v>
      </c>
      <c r="L129" s="176" t="e" cm="1">
        <f t="array" ref="L129">_xlfn.XLOOKUP(L$1,'PY1 Data(H)'!$A$1:$CZ$1,_xlfn.XLOOKUP($A129,'PY1 Data(H)'!$A$1:$A$288,'PY1 Data(H)'!$A$1:$CZ$288))</f>
        <v>#N/A</v>
      </c>
      <c r="M129" s="176" t="e" cm="1">
        <f t="array" ref="M129">_xlfn.XLOOKUP(M$1,'PY1 Data(H)'!$A$1:$CZ$1,_xlfn.XLOOKUP($A129,'PY1 Data(H)'!$A$1:$A$288,'PY1 Data(H)'!$A$1:$CZ$288))</f>
        <v>#N/A</v>
      </c>
      <c r="N129" s="176" t="e" cm="1">
        <f t="array" ref="N129">_xlfn.XLOOKUP(N$1,'PY1 Data(H)'!$A$1:$CZ$1,_xlfn.XLOOKUP($A129,'PY1 Data(H)'!$A$1:$A$288,'PY1 Data(H)'!$A$1:$CZ$288))</f>
        <v>#N/A</v>
      </c>
      <c r="O129" s="176" t="e" cm="1">
        <f t="array" ref="O129">_xlfn.XLOOKUP(O$1,'PY1 Data(H)'!$A$1:$CZ$1,_xlfn.XLOOKUP($A129,'PY1 Data(H)'!$A$1:$A$288,'PY1 Data(H)'!$A$1:$CZ$288))</f>
        <v>#N/A</v>
      </c>
      <c r="P129" s="176" t="e" cm="1">
        <f t="array" ref="P129">_xlfn.XLOOKUP(P$1,'PY1 Data(H)'!$A$1:$CZ$1,_xlfn.XLOOKUP($A129,'PY1 Data(H)'!$A$1:$A$288,'PY1 Data(H)'!$A$1:$CZ$288))</f>
        <v>#N/A</v>
      </c>
      <c r="Q129" s="176" t="e" cm="1">
        <f t="array" ref="Q129">_xlfn.XLOOKUP(Q$1,'PY1 Data(H)'!$A$1:$CZ$1,_xlfn.XLOOKUP($A129,'PY1 Data(H)'!$A$1:$A$288,'PY1 Data(H)'!$A$1:$CZ$288))</f>
        <v>#N/A</v>
      </c>
      <c r="R129" s="176" t="e" cm="1">
        <f t="array" ref="R129">_xlfn.XLOOKUP(R$1,'PY1 Data(H)'!$A$1:$CZ$1,_xlfn.XLOOKUP($A129,'PY1 Data(H)'!$A$1:$A$288,'PY1 Data(H)'!$A$1:$CZ$288))</f>
        <v>#N/A</v>
      </c>
      <c r="S129" s="176" t="e" cm="1">
        <f t="array" ref="S129">_xlfn.XLOOKUP(S$1,'PY1 Data(H)'!$A$1:$CZ$1,_xlfn.XLOOKUP($A129,'PY1 Data(H)'!$A$1:$A$288,'PY1 Data(H)'!$A$1:$CZ$288))</f>
        <v>#N/A</v>
      </c>
      <c r="T129" s="176" t="e" cm="1">
        <f t="array" ref="T129">_xlfn.XLOOKUP(T$1,'PY1 Data(H)'!$A$1:$CZ$1,_xlfn.XLOOKUP($A129,'PY1 Data(H)'!$A$1:$A$288,'PY1 Data(H)'!$A$1:$CZ$288))</f>
        <v>#N/A</v>
      </c>
      <c r="U129" s="176" t="e" cm="1">
        <f t="array" ref="U129">_xlfn.XLOOKUP(U$1,'PY1 Data(H)'!$A$1:$CZ$1,_xlfn.XLOOKUP($A129,'PY1 Data(H)'!$A$1:$A$288,'PY1 Data(H)'!$A$1:$CZ$288))</f>
        <v>#N/A</v>
      </c>
      <c r="V129" s="176" t="e" cm="1">
        <f t="array" ref="V129">_xlfn.XLOOKUP(V$1,'PY1 Data(H)'!$A$1:$CZ$1,_xlfn.XLOOKUP($A129,'PY1 Data(H)'!$A$1:$A$288,'PY1 Data(H)'!$A$1:$CZ$288))</f>
        <v>#N/A</v>
      </c>
      <c r="W129" s="176" t="e" cm="1">
        <f t="array" ref="W129">_xlfn.XLOOKUP(W$1,'PY1 Data(H)'!$A$1:$CZ$1,_xlfn.XLOOKUP($A129,'PY1 Data(H)'!$A$1:$A$288,'PY1 Data(H)'!$A$1:$CZ$288))</f>
        <v>#N/A</v>
      </c>
      <c r="X129" s="176" t="e" cm="1">
        <f t="array" ref="X129">_xlfn.XLOOKUP(X$1,'PY1 Data(H)'!$A$1:$CZ$1,_xlfn.XLOOKUP($A129,'PY1 Data(H)'!$A$1:$A$288,'PY1 Data(H)'!$A$1:$CZ$288))</f>
        <v>#N/A</v>
      </c>
      <c r="Y129" s="176" t="e" cm="1">
        <f t="array" ref="Y129">_xlfn.XLOOKUP(Y$1,'PY1 Data(H)'!$A$1:$CZ$1,_xlfn.XLOOKUP($A129,'PY1 Data(H)'!$A$1:$A$288,'PY1 Data(H)'!$A$1:$CZ$288))</f>
        <v>#N/A</v>
      </c>
      <c r="Z129" s="176" t="e" cm="1">
        <f t="array" ref="Z129">_xlfn.XLOOKUP(Z$1,'PY1 Data(H)'!$A$1:$CZ$1,_xlfn.XLOOKUP($A129,'PY1 Data(H)'!$A$1:$A$288,'PY1 Data(H)'!$A$1:$CZ$288))</f>
        <v>#N/A</v>
      </c>
      <c r="AA129" s="176" t="e" cm="1">
        <f t="array" ref="AA129">_xlfn.XLOOKUP(AA$1,'PY1 Data(H)'!$A$1:$CZ$1,_xlfn.XLOOKUP($A129,'PY1 Data(H)'!$A$1:$A$288,'PY1 Data(H)'!$A$1:$CZ$288))</f>
        <v>#N/A</v>
      </c>
      <c r="AB129" s="176" t="e" cm="1">
        <f t="array" ref="AB129">_xlfn.XLOOKUP(AB$1,'PY1 Data(H)'!$A$1:$CZ$1,_xlfn.XLOOKUP($A129,'PY1 Data(H)'!$A$1:$A$288,'PY1 Data(H)'!$A$1:$CZ$288))</f>
        <v>#N/A</v>
      </c>
      <c r="AC129" s="176" t="e" cm="1">
        <f t="array" ref="AC129">_xlfn.XLOOKUP(AC$1,'PY1 Data(H)'!$A$1:$CZ$1,_xlfn.XLOOKUP($A129,'PY1 Data(H)'!$A$1:$A$288,'PY1 Data(H)'!$A$1:$CZ$288))</f>
        <v>#N/A</v>
      </c>
      <c r="AD129" s="176" t="e" cm="1">
        <f t="array" ref="AD129">_xlfn.XLOOKUP(AD$1,'PY1 Data(H)'!$A$1:$CZ$1,_xlfn.XLOOKUP($A129,'PY1 Data(H)'!$A$1:$A$288,'PY1 Data(H)'!$A$1:$CZ$288))</f>
        <v>#N/A</v>
      </c>
      <c r="AE129" s="176" t="e" cm="1">
        <f t="array" ref="AE129">_xlfn.XLOOKUP(AE$1,'PY1 Data(H)'!$A$1:$CZ$1,_xlfn.XLOOKUP($A129,'PY1 Data(H)'!$A$1:$A$288,'PY1 Data(H)'!$A$1:$CZ$288))</f>
        <v>#N/A</v>
      </c>
      <c r="AF129" s="176" t="e" cm="1">
        <f t="array" ref="AF129">_xlfn.XLOOKUP(AF$1,'PY1 Data(H)'!$A$1:$CZ$1,_xlfn.XLOOKUP($A129,'PY1 Data(H)'!$A$1:$A$288,'PY1 Data(H)'!$A$1:$CZ$288))</f>
        <v>#N/A</v>
      </c>
      <c r="AG129" s="176" t="e" cm="1">
        <f t="array" ref="AG129">_xlfn.XLOOKUP(AG$1,'PY1 Data(H)'!$A$1:$CZ$1,_xlfn.XLOOKUP($A129,'PY1 Data(H)'!$A$1:$A$288,'PY1 Data(H)'!$A$1:$CZ$288))</f>
        <v>#N/A</v>
      </c>
      <c r="AH129" s="176" t="e" cm="1">
        <f t="array" ref="AH129">_xlfn.XLOOKUP(AH$1,'PY1 Data(H)'!$A$1:$CZ$1,_xlfn.XLOOKUP($A129,'PY1 Data(H)'!$A$1:$A$288,'PY1 Data(H)'!$A$1:$CZ$288))</f>
        <v>#N/A</v>
      </c>
      <c r="AI129" s="176" t="e" cm="1">
        <f t="array" ref="AI129">_xlfn.XLOOKUP(AI$1,'PY1 Data(H)'!$A$1:$CZ$1,_xlfn.XLOOKUP($A129,'PY1 Data(H)'!$A$1:$A$288,'PY1 Data(H)'!$A$1:$CZ$288))</f>
        <v>#N/A</v>
      </c>
      <c r="AJ129" s="176" t="e" cm="1">
        <f t="array" ref="AJ129">_xlfn.XLOOKUP(AJ$1,'PY1 Data(H)'!$A$1:$CZ$1,_xlfn.XLOOKUP($A129,'PY1 Data(H)'!$A$1:$A$288,'PY1 Data(H)'!$A$1:$CZ$288))</f>
        <v>#N/A</v>
      </c>
      <c r="AK129" s="176" t="e" cm="1">
        <f t="array" ref="AK129">_xlfn.XLOOKUP(AK$1,'PY1 Data(H)'!$A$1:$CZ$1,_xlfn.XLOOKUP($A129,'PY1 Data(H)'!$A$1:$A$288,'PY1 Data(H)'!$A$1:$CZ$288))</f>
        <v>#N/A</v>
      </c>
      <c r="AL129" s="176" t="e" cm="1">
        <f t="array" ref="AL129">_xlfn.XLOOKUP(AL$1,'PY1 Data(H)'!$A$1:$CZ$1,_xlfn.XLOOKUP($A129,'PY1 Data(H)'!$A$1:$A$288,'PY1 Data(H)'!$A$1:$CZ$288))</f>
        <v>#N/A</v>
      </c>
      <c r="AM129" s="176" t="e" cm="1">
        <f t="array" ref="AM129">_xlfn.XLOOKUP(AM$1,'PY1 Data(H)'!$A$1:$CZ$1,_xlfn.XLOOKUP($A129,'PY1 Data(H)'!$A$1:$A$288,'PY1 Data(H)'!$A$1:$CZ$288))</f>
        <v>#N/A</v>
      </c>
      <c r="AN129" s="176" t="e" cm="1">
        <f t="array" ref="AN129">_xlfn.XLOOKUP(AN$1,'PY1 Data(H)'!$A$1:$CZ$1,_xlfn.XLOOKUP($A129,'PY1 Data(H)'!$A$1:$A$288,'PY1 Data(H)'!$A$1:$CZ$288))</f>
        <v>#N/A</v>
      </c>
      <c r="AO129" s="176" t="e" cm="1">
        <f t="array" ref="AO129">_xlfn.XLOOKUP(AO$1,'PY1 Data(H)'!$A$1:$CZ$1,_xlfn.XLOOKUP($A129,'PY1 Data(H)'!$A$1:$A$288,'PY1 Data(H)'!$A$1:$CZ$288))</f>
        <v>#N/A</v>
      </c>
      <c r="AP129" s="176" t="e" cm="1">
        <f t="array" ref="AP129">_xlfn.XLOOKUP(AP$1,'PY1 Data(H)'!$A$1:$CZ$1,_xlfn.XLOOKUP($A129,'PY1 Data(H)'!$A$1:$A$288,'PY1 Data(H)'!$A$1:$CZ$288))</f>
        <v>#N/A</v>
      </c>
      <c r="AQ129" s="176" t="e" cm="1">
        <f t="array" ref="AQ129">_xlfn.XLOOKUP(AQ$1,'PY1 Data(H)'!$A$1:$CZ$1,_xlfn.XLOOKUP($A129,'PY1 Data(H)'!$A$1:$A$288,'PY1 Data(H)'!$A$1:$CZ$288))</f>
        <v>#N/A</v>
      </c>
      <c r="AR129" s="176" t="e" cm="1">
        <f t="array" ref="AR129">_xlfn.XLOOKUP(AR$1,'PY1 Data(H)'!$A$1:$CZ$1,_xlfn.XLOOKUP($A129,'PY1 Data(H)'!$A$1:$A$288,'PY1 Data(H)'!$A$1:$CZ$288))</f>
        <v>#N/A</v>
      </c>
      <c r="AS129" s="176" t="e" cm="1">
        <f t="array" ref="AS129">_xlfn.XLOOKUP(AS$1,'PY1 Data(H)'!$A$1:$CZ$1,_xlfn.XLOOKUP($A129,'PY1 Data(H)'!$A$1:$A$288,'PY1 Data(H)'!$A$1:$CZ$288))</f>
        <v>#N/A</v>
      </c>
      <c r="AT129" s="176" t="e" cm="1">
        <f t="array" ref="AT129">_xlfn.XLOOKUP(AT$1,'PY1 Data(H)'!$A$1:$CZ$1,_xlfn.XLOOKUP($A129,'PY1 Data(H)'!$A$1:$A$288,'PY1 Data(H)'!$A$1:$CZ$288))</f>
        <v>#N/A</v>
      </c>
      <c r="AU129" s="176" t="e" cm="1">
        <f t="array" ref="AU129">_xlfn.XLOOKUP(AU$1,'PY1 Data(H)'!$A$1:$CZ$1,_xlfn.XLOOKUP($A129,'PY1 Data(H)'!$A$1:$A$288,'PY1 Data(H)'!$A$1:$CZ$288))</f>
        <v>#N/A</v>
      </c>
      <c r="AV129" s="176" t="e" cm="1">
        <f t="array" ref="AV129">_xlfn.XLOOKUP(AV$1,'PY1 Data(H)'!$A$1:$CZ$1,_xlfn.XLOOKUP($A129,'PY1 Data(H)'!$A$1:$A$288,'PY1 Data(H)'!$A$1:$CZ$288))</f>
        <v>#N/A</v>
      </c>
      <c r="AW129" s="176" t="e" cm="1">
        <f t="array" ref="AW129">_xlfn.XLOOKUP(AW$1,'PY1 Data(H)'!$A$1:$CZ$1,_xlfn.XLOOKUP($A129,'PY1 Data(H)'!$A$1:$A$288,'PY1 Data(H)'!$A$1:$CZ$288))</f>
        <v>#N/A</v>
      </c>
      <c r="AX129" s="176" t="e" cm="1">
        <f t="array" ref="AX129">_xlfn.XLOOKUP(AX$1,'PY1 Data(H)'!$A$1:$CZ$1,_xlfn.XLOOKUP($A129,'PY1 Data(H)'!$A$1:$A$288,'PY1 Data(H)'!$A$1:$CZ$288))</f>
        <v>#N/A</v>
      </c>
      <c r="AY129" s="176" t="e" cm="1">
        <f t="array" ref="AY129">_xlfn.XLOOKUP(AY$1,'PY1 Data(H)'!$A$1:$CZ$1,_xlfn.XLOOKUP($A129,'PY1 Data(H)'!$A$1:$A$288,'PY1 Data(H)'!$A$1:$CZ$288))</f>
        <v>#N/A</v>
      </c>
      <c r="AZ129" s="176" t="e" cm="1">
        <f t="array" ref="AZ129">_xlfn.XLOOKUP(AZ$1,'PY1 Data(H)'!$A$1:$CZ$1,_xlfn.XLOOKUP($A129,'PY1 Data(H)'!$A$1:$A$288,'PY1 Data(H)'!$A$1:$CZ$288))</f>
        <v>#N/A</v>
      </c>
      <c r="BA129" s="176" t="e" cm="1">
        <f t="array" ref="BA129">_xlfn.XLOOKUP(BA$1,'PY1 Data(H)'!$A$1:$CZ$1,_xlfn.XLOOKUP($A129,'PY1 Data(H)'!$A$1:$A$288,'PY1 Data(H)'!$A$1:$CZ$288))</f>
        <v>#N/A</v>
      </c>
      <c r="BB129" s="176" t="e" cm="1">
        <f t="array" ref="BB129">_xlfn.XLOOKUP(BB$1,'PY1 Data(H)'!$A$1:$CZ$1,_xlfn.XLOOKUP($A129,'PY1 Data(H)'!$A$1:$A$288,'PY1 Data(H)'!$A$1:$CZ$288))</f>
        <v>#N/A</v>
      </c>
      <c r="BC129" s="176" t="e" cm="1">
        <f t="array" ref="BC129">_xlfn.XLOOKUP(BC$1,'PY1 Data(H)'!$A$1:$CZ$1,_xlfn.XLOOKUP($A129,'PY1 Data(H)'!$A$1:$A$288,'PY1 Data(H)'!$A$1:$CZ$288))</f>
        <v>#N/A</v>
      </c>
      <c r="BD129" s="176" t="e" cm="1">
        <f t="array" ref="BD129">_xlfn.XLOOKUP(BD$1,'PY1 Data(H)'!$A$1:$CZ$1,_xlfn.XLOOKUP($A129,'PY1 Data(H)'!$A$1:$A$288,'PY1 Data(H)'!$A$1:$CZ$288))</f>
        <v>#N/A</v>
      </c>
      <c r="BE129" s="176" t="e" cm="1">
        <f t="array" ref="BE129">_xlfn.XLOOKUP(BE$1,'PY1 Data(H)'!$A$1:$CZ$1,_xlfn.XLOOKUP($A129,'PY1 Data(H)'!$A$1:$A$288,'PY1 Data(H)'!$A$1:$CZ$288))</f>
        <v>#N/A</v>
      </c>
      <c r="BF129" s="176" t="e" cm="1">
        <f t="array" ref="BF129">_xlfn.XLOOKUP(BF$1,'PY1 Data(H)'!$A$1:$CZ$1,_xlfn.XLOOKUP($A129,'PY1 Data(H)'!$A$1:$A$288,'PY1 Data(H)'!$A$1:$CZ$288))</f>
        <v>#N/A</v>
      </c>
      <c r="BG129" s="176" t="e" cm="1">
        <f t="array" ref="BG129">_xlfn.XLOOKUP(BG$1,'PY1 Data(H)'!$A$1:$CZ$1,_xlfn.XLOOKUP($A129,'PY1 Data(H)'!$A$1:$A$288,'PY1 Data(H)'!$A$1:$CZ$288))</f>
        <v>#N/A</v>
      </c>
      <c r="BH129" s="176" t="e" cm="1">
        <f t="array" ref="BH129">_xlfn.XLOOKUP(BH$1,'PY1 Data(H)'!$A$1:$CZ$1,_xlfn.XLOOKUP($A129,'PY1 Data(H)'!$A$1:$A$288,'PY1 Data(H)'!$A$1:$CZ$288))</f>
        <v>#N/A</v>
      </c>
      <c r="BI129" s="176" t="e" cm="1">
        <f t="array" ref="BI129">_xlfn.XLOOKUP(BI$1,'PY1 Data(H)'!$A$1:$CZ$1,_xlfn.XLOOKUP($A129,'PY1 Data(H)'!$A$1:$A$288,'PY1 Data(H)'!$A$1:$CZ$288))</f>
        <v>#N/A</v>
      </c>
      <c r="BJ129" s="176" t="e" cm="1">
        <f t="array" ref="BJ129">_xlfn.XLOOKUP(BJ$1,'PY1 Data(H)'!$A$1:$CZ$1,_xlfn.XLOOKUP($A129,'PY1 Data(H)'!$A$1:$A$288,'PY1 Data(H)'!$A$1:$CZ$288))</f>
        <v>#N/A</v>
      </c>
      <c r="BK129" s="176" t="e" cm="1">
        <f t="array" ref="BK129">_xlfn.XLOOKUP(BK$1,'PY1 Data(H)'!$A$1:$CZ$1,_xlfn.XLOOKUP($A129,'PY1 Data(H)'!$A$1:$A$288,'PY1 Data(H)'!$A$1:$CZ$288))</f>
        <v>#N/A</v>
      </c>
      <c r="BL129" s="176" t="e" cm="1">
        <f t="array" ref="BL129">_xlfn.XLOOKUP(BL$1,'PY1 Data(H)'!$A$1:$CZ$1,_xlfn.XLOOKUP($A129,'PY1 Data(H)'!$A$1:$A$288,'PY1 Data(H)'!$A$1:$CZ$288))</f>
        <v>#N/A</v>
      </c>
      <c r="BM129" s="176" t="e" cm="1">
        <f t="array" ref="BM129">_xlfn.XLOOKUP(BM$1,'PY1 Data(H)'!$A$1:$CZ$1,_xlfn.XLOOKUP($A129,'PY1 Data(H)'!$A$1:$A$288,'PY1 Data(H)'!$A$1:$CZ$288))</f>
        <v>#N/A</v>
      </c>
      <c r="BN129" s="176" t="e" cm="1">
        <f t="array" ref="BN129">_xlfn.XLOOKUP(BN$1,'PY1 Data(H)'!$A$1:$CZ$1,_xlfn.XLOOKUP($A129,'PY1 Data(H)'!$A$1:$A$288,'PY1 Data(H)'!$A$1:$CZ$288))</f>
        <v>#N/A</v>
      </c>
      <c r="BO129" s="176" t="e" cm="1">
        <f t="array" ref="BO129">_xlfn.XLOOKUP(BO$1,'PY1 Data(H)'!$A$1:$CZ$1,_xlfn.XLOOKUP($A129,'PY1 Data(H)'!$A$1:$A$288,'PY1 Data(H)'!$A$1:$CZ$288))</f>
        <v>#N/A</v>
      </c>
      <c r="BP129" s="176" t="e" cm="1">
        <f t="array" ref="BP129">_xlfn.XLOOKUP(BP$1,'PY1 Data(H)'!$A$1:$CZ$1,_xlfn.XLOOKUP($A129,'PY1 Data(H)'!$A$1:$A$288,'PY1 Data(H)'!$A$1:$CZ$288))</f>
        <v>#N/A</v>
      </c>
      <c r="BQ129" s="176" t="e" cm="1">
        <f t="array" ref="BQ129">_xlfn.XLOOKUP(BQ$1,'PY1 Data(H)'!$A$1:$CZ$1,_xlfn.XLOOKUP($A129,'PY1 Data(H)'!$A$1:$A$288,'PY1 Data(H)'!$A$1:$CZ$288))</f>
        <v>#N/A</v>
      </c>
      <c r="BR129" s="176" t="e" cm="1">
        <f t="array" ref="BR129">_xlfn.XLOOKUP(BR$1,'PY1 Data(H)'!$A$1:$CZ$1,_xlfn.XLOOKUP($A129,'PY1 Data(H)'!$A$1:$A$288,'PY1 Data(H)'!$A$1:$CZ$288))</f>
        <v>#N/A</v>
      </c>
      <c r="BS129" s="176" t="e" cm="1">
        <f t="array" ref="BS129">_xlfn.XLOOKUP(BS$1,'PY1 Data(H)'!$A$1:$CZ$1,_xlfn.XLOOKUP($A129,'PY1 Data(H)'!$A$1:$A$288,'PY1 Data(H)'!$A$1:$CZ$288))</f>
        <v>#N/A</v>
      </c>
      <c r="BT129" s="176" t="e" cm="1">
        <f t="array" ref="BT129">_xlfn.XLOOKUP(BT$1,'PY1 Data(H)'!$A$1:$CZ$1,_xlfn.XLOOKUP($A129,'PY1 Data(H)'!$A$1:$A$288,'PY1 Data(H)'!$A$1:$CZ$288))</f>
        <v>#N/A</v>
      </c>
      <c r="BU129" s="176" t="e" cm="1">
        <f t="array" ref="BU129">_xlfn.XLOOKUP(BU$1,'PY1 Data(H)'!$A$1:$CZ$1,_xlfn.XLOOKUP($A129,'PY1 Data(H)'!$A$1:$A$288,'PY1 Data(H)'!$A$1:$CZ$288))</f>
        <v>#N/A</v>
      </c>
      <c r="BV129" s="176" t="e" cm="1">
        <f t="array" ref="BV129">_xlfn.XLOOKUP(BV$1,'PY1 Data(H)'!$A$1:$CZ$1,_xlfn.XLOOKUP($A129,'PY1 Data(H)'!$A$1:$A$288,'PY1 Data(H)'!$A$1:$CZ$288))</f>
        <v>#N/A</v>
      </c>
      <c r="BW129" s="176" t="e" cm="1">
        <f t="array" ref="BW129">_xlfn.XLOOKUP(BW$1,'PY1 Data(H)'!$A$1:$CZ$1,_xlfn.XLOOKUP($A129,'PY1 Data(H)'!$A$1:$A$288,'PY1 Data(H)'!$A$1:$CZ$288))</f>
        <v>#N/A</v>
      </c>
      <c r="BX129" s="176" t="e" cm="1">
        <f t="array" ref="BX129">_xlfn.XLOOKUP(BX$1,'PY1 Data(H)'!$A$1:$CZ$1,_xlfn.XLOOKUP($A129,'PY1 Data(H)'!$A$1:$A$288,'PY1 Data(H)'!$A$1:$CZ$288))</f>
        <v>#N/A</v>
      </c>
      <c r="BY129" s="176" t="e" cm="1">
        <f t="array" ref="BY129">_xlfn.XLOOKUP(BY$1,'PY1 Data(H)'!$A$1:$CZ$1,_xlfn.XLOOKUP($A129,'PY1 Data(H)'!$A$1:$A$288,'PY1 Data(H)'!$A$1:$CZ$288))</f>
        <v>#N/A</v>
      </c>
      <c r="BZ129" s="176" t="e" cm="1">
        <f t="array" ref="BZ129">_xlfn.XLOOKUP(BZ$1,'PY1 Data(H)'!$A$1:$CZ$1,_xlfn.XLOOKUP($A129,'PY1 Data(H)'!$A$1:$A$288,'PY1 Data(H)'!$A$1:$CZ$288))</f>
        <v>#N/A</v>
      </c>
      <c r="CA129" s="176" t="e" cm="1">
        <f t="array" ref="CA129">_xlfn.XLOOKUP(CA$1,'PY1 Data(H)'!$A$1:$CZ$1,_xlfn.XLOOKUP($A129,'PY1 Data(H)'!$A$1:$A$288,'PY1 Data(H)'!$A$1:$CZ$288))</f>
        <v>#N/A</v>
      </c>
      <c r="CB129" s="176" t="e" cm="1">
        <f t="array" ref="CB129">_xlfn.XLOOKUP(CB$1,'PY1 Data(H)'!$A$1:$CZ$1,_xlfn.XLOOKUP($A129,'PY1 Data(H)'!$A$1:$A$288,'PY1 Data(H)'!$A$1:$CZ$288))</f>
        <v>#N/A</v>
      </c>
      <c r="CC129" s="176" t="e" cm="1">
        <f t="array" ref="CC129">_xlfn.XLOOKUP(CC$1,'PY1 Data(H)'!$A$1:$CZ$1,_xlfn.XLOOKUP($A129,'PY1 Data(H)'!$A$1:$A$288,'PY1 Data(H)'!$A$1:$CZ$288))</f>
        <v>#N/A</v>
      </c>
      <c r="CD129" s="176" t="e" cm="1">
        <f t="array" ref="CD129">_xlfn.XLOOKUP(CD$1,'PY1 Data(H)'!$A$1:$CZ$1,_xlfn.XLOOKUP($A129,'PY1 Data(H)'!$A$1:$A$288,'PY1 Data(H)'!$A$1:$CZ$288))</f>
        <v>#N/A</v>
      </c>
      <c r="CE129" s="176" t="e" cm="1">
        <f t="array" ref="CE129">_xlfn.XLOOKUP(CE$1,'PY1 Data(H)'!$A$1:$CZ$1,_xlfn.XLOOKUP($A129,'PY1 Data(H)'!$A$1:$A$288,'PY1 Data(H)'!$A$1:$CZ$288))</f>
        <v>#N/A</v>
      </c>
      <c r="CF129" s="176" t="e" cm="1">
        <f t="array" ref="CF129">_xlfn.XLOOKUP(CF$1,'PY1 Data(H)'!$A$1:$CZ$1,_xlfn.XLOOKUP($A129,'PY1 Data(H)'!$A$1:$A$288,'PY1 Data(H)'!$A$1:$CZ$288))</f>
        <v>#N/A</v>
      </c>
      <c r="CG129" s="176" t="e" cm="1">
        <f t="array" ref="CG129">_xlfn.XLOOKUP(CG$1,'PY1 Data(H)'!$A$1:$CZ$1,_xlfn.XLOOKUP($A129,'PY1 Data(H)'!$A$1:$A$288,'PY1 Data(H)'!$A$1:$CZ$288))</f>
        <v>#N/A</v>
      </c>
      <c r="CH129" s="176" t="e" cm="1">
        <f t="array" ref="CH129">_xlfn.XLOOKUP(CH$1,'PY1 Data(H)'!$A$1:$CZ$1,_xlfn.XLOOKUP($A129,'PY1 Data(H)'!$A$1:$A$288,'PY1 Data(H)'!$A$1:$CZ$288))</f>
        <v>#N/A</v>
      </c>
      <c r="CI129" s="176" t="e" cm="1">
        <f t="array" ref="CI129">_xlfn.XLOOKUP(CI$1,'PY1 Data(H)'!$A$1:$CZ$1,_xlfn.XLOOKUP($A129,'PY1 Data(H)'!$A$1:$A$288,'PY1 Data(H)'!$A$1:$CZ$288))</f>
        <v>#N/A</v>
      </c>
      <c r="CJ129" s="176" t="e" cm="1">
        <f t="array" ref="CJ129">_xlfn.XLOOKUP(CJ$1,'PY1 Data(H)'!$A$1:$CZ$1,_xlfn.XLOOKUP($A129,'PY1 Data(H)'!$A$1:$A$288,'PY1 Data(H)'!$A$1:$CZ$288))</f>
        <v>#N/A</v>
      </c>
      <c r="CK129" s="176" t="e" cm="1">
        <f t="array" ref="CK129">_xlfn.XLOOKUP(CK$1,'PY1 Data(H)'!$A$1:$CZ$1,_xlfn.XLOOKUP($A129,'PY1 Data(H)'!$A$1:$A$288,'PY1 Data(H)'!$A$1:$CZ$288))</f>
        <v>#N/A</v>
      </c>
      <c r="CL129" s="176" t="e" cm="1">
        <f t="array" ref="CL129">_xlfn.XLOOKUP(CL$1,'PY1 Data(H)'!$A$1:$CZ$1,_xlfn.XLOOKUP($A129,'PY1 Data(H)'!$A$1:$A$288,'PY1 Data(H)'!$A$1:$CZ$288))</f>
        <v>#N/A</v>
      </c>
      <c r="CM129" s="176" t="e" cm="1">
        <f t="array" ref="CM129">_xlfn.XLOOKUP(CM$1,'PY1 Data(H)'!$A$1:$CZ$1,_xlfn.XLOOKUP($A129,'PY1 Data(H)'!$A$1:$A$288,'PY1 Data(H)'!$A$1:$CZ$288))</f>
        <v>#N/A</v>
      </c>
      <c r="CN129" s="176" t="e" cm="1">
        <f t="array" ref="CN129">_xlfn.XLOOKUP(CN$1,'PY1 Data(H)'!$A$1:$CZ$1,_xlfn.XLOOKUP($A129,'PY1 Data(H)'!$A$1:$A$288,'PY1 Data(H)'!$A$1:$CZ$288))</f>
        <v>#N/A</v>
      </c>
      <c r="CO129" s="176" t="e" cm="1">
        <f t="array" ref="CO129">_xlfn.XLOOKUP(CO$1,'PY1 Data(H)'!$A$1:$CZ$1,_xlfn.XLOOKUP($A129,'PY1 Data(H)'!$A$1:$A$288,'PY1 Data(H)'!$A$1:$CZ$288))</f>
        <v>#N/A</v>
      </c>
      <c r="CP129" s="176" t="e" cm="1">
        <f t="array" ref="CP129">_xlfn.XLOOKUP(CP$1,'PY1 Data(H)'!$A$1:$CZ$1,_xlfn.XLOOKUP($A129,'PY1 Data(H)'!$A$1:$A$288,'PY1 Data(H)'!$A$1:$CZ$288))</f>
        <v>#N/A</v>
      </c>
      <c r="CQ129" s="176" t="e" cm="1">
        <f t="array" ref="CQ129">_xlfn.XLOOKUP(CQ$1,'PY1 Data(H)'!$A$1:$CZ$1,_xlfn.XLOOKUP($A129,'PY1 Data(H)'!$A$1:$A$288,'PY1 Data(H)'!$A$1:$CZ$288))</f>
        <v>#N/A</v>
      </c>
      <c r="CR129" s="176" t="e" cm="1">
        <f t="array" ref="CR129">_xlfn.XLOOKUP(CR$1,'PY1 Data(H)'!$A$1:$CZ$1,_xlfn.XLOOKUP($A129,'PY1 Data(H)'!$A$1:$A$288,'PY1 Data(H)'!$A$1:$CZ$288))</f>
        <v>#N/A</v>
      </c>
      <c r="CS129" s="176" t="e" cm="1">
        <f t="array" ref="CS129">_xlfn.XLOOKUP(CS$1,'PY1 Data(H)'!$A$1:$CZ$1,_xlfn.XLOOKUP($A129,'PY1 Data(H)'!$A$1:$A$288,'PY1 Data(H)'!$A$1:$CZ$288))</f>
        <v>#N/A</v>
      </c>
      <c r="CT129" s="176" t="e" cm="1">
        <f t="array" ref="CT129">_xlfn.XLOOKUP(CT$1,'PY1 Data(H)'!$A$1:$CZ$1,_xlfn.XLOOKUP($A129,'PY1 Data(H)'!$A$1:$A$288,'PY1 Data(H)'!$A$1:$CZ$288))</f>
        <v>#N/A</v>
      </c>
      <c r="CU129" s="176" t="e" cm="1">
        <f t="array" ref="CU129">_xlfn.XLOOKUP(CU$1,'PY1 Data(H)'!$A$1:$CZ$1,_xlfn.XLOOKUP($A129,'PY1 Data(H)'!$A$1:$A$288,'PY1 Data(H)'!$A$1:$CZ$288))</f>
        <v>#N/A</v>
      </c>
      <c r="CV129" s="176" t="e" cm="1">
        <f t="array" ref="CV129">_xlfn.XLOOKUP(CV$1,'PY1 Data(H)'!$A$1:$CZ$1,_xlfn.XLOOKUP($A129,'PY1 Data(H)'!$A$1:$A$288,'PY1 Data(H)'!$A$1:$CZ$288))</f>
        <v>#N/A</v>
      </c>
      <c r="CW129" s="176" t="e" cm="1">
        <f t="array" ref="CW129">_xlfn.XLOOKUP(CW$1,'PY1 Data(H)'!$A$1:$CZ$1,_xlfn.XLOOKUP($A129,'PY1 Data(H)'!$A$1:$A$288,'PY1 Data(H)'!$A$1:$CZ$288))</f>
        <v>#N/A</v>
      </c>
      <c r="CX129" s="176" t="e" cm="1">
        <f t="array" ref="CX129">_xlfn.XLOOKUP(CX$1,'PY1 Data(H)'!$A$1:$CZ$1,_xlfn.XLOOKUP($A129,'PY1 Data(H)'!$A$1:$A$288,'PY1 Data(H)'!$A$1:$CZ$288))</f>
        <v>#N/A</v>
      </c>
      <c r="CY129" s="176" t="e" cm="1">
        <f t="array" ref="CY129">_xlfn.XLOOKUP(CY$1,'PY1 Data(H)'!$A$1:$CZ$1,_xlfn.XLOOKUP($A129,'PY1 Data(H)'!$A$1:$A$288,'PY1 Data(H)'!$A$1:$CZ$288))</f>
        <v>#N/A</v>
      </c>
    </row>
    <row r="130" spans="1:103" x14ac:dyDescent="0.3">
      <c r="A130">
        <v>1063</v>
      </c>
      <c r="D130" s="176" t="e" cm="1">
        <f t="array" ref="D130">_xlfn.XLOOKUP(D$1,'PY1 Data(H)'!$A$1:$CZ$1,_xlfn.XLOOKUP($A130,'PY1 Data(H)'!$A$1:$A$288,'PY1 Data(H)'!$A$1:$CZ$288))</f>
        <v>#N/A</v>
      </c>
      <c r="E130" s="176" t="e" cm="1">
        <f t="array" ref="E130">_xlfn.XLOOKUP(E$1,'PY1 Data(H)'!$A$1:$CZ$1,_xlfn.XLOOKUP($A130,'PY1 Data(H)'!$A$1:$A$288,'PY1 Data(H)'!$A$1:$CZ$288))</f>
        <v>#N/A</v>
      </c>
      <c r="F130" s="176" t="e" cm="1">
        <f t="array" ref="F130">_xlfn.XLOOKUP(F$1,'PY1 Data(H)'!$A$1:$CZ$1,_xlfn.XLOOKUP($A130,'PY1 Data(H)'!$A$1:$A$288,'PY1 Data(H)'!$A$1:$CZ$288))</f>
        <v>#N/A</v>
      </c>
      <c r="G130" s="176" t="e" cm="1">
        <f t="array" ref="G130">_xlfn.XLOOKUP(G$1,'PY1 Data(H)'!$A$1:$CZ$1,_xlfn.XLOOKUP($A130,'PY1 Data(H)'!$A$1:$A$288,'PY1 Data(H)'!$A$1:$CZ$288))</f>
        <v>#N/A</v>
      </c>
      <c r="H130" s="176" t="e" cm="1">
        <f t="array" ref="H130">_xlfn.XLOOKUP(H$1,'PY1 Data(H)'!$A$1:$CZ$1,_xlfn.XLOOKUP($A130,'PY1 Data(H)'!$A$1:$A$288,'PY1 Data(H)'!$A$1:$CZ$288))</f>
        <v>#N/A</v>
      </c>
      <c r="I130" s="176" t="e" cm="1">
        <f t="array" ref="I130">_xlfn.XLOOKUP(I$1,'PY1 Data(H)'!$A$1:$CZ$1,_xlfn.XLOOKUP($A130,'PY1 Data(H)'!$A$1:$A$288,'PY1 Data(H)'!$A$1:$CZ$288))</f>
        <v>#N/A</v>
      </c>
      <c r="J130" s="176" t="e" cm="1">
        <f t="array" ref="J130">_xlfn.XLOOKUP(J$1,'PY1 Data(H)'!$A$1:$CZ$1,_xlfn.XLOOKUP($A130,'PY1 Data(H)'!$A$1:$A$288,'PY1 Data(H)'!$A$1:$CZ$288))</f>
        <v>#N/A</v>
      </c>
      <c r="K130" s="176" t="e" cm="1">
        <f t="array" ref="K130">_xlfn.XLOOKUP(K$1,'PY1 Data(H)'!$A$1:$CZ$1,_xlfn.XLOOKUP($A130,'PY1 Data(H)'!$A$1:$A$288,'PY1 Data(H)'!$A$1:$CZ$288))</f>
        <v>#N/A</v>
      </c>
      <c r="L130" s="176" t="e" cm="1">
        <f t="array" ref="L130">_xlfn.XLOOKUP(L$1,'PY1 Data(H)'!$A$1:$CZ$1,_xlfn.XLOOKUP($A130,'PY1 Data(H)'!$A$1:$A$288,'PY1 Data(H)'!$A$1:$CZ$288))</f>
        <v>#N/A</v>
      </c>
      <c r="M130" s="176" t="e" cm="1">
        <f t="array" ref="M130">_xlfn.XLOOKUP(M$1,'PY1 Data(H)'!$A$1:$CZ$1,_xlfn.XLOOKUP($A130,'PY1 Data(H)'!$A$1:$A$288,'PY1 Data(H)'!$A$1:$CZ$288))</f>
        <v>#N/A</v>
      </c>
      <c r="N130" s="176" t="e" cm="1">
        <f t="array" ref="N130">_xlfn.XLOOKUP(N$1,'PY1 Data(H)'!$A$1:$CZ$1,_xlfn.XLOOKUP($A130,'PY1 Data(H)'!$A$1:$A$288,'PY1 Data(H)'!$A$1:$CZ$288))</f>
        <v>#N/A</v>
      </c>
      <c r="O130" s="176" t="e" cm="1">
        <f t="array" ref="O130">_xlfn.XLOOKUP(O$1,'PY1 Data(H)'!$A$1:$CZ$1,_xlfn.XLOOKUP($A130,'PY1 Data(H)'!$A$1:$A$288,'PY1 Data(H)'!$A$1:$CZ$288))</f>
        <v>#N/A</v>
      </c>
      <c r="P130" s="176" t="e" cm="1">
        <f t="array" ref="P130">_xlfn.XLOOKUP(P$1,'PY1 Data(H)'!$A$1:$CZ$1,_xlfn.XLOOKUP($A130,'PY1 Data(H)'!$A$1:$A$288,'PY1 Data(H)'!$A$1:$CZ$288))</f>
        <v>#N/A</v>
      </c>
      <c r="Q130" s="176" t="e" cm="1">
        <f t="array" ref="Q130">_xlfn.XLOOKUP(Q$1,'PY1 Data(H)'!$A$1:$CZ$1,_xlfn.XLOOKUP($A130,'PY1 Data(H)'!$A$1:$A$288,'PY1 Data(H)'!$A$1:$CZ$288))</f>
        <v>#N/A</v>
      </c>
      <c r="R130" s="176" t="e" cm="1">
        <f t="array" ref="R130">_xlfn.XLOOKUP(R$1,'PY1 Data(H)'!$A$1:$CZ$1,_xlfn.XLOOKUP($A130,'PY1 Data(H)'!$A$1:$A$288,'PY1 Data(H)'!$A$1:$CZ$288))</f>
        <v>#N/A</v>
      </c>
      <c r="S130" s="176" t="e" cm="1">
        <f t="array" ref="S130">_xlfn.XLOOKUP(S$1,'PY1 Data(H)'!$A$1:$CZ$1,_xlfn.XLOOKUP($A130,'PY1 Data(H)'!$A$1:$A$288,'PY1 Data(H)'!$A$1:$CZ$288))</f>
        <v>#N/A</v>
      </c>
      <c r="T130" s="176" t="e" cm="1">
        <f t="array" ref="T130">_xlfn.XLOOKUP(T$1,'PY1 Data(H)'!$A$1:$CZ$1,_xlfn.XLOOKUP($A130,'PY1 Data(H)'!$A$1:$A$288,'PY1 Data(H)'!$A$1:$CZ$288))</f>
        <v>#N/A</v>
      </c>
      <c r="U130" s="176" t="e" cm="1">
        <f t="array" ref="U130">_xlfn.XLOOKUP(U$1,'PY1 Data(H)'!$A$1:$CZ$1,_xlfn.XLOOKUP($A130,'PY1 Data(H)'!$A$1:$A$288,'PY1 Data(H)'!$A$1:$CZ$288))</f>
        <v>#N/A</v>
      </c>
      <c r="V130" s="176" t="e" cm="1">
        <f t="array" ref="V130">_xlfn.XLOOKUP(V$1,'PY1 Data(H)'!$A$1:$CZ$1,_xlfn.XLOOKUP($A130,'PY1 Data(H)'!$A$1:$A$288,'PY1 Data(H)'!$A$1:$CZ$288))</f>
        <v>#N/A</v>
      </c>
      <c r="W130" s="176" t="e" cm="1">
        <f t="array" ref="W130">_xlfn.XLOOKUP(W$1,'PY1 Data(H)'!$A$1:$CZ$1,_xlfn.XLOOKUP($A130,'PY1 Data(H)'!$A$1:$A$288,'PY1 Data(H)'!$A$1:$CZ$288))</f>
        <v>#N/A</v>
      </c>
      <c r="X130" s="176" t="e" cm="1">
        <f t="array" ref="X130">_xlfn.XLOOKUP(X$1,'PY1 Data(H)'!$A$1:$CZ$1,_xlfn.XLOOKUP($A130,'PY1 Data(H)'!$A$1:$A$288,'PY1 Data(H)'!$A$1:$CZ$288))</f>
        <v>#N/A</v>
      </c>
      <c r="Y130" s="176" t="e" cm="1">
        <f t="array" ref="Y130">_xlfn.XLOOKUP(Y$1,'PY1 Data(H)'!$A$1:$CZ$1,_xlfn.XLOOKUP($A130,'PY1 Data(H)'!$A$1:$A$288,'PY1 Data(H)'!$A$1:$CZ$288))</f>
        <v>#N/A</v>
      </c>
      <c r="Z130" s="176" t="e" cm="1">
        <f t="array" ref="Z130">_xlfn.XLOOKUP(Z$1,'PY1 Data(H)'!$A$1:$CZ$1,_xlfn.XLOOKUP($A130,'PY1 Data(H)'!$A$1:$A$288,'PY1 Data(H)'!$A$1:$CZ$288))</f>
        <v>#N/A</v>
      </c>
      <c r="AA130" s="176" t="e" cm="1">
        <f t="array" ref="AA130">_xlfn.XLOOKUP(AA$1,'PY1 Data(H)'!$A$1:$CZ$1,_xlfn.XLOOKUP($A130,'PY1 Data(H)'!$A$1:$A$288,'PY1 Data(H)'!$A$1:$CZ$288))</f>
        <v>#N/A</v>
      </c>
      <c r="AB130" s="176" t="e" cm="1">
        <f t="array" ref="AB130">_xlfn.XLOOKUP(AB$1,'PY1 Data(H)'!$A$1:$CZ$1,_xlfn.XLOOKUP($A130,'PY1 Data(H)'!$A$1:$A$288,'PY1 Data(H)'!$A$1:$CZ$288))</f>
        <v>#N/A</v>
      </c>
      <c r="AC130" s="176" t="e" cm="1">
        <f t="array" ref="AC130">_xlfn.XLOOKUP(AC$1,'PY1 Data(H)'!$A$1:$CZ$1,_xlfn.XLOOKUP($A130,'PY1 Data(H)'!$A$1:$A$288,'PY1 Data(H)'!$A$1:$CZ$288))</f>
        <v>#N/A</v>
      </c>
      <c r="AD130" s="176" t="e" cm="1">
        <f t="array" ref="AD130">_xlfn.XLOOKUP(AD$1,'PY1 Data(H)'!$A$1:$CZ$1,_xlfn.XLOOKUP($A130,'PY1 Data(H)'!$A$1:$A$288,'PY1 Data(H)'!$A$1:$CZ$288))</f>
        <v>#N/A</v>
      </c>
      <c r="AE130" s="176" t="e" cm="1">
        <f t="array" ref="AE130">_xlfn.XLOOKUP(AE$1,'PY1 Data(H)'!$A$1:$CZ$1,_xlfn.XLOOKUP($A130,'PY1 Data(H)'!$A$1:$A$288,'PY1 Data(H)'!$A$1:$CZ$288))</f>
        <v>#N/A</v>
      </c>
      <c r="AF130" s="176" t="e" cm="1">
        <f t="array" ref="AF130">_xlfn.XLOOKUP(AF$1,'PY1 Data(H)'!$A$1:$CZ$1,_xlfn.XLOOKUP($A130,'PY1 Data(H)'!$A$1:$A$288,'PY1 Data(H)'!$A$1:$CZ$288))</f>
        <v>#N/A</v>
      </c>
      <c r="AG130" s="176" t="e" cm="1">
        <f t="array" ref="AG130">_xlfn.XLOOKUP(AG$1,'PY1 Data(H)'!$A$1:$CZ$1,_xlfn.XLOOKUP($A130,'PY1 Data(H)'!$A$1:$A$288,'PY1 Data(H)'!$A$1:$CZ$288))</f>
        <v>#N/A</v>
      </c>
      <c r="AH130" s="176" t="e" cm="1">
        <f t="array" ref="AH130">_xlfn.XLOOKUP(AH$1,'PY1 Data(H)'!$A$1:$CZ$1,_xlfn.XLOOKUP($A130,'PY1 Data(H)'!$A$1:$A$288,'PY1 Data(H)'!$A$1:$CZ$288))</f>
        <v>#N/A</v>
      </c>
      <c r="AI130" s="176" t="e" cm="1">
        <f t="array" ref="AI130">_xlfn.XLOOKUP(AI$1,'PY1 Data(H)'!$A$1:$CZ$1,_xlfn.XLOOKUP($A130,'PY1 Data(H)'!$A$1:$A$288,'PY1 Data(H)'!$A$1:$CZ$288))</f>
        <v>#N/A</v>
      </c>
      <c r="AJ130" s="176" t="e" cm="1">
        <f t="array" ref="AJ130">_xlfn.XLOOKUP(AJ$1,'PY1 Data(H)'!$A$1:$CZ$1,_xlfn.XLOOKUP($A130,'PY1 Data(H)'!$A$1:$A$288,'PY1 Data(H)'!$A$1:$CZ$288))</f>
        <v>#N/A</v>
      </c>
      <c r="AK130" s="176" t="e" cm="1">
        <f t="array" ref="AK130">_xlfn.XLOOKUP(AK$1,'PY1 Data(H)'!$A$1:$CZ$1,_xlfn.XLOOKUP($A130,'PY1 Data(H)'!$A$1:$A$288,'PY1 Data(H)'!$A$1:$CZ$288))</f>
        <v>#N/A</v>
      </c>
      <c r="AL130" s="176" t="e" cm="1">
        <f t="array" ref="AL130">_xlfn.XLOOKUP(AL$1,'PY1 Data(H)'!$A$1:$CZ$1,_xlfn.XLOOKUP($A130,'PY1 Data(H)'!$A$1:$A$288,'PY1 Data(H)'!$A$1:$CZ$288))</f>
        <v>#N/A</v>
      </c>
      <c r="AM130" s="176" t="e" cm="1">
        <f t="array" ref="AM130">_xlfn.XLOOKUP(AM$1,'PY1 Data(H)'!$A$1:$CZ$1,_xlfn.XLOOKUP($A130,'PY1 Data(H)'!$A$1:$A$288,'PY1 Data(H)'!$A$1:$CZ$288))</f>
        <v>#N/A</v>
      </c>
      <c r="AN130" s="176" t="e" cm="1">
        <f t="array" ref="AN130">_xlfn.XLOOKUP(AN$1,'PY1 Data(H)'!$A$1:$CZ$1,_xlfn.XLOOKUP($A130,'PY1 Data(H)'!$A$1:$A$288,'PY1 Data(H)'!$A$1:$CZ$288))</f>
        <v>#N/A</v>
      </c>
      <c r="AO130" s="176" t="e" cm="1">
        <f t="array" ref="AO130">_xlfn.XLOOKUP(AO$1,'PY1 Data(H)'!$A$1:$CZ$1,_xlfn.XLOOKUP($A130,'PY1 Data(H)'!$A$1:$A$288,'PY1 Data(H)'!$A$1:$CZ$288))</f>
        <v>#N/A</v>
      </c>
      <c r="AP130" s="176" t="e" cm="1">
        <f t="array" ref="AP130">_xlfn.XLOOKUP(AP$1,'PY1 Data(H)'!$A$1:$CZ$1,_xlfn.XLOOKUP($A130,'PY1 Data(H)'!$A$1:$A$288,'PY1 Data(H)'!$A$1:$CZ$288))</f>
        <v>#N/A</v>
      </c>
      <c r="AQ130" s="176" t="e" cm="1">
        <f t="array" ref="AQ130">_xlfn.XLOOKUP(AQ$1,'PY1 Data(H)'!$A$1:$CZ$1,_xlfn.XLOOKUP($A130,'PY1 Data(H)'!$A$1:$A$288,'PY1 Data(H)'!$A$1:$CZ$288))</f>
        <v>#N/A</v>
      </c>
      <c r="AR130" s="176" t="e" cm="1">
        <f t="array" ref="AR130">_xlfn.XLOOKUP(AR$1,'PY1 Data(H)'!$A$1:$CZ$1,_xlfn.XLOOKUP($A130,'PY1 Data(H)'!$A$1:$A$288,'PY1 Data(H)'!$A$1:$CZ$288))</f>
        <v>#N/A</v>
      </c>
      <c r="AS130" s="176" t="e" cm="1">
        <f t="array" ref="AS130">_xlfn.XLOOKUP(AS$1,'PY1 Data(H)'!$A$1:$CZ$1,_xlfn.XLOOKUP($A130,'PY1 Data(H)'!$A$1:$A$288,'PY1 Data(H)'!$A$1:$CZ$288))</f>
        <v>#N/A</v>
      </c>
      <c r="AT130" s="176" t="e" cm="1">
        <f t="array" ref="AT130">_xlfn.XLOOKUP(AT$1,'PY1 Data(H)'!$A$1:$CZ$1,_xlfn.XLOOKUP($A130,'PY1 Data(H)'!$A$1:$A$288,'PY1 Data(H)'!$A$1:$CZ$288))</f>
        <v>#N/A</v>
      </c>
      <c r="AU130" s="176" t="e" cm="1">
        <f t="array" ref="AU130">_xlfn.XLOOKUP(AU$1,'PY1 Data(H)'!$A$1:$CZ$1,_xlfn.XLOOKUP($A130,'PY1 Data(H)'!$A$1:$A$288,'PY1 Data(H)'!$A$1:$CZ$288))</f>
        <v>#N/A</v>
      </c>
      <c r="AV130" s="176" t="e" cm="1">
        <f t="array" ref="AV130">_xlfn.XLOOKUP(AV$1,'PY1 Data(H)'!$A$1:$CZ$1,_xlfn.XLOOKUP($A130,'PY1 Data(H)'!$A$1:$A$288,'PY1 Data(H)'!$A$1:$CZ$288))</f>
        <v>#N/A</v>
      </c>
      <c r="AW130" s="176" t="e" cm="1">
        <f t="array" ref="AW130">_xlfn.XLOOKUP(AW$1,'PY1 Data(H)'!$A$1:$CZ$1,_xlfn.XLOOKUP($A130,'PY1 Data(H)'!$A$1:$A$288,'PY1 Data(H)'!$A$1:$CZ$288))</f>
        <v>#N/A</v>
      </c>
      <c r="AX130" s="176" t="e" cm="1">
        <f t="array" ref="AX130">_xlfn.XLOOKUP(AX$1,'PY1 Data(H)'!$A$1:$CZ$1,_xlfn.XLOOKUP($A130,'PY1 Data(H)'!$A$1:$A$288,'PY1 Data(H)'!$A$1:$CZ$288))</f>
        <v>#N/A</v>
      </c>
      <c r="AY130" s="176" t="e" cm="1">
        <f t="array" ref="AY130">_xlfn.XLOOKUP(AY$1,'PY1 Data(H)'!$A$1:$CZ$1,_xlfn.XLOOKUP($A130,'PY1 Data(H)'!$A$1:$A$288,'PY1 Data(H)'!$A$1:$CZ$288))</f>
        <v>#N/A</v>
      </c>
      <c r="AZ130" s="176" t="e" cm="1">
        <f t="array" ref="AZ130">_xlfn.XLOOKUP(AZ$1,'PY1 Data(H)'!$A$1:$CZ$1,_xlfn.XLOOKUP($A130,'PY1 Data(H)'!$A$1:$A$288,'PY1 Data(H)'!$A$1:$CZ$288))</f>
        <v>#N/A</v>
      </c>
      <c r="BA130" s="176" t="e" cm="1">
        <f t="array" ref="BA130">_xlfn.XLOOKUP(BA$1,'PY1 Data(H)'!$A$1:$CZ$1,_xlfn.XLOOKUP($A130,'PY1 Data(H)'!$A$1:$A$288,'PY1 Data(H)'!$A$1:$CZ$288))</f>
        <v>#N/A</v>
      </c>
      <c r="BB130" s="176" t="e" cm="1">
        <f t="array" ref="BB130">_xlfn.XLOOKUP(BB$1,'PY1 Data(H)'!$A$1:$CZ$1,_xlfn.XLOOKUP($A130,'PY1 Data(H)'!$A$1:$A$288,'PY1 Data(H)'!$A$1:$CZ$288))</f>
        <v>#N/A</v>
      </c>
      <c r="BC130" s="176" t="e" cm="1">
        <f t="array" ref="BC130">_xlfn.XLOOKUP(BC$1,'PY1 Data(H)'!$A$1:$CZ$1,_xlfn.XLOOKUP($A130,'PY1 Data(H)'!$A$1:$A$288,'PY1 Data(H)'!$A$1:$CZ$288))</f>
        <v>#N/A</v>
      </c>
      <c r="BD130" s="176" t="e" cm="1">
        <f t="array" ref="BD130">_xlfn.XLOOKUP(BD$1,'PY1 Data(H)'!$A$1:$CZ$1,_xlfn.XLOOKUP($A130,'PY1 Data(H)'!$A$1:$A$288,'PY1 Data(H)'!$A$1:$CZ$288))</f>
        <v>#N/A</v>
      </c>
      <c r="BE130" s="176" t="e" cm="1">
        <f t="array" ref="BE130">_xlfn.XLOOKUP(BE$1,'PY1 Data(H)'!$A$1:$CZ$1,_xlfn.XLOOKUP($A130,'PY1 Data(H)'!$A$1:$A$288,'PY1 Data(H)'!$A$1:$CZ$288))</f>
        <v>#N/A</v>
      </c>
      <c r="BF130" s="176" t="e" cm="1">
        <f t="array" ref="BF130">_xlfn.XLOOKUP(BF$1,'PY1 Data(H)'!$A$1:$CZ$1,_xlfn.XLOOKUP($A130,'PY1 Data(H)'!$A$1:$A$288,'PY1 Data(H)'!$A$1:$CZ$288))</f>
        <v>#N/A</v>
      </c>
      <c r="BG130" s="176" t="e" cm="1">
        <f t="array" ref="BG130">_xlfn.XLOOKUP(BG$1,'PY1 Data(H)'!$A$1:$CZ$1,_xlfn.XLOOKUP($A130,'PY1 Data(H)'!$A$1:$A$288,'PY1 Data(H)'!$A$1:$CZ$288))</f>
        <v>#N/A</v>
      </c>
      <c r="BH130" s="176" t="e" cm="1">
        <f t="array" ref="BH130">_xlfn.XLOOKUP(BH$1,'PY1 Data(H)'!$A$1:$CZ$1,_xlfn.XLOOKUP($A130,'PY1 Data(H)'!$A$1:$A$288,'PY1 Data(H)'!$A$1:$CZ$288))</f>
        <v>#N/A</v>
      </c>
      <c r="BI130" s="176" t="e" cm="1">
        <f t="array" ref="BI130">_xlfn.XLOOKUP(BI$1,'PY1 Data(H)'!$A$1:$CZ$1,_xlfn.XLOOKUP($A130,'PY1 Data(H)'!$A$1:$A$288,'PY1 Data(H)'!$A$1:$CZ$288))</f>
        <v>#N/A</v>
      </c>
      <c r="BJ130" s="176" t="e" cm="1">
        <f t="array" ref="BJ130">_xlfn.XLOOKUP(BJ$1,'PY1 Data(H)'!$A$1:$CZ$1,_xlfn.XLOOKUP($A130,'PY1 Data(H)'!$A$1:$A$288,'PY1 Data(H)'!$A$1:$CZ$288))</f>
        <v>#N/A</v>
      </c>
      <c r="BK130" s="176" t="e" cm="1">
        <f t="array" ref="BK130">_xlfn.XLOOKUP(BK$1,'PY1 Data(H)'!$A$1:$CZ$1,_xlfn.XLOOKUP($A130,'PY1 Data(H)'!$A$1:$A$288,'PY1 Data(H)'!$A$1:$CZ$288))</f>
        <v>#N/A</v>
      </c>
      <c r="BL130" s="176" t="e" cm="1">
        <f t="array" ref="BL130">_xlfn.XLOOKUP(BL$1,'PY1 Data(H)'!$A$1:$CZ$1,_xlfn.XLOOKUP($A130,'PY1 Data(H)'!$A$1:$A$288,'PY1 Data(H)'!$A$1:$CZ$288))</f>
        <v>#N/A</v>
      </c>
      <c r="BM130" s="176" t="e" cm="1">
        <f t="array" ref="BM130">_xlfn.XLOOKUP(BM$1,'PY1 Data(H)'!$A$1:$CZ$1,_xlfn.XLOOKUP($A130,'PY1 Data(H)'!$A$1:$A$288,'PY1 Data(H)'!$A$1:$CZ$288))</f>
        <v>#N/A</v>
      </c>
      <c r="BN130" s="176" t="e" cm="1">
        <f t="array" ref="BN130">_xlfn.XLOOKUP(BN$1,'PY1 Data(H)'!$A$1:$CZ$1,_xlfn.XLOOKUP($A130,'PY1 Data(H)'!$A$1:$A$288,'PY1 Data(H)'!$A$1:$CZ$288))</f>
        <v>#N/A</v>
      </c>
      <c r="BO130" s="176" t="e" cm="1">
        <f t="array" ref="BO130">_xlfn.XLOOKUP(BO$1,'PY1 Data(H)'!$A$1:$CZ$1,_xlfn.XLOOKUP($A130,'PY1 Data(H)'!$A$1:$A$288,'PY1 Data(H)'!$A$1:$CZ$288))</f>
        <v>#N/A</v>
      </c>
      <c r="BP130" s="176" t="e" cm="1">
        <f t="array" ref="BP130">_xlfn.XLOOKUP(BP$1,'PY1 Data(H)'!$A$1:$CZ$1,_xlfn.XLOOKUP($A130,'PY1 Data(H)'!$A$1:$A$288,'PY1 Data(H)'!$A$1:$CZ$288))</f>
        <v>#N/A</v>
      </c>
      <c r="BQ130" s="176" t="e" cm="1">
        <f t="array" ref="BQ130">_xlfn.XLOOKUP(BQ$1,'PY1 Data(H)'!$A$1:$CZ$1,_xlfn.XLOOKUP($A130,'PY1 Data(H)'!$A$1:$A$288,'PY1 Data(H)'!$A$1:$CZ$288))</f>
        <v>#N/A</v>
      </c>
      <c r="BR130" s="176" t="e" cm="1">
        <f t="array" ref="BR130">_xlfn.XLOOKUP(BR$1,'PY1 Data(H)'!$A$1:$CZ$1,_xlfn.XLOOKUP($A130,'PY1 Data(H)'!$A$1:$A$288,'PY1 Data(H)'!$A$1:$CZ$288))</f>
        <v>#N/A</v>
      </c>
      <c r="BS130" s="176" t="e" cm="1">
        <f t="array" ref="BS130">_xlfn.XLOOKUP(BS$1,'PY1 Data(H)'!$A$1:$CZ$1,_xlfn.XLOOKUP($A130,'PY1 Data(H)'!$A$1:$A$288,'PY1 Data(H)'!$A$1:$CZ$288))</f>
        <v>#N/A</v>
      </c>
      <c r="BT130" s="176" t="e" cm="1">
        <f t="array" ref="BT130">_xlfn.XLOOKUP(BT$1,'PY1 Data(H)'!$A$1:$CZ$1,_xlfn.XLOOKUP($A130,'PY1 Data(H)'!$A$1:$A$288,'PY1 Data(H)'!$A$1:$CZ$288))</f>
        <v>#N/A</v>
      </c>
      <c r="BU130" s="176" t="e" cm="1">
        <f t="array" ref="BU130">_xlfn.XLOOKUP(BU$1,'PY1 Data(H)'!$A$1:$CZ$1,_xlfn.XLOOKUP($A130,'PY1 Data(H)'!$A$1:$A$288,'PY1 Data(H)'!$A$1:$CZ$288))</f>
        <v>#N/A</v>
      </c>
      <c r="BV130" s="176" t="e" cm="1">
        <f t="array" ref="BV130">_xlfn.XLOOKUP(BV$1,'PY1 Data(H)'!$A$1:$CZ$1,_xlfn.XLOOKUP($A130,'PY1 Data(H)'!$A$1:$A$288,'PY1 Data(H)'!$A$1:$CZ$288))</f>
        <v>#N/A</v>
      </c>
      <c r="BW130" s="176" t="e" cm="1">
        <f t="array" ref="BW130">_xlfn.XLOOKUP(BW$1,'PY1 Data(H)'!$A$1:$CZ$1,_xlfn.XLOOKUP($A130,'PY1 Data(H)'!$A$1:$A$288,'PY1 Data(H)'!$A$1:$CZ$288))</f>
        <v>#N/A</v>
      </c>
      <c r="BX130" s="176" t="e" cm="1">
        <f t="array" ref="BX130">_xlfn.XLOOKUP(BX$1,'PY1 Data(H)'!$A$1:$CZ$1,_xlfn.XLOOKUP($A130,'PY1 Data(H)'!$A$1:$A$288,'PY1 Data(H)'!$A$1:$CZ$288))</f>
        <v>#N/A</v>
      </c>
      <c r="BY130" s="176" t="e" cm="1">
        <f t="array" ref="BY130">_xlfn.XLOOKUP(BY$1,'PY1 Data(H)'!$A$1:$CZ$1,_xlfn.XLOOKUP($A130,'PY1 Data(H)'!$A$1:$A$288,'PY1 Data(H)'!$A$1:$CZ$288))</f>
        <v>#N/A</v>
      </c>
      <c r="BZ130" s="176" t="e" cm="1">
        <f t="array" ref="BZ130">_xlfn.XLOOKUP(BZ$1,'PY1 Data(H)'!$A$1:$CZ$1,_xlfn.XLOOKUP($A130,'PY1 Data(H)'!$A$1:$A$288,'PY1 Data(H)'!$A$1:$CZ$288))</f>
        <v>#N/A</v>
      </c>
      <c r="CA130" s="176" t="e" cm="1">
        <f t="array" ref="CA130">_xlfn.XLOOKUP(CA$1,'PY1 Data(H)'!$A$1:$CZ$1,_xlfn.XLOOKUP($A130,'PY1 Data(H)'!$A$1:$A$288,'PY1 Data(H)'!$A$1:$CZ$288))</f>
        <v>#N/A</v>
      </c>
      <c r="CB130" s="176" t="e" cm="1">
        <f t="array" ref="CB130">_xlfn.XLOOKUP(CB$1,'PY1 Data(H)'!$A$1:$CZ$1,_xlfn.XLOOKUP($A130,'PY1 Data(H)'!$A$1:$A$288,'PY1 Data(H)'!$A$1:$CZ$288))</f>
        <v>#N/A</v>
      </c>
      <c r="CC130" s="176" t="e" cm="1">
        <f t="array" ref="CC130">_xlfn.XLOOKUP(CC$1,'PY1 Data(H)'!$A$1:$CZ$1,_xlfn.XLOOKUP($A130,'PY1 Data(H)'!$A$1:$A$288,'PY1 Data(H)'!$A$1:$CZ$288))</f>
        <v>#N/A</v>
      </c>
      <c r="CD130" s="176" t="e" cm="1">
        <f t="array" ref="CD130">_xlfn.XLOOKUP(CD$1,'PY1 Data(H)'!$A$1:$CZ$1,_xlfn.XLOOKUP($A130,'PY1 Data(H)'!$A$1:$A$288,'PY1 Data(H)'!$A$1:$CZ$288))</f>
        <v>#N/A</v>
      </c>
      <c r="CE130" s="176" t="e" cm="1">
        <f t="array" ref="CE130">_xlfn.XLOOKUP(CE$1,'PY1 Data(H)'!$A$1:$CZ$1,_xlfn.XLOOKUP($A130,'PY1 Data(H)'!$A$1:$A$288,'PY1 Data(H)'!$A$1:$CZ$288))</f>
        <v>#N/A</v>
      </c>
      <c r="CF130" s="176" t="e" cm="1">
        <f t="array" ref="CF130">_xlfn.XLOOKUP(CF$1,'PY1 Data(H)'!$A$1:$CZ$1,_xlfn.XLOOKUP($A130,'PY1 Data(H)'!$A$1:$A$288,'PY1 Data(H)'!$A$1:$CZ$288))</f>
        <v>#N/A</v>
      </c>
      <c r="CG130" s="176" t="e" cm="1">
        <f t="array" ref="CG130">_xlfn.XLOOKUP(CG$1,'PY1 Data(H)'!$A$1:$CZ$1,_xlfn.XLOOKUP($A130,'PY1 Data(H)'!$A$1:$A$288,'PY1 Data(H)'!$A$1:$CZ$288))</f>
        <v>#N/A</v>
      </c>
      <c r="CH130" s="176" t="e" cm="1">
        <f t="array" ref="CH130">_xlfn.XLOOKUP(CH$1,'PY1 Data(H)'!$A$1:$CZ$1,_xlfn.XLOOKUP($A130,'PY1 Data(H)'!$A$1:$A$288,'PY1 Data(H)'!$A$1:$CZ$288))</f>
        <v>#N/A</v>
      </c>
      <c r="CI130" s="176" t="e" cm="1">
        <f t="array" ref="CI130">_xlfn.XLOOKUP(CI$1,'PY1 Data(H)'!$A$1:$CZ$1,_xlfn.XLOOKUP($A130,'PY1 Data(H)'!$A$1:$A$288,'PY1 Data(H)'!$A$1:$CZ$288))</f>
        <v>#N/A</v>
      </c>
      <c r="CJ130" s="176" t="e" cm="1">
        <f t="array" ref="CJ130">_xlfn.XLOOKUP(CJ$1,'PY1 Data(H)'!$A$1:$CZ$1,_xlfn.XLOOKUP($A130,'PY1 Data(H)'!$A$1:$A$288,'PY1 Data(H)'!$A$1:$CZ$288))</f>
        <v>#N/A</v>
      </c>
      <c r="CK130" s="176" t="e" cm="1">
        <f t="array" ref="CK130">_xlfn.XLOOKUP(CK$1,'PY1 Data(H)'!$A$1:$CZ$1,_xlfn.XLOOKUP($A130,'PY1 Data(H)'!$A$1:$A$288,'PY1 Data(H)'!$A$1:$CZ$288))</f>
        <v>#N/A</v>
      </c>
      <c r="CL130" s="176" t="e" cm="1">
        <f t="array" ref="CL130">_xlfn.XLOOKUP(CL$1,'PY1 Data(H)'!$A$1:$CZ$1,_xlfn.XLOOKUP($A130,'PY1 Data(H)'!$A$1:$A$288,'PY1 Data(H)'!$A$1:$CZ$288))</f>
        <v>#N/A</v>
      </c>
      <c r="CM130" s="176" t="e" cm="1">
        <f t="array" ref="CM130">_xlfn.XLOOKUP(CM$1,'PY1 Data(H)'!$A$1:$CZ$1,_xlfn.XLOOKUP($A130,'PY1 Data(H)'!$A$1:$A$288,'PY1 Data(H)'!$A$1:$CZ$288))</f>
        <v>#N/A</v>
      </c>
      <c r="CN130" s="176" t="e" cm="1">
        <f t="array" ref="CN130">_xlfn.XLOOKUP(CN$1,'PY1 Data(H)'!$A$1:$CZ$1,_xlfn.XLOOKUP($A130,'PY1 Data(H)'!$A$1:$A$288,'PY1 Data(H)'!$A$1:$CZ$288))</f>
        <v>#N/A</v>
      </c>
      <c r="CO130" s="176" t="e" cm="1">
        <f t="array" ref="CO130">_xlfn.XLOOKUP(CO$1,'PY1 Data(H)'!$A$1:$CZ$1,_xlfn.XLOOKUP($A130,'PY1 Data(H)'!$A$1:$A$288,'PY1 Data(H)'!$A$1:$CZ$288))</f>
        <v>#N/A</v>
      </c>
      <c r="CP130" s="176" t="e" cm="1">
        <f t="array" ref="CP130">_xlfn.XLOOKUP(CP$1,'PY1 Data(H)'!$A$1:$CZ$1,_xlfn.XLOOKUP($A130,'PY1 Data(H)'!$A$1:$A$288,'PY1 Data(H)'!$A$1:$CZ$288))</f>
        <v>#N/A</v>
      </c>
      <c r="CQ130" s="176" t="e" cm="1">
        <f t="array" ref="CQ130">_xlfn.XLOOKUP(CQ$1,'PY1 Data(H)'!$A$1:$CZ$1,_xlfn.XLOOKUP($A130,'PY1 Data(H)'!$A$1:$A$288,'PY1 Data(H)'!$A$1:$CZ$288))</f>
        <v>#N/A</v>
      </c>
      <c r="CR130" s="176" t="e" cm="1">
        <f t="array" ref="CR130">_xlfn.XLOOKUP(CR$1,'PY1 Data(H)'!$A$1:$CZ$1,_xlfn.XLOOKUP($A130,'PY1 Data(H)'!$A$1:$A$288,'PY1 Data(H)'!$A$1:$CZ$288))</f>
        <v>#N/A</v>
      </c>
      <c r="CS130" s="176" t="e" cm="1">
        <f t="array" ref="CS130">_xlfn.XLOOKUP(CS$1,'PY1 Data(H)'!$A$1:$CZ$1,_xlfn.XLOOKUP($A130,'PY1 Data(H)'!$A$1:$A$288,'PY1 Data(H)'!$A$1:$CZ$288))</f>
        <v>#N/A</v>
      </c>
      <c r="CT130" s="176" t="e" cm="1">
        <f t="array" ref="CT130">_xlfn.XLOOKUP(CT$1,'PY1 Data(H)'!$A$1:$CZ$1,_xlfn.XLOOKUP($A130,'PY1 Data(H)'!$A$1:$A$288,'PY1 Data(H)'!$A$1:$CZ$288))</f>
        <v>#N/A</v>
      </c>
      <c r="CU130" s="176" t="e" cm="1">
        <f t="array" ref="CU130">_xlfn.XLOOKUP(CU$1,'PY1 Data(H)'!$A$1:$CZ$1,_xlfn.XLOOKUP($A130,'PY1 Data(H)'!$A$1:$A$288,'PY1 Data(H)'!$A$1:$CZ$288))</f>
        <v>#N/A</v>
      </c>
      <c r="CV130" s="176" t="e" cm="1">
        <f t="array" ref="CV130">_xlfn.XLOOKUP(CV$1,'PY1 Data(H)'!$A$1:$CZ$1,_xlfn.XLOOKUP($A130,'PY1 Data(H)'!$A$1:$A$288,'PY1 Data(H)'!$A$1:$CZ$288))</f>
        <v>#N/A</v>
      </c>
      <c r="CW130" s="176" t="e" cm="1">
        <f t="array" ref="CW130">_xlfn.XLOOKUP(CW$1,'PY1 Data(H)'!$A$1:$CZ$1,_xlfn.XLOOKUP($A130,'PY1 Data(H)'!$A$1:$A$288,'PY1 Data(H)'!$A$1:$CZ$288))</f>
        <v>#N/A</v>
      </c>
      <c r="CX130" s="176" t="e" cm="1">
        <f t="array" ref="CX130">_xlfn.XLOOKUP(CX$1,'PY1 Data(H)'!$A$1:$CZ$1,_xlfn.XLOOKUP($A130,'PY1 Data(H)'!$A$1:$A$288,'PY1 Data(H)'!$A$1:$CZ$288))</f>
        <v>#N/A</v>
      </c>
      <c r="CY130" s="176" t="e" cm="1">
        <f t="array" ref="CY130">_xlfn.XLOOKUP(CY$1,'PY1 Data(H)'!$A$1:$CZ$1,_xlfn.XLOOKUP($A130,'PY1 Data(H)'!$A$1:$A$288,'PY1 Data(H)'!$A$1:$CZ$288))</f>
        <v>#N/A</v>
      </c>
    </row>
    <row r="131" spans="1:103" x14ac:dyDescent="0.3">
      <c r="D131" s="176" t="e" cm="1">
        <f t="array" ref="D131">_xlfn.XLOOKUP(D$1,'PY1 Data(H)'!$A$1:$CZ$1,_xlfn.XLOOKUP($A131,'PY1 Data(H)'!$A$1:$A$288,'PY1 Data(H)'!$A$1:$CZ$288))</f>
        <v>#N/A</v>
      </c>
      <c r="E131" s="176" t="e" cm="1">
        <f t="array" ref="E131">_xlfn.XLOOKUP(E$1,'PY1 Data(H)'!$A$1:$CZ$1,_xlfn.XLOOKUP($A131,'PY1 Data(H)'!$A$1:$A$288,'PY1 Data(H)'!$A$1:$CZ$288))</f>
        <v>#N/A</v>
      </c>
      <c r="F131" s="176" t="e" cm="1">
        <f t="array" ref="F131">_xlfn.XLOOKUP(F$1,'PY1 Data(H)'!$A$1:$CZ$1,_xlfn.XLOOKUP($A131,'PY1 Data(H)'!$A$1:$A$288,'PY1 Data(H)'!$A$1:$CZ$288))</f>
        <v>#N/A</v>
      </c>
      <c r="G131" s="176" t="e" cm="1">
        <f t="array" ref="G131">_xlfn.XLOOKUP(G$1,'PY1 Data(H)'!$A$1:$CZ$1,_xlfn.XLOOKUP($A131,'PY1 Data(H)'!$A$1:$A$288,'PY1 Data(H)'!$A$1:$CZ$288))</f>
        <v>#N/A</v>
      </c>
      <c r="H131" s="176" t="e" cm="1">
        <f t="array" ref="H131">_xlfn.XLOOKUP(H$1,'PY1 Data(H)'!$A$1:$CZ$1,_xlfn.XLOOKUP($A131,'PY1 Data(H)'!$A$1:$A$288,'PY1 Data(H)'!$A$1:$CZ$288))</f>
        <v>#N/A</v>
      </c>
      <c r="I131" s="176" t="e" cm="1">
        <f t="array" ref="I131">_xlfn.XLOOKUP(I$1,'PY1 Data(H)'!$A$1:$CZ$1,_xlfn.XLOOKUP($A131,'PY1 Data(H)'!$A$1:$A$288,'PY1 Data(H)'!$A$1:$CZ$288))</f>
        <v>#N/A</v>
      </c>
      <c r="J131" s="176" t="e" cm="1">
        <f t="array" ref="J131">_xlfn.XLOOKUP(J$1,'PY1 Data(H)'!$A$1:$CZ$1,_xlfn.XLOOKUP($A131,'PY1 Data(H)'!$A$1:$A$288,'PY1 Data(H)'!$A$1:$CZ$288))</f>
        <v>#N/A</v>
      </c>
      <c r="K131" s="176" t="e" cm="1">
        <f t="array" ref="K131">_xlfn.XLOOKUP(K$1,'PY1 Data(H)'!$A$1:$CZ$1,_xlfn.XLOOKUP($A131,'PY1 Data(H)'!$A$1:$A$288,'PY1 Data(H)'!$A$1:$CZ$288))</f>
        <v>#N/A</v>
      </c>
      <c r="L131" s="176" t="e" cm="1">
        <f t="array" ref="L131">_xlfn.XLOOKUP(L$1,'PY1 Data(H)'!$A$1:$CZ$1,_xlfn.XLOOKUP($A131,'PY1 Data(H)'!$A$1:$A$288,'PY1 Data(H)'!$A$1:$CZ$288))</f>
        <v>#N/A</v>
      </c>
      <c r="M131" s="176" t="e" cm="1">
        <f t="array" ref="M131">_xlfn.XLOOKUP(M$1,'PY1 Data(H)'!$A$1:$CZ$1,_xlfn.XLOOKUP($A131,'PY1 Data(H)'!$A$1:$A$288,'PY1 Data(H)'!$A$1:$CZ$288))</f>
        <v>#N/A</v>
      </c>
      <c r="N131" s="176" t="e" cm="1">
        <f t="array" ref="N131">_xlfn.XLOOKUP(N$1,'PY1 Data(H)'!$A$1:$CZ$1,_xlfn.XLOOKUP($A131,'PY1 Data(H)'!$A$1:$A$288,'PY1 Data(H)'!$A$1:$CZ$288))</f>
        <v>#N/A</v>
      </c>
      <c r="O131" s="176" t="e" cm="1">
        <f t="array" ref="O131">_xlfn.XLOOKUP(O$1,'PY1 Data(H)'!$A$1:$CZ$1,_xlfn.XLOOKUP($A131,'PY1 Data(H)'!$A$1:$A$288,'PY1 Data(H)'!$A$1:$CZ$288))</f>
        <v>#N/A</v>
      </c>
      <c r="P131" s="176" t="e" cm="1">
        <f t="array" ref="P131">_xlfn.XLOOKUP(P$1,'PY1 Data(H)'!$A$1:$CZ$1,_xlfn.XLOOKUP($A131,'PY1 Data(H)'!$A$1:$A$288,'PY1 Data(H)'!$A$1:$CZ$288))</f>
        <v>#N/A</v>
      </c>
      <c r="Q131" s="176" t="e" cm="1">
        <f t="array" ref="Q131">_xlfn.XLOOKUP(Q$1,'PY1 Data(H)'!$A$1:$CZ$1,_xlfn.XLOOKUP($A131,'PY1 Data(H)'!$A$1:$A$288,'PY1 Data(H)'!$A$1:$CZ$288))</f>
        <v>#N/A</v>
      </c>
      <c r="R131" s="176" t="e" cm="1">
        <f t="array" ref="R131">_xlfn.XLOOKUP(R$1,'PY1 Data(H)'!$A$1:$CZ$1,_xlfn.XLOOKUP($A131,'PY1 Data(H)'!$A$1:$A$288,'PY1 Data(H)'!$A$1:$CZ$288))</f>
        <v>#N/A</v>
      </c>
      <c r="S131" s="176" t="e" cm="1">
        <f t="array" ref="S131">_xlfn.XLOOKUP(S$1,'PY1 Data(H)'!$A$1:$CZ$1,_xlfn.XLOOKUP($A131,'PY1 Data(H)'!$A$1:$A$288,'PY1 Data(H)'!$A$1:$CZ$288))</f>
        <v>#N/A</v>
      </c>
      <c r="T131" s="176" t="e" cm="1">
        <f t="array" ref="T131">_xlfn.XLOOKUP(T$1,'PY1 Data(H)'!$A$1:$CZ$1,_xlfn.XLOOKUP($A131,'PY1 Data(H)'!$A$1:$A$288,'PY1 Data(H)'!$A$1:$CZ$288))</f>
        <v>#N/A</v>
      </c>
      <c r="U131" s="176" t="e" cm="1">
        <f t="array" ref="U131">_xlfn.XLOOKUP(U$1,'PY1 Data(H)'!$A$1:$CZ$1,_xlfn.XLOOKUP($A131,'PY1 Data(H)'!$A$1:$A$288,'PY1 Data(H)'!$A$1:$CZ$288))</f>
        <v>#N/A</v>
      </c>
      <c r="V131" s="176" t="e" cm="1">
        <f t="array" ref="V131">_xlfn.XLOOKUP(V$1,'PY1 Data(H)'!$A$1:$CZ$1,_xlfn.XLOOKUP($A131,'PY1 Data(H)'!$A$1:$A$288,'PY1 Data(H)'!$A$1:$CZ$288))</f>
        <v>#N/A</v>
      </c>
      <c r="W131" s="176" t="e" cm="1">
        <f t="array" ref="W131">_xlfn.XLOOKUP(W$1,'PY1 Data(H)'!$A$1:$CZ$1,_xlfn.XLOOKUP($A131,'PY1 Data(H)'!$A$1:$A$288,'PY1 Data(H)'!$A$1:$CZ$288))</f>
        <v>#N/A</v>
      </c>
      <c r="X131" s="176" t="e" cm="1">
        <f t="array" ref="X131">_xlfn.XLOOKUP(X$1,'PY1 Data(H)'!$A$1:$CZ$1,_xlfn.XLOOKUP($A131,'PY1 Data(H)'!$A$1:$A$288,'PY1 Data(H)'!$A$1:$CZ$288))</f>
        <v>#N/A</v>
      </c>
      <c r="Y131" s="176" t="e" cm="1">
        <f t="array" ref="Y131">_xlfn.XLOOKUP(Y$1,'PY1 Data(H)'!$A$1:$CZ$1,_xlfn.XLOOKUP($A131,'PY1 Data(H)'!$A$1:$A$288,'PY1 Data(H)'!$A$1:$CZ$288))</f>
        <v>#N/A</v>
      </c>
      <c r="Z131" s="176" t="e" cm="1">
        <f t="array" ref="Z131">_xlfn.XLOOKUP(Z$1,'PY1 Data(H)'!$A$1:$CZ$1,_xlfn.XLOOKUP($A131,'PY1 Data(H)'!$A$1:$A$288,'PY1 Data(H)'!$A$1:$CZ$288))</f>
        <v>#N/A</v>
      </c>
      <c r="AA131" s="176" t="e" cm="1">
        <f t="array" ref="AA131">_xlfn.XLOOKUP(AA$1,'PY1 Data(H)'!$A$1:$CZ$1,_xlfn.XLOOKUP($A131,'PY1 Data(H)'!$A$1:$A$288,'PY1 Data(H)'!$A$1:$CZ$288))</f>
        <v>#N/A</v>
      </c>
      <c r="AB131" s="176" t="e" cm="1">
        <f t="array" ref="AB131">_xlfn.XLOOKUP(AB$1,'PY1 Data(H)'!$A$1:$CZ$1,_xlfn.XLOOKUP($A131,'PY1 Data(H)'!$A$1:$A$288,'PY1 Data(H)'!$A$1:$CZ$288))</f>
        <v>#N/A</v>
      </c>
      <c r="AC131" s="176" t="e" cm="1">
        <f t="array" ref="AC131">_xlfn.XLOOKUP(AC$1,'PY1 Data(H)'!$A$1:$CZ$1,_xlfn.XLOOKUP($A131,'PY1 Data(H)'!$A$1:$A$288,'PY1 Data(H)'!$A$1:$CZ$288))</f>
        <v>#N/A</v>
      </c>
      <c r="AD131" s="176" t="e" cm="1">
        <f t="array" ref="AD131">_xlfn.XLOOKUP(AD$1,'PY1 Data(H)'!$A$1:$CZ$1,_xlfn.XLOOKUP($A131,'PY1 Data(H)'!$A$1:$A$288,'PY1 Data(H)'!$A$1:$CZ$288))</f>
        <v>#N/A</v>
      </c>
      <c r="AE131" s="176" t="e" cm="1">
        <f t="array" ref="AE131">_xlfn.XLOOKUP(AE$1,'PY1 Data(H)'!$A$1:$CZ$1,_xlfn.XLOOKUP($A131,'PY1 Data(H)'!$A$1:$A$288,'PY1 Data(H)'!$A$1:$CZ$288))</f>
        <v>#N/A</v>
      </c>
      <c r="AF131" s="176" t="e" cm="1">
        <f t="array" ref="AF131">_xlfn.XLOOKUP(AF$1,'PY1 Data(H)'!$A$1:$CZ$1,_xlfn.XLOOKUP($A131,'PY1 Data(H)'!$A$1:$A$288,'PY1 Data(H)'!$A$1:$CZ$288))</f>
        <v>#N/A</v>
      </c>
      <c r="AG131" s="176" t="e" cm="1">
        <f t="array" ref="AG131">_xlfn.XLOOKUP(AG$1,'PY1 Data(H)'!$A$1:$CZ$1,_xlfn.XLOOKUP($A131,'PY1 Data(H)'!$A$1:$A$288,'PY1 Data(H)'!$A$1:$CZ$288))</f>
        <v>#N/A</v>
      </c>
      <c r="AH131" s="176" t="e" cm="1">
        <f t="array" ref="AH131">_xlfn.XLOOKUP(AH$1,'PY1 Data(H)'!$A$1:$CZ$1,_xlfn.XLOOKUP($A131,'PY1 Data(H)'!$A$1:$A$288,'PY1 Data(H)'!$A$1:$CZ$288))</f>
        <v>#N/A</v>
      </c>
      <c r="AI131" s="176" t="e" cm="1">
        <f t="array" ref="AI131">_xlfn.XLOOKUP(AI$1,'PY1 Data(H)'!$A$1:$CZ$1,_xlfn.XLOOKUP($A131,'PY1 Data(H)'!$A$1:$A$288,'PY1 Data(H)'!$A$1:$CZ$288))</f>
        <v>#N/A</v>
      </c>
      <c r="AJ131" s="176" t="e" cm="1">
        <f t="array" ref="AJ131">_xlfn.XLOOKUP(AJ$1,'PY1 Data(H)'!$A$1:$CZ$1,_xlfn.XLOOKUP($A131,'PY1 Data(H)'!$A$1:$A$288,'PY1 Data(H)'!$A$1:$CZ$288))</f>
        <v>#N/A</v>
      </c>
      <c r="AK131" s="176" t="e" cm="1">
        <f t="array" ref="AK131">_xlfn.XLOOKUP(AK$1,'PY1 Data(H)'!$A$1:$CZ$1,_xlfn.XLOOKUP($A131,'PY1 Data(H)'!$A$1:$A$288,'PY1 Data(H)'!$A$1:$CZ$288))</f>
        <v>#N/A</v>
      </c>
      <c r="AL131" s="176" t="e" cm="1">
        <f t="array" ref="AL131">_xlfn.XLOOKUP(AL$1,'PY1 Data(H)'!$A$1:$CZ$1,_xlfn.XLOOKUP($A131,'PY1 Data(H)'!$A$1:$A$288,'PY1 Data(H)'!$A$1:$CZ$288))</f>
        <v>#N/A</v>
      </c>
      <c r="AM131" s="176" t="e" cm="1">
        <f t="array" ref="AM131">_xlfn.XLOOKUP(AM$1,'PY1 Data(H)'!$A$1:$CZ$1,_xlfn.XLOOKUP($A131,'PY1 Data(H)'!$A$1:$A$288,'PY1 Data(H)'!$A$1:$CZ$288))</f>
        <v>#N/A</v>
      </c>
      <c r="AN131" s="176" t="e" cm="1">
        <f t="array" ref="AN131">_xlfn.XLOOKUP(AN$1,'PY1 Data(H)'!$A$1:$CZ$1,_xlfn.XLOOKUP($A131,'PY1 Data(H)'!$A$1:$A$288,'PY1 Data(H)'!$A$1:$CZ$288))</f>
        <v>#N/A</v>
      </c>
      <c r="AO131" s="176" t="e" cm="1">
        <f t="array" ref="AO131">_xlfn.XLOOKUP(AO$1,'PY1 Data(H)'!$A$1:$CZ$1,_xlfn.XLOOKUP($A131,'PY1 Data(H)'!$A$1:$A$288,'PY1 Data(H)'!$A$1:$CZ$288))</f>
        <v>#N/A</v>
      </c>
      <c r="AP131" s="176" t="e" cm="1">
        <f t="array" ref="AP131">_xlfn.XLOOKUP(AP$1,'PY1 Data(H)'!$A$1:$CZ$1,_xlfn.XLOOKUP($A131,'PY1 Data(H)'!$A$1:$A$288,'PY1 Data(H)'!$A$1:$CZ$288))</f>
        <v>#N/A</v>
      </c>
      <c r="AQ131" s="176" t="e" cm="1">
        <f t="array" ref="AQ131">_xlfn.XLOOKUP(AQ$1,'PY1 Data(H)'!$A$1:$CZ$1,_xlfn.XLOOKUP($A131,'PY1 Data(H)'!$A$1:$A$288,'PY1 Data(H)'!$A$1:$CZ$288))</f>
        <v>#N/A</v>
      </c>
      <c r="AR131" s="176" t="e" cm="1">
        <f t="array" ref="AR131">_xlfn.XLOOKUP(AR$1,'PY1 Data(H)'!$A$1:$CZ$1,_xlfn.XLOOKUP($A131,'PY1 Data(H)'!$A$1:$A$288,'PY1 Data(H)'!$A$1:$CZ$288))</f>
        <v>#N/A</v>
      </c>
      <c r="AS131" s="176" t="e" cm="1">
        <f t="array" ref="AS131">_xlfn.XLOOKUP(AS$1,'PY1 Data(H)'!$A$1:$CZ$1,_xlfn.XLOOKUP($A131,'PY1 Data(H)'!$A$1:$A$288,'PY1 Data(H)'!$A$1:$CZ$288))</f>
        <v>#N/A</v>
      </c>
      <c r="AT131" s="176" t="e" cm="1">
        <f t="array" ref="AT131">_xlfn.XLOOKUP(AT$1,'PY1 Data(H)'!$A$1:$CZ$1,_xlfn.XLOOKUP($A131,'PY1 Data(H)'!$A$1:$A$288,'PY1 Data(H)'!$A$1:$CZ$288))</f>
        <v>#N/A</v>
      </c>
      <c r="AU131" s="176" t="e" cm="1">
        <f t="array" ref="AU131">_xlfn.XLOOKUP(AU$1,'PY1 Data(H)'!$A$1:$CZ$1,_xlfn.XLOOKUP($A131,'PY1 Data(H)'!$A$1:$A$288,'PY1 Data(H)'!$A$1:$CZ$288))</f>
        <v>#N/A</v>
      </c>
      <c r="AV131" s="176" t="e" cm="1">
        <f t="array" ref="AV131">_xlfn.XLOOKUP(AV$1,'PY1 Data(H)'!$A$1:$CZ$1,_xlfn.XLOOKUP($A131,'PY1 Data(H)'!$A$1:$A$288,'PY1 Data(H)'!$A$1:$CZ$288))</f>
        <v>#N/A</v>
      </c>
      <c r="AW131" s="176" t="e" cm="1">
        <f t="array" ref="AW131">_xlfn.XLOOKUP(AW$1,'PY1 Data(H)'!$A$1:$CZ$1,_xlfn.XLOOKUP($A131,'PY1 Data(H)'!$A$1:$A$288,'PY1 Data(H)'!$A$1:$CZ$288))</f>
        <v>#N/A</v>
      </c>
      <c r="AX131" s="176" t="e" cm="1">
        <f t="array" ref="AX131">_xlfn.XLOOKUP(AX$1,'PY1 Data(H)'!$A$1:$CZ$1,_xlfn.XLOOKUP($A131,'PY1 Data(H)'!$A$1:$A$288,'PY1 Data(H)'!$A$1:$CZ$288))</f>
        <v>#N/A</v>
      </c>
      <c r="AY131" s="176" t="e" cm="1">
        <f t="array" ref="AY131">_xlfn.XLOOKUP(AY$1,'PY1 Data(H)'!$A$1:$CZ$1,_xlfn.XLOOKUP($A131,'PY1 Data(H)'!$A$1:$A$288,'PY1 Data(H)'!$A$1:$CZ$288))</f>
        <v>#N/A</v>
      </c>
      <c r="AZ131" s="176" t="e" cm="1">
        <f t="array" ref="AZ131">_xlfn.XLOOKUP(AZ$1,'PY1 Data(H)'!$A$1:$CZ$1,_xlfn.XLOOKUP($A131,'PY1 Data(H)'!$A$1:$A$288,'PY1 Data(H)'!$A$1:$CZ$288))</f>
        <v>#N/A</v>
      </c>
      <c r="BA131" s="176" t="e" cm="1">
        <f t="array" ref="BA131">_xlfn.XLOOKUP(BA$1,'PY1 Data(H)'!$A$1:$CZ$1,_xlfn.XLOOKUP($A131,'PY1 Data(H)'!$A$1:$A$288,'PY1 Data(H)'!$A$1:$CZ$288))</f>
        <v>#N/A</v>
      </c>
      <c r="BB131" s="176" t="e" cm="1">
        <f t="array" ref="BB131">_xlfn.XLOOKUP(BB$1,'PY1 Data(H)'!$A$1:$CZ$1,_xlfn.XLOOKUP($A131,'PY1 Data(H)'!$A$1:$A$288,'PY1 Data(H)'!$A$1:$CZ$288))</f>
        <v>#N/A</v>
      </c>
      <c r="BC131" s="176" t="e" cm="1">
        <f t="array" ref="BC131">_xlfn.XLOOKUP(BC$1,'PY1 Data(H)'!$A$1:$CZ$1,_xlfn.XLOOKUP($A131,'PY1 Data(H)'!$A$1:$A$288,'PY1 Data(H)'!$A$1:$CZ$288))</f>
        <v>#N/A</v>
      </c>
      <c r="BD131" s="176" t="e" cm="1">
        <f t="array" ref="BD131">_xlfn.XLOOKUP(BD$1,'PY1 Data(H)'!$A$1:$CZ$1,_xlfn.XLOOKUP($A131,'PY1 Data(H)'!$A$1:$A$288,'PY1 Data(H)'!$A$1:$CZ$288))</f>
        <v>#N/A</v>
      </c>
      <c r="BE131" s="176" t="e" cm="1">
        <f t="array" ref="BE131">_xlfn.XLOOKUP(BE$1,'PY1 Data(H)'!$A$1:$CZ$1,_xlfn.XLOOKUP($A131,'PY1 Data(H)'!$A$1:$A$288,'PY1 Data(H)'!$A$1:$CZ$288))</f>
        <v>#N/A</v>
      </c>
      <c r="BF131" s="176" t="e" cm="1">
        <f t="array" ref="BF131">_xlfn.XLOOKUP(BF$1,'PY1 Data(H)'!$A$1:$CZ$1,_xlfn.XLOOKUP($A131,'PY1 Data(H)'!$A$1:$A$288,'PY1 Data(H)'!$A$1:$CZ$288))</f>
        <v>#N/A</v>
      </c>
      <c r="BG131" s="176" t="e" cm="1">
        <f t="array" ref="BG131">_xlfn.XLOOKUP(BG$1,'PY1 Data(H)'!$A$1:$CZ$1,_xlfn.XLOOKUP($A131,'PY1 Data(H)'!$A$1:$A$288,'PY1 Data(H)'!$A$1:$CZ$288))</f>
        <v>#N/A</v>
      </c>
      <c r="BH131" s="176" t="e" cm="1">
        <f t="array" ref="BH131">_xlfn.XLOOKUP(BH$1,'PY1 Data(H)'!$A$1:$CZ$1,_xlfn.XLOOKUP($A131,'PY1 Data(H)'!$A$1:$A$288,'PY1 Data(H)'!$A$1:$CZ$288))</f>
        <v>#N/A</v>
      </c>
      <c r="BI131" s="176" t="e" cm="1">
        <f t="array" ref="BI131">_xlfn.XLOOKUP(BI$1,'PY1 Data(H)'!$A$1:$CZ$1,_xlfn.XLOOKUP($A131,'PY1 Data(H)'!$A$1:$A$288,'PY1 Data(H)'!$A$1:$CZ$288))</f>
        <v>#N/A</v>
      </c>
      <c r="BJ131" s="176" t="e" cm="1">
        <f t="array" ref="BJ131">_xlfn.XLOOKUP(BJ$1,'PY1 Data(H)'!$A$1:$CZ$1,_xlfn.XLOOKUP($A131,'PY1 Data(H)'!$A$1:$A$288,'PY1 Data(H)'!$A$1:$CZ$288))</f>
        <v>#N/A</v>
      </c>
      <c r="BK131" s="176" t="e" cm="1">
        <f t="array" ref="BK131">_xlfn.XLOOKUP(BK$1,'PY1 Data(H)'!$A$1:$CZ$1,_xlfn.XLOOKUP($A131,'PY1 Data(H)'!$A$1:$A$288,'PY1 Data(H)'!$A$1:$CZ$288))</f>
        <v>#N/A</v>
      </c>
      <c r="BL131" s="176" t="e" cm="1">
        <f t="array" ref="BL131">_xlfn.XLOOKUP(BL$1,'PY1 Data(H)'!$A$1:$CZ$1,_xlfn.XLOOKUP($A131,'PY1 Data(H)'!$A$1:$A$288,'PY1 Data(H)'!$A$1:$CZ$288))</f>
        <v>#N/A</v>
      </c>
      <c r="BM131" s="176" t="e" cm="1">
        <f t="array" ref="BM131">_xlfn.XLOOKUP(BM$1,'PY1 Data(H)'!$A$1:$CZ$1,_xlfn.XLOOKUP($A131,'PY1 Data(H)'!$A$1:$A$288,'PY1 Data(H)'!$A$1:$CZ$288))</f>
        <v>#N/A</v>
      </c>
      <c r="BN131" s="176" t="e" cm="1">
        <f t="array" ref="BN131">_xlfn.XLOOKUP(BN$1,'PY1 Data(H)'!$A$1:$CZ$1,_xlfn.XLOOKUP($A131,'PY1 Data(H)'!$A$1:$A$288,'PY1 Data(H)'!$A$1:$CZ$288))</f>
        <v>#N/A</v>
      </c>
      <c r="BO131" s="176" t="e" cm="1">
        <f t="array" ref="BO131">_xlfn.XLOOKUP(BO$1,'PY1 Data(H)'!$A$1:$CZ$1,_xlfn.XLOOKUP($A131,'PY1 Data(H)'!$A$1:$A$288,'PY1 Data(H)'!$A$1:$CZ$288))</f>
        <v>#N/A</v>
      </c>
      <c r="BP131" s="176" t="e" cm="1">
        <f t="array" ref="BP131">_xlfn.XLOOKUP(BP$1,'PY1 Data(H)'!$A$1:$CZ$1,_xlfn.XLOOKUP($A131,'PY1 Data(H)'!$A$1:$A$288,'PY1 Data(H)'!$A$1:$CZ$288))</f>
        <v>#N/A</v>
      </c>
      <c r="BQ131" s="176" t="e" cm="1">
        <f t="array" ref="BQ131">_xlfn.XLOOKUP(BQ$1,'PY1 Data(H)'!$A$1:$CZ$1,_xlfn.XLOOKUP($A131,'PY1 Data(H)'!$A$1:$A$288,'PY1 Data(H)'!$A$1:$CZ$288))</f>
        <v>#N/A</v>
      </c>
      <c r="BR131" s="176" t="e" cm="1">
        <f t="array" ref="BR131">_xlfn.XLOOKUP(BR$1,'PY1 Data(H)'!$A$1:$CZ$1,_xlfn.XLOOKUP($A131,'PY1 Data(H)'!$A$1:$A$288,'PY1 Data(H)'!$A$1:$CZ$288))</f>
        <v>#N/A</v>
      </c>
      <c r="BS131" s="176" t="e" cm="1">
        <f t="array" ref="BS131">_xlfn.XLOOKUP(BS$1,'PY1 Data(H)'!$A$1:$CZ$1,_xlfn.XLOOKUP($A131,'PY1 Data(H)'!$A$1:$A$288,'PY1 Data(H)'!$A$1:$CZ$288))</f>
        <v>#N/A</v>
      </c>
      <c r="BT131" s="176" t="e" cm="1">
        <f t="array" ref="BT131">_xlfn.XLOOKUP(BT$1,'PY1 Data(H)'!$A$1:$CZ$1,_xlfn.XLOOKUP($A131,'PY1 Data(H)'!$A$1:$A$288,'PY1 Data(H)'!$A$1:$CZ$288))</f>
        <v>#N/A</v>
      </c>
      <c r="BU131" s="176" t="e" cm="1">
        <f t="array" ref="BU131">_xlfn.XLOOKUP(BU$1,'PY1 Data(H)'!$A$1:$CZ$1,_xlfn.XLOOKUP($A131,'PY1 Data(H)'!$A$1:$A$288,'PY1 Data(H)'!$A$1:$CZ$288))</f>
        <v>#N/A</v>
      </c>
      <c r="BV131" s="176" t="e" cm="1">
        <f t="array" ref="BV131">_xlfn.XLOOKUP(BV$1,'PY1 Data(H)'!$A$1:$CZ$1,_xlfn.XLOOKUP($A131,'PY1 Data(H)'!$A$1:$A$288,'PY1 Data(H)'!$A$1:$CZ$288))</f>
        <v>#N/A</v>
      </c>
      <c r="BW131" s="176" t="e" cm="1">
        <f t="array" ref="BW131">_xlfn.XLOOKUP(BW$1,'PY1 Data(H)'!$A$1:$CZ$1,_xlfn.XLOOKUP($A131,'PY1 Data(H)'!$A$1:$A$288,'PY1 Data(H)'!$A$1:$CZ$288))</f>
        <v>#N/A</v>
      </c>
      <c r="BX131" s="176" t="e" cm="1">
        <f t="array" ref="BX131">_xlfn.XLOOKUP(BX$1,'PY1 Data(H)'!$A$1:$CZ$1,_xlfn.XLOOKUP($A131,'PY1 Data(H)'!$A$1:$A$288,'PY1 Data(H)'!$A$1:$CZ$288))</f>
        <v>#N/A</v>
      </c>
      <c r="BY131" s="176" t="e" cm="1">
        <f t="array" ref="BY131">_xlfn.XLOOKUP(BY$1,'PY1 Data(H)'!$A$1:$CZ$1,_xlfn.XLOOKUP($A131,'PY1 Data(H)'!$A$1:$A$288,'PY1 Data(H)'!$A$1:$CZ$288))</f>
        <v>#N/A</v>
      </c>
      <c r="BZ131" s="176" t="e" cm="1">
        <f t="array" ref="BZ131">_xlfn.XLOOKUP(BZ$1,'PY1 Data(H)'!$A$1:$CZ$1,_xlfn.XLOOKUP($A131,'PY1 Data(H)'!$A$1:$A$288,'PY1 Data(H)'!$A$1:$CZ$288))</f>
        <v>#N/A</v>
      </c>
      <c r="CA131" s="176" t="e" cm="1">
        <f t="array" ref="CA131">_xlfn.XLOOKUP(CA$1,'PY1 Data(H)'!$A$1:$CZ$1,_xlfn.XLOOKUP($A131,'PY1 Data(H)'!$A$1:$A$288,'PY1 Data(H)'!$A$1:$CZ$288))</f>
        <v>#N/A</v>
      </c>
      <c r="CB131" s="176" t="e" cm="1">
        <f t="array" ref="CB131">_xlfn.XLOOKUP(CB$1,'PY1 Data(H)'!$A$1:$CZ$1,_xlfn.XLOOKUP($A131,'PY1 Data(H)'!$A$1:$A$288,'PY1 Data(H)'!$A$1:$CZ$288))</f>
        <v>#N/A</v>
      </c>
      <c r="CC131" s="176" t="e" cm="1">
        <f t="array" ref="CC131">_xlfn.XLOOKUP(CC$1,'PY1 Data(H)'!$A$1:$CZ$1,_xlfn.XLOOKUP($A131,'PY1 Data(H)'!$A$1:$A$288,'PY1 Data(H)'!$A$1:$CZ$288))</f>
        <v>#N/A</v>
      </c>
      <c r="CD131" s="176" t="e" cm="1">
        <f t="array" ref="CD131">_xlfn.XLOOKUP(CD$1,'PY1 Data(H)'!$A$1:$CZ$1,_xlfn.XLOOKUP($A131,'PY1 Data(H)'!$A$1:$A$288,'PY1 Data(H)'!$A$1:$CZ$288))</f>
        <v>#N/A</v>
      </c>
      <c r="CE131" s="176" t="e" cm="1">
        <f t="array" ref="CE131">_xlfn.XLOOKUP(CE$1,'PY1 Data(H)'!$A$1:$CZ$1,_xlfn.XLOOKUP($A131,'PY1 Data(H)'!$A$1:$A$288,'PY1 Data(H)'!$A$1:$CZ$288))</f>
        <v>#N/A</v>
      </c>
      <c r="CF131" s="176" t="e" cm="1">
        <f t="array" ref="CF131">_xlfn.XLOOKUP(CF$1,'PY1 Data(H)'!$A$1:$CZ$1,_xlfn.XLOOKUP($A131,'PY1 Data(H)'!$A$1:$A$288,'PY1 Data(H)'!$A$1:$CZ$288))</f>
        <v>#N/A</v>
      </c>
      <c r="CG131" s="176" t="e" cm="1">
        <f t="array" ref="CG131">_xlfn.XLOOKUP(CG$1,'PY1 Data(H)'!$A$1:$CZ$1,_xlfn.XLOOKUP($A131,'PY1 Data(H)'!$A$1:$A$288,'PY1 Data(H)'!$A$1:$CZ$288))</f>
        <v>#N/A</v>
      </c>
      <c r="CH131" s="176" t="e" cm="1">
        <f t="array" ref="CH131">_xlfn.XLOOKUP(CH$1,'PY1 Data(H)'!$A$1:$CZ$1,_xlfn.XLOOKUP($A131,'PY1 Data(H)'!$A$1:$A$288,'PY1 Data(H)'!$A$1:$CZ$288))</f>
        <v>#N/A</v>
      </c>
      <c r="CI131" s="176" t="e" cm="1">
        <f t="array" ref="CI131">_xlfn.XLOOKUP(CI$1,'PY1 Data(H)'!$A$1:$CZ$1,_xlfn.XLOOKUP($A131,'PY1 Data(H)'!$A$1:$A$288,'PY1 Data(H)'!$A$1:$CZ$288))</f>
        <v>#N/A</v>
      </c>
      <c r="CJ131" s="176" t="e" cm="1">
        <f t="array" ref="CJ131">_xlfn.XLOOKUP(CJ$1,'PY1 Data(H)'!$A$1:$CZ$1,_xlfn.XLOOKUP($A131,'PY1 Data(H)'!$A$1:$A$288,'PY1 Data(H)'!$A$1:$CZ$288))</f>
        <v>#N/A</v>
      </c>
      <c r="CK131" s="176" t="e" cm="1">
        <f t="array" ref="CK131">_xlfn.XLOOKUP(CK$1,'PY1 Data(H)'!$A$1:$CZ$1,_xlfn.XLOOKUP($A131,'PY1 Data(H)'!$A$1:$A$288,'PY1 Data(H)'!$A$1:$CZ$288))</f>
        <v>#N/A</v>
      </c>
      <c r="CL131" s="176" t="e" cm="1">
        <f t="array" ref="CL131">_xlfn.XLOOKUP(CL$1,'PY1 Data(H)'!$A$1:$CZ$1,_xlfn.XLOOKUP($A131,'PY1 Data(H)'!$A$1:$A$288,'PY1 Data(H)'!$A$1:$CZ$288))</f>
        <v>#N/A</v>
      </c>
      <c r="CM131" s="176" t="e" cm="1">
        <f t="array" ref="CM131">_xlfn.XLOOKUP(CM$1,'PY1 Data(H)'!$A$1:$CZ$1,_xlfn.XLOOKUP($A131,'PY1 Data(H)'!$A$1:$A$288,'PY1 Data(H)'!$A$1:$CZ$288))</f>
        <v>#N/A</v>
      </c>
      <c r="CN131" s="176" t="e" cm="1">
        <f t="array" ref="CN131">_xlfn.XLOOKUP(CN$1,'PY1 Data(H)'!$A$1:$CZ$1,_xlfn.XLOOKUP($A131,'PY1 Data(H)'!$A$1:$A$288,'PY1 Data(H)'!$A$1:$CZ$288))</f>
        <v>#N/A</v>
      </c>
      <c r="CO131" s="176" t="e" cm="1">
        <f t="array" ref="CO131">_xlfn.XLOOKUP(CO$1,'PY1 Data(H)'!$A$1:$CZ$1,_xlfn.XLOOKUP($A131,'PY1 Data(H)'!$A$1:$A$288,'PY1 Data(H)'!$A$1:$CZ$288))</f>
        <v>#N/A</v>
      </c>
      <c r="CP131" s="176" t="e" cm="1">
        <f t="array" ref="CP131">_xlfn.XLOOKUP(CP$1,'PY1 Data(H)'!$A$1:$CZ$1,_xlfn.XLOOKUP($A131,'PY1 Data(H)'!$A$1:$A$288,'PY1 Data(H)'!$A$1:$CZ$288))</f>
        <v>#N/A</v>
      </c>
      <c r="CQ131" s="176" t="e" cm="1">
        <f t="array" ref="CQ131">_xlfn.XLOOKUP(CQ$1,'PY1 Data(H)'!$A$1:$CZ$1,_xlfn.XLOOKUP($A131,'PY1 Data(H)'!$A$1:$A$288,'PY1 Data(H)'!$A$1:$CZ$288))</f>
        <v>#N/A</v>
      </c>
      <c r="CR131" s="176" t="e" cm="1">
        <f t="array" ref="CR131">_xlfn.XLOOKUP(CR$1,'PY1 Data(H)'!$A$1:$CZ$1,_xlfn.XLOOKUP($A131,'PY1 Data(H)'!$A$1:$A$288,'PY1 Data(H)'!$A$1:$CZ$288))</f>
        <v>#N/A</v>
      </c>
      <c r="CS131" s="176" t="e" cm="1">
        <f t="array" ref="CS131">_xlfn.XLOOKUP(CS$1,'PY1 Data(H)'!$A$1:$CZ$1,_xlfn.XLOOKUP($A131,'PY1 Data(H)'!$A$1:$A$288,'PY1 Data(H)'!$A$1:$CZ$288))</f>
        <v>#N/A</v>
      </c>
      <c r="CT131" s="176" t="e" cm="1">
        <f t="array" ref="CT131">_xlfn.XLOOKUP(CT$1,'PY1 Data(H)'!$A$1:$CZ$1,_xlfn.XLOOKUP($A131,'PY1 Data(H)'!$A$1:$A$288,'PY1 Data(H)'!$A$1:$CZ$288))</f>
        <v>#N/A</v>
      </c>
      <c r="CU131" s="176" t="e" cm="1">
        <f t="array" ref="CU131">_xlfn.XLOOKUP(CU$1,'PY1 Data(H)'!$A$1:$CZ$1,_xlfn.XLOOKUP($A131,'PY1 Data(H)'!$A$1:$A$288,'PY1 Data(H)'!$A$1:$CZ$288))</f>
        <v>#N/A</v>
      </c>
      <c r="CV131" s="176" t="e" cm="1">
        <f t="array" ref="CV131">_xlfn.XLOOKUP(CV$1,'PY1 Data(H)'!$A$1:$CZ$1,_xlfn.XLOOKUP($A131,'PY1 Data(H)'!$A$1:$A$288,'PY1 Data(H)'!$A$1:$CZ$288))</f>
        <v>#N/A</v>
      </c>
      <c r="CW131" s="176" t="e" cm="1">
        <f t="array" ref="CW131">_xlfn.XLOOKUP(CW$1,'PY1 Data(H)'!$A$1:$CZ$1,_xlfn.XLOOKUP($A131,'PY1 Data(H)'!$A$1:$A$288,'PY1 Data(H)'!$A$1:$CZ$288))</f>
        <v>#N/A</v>
      </c>
      <c r="CX131" s="176" t="e" cm="1">
        <f t="array" ref="CX131">_xlfn.XLOOKUP(CX$1,'PY1 Data(H)'!$A$1:$CZ$1,_xlfn.XLOOKUP($A131,'PY1 Data(H)'!$A$1:$A$288,'PY1 Data(H)'!$A$1:$CZ$288))</f>
        <v>#N/A</v>
      </c>
      <c r="CY131" s="176" t="e" cm="1">
        <f t="array" ref="CY131">_xlfn.XLOOKUP(CY$1,'PY1 Data(H)'!$A$1:$CZ$1,_xlfn.XLOOKUP($A131,'PY1 Data(H)'!$A$1:$A$288,'PY1 Data(H)'!$A$1:$CZ$288))</f>
        <v>#N/A</v>
      </c>
    </row>
    <row r="132" spans="1:103" x14ac:dyDescent="0.3">
      <c r="A132">
        <v>512</v>
      </c>
      <c r="D132" s="176" cm="1">
        <f t="array" ref="D132">_xlfn.XLOOKUP(D$1,'PY1 Data(H)'!$A$1:$CZ$1,_xlfn.XLOOKUP($A132,'PY1 Data(H)'!$A$1:$A$288,'PY1 Data(H)'!$A$1:$CZ$288))</f>
        <v>170457</v>
      </c>
      <c r="E132" s="176" cm="1">
        <f t="array" ref="E132">_xlfn.XLOOKUP(E$1,'PY1 Data(H)'!$A$1:$CZ$1,_xlfn.XLOOKUP($A132,'PY1 Data(H)'!$A$1:$A$288,'PY1 Data(H)'!$A$1:$CZ$288))</f>
        <v>7482</v>
      </c>
      <c r="F132" s="176" cm="1">
        <f t="array" ref="F132">_xlfn.XLOOKUP(F$1,'PY1 Data(H)'!$A$1:$CZ$1,_xlfn.XLOOKUP($A132,'PY1 Data(H)'!$A$1:$A$288,'PY1 Data(H)'!$A$1:$CZ$288))</f>
        <v>31783</v>
      </c>
      <c r="G132" s="176" cm="1">
        <f t="array" ref="G132">_xlfn.XLOOKUP(G$1,'PY1 Data(H)'!$A$1:$CZ$1,_xlfn.XLOOKUP($A132,'PY1 Data(H)'!$A$1:$A$288,'PY1 Data(H)'!$A$1:$CZ$288))</f>
        <v>0</v>
      </c>
      <c r="H132" s="176" cm="1">
        <f t="array" ref="H132">_xlfn.XLOOKUP(H$1,'PY1 Data(H)'!$A$1:$CZ$1,_xlfn.XLOOKUP($A132,'PY1 Data(H)'!$A$1:$A$288,'PY1 Data(H)'!$A$1:$CZ$288))</f>
        <v>962936</v>
      </c>
      <c r="I132" s="176" cm="1">
        <f t="array" ref="I132">_xlfn.XLOOKUP(I$1,'PY1 Data(H)'!$A$1:$CZ$1,_xlfn.XLOOKUP($A132,'PY1 Data(H)'!$A$1:$A$288,'PY1 Data(H)'!$A$1:$CZ$288))</f>
        <v>0</v>
      </c>
      <c r="J132" s="176" cm="1">
        <f t="array" ref="J132">_xlfn.XLOOKUP(J$1,'PY1 Data(H)'!$A$1:$CZ$1,_xlfn.XLOOKUP($A132,'PY1 Data(H)'!$A$1:$A$288,'PY1 Data(H)'!$A$1:$CZ$288))</f>
        <v>90012</v>
      </c>
      <c r="K132" s="176" cm="1">
        <f t="array" ref="K132">_xlfn.XLOOKUP(K$1,'PY1 Data(H)'!$A$1:$CZ$1,_xlfn.XLOOKUP($A132,'PY1 Data(H)'!$A$1:$A$288,'PY1 Data(H)'!$A$1:$CZ$288))</f>
        <v>0</v>
      </c>
      <c r="L132" s="176" cm="1">
        <f t="array" ref="L132">_xlfn.XLOOKUP(L$1,'PY1 Data(H)'!$A$1:$CZ$1,_xlfn.XLOOKUP($A132,'PY1 Data(H)'!$A$1:$A$288,'PY1 Data(H)'!$A$1:$CZ$288))</f>
        <v>96207</v>
      </c>
      <c r="M132" s="176" cm="1">
        <f t="array" ref="M132">_xlfn.XLOOKUP(M$1,'PY1 Data(H)'!$A$1:$CZ$1,_xlfn.XLOOKUP($A132,'PY1 Data(H)'!$A$1:$A$288,'PY1 Data(H)'!$A$1:$CZ$288))</f>
        <v>1483407</v>
      </c>
      <c r="N132" s="176" cm="1">
        <f t="array" ref="N132">_xlfn.XLOOKUP(N$1,'PY1 Data(H)'!$A$1:$CZ$1,_xlfn.XLOOKUP($A132,'PY1 Data(H)'!$A$1:$A$288,'PY1 Data(H)'!$A$1:$CZ$288))</f>
        <v>37341997</v>
      </c>
      <c r="O132" s="176" cm="1">
        <f t="array" ref="O132">_xlfn.XLOOKUP(O$1,'PY1 Data(H)'!$A$1:$CZ$1,_xlfn.XLOOKUP($A132,'PY1 Data(H)'!$A$1:$A$288,'PY1 Data(H)'!$A$1:$CZ$288))</f>
        <v>16284</v>
      </c>
      <c r="P132" s="176" cm="1">
        <f t="array" ref="P132">_xlfn.XLOOKUP(P$1,'PY1 Data(H)'!$A$1:$CZ$1,_xlfn.XLOOKUP($A132,'PY1 Data(H)'!$A$1:$A$288,'PY1 Data(H)'!$A$1:$CZ$288))</f>
        <v>1592133</v>
      </c>
      <c r="Q132" s="176" cm="1">
        <f t="array" ref="Q132">_xlfn.XLOOKUP(Q$1,'PY1 Data(H)'!$A$1:$CZ$1,_xlfn.XLOOKUP($A132,'PY1 Data(H)'!$A$1:$A$288,'PY1 Data(H)'!$A$1:$CZ$288))</f>
        <v>43881</v>
      </c>
      <c r="R132" s="176" cm="1">
        <f t="array" ref="R132">_xlfn.XLOOKUP(R$1,'PY1 Data(H)'!$A$1:$CZ$1,_xlfn.XLOOKUP($A132,'PY1 Data(H)'!$A$1:$A$288,'PY1 Data(H)'!$A$1:$CZ$288))</f>
        <v>0</v>
      </c>
      <c r="S132" s="176" cm="1">
        <f t="array" ref="S132">_xlfn.XLOOKUP(S$1,'PY1 Data(H)'!$A$1:$CZ$1,_xlfn.XLOOKUP($A132,'PY1 Data(H)'!$A$1:$A$288,'PY1 Data(H)'!$A$1:$CZ$288))</f>
        <v>72521</v>
      </c>
      <c r="T132" s="176" cm="1">
        <f t="array" ref="T132">_xlfn.XLOOKUP(T$1,'PY1 Data(H)'!$A$1:$CZ$1,_xlfn.XLOOKUP($A132,'PY1 Data(H)'!$A$1:$A$288,'PY1 Data(H)'!$A$1:$CZ$288))</f>
        <v>0</v>
      </c>
      <c r="U132" s="176" cm="1">
        <f t="array" ref="U132">_xlfn.XLOOKUP(U$1,'PY1 Data(H)'!$A$1:$CZ$1,_xlfn.XLOOKUP($A132,'PY1 Data(H)'!$A$1:$A$288,'PY1 Data(H)'!$A$1:$CZ$288))</f>
        <v>72880</v>
      </c>
      <c r="V132" s="176" cm="1">
        <f t="array" ref="V132">_xlfn.XLOOKUP(V$1,'PY1 Data(H)'!$A$1:$CZ$1,_xlfn.XLOOKUP($A132,'PY1 Data(H)'!$A$1:$A$288,'PY1 Data(H)'!$A$1:$CZ$288))</f>
        <v>48920</v>
      </c>
      <c r="W132" s="176" cm="1">
        <f t="array" ref="W132">_xlfn.XLOOKUP(W$1,'PY1 Data(H)'!$A$1:$CZ$1,_xlfn.XLOOKUP($A132,'PY1 Data(H)'!$A$1:$A$288,'PY1 Data(H)'!$A$1:$CZ$288))</f>
        <v>0</v>
      </c>
      <c r="X132" s="176" cm="1">
        <f t="array" ref="X132">_xlfn.XLOOKUP(X$1,'PY1 Data(H)'!$A$1:$CZ$1,_xlfn.XLOOKUP($A132,'PY1 Data(H)'!$A$1:$A$288,'PY1 Data(H)'!$A$1:$CZ$288))</f>
        <v>0</v>
      </c>
      <c r="Y132" s="176" cm="1">
        <f t="array" ref="Y132">_xlfn.XLOOKUP(Y$1,'PY1 Data(H)'!$A$1:$CZ$1,_xlfn.XLOOKUP($A132,'PY1 Data(H)'!$A$1:$A$288,'PY1 Data(H)'!$A$1:$CZ$288))</f>
        <v>6307</v>
      </c>
      <c r="Z132" s="176" cm="1">
        <f t="array" ref="Z132">_xlfn.XLOOKUP(Z$1,'PY1 Data(H)'!$A$1:$CZ$1,_xlfn.XLOOKUP($A132,'PY1 Data(H)'!$A$1:$A$288,'PY1 Data(H)'!$A$1:$CZ$288))</f>
        <v>0</v>
      </c>
      <c r="AA132" s="176" cm="1">
        <f t="array" ref="AA132">_xlfn.XLOOKUP(AA$1,'PY1 Data(H)'!$A$1:$CZ$1,_xlfn.XLOOKUP($A132,'PY1 Data(H)'!$A$1:$A$288,'PY1 Data(H)'!$A$1:$CZ$288))</f>
        <v>546727</v>
      </c>
      <c r="AB132" s="176" cm="1">
        <f t="array" ref="AB132">_xlfn.XLOOKUP(AB$1,'PY1 Data(H)'!$A$1:$CZ$1,_xlfn.XLOOKUP($A132,'PY1 Data(H)'!$A$1:$A$288,'PY1 Data(H)'!$A$1:$CZ$288))</f>
        <v>46312</v>
      </c>
      <c r="AC132" s="176" cm="1">
        <f t="array" ref="AC132">_xlfn.XLOOKUP(AC$1,'PY1 Data(H)'!$A$1:$CZ$1,_xlfn.XLOOKUP($A132,'PY1 Data(H)'!$A$1:$A$288,'PY1 Data(H)'!$A$1:$CZ$288))</f>
        <v>2427504</v>
      </c>
      <c r="AD132" s="176" cm="1">
        <f t="array" ref="AD132">_xlfn.XLOOKUP(AD$1,'PY1 Data(H)'!$A$1:$CZ$1,_xlfn.XLOOKUP($A132,'PY1 Data(H)'!$A$1:$A$288,'PY1 Data(H)'!$A$1:$CZ$288))</f>
        <v>67285</v>
      </c>
      <c r="AE132" s="176" cm="1">
        <f t="array" ref="AE132">_xlfn.XLOOKUP(AE$1,'PY1 Data(H)'!$A$1:$CZ$1,_xlfn.XLOOKUP($A132,'PY1 Data(H)'!$A$1:$A$288,'PY1 Data(H)'!$A$1:$CZ$288))</f>
        <v>7121342</v>
      </c>
      <c r="AF132" s="176" cm="1">
        <f t="array" ref="AF132">_xlfn.XLOOKUP(AF$1,'PY1 Data(H)'!$A$1:$CZ$1,_xlfn.XLOOKUP($A132,'PY1 Data(H)'!$A$1:$A$288,'PY1 Data(H)'!$A$1:$CZ$288))</f>
        <v>1082216</v>
      </c>
      <c r="AG132" s="176" cm="1">
        <f t="array" ref="AG132">_xlfn.XLOOKUP(AG$1,'PY1 Data(H)'!$A$1:$CZ$1,_xlfn.XLOOKUP($A132,'PY1 Data(H)'!$A$1:$A$288,'PY1 Data(H)'!$A$1:$CZ$288))</f>
        <v>0</v>
      </c>
      <c r="AH132" s="176" cm="1">
        <f t="array" ref="AH132">_xlfn.XLOOKUP(AH$1,'PY1 Data(H)'!$A$1:$CZ$1,_xlfn.XLOOKUP($A132,'PY1 Data(H)'!$A$1:$A$288,'PY1 Data(H)'!$A$1:$CZ$288))</f>
        <v>42000</v>
      </c>
      <c r="AI132" s="176" cm="1">
        <f t="array" ref="AI132">_xlfn.XLOOKUP(AI$1,'PY1 Data(H)'!$A$1:$CZ$1,_xlfn.XLOOKUP($A132,'PY1 Data(H)'!$A$1:$A$288,'PY1 Data(H)'!$A$1:$CZ$288))</f>
        <v>1971810</v>
      </c>
      <c r="AJ132" s="176" cm="1">
        <f t="array" ref="AJ132">_xlfn.XLOOKUP(AJ$1,'PY1 Data(H)'!$A$1:$CZ$1,_xlfn.XLOOKUP($A132,'PY1 Data(H)'!$A$1:$A$288,'PY1 Data(H)'!$A$1:$CZ$288))</f>
        <v>396819</v>
      </c>
      <c r="AK132" s="176" cm="1">
        <f t="array" ref="AK132">_xlfn.XLOOKUP(AK$1,'PY1 Data(H)'!$A$1:$CZ$1,_xlfn.XLOOKUP($A132,'PY1 Data(H)'!$A$1:$A$288,'PY1 Data(H)'!$A$1:$CZ$288))</f>
        <v>41620184</v>
      </c>
      <c r="AL132" s="176" cm="1">
        <f t="array" ref="AL132">_xlfn.XLOOKUP(AL$1,'PY1 Data(H)'!$A$1:$CZ$1,_xlfn.XLOOKUP($A132,'PY1 Data(H)'!$A$1:$A$288,'PY1 Data(H)'!$A$1:$CZ$288))</f>
        <v>157075</v>
      </c>
      <c r="AM132" s="176" cm="1">
        <f t="array" ref="AM132">_xlfn.XLOOKUP(AM$1,'PY1 Data(H)'!$A$1:$CZ$1,_xlfn.XLOOKUP($A132,'PY1 Data(H)'!$A$1:$A$288,'PY1 Data(H)'!$A$1:$CZ$288))</f>
        <v>356011</v>
      </c>
      <c r="AN132" s="176" cm="1">
        <f t="array" ref="AN132">_xlfn.XLOOKUP(AN$1,'PY1 Data(H)'!$A$1:$CZ$1,_xlfn.XLOOKUP($A132,'PY1 Data(H)'!$A$1:$A$288,'PY1 Data(H)'!$A$1:$CZ$288))</f>
        <v>4667</v>
      </c>
      <c r="AO132" s="176" cm="1">
        <f t="array" ref="AO132">_xlfn.XLOOKUP(AO$1,'PY1 Data(H)'!$A$1:$CZ$1,_xlfn.XLOOKUP($A132,'PY1 Data(H)'!$A$1:$A$288,'PY1 Data(H)'!$A$1:$CZ$288))</f>
        <v>9926</v>
      </c>
      <c r="AP132" s="176" cm="1">
        <f t="array" ref="AP132">_xlfn.XLOOKUP(AP$1,'PY1 Data(H)'!$A$1:$CZ$1,_xlfn.XLOOKUP($A132,'PY1 Data(H)'!$A$1:$A$288,'PY1 Data(H)'!$A$1:$CZ$288))</f>
        <v>149820</v>
      </c>
      <c r="AQ132" s="176" cm="1">
        <f t="array" ref="AQ132">_xlfn.XLOOKUP(AQ$1,'PY1 Data(H)'!$A$1:$CZ$1,_xlfn.XLOOKUP($A132,'PY1 Data(H)'!$A$1:$A$288,'PY1 Data(H)'!$A$1:$CZ$288))</f>
        <v>35879</v>
      </c>
      <c r="AR132" s="176" cm="1">
        <f t="array" ref="AR132">_xlfn.XLOOKUP(AR$1,'PY1 Data(H)'!$A$1:$CZ$1,_xlfn.XLOOKUP($A132,'PY1 Data(H)'!$A$1:$A$288,'PY1 Data(H)'!$A$1:$CZ$288))</f>
        <v>23951827</v>
      </c>
      <c r="AS132" s="176" cm="1">
        <f t="array" ref="AS132">_xlfn.XLOOKUP(AS$1,'PY1 Data(H)'!$A$1:$CZ$1,_xlfn.XLOOKUP($A132,'PY1 Data(H)'!$A$1:$A$288,'PY1 Data(H)'!$A$1:$CZ$288))</f>
        <v>70489</v>
      </c>
      <c r="AT132" s="176" cm="1">
        <f t="array" ref="AT132">_xlfn.XLOOKUP(AT$1,'PY1 Data(H)'!$A$1:$CZ$1,_xlfn.XLOOKUP($A132,'PY1 Data(H)'!$A$1:$A$288,'PY1 Data(H)'!$A$1:$CZ$288))</f>
        <v>1383771</v>
      </c>
      <c r="AU132" s="176" cm="1">
        <f t="array" ref="AU132">_xlfn.XLOOKUP(AU$1,'PY1 Data(H)'!$A$1:$CZ$1,_xlfn.XLOOKUP($A132,'PY1 Data(H)'!$A$1:$A$288,'PY1 Data(H)'!$A$1:$CZ$288))</f>
        <v>125206</v>
      </c>
      <c r="AV132" s="176" cm="1">
        <f t="array" ref="AV132">_xlfn.XLOOKUP(AV$1,'PY1 Data(H)'!$A$1:$CZ$1,_xlfn.XLOOKUP($A132,'PY1 Data(H)'!$A$1:$A$288,'PY1 Data(H)'!$A$1:$CZ$288))</f>
        <v>437196</v>
      </c>
      <c r="AW132" s="176" cm="1">
        <f t="array" ref="AW132">_xlfn.XLOOKUP(AW$1,'PY1 Data(H)'!$A$1:$CZ$1,_xlfn.XLOOKUP($A132,'PY1 Data(H)'!$A$1:$A$288,'PY1 Data(H)'!$A$1:$CZ$288))</f>
        <v>17474</v>
      </c>
      <c r="AX132" s="176" cm="1">
        <f t="array" ref="AX132">_xlfn.XLOOKUP(AX$1,'PY1 Data(H)'!$A$1:$CZ$1,_xlfn.XLOOKUP($A132,'PY1 Data(H)'!$A$1:$A$288,'PY1 Data(H)'!$A$1:$CZ$288))</f>
        <v>34486</v>
      </c>
      <c r="AY132" s="176" cm="1">
        <f t="array" ref="AY132">_xlfn.XLOOKUP(AY$1,'PY1 Data(H)'!$A$1:$CZ$1,_xlfn.XLOOKUP($A132,'PY1 Data(H)'!$A$1:$A$288,'PY1 Data(H)'!$A$1:$CZ$288))</f>
        <v>0</v>
      </c>
      <c r="AZ132" s="176" cm="1">
        <f t="array" ref="AZ132">_xlfn.XLOOKUP(AZ$1,'PY1 Data(H)'!$A$1:$CZ$1,_xlfn.XLOOKUP($A132,'PY1 Data(H)'!$A$1:$A$288,'PY1 Data(H)'!$A$1:$CZ$288))</f>
        <v>339274</v>
      </c>
      <c r="BA132" s="176" cm="1">
        <f t="array" ref="BA132">_xlfn.XLOOKUP(BA$1,'PY1 Data(H)'!$A$1:$CZ$1,_xlfn.XLOOKUP($A132,'PY1 Data(H)'!$A$1:$A$288,'PY1 Data(H)'!$A$1:$CZ$288))</f>
        <v>203690</v>
      </c>
      <c r="BB132" s="176" cm="1">
        <f t="array" ref="BB132">_xlfn.XLOOKUP(BB$1,'PY1 Data(H)'!$A$1:$CZ$1,_xlfn.XLOOKUP($A132,'PY1 Data(H)'!$A$1:$A$288,'PY1 Data(H)'!$A$1:$CZ$288))</f>
        <v>2067000</v>
      </c>
      <c r="BC132" s="176" cm="1">
        <f t="array" ref="BC132">_xlfn.XLOOKUP(BC$1,'PY1 Data(H)'!$A$1:$CZ$1,_xlfn.XLOOKUP($A132,'PY1 Data(H)'!$A$1:$A$288,'PY1 Data(H)'!$A$1:$CZ$288))</f>
        <v>12097</v>
      </c>
      <c r="BD132" s="176" cm="1">
        <f t="array" ref="BD132">_xlfn.XLOOKUP(BD$1,'PY1 Data(H)'!$A$1:$CZ$1,_xlfn.XLOOKUP($A132,'PY1 Data(H)'!$A$1:$A$288,'PY1 Data(H)'!$A$1:$CZ$288))</f>
        <v>277365</v>
      </c>
      <c r="BE132" s="176" cm="1">
        <f t="array" ref="BE132">_xlfn.XLOOKUP(BE$1,'PY1 Data(H)'!$A$1:$CZ$1,_xlfn.XLOOKUP($A132,'PY1 Data(H)'!$A$1:$A$288,'PY1 Data(H)'!$A$1:$CZ$288))</f>
        <v>0</v>
      </c>
      <c r="BF132" s="176" cm="1">
        <f t="array" ref="BF132">_xlfn.XLOOKUP(BF$1,'PY1 Data(H)'!$A$1:$CZ$1,_xlfn.XLOOKUP($A132,'PY1 Data(H)'!$A$1:$A$288,'PY1 Data(H)'!$A$1:$CZ$288))</f>
        <v>205383</v>
      </c>
      <c r="BG132" s="176" cm="1">
        <f t="array" ref="BG132">_xlfn.XLOOKUP(BG$1,'PY1 Data(H)'!$A$1:$CZ$1,_xlfn.XLOOKUP($A132,'PY1 Data(H)'!$A$1:$A$288,'PY1 Data(H)'!$A$1:$CZ$288))</f>
        <v>33061</v>
      </c>
      <c r="BH132" s="176" cm="1">
        <f t="array" ref="BH132">_xlfn.XLOOKUP(BH$1,'PY1 Data(H)'!$A$1:$CZ$1,_xlfn.XLOOKUP($A132,'PY1 Data(H)'!$A$1:$A$288,'PY1 Data(H)'!$A$1:$CZ$288))</f>
        <v>42549</v>
      </c>
      <c r="BI132" s="176" cm="1">
        <f t="array" ref="BI132">_xlfn.XLOOKUP(BI$1,'PY1 Data(H)'!$A$1:$CZ$1,_xlfn.XLOOKUP($A132,'PY1 Data(H)'!$A$1:$A$288,'PY1 Data(H)'!$A$1:$CZ$288))</f>
        <v>519954</v>
      </c>
      <c r="BJ132" s="176" cm="1">
        <f t="array" ref="BJ132">_xlfn.XLOOKUP(BJ$1,'PY1 Data(H)'!$A$1:$CZ$1,_xlfn.XLOOKUP($A132,'PY1 Data(H)'!$A$1:$A$288,'PY1 Data(H)'!$A$1:$CZ$288))</f>
        <v>151275</v>
      </c>
      <c r="BK132" s="176" cm="1">
        <f t="array" ref="BK132">_xlfn.XLOOKUP(BK$1,'PY1 Data(H)'!$A$1:$CZ$1,_xlfn.XLOOKUP($A132,'PY1 Data(H)'!$A$1:$A$288,'PY1 Data(H)'!$A$1:$CZ$288))</f>
        <v>230436385</v>
      </c>
      <c r="BL132" s="176" cm="1">
        <f t="array" ref="BL132">_xlfn.XLOOKUP(BL$1,'PY1 Data(H)'!$A$1:$CZ$1,_xlfn.XLOOKUP($A132,'PY1 Data(H)'!$A$1:$A$288,'PY1 Data(H)'!$A$1:$CZ$288))</f>
        <v>190130</v>
      </c>
      <c r="BM132" s="176" cm="1">
        <f t="array" ref="BM132">_xlfn.XLOOKUP(BM$1,'PY1 Data(H)'!$A$1:$CZ$1,_xlfn.XLOOKUP($A132,'PY1 Data(H)'!$A$1:$A$288,'PY1 Data(H)'!$A$1:$CZ$288))</f>
        <v>90996</v>
      </c>
      <c r="BN132" s="176" cm="1">
        <f t="array" ref="BN132">_xlfn.XLOOKUP(BN$1,'PY1 Data(H)'!$A$1:$CZ$1,_xlfn.XLOOKUP($A132,'PY1 Data(H)'!$A$1:$A$288,'PY1 Data(H)'!$A$1:$CZ$288))</f>
        <v>130267</v>
      </c>
      <c r="BO132" s="176" cm="1">
        <f t="array" ref="BO132">_xlfn.XLOOKUP(BO$1,'PY1 Data(H)'!$A$1:$CZ$1,_xlfn.XLOOKUP($A132,'PY1 Data(H)'!$A$1:$A$288,'PY1 Data(H)'!$A$1:$CZ$288))</f>
        <v>45758</v>
      </c>
      <c r="BP132" s="176" cm="1">
        <f t="array" ref="BP132">_xlfn.XLOOKUP(BP$1,'PY1 Data(H)'!$A$1:$CZ$1,_xlfn.XLOOKUP($A132,'PY1 Data(H)'!$A$1:$A$288,'PY1 Data(H)'!$A$1:$CZ$288))</f>
        <v>450523984</v>
      </c>
      <c r="BQ132" s="176" cm="1">
        <f t="array" ref="BQ132">_xlfn.XLOOKUP(BQ$1,'PY1 Data(H)'!$A$1:$CZ$1,_xlfn.XLOOKUP($A132,'PY1 Data(H)'!$A$1:$A$288,'PY1 Data(H)'!$A$1:$CZ$288))</f>
        <v>215872</v>
      </c>
      <c r="BR132" s="176" cm="1">
        <f t="array" ref="BR132">_xlfn.XLOOKUP(BR$1,'PY1 Data(H)'!$A$1:$CZ$1,_xlfn.XLOOKUP($A132,'PY1 Data(H)'!$A$1:$A$288,'PY1 Data(H)'!$A$1:$CZ$288))</f>
        <v>108323</v>
      </c>
      <c r="BS132" s="176" cm="1">
        <f t="array" ref="BS132">_xlfn.XLOOKUP(BS$1,'PY1 Data(H)'!$A$1:$CZ$1,_xlfn.XLOOKUP($A132,'PY1 Data(H)'!$A$1:$A$288,'PY1 Data(H)'!$A$1:$CZ$288))</f>
        <v>700459</v>
      </c>
      <c r="BT132" s="176" cm="1">
        <f t="array" ref="BT132">_xlfn.XLOOKUP(BT$1,'PY1 Data(H)'!$A$1:$CZ$1,_xlfn.XLOOKUP($A132,'PY1 Data(H)'!$A$1:$A$288,'PY1 Data(H)'!$A$1:$CZ$288))</f>
        <v>141994</v>
      </c>
      <c r="BU132" s="176" cm="1">
        <f t="array" ref="BU132">_xlfn.XLOOKUP(BU$1,'PY1 Data(H)'!$A$1:$CZ$1,_xlfn.XLOOKUP($A132,'PY1 Data(H)'!$A$1:$A$288,'PY1 Data(H)'!$A$1:$CZ$288))</f>
        <v>0</v>
      </c>
      <c r="BV132" s="176" cm="1">
        <f t="array" ref="BV132">_xlfn.XLOOKUP(BV$1,'PY1 Data(H)'!$A$1:$CZ$1,_xlfn.XLOOKUP($A132,'PY1 Data(H)'!$A$1:$A$288,'PY1 Data(H)'!$A$1:$CZ$288))</f>
        <v>177256</v>
      </c>
      <c r="BW132" s="176" cm="1">
        <f t="array" ref="BW132">_xlfn.XLOOKUP(BW$1,'PY1 Data(H)'!$A$1:$CZ$1,_xlfn.XLOOKUP($A132,'PY1 Data(H)'!$A$1:$A$288,'PY1 Data(H)'!$A$1:$CZ$288))</f>
        <v>66877</v>
      </c>
      <c r="BX132" s="176" cm="1">
        <f t="array" ref="BX132">_xlfn.XLOOKUP(BX$1,'PY1 Data(H)'!$A$1:$CZ$1,_xlfn.XLOOKUP($A132,'PY1 Data(H)'!$A$1:$A$288,'PY1 Data(H)'!$A$1:$CZ$288))</f>
        <v>81993</v>
      </c>
      <c r="BY132" s="176" cm="1">
        <f t="array" ref="BY132">_xlfn.XLOOKUP(BY$1,'PY1 Data(H)'!$A$1:$CZ$1,_xlfn.XLOOKUP($A132,'PY1 Data(H)'!$A$1:$A$288,'PY1 Data(H)'!$A$1:$CZ$288))</f>
        <v>249773</v>
      </c>
      <c r="BZ132" s="176" cm="1">
        <f t="array" ref="BZ132">_xlfn.XLOOKUP(BZ$1,'PY1 Data(H)'!$A$1:$CZ$1,_xlfn.XLOOKUP($A132,'PY1 Data(H)'!$A$1:$A$288,'PY1 Data(H)'!$A$1:$CZ$288))</f>
        <v>45797</v>
      </c>
      <c r="CA132" s="176" cm="1">
        <f t="array" ref="CA132">_xlfn.XLOOKUP(CA$1,'PY1 Data(H)'!$A$1:$CZ$1,_xlfn.XLOOKUP($A132,'PY1 Data(H)'!$A$1:$A$288,'PY1 Data(H)'!$A$1:$CZ$288))</f>
        <v>134665</v>
      </c>
      <c r="CB132" s="176" cm="1">
        <f t="array" ref="CB132">_xlfn.XLOOKUP(CB$1,'PY1 Data(H)'!$A$1:$CZ$1,_xlfn.XLOOKUP($A132,'PY1 Data(H)'!$A$1:$A$288,'PY1 Data(H)'!$A$1:$CZ$288))</f>
        <v>193133</v>
      </c>
      <c r="CC132" s="176" cm="1">
        <f t="array" ref="CC132">_xlfn.XLOOKUP(CC$1,'PY1 Data(H)'!$A$1:$CZ$1,_xlfn.XLOOKUP($A132,'PY1 Data(H)'!$A$1:$A$288,'PY1 Data(H)'!$A$1:$CZ$288))</f>
        <v>161829</v>
      </c>
      <c r="CD132" s="176" cm="1">
        <f t="array" ref="CD132">_xlfn.XLOOKUP(CD$1,'PY1 Data(H)'!$A$1:$CZ$1,_xlfn.XLOOKUP($A132,'PY1 Data(H)'!$A$1:$A$288,'PY1 Data(H)'!$A$1:$CZ$288))</f>
        <v>337631</v>
      </c>
      <c r="CE132" s="176" cm="1">
        <f t="array" ref="CE132">_xlfn.XLOOKUP(CE$1,'PY1 Data(H)'!$A$1:$CZ$1,_xlfn.XLOOKUP($A132,'PY1 Data(H)'!$A$1:$A$288,'PY1 Data(H)'!$A$1:$CZ$288))</f>
        <v>444012</v>
      </c>
      <c r="CF132" s="176" cm="1">
        <f t="array" ref="CF132">_xlfn.XLOOKUP(CF$1,'PY1 Data(H)'!$A$1:$CZ$1,_xlfn.XLOOKUP($A132,'PY1 Data(H)'!$A$1:$A$288,'PY1 Data(H)'!$A$1:$CZ$288))</f>
        <v>400354</v>
      </c>
      <c r="CG132" s="176" cm="1">
        <f t="array" ref="CG132">_xlfn.XLOOKUP(CG$1,'PY1 Data(H)'!$A$1:$CZ$1,_xlfn.XLOOKUP($A132,'PY1 Data(H)'!$A$1:$A$288,'PY1 Data(H)'!$A$1:$CZ$288))</f>
        <v>395588</v>
      </c>
      <c r="CH132" s="176" cm="1">
        <f t="array" ref="CH132">_xlfn.XLOOKUP(CH$1,'PY1 Data(H)'!$A$1:$CZ$1,_xlfn.XLOOKUP($A132,'PY1 Data(H)'!$A$1:$A$288,'PY1 Data(H)'!$A$1:$CZ$288))</f>
        <v>152324</v>
      </c>
      <c r="CI132" s="176" cm="1">
        <f t="array" ref="CI132">_xlfn.XLOOKUP(CI$1,'PY1 Data(H)'!$A$1:$CZ$1,_xlfn.XLOOKUP($A132,'PY1 Data(H)'!$A$1:$A$288,'PY1 Data(H)'!$A$1:$CZ$288))</f>
        <v>298704</v>
      </c>
      <c r="CJ132" s="176" cm="1">
        <f t="array" ref="CJ132">_xlfn.XLOOKUP(CJ$1,'PY1 Data(H)'!$A$1:$CZ$1,_xlfn.XLOOKUP($A132,'PY1 Data(H)'!$A$1:$A$288,'PY1 Data(H)'!$A$1:$CZ$288))</f>
        <v>46087</v>
      </c>
      <c r="CK132" s="176" cm="1">
        <f t="array" ref="CK132">_xlfn.XLOOKUP(CK$1,'PY1 Data(H)'!$A$1:$CZ$1,_xlfn.XLOOKUP($A132,'PY1 Data(H)'!$A$1:$A$288,'PY1 Data(H)'!$A$1:$CZ$288))</f>
        <v>53748</v>
      </c>
      <c r="CL132" s="176" cm="1">
        <f t="array" ref="CL132">_xlfn.XLOOKUP(CL$1,'PY1 Data(H)'!$A$1:$CZ$1,_xlfn.XLOOKUP($A132,'PY1 Data(H)'!$A$1:$A$288,'PY1 Data(H)'!$A$1:$CZ$288))</f>
        <v>45614</v>
      </c>
      <c r="CM132" s="176" cm="1">
        <f t="array" ref="CM132">_xlfn.XLOOKUP(CM$1,'PY1 Data(H)'!$A$1:$CZ$1,_xlfn.XLOOKUP($A132,'PY1 Data(H)'!$A$1:$A$288,'PY1 Data(H)'!$A$1:$CZ$288))</f>
        <v>50138</v>
      </c>
      <c r="CN132" s="176" cm="1">
        <f t="array" ref="CN132">_xlfn.XLOOKUP(CN$1,'PY1 Data(H)'!$A$1:$CZ$1,_xlfn.XLOOKUP($A132,'PY1 Data(H)'!$A$1:$A$288,'PY1 Data(H)'!$A$1:$CZ$288))</f>
        <v>0</v>
      </c>
      <c r="CO132" s="176" cm="1">
        <f t="array" ref="CO132">_xlfn.XLOOKUP(CO$1,'PY1 Data(H)'!$A$1:$CZ$1,_xlfn.XLOOKUP($A132,'PY1 Data(H)'!$A$1:$A$288,'PY1 Data(H)'!$A$1:$CZ$288))</f>
        <v>62849215</v>
      </c>
      <c r="CP132" s="176" cm="1">
        <f t="array" ref="CP132">_xlfn.XLOOKUP(CP$1,'PY1 Data(H)'!$A$1:$CZ$1,_xlfn.XLOOKUP($A132,'PY1 Data(H)'!$A$1:$A$288,'PY1 Data(H)'!$A$1:$CZ$288))</f>
        <v>35603</v>
      </c>
      <c r="CQ132" s="176" cm="1">
        <f t="array" ref="CQ132">_xlfn.XLOOKUP(CQ$1,'PY1 Data(H)'!$A$1:$CZ$1,_xlfn.XLOOKUP($A132,'PY1 Data(H)'!$A$1:$A$288,'PY1 Data(H)'!$A$1:$CZ$288))</f>
        <v>547553</v>
      </c>
      <c r="CR132" s="176" cm="1">
        <f t="array" ref="CR132">_xlfn.XLOOKUP(CR$1,'PY1 Data(H)'!$A$1:$CZ$1,_xlfn.XLOOKUP($A132,'PY1 Data(H)'!$A$1:$A$288,'PY1 Data(H)'!$A$1:$CZ$288))</f>
        <v>4557</v>
      </c>
      <c r="CS132" s="176" cm="1">
        <f t="array" ref="CS132">_xlfn.XLOOKUP(CS$1,'PY1 Data(H)'!$A$1:$CZ$1,_xlfn.XLOOKUP($A132,'PY1 Data(H)'!$A$1:$A$288,'PY1 Data(H)'!$A$1:$CZ$288))</f>
        <v>145460</v>
      </c>
      <c r="CT132" s="176" cm="1">
        <f t="array" ref="CT132">_xlfn.XLOOKUP(CT$1,'PY1 Data(H)'!$A$1:$CZ$1,_xlfn.XLOOKUP($A132,'PY1 Data(H)'!$A$1:$A$288,'PY1 Data(H)'!$A$1:$CZ$288))</f>
        <v>3039009</v>
      </c>
      <c r="CU132" s="176" cm="1">
        <f t="array" ref="CU132">_xlfn.XLOOKUP(CU$1,'PY1 Data(H)'!$A$1:$CZ$1,_xlfn.XLOOKUP($A132,'PY1 Data(H)'!$A$1:$A$288,'PY1 Data(H)'!$A$1:$CZ$288))</f>
        <v>110148</v>
      </c>
      <c r="CV132" s="176" cm="1">
        <f t="array" ref="CV132">_xlfn.XLOOKUP(CV$1,'PY1 Data(H)'!$A$1:$CZ$1,_xlfn.XLOOKUP($A132,'PY1 Data(H)'!$A$1:$A$288,'PY1 Data(H)'!$A$1:$CZ$288))</f>
        <v>82391</v>
      </c>
      <c r="CW132" s="176" cm="1">
        <f t="array" ref="CW132">_xlfn.XLOOKUP(CW$1,'PY1 Data(H)'!$A$1:$CZ$1,_xlfn.XLOOKUP($A132,'PY1 Data(H)'!$A$1:$A$288,'PY1 Data(H)'!$A$1:$CZ$288))</f>
        <v>44101</v>
      </c>
      <c r="CX132" s="176" cm="1">
        <f t="array" ref="CX132">_xlfn.XLOOKUP(CX$1,'PY1 Data(H)'!$A$1:$CZ$1,_xlfn.XLOOKUP($A132,'PY1 Data(H)'!$A$1:$A$288,'PY1 Data(H)'!$A$1:$CZ$288))</f>
        <v>18655</v>
      </c>
      <c r="CY132" s="176" cm="1">
        <f t="array" ref="CY132">_xlfn.XLOOKUP(CY$1,'PY1 Data(H)'!$A$1:$CZ$1,_xlfn.XLOOKUP($A132,'PY1 Data(H)'!$A$1:$A$288,'PY1 Data(H)'!$A$1:$CZ$288))</f>
        <v>31370</v>
      </c>
    </row>
    <row r="133" spans="1:103" x14ac:dyDescent="0.3">
      <c r="D133" s="176" t="e" cm="1">
        <f t="array" ref="D133">_xlfn.XLOOKUP(D$1,'PY1 Data(H)'!$A$1:$CZ$1,_xlfn.XLOOKUP($A133,'PY1 Data(H)'!$A$1:$A$288,'PY1 Data(H)'!$A$1:$CZ$288))</f>
        <v>#N/A</v>
      </c>
      <c r="E133" s="176" t="e" cm="1">
        <f t="array" ref="E133">_xlfn.XLOOKUP(E$1,'PY1 Data(H)'!$A$1:$CZ$1,_xlfn.XLOOKUP($A133,'PY1 Data(H)'!$A$1:$A$288,'PY1 Data(H)'!$A$1:$CZ$288))</f>
        <v>#N/A</v>
      </c>
      <c r="F133" s="176" t="e" cm="1">
        <f t="array" ref="F133">_xlfn.XLOOKUP(F$1,'PY1 Data(H)'!$A$1:$CZ$1,_xlfn.XLOOKUP($A133,'PY1 Data(H)'!$A$1:$A$288,'PY1 Data(H)'!$A$1:$CZ$288))</f>
        <v>#N/A</v>
      </c>
      <c r="G133" s="176" t="e" cm="1">
        <f t="array" ref="G133">_xlfn.XLOOKUP(G$1,'PY1 Data(H)'!$A$1:$CZ$1,_xlfn.XLOOKUP($A133,'PY1 Data(H)'!$A$1:$A$288,'PY1 Data(H)'!$A$1:$CZ$288))</f>
        <v>#N/A</v>
      </c>
      <c r="H133" s="176" t="e" cm="1">
        <f t="array" ref="H133">_xlfn.XLOOKUP(H$1,'PY1 Data(H)'!$A$1:$CZ$1,_xlfn.XLOOKUP($A133,'PY1 Data(H)'!$A$1:$A$288,'PY1 Data(H)'!$A$1:$CZ$288))</f>
        <v>#N/A</v>
      </c>
      <c r="I133" s="176" t="e" cm="1">
        <f t="array" ref="I133">_xlfn.XLOOKUP(I$1,'PY1 Data(H)'!$A$1:$CZ$1,_xlfn.XLOOKUP($A133,'PY1 Data(H)'!$A$1:$A$288,'PY1 Data(H)'!$A$1:$CZ$288))</f>
        <v>#N/A</v>
      </c>
      <c r="J133" s="176" t="e" cm="1">
        <f t="array" ref="J133">_xlfn.XLOOKUP(J$1,'PY1 Data(H)'!$A$1:$CZ$1,_xlfn.XLOOKUP($A133,'PY1 Data(H)'!$A$1:$A$288,'PY1 Data(H)'!$A$1:$CZ$288))</f>
        <v>#N/A</v>
      </c>
      <c r="K133" s="176" t="e" cm="1">
        <f t="array" ref="K133">_xlfn.XLOOKUP(K$1,'PY1 Data(H)'!$A$1:$CZ$1,_xlfn.XLOOKUP($A133,'PY1 Data(H)'!$A$1:$A$288,'PY1 Data(H)'!$A$1:$CZ$288))</f>
        <v>#N/A</v>
      </c>
      <c r="L133" s="176" t="e" cm="1">
        <f t="array" ref="L133">_xlfn.XLOOKUP(L$1,'PY1 Data(H)'!$A$1:$CZ$1,_xlfn.XLOOKUP($A133,'PY1 Data(H)'!$A$1:$A$288,'PY1 Data(H)'!$A$1:$CZ$288))</f>
        <v>#N/A</v>
      </c>
      <c r="M133" s="176" t="e" cm="1">
        <f t="array" ref="M133">_xlfn.XLOOKUP(M$1,'PY1 Data(H)'!$A$1:$CZ$1,_xlfn.XLOOKUP($A133,'PY1 Data(H)'!$A$1:$A$288,'PY1 Data(H)'!$A$1:$CZ$288))</f>
        <v>#N/A</v>
      </c>
      <c r="N133" s="176" t="e" cm="1">
        <f t="array" ref="N133">_xlfn.XLOOKUP(N$1,'PY1 Data(H)'!$A$1:$CZ$1,_xlfn.XLOOKUP($A133,'PY1 Data(H)'!$A$1:$A$288,'PY1 Data(H)'!$A$1:$CZ$288))</f>
        <v>#N/A</v>
      </c>
      <c r="O133" s="176" t="e" cm="1">
        <f t="array" ref="O133">_xlfn.XLOOKUP(O$1,'PY1 Data(H)'!$A$1:$CZ$1,_xlfn.XLOOKUP($A133,'PY1 Data(H)'!$A$1:$A$288,'PY1 Data(H)'!$A$1:$CZ$288))</f>
        <v>#N/A</v>
      </c>
      <c r="P133" s="176" t="e" cm="1">
        <f t="array" ref="P133">_xlfn.XLOOKUP(P$1,'PY1 Data(H)'!$A$1:$CZ$1,_xlfn.XLOOKUP($A133,'PY1 Data(H)'!$A$1:$A$288,'PY1 Data(H)'!$A$1:$CZ$288))</f>
        <v>#N/A</v>
      </c>
      <c r="Q133" s="176" t="e" cm="1">
        <f t="array" ref="Q133">_xlfn.XLOOKUP(Q$1,'PY1 Data(H)'!$A$1:$CZ$1,_xlfn.XLOOKUP($A133,'PY1 Data(H)'!$A$1:$A$288,'PY1 Data(H)'!$A$1:$CZ$288))</f>
        <v>#N/A</v>
      </c>
      <c r="R133" s="176" t="e" cm="1">
        <f t="array" ref="R133">_xlfn.XLOOKUP(R$1,'PY1 Data(H)'!$A$1:$CZ$1,_xlfn.XLOOKUP($A133,'PY1 Data(H)'!$A$1:$A$288,'PY1 Data(H)'!$A$1:$CZ$288))</f>
        <v>#N/A</v>
      </c>
      <c r="S133" s="176" t="e" cm="1">
        <f t="array" ref="S133">_xlfn.XLOOKUP(S$1,'PY1 Data(H)'!$A$1:$CZ$1,_xlfn.XLOOKUP($A133,'PY1 Data(H)'!$A$1:$A$288,'PY1 Data(H)'!$A$1:$CZ$288))</f>
        <v>#N/A</v>
      </c>
      <c r="T133" s="176" t="e" cm="1">
        <f t="array" ref="T133">_xlfn.XLOOKUP(T$1,'PY1 Data(H)'!$A$1:$CZ$1,_xlfn.XLOOKUP($A133,'PY1 Data(H)'!$A$1:$A$288,'PY1 Data(H)'!$A$1:$CZ$288))</f>
        <v>#N/A</v>
      </c>
      <c r="U133" s="176" t="e" cm="1">
        <f t="array" ref="U133">_xlfn.XLOOKUP(U$1,'PY1 Data(H)'!$A$1:$CZ$1,_xlfn.XLOOKUP($A133,'PY1 Data(H)'!$A$1:$A$288,'PY1 Data(H)'!$A$1:$CZ$288))</f>
        <v>#N/A</v>
      </c>
      <c r="V133" s="176" t="e" cm="1">
        <f t="array" ref="V133">_xlfn.XLOOKUP(V$1,'PY1 Data(H)'!$A$1:$CZ$1,_xlfn.XLOOKUP($A133,'PY1 Data(H)'!$A$1:$A$288,'PY1 Data(H)'!$A$1:$CZ$288))</f>
        <v>#N/A</v>
      </c>
      <c r="W133" s="176" t="e" cm="1">
        <f t="array" ref="W133">_xlfn.XLOOKUP(W$1,'PY1 Data(H)'!$A$1:$CZ$1,_xlfn.XLOOKUP($A133,'PY1 Data(H)'!$A$1:$A$288,'PY1 Data(H)'!$A$1:$CZ$288))</f>
        <v>#N/A</v>
      </c>
      <c r="X133" s="176" t="e" cm="1">
        <f t="array" ref="X133">_xlfn.XLOOKUP(X$1,'PY1 Data(H)'!$A$1:$CZ$1,_xlfn.XLOOKUP($A133,'PY1 Data(H)'!$A$1:$A$288,'PY1 Data(H)'!$A$1:$CZ$288))</f>
        <v>#N/A</v>
      </c>
      <c r="Y133" s="176" t="e" cm="1">
        <f t="array" ref="Y133">_xlfn.XLOOKUP(Y$1,'PY1 Data(H)'!$A$1:$CZ$1,_xlfn.XLOOKUP($A133,'PY1 Data(H)'!$A$1:$A$288,'PY1 Data(H)'!$A$1:$CZ$288))</f>
        <v>#N/A</v>
      </c>
      <c r="Z133" s="176" t="e" cm="1">
        <f t="array" ref="Z133">_xlfn.XLOOKUP(Z$1,'PY1 Data(H)'!$A$1:$CZ$1,_xlfn.XLOOKUP($A133,'PY1 Data(H)'!$A$1:$A$288,'PY1 Data(H)'!$A$1:$CZ$288))</f>
        <v>#N/A</v>
      </c>
      <c r="AA133" s="176" t="e" cm="1">
        <f t="array" ref="AA133">_xlfn.XLOOKUP(AA$1,'PY1 Data(H)'!$A$1:$CZ$1,_xlfn.XLOOKUP($A133,'PY1 Data(H)'!$A$1:$A$288,'PY1 Data(H)'!$A$1:$CZ$288))</f>
        <v>#N/A</v>
      </c>
      <c r="AB133" s="176" t="e" cm="1">
        <f t="array" ref="AB133">_xlfn.XLOOKUP(AB$1,'PY1 Data(H)'!$A$1:$CZ$1,_xlfn.XLOOKUP($A133,'PY1 Data(H)'!$A$1:$A$288,'PY1 Data(H)'!$A$1:$CZ$288))</f>
        <v>#N/A</v>
      </c>
      <c r="AC133" s="176" t="e" cm="1">
        <f t="array" ref="AC133">_xlfn.XLOOKUP(AC$1,'PY1 Data(H)'!$A$1:$CZ$1,_xlfn.XLOOKUP($A133,'PY1 Data(H)'!$A$1:$A$288,'PY1 Data(H)'!$A$1:$CZ$288))</f>
        <v>#N/A</v>
      </c>
      <c r="AD133" s="176" t="e" cm="1">
        <f t="array" ref="AD133">_xlfn.XLOOKUP(AD$1,'PY1 Data(H)'!$A$1:$CZ$1,_xlfn.XLOOKUP($A133,'PY1 Data(H)'!$A$1:$A$288,'PY1 Data(H)'!$A$1:$CZ$288))</f>
        <v>#N/A</v>
      </c>
      <c r="AE133" s="176" t="e" cm="1">
        <f t="array" ref="AE133">_xlfn.XLOOKUP(AE$1,'PY1 Data(H)'!$A$1:$CZ$1,_xlfn.XLOOKUP($A133,'PY1 Data(H)'!$A$1:$A$288,'PY1 Data(H)'!$A$1:$CZ$288))</f>
        <v>#N/A</v>
      </c>
      <c r="AF133" s="176" t="e" cm="1">
        <f t="array" ref="AF133">_xlfn.XLOOKUP(AF$1,'PY1 Data(H)'!$A$1:$CZ$1,_xlfn.XLOOKUP($A133,'PY1 Data(H)'!$A$1:$A$288,'PY1 Data(H)'!$A$1:$CZ$288))</f>
        <v>#N/A</v>
      </c>
      <c r="AG133" s="176" t="e" cm="1">
        <f t="array" ref="AG133">_xlfn.XLOOKUP(AG$1,'PY1 Data(H)'!$A$1:$CZ$1,_xlfn.XLOOKUP($A133,'PY1 Data(H)'!$A$1:$A$288,'PY1 Data(H)'!$A$1:$CZ$288))</f>
        <v>#N/A</v>
      </c>
      <c r="AH133" s="176" t="e" cm="1">
        <f t="array" ref="AH133">_xlfn.XLOOKUP(AH$1,'PY1 Data(H)'!$A$1:$CZ$1,_xlfn.XLOOKUP($A133,'PY1 Data(H)'!$A$1:$A$288,'PY1 Data(H)'!$A$1:$CZ$288))</f>
        <v>#N/A</v>
      </c>
      <c r="AI133" s="176" t="e" cm="1">
        <f t="array" ref="AI133">_xlfn.XLOOKUP(AI$1,'PY1 Data(H)'!$A$1:$CZ$1,_xlfn.XLOOKUP($A133,'PY1 Data(H)'!$A$1:$A$288,'PY1 Data(H)'!$A$1:$CZ$288))</f>
        <v>#N/A</v>
      </c>
      <c r="AJ133" s="176" t="e" cm="1">
        <f t="array" ref="AJ133">_xlfn.XLOOKUP(AJ$1,'PY1 Data(H)'!$A$1:$CZ$1,_xlfn.XLOOKUP($A133,'PY1 Data(H)'!$A$1:$A$288,'PY1 Data(H)'!$A$1:$CZ$288))</f>
        <v>#N/A</v>
      </c>
      <c r="AK133" s="176" t="e" cm="1">
        <f t="array" ref="AK133">_xlfn.XLOOKUP(AK$1,'PY1 Data(H)'!$A$1:$CZ$1,_xlfn.XLOOKUP($A133,'PY1 Data(H)'!$A$1:$A$288,'PY1 Data(H)'!$A$1:$CZ$288))</f>
        <v>#N/A</v>
      </c>
      <c r="AL133" s="176" t="e" cm="1">
        <f t="array" ref="AL133">_xlfn.XLOOKUP(AL$1,'PY1 Data(H)'!$A$1:$CZ$1,_xlfn.XLOOKUP($A133,'PY1 Data(H)'!$A$1:$A$288,'PY1 Data(H)'!$A$1:$CZ$288))</f>
        <v>#N/A</v>
      </c>
      <c r="AM133" s="176" t="e" cm="1">
        <f t="array" ref="AM133">_xlfn.XLOOKUP(AM$1,'PY1 Data(H)'!$A$1:$CZ$1,_xlfn.XLOOKUP($A133,'PY1 Data(H)'!$A$1:$A$288,'PY1 Data(H)'!$A$1:$CZ$288))</f>
        <v>#N/A</v>
      </c>
      <c r="AN133" s="176" t="e" cm="1">
        <f t="array" ref="AN133">_xlfn.XLOOKUP(AN$1,'PY1 Data(H)'!$A$1:$CZ$1,_xlfn.XLOOKUP($A133,'PY1 Data(H)'!$A$1:$A$288,'PY1 Data(H)'!$A$1:$CZ$288))</f>
        <v>#N/A</v>
      </c>
      <c r="AO133" s="176" t="e" cm="1">
        <f t="array" ref="AO133">_xlfn.XLOOKUP(AO$1,'PY1 Data(H)'!$A$1:$CZ$1,_xlfn.XLOOKUP($A133,'PY1 Data(H)'!$A$1:$A$288,'PY1 Data(H)'!$A$1:$CZ$288))</f>
        <v>#N/A</v>
      </c>
      <c r="AP133" s="176" t="e" cm="1">
        <f t="array" ref="AP133">_xlfn.XLOOKUP(AP$1,'PY1 Data(H)'!$A$1:$CZ$1,_xlfn.XLOOKUP($A133,'PY1 Data(H)'!$A$1:$A$288,'PY1 Data(H)'!$A$1:$CZ$288))</f>
        <v>#N/A</v>
      </c>
      <c r="AQ133" s="176" t="e" cm="1">
        <f t="array" ref="AQ133">_xlfn.XLOOKUP(AQ$1,'PY1 Data(H)'!$A$1:$CZ$1,_xlfn.XLOOKUP($A133,'PY1 Data(H)'!$A$1:$A$288,'PY1 Data(H)'!$A$1:$CZ$288))</f>
        <v>#N/A</v>
      </c>
      <c r="AR133" s="176" t="e" cm="1">
        <f t="array" ref="AR133">_xlfn.XLOOKUP(AR$1,'PY1 Data(H)'!$A$1:$CZ$1,_xlfn.XLOOKUP($A133,'PY1 Data(H)'!$A$1:$A$288,'PY1 Data(H)'!$A$1:$CZ$288))</f>
        <v>#N/A</v>
      </c>
      <c r="AS133" s="176" t="e" cm="1">
        <f t="array" ref="AS133">_xlfn.XLOOKUP(AS$1,'PY1 Data(H)'!$A$1:$CZ$1,_xlfn.XLOOKUP($A133,'PY1 Data(H)'!$A$1:$A$288,'PY1 Data(H)'!$A$1:$CZ$288))</f>
        <v>#N/A</v>
      </c>
      <c r="AT133" s="176" t="e" cm="1">
        <f t="array" ref="AT133">_xlfn.XLOOKUP(AT$1,'PY1 Data(H)'!$A$1:$CZ$1,_xlfn.XLOOKUP($A133,'PY1 Data(H)'!$A$1:$A$288,'PY1 Data(H)'!$A$1:$CZ$288))</f>
        <v>#N/A</v>
      </c>
      <c r="AU133" s="176" t="e" cm="1">
        <f t="array" ref="AU133">_xlfn.XLOOKUP(AU$1,'PY1 Data(H)'!$A$1:$CZ$1,_xlfn.XLOOKUP($A133,'PY1 Data(H)'!$A$1:$A$288,'PY1 Data(H)'!$A$1:$CZ$288))</f>
        <v>#N/A</v>
      </c>
      <c r="AV133" s="176" t="e" cm="1">
        <f t="array" ref="AV133">_xlfn.XLOOKUP(AV$1,'PY1 Data(H)'!$A$1:$CZ$1,_xlfn.XLOOKUP($A133,'PY1 Data(H)'!$A$1:$A$288,'PY1 Data(H)'!$A$1:$CZ$288))</f>
        <v>#N/A</v>
      </c>
      <c r="AW133" s="176" t="e" cm="1">
        <f t="array" ref="AW133">_xlfn.XLOOKUP(AW$1,'PY1 Data(H)'!$A$1:$CZ$1,_xlfn.XLOOKUP($A133,'PY1 Data(H)'!$A$1:$A$288,'PY1 Data(H)'!$A$1:$CZ$288))</f>
        <v>#N/A</v>
      </c>
      <c r="AX133" s="176" t="e" cm="1">
        <f t="array" ref="AX133">_xlfn.XLOOKUP(AX$1,'PY1 Data(H)'!$A$1:$CZ$1,_xlfn.XLOOKUP($A133,'PY1 Data(H)'!$A$1:$A$288,'PY1 Data(H)'!$A$1:$CZ$288))</f>
        <v>#N/A</v>
      </c>
      <c r="AY133" s="176" t="e" cm="1">
        <f t="array" ref="AY133">_xlfn.XLOOKUP(AY$1,'PY1 Data(H)'!$A$1:$CZ$1,_xlfn.XLOOKUP($A133,'PY1 Data(H)'!$A$1:$A$288,'PY1 Data(H)'!$A$1:$CZ$288))</f>
        <v>#N/A</v>
      </c>
      <c r="AZ133" s="176" t="e" cm="1">
        <f t="array" ref="AZ133">_xlfn.XLOOKUP(AZ$1,'PY1 Data(H)'!$A$1:$CZ$1,_xlfn.XLOOKUP($A133,'PY1 Data(H)'!$A$1:$A$288,'PY1 Data(H)'!$A$1:$CZ$288))</f>
        <v>#N/A</v>
      </c>
      <c r="BA133" s="176" t="e" cm="1">
        <f t="array" ref="BA133">_xlfn.XLOOKUP(BA$1,'PY1 Data(H)'!$A$1:$CZ$1,_xlfn.XLOOKUP($A133,'PY1 Data(H)'!$A$1:$A$288,'PY1 Data(H)'!$A$1:$CZ$288))</f>
        <v>#N/A</v>
      </c>
      <c r="BB133" s="176" t="e" cm="1">
        <f t="array" ref="BB133">_xlfn.XLOOKUP(BB$1,'PY1 Data(H)'!$A$1:$CZ$1,_xlfn.XLOOKUP($A133,'PY1 Data(H)'!$A$1:$A$288,'PY1 Data(H)'!$A$1:$CZ$288))</f>
        <v>#N/A</v>
      </c>
      <c r="BC133" s="176" t="e" cm="1">
        <f t="array" ref="BC133">_xlfn.XLOOKUP(BC$1,'PY1 Data(H)'!$A$1:$CZ$1,_xlfn.XLOOKUP($A133,'PY1 Data(H)'!$A$1:$A$288,'PY1 Data(H)'!$A$1:$CZ$288))</f>
        <v>#N/A</v>
      </c>
      <c r="BD133" s="176" t="e" cm="1">
        <f t="array" ref="BD133">_xlfn.XLOOKUP(BD$1,'PY1 Data(H)'!$A$1:$CZ$1,_xlfn.XLOOKUP($A133,'PY1 Data(H)'!$A$1:$A$288,'PY1 Data(H)'!$A$1:$CZ$288))</f>
        <v>#N/A</v>
      </c>
      <c r="BE133" s="176" t="e" cm="1">
        <f t="array" ref="BE133">_xlfn.XLOOKUP(BE$1,'PY1 Data(H)'!$A$1:$CZ$1,_xlfn.XLOOKUP($A133,'PY1 Data(H)'!$A$1:$A$288,'PY1 Data(H)'!$A$1:$CZ$288))</f>
        <v>#N/A</v>
      </c>
      <c r="BF133" s="176" t="e" cm="1">
        <f t="array" ref="BF133">_xlfn.XLOOKUP(BF$1,'PY1 Data(H)'!$A$1:$CZ$1,_xlfn.XLOOKUP($A133,'PY1 Data(H)'!$A$1:$A$288,'PY1 Data(H)'!$A$1:$CZ$288))</f>
        <v>#N/A</v>
      </c>
      <c r="BG133" s="176" t="e" cm="1">
        <f t="array" ref="BG133">_xlfn.XLOOKUP(BG$1,'PY1 Data(H)'!$A$1:$CZ$1,_xlfn.XLOOKUP($A133,'PY1 Data(H)'!$A$1:$A$288,'PY1 Data(H)'!$A$1:$CZ$288))</f>
        <v>#N/A</v>
      </c>
      <c r="BH133" s="176" t="e" cm="1">
        <f t="array" ref="BH133">_xlfn.XLOOKUP(BH$1,'PY1 Data(H)'!$A$1:$CZ$1,_xlfn.XLOOKUP($A133,'PY1 Data(H)'!$A$1:$A$288,'PY1 Data(H)'!$A$1:$CZ$288))</f>
        <v>#N/A</v>
      </c>
      <c r="BI133" s="176" t="e" cm="1">
        <f t="array" ref="BI133">_xlfn.XLOOKUP(BI$1,'PY1 Data(H)'!$A$1:$CZ$1,_xlfn.XLOOKUP($A133,'PY1 Data(H)'!$A$1:$A$288,'PY1 Data(H)'!$A$1:$CZ$288))</f>
        <v>#N/A</v>
      </c>
      <c r="BJ133" s="176" t="e" cm="1">
        <f t="array" ref="BJ133">_xlfn.XLOOKUP(BJ$1,'PY1 Data(H)'!$A$1:$CZ$1,_xlfn.XLOOKUP($A133,'PY1 Data(H)'!$A$1:$A$288,'PY1 Data(H)'!$A$1:$CZ$288))</f>
        <v>#N/A</v>
      </c>
      <c r="BK133" s="176" t="e" cm="1">
        <f t="array" ref="BK133">_xlfn.XLOOKUP(BK$1,'PY1 Data(H)'!$A$1:$CZ$1,_xlfn.XLOOKUP($A133,'PY1 Data(H)'!$A$1:$A$288,'PY1 Data(H)'!$A$1:$CZ$288))</f>
        <v>#N/A</v>
      </c>
      <c r="BL133" s="176" t="e" cm="1">
        <f t="array" ref="BL133">_xlfn.XLOOKUP(BL$1,'PY1 Data(H)'!$A$1:$CZ$1,_xlfn.XLOOKUP($A133,'PY1 Data(H)'!$A$1:$A$288,'PY1 Data(H)'!$A$1:$CZ$288))</f>
        <v>#N/A</v>
      </c>
      <c r="BM133" s="176" t="e" cm="1">
        <f t="array" ref="BM133">_xlfn.XLOOKUP(BM$1,'PY1 Data(H)'!$A$1:$CZ$1,_xlfn.XLOOKUP($A133,'PY1 Data(H)'!$A$1:$A$288,'PY1 Data(H)'!$A$1:$CZ$288))</f>
        <v>#N/A</v>
      </c>
      <c r="BN133" s="176" t="e" cm="1">
        <f t="array" ref="BN133">_xlfn.XLOOKUP(BN$1,'PY1 Data(H)'!$A$1:$CZ$1,_xlfn.XLOOKUP($A133,'PY1 Data(H)'!$A$1:$A$288,'PY1 Data(H)'!$A$1:$CZ$288))</f>
        <v>#N/A</v>
      </c>
      <c r="BO133" s="176" t="e" cm="1">
        <f t="array" ref="BO133">_xlfn.XLOOKUP(BO$1,'PY1 Data(H)'!$A$1:$CZ$1,_xlfn.XLOOKUP($A133,'PY1 Data(H)'!$A$1:$A$288,'PY1 Data(H)'!$A$1:$CZ$288))</f>
        <v>#N/A</v>
      </c>
      <c r="BP133" s="176" t="e" cm="1">
        <f t="array" ref="BP133">_xlfn.XLOOKUP(BP$1,'PY1 Data(H)'!$A$1:$CZ$1,_xlfn.XLOOKUP($A133,'PY1 Data(H)'!$A$1:$A$288,'PY1 Data(H)'!$A$1:$CZ$288))</f>
        <v>#N/A</v>
      </c>
      <c r="BQ133" s="176" t="e" cm="1">
        <f t="array" ref="BQ133">_xlfn.XLOOKUP(BQ$1,'PY1 Data(H)'!$A$1:$CZ$1,_xlfn.XLOOKUP($A133,'PY1 Data(H)'!$A$1:$A$288,'PY1 Data(H)'!$A$1:$CZ$288))</f>
        <v>#N/A</v>
      </c>
      <c r="BR133" s="176" t="e" cm="1">
        <f t="array" ref="BR133">_xlfn.XLOOKUP(BR$1,'PY1 Data(H)'!$A$1:$CZ$1,_xlfn.XLOOKUP($A133,'PY1 Data(H)'!$A$1:$A$288,'PY1 Data(H)'!$A$1:$CZ$288))</f>
        <v>#N/A</v>
      </c>
      <c r="BS133" s="176" t="e" cm="1">
        <f t="array" ref="BS133">_xlfn.XLOOKUP(BS$1,'PY1 Data(H)'!$A$1:$CZ$1,_xlfn.XLOOKUP($A133,'PY1 Data(H)'!$A$1:$A$288,'PY1 Data(H)'!$A$1:$CZ$288))</f>
        <v>#N/A</v>
      </c>
      <c r="BT133" s="176" t="e" cm="1">
        <f t="array" ref="BT133">_xlfn.XLOOKUP(BT$1,'PY1 Data(H)'!$A$1:$CZ$1,_xlfn.XLOOKUP($A133,'PY1 Data(H)'!$A$1:$A$288,'PY1 Data(H)'!$A$1:$CZ$288))</f>
        <v>#N/A</v>
      </c>
      <c r="BU133" s="176" t="e" cm="1">
        <f t="array" ref="BU133">_xlfn.XLOOKUP(BU$1,'PY1 Data(H)'!$A$1:$CZ$1,_xlfn.XLOOKUP($A133,'PY1 Data(H)'!$A$1:$A$288,'PY1 Data(H)'!$A$1:$CZ$288))</f>
        <v>#N/A</v>
      </c>
      <c r="BV133" s="176" t="e" cm="1">
        <f t="array" ref="BV133">_xlfn.XLOOKUP(BV$1,'PY1 Data(H)'!$A$1:$CZ$1,_xlfn.XLOOKUP($A133,'PY1 Data(H)'!$A$1:$A$288,'PY1 Data(H)'!$A$1:$CZ$288))</f>
        <v>#N/A</v>
      </c>
      <c r="BW133" s="176" t="e" cm="1">
        <f t="array" ref="BW133">_xlfn.XLOOKUP(BW$1,'PY1 Data(H)'!$A$1:$CZ$1,_xlfn.XLOOKUP($A133,'PY1 Data(H)'!$A$1:$A$288,'PY1 Data(H)'!$A$1:$CZ$288))</f>
        <v>#N/A</v>
      </c>
      <c r="BX133" s="176" t="e" cm="1">
        <f t="array" ref="BX133">_xlfn.XLOOKUP(BX$1,'PY1 Data(H)'!$A$1:$CZ$1,_xlfn.XLOOKUP($A133,'PY1 Data(H)'!$A$1:$A$288,'PY1 Data(H)'!$A$1:$CZ$288))</f>
        <v>#N/A</v>
      </c>
      <c r="BY133" s="176" t="e" cm="1">
        <f t="array" ref="BY133">_xlfn.XLOOKUP(BY$1,'PY1 Data(H)'!$A$1:$CZ$1,_xlfn.XLOOKUP($A133,'PY1 Data(H)'!$A$1:$A$288,'PY1 Data(H)'!$A$1:$CZ$288))</f>
        <v>#N/A</v>
      </c>
      <c r="BZ133" s="176" t="e" cm="1">
        <f t="array" ref="BZ133">_xlfn.XLOOKUP(BZ$1,'PY1 Data(H)'!$A$1:$CZ$1,_xlfn.XLOOKUP($A133,'PY1 Data(H)'!$A$1:$A$288,'PY1 Data(H)'!$A$1:$CZ$288))</f>
        <v>#N/A</v>
      </c>
      <c r="CA133" s="176" t="e" cm="1">
        <f t="array" ref="CA133">_xlfn.XLOOKUP(CA$1,'PY1 Data(H)'!$A$1:$CZ$1,_xlfn.XLOOKUP($A133,'PY1 Data(H)'!$A$1:$A$288,'PY1 Data(H)'!$A$1:$CZ$288))</f>
        <v>#N/A</v>
      </c>
      <c r="CB133" s="176" t="e" cm="1">
        <f t="array" ref="CB133">_xlfn.XLOOKUP(CB$1,'PY1 Data(H)'!$A$1:$CZ$1,_xlfn.XLOOKUP($A133,'PY1 Data(H)'!$A$1:$A$288,'PY1 Data(H)'!$A$1:$CZ$288))</f>
        <v>#N/A</v>
      </c>
      <c r="CC133" s="176" t="e" cm="1">
        <f t="array" ref="CC133">_xlfn.XLOOKUP(CC$1,'PY1 Data(H)'!$A$1:$CZ$1,_xlfn.XLOOKUP($A133,'PY1 Data(H)'!$A$1:$A$288,'PY1 Data(H)'!$A$1:$CZ$288))</f>
        <v>#N/A</v>
      </c>
      <c r="CD133" s="176" t="e" cm="1">
        <f t="array" ref="CD133">_xlfn.XLOOKUP(CD$1,'PY1 Data(H)'!$A$1:$CZ$1,_xlfn.XLOOKUP($A133,'PY1 Data(H)'!$A$1:$A$288,'PY1 Data(H)'!$A$1:$CZ$288))</f>
        <v>#N/A</v>
      </c>
      <c r="CE133" s="176" t="e" cm="1">
        <f t="array" ref="CE133">_xlfn.XLOOKUP(CE$1,'PY1 Data(H)'!$A$1:$CZ$1,_xlfn.XLOOKUP($A133,'PY1 Data(H)'!$A$1:$A$288,'PY1 Data(H)'!$A$1:$CZ$288))</f>
        <v>#N/A</v>
      </c>
      <c r="CF133" s="176" t="e" cm="1">
        <f t="array" ref="CF133">_xlfn.XLOOKUP(CF$1,'PY1 Data(H)'!$A$1:$CZ$1,_xlfn.XLOOKUP($A133,'PY1 Data(H)'!$A$1:$A$288,'PY1 Data(H)'!$A$1:$CZ$288))</f>
        <v>#N/A</v>
      </c>
      <c r="CG133" s="176" t="e" cm="1">
        <f t="array" ref="CG133">_xlfn.XLOOKUP(CG$1,'PY1 Data(H)'!$A$1:$CZ$1,_xlfn.XLOOKUP($A133,'PY1 Data(H)'!$A$1:$A$288,'PY1 Data(H)'!$A$1:$CZ$288))</f>
        <v>#N/A</v>
      </c>
      <c r="CH133" s="176" t="e" cm="1">
        <f t="array" ref="CH133">_xlfn.XLOOKUP(CH$1,'PY1 Data(H)'!$A$1:$CZ$1,_xlfn.XLOOKUP($A133,'PY1 Data(H)'!$A$1:$A$288,'PY1 Data(H)'!$A$1:$CZ$288))</f>
        <v>#N/A</v>
      </c>
      <c r="CI133" s="176" t="e" cm="1">
        <f t="array" ref="CI133">_xlfn.XLOOKUP(CI$1,'PY1 Data(H)'!$A$1:$CZ$1,_xlfn.XLOOKUP($A133,'PY1 Data(H)'!$A$1:$A$288,'PY1 Data(H)'!$A$1:$CZ$288))</f>
        <v>#N/A</v>
      </c>
      <c r="CJ133" s="176" t="e" cm="1">
        <f t="array" ref="CJ133">_xlfn.XLOOKUP(CJ$1,'PY1 Data(H)'!$A$1:$CZ$1,_xlfn.XLOOKUP($A133,'PY1 Data(H)'!$A$1:$A$288,'PY1 Data(H)'!$A$1:$CZ$288))</f>
        <v>#N/A</v>
      </c>
      <c r="CK133" s="176" t="e" cm="1">
        <f t="array" ref="CK133">_xlfn.XLOOKUP(CK$1,'PY1 Data(H)'!$A$1:$CZ$1,_xlfn.XLOOKUP($A133,'PY1 Data(H)'!$A$1:$A$288,'PY1 Data(H)'!$A$1:$CZ$288))</f>
        <v>#N/A</v>
      </c>
      <c r="CL133" s="176" t="e" cm="1">
        <f t="array" ref="CL133">_xlfn.XLOOKUP(CL$1,'PY1 Data(H)'!$A$1:$CZ$1,_xlfn.XLOOKUP($A133,'PY1 Data(H)'!$A$1:$A$288,'PY1 Data(H)'!$A$1:$CZ$288))</f>
        <v>#N/A</v>
      </c>
      <c r="CM133" s="176" t="e" cm="1">
        <f t="array" ref="CM133">_xlfn.XLOOKUP(CM$1,'PY1 Data(H)'!$A$1:$CZ$1,_xlfn.XLOOKUP($A133,'PY1 Data(H)'!$A$1:$A$288,'PY1 Data(H)'!$A$1:$CZ$288))</f>
        <v>#N/A</v>
      </c>
      <c r="CN133" s="176" t="e" cm="1">
        <f t="array" ref="CN133">_xlfn.XLOOKUP(CN$1,'PY1 Data(H)'!$A$1:$CZ$1,_xlfn.XLOOKUP($A133,'PY1 Data(H)'!$A$1:$A$288,'PY1 Data(H)'!$A$1:$CZ$288))</f>
        <v>#N/A</v>
      </c>
      <c r="CO133" s="176" t="e" cm="1">
        <f t="array" ref="CO133">_xlfn.XLOOKUP(CO$1,'PY1 Data(H)'!$A$1:$CZ$1,_xlfn.XLOOKUP($A133,'PY1 Data(H)'!$A$1:$A$288,'PY1 Data(H)'!$A$1:$CZ$288))</f>
        <v>#N/A</v>
      </c>
      <c r="CP133" s="176" t="e" cm="1">
        <f t="array" ref="CP133">_xlfn.XLOOKUP(CP$1,'PY1 Data(H)'!$A$1:$CZ$1,_xlfn.XLOOKUP($A133,'PY1 Data(H)'!$A$1:$A$288,'PY1 Data(H)'!$A$1:$CZ$288))</f>
        <v>#N/A</v>
      </c>
      <c r="CQ133" s="176" t="e" cm="1">
        <f t="array" ref="CQ133">_xlfn.XLOOKUP(CQ$1,'PY1 Data(H)'!$A$1:$CZ$1,_xlfn.XLOOKUP($A133,'PY1 Data(H)'!$A$1:$A$288,'PY1 Data(H)'!$A$1:$CZ$288))</f>
        <v>#N/A</v>
      </c>
      <c r="CR133" s="176" t="e" cm="1">
        <f t="array" ref="CR133">_xlfn.XLOOKUP(CR$1,'PY1 Data(H)'!$A$1:$CZ$1,_xlfn.XLOOKUP($A133,'PY1 Data(H)'!$A$1:$A$288,'PY1 Data(H)'!$A$1:$CZ$288))</f>
        <v>#N/A</v>
      </c>
      <c r="CS133" s="176" t="e" cm="1">
        <f t="array" ref="CS133">_xlfn.XLOOKUP(CS$1,'PY1 Data(H)'!$A$1:$CZ$1,_xlfn.XLOOKUP($A133,'PY1 Data(H)'!$A$1:$A$288,'PY1 Data(H)'!$A$1:$CZ$288))</f>
        <v>#N/A</v>
      </c>
      <c r="CT133" s="176" t="e" cm="1">
        <f t="array" ref="CT133">_xlfn.XLOOKUP(CT$1,'PY1 Data(H)'!$A$1:$CZ$1,_xlfn.XLOOKUP($A133,'PY1 Data(H)'!$A$1:$A$288,'PY1 Data(H)'!$A$1:$CZ$288))</f>
        <v>#N/A</v>
      </c>
      <c r="CU133" s="176" t="e" cm="1">
        <f t="array" ref="CU133">_xlfn.XLOOKUP(CU$1,'PY1 Data(H)'!$A$1:$CZ$1,_xlfn.XLOOKUP($A133,'PY1 Data(H)'!$A$1:$A$288,'PY1 Data(H)'!$A$1:$CZ$288))</f>
        <v>#N/A</v>
      </c>
      <c r="CV133" s="176" t="e" cm="1">
        <f t="array" ref="CV133">_xlfn.XLOOKUP(CV$1,'PY1 Data(H)'!$A$1:$CZ$1,_xlfn.XLOOKUP($A133,'PY1 Data(H)'!$A$1:$A$288,'PY1 Data(H)'!$A$1:$CZ$288))</f>
        <v>#N/A</v>
      </c>
      <c r="CW133" s="176" t="e" cm="1">
        <f t="array" ref="CW133">_xlfn.XLOOKUP(CW$1,'PY1 Data(H)'!$A$1:$CZ$1,_xlfn.XLOOKUP($A133,'PY1 Data(H)'!$A$1:$A$288,'PY1 Data(H)'!$A$1:$CZ$288))</f>
        <v>#N/A</v>
      </c>
      <c r="CX133" s="176" t="e" cm="1">
        <f t="array" ref="CX133">_xlfn.XLOOKUP(CX$1,'PY1 Data(H)'!$A$1:$CZ$1,_xlfn.XLOOKUP($A133,'PY1 Data(H)'!$A$1:$A$288,'PY1 Data(H)'!$A$1:$CZ$288))</f>
        <v>#N/A</v>
      </c>
      <c r="CY133" s="176" t="e" cm="1">
        <f t="array" ref="CY133">_xlfn.XLOOKUP(CY$1,'PY1 Data(H)'!$A$1:$CZ$1,_xlfn.XLOOKUP($A133,'PY1 Data(H)'!$A$1:$A$288,'PY1 Data(H)'!$A$1:$CZ$288))</f>
        <v>#N/A</v>
      </c>
    </row>
    <row r="134" spans="1:103" x14ac:dyDescent="0.3">
      <c r="A134">
        <v>656</v>
      </c>
      <c r="D134" s="176" cm="1">
        <f t="array" ref="D134">_xlfn.XLOOKUP(D$1,'PY1 Data(H)'!$A$1:$CZ$1,_xlfn.XLOOKUP($A134,'PY1 Data(H)'!$A$1:$A$288,'PY1 Data(H)'!$A$1:$CZ$288))</f>
        <v>2</v>
      </c>
      <c r="E134" s="176" cm="1">
        <f t="array" ref="E134">_xlfn.XLOOKUP(E$1,'PY1 Data(H)'!$A$1:$CZ$1,_xlfn.XLOOKUP($A134,'PY1 Data(H)'!$A$1:$A$288,'PY1 Data(H)'!$A$1:$CZ$288))</f>
        <v>2</v>
      </c>
      <c r="F134" s="176" cm="1">
        <f t="array" ref="F134">_xlfn.XLOOKUP(F$1,'PY1 Data(H)'!$A$1:$CZ$1,_xlfn.XLOOKUP($A134,'PY1 Data(H)'!$A$1:$A$288,'PY1 Data(H)'!$A$1:$CZ$288))</f>
        <v>2</v>
      </c>
      <c r="G134" s="176" cm="1">
        <f t="array" ref="G134">_xlfn.XLOOKUP(G$1,'PY1 Data(H)'!$A$1:$CZ$1,_xlfn.XLOOKUP($A134,'PY1 Data(H)'!$A$1:$A$288,'PY1 Data(H)'!$A$1:$CZ$288))</f>
        <v>0</v>
      </c>
      <c r="H134" s="176" cm="1">
        <f t="array" ref="H134">_xlfn.XLOOKUP(H$1,'PY1 Data(H)'!$A$1:$CZ$1,_xlfn.XLOOKUP($A134,'PY1 Data(H)'!$A$1:$A$288,'PY1 Data(H)'!$A$1:$CZ$288))</f>
        <v>0</v>
      </c>
      <c r="I134" s="176" cm="1">
        <f t="array" ref="I134">_xlfn.XLOOKUP(I$1,'PY1 Data(H)'!$A$1:$CZ$1,_xlfn.XLOOKUP($A134,'PY1 Data(H)'!$A$1:$A$288,'PY1 Data(H)'!$A$1:$CZ$288))</f>
        <v>0</v>
      </c>
      <c r="J134" s="176" cm="1">
        <f t="array" ref="J134">_xlfn.XLOOKUP(J$1,'PY1 Data(H)'!$A$1:$CZ$1,_xlfn.XLOOKUP($A134,'PY1 Data(H)'!$A$1:$A$288,'PY1 Data(H)'!$A$1:$CZ$288))</f>
        <v>2</v>
      </c>
      <c r="K134" s="176" cm="1">
        <f t="array" ref="K134">_xlfn.XLOOKUP(K$1,'PY1 Data(H)'!$A$1:$CZ$1,_xlfn.XLOOKUP($A134,'PY1 Data(H)'!$A$1:$A$288,'PY1 Data(H)'!$A$1:$CZ$288))</f>
        <v>2</v>
      </c>
      <c r="L134" s="176" cm="1">
        <f t="array" ref="L134">_xlfn.XLOOKUP(L$1,'PY1 Data(H)'!$A$1:$CZ$1,_xlfn.XLOOKUP($A134,'PY1 Data(H)'!$A$1:$A$288,'PY1 Data(H)'!$A$1:$CZ$288))</f>
        <v>2</v>
      </c>
      <c r="M134" s="176" cm="1">
        <f t="array" ref="M134">_xlfn.XLOOKUP(M$1,'PY1 Data(H)'!$A$1:$CZ$1,_xlfn.XLOOKUP($A134,'PY1 Data(H)'!$A$1:$A$288,'PY1 Data(H)'!$A$1:$CZ$288))</f>
        <v>2</v>
      </c>
      <c r="N134" s="176" cm="1">
        <f t="array" ref="N134">_xlfn.XLOOKUP(N$1,'PY1 Data(H)'!$A$1:$CZ$1,_xlfn.XLOOKUP($A134,'PY1 Data(H)'!$A$1:$A$288,'PY1 Data(H)'!$A$1:$CZ$288))</f>
        <v>2</v>
      </c>
      <c r="O134" s="176" cm="1">
        <f t="array" ref="O134">_xlfn.XLOOKUP(O$1,'PY1 Data(H)'!$A$1:$CZ$1,_xlfn.XLOOKUP($A134,'PY1 Data(H)'!$A$1:$A$288,'PY1 Data(H)'!$A$1:$CZ$288))</f>
        <v>2</v>
      </c>
      <c r="P134" s="176" cm="1">
        <f t="array" ref="P134">_xlfn.XLOOKUP(P$1,'PY1 Data(H)'!$A$1:$CZ$1,_xlfn.XLOOKUP($A134,'PY1 Data(H)'!$A$1:$A$288,'PY1 Data(H)'!$A$1:$CZ$288))</f>
        <v>0</v>
      </c>
      <c r="Q134" s="176" cm="1">
        <f t="array" ref="Q134">_xlfn.XLOOKUP(Q$1,'PY1 Data(H)'!$A$1:$CZ$1,_xlfn.XLOOKUP($A134,'PY1 Data(H)'!$A$1:$A$288,'PY1 Data(H)'!$A$1:$CZ$288))</f>
        <v>2</v>
      </c>
      <c r="R134" s="176" cm="1">
        <f t="array" ref="R134">_xlfn.XLOOKUP(R$1,'PY1 Data(H)'!$A$1:$CZ$1,_xlfn.XLOOKUP($A134,'PY1 Data(H)'!$A$1:$A$288,'PY1 Data(H)'!$A$1:$CZ$288))</f>
        <v>2</v>
      </c>
      <c r="S134" s="176" cm="1">
        <f t="array" ref="S134">_xlfn.XLOOKUP(S$1,'PY1 Data(H)'!$A$1:$CZ$1,_xlfn.XLOOKUP($A134,'PY1 Data(H)'!$A$1:$A$288,'PY1 Data(H)'!$A$1:$CZ$288))</f>
        <v>2</v>
      </c>
      <c r="T134" s="176" cm="1">
        <f t="array" ref="T134">_xlfn.XLOOKUP(T$1,'PY1 Data(H)'!$A$1:$CZ$1,_xlfn.XLOOKUP($A134,'PY1 Data(H)'!$A$1:$A$288,'PY1 Data(H)'!$A$1:$CZ$288))</f>
        <v>0</v>
      </c>
      <c r="U134" s="176" cm="1">
        <f t="array" ref="U134">_xlfn.XLOOKUP(U$1,'PY1 Data(H)'!$A$1:$CZ$1,_xlfn.XLOOKUP($A134,'PY1 Data(H)'!$A$1:$A$288,'PY1 Data(H)'!$A$1:$CZ$288))</f>
        <v>2</v>
      </c>
      <c r="V134" s="176" cm="1">
        <f t="array" ref="V134">_xlfn.XLOOKUP(V$1,'PY1 Data(H)'!$A$1:$CZ$1,_xlfn.XLOOKUP($A134,'PY1 Data(H)'!$A$1:$A$288,'PY1 Data(H)'!$A$1:$CZ$288))</f>
        <v>0</v>
      </c>
      <c r="W134" s="176" cm="1">
        <f t="array" ref="W134">_xlfn.XLOOKUP(W$1,'PY1 Data(H)'!$A$1:$CZ$1,_xlfn.XLOOKUP($A134,'PY1 Data(H)'!$A$1:$A$288,'PY1 Data(H)'!$A$1:$CZ$288))</f>
        <v>0</v>
      </c>
      <c r="X134" s="176" cm="1">
        <f t="array" ref="X134">_xlfn.XLOOKUP(X$1,'PY1 Data(H)'!$A$1:$CZ$1,_xlfn.XLOOKUP($A134,'PY1 Data(H)'!$A$1:$A$288,'PY1 Data(H)'!$A$1:$CZ$288))</f>
        <v>2</v>
      </c>
      <c r="Y134" s="176" cm="1">
        <f t="array" ref="Y134">_xlfn.XLOOKUP(Y$1,'PY1 Data(H)'!$A$1:$CZ$1,_xlfn.XLOOKUP($A134,'PY1 Data(H)'!$A$1:$A$288,'PY1 Data(H)'!$A$1:$CZ$288))</f>
        <v>2</v>
      </c>
      <c r="Z134" s="176" cm="1">
        <f t="array" ref="Z134">_xlfn.XLOOKUP(Z$1,'PY1 Data(H)'!$A$1:$CZ$1,_xlfn.XLOOKUP($A134,'PY1 Data(H)'!$A$1:$A$288,'PY1 Data(H)'!$A$1:$CZ$288))</f>
        <v>0</v>
      </c>
      <c r="AA134" s="176" cm="1">
        <f t="array" ref="AA134">_xlfn.XLOOKUP(AA$1,'PY1 Data(H)'!$A$1:$CZ$1,_xlfn.XLOOKUP($A134,'PY1 Data(H)'!$A$1:$A$288,'PY1 Data(H)'!$A$1:$CZ$288))</f>
        <v>2</v>
      </c>
      <c r="AB134" s="176" cm="1">
        <f t="array" ref="AB134">_xlfn.XLOOKUP(AB$1,'PY1 Data(H)'!$A$1:$CZ$1,_xlfn.XLOOKUP($A134,'PY1 Data(H)'!$A$1:$A$288,'PY1 Data(H)'!$A$1:$CZ$288))</f>
        <v>1</v>
      </c>
      <c r="AC134" s="176" cm="1">
        <f t="array" ref="AC134">_xlfn.XLOOKUP(AC$1,'PY1 Data(H)'!$A$1:$CZ$1,_xlfn.XLOOKUP($A134,'PY1 Data(H)'!$A$1:$A$288,'PY1 Data(H)'!$A$1:$CZ$288))</f>
        <v>1</v>
      </c>
      <c r="AD134" s="176" cm="1">
        <f t="array" ref="AD134">_xlfn.XLOOKUP(AD$1,'PY1 Data(H)'!$A$1:$CZ$1,_xlfn.XLOOKUP($A134,'PY1 Data(H)'!$A$1:$A$288,'PY1 Data(H)'!$A$1:$CZ$288))</f>
        <v>2</v>
      </c>
      <c r="AE134" s="176" cm="1">
        <f t="array" ref="AE134">_xlfn.XLOOKUP(AE$1,'PY1 Data(H)'!$A$1:$CZ$1,_xlfn.XLOOKUP($A134,'PY1 Data(H)'!$A$1:$A$288,'PY1 Data(H)'!$A$1:$CZ$288))</f>
        <v>2</v>
      </c>
      <c r="AF134" s="176" cm="1">
        <f t="array" ref="AF134">_xlfn.XLOOKUP(AF$1,'PY1 Data(H)'!$A$1:$CZ$1,_xlfn.XLOOKUP($A134,'PY1 Data(H)'!$A$1:$A$288,'PY1 Data(H)'!$A$1:$CZ$288))</f>
        <v>0</v>
      </c>
      <c r="AG134" s="176" cm="1">
        <f t="array" ref="AG134">_xlfn.XLOOKUP(AG$1,'PY1 Data(H)'!$A$1:$CZ$1,_xlfn.XLOOKUP($A134,'PY1 Data(H)'!$A$1:$A$288,'PY1 Data(H)'!$A$1:$CZ$288))</f>
        <v>2</v>
      </c>
      <c r="AH134" s="176" cm="1">
        <f t="array" ref="AH134">_xlfn.XLOOKUP(AH$1,'PY1 Data(H)'!$A$1:$CZ$1,_xlfn.XLOOKUP($A134,'PY1 Data(H)'!$A$1:$A$288,'PY1 Data(H)'!$A$1:$CZ$288))</f>
        <v>2</v>
      </c>
      <c r="AI134" s="176" cm="1">
        <f t="array" ref="AI134">_xlfn.XLOOKUP(AI$1,'PY1 Data(H)'!$A$1:$CZ$1,_xlfn.XLOOKUP($A134,'PY1 Data(H)'!$A$1:$A$288,'PY1 Data(H)'!$A$1:$CZ$288))</f>
        <v>2</v>
      </c>
      <c r="AJ134" s="176" cm="1">
        <f t="array" ref="AJ134">_xlfn.XLOOKUP(AJ$1,'PY1 Data(H)'!$A$1:$CZ$1,_xlfn.XLOOKUP($A134,'PY1 Data(H)'!$A$1:$A$288,'PY1 Data(H)'!$A$1:$CZ$288))</f>
        <v>0</v>
      </c>
      <c r="AK134" s="176" cm="1">
        <f t="array" ref="AK134">_xlfn.XLOOKUP(AK$1,'PY1 Data(H)'!$A$1:$CZ$1,_xlfn.XLOOKUP($A134,'PY1 Data(H)'!$A$1:$A$288,'PY1 Data(H)'!$A$1:$CZ$288))</f>
        <v>2</v>
      </c>
      <c r="AL134" s="176" cm="1">
        <f t="array" ref="AL134">_xlfn.XLOOKUP(AL$1,'PY1 Data(H)'!$A$1:$CZ$1,_xlfn.XLOOKUP($A134,'PY1 Data(H)'!$A$1:$A$288,'PY1 Data(H)'!$A$1:$CZ$288))</f>
        <v>2</v>
      </c>
      <c r="AM134" s="176" cm="1">
        <f t="array" ref="AM134">_xlfn.XLOOKUP(AM$1,'PY1 Data(H)'!$A$1:$CZ$1,_xlfn.XLOOKUP($A134,'PY1 Data(H)'!$A$1:$A$288,'PY1 Data(H)'!$A$1:$CZ$288))</f>
        <v>2</v>
      </c>
      <c r="AN134" s="176" cm="1">
        <f t="array" ref="AN134">_xlfn.XLOOKUP(AN$1,'PY1 Data(H)'!$A$1:$CZ$1,_xlfn.XLOOKUP($A134,'PY1 Data(H)'!$A$1:$A$288,'PY1 Data(H)'!$A$1:$CZ$288))</f>
        <v>0</v>
      </c>
      <c r="AO134" s="176" cm="1">
        <f t="array" ref="AO134">_xlfn.XLOOKUP(AO$1,'PY1 Data(H)'!$A$1:$CZ$1,_xlfn.XLOOKUP($A134,'PY1 Data(H)'!$A$1:$A$288,'PY1 Data(H)'!$A$1:$CZ$288))</f>
        <v>2</v>
      </c>
      <c r="AP134" s="176" cm="1">
        <f t="array" ref="AP134">_xlfn.XLOOKUP(AP$1,'PY1 Data(H)'!$A$1:$CZ$1,_xlfn.XLOOKUP($A134,'PY1 Data(H)'!$A$1:$A$288,'PY1 Data(H)'!$A$1:$CZ$288))</f>
        <v>0</v>
      </c>
      <c r="AQ134" s="176" cm="1">
        <f t="array" ref="AQ134">_xlfn.XLOOKUP(AQ$1,'PY1 Data(H)'!$A$1:$CZ$1,_xlfn.XLOOKUP($A134,'PY1 Data(H)'!$A$1:$A$288,'PY1 Data(H)'!$A$1:$CZ$288))</f>
        <v>2</v>
      </c>
      <c r="AR134" s="176" cm="1">
        <f t="array" ref="AR134">_xlfn.XLOOKUP(AR$1,'PY1 Data(H)'!$A$1:$CZ$1,_xlfn.XLOOKUP($A134,'PY1 Data(H)'!$A$1:$A$288,'PY1 Data(H)'!$A$1:$CZ$288))</f>
        <v>2</v>
      </c>
      <c r="AS134" s="176" cm="1">
        <f t="array" ref="AS134">_xlfn.XLOOKUP(AS$1,'PY1 Data(H)'!$A$1:$CZ$1,_xlfn.XLOOKUP($A134,'PY1 Data(H)'!$A$1:$A$288,'PY1 Data(H)'!$A$1:$CZ$288))</f>
        <v>2</v>
      </c>
      <c r="AT134" s="176" cm="1">
        <f t="array" ref="AT134">_xlfn.XLOOKUP(AT$1,'PY1 Data(H)'!$A$1:$CZ$1,_xlfn.XLOOKUP($A134,'PY1 Data(H)'!$A$1:$A$288,'PY1 Data(H)'!$A$1:$CZ$288))</f>
        <v>0</v>
      </c>
      <c r="AU134" s="176" cm="1">
        <f t="array" ref="AU134">_xlfn.XLOOKUP(AU$1,'PY1 Data(H)'!$A$1:$CZ$1,_xlfn.XLOOKUP($A134,'PY1 Data(H)'!$A$1:$A$288,'PY1 Data(H)'!$A$1:$CZ$288))</f>
        <v>2</v>
      </c>
      <c r="AV134" s="176" cm="1">
        <f t="array" ref="AV134">_xlfn.XLOOKUP(AV$1,'PY1 Data(H)'!$A$1:$CZ$1,_xlfn.XLOOKUP($A134,'PY1 Data(H)'!$A$1:$A$288,'PY1 Data(H)'!$A$1:$CZ$288))</f>
        <v>2</v>
      </c>
      <c r="AW134" s="176" cm="1">
        <f t="array" ref="AW134">_xlfn.XLOOKUP(AW$1,'PY1 Data(H)'!$A$1:$CZ$1,_xlfn.XLOOKUP($A134,'PY1 Data(H)'!$A$1:$A$288,'PY1 Data(H)'!$A$1:$CZ$288))</f>
        <v>2</v>
      </c>
      <c r="AX134" s="176" cm="1">
        <f t="array" ref="AX134">_xlfn.XLOOKUP(AX$1,'PY1 Data(H)'!$A$1:$CZ$1,_xlfn.XLOOKUP($A134,'PY1 Data(H)'!$A$1:$A$288,'PY1 Data(H)'!$A$1:$CZ$288))</f>
        <v>0</v>
      </c>
      <c r="AY134" s="176" cm="1">
        <f t="array" ref="AY134">_xlfn.XLOOKUP(AY$1,'PY1 Data(H)'!$A$1:$CZ$1,_xlfn.XLOOKUP($A134,'PY1 Data(H)'!$A$1:$A$288,'PY1 Data(H)'!$A$1:$CZ$288))</f>
        <v>0</v>
      </c>
      <c r="AZ134" s="176" cm="1">
        <f t="array" ref="AZ134">_xlfn.XLOOKUP(AZ$1,'PY1 Data(H)'!$A$1:$CZ$1,_xlfn.XLOOKUP($A134,'PY1 Data(H)'!$A$1:$A$288,'PY1 Data(H)'!$A$1:$CZ$288))</f>
        <v>2</v>
      </c>
      <c r="BA134" s="176" cm="1">
        <f t="array" ref="BA134">_xlfn.XLOOKUP(BA$1,'PY1 Data(H)'!$A$1:$CZ$1,_xlfn.XLOOKUP($A134,'PY1 Data(H)'!$A$1:$A$288,'PY1 Data(H)'!$A$1:$CZ$288))</f>
        <v>2</v>
      </c>
      <c r="BB134" s="176" cm="1">
        <f t="array" ref="BB134">_xlfn.XLOOKUP(BB$1,'PY1 Data(H)'!$A$1:$CZ$1,_xlfn.XLOOKUP($A134,'PY1 Data(H)'!$A$1:$A$288,'PY1 Data(H)'!$A$1:$CZ$288))</f>
        <v>2</v>
      </c>
      <c r="BC134" s="176" cm="1">
        <f t="array" ref="BC134">_xlfn.XLOOKUP(BC$1,'PY1 Data(H)'!$A$1:$CZ$1,_xlfn.XLOOKUP($A134,'PY1 Data(H)'!$A$1:$A$288,'PY1 Data(H)'!$A$1:$CZ$288))</f>
        <v>2</v>
      </c>
      <c r="BD134" s="176" cm="1">
        <f t="array" ref="BD134">_xlfn.XLOOKUP(BD$1,'PY1 Data(H)'!$A$1:$CZ$1,_xlfn.XLOOKUP($A134,'PY1 Data(H)'!$A$1:$A$288,'PY1 Data(H)'!$A$1:$CZ$288))</f>
        <v>2</v>
      </c>
      <c r="BE134" s="176" cm="1">
        <f t="array" ref="BE134">_xlfn.XLOOKUP(BE$1,'PY1 Data(H)'!$A$1:$CZ$1,_xlfn.XLOOKUP($A134,'PY1 Data(H)'!$A$1:$A$288,'PY1 Data(H)'!$A$1:$CZ$288))</f>
        <v>2</v>
      </c>
      <c r="BF134" s="176" cm="1">
        <f t="array" ref="BF134">_xlfn.XLOOKUP(BF$1,'PY1 Data(H)'!$A$1:$CZ$1,_xlfn.XLOOKUP($A134,'PY1 Data(H)'!$A$1:$A$288,'PY1 Data(H)'!$A$1:$CZ$288))</f>
        <v>2</v>
      </c>
      <c r="BG134" s="176" cm="1">
        <f t="array" ref="BG134">_xlfn.XLOOKUP(BG$1,'PY1 Data(H)'!$A$1:$CZ$1,_xlfn.XLOOKUP($A134,'PY1 Data(H)'!$A$1:$A$288,'PY1 Data(H)'!$A$1:$CZ$288))</f>
        <v>2</v>
      </c>
      <c r="BH134" s="176" cm="1">
        <f t="array" ref="BH134">_xlfn.XLOOKUP(BH$1,'PY1 Data(H)'!$A$1:$CZ$1,_xlfn.XLOOKUP($A134,'PY1 Data(H)'!$A$1:$A$288,'PY1 Data(H)'!$A$1:$CZ$288))</f>
        <v>2</v>
      </c>
      <c r="BI134" s="176" cm="1">
        <f t="array" ref="BI134">_xlfn.XLOOKUP(BI$1,'PY1 Data(H)'!$A$1:$CZ$1,_xlfn.XLOOKUP($A134,'PY1 Data(H)'!$A$1:$A$288,'PY1 Data(H)'!$A$1:$CZ$288))</f>
        <v>2</v>
      </c>
      <c r="BJ134" s="176" cm="1">
        <f t="array" ref="BJ134">_xlfn.XLOOKUP(BJ$1,'PY1 Data(H)'!$A$1:$CZ$1,_xlfn.XLOOKUP($A134,'PY1 Data(H)'!$A$1:$A$288,'PY1 Data(H)'!$A$1:$CZ$288))</f>
        <v>2</v>
      </c>
      <c r="BK134" s="176" cm="1">
        <f t="array" ref="BK134">_xlfn.XLOOKUP(BK$1,'PY1 Data(H)'!$A$1:$CZ$1,_xlfn.XLOOKUP($A134,'PY1 Data(H)'!$A$1:$A$288,'PY1 Data(H)'!$A$1:$CZ$288))</f>
        <v>2</v>
      </c>
      <c r="BL134" s="176" cm="1">
        <f t="array" ref="BL134">_xlfn.XLOOKUP(BL$1,'PY1 Data(H)'!$A$1:$CZ$1,_xlfn.XLOOKUP($A134,'PY1 Data(H)'!$A$1:$A$288,'PY1 Data(H)'!$A$1:$CZ$288))</f>
        <v>0</v>
      </c>
      <c r="BM134" s="176" cm="1">
        <f t="array" ref="BM134">_xlfn.XLOOKUP(BM$1,'PY1 Data(H)'!$A$1:$CZ$1,_xlfn.XLOOKUP($A134,'PY1 Data(H)'!$A$1:$A$288,'PY1 Data(H)'!$A$1:$CZ$288))</f>
        <v>2</v>
      </c>
      <c r="BN134" s="176" cm="1">
        <f t="array" ref="BN134">_xlfn.XLOOKUP(BN$1,'PY1 Data(H)'!$A$1:$CZ$1,_xlfn.XLOOKUP($A134,'PY1 Data(H)'!$A$1:$A$288,'PY1 Data(H)'!$A$1:$CZ$288))</f>
        <v>2</v>
      </c>
      <c r="BO134" s="176" cm="1">
        <f t="array" ref="BO134">_xlfn.XLOOKUP(BO$1,'PY1 Data(H)'!$A$1:$CZ$1,_xlfn.XLOOKUP($A134,'PY1 Data(H)'!$A$1:$A$288,'PY1 Data(H)'!$A$1:$CZ$288))</f>
        <v>2</v>
      </c>
      <c r="BP134" s="176" cm="1">
        <f t="array" ref="BP134">_xlfn.XLOOKUP(BP$1,'PY1 Data(H)'!$A$1:$CZ$1,_xlfn.XLOOKUP($A134,'PY1 Data(H)'!$A$1:$A$288,'PY1 Data(H)'!$A$1:$CZ$288))</f>
        <v>2</v>
      </c>
      <c r="BQ134" s="176" cm="1">
        <f t="array" ref="BQ134">_xlfn.XLOOKUP(BQ$1,'PY1 Data(H)'!$A$1:$CZ$1,_xlfn.XLOOKUP($A134,'PY1 Data(H)'!$A$1:$A$288,'PY1 Data(H)'!$A$1:$CZ$288))</f>
        <v>2</v>
      </c>
      <c r="BR134" s="176" cm="1">
        <f t="array" ref="BR134">_xlfn.XLOOKUP(BR$1,'PY1 Data(H)'!$A$1:$CZ$1,_xlfn.XLOOKUP($A134,'PY1 Data(H)'!$A$1:$A$288,'PY1 Data(H)'!$A$1:$CZ$288))</f>
        <v>0</v>
      </c>
      <c r="BS134" s="176" cm="1">
        <f t="array" ref="BS134">_xlfn.XLOOKUP(BS$1,'PY1 Data(H)'!$A$1:$CZ$1,_xlfn.XLOOKUP($A134,'PY1 Data(H)'!$A$1:$A$288,'PY1 Data(H)'!$A$1:$CZ$288))</f>
        <v>2</v>
      </c>
      <c r="BT134" s="176" cm="1">
        <f t="array" ref="BT134">_xlfn.XLOOKUP(BT$1,'PY1 Data(H)'!$A$1:$CZ$1,_xlfn.XLOOKUP($A134,'PY1 Data(H)'!$A$1:$A$288,'PY1 Data(H)'!$A$1:$CZ$288))</f>
        <v>2</v>
      </c>
      <c r="BU134" s="176" cm="1">
        <f t="array" ref="BU134">_xlfn.XLOOKUP(BU$1,'PY1 Data(H)'!$A$1:$CZ$1,_xlfn.XLOOKUP($A134,'PY1 Data(H)'!$A$1:$A$288,'PY1 Data(H)'!$A$1:$CZ$288))</f>
        <v>2</v>
      </c>
      <c r="BV134" s="176" cm="1">
        <f t="array" ref="BV134">_xlfn.XLOOKUP(BV$1,'PY1 Data(H)'!$A$1:$CZ$1,_xlfn.XLOOKUP($A134,'PY1 Data(H)'!$A$1:$A$288,'PY1 Data(H)'!$A$1:$CZ$288))</f>
        <v>2</v>
      </c>
      <c r="BW134" s="176" cm="1">
        <f t="array" ref="BW134">_xlfn.XLOOKUP(BW$1,'PY1 Data(H)'!$A$1:$CZ$1,_xlfn.XLOOKUP($A134,'PY1 Data(H)'!$A$1:$A$288,'PY1 Data(H)'!$A$1:$CZ$288))</f>
        <v>2</v>
      </c>
      <c r="BX134" s="176" cm="1">
        <f t="array" ref="BX134">_xlfn.XLOOKUP(BX$1,'PY1 Data(H)'!$A$1:$CZ$1,_xlfn.XLOOKUP($A134,'PY1 Data(H)'!$A$1:$A$288,'PY1 Data(H)'!$A$1:$CZ$288))</f>
        <v>2</v>
      </c>
      <c r="BY134" s="176" cm="1">
        <f t="array" ref="BY134">_xlfn.XLOOKUP(BY$1,'PY1 Data(H)'!$A$1:$CZ$1,_xlfn.XLOOKUP($A134,'PY1 Data(H)'!$A$1:$A$288,'PY1 Data(H)'!$A$1:$CZ$288))</f>
        <v>2</v>
      </c>
      <c r="BZ134" s="176" cm="1">
        <f t="array" ref="BZ134">_xlfn.XLOOKUP(BZ$1,'PY1 Data(H)'!$A$1:$CZ$1,_xlfn.XLOOKUP($A134,'PY1 Data(H)'!$A$1:$A$288,'PY1 Data(H)'!$A$1:$CZ$288))</f>
        <v>2</v>
      </c>
      <c r="CA134" s="176" cm="1">
        <f t="array" ref="CA134">_xlfn.XLOOKUP(CA$1,'PY1 Data(H)'!$A$1:$CZ$1,_xlfn.XLOOKUP($A134,'PY1 Data(H)'!$A$1:$A$288,'PY1 Data(H)'!$A$1:$CZ$288))</f>
        <v>2</v>
      </c>
      <c r="CB134" s="176" cm="1">
        <f t="array" ref="CB134">_xlfn.XLOOKUP(CB$1,'PY1 Data(H)'!$A$1:$CZ$1,_xlfn.XLOOKUP($A134,'PY1 Data(H)'!$A$1:$A$288,'PY1 Data(H)'!$A$1:$CZ$288))</f>
        <v>0</v>
      </c>
      <c r="CC134" s="176" cm="1">
        <f t="array" ref="CC134">_xlfn.XLOOKUP(CC$1,'PY1 Data(H)'!$A$1:$CZ$1,_xlfn.XLOOKUP($A134,'PY1 Data(H)'!$A$1:$A$288,'PY1 Data(H)'!$A$1:$CZ$288))</f>
        <v>0</v>
      </c>
      <c r="CD134" s="176" cm="1">
        <f t="array" ref="CD134">_xlfn.XLOOKUP(CD$1,'PY1 Data(H)'!$A$1:$CZ$1,_xlfn.XLOOKUP($A134,'PY1 Data(H)'!$A$1:$A$288,'PY1 Data(H)'!$A$1:$CZ$288))</f>
        <v>2</v>
      </c>
      <c r="CE134" s="176" cm="1">
        <f t="array" ref="CE134">_xlfn.XLOOKUP(CE$1,'PY1 Data(H)'!$A$1:$CZ$1,_xlfn.XLOOKUP($A134,'PY1 Data(H)'!$A$1:$A$288,'PY1 Data(H)'!$A$1:$CZ$288))</f>
        <v>2</v>
      </c>
      <c r="CF134" s="176" cm="1">
        <f t="array" ref="CF134">_xlfn.XLOOKUP(CF$1,'PY1 Data(H)'!$A$1:$CZ$1,_xlfn.XLOOKUP($A134,'PY1 Data(H)'!$A$1:$A$288,'PY1 Data(H)'!$A$1:$CZ$288))</f>
        <v>2</v>
      </c>
      <c r="CG134" s="176" cm="1">
        <f t="array" ref="CG134">_xlfn.XLOOKUP(CG$1,'PY1 Data(H)'!$A$1:$CZ$1,_xlfn.XLOOKUP($A134,'PY1 Data(H)'!$A$1:$A$288,'PY1 Data(H)'!$A$1:$CZ$288))</f>
        <v>2</v>
      </c>
      <c r="CH134" s="176" cm="1">
        <f t="array" ref="CH134">_xlfn.XLOOKUP(CH$1,'PY1 Data(H)'!$A$1:$CZ$1,_xlfn.XLOOKUP($A134,'PY1 Data(H)'!$A$1:$A$288,'PY1 Data(H)'!$A$1:$CZ$288))</f>
        <v>1</v>
      </c>
      <c r="CI134" s="176" cm="1">
        <f t="array" ref="CI134">_xlfn.XLOOKUP(CI$1,'PY1 Data(H)'!$A$1:$CZ$1,_xlfn.XLOOKUP($A134,'PY1 Data(H)'!$A$1:$A$288,'PY1 Data(H)'!$A$1:$CZ$288))</f>
        <v>2</v>
      </c>
      <c r="CJ134" s="176" cm="1">
        <f t="array" ref="CJ134">_xlfn.XLOOKUP(CJ$1,'PY1 Data(H)'!$A$1:$CZ$1,_xlfn.XLOOKUP($A134,'PY1 Data(H)'!$A$1:$A$288,'PY1 Data(H)'!$A$1:$CZ$288))</f>
        <v>2</v>
      </c>
      <c r="CK134" s="176" cm="1">
        <f t="array" ref="CK134">_xlfn.XLOOKUP(CK$1,'PY1 Data(H)'!$A$1:$CZ$1,_xlfn.XLOOKUP($A134,'PY1 Data(H)'!$A$1:$A$288,'PY1 Data(H)'!$A$1:$CZ$288))</f>
        <v>2</v>
      </c>
      <c r="CL134" s="176" cm="1">
        <f t="array" ref="CL134">_xlfn.XLOOKUP(CL$1,'PY1 Data(H)'!$A$1:$CZ$1,_xlfn.XLOOKUP($A134,'PY1 Data(H)'!$A$1:$A$288,'PY1 Data(H)'!$A$1:$CZ$288))</f>
        <v>2</v>
      </c>
      <c r="CM134" s="176" cm="1">
        <f t="array" ref="CM134">_xlfn.XLOOKUP(CM$1,'PY1 Data(H)'!$A$1:$CZ$1,_xlfn.XLOOKUP($A134,'PY1 Data(H)'!$A$1:$A$288,'PY1 Data(H)'!$A$1:$CZ$288))</f>
        <v>2</v>
      </c>
      <c r="CN134" s="176" cm="1">
        <f t="array" ref="CN134">_xlfn.XLOOKUP(CN$1,'PY1 Data(H)'!$A$1:$CZ$1,_xlfn.XLOOKUP($A134,'PY1 Data(H)'!$A$1:$A$288,'PY1 Data(H)'!$A$1:$CZ$288))</f>
        <v>2</v>
      </c>
      <c r="CO134" s="176" cm="1">
        <f t="array" ref="CO134">_xlfn.XLOOKUP(CO$1,'PY1 Data(H)'!$A$1:$CZ$1,_xlfn.XLOOKUP($A134,'PY1 Data(H)'!$A$1:$A$288,'PY1 Data(H)'!$A$1:$CZ$288))</f>
        <v>2</v>
      </c>
      <c r="CP134" s="176" cm="1">
        <f t="array" ref="CP134">_xlfn.XLOOKUP(CP$1,'PY1 Data(H)'!$A$1:$CZ$1,_xlfn.XLOOKUP($A134,'PY1 Data(H)'!$A$1:$A$288,'PY1 Data(H)'!$A$1:$CZ$288))</f>
        <v>2</v>
      </c>
      <c r="CQ134" s="176" cm="1">
        <f t="array" ref="CQ134">_xlfn.XLOOKUP(CQ$1,'PY1 Data(H)'!$A$1:$CZ$1,_xlfn.XLOOKUP($A134,'PY1 Data(H)'!$A$1:$A$288,'PY1 Data(H)'!$A$1:$CZ$288))</f>
        <v>2</v>
      </c>
      <c r="CR134" s="176" cm="1">
        <f t="array" ref="CR134">_xlfn.XLOOKUP(CR$1,'PY1 Data(H)'!$A$1:$CZ$1,_xlfn.XLOOKUP($A134,'PY1 Data(H)'!$A$1:$A$288,'PY1 Data(H)'!$A$1:$CZ$288))</f>
        <v>2</v>
      </c>
      <c r="CS134" s="176" cm="1">
        <f t="array" ref="CS134">_xlfn.XLOOKUP(CS$1,'PY1 Data(H)'!$A$1:$CZ$1,_xlfn.XLOOKUP($A134,'PY1 Data(H)'!$A$1:$A$288,'PY1 Data(H)'!$A$1:$CZ$288))</f>
        <v>2</v>
      </c>
      <c r="CT134" s="176" cm="1">
        <f t="array" ref="CT134">_xlfn.XLOOKUP(CT$1,'PY1 Data(H)'!$A$1:$CZ$1,_xlfn.XLOOKUP($A134,'PY1 Data(H)'!$A$1:$A$288,'PY1 Data(H)'!$A$1:$CZ$288))</f>
        <v>2</v>
      </c>
      <c r="CU134" s="176" cm="1">
        <f t="array" ref="CU134">_xlfn.XLOOKUP(CU$1,'PY1 Data(H)'!$A$1:$CZ$1,_xlfn.XLOOKUP($A134,'PY1 Data(H)'!$A$1:$A$288,'PY1 Data(H)'!$A$1:$CZ$288))</f>
        <v>2</v>
      </c>
      <c r="CV134" s="176" cm="1">
        <f t="array" ref="CV134">_xlfn.XLOOKUP(CV$1,'PY1 Data(H)'!$A$1:$CZ$1,_xlfn.XLOOKUP($A134,'PY1 Data(H)'!$A$1:$A$288,'PY1 Data(H)'!$A$1:$CZ$288))</f>
        <v>2</v>
      </c>
      <c r="CW134" s="176" cm="1">
        <f t="array" ref="CW134">_xlfn.XLOOKUP(CW$1,'PY1 Data(H)'!$A$1:$CZ$1,_xlfn.XLOOKUP($A134,'PY1 Data(H)'!$A$1:$A$288,'PY1 Data(H)'!$A$1:$CZ$288))</f>
        <v>2</v>
      </c>
      <c r="CX134" s="176" cm="1">
        <f t="array" ref="CX134">_xlfn.XLOOKUP(CX$1,'PY1 Data(H)'!$A$1:$CZ$1,_xlfn.XLOOKUP($A134,'PY1 Data(H)'!$A$1:$A$288,'PY1 Data(H)'!$A$1:$CZ$288))</f>
        <v>2</v>
      </c>
      <c r="CY134" s="176" cm="1">
        <f t="array" ref="CY134">_xlfn.XLOOKUP(CY$1,'PY1 Data(H)'!$A$1:$CZ$1,_xlfn.XLOOKUP($A134,'PY1 Data(H)'!$A$1:$A$288,'PY1 Data(H)'!$A$1:$CZ$288))</f>
        <v>2</v>
      </c>
    </row>
    <row r="135" spans="1:103" x14ac:dyDescent="0.3">
      <c r="D135" s="176" t="e" cm="1">
        <f t="array" ref="D135">_xlfn.XLOOKUP(D$1,'PY1 Data(H)'!$A$1:$CZ$1,_xlfn.XLOOKUP($A135,'PY1 Data(H)'!$A$1:$A$288,'PY1 Data(H)'!$A$1:$CZ$288))</f>
        <v>#N/A</v>
      </c>
      <c r="E135" s="176" t="e" cm="1">
        <f t="array" ref="E135">_xlfn.XLOOKUP(E$1,'PY1 Data(H)'!$A$1:$CZ$1,_xlfn.XLOOKUP($A135,'PY1 Data(H)'!$A$1:$A$288,'PY1 Data(H)'!$A$1:$CZ$288))</f>
        <v>#N/A</v>
      </c>
      <c r="F135" s="176" t="e" cm="1">
        <f t="array" ref="F135">_xlfn.XLOOKUP(F$1,'PY1 Data(H)'!$A$1:$CZ$1,_xlfn.XLOOKUP($A135,'PY1 Data(H)'!$A$1:$A$288,'PY1 Data(H)'!$A$1:$CZ$288))</f>
        <v>#N/A</v>
      </c>
      <c r="G135" s="176" t="e" cm="1">
        <f t="array" ref="G135">_xlfn.XLOOKUP(G$1,'PY1 Data(H)'!$A$1:$CZ$1,_xlfn.XLOOKUP($A135,'PY1 Data(H)'!$A$1:$A$288,'PY1 Data(H)'!$A$1:$CZ$288))</f>
        <v>#N/A</v>
      </c>
      <c r="H135" s="176" t="e" cm="1">
        <f t="array" ref="H135">_xlfn.XLOOKUP(H$1,'PY1 Data(H)'!$A$1:$CZ$1,_xlfn.XLOOKUP($A135,'PY1 Data(H)'!$A$1:$A$288,'PY1 Data(H)'!$A$1:$CZ$288))</f>
        <v>#N/A</v>
      </c>
      <c r="I135" s="176" t="e" cm="1">
        <f t="array" ref="I135">_xlfn.XLOOKUP(I$1,'PY1 Data(H)'!$A$1:$CZ$1,_xlfn.XLOOKUP($A135,'PY1 Data(H)'!$A$1:$A$288,'PY1 Data(H)'!$A$1:$CZ$288))</f>
        <v>#N/A</v>
      </c>
      <c r="J135" s="176" t="e" cm="1">
        <f t="array" ref="J135">_xlfn.XLOOKUP(J$1,'PY1 Data(H)'!$A$1:$CZ$1,_xlfn.XLOOKUP($A135,'PY1 Data(H)'!$A$1:$A$288,'PY1 Data(H)'!$A$1:$CZ$288))</f>
        <v>#N/A</v>
      </c>
      <c r="K135" s="176" t="e" cm="1">
        <f t="array" ref="K135">_xlfn.XLOOKUP(K$1,'PY1 Data(H)'!$A$1:$CZ$1,_xlfn.XLOOKUP($A135,'PY1 Data(H)'!$A$1:$A$288,'PY1 Data(H)'!$A$1:$CZ$288))</f>
        <v>#N/A</v>
      </c>
      <c r="L135" s="176" t="e" cm="1">
        <f t="array" ref="L135">_xlfn.XLOOKUP(L$1,'PY1 Data(H)'!$A$1:$CZ$1,_xlfn.XLOOKUP($A135,'PY1 Data(H)'!$A$1:$A$288,'PY1 Data(H)'!$A$1:$CZ$288))</f>
        <v>#N/A</v>
      </c>
      <c r="M135" s="176" t="e" cm="1">
        <f t="array" ref="M135">_xlfn.XLOOKUP(M$1,'PY1 Data(H)'!$A$1:$CZ$1,_xlfn.XLOOKUP($A135,'PY1 Data(H)'!$A$1:$A$288,'PY1 Data(H)'!$A$1:$CZ$288))</f>
        <v>#N/A</v>
      </c>
      <c r="N135" s="176" t="e" cm="1">
        <f t="array" ref="N135">_xlfn.XLOOKUP(N$1,'PY1 Data(H)'!$A$1:$CZ$1,_xlfn.XLOOKUP($A135,'PY1 Data(H)'!$A$1:$A$288,'PY1 Data(H)'!$A$1:$CZ$288))</f>
        <v>#N/A</v>
      </c>
      <c r="O135" s="176" t="e" cm="1">
        <f t="array" ref="O135">_xlfn.XLOOKUP(O$1,'PY1 Data(H)'!$A$1:$CZ$1,_xlfn.XLOOKUP($A135,'PY1 Data(H)'!$A$1:$A$288,'PY1 Data(H)'!$A$1:$CZ$288))</f>
        <v>#N/A</v>
      </c>
      <c r="P135" s="176" t="e" cm="1">
        <f t="array" ref="P135">_xlfn.XLOOKUP(P$1,'PY1 Data(H)'!$A$1:$CZ$1,_xlfn.XLOOKUP($A135,'PY1 Data(H)'!$A$1:$A$288,'PY1 Data(H)'!$A$1:$CZ$288))</f>
        <v>#N/A</v>
      </c>
      <c r="Q135" s="176" t="e" cm="1">
        <f t="array" ref="Q135">_xlfn.XLOOKUP(Q$1,'PY1 Data(H)'!$A$1:$CZ$1,_xlfn.XLOOKUP($A135,'PY1 Data(H)'!$A$1:$A$288,'PY1 Data(H)'!$A$1:$CZ$288))</f>
        <v>#N/A</v>
      </c>
      <c r="R135" s="176" t="e" cm="1">
        <f t="array" ref="R135">_xlfn.XLOOKUP(R$1,'PY1 Data(H)'!$A$1:$CZ$1,_xlfn.XLOOKUP($A135,'PY1 Data(H)'!$A$1:$A$288,'PY1 Data(H)'!$A$1:$CZ$288))</f>
        <v>#N/A</v>
      </c>
      <c r="S135" s="176" t="e" cm="1">
        <f t="array" ref="S135">_xlfn.XLOOKUP(S$1,'PY1 Data(H)'!$A$1:$CZ$1,_xlfn.XLOOKUP($A135,'PY1 Data(H)'!$A$1:$A$288,'PY1 Data(H)'!$A$1:$CZ$288))</f>
        <v>#N/A</v>
      </c>
      <c r="T135" s="176" t="e" cm="1">
        <f t="array" ref="T135">_xlfn.XLOOKUP(T$1,'PY1 Data(H)'!$A$1:$CZ$1,_xlfn.XLOOKUP($A135,'PY1 Data(H)'!$A$1:$A$288,'PY1 Data(H)'!$A$1:$CZ$288))</f>
        <v>#N/A</v>
      </c>
      <c r="U135" s="176" t="e" cm="1">
        <f t="array" ref="U135">_xlfn.XLOOKUP(U$1,'PY1 Data(H)'!$A$1:$CZ$1,_xlfn.XLOOKUP($A135,'PY1 Data(H)'!$A$1:$A$288,'PY1 Data(H)'!$A$1:$CZ$288))</f>
        <v>#N/A</v>
      </c>
      <c r="V135" s="176" t="e" cm="1">
        <f t="array" ref="V135">_xlfn.XLOOKUP(V$1,'PY1 Data(H)'!$A$1:$CZ$1,_xlfn.XLOOKUP($A135,'PY1 Data(H)'!$A$1:$A$288,'PY1 Data(H)'!$A$1:$CZ$288))</f>
        <v>#N/A</v>
      </c>
      <c r="W135" s="176" t="e" cm="1">
        <f t="array" ref="W135">_xlfn.XLOOKUP(W$1,'PY1 Data(H)'!$A$1:$CZ$1,_xlfn.XLOOKUP($A135,'PY1 Data(H)'!$A$1:$A$288,'PY1 Data(H)'!$A$1:$CZ$288))</f>
        <v>#N/A</v>
      </c>
      <c r="X135" s="176" t="e" cm="1">
        <f t="array" ref="X135">_xlfn.XLOOKUP(X$1,'PY1 Data(H)'!$A$1:$CZ$1,_xlfn.XLOOKUP($A135,'PY1 Data(H)'!$A$1:$A$288,'PY1 Data(H)'!$A$1:$CZ$288))</f>
        <v>#N/A</v>
      </c>
      <c r="Y135" s="176" t="e" cm="1">
        <f t="array" ref="Y135">_xlfn.XLOOKUP(Y$1,'PY1 Data(H)'!$A$1:$CZ$1,_xlfn.XLOOKUP($A135,'PY1 Data(H)'!$A$1:$A$288,'PY1 Data(H)'!$A$1:$CZ$288))</f>
        <v>#N/A</v>
      </c>
      <c r="Z135" s="176" t="e" cm="1">
        <f t="array" ref="Z135">_xlfn.XLOOKUP(Z$1,'PY1 Data(H)'!$A$1:$CZ$1,_xlfn.XLOOKUP($A135,'PY1 Data(H)'!$A$1:$A$288,'PY1 Data(H)'!$A$1:$CZ$288))</f>
        <v>#N/A</v>
      </c>
      <c r="AA135" s="176" t="e" cm="1">
        <f t="array" ref="AA135">_xlfn.XLOOKUP(AA$1,'PY1 Data(H)'!$A$1:$CZ$1,_xlfn.XLOOKUP($A135,'PY1 Data(H)'!$A$1:$A$288,'PY1 Data(H)'!$A$1:$CZ$288))</f>
        <v>#N/A</v>
      </c>
      <c r="AB135" s="176" t="e" cm="1">
        <f t="array" ref="AB135">_xlfn.XLOOKUP(AB$1,'PY1 Data(H)'!$A$1:$CZ$1,_xlfn.XLOOKUP($A135,'PY1 Data(H)'!$A$1:$A$288,'PY1 Data(H)'!$A$1:$CZ$288))</f>
        <v>#N/A</v>
      </c>
      <c r="AC135" s="176" t="e" cm="1">
        <f t="array" ref="AC135">_xlfn.XLOOKUP(AC$1,'PY1 Data(H)'!$A$1:$CZ$1,_xlfn.XLOOKUP($A135,'PY1 Data(H)'!$A$1:$A$288,'PY1 Data(H)'!$A$1:$CZ$288))</f>
        <v>#N/A</v>
      </c>
      <c r="AD135" s="176" t="e" cm="1">
        <f t="array" ref="AD135">_xlfn.XLOOKUP(AD$1,'PY1 Data(H)'!$A$1:$CZ$1,_xlfn.XLOOKUP($A135,'PY1 Data(H)'!$A$1:$A$288,'PY1 Data(H)'!$A$1:$CZ$288))</f>
        <v>#N/A</v>
      </c>
      <c r="AE135" s="176" t="e" cm="1">
        <f t="array" ref="AE135">_xlfn.XLOOKUP(AE$1,'PY1 Data(H)'!$A$1:$CZ$1,_xlfn.XLOOKUP($A135,'PY1 Data(H)'!$A$1:$A$288,'PY1 Data(H)'!$A$1:$CZ$288))</f>
        <v>#N/A</v>
      </c>
      <c r="AF135" s="176" t="e" cm="1">
        <f t="array" ref="AF135">_xlfn.XLOOKUP(AF$1,'PY1 Data(H)'!$A$1:$CZ$1,_xlfn.XLOOKUP($A135,'PY1 Data(H)'!$A$1:$A$288,'PY1 Data(H)'!$A$1:$CZ$288))</f>
        <v>#N/A</v>
      </c>
      <c r="AG135" s="176" t="e" cm="1">
        <f t="array" ref="AG135">_xlfn.XLOOKUP(AG$1,'PY1 Data(H)'!$A$1:$CZ$1,_xlfn.XLOOKUP($A135,'PY1 Data(H)'!$A$1:$A$288,'PY1 Data(H)'!$A$1:$CZ$288))</f>
        <v>#N/A</v>
      </c>
      <c r="AH135" s="176" t="e" cm="1">
        <f t="array" ref="AH135">_xlfn.XLOOKUP(AH$1,'PY1 Data(H)'!$A$1:$CZ$1,_xlfn.XLOOKUP($A135,'PY1 Data(H)'!$A$1:$A$288,'PY1 Data(H)'!$A$1:$CZ$288))</f>
        <v>#N/A</v>
      </c>
      <c r="AI135" s="176" t="e" cm="1">
        <f t="array" ref="AI135">_xlfn.XLOOKUP(AI$1,'PY1 Data(H)'!$A$1:$CZ$1,_xlfn.XLOOKUP($A135,'PY1 Data(H)'!$A$1:$A$288,'PY1 Data(H)'!$A$1:$CZ$288))</f>
        <v>#N/A</v>
      </c>
      <c r="AJ135" s="176" t="e" cm="1">
        <f t="array" ref="AJ135">_xlfn.XLOOKUP(AJ$1,'PY1 Data(H)'!$A$1:$CZ$1,_xlfn.XLOOKUP($A135,'PY1 Data(H)'!$A$1:$A$288,'PY1 Data(H)'!$A$1:$CZ$288))</f>
        <v>#N/A</v>
      </c>
      <c r="AK135" s="176" t="e" cm="1">
        <f t="array" ref="AK135">_xlfn.XLOOKUP(AK$1,'PY1 Data(H)'!$A$1:$CZ$1,_xlfn.XLOOKUP($A135,'PY1 Data(H)'!$A$1:$A$288,'PY1 Data(H)'!$A$1:$CZ$288))</f>
        <v>#N/A</v>
      </c>
      <c r="AL135" s="176" t="e" cm="1">
        <f t="array" ref="AL135">_xlfn.XLOOKUP(AL$1,'PY1 Data(H)'!$A$1:$CZ$1,_xlfn.XLOOKUP($A135,'PY1 Data(H)'!$A$1:$A$288,'PY1 Data(H)'!$A$1:$CZ$288))</f>
        <v>#N/A</v>
      </c>
      <c r="AM135" s="176" t="e" cm="1">
        <f t="array" ref="AM135">_xlfn.XLOOKUP(AM$1,'PY1 Data(H)'!$A$1:$CZ$1,_xlfn.XLOOKUP($A135,'PY1 Data(H)'!$A$1:$A$288,'PY1 Data(H)'!$A$1:$CZ$288))</f>
        <v>#N/A</v>
      </c>
      <c r="AN135" s="176" t="e" cm="1">
        <f t="array" ref="AN135">_xlfn.XLOOKUP(AN$1,'PY1 Data(H)'!$A$1:$CZ$1,_xlfn.XLOOKUP($A135,'PY1 Data(H)'!$A$1:$A$288,'PY1 Data(H)'!$A$1:$CZ$288))</f>
        <v>#N/A</v>
      </c>
      <c r="AO135" s="176" t="e" cm="1">
        <f t="array" ref="AO135">_xlfn.XLOOKUP(AO$1,'PY1 Data(H)'!$A$1:$CZ$1,_xlfn.XLOOKUP($A135,'PY1 Data(H)'!$A$1:$A$288,'PY1 Data(H)'!$A$1:$CZ$288))</f>
        <v>#N/A</v>
      </c>
      <c r="AP135" s="176" t="e" cm="1">
        <f t="array" ref="AP135">_xlfn.XLOOKUP(AP$1,'PY1 Data(H)'!$A$1:$CZ$1,_xlfn.XLOOKUP($A135,'PY1 Data(H)'!$A$1:$A$288,'PY1 Data(H)'!$A$1:$CZ$288))</f>
        <v>#N/A</v>
      </c>
      <c r="AQ135" s="176" t="e" cm="1">
        <f t="array" ref="AQ135">_xlfn.XLOOKUP(AQ$1,'PY1 Data(H)'!$A$1:$CZ$1,_xlfn.XLOOKUP($A135,'PY1 Data(H)'!$A$1:$A$288,'PY1 Data(H)'!$A$1:$CZ$288))</f>
        <v>#N/A</v>
      </c>
      <c r="AR135" s="176" t="e" cm="1">
        <f t="array" ref="AR135">_xlfn.XLOOKUP(AR$1,'PY1 Data(H)'!$A$1:$CZ$1,_xlfn.XLOOKUP($A135,'PY1 Data(H)'!$A$1:$A$288,'PY1 Data(H)'!$A$1:$CZ$288))</f>
        <v>#N/A</v>
      </c>
      <c r="AS135" s="176" t="e" cm="1">
        <f t="array" ref="AS135">_xlfn.XLOOKUP(AS$1,'PY1 Data(H)'!$A$1:$CZ$1,_xlfn.XLOOKUP($A135,'PY1 Data(H)'!$A$1:$A$288,'PY1 Data(H)'!$A$1:$CZ$288))</f>
        <v>#N/A</v>
      </c>
      <c r="AT135" s="176" t="e" cm="1">
        <f t="array" ref="AT135">_xlfn.XLOOKUP(AT$1,'PY1 Data(H)'!$A$1:$CZ$1,_xlfn.XLOOKUP($A135,'PY1 Data(H)'!$A$1:$A$288,'PY1 Data(H)'!$A$1:$CZ$288))</f>
        <v>#N/A</v>
      </c>
      <c r="AU135" s="176" t="e" cm="1">
        <f t="array" ref="AU135">_xlfn.XLOOKUP(AU$1,'PY1 Data(H)'!$A$1:$CZ$1,_xlfn.XLOOKUP($A135,'PY1 Data(H)'!$A$1:$A$288,'PY1 Data(H)'!$A$1:$CZ$288))</f>
        <v>#N/A</v>
      </c>
      <c r="AV135" s="176" t="e" cm="1">
        <f t="array" ref="AV135">_xlfn.XLOOKUP(AV$1,'PY1 Data(H)'!$A$1:$CZ$1,_xlfn.XLOOKUP($A135,'PY1 Data(H)'!$A$1:$A$288,'PY1 Data(H)'!$A$1:$CZ$288))</f>
        <v>#N/A</v>
      </c>
      <c r="AW135" s="176" t="e" cm="1">
        <f t="array" ref="AW135">_xlfn.XLOOKUP(AW$1,'PY1 Data(H)'!$A$1:$CZ$1,_xlfn.XLOOKUP($A135,'PY1 Data(H)'!$A$1:$A$288,'PY1 Data(H)'!$A$1:$CZ$288))</f>
        <v>#N/A</v>
      </c>
      <c r="AX135" s="176" t="e" cm="1">
        <f t="array" ref="AX135">_xlfn.XLOOKUP(AX$1,'PY1 Data(H)'!$A$1:$CZ$1,_xlfn.XLOOKUP($A135,'PY1 Data(H)'!$A$1:$A$288,'PY1 Data(H)'!$A$1:$CZ$288))</f>
        <v>#N/A</v>
      </c>
      <c r="AY135" s="176" t="e" cm="1">
        <f t="array" ref="AY135">_xlfn.XLOOKUP(AY$1,'PY1 Data(H)'!$A$1:$CZ$1,_xlfn.XLOOKUP($A135,'PY1 Data(H)'!$A$1:$A$288,'PY1 Data(H)'!$A$1:$CZ$288))</f>
        <v>#N/A</v>
      </c>
      <c r="AZ135" s="176" t="e" cm="1">
        <f t="array" ref="AZ135">_xlfn.XLOOKUP(AZ$1,'PY1 Data(H)'!$A$1:$CZ$1,_xlfn.XLOOKUP($A135,'PY1 Data(H)'!$A$1:$A$288,'PY1 Data(H)'!$A$1:$CZ$288))</f>
        <v>#N/A</v>
      </c>
      <c r="BA135" s="176" t="e" cm="1">
        <f t="array" ref="BA135">_xlfn.XLOOKUP(BA$1,'PY1 Data(H)'!$A$1:$CZ$1,_xlfn.XLOOKUP($A135,'PY1 Data(H)'!$A$1:$A$288,'PY1 Data(H)'!$A$1:$CZ$288))</f>
        <v>#N/A</v>
      </c>
      <c r="BB135" s="176" t="e" cm="1">
        <f t="array" ref="BB135">_xlfn.XLOOKUP(BB$1,'PY1 Data(H)'!$A$1:$CZ$1,_xlfn.XLOOKUP($A135,'PY1 Data(H)'!$A$1:$A$288,'PY1 Data(H)'!$A$1:$CZ$288))</f>
        <v>#N/A</v>
      </c>
      <c r="BC135" s="176" t="e" cm="1">
        <f t="array" ref="BC135">_xlfn.XLOOKUP(BC$1,'PY1 Data(H)'!$A$1:$CZ$1,_xlfn.XLOOKUP($A135,'PY1 Data(H)'!$A$1:$A$288,'PY1 Data(H)'!$A$1:$CZ$288))</f>
        <v>#N/A</v>
      </c>
      <c r="BD135" s="176" t="e" cm="1">
        <f t="array" ref="BD135">_xlfn.XLOOKUP(BD$1,'PY1 Data(H)'!$A$1:$CZ$1,_xlfn.XLOOKUP($A135,'PY1 Data(H)'!$A$1:$A$288,'PY1 Data(H)'!$A$1:$CZ$288))</f>
        <v>#N/A</v>
      </c>
      <c r="BE135" s="176" t="e" cm="1">
        <f t="array" ref="BE135">_xlfn.XLOOKUP(BE$1,'PY1 Data(H)'!$A$1:$CZ$1,_xlfn.XLOOKUP($A135,'PY1 Data(H)'!$A$1:$A$288,'PY1 Data(H)'!$A$1:$CZ$288))</f>
        <v>#N/A</v>
      </c>
      <c r="BF135" s="176" t="e" cm="1">
        <f t="array" ref="BF135">_xlfn.XLOOKUP(BF$1,'PY1 Data(H)'!$A$1:$CZ$1,_xlfn.XLOOKUP($A135,'PY1 Data(H)'!$A$1:$A$288,'PY1 Data(H)'!$A$1:$CZ$288))</f>
        <v>#N/A</v>
      </c>
      <c r="BG135" s="176" t="e" cm="1">
        <f t="array" ref="BG135">_xlfn.XLOOKUP(BG$1,'PY1 Data(H)'!$A$1:$CZ$1,_xlfn.XLOOKUP($A135,'PY1 Data(H)'!$A$1:$A$288,'PY1 Data(H)'!$A$1:$CZ$288))</f>
        <v>#N/A</v>
      </c>
      <c r="BH135" s="176" t="e" cm="1">
        <f t="array" ref="BH135">_xlfn.XLOOKUP(BH$1,'PY1 Data(H)'!$A$1:$CZ$1,_xlfn.XLOOKUP($A135,'PY1 Data(H)'!$A$1:$A$288,'PY1 Data(H)'!$A$1:$CZ$288))</f>
        <v>#N/A</v>
      </c>
      <c r="BI135" s="176" t="e" cm="1">
        <f t="array" ref="BI135">_xlfn.XLOOKUP(BI$1,'PY1 Data(H)'!$A$1:$CZ$1,_xlfn.XLOOKUP($A135,'PY1 Data(H)'!$A$1:$A$288,'PY1 Data(H)'!$A$1:$CZ$288))</f>
        <v>#N/A</v>
      </c>
      <c r="BJ135" s="176" t="e" cm="1">
        <f t="array" ref="BJ135">_xlfn.XLOOKUP(BJ$1,'PY1 Data(H)'!$A$1:$CZ$1,_xlfn.XLOOKUP($A135,'PY1 Data(H)'!$A$1:$A$288,'PY1 Data(H)'!$A$1:$CZ$288))</f>
        <v>#N/A</v>
      </c>
      <c r="BK135" s="176" t="e" cm="1">
        <f t="array" ref="BK135">_xlfn.XLOOKUP(BK$1,'PY1 Data(H)'!$A$1:$CZ$1,_xlfn.XLOOKUP($A135,'PY1 Data(H)'!$A$1:$A$288,'PY1 Data(H)'!$A$1:$CZ$288))</f>
        <v>#N/A</v>
      </c>
      <c r="BL135" s="176" t="e" cm="1">
        <f t="array" ref="BL135">_xlfn.XLOOKUP(BL$1,'PY1 Data(H)'!$A$1:$CZ$1,_xlfn.XLOOKUP($A135,'PY1 Data(H)'!$A$1:$A$288,'PY1 Data(H)'!$A$1:$CZ$288))</f>
        <v>#N/A</v>
      </c>
      <c r="BM135" s="176" t="e" cm="1">
        <f t="array" ref="BM135">_xlfn.XLOOKUP(BM$1,'PY1 Data(H)'!$A$1:$CZ$1,_xlfn.XLOOKUP($A135,'PY1 Data(H)'!$A$1:$A$288,'PY1 Data(H)'!$A$1:$CZ$288))</f>
        <v>#N/A</v>
      </c>
      <c r="BN135" s="176" t="e" cm="1">
        <f t="array" ref="BN135">_xlfn.XLOOKUP(BN$1,'PY1 Data(H)'!$A$1:$CZ$1,_xlfn.XLOOKUP($A135,'PY1 Data(H)'!$A$1:$A$288,'PY1 Data(H)'!$A$1:$CZ$288))</f>
        <v>#N/A</v>
      </c>
      <c r="BO135" s="176" t="e" cm="1">
        <f t="array" ref="BO135">_xlfn.XLOOKUP(BO$1,'PY1 Data(H)'!$A$1:$CZ$1,_xlfn.XLOOKUP($A135,'PY1 Data(H)'!$A$1:$A$288,'PY1 Data(H)'!$A$1:$CZ$288))</f>
        <v>#N/A</v>
      </c>
      <c r="BP135" s="176" t="e" cm="1">
        <f t="array" ref="BP135">_xlfn.XLOOKUP(BP$1,'PY1 Data(H)'!$A$1:$CZ$1,_xlfn.XLOOKUP($A135,'PY1 Data(H)'!$A$1:$A$288,'PY1 Data(H)'!$A$1:$CZ$288))</f>
        <v>#N/A</v>
      </c>
      <c r="BQ135" s="176" t="e" cm="1">
        <f t="array" ref="BQ135">_xlfn.XLOOKUP(BQ$1,'PY1 Data(H)'!$A$1:$CZ$1,_xlfn.XLOOKUP($A135,'PY1 Data(H)'!$A$1:$A$288,'PY1 Data(H)'!$A$1:$CZ$288))</f>
        <v>#N/A</v>
      </c>
      <c r="BR135" s="176" t="e" cm="1">
        <f t="array" ref="BR135">_xlfn.XLOOKUP(BR$1,'PY1 Data(H)'!$A$1:$CZ$1,_xlfn.XLOOKUP($A135,'PY1 Data(H)'!$A$1:$A$288,'PY1 Data(H)'!$A$1:$CZ$288))</f>
        <v>#N/A</v>
      </c>
      <c r="BS135" s="176" t="e" cm="1">
        <f t="array" ref="BS135">_xlfn.XLOOKUP(BS$1,'PY1 Data(H)'!$A$1:$CZ$1,_xlfn.XLOOKUP($A135,'PY1 Data(H)'!$A$1:$A$288,'PY1 Data(H)'!$A$1:$CZ$288))</f>
        <v>#N/A</v>
      </c>
      <c r="BT135" s="176" t="e" cm="1">
        <f t="array" ref="BT135">_xlfn.XLOOKUP(BT$1,'PY1 Data(H)'!$A$1:$CZ$1,_xlfn.XLOOKUP($A135,'PY1 Data(H)'!$A$1:$A$288,'PY1 Data(H)'!$A$1:$CZ$288))</f>
        <v>#N/A</v>
      </c>
      <c r="BU135" s="176" t="e" cm="1">
        <f t="array" ref="BU135">_xlfn.XLOOKUP(BU$1,'PY1 Data(H)'!$A$1:$CZ$1,_xlfn.XLOOKUP($A135,'PY1 Data(H)'!$A$1:$A$288,'PY1 Data(H)'!$A$1:$CZ$288))</f>
        <v>#N/A</v>
      </c>
      <c r="BV135" s="176" t="e" cm="1">
        <f t="array" ref="BV135">_xlfn.XLOOKUP(BV$1,'PY1 Data(H)'!$A$1:$CZ$1,_xlfn.XLOOKUP($A135,'PY1 Data(H)'!$A$1:$A$288,'PY1 Data(H)'!$A$1:$CZ$288))</f>
        <v>#N/A</v>
      </c>
      <c r="BW135" s="176" t="e" cm="1">
        <f t="array" ref="BW135">_xlfn.XLOOKUP(BW$1,'PY1 Data(H)'!$A$1:$CZ$1,_xlfn.XLOOKUP($A135,'PY1 Data(H)'!$A$1:$A$288,'PY1 Data(H)'!$A$1:$CZ$288))</f>
        <v>#N/A</v>
      </c>
      <c r="BX135" s="176" t="e" cm="1">
        <f t="array" ref="BX135">_xlfn.XLOOKUP(BX$1,'PY1 Data(H)'!$A$1:$CZ$1,_xlfn.XLOOKUP($A135,'PY1 Data(H)'!$A$1:$A$288,'PY1 Data(H)'!$A$1:$CZ$288))</f>
        <v>#N/A</v>
      </c>
      <c r="BY135" s="176" t="e" cm="1">
        <f t="array" ref="BY135">_xlfn.XLOOKUP(BY$1,'PY1 Data(H)'!$A$1:$CZ$1,_xlfn.XLOOKUP($A135,'PY1 Data(H)'!$A$1:$A$288,'PY1 Data(H)'!$A$1:$CZ$288))</f>
        <v>#N/A</v>
      </c>
      <c r="BZ135" s="176" t="e" cm="1">
        <f t="array" ref="BZ135">_xlfn.XLOOKUP(BZ$1,'PY1 Data(H)'!$A$1:$CZ$1,_xlfn.XLOOKUP($A135,'PY1 Data(H)'!$A$1:$A$288,'PY1 Data(H)'!$A$1:$CZ$288))</f>
        <v>#N/A</v>
      </c>
      <c r="CA135" s="176" t="e" cm="1">
        <f t="array" ref="CA135">_xlfn.XLOOKUP(CA$1,'PY1 Data(H)'!$A$1:$CZ$1,_xlfn.XLOOKUP($A135,'PY1 Data(H)'!$A$1:$A$288,'PY1 Data(H)'!$A$1:$CZ$288))</f>
        <v>#N/A</v>
      </c>
      <c r="CB135" s="176" t="e" cm="1">
        <f t="array" ref="CB135">_xlfn.XLOOKUP(CB$1,'PY1 Data(H)'!$A$1:$CZ$1,_xlfn.XLOOKUP($A135,'PY1 Data(H)'!$A$1:$A$288,'PY1 Data(H)'!$A$1:$CZ$288))</f>
        <v>#N/A</v>
      </c>
      <c r="CC135" s="176" t="e" cm="1">
        <f t="array" ref="CC135">_xlfn.XLOOKUP(CC$1,'PY1 Data(H)'!$A$1:$CZ$1,_xlfn.XLOOKUP($A135,'PY1 Data(H)'!$A$1:$A$288,'PY1 Data(H)'!$A$1:$CZ$288))</f>
        <v>#N/A</v>
      </c>
      <c r="CD135" s="176" t="e" cm="1">
        <f t="array" ref="CD135">_xlfn.XLOOKUP(CD$1,'PY1 Data(H)'!$A$1:$CZ$1,_xlfn.XLOOKUP($A135,'PY1 Data(H)'!$A$1:$A$288,'PY1 Data(H)'!$A$1:$CZ$288))</f>
        <v>#N/A</v>
      </c>
      <c r="CE135" s="176" t="e" cm="1">
        <f t="array" ref="CE135">_xlfn.XLOOKUP(CE$1,'PY1 Data(H)'!$A$1:$CZ$1,_xlfn.XLOOKUP($A135,'PY1 Data(H)'!$A$1:$A$288,'PY1 Data(H)'!$A$1:$CZ$288))</f>
        <v>#N/A</v>
      </c>
      <c r="CF135" s="176" t="e" cm="1">
        <f t="array" ref="CF135">_xlfn.XLOOKUP(CF$1,'PY1 Data(H)'!$A$1:$CZ$1,_xlfn.XLOOKUP($A135,'PY1 Data(H)'!$A$1:$A$288,'PY1 Data(H)'!$A$1:$CZ$288))</f>
        <v>#N/A</v>
      </c>
      <c r="CG135" s="176" t="e" cm="1">
        <f t="array" ref="CG135">_xlfn.XLOOKUP(CG$1,'PY1 Data(H)'!$A$1:$CZ$1,_xlfn.XLOOKUP($A135,'PY1 Data(H)'!$A$1:$A$288,'PY1 Data(H)'!$A$1:$CZ$288))</f>
        <v>#N/A</v>
      </c>
      <c r="CH135" s="176" t="e" cm="1">
        <f t="array" ref="CH135">_xlfn.XLOOKUP(CH$1,'PY1 Data(H)'!$A$1:$CZ$1,_xlfn.XLOOKUP($A135,'PY1 Data(H)'!$A$1:$A$288,'PY1 Data(H)'!$A$1:$CZ$288))</f>
        <v>#N/A</v>
      </c>
      <c r="CI135" s="176" t="e" cm="1">
        <f t="array" ref="CI135">_xlfn.XLOOKUP(CI$1,'PY1 Data(H)'!$A$1:$CZ$1,_xlfn.XLOOKUP($A135,'PY1 Data(H)'!$A$1:$A$288,'PY1 Data(H)'!$A$1:$CZ$288))</f>
        <v>#N/A</v>
      </c>
      <c r="CJ135" s="176" t="e" cm="1">
        <f t="array" ref="CJ135">_xlfn.XLOOKUP(CJ$1,'PY1 Data(H)'!$A$1:$CZ$1,_xlfn.XLOOKUP($A135,'PY1 Data(H)'!$A$1:$A$288,'PY1 Data(H)'!$A$1:$CZ$288))</f>
        <v>#N/A</v>
      </c>
      <c r="CK135" s="176" t="e" cm="1">
        <f t="array" ref="CK135">_xlfn.XLOOKUP(CK$1,'PY1 Data(H)'!$A$1:$CZ$1,_xlfn.XLOOKUP($A135,'PY1 Data(H)'!$A$1:$A$288,'PY1 Data(H)'!$A$1:$CZ$288))</f>
        <v>#N/A</v>
      </c>
      <c r="CL135" s="176" t="e" cm="1">
        <f t="array" ref="CL135">_xlfn.XLOOKUP(CL$1,'PY1 Data(H)'!$A$1:$CZ$1,_xlfn.XLOOKUP($A135,'PY1 Data(H)'!$A$1:$A$288,'PY1 Data(H)'!$A$1:$CZ$288))</f>
        <v>#N/A</v>
      </c>
      <c r="CM135" s="176" t="e" cm="1">
        <f t="array" ref="CM135">_xlfn.XLOOKUP(CM$1,'PY1 Data(H)'!$A$1:$CZ$1,_xlfn.XLOOKUP($A135,'PY1 Data(H)'!$A$1:$A$288,'PY1 Data(H)'!$A$1:$CZ$288))</f>
        <v>#N/A</v>
      </c>
      <c r="CN135" s="176" t="e" cm="1">
        <f t="array" ref="CN135">_xlfn.XLOOKUP(CN$1,'PY1 Data(H)'!$A$1:$CZ$1,_xlfn.XLOOKUP($A135,'PY1 Data(H)'!$A$1:$A$288,'PY1 Data(H)'!$A$1:$CZ$288))</f>
        <v>#N/A</v>
      </c>
      <c r="CO135" s="176" t="e" cm="1">
        <f t="array" ref="CO135">_xlfn.XLOOKUP(CO$1,'PY1 Data(H)'!$A$1:$CZ$1,_xlfn.XLOOKUP($A135,'PY1 Data(H)'!$A$1:$A$288,'PY1 Data(H)'!$A$1:$CZ$288))</f>
        <v>#N/A</v>
      </c>
      <c r="CP135" s="176" t="e" cm="1">
        <f t="array" ref="CP135">_xlfn.XLOOKUP(CP$1,'PY1 Data(H)'!$A$1:$CZ$1,_xlfn.XLOOKUP($A135,'PY1 Data(H)'!$A$1:$A$288,'PY1 Data(H)'!$A$1:$CZ$288))</f>
        <v>#N/A</v>
      </c>
      <c r="CQ135" s="176" t="e" cm="1">
        <f t="array" ref="CQ135">_xlfn.XLOOKUP(CQ$1,'PY1 Data(H)'!$A$1:$CZ$1,_xlfn.XLOOKUP($A135,'PY1 Data(H)'!$A$1:$A$288,'PY1 Data(H)'!$A$1:$CZ$288))</f>
        <v>#N/A</v>
      </c>
      <c r="CR135" s="176" t="e" cm="1">
        <f t="array" ref="CR135">_xlfn.XLOOKUP(CR$1,'PY1 Data(H)'!$A$1:$CZ$1,_xlfn.XLOOKUP($A135,'PY1 Data(H)'!$A$1:$A$288,'PY1 Data(H)'!$A$1:$CZ$288))</f>
        <v>#N/A</v>
      </c>
      <c r="CS135" s="176" t="e" cm="1">
        <f t="array" ref="CS135">_xlfn.XLOOKUP(CS$1,'PY1 Data(H)'!$A$1:$CZ$1,_xlfn.XLOOKUP($A135,'PY1 Data(H)'!$A$1:$A$288,'PY1 Data(H)'!$A$1:$CZ$288))</f>
        <v>#N/A</v>
      </c>
      <c r="CT135" s="176" t="e" cm="1">
        <f t="array" ref="CT135">_xlfn.XLOOKUP(CT$1,'PY1 Data(H)'!$A$1:$CZ$1,_xlfn.XLOOKUP($A135,'PY1 Data(H)'!$A$1:$A$288,'PY1 Data(H)'!$A$1:$CZ$288))</f>
        <v>#N/A</v>
      </c>
      <c r="CU135" s="176" t="e" cm="1">
        <f t="array" ref="CU135">_xlfn.XLOOKUP(CU$1,'PY1 Data(H)'!$A$1:$CZ$1,_xlfn.XLOOKUP($A135,'PY1 Data(H)'!$A$1:$A$288,'PY1 Data(H)'!$A$1:$CZ$288))</f>
        <v>#N/A</v>
      </c>
      <c r="CV135" s="176" t="e" cm="1">
        <f t="array" ref="CV135">_xlfn.XLOOKUP(CV$1,'PY1 Data(H)'!$A$1:$CZ$1,_xlfn.XLOOKUP($A135,'PY1 Data(H)'!$A$1:$A$288,'PY1 Data(H)'!$A$1:$CZ$288))</f>
        <v>#N/A</v>
      </c>
      <c r="CW135" s="176" t="e" cm="1">
        <f t="array" ref="CW135">_xlfn.XLOOKUP(CW$1,'PY1 Data(H)'!$A$1:$CZ$1,_xlfn.XLOOKUP($A135,'PY1 Data(H)'!$A$1:$A$288,'PY1 Data(H)'!$A$1:$CZ$288))</f>
        <v>#N/A</v>
      </c>
      <c r="CX135" s="176" t="e" cm="1">
        <f t="array" ref="CX135">_xlfn.XLOOKUP(CX$1,'PY1 Data(H)'!$A$1:$CZ$1,_xlfn.XLOOKUP($A135,'PY1 Data(H)'!$A$1:$A$288,'PY1 Data(H)'!$A$1:$CZ$288))</f>
        <v>#N/A</v>
      </c>
      <c r="CY135" s="176" t="e" cm="1">
        <f t="array" ref="CY135">_xlfn.XLOOKUP(CY$1,'PY1 Data(H)'!$A$1:$CZ$1,_xlfn.XLOOKUP($A135,'PY1 Data(H)'!$A$1:$A$288,'PY1 Data(H)'!$A$1:$CZ$288))</f>
        <v>#N/A</v>
      </c>
    </row>
    <row r="136" spans="1:103" x14ac:dyDescent="0.3">
      <c r="A136">
        <v>535</v>
      </c>
      <c r="D136" s="176" cm="1">
        <f t="array" ref="D136">_xlfn.XLOOKUP(D$1,'PY1 Data(H)'!$A$1:$CZ$1,_xlfn.XLOOKUP($A136,'PY1 Data(H)'!$A$1:$A$288,'PY1 Data(H)'!$A$1:$CZ$288))</f>
        <v>126590897</v>
      </c>
      <c r="E136" s="176" cm="1">
        <f t="array" ref="E136">_xlfn.XLOOKUP(E$1,'PY1 Data(H)'!$A$1:$CZ$1,_xlfn.XLOOKUP($A136,'PY1 Data(H)'!$A$1:$A$288,'PY1 Data(H)'!$A$1:$CZ$288))</f>
        <v>0</v>
      </c>
      <c r="F136" s="176" cm="1">
        <f t="array" ref="F136">_xlfn.XLOOKUP(F$1,'PY1 Data(H)'!$A$1:$CZ$1,_xlfn.XLOOKUP($A136,'PY1 Data(H)'!$A$1:$A$288,'PY1 Data(H)'!$A$1:$CZ$288))</f>
        <v>281577</v>
      </c>
      <c r="G136" s="176" cm="1">
        <f t="array" ref="G136">_xlfn.XLOOKUP(G$1,'PY1 Data(H)'!$A$1:$CZ$1,_xlfn.XLOOKUP($A136,'PY1 Data(H)'!$A$1:$A$288,'PY1 Data(H)'!$A$1:$CZ$288))</f>
        <v>0</v>
      </c>
      <c r="H136" s="176" cm="1">
        <f t="array" ref="H136">_xlfn.XLOOKUP(H$1,'PY1 Data(H)'!$A$1:$CZ$1,_xlfn.XLOOKUP($A136,'PY1 Data(H)'!$A$1:$A$288,'PY1 Data(H)'!$A$1:$CZ$288))</f>
        <v>1309050</v>
      </c>
      <c r="I136" s="176" cm="1">
        <f t="array" ref="I136">_xlfn.XLOOKUP(I$1,'PY1 Data(H)'!$A$1:$CZ$1,_xlfn.XLOOKUP($A136,'PY1 Data(H)'!$A$1:$A$288,'PY1 Data(H)'!$A$1:$CZ$288))</f>
        <v>6380776</v>
      </c>
      <c r="J136" s="176" cm="1">
        <f t="array" ref="J136">_xlfn.XLOOKUP(J$1,'PY1 Data(H)'!$A$1:$CZ$1,_xlfn.XLOOKUP($A136,'PY1 Data(H)'!$A$1:$A$288,'PY1 Data(H)'!$A$1:$CZ$288))</f>
        <v>0</v>
      </c>
      <c r="K136" s="176" cm="1">
        <f t="array" ref="K136">_xlfn.XLOOKUP(K$1,'PY1 Data(H)'!$A$1:$CZ$1,_xlfn.XLOOKUP($A136,'PY1 Data(H)'!$A$1:$A$288,'PY1 Data(H)'!$A$1:$CZ$288))</f>
        <v>0</v>
      </c>
      <c r="L136" s="176" cm="1">
        <f t="array" ref="L136">_xlfn.XLOOKUP(L$1,'PY1 Data(H)'!$A$1:$CZ$1,_xlfn.XLOOKUP($A136,'PY1 Data(H)'!$A$1:$A$288,'PY1 Data(H)'!$A$1:$CZ$288))</f>
        <v>0</v>
      </c>
      <c r="M136" s="176" cm="1">
        <f t="array" ref="M136">_xlfn.XLOOKUP(M$1,'PY1 Data(H)'!$A$1:$CZ$1,_xlfn.XLOOKUP($A136,'PY1 Data(H)'!$A$1:$A$288,'PY1 Data(H)'!$A$1:$CZ$288))</f>
        <v>171026700</v>
      </c>
      <c r="N136" s="176" cm="1">
        <f t="array" ref="N136">_xlfn.XLOOKUP(N$1,'PY1 Data(H)'!$A$1:$CZ$1,_xlfn.XLOOKUP($A136,'PY1 Data(H)'!$A$1:$A$288,'PY1 Data(H)'!$A$1:$CZ$288))</f>
        <v>16140087</v>
      </c>
      <c r="O136" s="176" cm="1">
        <f t="array" ref="O136">_xlfn.XLOOKUP(O$1,'PY1 Data(H)'!$A$1:$CZ$1,_xlfn.XLOOKUP($A136,'PY1 Data(H)'!$A$1:$A$288,'PY1 Data(H)'!$A$1:$CZ$288))</f>
        <v>2695</v>
      </c>
      <c r="P136" s="176" cm="1">
        <f t="array" ref="P136">_xlfn.XLOOKUP(P$1,'PY1 Data(H)'!$A$1:$CZ$1,_xlfn.XLOOKUP($A136,'PY1 Data(H)'!$A$1:$A$288,'PY1 Data(H)'!$A$1:$CZ$288))</f>
        <v>1048527</v>
      </c>
      <c r="Q136" s="176" cm="1">
        <f t="array" ref="Q136">_xlfn.XLOOKUP(Q$1,'PY1 Data(H)'!$A$1:$CZ$1,_xlfn.XLOOKUP($A136,'PY1 Data(H)'!$A$1:$A$288,'PY1 Data(H)'!$A$1:$CZ$288))</f>
        <v>0</v>
      </c>
      <c r="R136" s="176" cm="1">
        <f t="array" ref="R136">_xlfn.XLOOKUP(R$1,'PY1 Data(H)'!$A$1:$CZ$1,_xlfn.XLOOKUP($A136,'PY1 Data(H)'!$A$1:$A$288,'PY1 Data(H)'!$A$1:$CZ$288))</f>
        <v>0</v>
      </c>
      <c r="S136" s="176" cm="1">
        <f t="array" ref="S136">_xlfn.XLOOKUP(S$1,'PY1 Data(H)'!$A$1:$CZ$1,_xlfn.XLOOKUP($A136,'PY1 Data(H)'!$A$1:$A$288,'PY1 Data(H)'!$A$1:$CZ$288))</f>
        <v>0</v>
      </c>
      <c r="T136" s="176" cm="1">
        <f t="array" ref="T136">_xlfn.XLOOKUP(T$1,'PY1 Data(H)'!$A$1:$CZ$1,_xlfn.XLOOKUP($A136,'PY1 Data(H)'!$A$1:$A$288,'PY1 Data(H)'!$A$1:$CZ$288))</f>
        <v>0</v>
      </c>
      <c r="U136" s="176" cm="1">
        <f t="array" ref="U136">_xlfn.XLOOKUP(U$1,'PY1 Data(H)'!$A$1:$CZ$1,_xlfn.XLOOKUP($A136,'PY1 Data(H)'!$A$1:$A$288,'PY1 Data(H)'!$A$1:$CZ$288))</f>
        <v>10820940</v>
      </c>
      <c r="V136" s="176" cm="1">
        <f t="array" ref="V136">_xlfn.XLOOKUP(V$1,'PY1 Data(H)'!$A$1:$CZ$1,_xlfn.XLOOKUP($A136,'PY1 Data(H)'!$A$1:$A$288,'PY1 Data(H)'!$A$1:$CZ$288))</f>
        <v>23554737</v>
      </c>
      <c r="W136" s="176" cm="1">
        <f t="array" ref="W136">_xlfn.XLOOKUP(W$1,'PY1 Data(H)'!$A$1:$CZ$1,_xlfn.XLOOKUP($A136,'PY1 Data(H)'!$A$1:$A$288,'PY1 Data(H)'!$A$1:$CZ$288))</f>
        <v>0</v>
      </c>
      <c r="X136" s="176" cm="1">
        <f t="array" ref="X136">_xlfn.XLOOKUP(X$1,'PY1 Data(H)'!$A$1:$CZ$1,_xlfn.XLOOKUP($A136,'PY1 Data(H)'!$A$1:$A$288,'PY1 Data(H)'!$A$1:$CZ$288))</f>
        <v>0</v>
      </c>
      <c r="Y136" s="176" cm="1">
        <f t="array" ref="Y136">_xlfn.XLOOKUP(Y$1,'PY1 Data(H)'!$A$1:$CZ$1,_xlfn.XLOOKUP($A136,'PY1 Data(H)'!$A$1:$A$288,'PY1 Data(H)'!$A$1:$CZ$288))</f>
        <v>326600</v>
      </c>
      <c r="Z136" s="176" cm="1">
        <f t="array" ref="Z136">_xlfn.XLOOKUP(Z$1,'PY1 Data(H)'!$A$1:$CZ$1,_xlfn.XLOOKUP($A136,'PY1 Data(H)'!$A$1:$A$288,'PY1 Data(H)'!$A$1:$CZ$288))</f>
        <v>379261</v>
      </c>
      <c r="AA136" s="176" cm="1">
        <f t="array" ref="AA136">_xlfn.XLOOKUP(AA$1,'PY1 Data(H)'!$A$1:$CZ$1,_xlfn.XLOOKUP($A136,'PY1 Data(H)'!$A$1:$A$288,'PY1 Data(H)'!$A$1:$CZ$288))</f>
        <v>10756408</v>
      </c>
      <c r="AB136" s="176" cm="1">
        <f t="array" ref="AB136">_xlfn.XLOOKUP(AB$1,'PY1 Data(H)'!$A$1:$CZ$1,_xlfn.XLOOKUP($A136,'PY1 Data(H)'!$A$1:$A$288,'PY1 Data(H)'!$A$1:$CZ$288))</f>
        <v>0</v>
      </c>
      <c r="AC136" s="176" cm="1">
        <f t="array" ref="AC136">_xlfn.XLOOKUP(AC$1,'PY1 Data(H)'!$A$1:$CZ$1,_xlfn.XLOOKUP($A136,'PY1 Data(H)'!$A$1:$A$288,'PY1 Data(H)'!$A$1:$CZ$288))</f>
        <v>18933564</v>
      </c>
      <c r="AD136" s="176" cm="1">
        <f t="array" ref="AD136">_xlfn.XLOOKUP(AD$1,'PY1 Data(H)'!$A$1:$CZ$1,_xlfn.XLOOKUP($A136,'PY1 Data(H)'!$A$1:$A$288,'PY1 Data(H)'!$A$1:$CZ$288))</f>
        <v>3281240</v>
      </c>
      <c r="AE136" s="176" cm="1">
        <f t="array" ref="AE136">_xlfn.XLOOKUP(AE$1,'PY1 Data(H)'!$A$1:$CZ$1,_xlfn.XLOOKUP($A136,'PY1 Data(H)'!$A$1:$A$288,'PY1 Data(H)'!$A$1:$CZ$288))</f>
        <v>17738816</v>
      </c>
      <c r="AF136" s="176" cm="1">
        <f t="array" ref="AF136">_xlfn.XLOOKUP(AF$1,'PY1 Data(H)'!$A$1:$CZ$1,_xlfn.XLOOKUP($A136,'PY1 Data(H)'!$A$1:$A$288,'PY1 Data(H)'!$A$1:$CZ$288))</f>
        <v>2197085</v>
      </c>
      <c r="AG136" s="176" cm="1">
        <f t="array" ref="AG136">_xlfn.XLOOKUP(AG$1,'PY1 Data(H)'!$A$1:$CZ$1,_xlfn.XLOOKUP($A136,'PY1 Data(H)'!$A$1:$A$288,'PY1 Data(H)'!$A$1:$CZ$288))</f>
        <v>984656</v>
      </c>
      <c r="AH136" s="176" cm="1">
        <f t="array" ref="AH136">_xlfn.XLOOKUP(AH$1,'PY1 Data(H)'!$A$1:$CZ$1,_xlfn.XLOOKUP($A136,'PY1 Data(H)'!$A$1:$A$288,'PY1 Data(H)'!$A$1:$CZ$288))</f>
        <v>0</v>
      </c>
      <c r="AI136" s="176" cm="1">
        <f t="array" ref="AI136">_xlfn.XLOOKUP(AI$1,'PY1 Data(H)'!$A$1:$CZ$1,_xlfn.XLOOKUP($A136,'PY1 Data(H)'!$A$1:$A$288,'PY1 Data(H)'!$A$1:$CZ$288))</f>
        <v>9055840</v>
      </c>
      <c r="AJ136" s="176" cm="1">
        <f t="array" ref="AJ136">_xlfn.XLOOKUP(AJ$1,'PY1 Data(H)'!$A$1:$CZ$1,_xlfn.XLOOKUP($A136,'PY1 Data(H)'!$A$1:$A$288,'PY1 Data(H)'!$A$1:$CZ$288))</f>
        <v>27694</v>
      </c>
      <c r="AK136" s="176" cm="1">
        <f t="array" ref="AK136">_xlfn.XLOOKUP(AK$1,'PY1 Data(H)'!$A$1:$CZ$1,_xlfn.XLOOKUP($A136,'PY1 Data(H)'!$A$1:$A$288,'PY1 Data(H)'!$A$1:$CZ$288))</f>
        <v>137616520</v>
      </c>
      <c r="AL136" s="176" cm="1">
        <f t="array" ref="AL136">_xlfn.XLOOKUP(AL$1,'PY1 Data(H)'!$A$1:$CZ$1,_xlfn.XLOOKUP($A136,'PY1 Data(H)'!$A$1:$A$288,'PY1 Data(H)'!$A$1:$CZ$288))</f>
        <v>292591</v>
      </c>
      <c r="AM136" s="176" cm="1">
        <f t="array" ref="AM136">_xlfn.XLOOKUP(AM$1,'PY1 Data(H)'!$A$1:$CZ$1,_xlfn.XLOOKUP($A136,'PY1 Data(H)'!$A$1:$A$288,'PY1 Data(H)'!$A$1:$CZ$288))</f>
        <v>12640430</v>
      </c>
      <c r="AN136" s="176" cm="1">
        <f t="array" ref="AN136">_xlfn.XLOOKUP(AN$1,'PY1 Data(H)'!$A$1:$CZ$1,_xlfn.XLOOKUP($A136,'PY1 Data(H)'!$A$1:$A$288,'PY1 Data(H)'!$A$1:$CZ$288))</f>
        <v>0</v>
      </c>
      <c r="AO136" s="176" cm="1">
        <f t="array" ref="AO136">_xlfn.XLOOKUP(AO$1,'PY1 Data(H)'!$A$1:$CZ$1,_xlfn.XLOOKUP($A136,'PY1 Data(H)'!$A$1:$A$288,'PY1 Data(H)'!$A$1:$CZ$288))</f>
        <v>0</v>
      </c>
      <c r="AP136" s="176" cm="1">
        <f t="array" ref="AP136">_xlfn.XLOOKUP(AP$1,'PY1 Data(H)'!$A$1:$CZ$1,_xlfn.XLOOKUP($A136,'PY1 Data(H)'!$A$1:$A$288,'PY1 Data(H)'!$A$1:$CZ$288))</f>
        <v>0</v>
      </c>
      <c r="AQ136" s="176" cm="1">
        <f t="array" ref="AQ136">_xlfn.XLOOKUP(AQ$1,'PY1 Data(H)'!$A$1:$CZ$1,_xlfn.XLOOKUP($A136,'PY1 Data(H)'!$A$1:$A$288,'PY1 Data(H)'!$A$1:$CZ$288))</f>
        <v>91954</v>
      </c>
      <c r="AR136" s="176" cm="1">
        <f t="array" ref="AR136">_xlfn.XLOOKUP(AR$1,'PY1 Data(H)'!$A$1:$CZ$1,_xlfn.XLOOKUP($A136,'PY1 Data(H)'!$A$1:$A$288,'PY1 Data(H)'!$A$1:$CZ$288))</f>
        <v>21942535</v>
      </c>
      <c r="AS136" s="176" cm="1">
        <f t="array" ref="AS136">_xlfn.XLOOKUP(AS$1,'PY1 Data(H)'!$A$1:$CZ$1,_xlfn.XLOOKUP($A136,'PY1 Data(H)'!$A$1:$A$288,'PY1 Data(H)'!$A$1:$CZ$288))</f>
        <v>1340946</v>
      </c>
      <c r="AT136" s="176" cm="1">
        <f t="array" ref="AT136">_xlfn.XLOOKUP(AT$1,'PY1 Data(H)'!$A$1:$CZ$1,_xlfn.XLOOKUP($A136,'PY1 Data(H)'!$A$1:$A$288,'PY1 Data(H)'!$A$1:$CZ$288))</f>
        <v>18547498</v>
      </c>
      <c r="AU136" s="176" cm="1">
        <f t="array" ref="AU136">_xlfn.XLOOKUP(AU$1,'PY1 Data(H)'!$A$1:$CZ$1,_xlfn.XLOOKUP($A136,'PY1 Data(H)'!$A$1:$A$288,'PY1 Data(H)'!$A$1:$CZ$288))</f>
        <v>4942740</v>
      </c>
      <c r="AV136" s="176" cm="1">
        <f t="array" ref="AV136">_xlfn.XLOOKUP(AV$1,'PY1 Data(H)'!$A$1:$CZ$1,_xlfn.XLOOKUP($A136,'PY1 Data(H)'!$A$1:$A$288,'PY1 Data(H)'!$A$1:$CZ$288))</f>
        <v>46297568</v>
      </c>
      <c r="AW136" s="176" cm="1">
        <f t="array" ref="AW136">_xlfn.XLOOKUP(AW$1,'PY1 Data(H)'!$A$1:$CZ$1,_xlfn.XLOOKUP($A136,'PY1 Data(H)'!$A$1:$A$288,'PY1 Data(H)'!$A$1:$CZ$288))</f>
        <v>1145909</v>
      </c>
      <c r="AX136" s="176" cm="1">
        <f t="array" ref="AX136">_xlfn.XLOOKUP(AX$1,'PY1 Data(H)'!$A$1:$CZ$1,_xlfn.XLOOKUP($A136,'PY1 Data(H)'!$A$1:$A$288,'PY1 Data(H)'!$A$1:$CZ$288))</f>
        <v>21961542</v>
      </c>
      <c r="AY136" s="176" cm="1">
        <f t="array" ref="AY136">_xlfn.XLOOKUP(AY$1,'PY1 Data(H)'!$A$1:$CZ$1,_xlfn.XLOOKUP($A136,'PY1 Data(H)'!$A$1:$A$288,'PY1 Data(H)'!$A$1:$CZ$288))</f>
        <v>0</v>
      </c>
      <c r="AZ136" s="176" cm="1">
        <f t="array" ref="AZ136">_xlfn.XLOOKUP(AZ$1,'PY1 Data(H)'!$A$1:$CZ$1,_xlfn.XLOOKUP($A136,'PY1 Data(H)'!$A$1:$A$288,'PY1 Data(H)'!$A$1:$CZ$288))</f>
        <v>6491637</v>
      </c>
      <c r="BA136" s="176" cm="1">
        <f t="array" ref="BA136">_xlfn.XLOOKUP(BA$1,'PY1 Data(H)'!$A$1:$CZ$1,_xlfn.XLOOKUP($A136,'PY1 Data(H)'!$A$1:$A$288,'PY1 Data(H)'!$A$1:$CZ$288))</f>
        <v>4267221</v>
      </c>
      <c r="BB136" s="176" cm="1">
        <f t="array" ref="BB136">_xlfn.XLOOKUP(BB$1,'PY1 Data(H)'!$A$1:$CZ$1,_xlfn.XLOOKUP($A136,'PY1 Data(H)'!$A$1:$A$288,'PY1 Data(H)'!$A$1:$CZ$288))</f>
        <v>17084002</v>
      </c>
      <c r="BC136" s="176" cm="1">
        <f t="array" ref="BC136">_xlfn.XLOOKUP(BC$1,'PY1 Data(H)'!$A$1:$CZ$1,_xlfn.XLOOKUP($A136,'PY1 Data(H)'!$A$1:$A$288,'PY1 Data(H)'!$A$1:$CZ$288))</f>
        <v>81233</v>
      </c>
      <c r="BD136" s="176" cm="1">
        <f t="array" ref="BD136">_xlfn.XLOOKUP(BD$1,'PY1 Data(H)'!$A$1:$CZ$1,_xlfn.XLOOKUP($A136,'PY1 Data(H)'!$A$1:$A$288,'PY1 Data(H)'!$A$1:$CZ$288))</f>
        <v>7446111</v>
      </c>
      <c r="BE136" s="176" cm="1">
        <f t="array" ref="BE136">_xlfn.XLOOKUP(BE$1,'PY1 Data(H)'!$A$1:$CZ$1,_xlfn.XLOOKUP($A136,'PY1 Data(H)'!$A$1:$A$288,'PY1 Data(H)'!$A$1:$CZ$288))</f>
        <v>0</v>
      </c>
      <c r="BF136" s="176" cm="1">
        <f t="array" ref="BF136">_xlfn.XLOOKUP(BF$1,'PY1 Data(H)'!$A$1:$CZ$1,_xlfn.XLOOKUP($A136,'PY1 Data(H)'!$A$1:$A$288,'PY1 Data(H)'!$A$1:$CZ$288))</f>
        <v>39575517</v>
      </c>
      <c r="BG136" s="176" cm="1">
        <f t="array" ref="BG136">_xlfn.XLOOKUP(BG$1,'PY1 Data(H)'!$A$1:$CZ$1,_xlfn.XLOOKUP($A136,'PY1 Data(H)'!$A$1:$A$288,'PY1 Data(H)'!$A$1:$CZ$288))</f>
        <v>10288652</v>
      </c>
      <c r="BH136" s="176" cm="1">
        <f t="array" ref="BH136">_xlfn.XLOOKUP(BH$1,'PY1 Data(H)'!$A$1:$CZ$1,_xlfn.XLOOKUP($A136,'PY1 Data(H)'!$A$1:$A$288,'PY1 Data(H)'!$A$1:$CZ$288))</f>
        <v>0</v>
      </c>
      <c r="BI136" s="176" cm="1">
        <f t="array" ref="BI136">_xlfn.XLOOKUP(BI$1,'PY1 Data(H)'!$A$1:$CZ$1,_xlfn.XLOOKUP($A136,'PY1 Data(H)'!$A$1:$A$288,'PY1 Data(H)'!$A$1:$CZ$288))</f>
        <v>0</v>
      </c>
      <c r="BJ136" s="176" cm="1">
        <f t="array" ref="BJ136">_xlfn.XLOOKUP(BJ$1,'PY1 Data(H)'!$A$1:$CZ$1,_xlfn.XLOOKUP($A136,'PY1 Data(H)'!$A$1:$A$288,'PY1 Data(H)'!$A$1:$CZ$288))</f>
        <v>4130707</v>
      </c>
      <c r="BK136" s="176" cm="1">
        <f t="array" ref="BK136">_xlfn.XLOOKUP(BK$1,'PY1 Data(H)'!$A$1:$CZ$1,_xlfn.XLOOKUP($A136,'PY1 Data(H)'!$A$1:$A$288,'PY1 Data(H)'!$A$1:$CZ$288))</f>
        <v>9000151</v>
      </c>
      <c r="BL136" s="176" cm="1">
        <f t="array" ref="BL136">_xlfn.XLOOKUP(BL$1,'PY1 Data(H)'!$A$1:$CZ$1,_xlfn.XLOOKUP($A136,'PY1 Data(H)'!$A$1:$A$288,'PY1 Data(H)'!$A$1:$CZ$288))</f>
        <v>0</v>
      </c>
      <c r="BM136" s="176" cm="1">
        <f t="array" ref="BM136">_xlfn.XLOOKUP(BM$1,'PY1 Data(H)'!$A$1:$CZ$1,_xlfn.XLOOKUP($A136,'PY1 Data(H)'!$A$1:$A$288,'PY1 Data(H)'!$A$1:$CZ$288))</f>
        <v>2453324</v>
      </c>
      <c r="BN136" s="176" cm="1">
        <f t="array" ref="BN136">_xlfn.XLOOKUP(BN$1,'PY1 Data(H)'!$A$1:$CZ$1,_xlfn.XLOOKUP($A136,'PY1 Data(H)'!$A$1:$A$288,'PY1 Data(H)'!$A$1:$CZ$288))</f>
        <v>92512227</v>
      </c>
      <c r="BO136" s="176" cm="1">
        <f t="array" ref="BO136">_xlfn.XLOOKUP(BO$1,'PY1 Data(H)'!$A$1:$CZ$1,_xlfn.XLOOKUP($A136,'PY1 Data(H)'!$A$1:$A$288,'PY1 Data(H)'!$A$1:$CZ$288))</f>
        <v>9671525</v>
      </c>
      <c r="BP136" s="176" cm="1">
        <f t="array" ref="BP136">_xlfn.XLOOKUP(BP$1,'PY1 Data(H)'!$A$1:$CZ$1,_xlfn.XLOOKUP($A136,'PY1 Data(H)'!$A$1:$A$288,'PY1 Data(H)'!$A$1:$CZ$288))</f>
        <v>31325006</v>
      </c>
      <c r="BQ136" s="176" cm="1">
        <f t="array" ref="BQ136">_xlfn.XLOOKUP(BQ$1,'PY1 Data(H)'!$A$1:$CZ$1,_xlfn.XLOOKUP($A136,'PY1 Data(H)'!$A$1:$A$288,'PY1 Data(H)'!$A$1:$CZ$288))</f>
        <v>0</v>
      </c>
      <c r="BR136" s="176" cm="1">
        <f t="array" ref="BR136">_xlfn.XLOOKUP(BR$1,'PY1 Data(H)'!$A$1:$CZ$1,_xlfn.XLOOKUP($A136,'PY1 Data(H)'!$A$1:$A$288,'PY1 Data(H)'!$A$1:$CZ$288))</f>
        <v>19020597</v>
      </c>
      <c r="BS136" s="176" cm="1">
        <f t="array" ref="BS136">_xlfn.XLOOKUP(BS$1,'PY1 Data(H)'!$A$1:$CZ$1,_xlfn.XLOOKUP($A136,'PY1 Data(H)'!$A$1:$A$288,'PY1 Data(H)'!$A$1:$CZ$288))</f>
        <v>46216133</v>
      </c>
      <c r="BT136" s="176" cm="1">
        <f t="array" ref="BT136">_xlfn.XLOOKUP(BT$1,'PY1 Data(H)'!$A$1:$CZ$1,_xlfn.XLOOKUP($A136,'PY1 Data(H)'!$A$1:$A$288,'PY1 Data(H)'!$A$1:$CZ$288))</f>
        <v>0</v>
      </c>
      <c r="BU136" s="176" cm="1">
        <f t="array" ref="BU136">_xlfn.XLOOKUP(BU$1,'PY1 Data(H)'!$A$1:$CZ$1,_xlfn.XLOOKUP($A136,'PY1 Data(H)'!$A$1:$A$288,'PY1 Data(H)'!$A$1:$CZ$288))</f>
        <v>0</v>
      </c>
      <c r="BV136" s="176" cm="1">
        <f t="array" ref="BV136">_xlfn.XLOOKUP(BV$1,'PY1 Data(H)'!$A$1:$CZ$1,_xlfn.XLOOKUP($A136,'PY1 Data(H)'!$A$1:$A$288,'PY1 Data(H)'!$A$1:$CZ$288))</f>
        <v>3457895</v>
      </c>
      <c r="BW136" s="176" cm="1">
        <f t="array" ref="BW136">_xlfn.XLOOKUP(BW$1,'PY1 Data(H)'!$A$1:$CZ$1,_xlfn.XLOOKUP($A136,'PY1 Data(H)'!$A$1:$A$288,'PY1 Data(H)'!$A$1:$CZ$288))</f>
        <v>0</v>
      </c>
      <c r="BX136" s="176" cm="1">
        <f t="array" ref="BX136">_xlfn.XLOOKUP(BX$1,'PY1 Data(H)'!$A$1:$CZ$1,_xlfn.XLOOKUP($A136,'PY1 Data(H)'!$A$1:$A$288,'PY1 Data(H)'!$A$1:$CZ$288))</f>
        <v>81695</v>
      </c>
      <c r="BY136" s="176" cm="1">
        <f t="array" ref="BY136">_xlfn.XLOOKUP(BY$1,'PY1 Data(H)'!$A$1:$CZ$1,_xlfn.XLOOKUP($A136,'PY1 Data(H)'!$A$1:$A$288,'PY1 Data(H)'!$A$1:$CZ$288))</f>
        <v>12118097</v>
      </c>
      <c r="BZ136" s="176" cm="1">
        <f t="array" ref="BZ136">_xlfn.XLOOKUP(BZ$1,'PY1 Data(H)'!$A$1:$CZ$1,_xlfn.XLOOKUP($A136,'PY1 Data(H)'!$A$1:$A$288,'PY1 Data(H)'!$A$1:$CZ$288))</f>
        <v>6327395</v>
      </c>
      <c r="CA136" s="176" cm="1">
        <f t="array" ref="CA136">_xlfn.XLOOKUP(CA$1,'PY1 Data(H)'!$A$1:$CZ$1,_xlfn.XLOOKUP($A136,'PY1 Data(H)'!$A$1:$A$288,'PY1 Data(H)'!$A$1:$CZ$288))</f>
        <v>50109204</v>
      </c>
      <c r="CB136" s="176" cm="1">
        <f t="array" ref="CB136">_xlfn.XLOOKUP(CB$1,'PY1 Data(H)'!$A$1:$CZ$1,_xlfn.XLOOKUP($A136,'PY1 Data(H)'!$A$1:$A$288,'PY1 Data(H)'!$A$1:$CZ$288))</f>
        <v>0</v>
      </c>
      <c r="CC136" s="176" cm="1">
        <f t="array" ref="CC136">_xlfn.XLOOKUP(CC$1,'PY1 Data(H)'!$A$1:$CZ$1,_xlfn.XLOOKUP($A136,'PY1 Data(H)'!$A$1:$A$288,'PY1 Data(H)'!$A$1:$CZ$288))</f>
        <v>0</v>
      </c>
      <c r="CD136" s="176" cm="1">
        <f t="array" ref="CD136">_xlfn.XLOOKUP(CD$1,'PY1 Data(H)'!$A$1:$CZ$1,_xlfn.XLOOKUP($A136,'PY1 Data(H)'!$A$1:$A$288,'PY1 Data(H)'!$A$1:$CZ$288))</f>
        <v>0</v>
      </c>
      <c r="CE136" s="176" cm="1">
        <f t="array" ref="CE136">_xlfn.XLOOKUP(CE$1,'PY1 Data(H)'!$A$1:$CZ$1,_xlfn.XLOOKUP($A136,'PY1 Data(H)'!$A$1:$A$288,'PY1 Data(H)'!$A$1:$CZ$288))</f>
        <v>1844934</v>
      </c>
      <c r="CF136" s="176" cm="1">
        <f t="array" ref="CF136">_xlfn.XLOOKUP(CF$1,'PY1 Data(H)'!$A$1:$CZ$1,_xlfn.XLOOKUP($A136,'PY1 Data(H)'!$A$1:$A$288,'PY1 Data(H)'!$A$1:$CZ$288))</f>
        <v>7812253</v>
      </c>
      <c r="CG136" s="176" cm="1">
        <f t="array" ref="CG136">_xlfn.XLOOKUP(CG$1,'PY1 Data(H)'!$A$1:$CZ$1,_xlfn.XLOOKUP($A136,'PY1 Data(H)'!$A$1:$A$288,'PY1 Data(H)'!$A$1:$CZ$288))</f>
        <v>7700000</v>
      </c>
      <c r="CH136" s="176" cm="1">
        <f t="array" ref="CH136">_xlfn.XLOOKUP(CH$1,'PY1 Data(H)'!$A$1:$CZ$1,_xlfn.XLOOKUP($A136,'PY1 Data(H)'!$A$1:$A$288,'PY1 Data(H)'!$A$1:$CZ$288))</f>
        <v>1559785</v>
      </c>
      <c r="CI136" s="176" cm="1">
        <f t="array" ref="CI136">_xlfn.XLOOKUP(CI$1,'PY1 Data(H)'!$A$1:$CZ$1,_xlfn.XLOOKUP($A136,'PY1 Data(H)'!$A$1:$A$288,'PY1 Data(H)'!$A$1:$CZ$288))</f>
        <v>2791</v>
      </c>
      <c r="CJ136" s="176" cm="1">
        <f t="array" ref="CJ136">_xlfn.XLOOKUP(CJ$1,'PY1 Data(H)'!$A$1:$CZ$1,_xlfn.XLOOKUP($A136,'PY1 Data(H)'!$A$1:$A$288,'PY1 Data(H)'!$A$1:$CZ$288))</f>
        <v>0</v>
      </c>
      <c r="CK136" s="176" cm="1">
        <f t="array" ref="CK136">_xlfn.XLOOKUP(CK$1,'PY1 Data(H)'!$A$1:$CZ$1,_xlfn.XLOOKUP($A136,'PY1 Data(H)'!$A$1:$A$288,'PY1 Data(H)'!$A$1:$CZ$288))</f>
        <v>1468800</v>
      </c>
      <c r="CL136" s="176" cm="1">
        <f t="array" ref="CL136">_xlfn.XLOOKUP(CL$1,'PY1 Data(H)'!$A$1:$CZ$1,_xlfn.XLOOKUP($A136,'PY1 Data(H)'!$A$1:$A$288,'PY1 Data(H)'!$A$1:$CZ$288))</f>
        <v>0</v>
      </c>
      <c r="CM136" s="176" cm="1">
        <f t="array" ref="CM136">_xlfn.XLOOKUP(CM$1,'PY1 Data(H)'!$A$1:$CZ$1,_xlfn.XLOOKUP($A136,'PY1 Data(H)'!$A$1:$A$288,'PY1 Data(H)'!$A$1:$CZ$288))</f>
        <v>0</v>
      </c>
      <c r="CN136" s="176" cm="1">
        <f t="array" ref="CN136">_xlfn.XLOOKUP(CN$1,'PY1 Data(H)'!$A$1:$CZ$1,_xlfn.XLOOKUP($A136,'PY1 Data(H)'!$A$1:$A$288,'PY1 Data(H)'!$A$1:$CZ$288))</f>
        <v>0</v>
      </c>
      <c r="CO136" s="176" cm="1">
        <f t="array" ref="CO136">_xlfn.XLOOKUP(CO$1,'PY1 Data(H)'!$A$1:$CZ$1,_xlfn.XLOOKUP($A136,'PY1 Data(H)'!$A$1:$A$288,'PY1 Data(H)'!$A$1:$CZ$288))</f>
        <v>377770102</v>
      </c>
      <c r="CP136" s="176" cm="1">
        <f t="array" ref="CP136">_xlfn.XLOOKUP(CP$1,'PY1 Data(H)'!$A$1:$CZ$1,_xlfn.XLOOKUP($A136,'PY1 Data(H)'!$A$1:$A$288,'PY1 Data(H)'!$A$1:$CZ$288))</f>
        <v>2927374</v>
      </c>
      <c r="CQ136" s="176" cm="1">
        <f t="array" ref="CQ136">_xlfn.XLOOKUP(CQ$1,'PY1 Data(H)'!$A$1:$CZ$1,_xlfn.XLOOKUP($A136,'PY1 Data(H)'!$A$1:$A$288,'PY1 Data(H)'!$A$1:$CZ$288))</f>
        <v>40880211</v>
      </c>
      <c r="CR136" s="176" cm="1">
        <f t="array" ref="CR136">_xlfn.XLOOKUP(CR$1,'PY1 Data(H)'!$A$1:$CZ$1,_xlfn.XLOOKUP($A136,'PY1 Data(H)'!$A$1:$A$288,'PY1 Data(H)'!$A$1:$CZ$288))</f>
        <v>218748</v>
      </c>
      <c r="CS136" s="176" cm="1">
        <f t="array" ref="CS136">_xlfn.XLOOKUP(CS$1,'PY1 Data(H)'!$A$1:$CZ$1,_xlfn.XLOOKUP($A136,'PY1 Data(H)'!$A$1:$A$288,'PY1 Data(H)'!$A$1:$CZ$288))</f>
        <v>0</v>
      </c>
      <c r="CT136" s="176" cm="1">
        <f t="array" ref="CT136">_xlfn.XLOOKUP(CT$1,'PY1 Data(H)'!$A$1:$CZ$1,_xlfn.XLOOKUP($A136,'PY1 Data(H)'!$A$1:$A$288,'PY1 Data(H)'!$A$1:$CZ$288))</f>
        <v>0</v>
      </c>
      <c r="CU136" s="176" cm="1">
        <f t="array" ref="CU136">_xlfn.XLOOKUP(CU$1,'PY1 Data(H)'!$A$1:$CZ$1,_xlfn.XLOOKUP($A136,'PY1 Data(H)'!$A$1:$A$288,'PY1 Data(H)'!$A$1:$CZ$288))</f>
        <v>10850410</v>
      </c>
      <c r="CV136" s="176" cm="1">
        <f t="array" ref="CV136">_xlfn.XLOOKUP(CV$1,'PY1 Data(H)'!$A$1:$CZ$1,_xlfn.XLOOKUP($A136,'PY1 Data(H)'!$A$1:$A$288,'PY1 Data(H)'!$A$1:$CZ$288))</f>
        <v>0</v>
      </c>
      <c r="CW136" s="176" cm="1">
        <f t="array" ref="CW136">_xlfn.XLOOKUP(CW$1,'PY1 Data(H)'!$A$1:$CZ$1,_xlfn.XLOOKUP($A136,'PY1 Data(H)'!$A$1:$A$288,'PY1 Data(H)'!$A$1:$CZ$288))</f>
        <v>0</v>
      </c>
      <c r="CX136" s="176" cm="1">
        <f t="array" ref="CX136">_xlfn.XLOOKUP(CX$1,'PY1 Data(H)'!$A$1:$CZ$1,_xlfn.XLOOKUP($A136,'PY1 Data(H)'!$A$1:$A$288,'PY1 Data(H)'!$A$1:$CZ$288))</f>
        <v>0</v>
      </c>
      <c r="CY136" s="176" cm="1">
        <f t="array" ref="CY136">_xlfn.XLOOKUP(CY$1,'PY1 Data(H)'!$A$1:$CZ$1,_xlfn.XLOOKUP($A136,'PY1 Data(H)'!$A$1:$A$288,'PY1 Data(H)'!$A$1:$CZ$288))</f>
        <v>305000</v>
      </c>
    </row>
    <row r="137" spans="1:103" x14ac:dyDescent="0.3">
      <c r="D137" s="176" t="e" cm="1">
        <f t="array" ref="D137">_xlfn.XLOOKUP(D$1,'PY1 Data(H)'!$A$1:$CZ$1,_xlfn.XLOOKUP($A137,'PY1 Data(H)'!$A$1:$A$288,'PY1 Data(H)'!$A$1:$CZ$288))</f>
        <v>#N/A</v>
      </c>
      <c r="E137" s="176" t="e" cm="1">
        <f t="array" ref="E137">_xlfn.XLOOKUP(E$1,'PY1 Data(H)'!$A$1:$CZ$1,_xlfn.XLOOKUP($A137,'PY1 Data(H)'!$A$1:$A$288,'PY1 Data(H)'!$A$1:$CZ$288))</f>
        <v>#N/A</v>
      </c>
      <c r="F137" s="176" t="e" cm="1">
        <f t="array" ref="F137">_xlfn.XLOOKUP(F$1,'PY1 Data(H)'!$A$1:$CZ$1,_xlfn.XLOOKUP($A137,'PY1 Data(H)'!$A$1:$A$288,'PY1 Data(H)'!$A$1:$CZ$288))</f>
        <v>#N/A</v>
      </c>
      <c r="G137" s="176" t="e" cm="1">
        <f t="array" ref="G137">_xlfn.XLOOKUP(G$1,'PY1 Data(H)'!$A$1:$CZ$1,_xlfn.XLOOKUP($A137,'PY1 Data(H)'!$A$1:$A$288,'PY1 Data(H)'!$A$1:$CZ$288))</f>
        <v>#N/A</v>
      </c>
      <c r="H137" s="176" t="e" cm="1">
        <f t="array" ref="H137">_xlfn.XLOOKUP(H$1,'PY1 Data(H)'!$A$1:$CZ$1,_xlfn.XLOOKUP($A137,'PY1 Data(H)'!$A$1:$A$288,'PY1 Data(H)'!$A$1:$CZ$288))</f>
        <v>#N/A</v>
      </c>
      <c r="I137" s="176" t="e" cm="1">
        <f t="array" ref="I137">_xlfn.XLOOKUP(I$1,'PY1 Data(H)'!$A$1:$CZ$1,_xlfn.XLOOKUP($A137,'PY1 Data(H)'!$A$1:$A$288,'PY1 Data(H)'!$A$1:$CZ$288))</f>
        <v>#N/A</v>
      </c>
      <c r="J137" s="176" t="e" cm="1">
        <f t="array" ref="J137">_xlfn.XLOOKUP(J$1,'PY1 Data(H)'!$A$1:$CZ$1,_xlfn.XLOOKUP($A137,'PY1 Data(H)'!$A$1:$A$288,'PY1 Data(H)'!$A$1:$CZ$288))</f>
        <v>#N/A</v>
      </c>
      <c r="K137" s="176" t="e" cm="1">
        <f t="array" ref="K137">_xlfn.XLOOKUP(K$1,'PY1 Data(H)'!$A$1:$CZ$1,_xlfn.XLOOKUP($A137,'PY1 Data(H)'!$A$1:$A$288,'PY1 Data(H)'!$A$1:$CZ$288))</f>
        <v>#N/A</v>
      </c>
      <c r="L137" s="176" t="e" cm="1">
        <f t="array" ref="L137">_xlfn.XLOOKUP(L$1,'PY1 Data(H)'!$A$1:$CZ$1,_xlfn.XLOOKUP($A137,'PY1 Data(H)'!$A$1:$A$288,'PY1 Data(H)'!$A$1:$CZ$288))</f>
        <v>#N/A</v>
      </c>
      <c r="M137" s="176" t="e" cm="1">
        <f t="array" ref="M137">_xlfn.XLOOKUP(M$1,'PY1 Data(H)'!$A$1:$CZ$1,_xlfn.XLOOKUP($A137,'PY1 Data(H)'!$A$1:$A$288,'PY1 Data(H)'!$A$1:$CZ$288))</f>
        <v>#N/A</v>
      </c>
      <c r="N137" s="176" t="e" cm="1">
        <f t="array" ref="N137">_xlfn.XLOOKUP(N$1,'PY1 Data(H)'!$A$1:$CZ$1,_xlfn.XLOOKUP($A137,'PY1 Data(H)'!$A$1:$A$288,'PY1 Data(H)'!$A$1:$CZ$288))</f>
        <v>#N/A</v>
      </c>
      <c r="O137" s="176" t="e" cm="1">
        <f t="array" ref="O137">_xlfn.XLOOKUP(O$1,'PY1 Data(H)'!$A$1:$CZ$1,_xlfn.XLOOKUP($A137,'PY1 Data(H)'!$A$1:$A$288,'PY1 Data(H)'!$A$1:$CZ$288))</f>
        <v>#N/A</v>
      </c>
      <c r="P137" s="176" t="e" cm="1">
        <f t="array" ref="P137">_xlfn.XLOOKUP(P$1,'PY1 Data(H)'!$A$1:$CZ$1,_xlfn.XLOOKUP($A137,'PY1 Data(H)'!$A$1:$A$288,'PY1 Data(H)'!$A$1:$CZ$288))</f>
        <v>#N/A</v>
      </c>
      <c r="Q137" s="176" t="e" cm="1">
        <f t="array" ref="Q137">_xlfn.XLOOKUP(Q$1,'PY1 Data(H)'!$A$1:$CZ$1,_xlfn.XLOOKUP($A137,'PY1 Data(H)'!$A$1:$A$288,'PY1 Data(H)'!$A$1:$CZ$288))</f>
        <v>#N/A</v>
      </c>
      <c r="R137" s="176" t="e" cm="1">
        <f t="array" ref="R137">_xlfn.XLOOKUP(R$1,'PY1 Data(H)'!$A$1:$CZ$1,_xlfn.XLOOKUP($A137,'PY1 Data(H)'!$A$1:$A$288,'PY1 Data(H)'!$A$1:$CZ$288))</f>
        <v>#N/A</v>
      </c>
      <c r="S137" s="176" t="e" cm="1">
        <f t="array" ref="S137">_xlfn.XLOOKUP(S$1,'PY1 Data(H)'!$A$1:$CZ$1,_xlfn.XLOOKUP($A137,'PY1 Data(H)'!$A$1:$A$288,'PY1 Data(H)'!$A$1:$CZ$288))</f>
        <v>#N/A</v>
      </c>
      <c r="T137" s="176" t="e" cm="1">
        <f t="array" ref="T137">_xlfn.XLOOKUP(T$1,'PY1 Data(H)'!$A$1:$CZ$1,_xlfn.XLOOKUP($A137,'PY1 Data(H)'!$A$1:$A$288,'PY1 Data(H)'!$A$1:$CZ$288))</f>
        <v>#N/A</v>
      </c>
      <c r="U137" s="176" t="e" cm="1">
        <f t="array" ref="U137">_xlfn.XLOOKUP(U$1,'PY1 Data(H)'!$A$1:$CZ$1,_xlfn.XLOOKUP($A137,'PY1 Data(H)'!$A$1:$A$288,'PY1 Data(H)'!$A$1:$CZ$288))</f>
        <v>#N/A</v>
      </c>
      <c r="V137" s="176" t="e" cm="1">
        <f t="array" ref="V137">_xlfn.XLOOKUP(V$1,'PY1 Data(H)'!$A$1:$CZ$1,_xlfn.XLOOKUP($A137,'PY1 Data(H)'!$A$1:$A$288,'PY1 Data(H)'!$A$1:$CZ$288))</f>
        <v>#N/A</v>
      </c>
      <c r="W137" s="176" t="e" cm="1">
        <f t="array" ref="W137">_xlfn.XLOOKUP(W$1,'PY1 Data(H)'!$A$1:$CZ$1,_xlfn.XLOOKUP($A137,'PY1 Data(H)'!$A$1:$A$288,'PY1 Data(H)'!$A$1:$CZ$288))</f>
        <v>#N/A</v>
      </c>
      <c r="X137" s="176" t="e" cm="1">
        <f t="array" ref="X137">_xlfn.XLOOKUP(X$1,'PY1 Data(H)'!$A$1:$CZ$1,_xlfn.XLOOKUP($A137,'PY1 Data(H)'!$A$1:$A$288,'PY1 Data(H)'!$A$1:$CZ$288))</f>
        <v>#N/A</v>
      </c>
      <c r="Y137" s="176" t="e" cm="1">
        <f t="array" ref="Y137">_xlfn.XLOOKUP(Y$1,'PY1 Data(H)'!$A$1:$CZ$1,_xlfn.XLOOKUP($A137,'PY1 Data(H)'!$A$1:$A$288,'PY1 Data(H)'!$A$1:$CZ$288))</f>
        <v>#N/A</v>
      </c>
      <c r="Z137" s="176" t="e" cm="1">
        <f t="array" ref="Z137">_xlfn.XLOOKUP(Z$1,'PY1 Data(H)'!$A$1:$CZ$1,_xlfn.XLOOKUP($A137,'PY1 Data(H)'!$A$1:$A$288,'PY1 Data(H)'!$A$1:$CZ$288))</f>
        <v>#N/A</v>
      </c>
      <c r="AA137" s="176" t="e" cm="1">
        <f t="array" ref="AA137">_xlfn.XLOOKUP(AA$1,'PY1 Data(H)'!$A$1:$CZ$1,_xlfn.XLOOKUP($A137,'PY1 Data(H)'!$A$1:$A$288,'PY1 Data(H)'!$A$1:$CZ$288))</f>
        <v>#N/A</v>
      </c>
      <c r="AB137" s="176" t="e" cm="1">
        <f t="array" ref="AB137">_xlfn.XLOOKUP(AB$1,'PY1 Data(H)'!$A$1:$CZ$1,_xlfn.XLOOKUP($A137,'PY1 Data(H)'!$A$1:$A$288,'PY1 Data(H)'!$A$1:$CZ$288))</f>
        <v>#N/A</v>
      </c>
      <c r="AC137" s="176" t="e" cm="1">
        <f t="array" ref="AC137">_xlfn.XLOOKUP(AC$1,'PY1 Data(H)'!$A$1:$CZ$1,_xlfn.XLOOKUP($A137,'PY1 Data(H)'!$A$1:$A$288,'PY1 Data(H)'!$A$1:$CZ$288))</f>
        <v>#N/A</v>
      </c>
      <c r="AD137" s="176" t="e" cm="1">
        <f t="array" ref="AD137">_xlfn.XLOOKUP(AD$1,'PY1 Data(H)'!$A$1:$CZ$1,_xlfn.XLOOKUP($A137,'PY1 Data(H)'!$A$1:$A$288,'PY1 Data(H)'!$A$1:$CZ$288))</f>
        <v>#N/A</v>
      </c>
      <c r="AE137" s="176" t="e" cm="1">
        <f t="array" ref="AE137">_xlfn.XLOOKUP(AE$1,'PY1 Data(H)'!$A$1:$CZ$1,_xlfn.XLOOKUP($A137,'PY1 Data(H)'!$A$1:$A$288,'PY1 Data(H)'!$A$1:$CZ$288))</f>
        <v>#N/A</v>
      </c>
      <c r="AF137" s="176" t="e" cm="1">
        <f t="array" ref="AF137">_xlfn.XLOOKUP(AF$1,'PY1 Data(H)'!$A$1:$CZ$1,_xlfn.XLOOKUP($A137,'PY1 Data(H)'!$A$1:$A$288,'PY1 Data(H)'!$A$1:$CZ$288))</f>
        <v>#N/A</v>
      </c>
      <c r="AG137" s="176" t="e" cm="1">
        <f t="array" ref="AG137">_xlfn.XLOOKUP(AG$1,'PY1 Data(H)'!$A$1:$CZ$1,_xlfn.XLOOKUP($A137,'PY1 Data(H)'!$A$1:$A$288,'PY1 Data(H)'!$A$1:$CZ$288))</f>
        <v>#N/A</v>
      </c>
      <c r="AH137" s="176" t="e" cm="1">
        <f t="array" ref="AH137">_xlfn.XLOOKUP(AH$1,'PY1 Data(H)'!$A$1:$CZ$1,_xlfn.XLOOKUP($A137,'PY1 Data(H)'!$A$1:$A$288,'PY1 Data(H)'!$A$1:$CZ$288))</f>
        <v>#N/A</v>
      </c>
      <c r="AI137" s="176" t="e" cm="1">
        <f t="array" ref="AI137">_xlfn.XLOOKUP(AI$1,'PY1 Data(H)'!$A$1:$CZ$1,_xlfn.XLOOKUP($A137,'PY1 Data(H)'!$A$1:$A$288,'PY1 Data(H)'!$A$1:$CZ$288))</f>
        <v>#N/A</v>
      </c>
      <c r="AJ137" s="176" t="e" cm="1">
        <f t="array" ref="AJ137">_xlfn.XLOOKUP(AJ$1,'PY1 Data(H)'!$A$1:$CZ$1,_xlfn.XLOOKUP($A137,'PY1 Data(H)'!$A$1:$A$288,'PY1 Data(H)'!$A$1:$CZ$288))</f>
        <v>#N/A</v>
      </c>
      <c r="AK137" s="176" t="e" cm="1">
        <f t="array" ref="AK137">_xlfn.XLOOKUP(AK$1,'PY1 Data(H)'!$A$1:$CZ$1,_xlfn.XLOOKUP($A137,'PY1 Data(H)'!$A$1:$A$288,'PY1 Data(H)'!$A$1:$CZ$288))</f>
        <v>#N/A</v>
      </c>
      <c r="AL137" s="176" t="e" cm="1">
        <f t="array" ref="AL137">_xlfn.XLOOKUP(AL$1,'PY1 Data(H)'!$A$1:$CZ$1,_xlfn.XLOOKUP($A137,'PY1 Data(H)'!$A$1:$A$288,'PY1 Data(H)'!$A$1:$CZ$288))</f>
        <v>#N/A</v>
      </c>
      <c r="AM137" s="176" t="e" cm="1">
        <f t="array" ref="AM137">_xlfn.XLOOKUP(AM$1,'PY1 Data(H)'!$A$1:$CZ$1,_xlfn.XLOOKUP($A137,'PY1 Data(H)'!$A$1:$A$288,'PY1 Data(H)'!$A$1:$CZ$288))</f>
        <v>#N/A</v>
      </c>
      <c r="AN137" s="176" t="e" cm="1">
        <f t="array" ref="AN137">_xlfn.XLOOKUP(AN$1,'PY1 Data(H)'!$A$1:$CZ$1,_xlfn.XLOOKUP($A137,'PY1 Data(H)'!$A$1:$A$288,'PY1 Data(H)'!$A$1:$CZ$288))</f>
        <v>#N/A</v>
      </c>
      <c r="AO137" s="176" t="e" cm="1">
        <f t="array" ref="AO137">_xlfn.XLOOKUP(AO$1,'PY1 Data(H)'!$A$1:$CZ$1,_xlfn.XLOOKUP($A137,'PY1 Data(H)'!$A$1:$A$288,'PY1 Data(H)'!$A$1:$CZ$288))</f>
        <v>#N/A</v>
      </c>
      <c r="AP137" s="176" t="e" cm="1">
        <f t="array" ref="AP137">_xlfn.XLOOKUP(AP$1,'PY1 Data(H)'!$A$1:$CZ$1,_xlfn.XLOOKUP($A137,'PY1 Data(H)'!$A$1:$A$288,'PY1 Data(H)'!$A$1:$CZ$288))</f>
        <v>#N/A</v>
      </c>
      <c r="AQ137" s="176" t="e" cm="1">
        <f t="array" ref="AQ137">_xlfn.XLOOKUP(AQ$1,'PY1 Data(H)'!$A$1:$CZ$1,_xlfn.XLOOKUP($A137,'PY1 Data(H)'!$A$1:$A$288,'PY1 Data(H)'!$A$1:$CZ$288))</f>
        <v>#N/A</v>
      </c>
      <c r="AR137" s="176" t="e" cm="1">
        <f t="array" ref="AR137">_xlfn.XLOOKUP(AR$1,'PY1 Data(H)'!$A$1:$CZ$1,_xlfn.XLOOKUP($A137,'PY1 Data(H)'!$A$1:$A$288,'PY1 Data(H)'!$A$1:$CZ$288))</f>
        <v>#N/A</v>
      </c>
      <c r="AS137" s="176" t="e" cm="1">
        <f t="array" ref="AS137">_xlfn.XLOOKUP(AS$1,'PY1 Data(H)'!$A$1:$CZ$1,_xlfn.XLOOKUP($A137,'PY1 Data(H)'!$A$1:$A$288,'PY1 Data(H)'!$A$1:$CZ$288))</f>
        <v>#N/A</v>
      </c>
      <c r="AT137" s="176" t="e" cm="1">
        <f t="array" ref="AT137">_xlfn.XLOOKUP(AT$1,'PY1 Data(H)'!$A$1:$CZ$1,_xlfn.XLOOKUP($A137,'PY1 Data(H)'!$A$1:$A$288,'PY1 Data(H)'!$A$1:$CZ$288))</f>
        <v>#N/A</v>
      </c>
      <c r="AU137" s="176" t="e" cm="1">
        <f t="array" ref="AU137">_xlfn.XLOOKUP(AU$1,'PY1 Data(H)'!$A$1:$CZ$1,_xlfn.XLOOKUP($A137,'PY1 Data(H)'!$A$1:$A$288,'PY1 Data(H)'!$A$1:$CZ$288))</f>
        <v>#N/A</v>
      </c>
      <c r="AV137" s="176" t="e" cm="1">
        <f t="array" ref="AV137">_xlfn.XLOOKUP(AV$1,'PY1 Data(H)'!$A$1:$CZ$1,_xlfn.XLOOKUP($A137,'PY1 Data(H)'!$A$1:$A$288,'PY1 Data(H)'!$A$1:$CZ$288))</f>
        <v>#N/A</v>
      </c>
      <c r="AW137" s="176" t="e" cm="1">
        <f t="array" ref="AW137">_xlfn.XLOOKUP(AW$1,'PY1 Data(H)'!$A$1:$CZ$1,_xlfn.XLOOKUP($A137,'PY1 Data(H)'!$A$1:$A$288,'PY1 Data(H)'!$A$1:$CZ$288))</f>
        <v>#N/A</v>
      </c>
      <c r="AX137" s="176" t="e" cm="1">
        <f t="array" ref="AX137">_xlfn.XLOOKUP(AX$1,'PY1 Data(H)'!$A$1:$CZ$1,_xlfn.XLOOKUP($A137,'PY1 Data(H)'!$A$1:$A$288,'PY1 Data(H)'!$A$1:$CZ$288))</f>
        <v>#N/A</v>
      </c>
      <c r="AY137" s="176" t="e" cm="1">
        <f t="array" ref="AY137">_xlfn.XLOOKUP(AY$1,'PY1 Data(H)'!$A$1:$CZ$1,_xlfn.XLOOKUP($A137,'PY1 Data(H)'!$A$1:$A$288,'PY1 Data(H)'!$A$1:$CZ$288))</f>
        <v>#N/A</v>
      </c>
      <c r="AZ137" s="176" t="e" cm="1">
        <f t="array" ref="AZ137">_xlfn.XLOOKUP(AZ$1,'PY1 Data(H)'!$A$1:$CZ$1,_xlfn.XLOOKUP($A137,'PY1 Data(H)'!$A$1:$A$288,'PY1 Data(H)'!$A$1:$CZ$288))</f>
        <v>#N/A</v>
      </c>
      <c r="BA137" s="176" t="e" cm="1">
        <f t="array" ref="BA137">_xlfn.XLOOKUP(BA$1,'PY1 Data(H)'!$A$1:$CZ$1,_xlfn.XLOOKUP($A137,'PY1 Data(H)'!$A$1:$A$288,'PY1 Data(H)'!$A$1:$CZ$288))</f>
        <v>#N/A</v>
      </c>
      <c r="BB137" s="176" t="e" cm="1">
        <f t="array" ref="BB137">_xlfn.XLOOKUP(BB$1,'PY1 Data(H)'!$A$1:$CZ$1,_xlfn.XLOOKUP($A137,'PY1 Data(H)'!$A$1:$A$288,'PY1 Data(H)'!$A$1:$CZ$288))</f>
        <v>#N/A</v>
      </c>
      <c r="BC137" s="176" t="e" cm="1">
        <f t="array" ref="BC137">_xlfn.XLOOKUP(BC$1,'PY1 Data(H)'!$A$1:$CZ$1,_xlfn.XLOOKUP($A137,'PY1 Data(H)'!$A$1:$A$288,'PY1 Data(H)'!$A$1:$CZ$288))</f>
        <v>#N/A</v>
      </c>
      <c r="BD137" s="176" t="e" cm="1">
        <f t="array" ref="BD137">_xlfn.XLOOKUP(BD$1,'PY1 Data(H)'!$A$1:$CZ$1,_xlfn.XLOOKUP($A137,'PY1 Data(H)'!$A$1:$A$288,'PY1 Data(H)'!$A$1:$CZ$288))</f>
        <v>#N/A</v>
      </c>
      <c r="BE137" s="176" t="e" cm="1">
        <f t="array" ref="BE137">_xlfn.XLOOKUP(BE$1,'PY1 Data(H)'!$A$1:$CZ$1,_xlfn.XLOOKUP($A137,'PY1 Data(H)'!$A$1:$A$288,'PY1 Data(H)'!$A$1:$CZ$288))</f>
        <v>#N/A</v>
      </c>
      <c r="BF137" s="176" t="e" cm="1">
        <f t="array" ref="BF137">_xlfn.XLOOKUP(BF$1,'PY1 Data(H)'!$A$1:$CZ$1,_xlfn.XLOOKUP($A137,'PY1 Data(H)'!$A$1:$A$288,'PY1 Data(H)'!$A$1:$CZ$288))</f>
        <v>#N/A</v>
      </c>
      <c r="BG137" s="176" t="e" cm="1">
        <f t="array" ref="BG137">_xlfn.XLOOKUP(BG$1,'PY1 Data(H)'!$A$1:$CZ$1,_xlfn.XLOOKUP($A137,'PY1 Data(H)'!$A$1:$A$288,'PY1 Data(H)'!$A$1:$CZ$288))</f>
        <v>#N/A</v>
      </c>
      <c r="BH137" s="176" t="e" cm="1">
        <f t="array" ref="BH137">_xlfn.XLOOKUP(BH$1,'PY1 Data(H)'!$A$1:$CZ$1,_xlfn.XLOOKUP($A137,'PY1 Data(H)'!$A$1:$A$288,'PY1 Data(H)'!$A$1:$CZ$288))</f>
        <v>#N/A</v>
      </c>
      <c r="BI137" s="176" t="e" cm="1">
        <f t="array" ref="BI137">_xlfn.XLOOKUP(BI$1,'PY1 Data(H)'!$A$1:$CZ$1,_xlfn.XLOOKUP($A137,'PY1 Data(H)'!$A$1:$A$288,'PY1 Data(H)'!$A$1:$CZ$288))</f>
        <v>#N/A</v>
      </c>
      <c r="BJ137" s="176" t="e" cm="1">
        <f t="array" ref="BJ137">_xlfn.XLOOKUP(BJ$1,'PY1 Data(H)'!$A$1:$CZ$1,_xlfn.XLOOKUP($A137,'PY1 Data(H)'!$A$1:$A$288,'PY1 Data(H)'!$A$1:$CZ$288))</f>
        <v>#N/A</v>
      </c>
      <c r="BK137" s="176" t="e" cm="1">
        <f t="array" ref="BK137">_xlfn.XLOOKUP(BK$1,'PY1 Data(H)'!$A$1:$CZ$1,_xlfn.XLOOKUP($A137,'PY1 Data(H)'!$A$1:$A$288,'PY1 Data(H)'!$A$1:$CZ$288))</f>
        <v>#N/A</v>
      </c>
      <c r="BL137" s="176" t="e" cm="1">
        <f t="array" ref="BL137">_xlfn.XLOOKUP(BL$1,'PY1 Data(H)'!$A$1:$CZ$1,_xlfn.XLOOKUP($A137,'PY1 Data(H)'!$A$1:$A$288,'PY1 Data(H)'!$A$1:$CZ$288))</f>
        <v>#N/A</v>
      </c>
      <c r="BM137" s="176" t="e" cm="1">
        <f t="array" ref="BM137">_xlfn.XLOOKUP(BM$1,'PY1 Data(H)'!$A$1:$CZ$1,_xlfn.XLOOKUP($A137,'PY1 Data(H)'!$A$1:$A$288,'PY1 Data(H)'!$A$1:$CZ$288))</f>
        <v>#N/A</v>
      </c>
      <c r="BN137" s="176" t="e" cm="1">
        <f t="array" ref="BN137">_xlfn.XLOOKUP(BN$1,'PY1 Data(H)'!$A$1:$CZ$1,_xlfn.XLOOKUP($A137,'PY1 Data(H)'!$A$1:$A$288,'PY1 Data(H)'!$A$1:$CZ$288))</f>
        <v>#N/A</v>
      </c>
      <c r="BO137" s="176" t="e" cm="1">
        <f t="array" ref="BO137">_xlfn.XLOOKUP(BO$1,'PY1 Data(H)'!$A$1:$CZ$1,_xlfn.XLOOKUP($A137,'PY1 Data(H)'!$A$1:$A$288,'PY1 Data(H)'!$A$1:$CZ$288))</f>
        <v>#N/A</v>
      </c>
      <c r="BP137" s="176" t="e" cm="1">
        <f t="array" ref="BP137">_xlfn.XLOOKUP(BP$1,'PY1 Data(H)'!$A$1:$CZ$1,_xlfn.XLOOKUP($A137,'PY1 Data(H)'!$A$1:$A$288,'PY1 Data(H)'!$A$1:$CZ$288))</f>
        <v>#N/A</v>
      </c>
      <c r="BQ137" s="176" t="e" cm="1">
        <f t="array" ref="BQ137">_xlfn.XLOOKUP(BQ$1,'PY1 Data(H)'!$A$1:$CZ$1,_xlfn.XLOOKUP($A137,'PY1 Data(H)'!$A$1:$A$288,'PY1 Data(H)'!$A$1:$CZ$288))</f>
        <v>#N/A</v>
      </c>
      <c r="BR137" s="176" t="e" cm="1">
        <f t="array" ref="BR137">_xlfn.XLOOKUP(BR$1,'PY1 Data(H)'!$A$1:$CZ$1,_xlfn.XLOOKUP($A137,'PY1 Data(H)'!$A$1:$A$288,'PY1 Data(H)'!$A$1:$CZ$288))</f>
        <v>#N/A</v>
      </c>
      <c r="BS137" s="176" t="e" cm="1">
        <f t="array" ref="BS137">_xlfn.XLOOKUP(BS$1,'PY1 Data(H)'!$A$1:$CZ$1,_xlfn.XLOOKUP($A137,'PY1 Data(H)'!$A$1:$A$288,'PY1 Data(H)'!$A$1:$CZ$288))</f>
        <v>#N/A</v>
      </c>
      <c r="BT137" s="176" t="e" cm="1">
        <f t="array" ref="BT137">_xlfn.XLOOKUP(BT$1,'PY1 Data(H)'!$A$1:$CZ$1,_xlfn.XLOOKUP($A137,'PY1 Data(H)'!$A$1:$A$288,'PY1 Data(H)'!$A$1:$CZ$288))</f>
        <v>#N/A</v>
      </c>
      <c r="BU137" s="176" t="e" cm="1">
        <f t="array" ref="BU137">_xlfn.XLOOKUP(BU$1,'PY1 Data(H)'!$A$1:$CZ$1,_xlfn.XLOOKUP($A137,'PY1 Data(H)'!$A$1:$A$288,'PY1 Data(H)'!$A$1:$CZ$288))</f>
        <v>#N/A</v>
      </c>
      <c r="BV137" s="176" t="e" cm="1">
        <f t="array" ref="BV137">_xlfn.XLOOKUP(BV$1,'PY1 Data(H)'!$A$1:$CZ$1,_xlfn.XLOOKUP($A137,'PY1 Data(H)'!$A$1:$A$288,'PY1 Data(H)'!$A$1:$CZ$288))</f>
        <v>#N/A</v>
      </c>
      <c r="BW137" s="176" t="e" cm="1">
        <f t="array" ref="BW137">_xlfn.XLOOKUP(BW$1,'PY1 Data(H)'!$A$1:$CZ$1,_xlfn.XLOOKUP($A137,'PY1 Data(H)'!$A$1:$A$288,'PY1 Data(H)'!$A$1:$CZ$288))</f>
        <v>#N/A</v>
      </c>
      <c r="BX137" s="176" t="e" cm="1">
        <f t="array" ref="BX137">_xlfn.XLOOKUP(BX$1,'PY1 Data(H)'!$A$1:$CZ$1,_xlfn.XLOOKUP($A137,'PY1 Data(H)'!$A$1:$A$288,'PY1 Data(H)'!$A$1:$CZ$288))</f>
        <v>#N/A</v>
      </c>
      <c r="BY137" s="176" t="e" cm="1">
        <f t="array" ref="BY137">_xlfn.XLOOKUP(BY$1,'PY1 Data(H)'!$A$1:$CZ$1,_xlfn.XLOOKUP($A137,'PY1 Data(H)'!$A$1:$A$288,'PY1 Data(H)'!$A$1:$CZ$288))</f>
        <v>#N/A</v>
      </c>
      <c r="BZ137" s="176" t="e" cm="1">
        <f t="array" ref="BZ137">_xlfn.XLOOKUP(BZ$1,'PY1 Data(H)'!$A$1:$CZ$1,_xlfn.XLOOKUP($A137,'PY1 Data(H)'!$A$1:$A$288,'PY1 Data(H)'!$A$1:$CZ$288))</f>
        <v>#N/A</v>
      </c>
      <c r="CA137" s="176" t="e" cm="1">
        <f t="array" ref="CA137">_xlfn.XLOOKUP(CA$1,'PY1 Data(H)'!$A$1:$CZ$1,_xlfn.XLOOKUP($A137,'PY1 Data(H)'!$A$1:$A$288,'PY1 Data(H)'!$A$1:$CZ$288))</f>
        <v>#N/A</v>
      </c>
      <c r="CB137" s="176" t="e" cm="1">
        <f t="array" ref="CB137">_xlfn.XLOOKUP(CB$1,'PY1 Data(H)'!$A$1:$CZ$1,_xlfn.XLOOKUP($A137,'PY1 Data(H)'!$A$1:$A$288,'PY1 Data(H)'!$A$1:$CZ$288))</f>
        <v>#N/A</v>
      </c>
      <c r="CC137" s="176" t="e" cm="1">
        <f t="array" ref="CC137">_xlfn.XLOOKUP(CC$1,'PY1 Data(H)'!$A$1:$CZ$1,_xlfn.XLOOKUP($A137,'PY1 Data(H)'!$A$1:$A$288,'PY1 Data(H)'!$A$1:$CZ$288))</f>
        <v>#N/A</v>
      </c>
      <c r="CD137" s="176" t="e" cm="1">
        <f t="array" ref="CD137">_xlfn.XLOOKUP(CD$1,'PY1 Data(H)'!$A$1:$CZ$1,_xlfn.XLOOKUP($A137,'PY1 Data(H)'!$A$1:$A$288,'PY1 Data(H)'!$A$1:$CZ$288))</f>
        <v>#N/A</v>
      </c>
      <c r="CE137" s="176" t="e" cm="1">
        <f t="array" ref="CE137">_xlfn.XLOOKUP(CE$1,'PY1 Data(H)'!$A$1:$CZ$1,_xlfn.XLOOKUP($A137,'PY1 Data(H)'!$A$1:$A$288,'PY1 Data(H)'!$A$1:$CZ$288))</f>
        <v>#N/A</v>
      </c>
      <c r="CF137" s="176" t="e" cm="1">
        <f t="array" ref="CF137">_xlfn.XLOOKUP(CF$1,'PY1 Data(H)'!$A$1:$CZ$1,_xlfn.XLOOKUP($A137,'PY1 Data(H)'!$A$1:$A$288,'PY1 Data(H)'!$A$1:$CZ$288))</f>
        <v>#N/A</v>
      </c>
      <c r="CG137" s="176" t="e" cm="1">
        <f t="array" ref="CG137">_xlfn.XLOOKUP(CG$1,'PY1 Data(H)'!$A$1:$CZ$1,_xlfn.XLOOKUP($A137,'PY1 Data(H)'!$A$1:$A$288,'PY1 Data(H)'!$A$1:$CZ$288))</f>
        <v>#N/A</v>
      </c>
      <c r="CH137" s="176" t="e" cm="1">
        <f t="array" ref="CH137">_xlfn.XLOOKUP(CH$1,'PY1 Data(H)'!$A$1:$CZ$1,_xlfn.XLOOKUP($A137,'PY1 Data(H)'!$A$1:$A$288,'PY1 Data(H)'!$A$1:$CZ$288))</f>
        <v>#N/A</v>
      </c>
      <c r="CI137" s="176" t="e" cm="1">
        <f t="array" ref="CI137">_xlfn.XLOOKUP(CI$1,'PY1 Data(H)'!$A$1:$CZ$1,_xlfn.XLOOKUP($A137,'PY1 Data(H)'!$A$1:$A$288,'PY1 Data(H)'!$A$1:$CZ$288))</f>
        <v>#N/A</v>
      </c>
      <c r="CJ137" s="176" t="e" cm="1">
        <f t="array" ref="CJ137">_xlfn.XLOOKUP(CJ$1,'PY1 Data(H)'!$A$1:$CZ$1,_xlfn.XLOOKUP($A137,'PY1 Data(H)'!$A$1:$A$288,'PY1 Data(H)'!$A$1:$CZ$288))</f>
        <v>#N/A</v>
      </c>
      <c r="CK137" s="176" t="e" cm="1">
        <f t="array" ref="CK137">_xlfn.XLOOKUP(CK$1,'PY1 Data(H)'!$A$1:$CZ$1,_xlfn.XLOOKUP($A137,'PY1 Data(H)'!$A$1:$A$288,'PY1 Data(H)'!$A$1:$CZ$288))</f>
        <v>#N/A</v>
      </c>
      <c r="CL137" s="176" t="e" cm="1">
        <f t="array" ref="CL137">_xlfn.XLOOKUP(CL$1,'PY1 Data(H)'!$A$1:$CZ$1,_xlfn.XLOOKUP($A137,'PY1 Data(H)'!$A$1:$A$288,'PY1 Data(H)'!$A$1:$CZ$288))</f>
        <v>#N/A</v>
      </c>
      <c r="CM137" s="176" t="e" cm="1">
        <f t="array" ref="CM137">_xlfn.XLOOKUP(CM$1,'PY1 Data(H)'!$A$1:$CZ$1,_xlfn.XLOOKUP($A137,'PY1 Data(H)'!$A$1:$A$288,'PY1 Data(H)'!$A$1:$CZ$288))</f>
        <v>#N/A</v>
      </c>
      <c r="CN137" s="176" t="e" cm="1">
        <f t="array" ref="CN137">_xlfn.XLOOKUP(CN$1,'PY1 Data(H)'!$A$1:$CZ$1,_xlfn.XLOOKUP($A137,'PY1 Data(H)'!$A$1:$A$288,'PY1 Data(H)'!$A$1:$CZ$288))</f>
        <v>#N/A</v>
      </c>
      <c r="CO137" s="176" t="e" cm="1">
        <f t="array" ref="CO137">_xlfn.XLOOKUP(CO$1,'PY1 Data(H)'!$A$1:$CZ$1,_xlfn.XLOOKUP($A137,'PY1 Data(H)'!$A$1:$A$288,'PY1 Data(H)'!$A$1:$CZ$288))</f>
        <v>#N/A</v>
      </c>
      <c r="CP137" s="176" t="e" cm="1">
        <f t="array" ref="CP137">_xlfn.XLOOKUP(CP$1,'PY1 Data(H)'!$A$1:$CZ$1,_xlfn.XLOOKUP($A137,'PY1 Data(H)'!$A$1:$A$288,'PY1 Data(H)'!$A$1:$CZ$288))</f>
        <v>#N/A</v>
      </c>
      <c r="CQ137" s="176" t="e" cm="1">
        <f t="array" ref="CQ137">_xlfn.XLOOKUP(CQ$1,'PY1 Data(H)'!$A$1:$CZ$1,_xlfn.XLOOKUP($A137,'PY1 Data(H)'!$A$1:$A$288,'PY1 Data(H)'!$A$1:$CZ$288))</f>
        <v>#N/A</v>
      </c>
      <c r="CR137" s="176" t="e" cm="1">
        <f t="array" ref="CR137">_xlfn.XLOOKUP(CR$1,'PY1 Data(H)'!$A$1:$CZ$1,_xlfn.XLOOKUP($A137,'PY1 Data(H)'!$A$1:$A$288,'PY1 Data(H)'!$A$1:$CZ$288))</f>
        <v>#N/A</v>
      </c>
      <c r="CS137" s="176" t="e" cm="1">
        <f t="array" ref="CS137">_xlfn.XLOOKUP(CS$1,'PY1 Data(H)'!$A$1:$CZ$1,_xlfn.XLOOKUP($A137,'PY1 Data(H)'!$A$1:$A$288,'PY1 Data(H)'!$A$1:$CZ$288))</f>
        <v>#N/A</v>
      </c>
      <c r="CT137" s="176" t="e" cm="1">
        <f t="array" ref="CT137">_xlfn.XLOOKUP(CT$1,'PY1 Data(H)'!$A$1:$CZ$1,_xlfn.XLOOKUP($A137,'PY1 Data(H)'!$A$1:$A$288,'PY1 Data(H)'!$A$1:$CZ$288))</f>
        <v>#N/A</v>
      </c>
      <c r="CU137" s="176" t="e" cm="1">
        <f t="array" ref="CU137">_xlfn.XLOOKUP(CU$1,'PY1 Data(H)'!$A$1:$CZ$1,_xlfn.XLOOKUP($A137,'PY1 Data(H)'!$A$1:$A$288,'PY1 Data(H)'!$A$1:$CZ$288))</f>
        <v>#N/A</v>
      </c>
      <c r="CV137" s="176" t="e" cm="1">
        <f t="array" ref="CV137">_xlfn.XLOOKUP(CV$1,'PY1 Data(H)'!$A$1:$CZ$1,_xlfn.XLOOKUP($A137,'PY1 Data(H)'!$A$1:$A$288,'PY1 Data(H)'!$A$1:$CZ$288))</f>
        <v>#N/A</v>
      </c>
      <c r="CW137" s="176" t="e" cm="1">
        <f t="array" ref="CW137">_xlfn.XLOOKUP(CW$1,'PY1 Data(H)'!$A$1:$CZ$1,_xlfn.XLOOKUP($A137,'PY1 Data(H)'!$A$1:$A$288,'PY1 Data(H)'!$A$1:$CZ$288))</f>
        <v>#N/A</v>
      </c>
      <c r="CX137" s="176" t="e" cm="1">
        <f t="array" ref="CX137">_xlfn.XLOOKUP(CX$1,'PY1 Data(H)'!$A$1:$CZ$1,_xlfn.XLOOKUP($A137,'PY1 Data(H)'!$A$1:$A$288,'PY1 Data(H)'!$A$1:$CZ$288))</f>
        <v>#N/A</v>
      </c>
      <c r="CY137" s="176" t="e" cm="1">
        <f t="array" ref="CY137">_xlfn.XLOOKUP(CY$1,'PY1 Data(H)'!$A$1:$CZ$1,_xlfn.XLOOKUP($A137,'PY1 Data(H)'!$A$1:$A$288,'PY1 Data(H)'!$A$1:$CZ$288))</f>
        <v>#N/A</v>
      </c>
    </row>
    <row r="138" spans="1:103" x14ac:dyDescent="0.3">
      <c r="D138" s="176" t="e" cm="1">
        <f t="array" ref="D138">_xlfn.XLOOKUP(D$1,'PY1 Data(H)'!$A$1:$CZ$1,_xlfn.XLOOKUP($A138,'PY1 Data(H)'!$A$1:$A$288,'PY1 Data(H)'!$A$1:$CZ$288))</f>
        <v>#N/A</v>
      </c>
      <c r="E138" s="176" t="e" cm="1">
        <f t="array" ref="E138">_xlfn.XLOOKUP(E$1,'PY1 Data(H)'!$A$1:$CZ$1,_xlfn.XLOOKUP($A138,'PY1 Data(H)'!$A$1:$A$288,'PY1 Data(H)'!$A$1:$CZ$288))</f>
        <v>#N/A</v>
      </c>
      <c r="F138" s="176" t="e" cm="1">
        <f t="array" ref="F138">_xlfn.XLOOKUP(F$1,'PY1 Data(H)'!$A$1:$CZ$1,_xlfn.XLOOKUP($A138,'PY1 Data(H)'!$A$1:$A$288,'PY1 Data(H)'!$A$1:$CZ$288))</f>
        <v>#N/A</v>
      </c>
      <c r="G138" s="176" t="e" cm="1">
        <f t="array" ref="G138">_xlfn.XLOOKUP(G$1,'PY1 Data(H)'!$A$1:$CZ$1,_xlfn.XLOOKUP($A138,'PY1 Data(H)'!$A$1:$A$288,'PY1 Data(H)'!$A$1:$CZ$288))</f>
        <v>#N/A</v>
      </c>
      <c r="H138" s="176" t="e" cm="1">
        <f t="array" ref="H138">_xlfn.XLOOKUP(H$1,'PY1 Data(H)'!$A$1:$CZ$1,_xlfn.XLOOKUP($A138,'PY1 Data(H)'!$A$1:$A$288,'PY1 Data(H)'!$A$1:$CZ$288))</f>
        <v>#N/A</v>
      </c>
      <c r="I138" s="176" t="e" cm="1">
        <f t="array" ref="I138">_xlfn.XLOOKUP(I$1,'PY1 Data(H)'!$A$1:$CZ$1,_xlfn.XLOOKUP($A138,'PY1 Data(H)'!$A$1:$A$288,'PY1 Data(H)'!$A$1:$CZ$288))</f>
        <v>#N/A</v>
      </c>
      <c r="J138" s="176" t="e" cm="1">
        <f t="array" ref="J138">_xlfn.XLOOKUP(J$1,'PY1 Data(H)'!$A$1:$CZ$1,_xlfn.XLOOKUP($A138,'PY1 Data(H)'!$A$1:$A$288,'PY1 Data(H)'!$A$1:$CZ$288))</f>
        <v>#N/A</v>
      </c>
      <c r="K138" s="176" t="e" cm="1">
        <f t="array" ref="K138">_xlfn.XLOOKUP(K$1,'PY1 Data(H)'!$A$1:$CZ$1,_xlfn.XLOOKUP($A138,'PY1 Data(H)'!$A$1:$A$288,'PY1 Data(H)'!$A$1:$CZ$288))</f>
        <v>#N/A</v>
      </c>
      <c r="L138" s="176" t="e" cm="1">
        <f t="array" ref="L138">_xlfn.XLOOKUP(L$1,'PY1 Data(H)'!$A$1:$CZ$1,_xlfn.XLOOKUP($A138,'PY1 Data(H)'!$A$1:$A$288,'PY1 Data(H)'!$A$1:$CZ$288))</f>
        <v>#N/A</v>
      </c>
      <c r="M138" s="176" t="e" cm="1">
        <f t="array" ref="M138">_xlfn.XLOOKUP(M$1,'PY1 Data(H)'!$A$1:$CZ$1,_xlfn.XLOOKUP($A138,'PY1 Data(H)'!$A$1:$A$288,'PY1 Data(H)'!$A$1:$CZ$288))</f>
        <v>#N/A</v>
      </c>
      <c r="N138" s="176" t="e" cm="1">
        <f t="array" ref="N138">_xlfn.XLOOKUP(N$1,'PY1 Data(H)'!$A$1:$CZ$1,_xlfn.XLOOKUP($A138,'PY1 Data(H)'!$A$1:$A$288,'PY1 Data(H)'!$A$1:$CZ$288))</f>
        <v>#N/A</v>
      </c>
      <c r="O138" s="176" t="e" cm="1">
        <f t="array" ref="O138">_xlfn.XLOOKUP(O$1,'PY1 Data(H)'!$A$1:$CZ$1,_xlfn.XLOOKUP($A138,'PY1 Data(H)'!$A$1:$A$288,'PY1 Data(H)'!$A$1:$CZ$288))</f>
        <v>#N/A</v>
      </c>
      <c r="P138" s="176" t="e" cm="1">
        <f t="array" ref="P138">_xlfn.XLOOKUP(P$1,'PY1 Data(H)'!$A$1:$CZ$1,_xlfn.XLOOKUP($A138,'PY1 Data(H)'!$A$1:$A$288,'PY1 Data(H)'!$A$1:$CZ$288))</f>
        <v>#N/A</v>
      </c>
      <c r="Q138" s="176" t="e" cm="1">
        <f t="array" ref="Q138">_xlfn.XLOOKUP(Q$1,'PY1 Data(H)'!$A$1:$CZ$1,_xlfn.XLOOKUP($A138,'PY1 Data(H)'!$A$1:$A$288,'PY1 Data(H)'!$A$1:$CZ$288))</f>
        <v>#N/A</v>
      </c>
      <c r="R138" s="176" t="e" cm="1">
        <f t="array" ref="R138">_xlfn.XLOOKUP(R$1,'PY1 Data(H)'!$A$1:$CZ$1,_xlfn.XLOOKUP($A138,'PY1 Data(H)'!$A$1:$A$288,'PY1 Data(H)'!$A$1:$CZ$288))</f>
        <v>#N/A</v>
      </c>
      <c r="S138" s="176" t="e" cm="1">
        <f t="array" ref="S138">_xlfn.XLOOKUP(S$1,'PY1 Data(H)'!$A$1:$CZ$1,_xlfn.XLOOKUP($A138,'PY1 Data(H)'!$A$1:$A$288,'PY1 Data(H)'!$A$1:$CZ$288))</f>
        <v>#N/A</v>
      </c>
      <c r="T138" s="176" t="e" cm="1">
        <f t="array" ref="T138">_xlfn.XLOOKUP(T$1,'PY1 Data(H)'!$A$1:$CZ$1,_xlfn.XLOOKUP($A138,'PY1 Data(H)'!$A$1:$A$288,'PY1 Data(H)'!$A$1:$CZ$288))</f>
        <v>#N/A</v>
      </c>
      <c r="U138" s="176" t="e" cm="1">
        <f t="array" ref="U138">_xlfn.XLOOKUP(U$1,'PY1 Data(H)'!$A$1:$CZ$1,_xlfn.XLOOKUP($A138,'PY1 Data(H)'!$A$1:$A$288,'PY1 Data(H)'!$A$1:$CZ$288))</f>
        <v>#N/A</v>
      </c>
      <c r="V138" s="176" t="e" cm="1">
        <f t="array" ref="V138">_xlfn.XLOOKUP(V$1,'PY1 Data(H)'!$A$1:$CZ$1,_xlfn.XLOOKUP($A138,'PY1 Data(H)'!$A$1:$A$288,'PY1 Data(H)'!$A$1:$CZ$288))</f>
        <v>#N/A</v>
      </c>
      <c r="W138" s="176" t="e" cm="1">
        <f t="array" ref="W138">_xlfn.XLOOKUP(W$1,'PY1 Data(H)'!$A$1:$CZ$1,_xlfn.XLOOKUP($A138,'PY1 Data(H)'!$A$1:$A$288,'PY1 Data(H)'!$A$1:$CZ$288))</f>
        <v>#N/A</v>
      </c>
      <c r="X138" s="176" t="e" cm="1">
        <f t="array" ref="X138">_xlfn.XLOOKUP(X$1,'PY1 Data(H)'!$A$1:$CZ$1,_xlfn.XLOOKUP($A138,'PY1 Data(H)'!$A$1:$A$288,'PY1 Data(H)'!$A$1:$CZ$288))</f>
        <v>#N/A</v>
      </c>
      <c r="Y138" s="176" t="e" cm="1">
        <f t="array" ref="Y138">_xlfn.XLOOKUP(Y$1,'PY1 Data(H)'!$A$1:$CZ$1,_xlfn.XLOOKUP($A138,'PY1 Data(H)'!$A$1:$A$288,'PY1 Data(H)'!$A$1:$CZ$288))</f>
        <v>#N/A</v>
      </c>
      <c r="Z138" s="176" t="e" cm="1">
        <f t="array" ref="Z138">_xlfn.XLOOKUP(Z$1,'PY1 Data(H)'!$A$1:$CZ$1,_xlfn.XLOOKUP($A138,'PY1 Data(H)'!$A$1:$A$288,'PY1 Data(H)'!$A$1:$CZ$288))</f>
        <v>#N/A</v>
      </c>
      <c r="AA138" s="176" t="e" cm="1">
        <f t="array" ref="AA138">_xlfn.XLOOKUP(AA$1,'PY1 Data(H)'!$A$1:$CZ$1,_xlfn.XLOOKUP($A138,'PY1 Data(H)'!$A$1:$A$288,'PY1 Data(H)'!$A$1:$CZ$288))</f>
        <v>#N/A</v>
      </c>
      <c r="AB138" s="176" t="e" cm="1">
        <f t="array" ref="AB138">_xlfn.XLOOKUP(AB$1,'PY1 Data(H)'!$A$1:$CZ$1,_xlfn.XLOOKUP($A138,'PY1 Data(H)'!$A$1:$A$288,'PY1 Data(H)'!$A$1:$CZ$288))</f>
        <v>#N/A</v>
      </c>
      <c r="AC138" s="176" t="e" cm="1">
        <f t="array" ref="AC138">_xlfn.XLOOKUP(AC$1,'PY1 Data(H)'!$A$1:$CZ$1,_xlfn.XLOOKUP($A138,'PY1 Data(H)'!$A$1:$A$288,'PY1 Data(H)'!$A$1:$CZ$288))</f>
        <v>#N/A</v>
      </c>
      <c r="AD138" s="176" t="e" cm="1">
        <f t="array" ref="AD138">_xlfn.XLOOKUP(AD$1,'PY1 Data(H)'!$A$1:$CZ$1,_xlfn.XLOOKUP($A138,'PY1 Data(H)'!$A$1:$A$288,'PY1 Data(H)'!$A$1:$CZ$288))</f>
        <v>#N/A</v>
      </c>
      <c r="AE138" s="176" t="e" cm="1">
        <f t="array" ref="AE138">_xlfn.XLOOKUP(AE$1,'PY1 Data(H)'!$A$1:$CZ$1,_xlfn.XLOOKUP($A138,'PY1 Data(H)'!$A$1:$A$288,'PY1 Data(H)'!$A$1:$CZ$288))</f>
        <v>#N/A</v>
      </c>
      <c r="AF138" s="176" t="e" cm="1">
        <f t="array" ref="AF138">_xlfn.XLOOKUP(AF$1,'PY1 Data(H)'!$A$1:$CZ$1,_xlfn.XLOOKUP($A138,'PY1 Data(H)'!$A$1:$A$288,'PY1 Data(H)'!$A$1:$CZ$288))</f>
        <v>#N/A</v>
      </c>
      <c r="AG138" s="176" t="e" cm="1">
        <f t="array" ref="AG138">_xlfn.XLOOKUP(AG$1,'PY1 Data(H)'!$A$1:$CZ$1,_xlfn.XLOOKUP($A138,'PY1 Data(H)'!$A$1:$A$288,'PY1 Data(H)'!$A$1:$CZ$288))</f>
        <v>#N/A</v>
      </c>
      <c r="AH138" s="176" t="e" cm="1">
        <f t="array" ref="AH138">_xlfn.XLOOKUP(AH$1,'PY1 Data(H)'!$A$1:$CZ$1,_xlfn.XLOOKUP($A138,'PY1 Data(H)'!$A$1:$A$288,'PY1 Data(H)'!$A$1:$CZ$288))</f>
        <v>#N/A</v>
      </c>
      <c r="AI138" s="176" t="e" cm="1">
        <f t="array" ref="AI138">_xlfn.XLOOKUP(AI$1,'PY1 Data(H)'!$A$1:$CZ$1,_xlfn.XLOOKUP($A138,'PY1 Data(H)'!$A$1:$A$288,'PY1 Data(H)'!$A$1:$CZ$288))</f>
        <v>#N/A</v>
      </c>
      <c r="AJ138" s="176" t="e" cm="1">
        <f t="array" ref="AJ138">_xlfn.XLOOKUP(AJ$1,'PY1 Data(H)'!$A$1:$CZ$1,_xlfn.XLOOKUP($A138,'PY1 Data(H)'!$A$1:$A$288,'PY1 Data(H)'!$A$1:$CZ$288))</f>
        <v>#N/A</v>
      </c>
      <c r="AK138" s="176" t="e" cm="1">
        <f t="array" ref="AK138">_xlfn.XLOOKUP(AK$1,'PY1 Data(H)'!$A$1:$CZ$1,_xlfn.XLOOKUP($A138,'PY1 Data(H)'!$A$1:$A$288,'PY1 Data(H)'!$A$1:$CZ$288))</f>
        <v>#N/A</v>
      </c>
      <c r="AL138" s="176" t="e" cm="1">
        <f t="array" ref="AL138">_xlfn.XLOOKUP(AL$1,'PY1 Data(H)'!$A$1:$CZ$1,_xlfn.XLOOKUP($A138,'PY1 Data(H)'!$A$1:$A$288,'PY1 Data(H)'!$A$1:$CZ$288))</f>
        <v>#N/A</v>
      </c>
      <c r="AM138" s="176" t="e" cm="1">
        <f t="array" ref="AM138">_xlfn.XLOOKUP(AM$1,'PY1 Data(H)'!$A$1:$CZ$1,_xlfn.XLOOKUP($A138,'PY1 Data(H)'!$A$1:$A$288,'PY1 Data(H)'!$A$1:$CZ$288))</f>
        <v>#N/A</v>
      </c>
      <c r="AN138" s="176" t="e" cm="1">
        <f t="array" ref="AN138">_xlfn.XLOOKUP(AN$1,'PY1 Data(H)'!$A$1:$CZ$1,_xlfn.XLOOKUP($A138,'PY1 Data(H)'!$A$1:$A$288,'PY1 Data(H)'!$A$1:$CZ$288))</f>
        <v>#N/A</v>
      </c>
      <c r="AO138" s="176" t="e" cm="1">
        <f t="array" ref="AO138">_xlfn.XLOOKUP(AO$1,'PY1 Data(H)'!$A$1:$CZ$1,_xlfn.XLOOKUP($A138,'PY1 Data(H)'!$A$1:$A$288,'PY1 Data(H)'!$A$1:$CZ$288))</f>
        <v>#N/A</v>
      </c>
      <c r="AP138" s="176" t="e" cm="1">
        <f t="array" ref="AP138">_xlfn.XLOOKUP(AP$1,'PY1 Data(H)'!$A$1:$CZ$1,_xlfn.XLOOKUP($A138,'PY1 Data(H)'!$A$1:$A$288,'PY1 Data(H)'!$A$1:$CZ$288))</f>
        <v>#N/A</v>
      </c>
      <c r="AQ138" s="176" t="e" cm="1">
        <f t="array" ref="AQ138">_xlfn.XLOOKUP(AQ$1,'PY1 Data(H)'!$A$1:$CZ$1,_xlfn.XLOOKUP($A138,'PY1 Data(H)'!$A$1:$A$288,'PY1 Data(H)'!$A$1:$CZ$288))</f>
        <v>#N/A</v>
      </c>
      <c r="AR138" s="176" t="e" cm="1">
        <f t="array" ref="AR138">_xlfn.XLOOKUP(AR$1,'PY1 Data(H)'!$A$1:$CZ$1,_xlfn.XLOOKUP($A138,'PY1 Data(H)'!$A$1:$A$288,'PY1 Data(H)'!$A$1:$CZ$288))</f>
        <v>#N/A</v>
      </c>
      <c r="AS138" s="176" t="e" cm="1">
        <f t="array" ref="AS138">_xlfn.XLOOKUP(AS$1,'PY1 Data(H)'!$A$1:$CZ$1,_xlfn.XLOOKUP($A138,'PY1 Data(H)'!$A$1:$A$288,'PY1 Data(H)'!$A$1:$CZ$288))</f>
        <v>#N/A</v>
      </c>
      <c r="AT138" s="176" t="e" cm="1">
        <f t="array" ref="AT138">_xlfn.XLOOKUP(AT$1,'PY1 Data(H)'!$A$1:$CZ$1,_xlfn.XLOOKUP($A138,'PY1 Data(H)'!$A$1:$A$288,'PY1 Data(H)'!$A$1:$CZ$288))</f>
        <v>#N/A</v>
      </c>
      <c r="AU138" s="176" t="e" cm="1">
        <f t="array" ref="AU138">_xlfn.XLOOKUP(AU$1,'PY1 Data(H)'!$A$1:$CZ$1,_xlfn.XLOOKUP($A138,'PY1 Data(H)'!$A$1:$A$288,'PY1 Data(H)'!$A$1:$CZ$288))</f>
        <v>#N/A</v>
      </c>
      <c r="AV138" s="176" t="e" cm="1">
        <f t="array" ref="AV138">_xlfn.XLOOKUP(AV$1,'PY1 Data(H)'!$A$1:$CZ$1,_xlfn.XLOOKUP($A138,'PY1 Data(H)'!$A$1:$A$288,'PY1 Data(H)'!$A$1:$CZ$288))</f>
        <v>#N/A</v>
      </c>
      <c r="AW138" s="176" t="e" cm="1">
        <f t="array" ref="AW138">_xlfn.XLOOKUP(AW$1,'PY1 Data(H)'!$A$1:$CZ$1,_xlfn.XLOOKUP($A138,'PY1 Data(H)'!$A$1:$A$288,'PY1 Data(H)'!$A$1:$CZ$288))</f>
        <v>#N/A</v>
      </c>
      <c r="AX138" s="176" t="e" cm="1">
        <f t="array" ref="AX138">_xlfn.XLOOKUP(AX$1,'PY1 Data(H)'!$A$1:$CZ$1,_xlfn.XLOOKUP($A138,'PY1 Data(H)'!$A$1:$A$288,'PY1 Data(H)'!$A$1:$CZ$288))</f>
        <v>#N/A</v>
      </c>
      <c r="AY138" s="176" t="e" cm="1">
        <f t="array" ref="AY138">_xlfn.XLOOKUP(AY$1,'PY1 Data(H)'!$A$1:$CZ$1,_xlfn.XLOOKUP($A138,'PY1 Data(H)'!$A$1:$A$288,'PY1 Data(H)'!$A$1:$CZ$288))</f>
        <v>#N/A</v>
      </c>
      <c r="AZ138" s="176" t="e" cm="1">
        <f t="array" ref="AZ138">_xlfn.XLOOKUP(AZ$1,'PY1 Data(H)'!$A$1:$CZ$1,_xlfn.XLOOKUP($A138,'PY1 Data(H)'!$A$1:$A$288,'PY1 Data(H)'!$A$1:$CZ$288))</f>
        <v>#N/A</v>
      </c>
      <c r="BA138" s="176" t="e" cm="1">
        <f t="array" ref="BA138">_xlfn.XLOOKUP(BA$1,'PY1 Data(H)'!$A$1:$CZ$1,_xlfn.XLOOKUP($A138,'PY1 Data(H)'!$A$1:$A$288,'PY1 Data(H)'!$A$1:$CZ$288))</f>
        <v>#N/A</v>
      </c>
      <c r="BB138" s="176" t="e" cm="1">
        <f t="array" ref="BB138">_xlfn.XLOOKUP(BB$1,'PY1 Data(H)'!$A$1:$CZ$1,_xlfn.XLOOKUP($A138,'PY1 Data(H)'!$A$1:$A$288,'PY1 Data(H)'!$A$1:$CZ$288))</f>
        <v>#N/A</v>
      </c>
      <c r="BC138" s="176" t="e" cm="1">
        <f t="array" ref="BC138">_xlfn.XLOOKUP(BC$1,'PY1 Data(H)'!$A$1:$CZ$1,_xlfn.XLOOKUP($A138,'PY1 Data(H)'!$A$1:$A$288,'PY1 Data(H)'!$A$1:$CZ$288))</f>
        <v>#N/A</v>
      </c>
      <c r="BD138" s="176" t="e" cm="1">
        <f t="array" ref="BD138">_xlfn.XLOOKUP(BD$1,'PY1 Data(H)'!$A$1:$CZ$1,_xlfn.XLOOKUP($A138,'PY1 Data(H)'!$A$1:$A$288,'PY1 Data(H)'!$A$1:$CZ$288))</f>
        <v>#N/A</v>
      </c>
      <c r="BE138" s="176" t="e" cm="1">
        <f t="array" ref="BE138">_xlfn.XLOOKUP(BE$1,'PY1 Data(H)'!$A$1:$CZ$1,_xlfn.XLOOKUP($A138,'PY1 Data(H)'!$A$1:$A$288,'PY1 Data(H)'!$A$1:$CZ$288))</f>
        <v>#N/A</v>
      </c>
      <c r="BF138" s="176" t="e" cm="1">
        <f t="array" ref="BF138">_xlfn.XLOOKUP(BF$1,'PY1 Data(H)'!$A$1:$CZ$1,_xlfn.XLOOKUP($A138,'PY1 Data(H)'!$A$1:$A$288,'PY1 Data(H)'!$A$1:$CZ$288))</f>
        <v>#N/A</v>
      </c>
      <c r="BG138" s="176" t="e" cm="1">
        <f t="array" ref="BG138">_xlfn.XLOOKUP(BG$1,'PY1 Data(H)'!$A$1:$CZ$1,_xlfn.XLOOKUP($A138,'PY1 Data(H)'!$A$1:$A$288,'PY1 Data(H)'!$A$1:$CZ$288))</f>
        <v>#N/A</v>
      </c>
      <c r="BH138" s="176" t="e" cm="1">
        <f t="array" ref="BH138">_xlfn.XLOOKUP(BH$1,'PY1 Data(H)'!$A$1:$CZ$1,_xlfn.XLOOKUP($A138,'PY1 Data(H)'!$A$1:$A$288,'PY1 Data(H)'!$A$1:$CZ$288))</f>
        <v>#N/A</v>
      </c>
      <c r="BI138" s="176" t="e" cm="1">
        <f t="array" ref="BI138">_xlfn.XLOOKUP(BI$1,'PY1 Data(H)'!$A$1:$CZ$1,_xlfn.XLOOKUP($A138,'PY1 Data(H)'!$A$1:$A$288,'PY1 Data(H)'!$A$1:$CZ$288))</f>
        <v>#N/A</v>
      </c>
      <c r="BJ138" s="176" t="e" cm="1">
        <f t="array" ref="BJ138">_xlfn.XLOOKUP(BJ$1,'PY1 Data(H)'!$A$1:$CZ$1,_xlfn.XLOOKUP($A138,'PY1 Data(H)'!$A$1:$A$288,'PY1 Data(H)'!$A$1:$CZ$288))</f>
        <v>#N/A</v>
      </c>
      <c r="BK138" s="176" t="e" cm="1">
        <f t="array" ref="BK138">_xlfn.XLOOKUP(BK$1,'PY1 Data(H)'!$A$1:$CZ$1,_xlfn.XLOOKUP($A138,'PY1 Data(H)'!$A$1:$A$288,'PY1 Data(H)'!$A$1:$CZ$288))</f>
        <v>#N/A</v>
      </c>
      <c r="BL138" s="176" t="e" cm="1">
        <f t="array" ref="BL138">_xlfn.XLOOKUP(BL$1,'PY1 Data(H)'!$A$1:$CZ$1,_xlfn.XLOOKUP($A138,'PY1 Data(H)'!$A$1:$A$288,'PY1 Data(H)'!$A$1:$CZ$288))</f>
        <v>#N/A</v>
      </c>
      <c r="BM138" s="176" t="e" cm="1">
        <f t="array" ref="BM138">_xlfn.XLOOKUP(BM$1,'PY1 Data(H)'!$A$1:$CZ$1,_xlfn.XLOOKUP($A138,'PY1 Data(H)'!$A$1:$A$288,'PY1 Data(H)'!$A$1:$CZ$288))</f>
        <v>#N/A</v>
      </c>
      <c r="BN138" s="176" t="e" cm="1">
        <f t="array" ref="BN138">_xlfn.XLOOKUP(BN$1,'PY1 Data(H)'!$A$1:$CZ$1,_xlfn.XLOOKUP($A138,'PY1 Data(H)'!$A$1:$A$288,'PY1 Data(H)'!$A$1:$CZ$288))</f>
        <v>#N/A</v>
      </c>
      <c r="BO138" s="176" t="e" cm="1">
        <f t="array" ref="BO138">_xlfn.XLOOKUP(BO$1,'PY1 Data(H)'!$A$1:$CZ$1,_xlfn.XLOOKUP($A138,'PY1 Data(H)'!$A$1:$A$288,'PY1 Data(H)'!$A$1:$CZ$288))</f>
        <v>#N/A</v>
      </c>
      <c r="BP138" s="176" t="e" cm="1">
        <f t="array" ref="BP138">_xlfn.XLOOKUP(BP$1,'PY1 Data(H)'!$A$1:$CZ$1,_xlfn.XLOOKUP($A138,'PY1 Data(H)'!$A$1:$A$288,'PY1 Data(H)'!$A$1:$CZ$288))</f>
        <v>#N/A</v>
      </c>
      <c r="BQ138" s="176" t="e" cm="1">
        <f t="array" ref="BQ138">_xlfn.XLOOKUP(BQ$1,'PY1 Data(H)'!$A$1:$CZ$1,_xlfn.XLOOKUP($A138,'PY1 Data(H)'!$A$1:$A$288,'PY1 Data(H)'!$A$1:$CZ$288))</f>
        <v>#N/A</v>
      </c>
      <c r="BR138" s="176" t="e" cm="1">
        <f t="array" ref="BR138">_xlfn.XLOOKUP(BR$1,'PY1 Data(H)'!$A$1:$CZ$1,_xlfn.XLOOKUP($A138,'PY1 Data(H)'!$A$1:$A$288,'PY1 Data(H)'!$A$1:$CZ$288))</f>
        <v>#N/A</v>
      </c>
      <c r="BS138" s="176" t="e" cm="1">
        <f t="array" ref="BS138">_xlfn.XLOOKUP(BS$1,'PY1 Data(H)'!$A$1:$CZ$1,_xlfn.XLOOKUP($A138,'PY1 Data(H)'!$A$1:$A$288,'PY1 Data(H)'!$A$1:$CZ$288))</f>
        <v>#N/A</v>
      </c>
      <c r="BT138" s="176" t="e" cm="1">
        <f t="array" ref="BT138">_xlfn.XLOOKUP(BT$1,'PY1 Data(H)'!$A$1:$CZ$1,_xlfn.XLOOKUP($A138,'PY1 Data(H)'!$A$1:$A$288,'PY1 Data(H)'!$A$1:$CZ$288))</f>
        <v>#N/A</v>
      </c>
      <c r="BU138" s="176" t="e" cm="1">
        <f t="array" ref="BU138">_xlfn.XLOOKUP(BU$1,'PY1 Data(H)'!$A$1:$CZ$1,_xlfn.XLOOKUP($A138,'PY1 Data(H)'!$A$1:$A$288,'PY1 Data(H)'!$A$1:$CZ$288))</f>
        <v>#N/A</v>
      </c>
      <c r="BV138" s="176" t="e" cm="1">
        <f t="array" ref="BV138">_xlfn.XLOOKUP(BV$1,'PY1 Data(H)'!$A$1:$CZ$1,_xlfn.XLOOKUP($A138,'PY1 Data(H)'!$A$1:$A$288,'PY1 Data(H)'!$A$1:$CZ$288))</f>
        <v>#N/A</v>
      </c>
      <c r="BW138" s="176" t="e" cm="1">
        <f t="array" ref="BW138">_xlfn.XLOOKUP(BW$1,'PY1 Data(H)'!$A$1:$CZ$1,_xlfn.XLOOKUP($A138,'PY1 Data(H)'!$A$1:$A$288,'PY1 Data(H)'!$A$1:$CZ$288))</f>
        <v>#N/A</v>
      </c>
      <c r="BX138" s="176" t="e" cm="1">
        <f t="array" ref="BX138">_xlfn.XLOOKUP(BX$1,'PY1 Data(H)'!$A$1:$CZ$1,_xlfn.XLOOKUP($A138,'PY1 Data(H)'!$A$1:$A$288,'PY1 Data(H)'!$A$1:$CZ$288))</f>
        <v>#N/A</v>
      </c>
      <c r="BY138" s="176" t="e" cm="1">
        <f t="array" ref="BY138">_xlfn.XLOOKUP(BY$1,'PY1 Data(H)'!$A$1:$CZ$1,_xlfn.XLOOKUP($A138,'PY1 Data(H)'!$A$1:$A$288,'PY1 Data(H)'!$A$1:$CZ$288))</f>
        <v>#N/A</v>
      </c>
      <c r="BZ138" s="176" t="e" cm="1">
        <f t="array" ref="BZ138">_xlfn.XLOOKUP(BZ$1,'PY1 Data(H)'!$A$1:$CZ$1,_xlfn.XLOOKUP($A138,'PY1 Data(H)'!$A$1:$A$288,'PY1 Data(H)'!$A$1:$CZ$288))</f>
        <v>#N/A</v>
      </c>
      <c r="CA138" s="176" t="e" cm="1">
        <f t="array" ref="CA138">_xlfn.XLOOKUP(CA$1,'PY1 Data(H)'!$A$1:$CZ$1,_xlfn.XLOOKUP($A138,'PY1 Data(H)'!$A$1:$A$288,'PY1 Data(H)'!$A$1:$CZ$288))</f>
        <v>#N/A</v>
      </c>
      <c r="CB138" s="176" t="e" cm="1">
        <f t="array" ref="CB138">_xlfn.XLOOKUP(CB$1,'PY1 Data(H)'!$A$1:$CZ$1,_xlfn.XLOOKUP($A138,'PY1 Data(H)'!$A$1:$A$288,'PY1 Data(H)'!$A$1:$CZ$288))</f>
        <v>#N/A</v>
      </c>
      <c r="CC138" s="176" t="e" cm="1">
        <f t="array" ref="CC138">_xlfn.XLOOKUP(CC$1,'PY1 Data(H)'!$A$1:$CZ$1,_xlfn.XLOOKUP($A138,'PY1 Data(H)'!$A$1:$A$288,'PY1 Data(H)'!$A$1:$CZ$288))</f>
        <v>#N/A</v>
      </c>
      <c r="CD138" s="176" t="e" cm="1">
        <f t="array" ref="CD138">_xlfn.XLOOKUP(CD$1,'PY1 Data(H)'!$A$1:$CZ$1,_xlfn.XLOOKUP($A138,'PY1 Data(H)'!$A$1:$A$288,'PY1 Data(H)'!$A$1:$CZ$288))</f>
        <v>#N/A</v>
      </c>
      <c r="CE138" s="176" t="e" cm="1">
        <f t="array" ref="CE138">_xlfn.XLOOKUP(CE$1,'PY1 Data(H)'!$A$1:$CZ$1,_xlfn.XLOOKUP($A138,'PY1 Data(H)'!$A$1:$A$288,'PY1 Data(H)'!$A$1:$CZ$288))</f>
        <v>#N/A</v>
      </c>
      <c r="CF138" s="176" t="e" cm="1">
        <f t="array" ref="CF138">_xlfn.XLOOKUP(CF$1,'PY1 Data(H)'!$A$1:$CZ$1,_xlfn.XLOOKUP($A138,'PY1 Data(H)'!$A$1:$A$288,'PY1 Data(H)'!$A$1:$CZ$288))</f>
        <v>#N/A</v>
      </c>
      <c r="CG138" s="176" t="e" cm="1">
        <f t="array" ref="CG138">_xlfn.XLOOKUP(CG$1,'PY1 Data(H)'!$A$1:$CZ$1,_xlfn.XLOOKUP($A138,'PY1 Data(H)'!$A$1:$A$288,'PY1 Data(H)'!$A$1:$CZ$288))</f>
        <v>#N/A</v>
      </c>
      <c r="CH138" s="176" t="e" cm="1">
        <f t="array" ref="CH138">_xlfn.XLOOKUP(CH$1,'PY1 Data(H)'!$A$1:$CZ$1,_xlfn.XLOOKUP($A138,'PY1 Data(H)'!$A$1:$A$288,'PY1 Data(H)'!$A$1:$CZ$288))</f>
        <v>#N/A</v>
      </c>
      <c r="CI138" s="176" t="e" cm="1">
        <f t="array" ref="CI138">_xlfn.XLOOKUP(CI$1,'PY1 Data(H)'!$A$1:$CZ$1,_xlfn.XLOOKUP($A138,'PY1 Data(H)'!$A$1:$A$288,'PY1 Data(H)'!$A$1:$CZ$288))</f>
        <v>#N/A</v>
      </c>
      <c r="CJ138" s="176" t="e" cm="1">
        <f t="array" ref="CJ138">_xlfn.XLOOKUP(CJ$1,'PY1 Data(H)'!$A$1:$CZ$1,_xlfn.XLOOKUP($A138,'PY1 Data(H)'!$A$1:$A$288,'PY1 Data(H)'!$A$1:$CZ$288))</f>
        <v>#N/A</v>
      </c>
      <c r="CK138" s="176" t="e" cm="1">
        <f t="array" ref="CK138">_xlfn.XLOOKUP(CK$1,'PY1 Data(H)'!$A$1:$CZ$1,_xlfn.XLOOKUP($A138,'PY1 Data(H)'!$A$1:$A$288,'PY1 Data(H)'!$A$1:$CZ$288))</f>
        <v>#N/A</v>
      </c>
      <c r="CL138" s="176" t="e" cm="1">
        <f t="array" ref="CL138">_xlfn.XLOOKUP(CL$1,'PY1 Data(H)'!$A$1:$CZ$1,_xlfn.XLOOKUP($A138,'PY1 Data(H)'!$A$1:$A$288,'PY1 Data(H)'!$A$1:$CZ$288))</f>
        <v>#N/A</v>
      </c>
      <c r="CM138" s="176" t="e" cm="1">
        <f t="array" ref="CM138">_xlfn.XLOOKUP(CM$1,'PY1 Data(H)'!$A$1:$CZ$1,_xlfn.XLOOKUP($A138,'PY1 Data(H)'!$A$1:$A$288,'PY1 Data(H)'!$A$1:$CZ$288))</f>
        <v>#N/A</v>
      </c>
      <c r="CN138" s="176" t="e" cm="1">
        <f t="array" ref="CN138">_xlfn.XLOOKUP(CN$1,'PY1 Data(H)'!$A$1:$CZ$1,_xlfn.XLOOKUP($A138,'PY1 Data(H)'!$A$1:$A$288,'PY1 Data(H)'!$A$1:$CZ$288))</f>
        <v>#N/A</v>
      </c>
      <c r="CO138" s="176" t="e" cm="1">
        <f t="array" ref="CO138">_xlfn.XLOOKUP(CO$1,'PY1 Data(H)'!$A$1:$CZ$1,_xlfn.XLOOKUP($A138,'PY1 Data(H)'!$A$1:$A$288,'PY1 Data(H)'!$A$1:$CZ$288))</f>
        <v>#N/A</v>
      </c>
      <c r="CP138" s="176" t="e" cm="1">
        <f t="array" ref="CP138">_xlfn.XLOOKUP(CP$1,'PY1 Data(H)'!$A$1:$CZ$1,_xlfn.XLOOKUP($A138,'PY1 Data(H)'!$A$1:$A$288,'PY1 Data(H)'!$A$1:$CZ$288))</f>
        <v>#N/A</v>
      </c>
      <c r="CQ138" s="176" t="e" cm="1">
        <f t="array" ref="CQ138">_xlfn.XLOOKUP(CQ$1,'PY1 Data(H)'!$A$1:$CZ$1,_xlfn.XLOOKUP($A138,'PY1 Data(H)'!$A$1:$A$288,'PY1 Data(H)'!$A$1:$CZ$288))</f>
        <v>#N/A</v>
      </c>
      <c r="CR138" s="176" t="e" cm="1">
        <f t="array" ref="CR138">_xlfn.XLOOKUP(CR$1,'PY1 Data(H)'!$A$1:$CZ$1,_xlfn.XLOOKUP($A138,'PY1 Data(H)'!$A$1:$A$288,'PY1 Data(H)'!$A$1:$CZ$288))</f>
        <v>#N/A</v>
      </c>
      <c r="CS138" s="176" t="e" cm="1">
        <f t="array" ref="CS138">_xlfn.XLOOKUP(CS$1,'PY1 Data(H)'!$A$1:$CZ$1,_xlfn.XLOOKUP($A138,'PY1 Data(H)'!$A$1:$A$288,'PY1 Data(H)'!$A$1:$CZ$288))</f>
        <v>#N/A</v>
      </c>
      <c r="CT138" s="176" t="e" cm="1">
        <f t="array" ref="CT138">_xlfn.XLOOKUP(CT$1,'PY1 Data(H)'!$A$1:$CZ$1,_xlfn.XLOOKUP($A138,'PY1 Data(H)'!$A$1:$A$288,'PY1 Data(H)'!$A$1:$CZ$288))</f>
        <v>#N/A</v>
      </c>
      <c r="CU138" s="176" t="e" cm="1">
        <f t="array" ref="CU138">_xlfn.XLOOKUP(CU$1,'PY1 Data(H)'!$A$1:$CZ$1,_xlfn.XLOOKUP($A138,'PY1 Data(H)'!$A$1:$A$288,'PY1 Data(H)'!$A$1:$CZ$288))</f>
        <v>#N/A</v>
      </c>
      <c r="CV138" s="176" t="e" cm="1">
        <f t="array" ref="CV138">_xlfn.XLOOKUP(CV$1,'PY1 Data(H)'!$A$1:$CZ$1,_xlfn.XLOOKUP($A138,'PY1 Data(H)'!$A$1:$A$288,'PY1 Data(H)'!$A$1:$CZ$288))</f>
        <v>#N/A</v>
      </c>
      <c r="CW138" s="176" t="e" cm="1">
        <f t="array" ref="CW138">_xlfn.XLOOKUP(CW$1,'PY1 Data(H)'!$A$1:$CZ$1,_xlfn.XLOOKUP($A138,'PY1 Data(H)'!$A$1:$A$288,'PY1 Data(H)'!$A$1:$CZ$288))</f>
        <v>#N/A</v>
      </c>
      <c r="CX138" s="176" t="e" cm="1">
        <f t="array" ref="CX138">_xlfn.XLOOKUP(CX$1,'PY1 Data(H)'!$A$1:$CZ$1,_xlfn.XLOOKUP($A138,'PY1 Data(H)'!$A$1:$A$288,'PY1 Data(H)'!$A$1:$CZ$288))</f>
        <v>#N/A</v>
      </c>
      <c r="CY138" s="176" t="e" cm="1">
        <f t="array" ref="CY138">_xlfn.XLOOKUP(CY$1,'PY1 Data(H)'!$A$1:$CZ$1,_xlfn.XLOOKUP($A138,'PY1 Data(H)'!$A$1:$A$288,'PY1 Data(H)'!$A$1:$CZ$288))</f>
        <v>#N/A</v>
      </c>
    </row>
    <row r="139" spans="1:103" x14ac:dyDescent="0.3">
      <c r="D139" s="176" t="e" cm="1">
        <f t="array" ref="D139">_xlfn.XLOOKUP(D$1,'PY1 Data(H)'!$A$1:$CZ$1,_xlfn.XLOOKUP($A139,'PY1 Data(H)'!$A$1:$A$288,'PY1 Data(H)'!$A$1:$CZ$288))</f>
        <v>#N/A</v>
      </c>
      <c r="E139" s="176" t="e" cm="1">
        <f t="array" ref="E139">_xlfn.XLOOKUP(E$1,'PY1 Data(H)'!$A$1:$CZ$1,_xlfn.XLOOKUP($A139,'PY1 Data(H)'!$A$1:$A$288,'PY1 Data(H)'!$A$1:$CZ$288))</f>
        <v>#N/A</v>
      </c>
      <c r="F139" s="176" t="e" cm="1">
        <f t="array" ref="F139">_xlfn.XLOOKUP(F$1,'PY1 Data(H)'!$A$1:$CZ$1,_xlfn.XLOOKUP($A139,'PY1 Data(H)'!$A$1:$A$288,'PY1 Data(H)'!$A$1:$CZ$288))</f>
        <v>#N/A</v>
      </c>
      <c r="G139" s="176" t="e" cm="1">
        <f t="array" ref="G139">_xlfn.XLOOKUP(G$1,'PY1 Data(H)'!$A$1:$CZ$1,_xlfn.XLOOKUP($A139,'PY1 Data(H)'!$A$1:$A$288,'PY1 Data(H)'!$A$1:$CZ$288))</f>
        <v>#N/A</v>
      </c>
      <c r="H139" s="176" t="e" cm="1">
        <f t="array" ref="H139">_xlfn.XLOOKUP(H$1,'PY1 Data(H)'!$A$1:$CZ$1,_xlfn.XLOOKUP($A139,'PY1 Data(H)'!$A$1:$A$288,'PY1 Data(H)'!$A$1:$CZ$288))</f>
        <v>#N/A</v>
      </c>
      <c r="I139" s="176" t="e" cm="1">
        <f t="array" ref="I139">_xlfn.XLOOKUP(I$1,'PY1 Data(H)'!$A$1:$CZ$1,_xlfn.XLOOKUP($A139,'PY1 Data(H)'!$A$1:$A$288,'PY1 Data(H)'!$A$1:$CZ$288))</f>
        <v>#N/A</v>
      </c>
      <c r="J139" s="176" t="e" cm="1">
        <f t="array" ref="J139">_xlfn.XLOOKUP(J$1,'PY1 Data(H)'!$A$1:$CZ$1,_xlfn.XLOOKUP($A139,'PY1 Data(H)'!$A$1:$A$288,'PY1 Data(H)'!$A$1:$CZ$288))</f>
        <v>#N/A</v>
      </c>
      <c r="K139" s="176" t="e" cm="1">
        <f t="array" ref="K139">_xlfn.XLOOKUP(K$1,'PY1 Data(H)'!$A$1:$CZ$1,_xlfn.XLOOKUP($A139,'PY1 Data(H)'!$A$1:$A$288,'PY1 Data(H)'!$A$1:$CZ$288))</f>
        <v>#N/A</v>
      </c>
      <c r="L139" s="176" t="e" cm="1">
        <f t="array" ref="L139">_xlfn.XLOOKUP(L$1,'PY1 Data(H)'!$A$1:$CZ$1,_xlfn.XLOOKUP($A139,'PY1 Data(H)'!$A$1:$A$288,'PY1 Data(H)'!$A$1:$CZ$288))</f>
        <v>#N/A</v>
      </c>
      <c r="M139" s="176" t="e" cm="1">
        <f t="array" ref="M139">_xlfn.XLOOKUP(M$1,'PY1 Data(H)'!$A$1:$CZ$1,_xlfn.XLOOKUP($A139,'PY1 Data(H)'!$A$1:$A$288,'PY1 Data(H)'!$A$1:$CZ$288))</f>
        <v>#N/A</v>
      </c>
      <c r="N139" s="176" t="e" cm="1">
        <f t="array" ref="N139">_xlfn.XLOOKUP(N$1,'PY1 Data(H)'!$A$1:$CZ$1,_xlfn.XLOOKUP($A139,'PY1 Data(H)'!$A$1:$A$288,'PY1 Data(H)'!$A$1:$CZ$288))</f>
        <v>#N/A</v>
      </c>
      <c r="O139" s="176" t="e" cm="1">
        <f t="array" ref="O139">_xlfn.XLOOKUP(O$1,'PY1 Data(H)'!$A$1:$CZ$1,_xlfn.XLOOKUP($A139,'PY1 Data(H)'!$A$1:$A$288,'PY1 Data(H)'!$A$1:$CZ$288))</f>
        <v>#N/A</v>
      </c>
      <c r="P139" s="176" t="e" cm="1">
        <f t="array" ref="P139">_xlfn.XLOOKUP(P$1,'PY1 Data(H)'!$A$1:$CZ$1,_xlfn.XLOOKUP($A139,'PY1 Data(H)'!$A$1:$A$288,'PY1 Data(H)'!$A$1:$CZ$288))</f>
        <v>#N/A</v>
      </c>
      <c r="Q139" s="176" t="e" cm="1">
        <f t="array" ref="Q139">_xlfn.XLOOKUP(Q$1,'PY1 Data(H)'!$A$1:$CZ$1,_xlfn.XLOOKUP($A139,'PY1 Data(H)'!$A$1:$A$288,'PY1 Data(H)'!$A$1:$CZ$288))</f>
        <v>#N/A</v>
      </c>
      <c r="R139" s="176" t="e" cm="1">
        <f t="array" ref="R139">_xlfn.XLOOKUP(R$1,'PY1 Data(H)'!$A$1:$CZ$1,_xlfn.XLOOKUP($A139,'PY1 Data(H)'!$A$1:$A$288,'PY1 Data(H)'!$A$1:$CZ$288))</f>
        <v>#N/A</v>
      </c>
      <c r="S139" s="176" t="e" cm="1">
        <f t="array" ref="S139">_xlfn.XLOOKUP(S$1,'PY1 Data(H)'!$A$1:$CZ$1,_xlfn.XLOOKUP($A139,'PY1 Data(H)'!$A$1:$A$288,'PY1 Data(H)'!$A$1:$CZ$288))</f>
        <v>#N/A</v>
      </c>
      <c r="T139" s="176" t="e" cm="1">
        <f t="array" ref="T139">_xlfn.XLOOKUP(T$1,'PY1 Data(H)'!$A$1:$CZ$1,_xlfn.XLOOKUP($A139,'PY1 Data(H)'!$A$1:$A$288,'PY1 Data(H)'!$A$1:$CZ$288))</f>
        <v>#N/A</v>
      </c>
      <c r="U139" s="176" t="e" cm="1">
        <f t="array" ref="U139">_xlfn.XLOOKUP(U$1,'PY1 Data(H)'!$A$1:$CZ$1,_xlfn.XLOOKUP($A139,'PY1 Data(H)'!$A$1:$A$288,'PY1 Data(H)'!$A$1:$CZ$288))</f>
        <v>#N/A</v>
      </c>
      <c r="V139" s="176" t="e" cm="1">
        <f t="array" ref="V139">_xlfn.XLOOKUP(V$1,'PY1 Data(H)'!$A$1:$CZ$1,_xlfn.XLOOKUP($A139,'PY1 Data(H)'!$A$1:$A$288,'PY1 Data(H)'!$A$1:$CZ$288))</f>
        <v>#N/A</v>
      </c>
      <c r="W139" s="176" t="e" cm="1">
        <f t="array" ref="W139">_xlfn.XLOOKUP(W$1,'PY1 Data(H)'!$A$1:$CZ$1,_xlfn.XLOOKUP($A139,'PY1 Data(H)'!$A$1:$A$288,'PY1 Data(H)'!$A$1:$CZ$288))</f>
        <v>#N/A</v>
      </c>
      <c r="X139" s="176" t="e" cm="1">
        <f t="array" ref="X139">_xlfn.XLOOKUP(X$1,'PY1 Data(H)'!$A$1:$CZ$1,_xlfn.XLOOKUP($A139,'PY1 Data(H)'!$A$1:$A$288,'PY1 Data(H)'!$A$1:$CZ$288))</f>
        <v>#N/A</v>
      </c>
      <c r="Y139" s="176" t="e" cm="1">
        <f t="array" ref="Y139">_xlfn.XLOOKUP(Y$1,'PY1 Data(H)'!$A$1:$CZ$1,_xlfn.XLOOKUP($A139,'PY1 Data(H)'!$A$1:$A$288,'PY1 Data(H)'!$A$1:$CZ$288))</f>
        <v>#N/A</v>
      </c>
      <c r="Z139" s="176" t="e" cm="1">
        <f t="array" ref="Z139">_xlfn.XLOOKUP(Z$1,'PY1 Data(H)'!$A$1:$CZ$1,_xlfn.XLOOKUP($A139,'PY1 Data(H)'!$A$1:$A$288,'PY1 Data(H)'!$A$1:$CZ$288))</f>
        <v>#N/A</v>
      </c>
      <c r="AA139" s="176" t="e" cm="1">
        <f t="array" ref="AA139">_xlfn.XLOOKUP(AA$1,'PY1 Data(H)'!$A$1:$CZ$1,_xlfn.XLOOKUP($A139,'PY1 Data(H)'!$A$1:$A$288,'PY1 Data(H)'!$A$1:$CZ$288))</f>
        <v>#N/A</v>
      </c>
      <c r="AB139" s="176" t="e" cm="1">
        <f t="array" ref="AB139">_xlfn.XLOOKUP(AB$1,'PY1 Data(H)'!$A$1:$CZ$1,_xlfn.XLOOKUP($A139,'PY1 Data(H)'!$A$1:$A$288,'PY1 Data(H)'!$A$1:$CZ$288))</f>
        <v>#N/A</v>
      </c>
      <c r="AC139" s="176" t="e" cm="1">
        <f t="array" ref="AC139">_xlfn.XLOOKUP(AC$1,'PY1 Data(H)'!$A$1:$CZ$1,_xlfn.XLOOKUP($A139,'PY1 Data(H)'!$A$1:$A$288,'PY1 Data(H)'!$A$1:$CZ$288))</f>
        <v>#N/A</v>
      </c>
      <c r="AD139" s="176" t="e" cm="1">
        <f t="array" ref="AD139">_xlfn.XLOOKUP(AD$1,'PY1 Data(H)'!$A$1:$CZ$1,_xlfn.XLOOKUP($A139,'PY1 Data(H)'!$A$1:$A$288,'PY1 Data(H)'!$A$1:$CZ$288))</f>
        <v>#N/A</v>
      </c>
      <c r="AE139" s="176" t="e" cm="1">
        <f t="array" ref="AE139">_xlfn.XLOOKUP(AE$1,'PY1 Data(H)'!$A$1:$CZ$1,_xlfn.XLOOKUP($A139,'PY1 Data(H)'!$A$1:$A$288,'PY1 Data(H)'!$A$1:$CZ$288))</f>
        <v>#N/A</v>
      </c>
      <c r="AF139" s="176" t="e" cm="1">
        <f t="array" ref="AF139">_xlfn.XLOOKUP(AF$1,'PY1 Data(H)'!$A$1:$CZ$1,_xlfn.XLOOKUP($A139,'PY1 Data(H)'!$A$1:$A$288,'PY1 Data(H)'!$A$1:$CZ$288))</f>
        <v>#N/A</v>
      </c>
      <c r="AG139" s="176" t="e" cm="1">
        <f t="array" ref="AG139">_xlfn.XLOOKUP(AG$1,'PY1 Data(H)'!$A$1:$CZ$1,_xlfn.XLOOKUP($A139,'PY1 Data(H)'!$A$1:$A$288,'PY1 Data(H)'!$A$1:$CZ$288))</f>
        <v>#N/A</v>
      </c>
      <c r="AH139" s="176" t="e" cm="1">
        <f t="array" ref="AH139">_xlfn.XLOOKUP(AH$1,'PY1 Data(H)'!$A$1:$CZ$1,_xlfn.XLOOKUP($A139,'PY1 Data(H)'!$A$1:$A$288,'PY1 Data(H)'!$A$1:$CZ$288))</f>
        <v>#N/A</v>
      </c>
      <c r="AI139" s="176" t="e" cm="1">
        <f t="array" ref="AI139">_xlfn.XLOOKUP(AI$1,'PY1 Data(H)'!$A$1:$CZ$1,_xlfn.XLOOKUP($A139,'PY1 Data(H)'!$A$1:$A$288,'PY1 Data(H)'!$A$1:$CZ$288))</f>
        <v>#N/A</v>
      </c>
      <c r="AJ139" s="176" t="e" cm="1">
        <f t="array" ref="AJ139">_xlfn.XLOOKUP(AJ$1,'PY1 Data(H)'!$A$1:$CZ$1,_xlfn.XLOOKUP($A139,'PY1 Data(H)'!$A$1:$A$288,'PY1 Data(H)'!$A$1:$CZ$288))</f>
        <v>#N/A</v>
      </c>
      <c r="AK139" s="176" t="e" cm="1">
        <f t="array" ref="AK139">_xlfn.XLOOKUP(AK$1,'PY1 Data(H)'!$A$1:$CZ$1,_xlfn.XLOOKUP($A139,'PY1 Data(H)'!$A$1:$A$288,'PY1 Data(H)'!$A$1:$CZ$288))</f>
        <v>#N/A</v>
      </c>
      <c r="AL139" s="176" t="e" cm="1">
        <f t="array" ref="AL139">_xlfn.XLOOKUP(AL$1,'PY1 Data(H)'!$A$1:$CZ$1,_xlfn.XLOOKUP($A139,'PY1 Data(H)'!$A$1:$A$288,'PY1 Data(H)'!$A$1:$CZ$288))</f>
        <v>#N/A</v>
      </c>
      <c r="AM139" s="176" t="e" cm="1">
        <f t="array" ref="AM139">_xlfn.XLOOKUP(AM$1,'PY1 Data(H)'!$A$1:$CZ$1,_xlfn.XLOOKUP($A139,'PY1 Data(H)'!$A$1:$A$288,'PY1 Data(H)'!$A$1:$CZ$288))</f>
        <v>#N/A</v>
      </c>
      <c r="AN139" s="176" t="e" cm="1">
        <f t="array" ref="AN139">_xlfn.XLOOKUP(AN$1,'PY1 Data(H)'!$A$1:$CZ$1,_xlfn.XLOOKUP($A139,'PY1 Data(H)'!$A$1:$A$288,'PY1 Data(H)'!$A$1:$CZ$288))</f>
        <v>#N/A</v>
      </c>
      <c r="AO139" s="176" t="e" cm="1">
        <f t="array" ref="AO139">_xlfn.XLOOKUP(AO$1,'PY1 Data(H)'!$A$1:$CZ$1,_xlfn.XLOOKUP($A139,'PY1 Data(H)'!$A$1:$A$288,'PY1 Data(H)'!$A$1:$CZ$288))</f>
        <v>#N/A</v>
      </c>
      <c r="AP139" s="176" t="e" cm="1">
        <f t="array" ref="AP139">_xlfn.XLOOKUP(AP$1,'PY1 Data(H)'!$A$1:$CZ$1,_xlfn.XLOOKUP($A139,'PY1 Data(H)'!$A$1:$A$288,'PY1 Data(H)'!$A$1:$CZ$288))</f>
        <v>#N/A</v>
      </c>
      <c r="AQ139" s="176" t="e" cm="1">
        <f t="array" ref="AQ139">_xlfn.XLOOKUP(AQ$1,'PY1 Data(H)'!$A$1:$CZ$1,_xlfn.XLOOKUP($A139,'PY1 Data(H)'!$A$1:$A$288,'PY1 Data(H)'!$A$1:$CZ$288))</f>
        <v>#N/A</v>
      </c>
      <c r="AR139" s="176" t="e" cm="1">
        <f t="array" ref="AR139">_xlfn.XLOOKUP(AR$1,'PY1 Data(H)'!$A$1:$CZ$1,_xlfn.XLOOKUP($A139,'PY1 Data(H)'!$A$1:$A$288,'PY1 Data(H)'!$A$1:$CZ$288))</f>
        <v>#N/A</v>
      </c>
      <c r="AS139" s="176" t="e" cm="1">
        <f t="array" ref="AS139">_xlfn.XLOOKUP(AS$1,'PY1 Data(H)'!$A$1:$CZ$1,_xlfn.XLOOKUP($A139,'PY1 Data(H)'!$A$1:$A$288,'PY1 Data(H)'!$A$1:$CZ$288))</f>
        <v>#N/A</v>
      </c>
      <c r="AT139" s="176" t="e" cm="1">
        <f t="array" ref="AT139">_xlfn.XLOOKUP(AT$1,'PY1 Data(H)'!$A$1:$CZ$1,_xlfn.XLOOKUP($A139,'PY1 Data(H)'!$A$1:$A$288,'PY1 Data(H)'!$A$1:$CZ$288))</f>
        <v>#N/A</v>
      </c>
      <c r="AU139" s="176" t="e" cm="1">
        <f t="array" ref="AU139">_xlfn.XLOOKUP(AU$1,'PY1 Data(H)'!$A$1:$CZ$1,_xlfn.XLOOKUP($A139,'PY1 Data(H)'!$A$1:$A$288,'PY1 Data(H)'!$A$1:$CZ$288))</f>
        <v>#N/A</v>
      </c>
      <c r="AV139" s="176" t="e" cm="1">
        <f t="array" ref="AV139">_xlfn.XLOOKUP(AV$1,'PY1 Data(H)'!$A$1:$CZ$1,_xlfn.XLOOKUP($A139,'PY1 Data(H)'!$A$1:$A$288,'PY1 Data(H)'!$A$1:$CZ$288))</f>
        <v>#N/A</v>
      </c>
      <c r="AW139" s="176" t="e" cm="1">
        <f t="array" ref="AW139">_xlfn.XLOOKUP(AW$1,'PY1 Data(H)'!$A$1:$CZ$1,_xlfn.XLOOKUP($A139,'PY1 Data(H)'!$A$1:$A$288,'PY1 Data(H)'!$A$1:$CZ$288))</f>
        <v>#N/A</v>
      </c>
      <c r="AX139" s="176" t="e" cm="1">
        <f t="array" ref="AX139">_xlfn.XLOOKUP(AX$1,'PY1 Data(H)'!$A$1:$CZ$1,_xlfn.XLOOKUP($A139,'PY1 Data(H)'!$A$1:$A$288,'PY1 Data(H)'!$A$1:$CZ$288))</f>
        <v>#N/A</v>
      </c>
      <c r="AY139" s="176" t="e" cm="1">
        <f t="array" ref="AY139">_xlfn.XLOOKUP(AY$1,'PY1 Data(H)'!$A$1:$CZ$1,_xlfn.XLOOKUP($A139,'PY1 Data(H)'!$A$1:$A$288,'PY1 Data(H)'!$A$1:$CZ$288))</f>
        <v>#N/A</v>
      </c>
      <c r="AZ139" s="176" t="e" cm="1">
        <f t="array" ref="AZ139">_xlfn.XLOOKUP(AZ$1,'PY1 Data(H)'!$A$1:$CZ$1,_xlfn.XLOOKUP($A139,'PY1 Data(H)'!$A$1:$A$288,'PY1 Data(H)'!$A$1:$CZ$288))</f>
        <v>#N/A</v>
      </c>
      <c r="BA139" s="176" t="e" cm="1">
        <f t="array" ref="BA139">_xlfn.XLOOKUP(BA$1,'PY1 Data(H)'!$A$1:$CZ$1,_xlfn.XLOOKUP($A139,'PY1 Data(H)'!$A$1:$A$288,'PY1 Data(H)'!$A$1:$CZ$288))</f>
        <v>#N/A</v>
      </c>
      <c r="BB139" s="176" t="e" cm="1">
        <f t="array" ref="BB139">_xlfn.XLOOKUP(BB$1,'PY1 Data(H)'!$A$1:$CZ$1,_xlfn.XLOOKUP($A139,'PY1 Data(H)'!$A$1:$A$288,'PY1 Data(H)'!$A$1:$CZ$288))</f>
        <v>#N/A</v>
      </c>
      <c r="BC139" s="176" t="e" cm="1">
        <f t="array" ref="BC139">_xlfn.XLOOKUP(BC$1,'PY1 Data(H)'!$A$1:$CZ$1,_xlfn.XLOOKUP($A139,'PY1 Data(H)'!$A$1:$A$288,'PY1 Data(H)'!$A$1:$CZ$288))</f>
        <v>#N/A</v>
      </c>
      <c r="BD139" s="176" t="e" cm="1">
        <f t="array" ref="BD139">_xlfn.XLOOKUP(BD$1,'PY1 Data(H)'!$A$1:$CZ$1,_xlfn.XLOOKUP($A139,'PY1 Data(H)'!$A$1:$A$288,'PY1 Data(H)'!$A$1:$CZ$288))</f>
        <v>#N/A</v>
      </c>
      <c r="BE139" s="176" t="e" cm="1">
        <f t="array" ref="BE139">_xlfn.XLOOKUP(BE$1,'PY1 Data(H)'!$A$1:$CZ$1,_xlfn.XLOOKUP($A139,'PY1 Data(H)'!$A$1:$A$288,'PY1 Data(H)'!$A$1:$CZ$288))</f>
        <v>#N/A</v>
      </c>
      <c r="BF139" s="176" t="e" cm="1">
        <f t="array" ref="BF139">_xlfn.XLOOKUP(BF$1,'PY1 Data(H)'!$A$1:$CZ$1,_xlfn.XLOOKUP($A139,'PY1 Data(H)'!$A$1:$A$288,'PY1 Data(H)'!$A$1:$CZ$288))</f>
        <v>#N/A</v>
      </c>
      <c r="BG139" s="176" t="e" cm="1">
        <f t="array" ref="BG139">_xlfn.XLOOKUP(BG$1,'PY1 Data(H)'!$A$1:$CZ$1,_xlfn.XLOOKUP($A139,'PY1 Data(H)'!$A$1:$A$288,'PY1 Data(H)'!$A$1:$CZ$288))</f>
        <v>#N/A</v>
      </c>
      <c r="BH139" s="176" t="e" cm="1">
        <f t="array" ref="BH139">_xlfn.XLOOKUP(BH$1,'PY1 Data(H)'!$A$1:$CZ$1,_xlfn.XLOOKUP($A139,'PY1 Data(H)'!$A$1:$A$288,'PY1 Data(H)'!$A$1:$CZ$288))</f>
        <v>#N/A</v>
      </c>
      <c r="BI139" s="176" t="e" cm="1">
        <f t="array" ref="BI139">_xlfn.XLOOKUP(BI$1,'PY1 Data(H)'!$A$1:$CZ$1,_xlfn.XLOOKUP($A139,'PY1 Data(H)'!$A$1:$A$288,'PY1 Data(H)'!$A$1:$CZ$288))</f>
        <v>#N/A</v>
      </c>
      <c r="BJ139" s="176" t="e" cm="1">
        <f t="array" ref="BJ139">_xlfn.XLOOKUP(BJ$1,'PY1 Data(H)'!$A$1:$CZ$1,_xlfn.XLOOKUP($A139,'PY1 Data(H)'!$A$1:$A$288,'PY1 Data(H)'!$A$1:$CZ$288))</f>
        <v>#N/A</v>
      </c>
      <c r="BK139" s="176" t="e" cm="1">
        <f t="array" ref="BK139">_xlfn.XLOOKUP(BK$1,'PY1 Data(H)'!$A$1:$CZ$1,_xlfn.XLOOKUP($A139,'PY1 Data(H)'!$A$1:$A$288,'PY1 Data(H)'!$A$1:$CZ$288))</f>
        <v>#N/A</v>
      </c>
      <c r="BL139" s="176" t="e" cm="1">
        <f t="array" ref="BL139">_xlfn.XLOOKUP(BL$1,'PY1 Data(H)'!$A$1:$CZ$1,_xlfn.XLOOKUP($A139,'PY1 Data(H)'!$A$1:$A$288,'PY1 Data(H)'!$A$1:$CZ$288))</f>
        <v>#N/A</v>
      </c>
      <c r="BM139" s="176" t="e" cm="1">
        <f t="array" ref="BM139">_xlfn.XLOOKUP(BM$1,'PY1 Data(H)'!$A$1:$CZ$1,_xlfn.XLOOKUP($A139,'PY1 Data(H)'!$A$1:$A$288,'PY1 Data(H)'!$A$1:$CZ$288))</f>
        <v>#N/A</v>
      </c>
      <c r="BN139" s="176" t="e" cm="1">
        <f t="array" ref="BN139">_xlfn.XLOOKUP(BN$1,'PY1 Data(H)'!$A$1:$CZ$1,_xlfn.XLOOKUP($A139,'PY1 Data(H)'!$A$1:$A$288,'PY1 Data(H)'!$A$1:$CZ$288))</f>
        <v>#N/A</v>
      </c>
      <c r="BO139" s="176" t="e" cm="1">
        <f t="array" ref="BO139">_xlfn.XLOOKUP(BO$1,'PY1 Data(H)'!$A$1:$CZ$1,_xlfn.XLOOKUP($A139,'PY1 Data(H)'!$A$1:$A$288,'PY1 Data(H)'!$A$1:$CZ$288))</f>
        <v>#N/A</v>
      </c>
      <c r="BP139" s="176" t="e" cm="1">
        <f t="array" ref="BP139">_xlfn.XLOOKUP(BP$1,'PY1 Data(H)'!$A$1:$CZ$1,_xlfn.XLOOKUP($A139,'PY1 Data(H)'!$A$1:$A$288,'PY1 Data(H)'!$A$1:$CZ$288))</f>
        <v>#N/A</v>
      </c>
      <c r="BQ139" s="176" t="e" cm="1">
        <f t="array" ref="BQ139">_xlfn.XLOOKUP(BQ$1,'PY1 Data(H)'!$A$1:$CZ$1,_xlfn.XLOOKUP($A139,'PY1 Data(H)'!$A$1:$A$288,'PY1 Data(H)'!$A$1:$CZ$288))</f>
        <v>#N/A</v>
      </c>
      <c r="BR139" s="176" t="e" cm="1">
        <f t="array" ref="BR139">_xlfn.XLOOKUP(BR$1,'PY1 Data(H)'!$A$1:$CZ$1,_xlfn.XLOOKUP($A139,'PY1 Data(H)'!$A$1:$A$288,'PY1 Data(H)'!$A$1:$CZ$288))</f>
        <v>#N/A</v>
      </c>
      <c r="BS139" s="176" t="e" cm="1">
        <f t="array" ref="BS139">_xlfn.XLOOKUP(BS$1,'PY1 Data(H)'!$A$1:$CZ$1,_xlfn.XLOOKUP($A139,'PY1 Data(H)'!$A$1:$A$288,'PY1 Data(H)'!$A$1:$CZ$288))</f>
        <v>#N/A</v>
      </c>
      <c r="BT139" s="176" t="e" cm="1">
        <f t="array" ref="BT139">_xlfn.XLOOKUP(BT$1,'PY1 Data(H)'!$A$1:$CZ$1,_xlfn.XLOOKUP($A139,'PY1 Data(H)'!$A$1:$A$288,'PY1 Data(H)'!$A$1:$CZ$288))</f>
        <v>#N/A</v>
      </c>
      <c r="BU139" s="176" t="e" cm="1">
        <f t="array" ref="BU139">_xlfn.XLOOKUP(BU$1,'PY1 Data(H)'!$A$1:$CZ$1,_xlfn.XLOOKUP($A139,'PY1 Data(H)'!$A$1:$A$288,'PY1 Data(H)'!$A$1:$CZ$288))</f>
        <v>#N/A</v>
      </c>
      <c r="BV139" s="176" t="e" cm="1">
        <f t="array" ref="BV139">_xlfn.XLOOKUP(BV$1,'PY1 Data(H)'!$A$1:$CZ$1,_xlfn.XLOOKUP($A139,'PY1 Data(H)'!$A$1:$A$288,'PY1 Data(H)'!$A$1:$CZ$288))</f>
        <v>#N/A</v>
      </c>
      <c r="BW139" s="176" t="e" cm="1">
        <f t="array" ref="BW139">_xlfn.XLOOKUP(BW$1,'PY1 Data(H)'!$A$1:$CZ$1,_xlfn.XLOOKUP($A139,'PY1 Data(H)'!$A$1:$A$288,'PY1 Data(H)'!$A$1:$CZ$288))</f>
        <v>#N/A</v>
      </c>
      <c r="BX139" s="176" t="e" cm="1">
        <f t="array" ref="BX139">_xlfn.XLOOKUP(BX$1,'PY1 Data(H)'!$A$1:$CZ$1,_xlfn.XLOOKUP($A139,'PY1 Data(H)'!$A$1:$A$288,'PY1 Data(H)'!$A$1:$CZ$288))</f>
        <v>#N/A</v>
      </c>
      <c r="BY139" s="176" t="e" cm="1">
        <f t="array" ref="BY139">_xlfn.XLOOKUP(BY$1,'PY1 Data(H)'!$A$1:$CZ$1,_xlfn.XLOOKUP($A139,'PY1 Data(H)'!$A$1:$A$288,'PY1 Data(H)'!$A$1:$CZ$288))</f>
        <v>#N/A</v>
      </c>
      <c r="BZ139" s="176" t="e" cm="1">
        <f t="array" ref="BZ139">_xlfn.XLOOKUP(BZ$1,'PY1 Data(H)'!$A$1:$CZ$1,_xlfn.XLOOKUP($A139,'PY1 Data(H)'!$A$1:$A$288,'PY1 Data(H)'!$A$1:$CZ$288))</f>
        <v>#N/A</v>
      </c>
      <c r="CA139" s="176" t="e" cm="1">
        <f t="array" ref="CA139">_xlfn.XLOOKUP(CA$1,'PY1 Data(H)'!$A$1:$CZ$1,_xlfn.XLOOKUP($A139,'PY1 Data(H)'!$A$1:$A$288,'PY1 Data(H)'!$A$1:$CZ$288))</f>
        <v>#N/A</v>
      </c>
      <c r="CB139" s="176" t="e" cm="1">
        <f t="array" ref="CB139">_xlfn.XLOOKUP(CB$1,'PY1 Data(H)'!$A$1:$CZ$1,_xlfn.XLOOKUP($A139,'PY1 Data(H)'!$A$1:$A$288,'PY1 Data(H)'!$A$1:$CZ$288))</f>
        <v>#N/A</v>
      </c>
      <c r="CC139" s="176" t="e" cm="1">
        <f t="array" ref="CC139">_xlfn.XLOOKUP(CC$1,'PY1 Data(H)'!$A$1:$CZ$1,_xlfn.XLOOKUP($A139,'PY1 Data(H)'!$A$1:$A$288,'PY1 Data(H)'!$A$1:$CZ$288))</f>
        <v>#N/A</v>
      </c>
      <c r="CD139" s="176" t="e" cm="1">
        <f t="array" ref="CD139">_xlfn.XLOOKUP(CD$1,'PY1 Data(H)'!$A$1:$CZ$1,_xlfn.XLOOKUP($A139,'PY1 Data(H)'!$A$1:$A$288,'PY1 Data(H)'!$A$1:$CZ$288))</f>
        <v>#N/A</v>
      </c>
      <c r="CE139" s="176" t="e" cm="1">
        <f t="array" ref="CE139">_xlfn.XLOOKUP(CE$1,'PY1 Data(H)'!$A$1:$CZ$1,_xlfn.XLOOKUP($A139,'PY1 Data(H)'!$A$1:$A$288,'PY1 Data(H)'!$A$1:$CZ$288))</f>
        <v>#N/A</v>
      </c>
      <c r="CF139" s="176" t="e" cm="1">
        <f t="array" ref="CF139">_xlfn.XLOOKUP(CF$1,'PY1 Data(H)'!$A$1:$CZ$1,_xlfn.XLOOKUP($A139,'PY1 Data(H)'!$A$1:$A$288,'PY1 Data(H)'!$A$1:$CZ$288))</f>
        <v>#N/A</v>
      </c>
      <c r="CG139" s="176" t="e" cm="1">
        <f t="array" ref="CG139">_xlfn.XLOOKUP(CG$1,'PY1 Data(H)'!$A$1:$CZ$1,_xlfn.XLOOKUP($A139,'PY1 Data(H)'!$A$1:$A$288,'PY1 Data(H)'!$A$1:$CZ$288))</f>
        <v>#N/A</v>
      </c>
      <c r="CH139" s="176" t="e" cm="1">
        <f t="array" ref="CH139">_xlfn.XLOOKUP(CH$1,'PY1 Data(H)'!$A$1:$CZ$1,_xlfn.XLOOKUP($A139,'PY1 Data(H)'!$A$1:$A$288,'PY1 Data(H)'!$A$1:$CZ$288))</f>
        <v>#N/A</v>
      </c>
      <c r="CI139" s="176" t="e" cm="1">
        <f t="array" ref="CI139">_xlfn.XLOOKUP(CI$1,'PY1 Data(H)'!$A$1:$CZ$1,_xlfn.XLOOKUP($A139,'PY1 Data(H)'!$A$1:$A$288,'PY1 Data(H)'!$A$1:$CZ$288))</f>
        <v>#N/A</v>
      </c>
      <c r="CJ139" s="176" t="e" cm="1">
        <f t="array" ref="CJ139">_xlfn.XLOOKUP(CJ$1,'PY1 Data(H)'!$A$1:$CZ$1,_xlfn.XLOOKUP($A139,'PY1 Data(H)'!$A$1:$A$288,'PY1 Data(H)'!$A$1:$CZ$288))</f>
        <v>#N/A</v>
      </c>
      <c r="CK139" s="176" t="e" cm="1">
        <f t="array" ref="CK139">_xlfn.XLOOKUP(CK$1,'PY1 Data(H)'!$A$1:$CZ$1,_xlfn.XLOOKUP($A139,'PY1 Data(H)'!$A$1:$A$288,'PY1 Data(H)'!$A$1:$CZ$288))</f>
        <v>#N/A</v>
      </c>
      <c r="CL139" s="176" t="e" cm="1">
        <f t="array" ref="CL139">_xlfn.XLOOKUP(CL$1,'PY1 Data(H)'!$A$1:$CZ$1,_xlfn.XLOOKUP($A139,'PY1 Data(H)'!$A$1:$A$288,'PY1 Data(H)'!$A$1:$CZ$288))</f>
        <v>#N/A</v>
      </c>
      <c r="CM139" s="176" t="e" cm="1">
        <f t="array" ref="CM139">_xlfn.XLOOKUP(CM$1,'PY1 Data(H)'!$A$1:$CZ$1,_xlfn.XLOOKUP($A139,'PY1 Data(H)'!$A$1:$A$288,'PY1 Data(H)'!$A$1:$CZ$288))</f>
        <v>#N/A</v>
      </c>
      <c r="CN139" s="176" t="e" cm="1">
        <f t="array" ref="CN139">_xlfn.XLOOKUP(CN$1,'PY1 Data(H)'!$A$1:$CZ$1,_xlfn.XLOOKUP($A139,'PY1 Data(H)'!$A$1:$A$288,'PY1 Data(H)'!$A$1:$CZ$288))</f>
        <v>#N/A</v>
      </c>
      <c r="CO139" s="176" t="e" cm="1">
        <f t="array" ref="CO139">_xlfn.XLOOKUP(CO$1,'PY1 Data(H)'!$A$1:$CZ$1,_xlfn.XLOOKUP($A139,'PY1 Data(H)'!$A$1:$A$288,'PY1 Data(H)'!$A$1:$CZ$288))</f>
        <v>#N/A</v>
      </c>
      <c r="CP139" s="176" t="e" cm="1">
        <f t="array" ref="CP139">_xlfn.XLOOKUP(CP$1,'PY1 Data(H)'!$A$1:$CZ$1,_xlfn.XLOOKUP($A139,'PY1 Data(H)'!$A$1:$A$288,'PY1 Data(H)'!$A$1:$CZ$288))</f>
        <v>#N/A</v>
      </c>
      <c r="CQ139" s="176" t="e" cm="1">
        <f t="array" ref="CQ139">_xlfn.XLOOKUP(CQ$1,'PY1 Data(H)'!$A$1:$CZ$1,_xlfn.XLOOKUP($A139,'PY1 Data(H)'!$A$1:$A$288,'PY1 Data(H)'!$A$1:$CZ$288))</f>
        <v>#N/A</v>
      </c>
      <c r="CR139" s="176" t="e" cm="1">
        <f t="array" ref="CR139">_xlfn.XLOOKUP(CR$1,'PY1 Data(H)'!$A$1:$CZ$1,_xlfn.XLOOKUP($A139,'PY1 Data(H)'!$A$1:$A$288,'PY1 Data(H)'!$A$1:$CZ$288))</f>
        <v>#N/A</v>
      </c>
      <c r="CS139" s="176" t="e" cm="1">
        <f t="array" ref="CS139">_xlfn.XLOOKUP(CS$1,'PY1 Data(H)'!$A$1:$CZ$1,_xlfn.XLOOKUP($A139,'PY1 Data(H)'!$A$1:$A$288,'PY1 Data(H)'!$A$1:$CZ$288))</f>
        <v>#N/A</v>
      </c>
      <c r="CT139" s="176" t="e" cm="1">
        <f t="array" ref="CT139">_xlfn.XLOOKUP(CT$1,'PY1 Data(H)'!$A$1:$CZ$1,_xlfn.XLOOKUP($A139,'PY1 Data(H)'!$A$1:$A$288,'PY1 Data(H)'!$A$1:$CZ$288))</f>
        <v>#N/A</v>
      </c>
      <c r="CU139" s="176" t="e" cm="1">
        <f t="array" ref="CU139">_xlfn.XLOOKUP(CU$1,'PY1 Data(H)'!$A$1:$CZ$1,_xlfn.XLOOKUP($A139,'PY1 Data(H)'!$A$1:$A$288,'PY1 Data(H)'!$A$1:$CZ$288))</f>
        <v>#N/A</v>
      </c>
      <c r="CV139" s="176" t="e" cm="1">
        <f t="array" ref="CV139">_xlfn.XLOOKUP(CV$1,'PY1 Data(H)'!$A$1:$CZ$1,_xlfn.XLOOKUP($A139,'PY1 Data(H)'!$A$1:$A$288,'PY1 Data(H)'!$A$1:$CZ$288))</f>
        <v>#N/A</v>
      </c>
      <c r="CW139" s="176" t="e" cm="1">
        <f t="array" ref="CW139">_xlfn.XLOOKUP(CW$1,'PY1 Data(H)'!$A$1:$CZ$1,_xlfn.XLOOKUP($A139,'PY1 Data(H)'!$A$1:$A$288,'PY1 Data(H)'!$A$1:$CZ$288))</f>
        <v>#N/A</v>
      </c>
      <c r="CX139" s="176" t="e" cm="1">
        <f t="array" ref="CX139">_xlfn.XLOOKUP(CX$1,'PY1 Data(H)'!$A$1:$CZ$1,_xlfn.XLOOKUP($A139,'PY1 Data(H)'!$A$1:$A$288,'PY1 Data(H)'!$A$1:$CZ$288))</f>
        <v>#N/A</v>
      </c>
      <c r="CY139" s="176" t="e" cm="1">
        <f t="array" ref="CY139">_xlfn.XLOOKUP(CY$1,'PY1 Data(H)'!$A$1:$CZ$1,_xlfn.XLOOKUP($A139,'PY1 Data(H)'!$A$1:$A$288,'PY1 Data(H)'!$A$1:$CZ$288))</f>
        <v>#N/A</v>
      </c>
    </row>
    <row r="140" spans="1:103" x14ac:dyDescent="0.3">
      <c r="A140">
        <v>334</v>
      </c>
      <c r="D140" s="176" cm="1">
        <f t="array" ref="D140">_xlfn.XLOOKUP(D$1,'PY1 Data(H)'!$A$1:$CZ$1,_xlfn.XLOOKUP($A140,'PY1 Data(H)'!$A$1:$A$288,'PY1 Data(H)'!$A$1:$CZ$288))</f>
        <v>90817447</v>
      </c>
      <c r="E140" s="176" cm="1">
        <f t="array" ref="E140">_xlfn.XLOOKUP(E$1,'PY1 Data(H)'!$A$1:$CZ$1,_xlfn.XLOOKUP($A140,'PY1 Data(H)'!$A$1:$A$288,'PY1 Data(H)'!$A$1:$CZ$288))</f>
        <v>33482290</v>
      </c>
      <c r="F140" s="176" cm="1">
        <f t="array" ref="F140">_xlfn.XLOOKUP(F$1,'PY1 Data(H)'!$A$1:$CZ$1,_xlfn.XLOOKUP($A140,'PY1 Data(H)'!$A$1:$A$288,'PY1 Data(H)'!$A$1:$CZ$288))</f>
        <v>37395565</v>
      </c>
      <c r="G140" s="176" cm="1">
        <f t="array" ref="G140">_xlfn.XLOOKUP(G$1,'PY1 Data(H)'!$A$1:$CZ$1,_xlfn.XLOOKUP($A140,'PY1 Data(H)'!$A$1:$A$288,'PY1 Data(H)'!$A$1:$CZ$288))</f>
        <v>0</v>
      </c>
      <c r="H140" s="176" cm="1">
        <f t="array" ref="H140">_xlfn.XLOOKUP(H$1,'PY1 Data(H)'!$A$1:$CZ$1,_xlfn.XLOOKUP($A140,'PY1 Data(H)'!$A$1:$A$288,'PY1 Data(H)'!$A$1:$CZ$288))</f>
        <v>62637264</v>
      </c>
      <c r="I140" s="176" cm="1">
        <f t="array" ref="I140">_xlfn.XLOOKUP(I$1,'PY1 Data(H)'!$A$1:$CZ$1,_xlfn.XLOOKUP($A140,'PY1 Data(H)'!$A$1:$A$288,'PY1 Data(H)'!$A$1:$CZ$288))</f>
        <v>39049010</v>
      </c>
      <c r="J140" s="176" cm="1">
        <f t="array" ref="J140">_xlfn.XLOOKUP(J$1,'PY1 Data(H)'!$A$1:$CZ$1,_xlfn.XLOOKUP($A140,'PY1 Data(H)'!$A$1:$A$288,'PY1 Data(H)'!$A$1:$CZ$288))</f>
        <v>29827499</v>
      </c>
      <c r="K140" s="176" cm="1">
        <f t="array" ref="K140">_xlfn.XLOOKUP(K$1,'PY1 Data(H)'!$A$1:$CZ$1,_xlfn.XLOOKUP($A140,'PY1 Data(H)'!$A$1:$A$288,'PY1 Data(H)'!$A$1:$CZ$288))</f>
        <v>39498575</v>
      </c>
      <c r="L140" s="176" cm="1">
        <f t="array" ref="L140">_xlfn.XLOOKUP(L$1,'PY1 Data(H)'!$A$1:$CZ$1,_xlfn.XLOOKUP($A140,'PY1 Data(H)'!$A$1:$A$288,'PY1 Data(H)'!$A$1:$CZ$288))</f>
        <v>50412697</v>
      </c>
      <c r="M140" s="176" cm="1">
        <f t="array" ref="M140">_xlfn.XLOOKUP(M$1,'PY1 Data(H)'!$A$1:$CZ$1,_xlfn.XLOOKUP($A140,'PY1 Data(H)'!$A$1:$A$288,'PY1 Data(H)'!$A$1:$CZ$288))</f>
        <v>235040251</v>
      </c>
      <c r="N140" s="176" cm="1">
        <f t="array" ref="N140">_xlfn.XLOOKUP(N$1,'PY1 Data(H)'!$A$1:$CZ$1,_xlfn.XLOOKUP($A140,'PY1 Data(H)'!$A$1:$A$288,'PY1 Data(H)'!$A$1:$CZ$288))</f>
        <v>375792595</v>
      </c>
      <c r="O140" s="176" cm="1">
        <f t="array" ref="O140">_xlfn.XLOOKUP(O$1,'PY1 Data(H)'!$A$1:$CZ$1,_xlfn.XLOOKUP($A140,'PY1 Data(H)'!$A$1:$A$288,'PY1 Data(H)'!$A$1:$CZ$288))</f>
        <v>89922856</v>
      </c>
      <c r="P140" s="176" cm="1">
        <f t="array" ref="P140">_xlfn.XLOOKUP(P$1,'PY1 Data(H)'!$A$1:$CZ$1,_xlfn.XLOOKUP($A140,'PY1 Data(H)'!$A$1:$A$288,'PY1 Data(H)'!$A$1:$CZ$288))</f>
        <v>273207951</v>
      </c>
      <c r="Q140" s="176" cm="1">
        <f t="array" ref="Q140">_xlfn.XLOOKUP(Q$1,'PY1 Data(H)'!$A$1:$CZ$1,_xlfn.XLOOKUP($A140,'PY1 Data(H)'!$A$1:$A$288,'PY1 Data(H)'!$A$1:$CZ$288))</f>
        <v>60353368</v>
      </c>
      <c r="R140" s="176" cm="1">
        <f t="array" ref="R140">_xlfn.XLOOKUP(R$1,'PY1 Data(H)'!$A$1:$CZ$1,_xlfn.XLOOKUP($A140,'PY1 Data(H)'!$A$1:$A$288,'PY1 Data(H)'!$A$1:$CZ$288))</f>
        <v>18088897</v>
      </c>
      <c r="S140" s="176" cm="1">
        <f t="array" ref="S140">_xlfn.XLOOKUP(S$1,'PY1 Data(H)'!$A$1:$CZ$1,_xlfn.XLOOKUP($A140,'PY1 Data(H)'!$A$1:$A$288,'PY1 Data(H)'!$A$1:$CZ$288))</f>
        <v>57177261</v>
      </c>
      <c r="T140" s="176" cm="1">
        <f t="array" ref="T140">_xlfn.XLOOKUP(T$1,'PY1 Data(H)'!$A$1:$CZ$1,_xlfn.XLOOKUP($A140,'PY1 Data(H)'!$A$1:$A$288,'PY1 Data(H)'!$A$1:$CZ$288))</f>
        <v>0</v>
      </c>
      <c r="U140" s="176" cm="1">
        <f t="array" ref="U140">_xlfn.XLOOKUP(U$1,'PY1 Data(H)'!$A$1:$CZ$1,_xlfn.XLOOKUP($A140,'PY1 Data(H)'!$A$1:$A$288,'PY1 Data(H)'!$A$1:$CZ$288))</f>
        <v>188907099</v>
      </c>
      <c r="V140" s="176" cm="1">
        <f t="array" ref="V140">_xlfn.XLOOKUP(V$1,'PY1 Data(H)'!$A$1:$CZ$1,_xlfn.XLOOKUP($A140,'PY1 Data(H)'!$A$1:$A$288,'PY1 Data(H)'!$A$1:$CZ$288))</f>
        <v>115076967</v>
      </c>
      <c r="W140" s="176" cm="1">
        <f t="array" ref="W140">_xlfn.XLOOKUP(W$1,'PY1 Data(H)'!$A$1:$CZ$1,_xlfn.XLOOKUP($A140,'PY1 Data(H)'!$A$1:$A$288,'PY1 Data(H)'!$A$1:$CZ$288))</f>
        <v>0</v>
      </c>
      <c r="X140" s="176" cm="1">
        <f t="array" ref="X140">_xlfn.XLOOKUP(X$1,'PY1 Data(H)'!$A$1:$CZ$1,_xlfn.XLOOKUP($A140,'PY1 Data(H)'!$A$1:$A$288,'PY1 Data(H)'!$A$1:$CZ$288))</f>
        <v>52852818</v>
      </c>
      <c r="Y140" s="176" cm="1">
        <f t="array" ref="Y140">_xlfn.XLOOKUP(Y$1,'PY1 Data(H)'!$A$1:$CZ$1,_xlfn.XLOOKUP($A140,'PY1 Data(H)'!$A$1:$A$288,'PY1 Data(H)'!$A$1:$CZ$288))</f>
        <v>41288882</v>
      </c>
      <c r="Z140" s="176" cm="1">
        <f t="array" ref="Z140">_xlfn.XLOOKUP(Z$1,'PY1 Data(H)'!$A$1:$CZ$1,_xlfn.XLOOKUP($A140,'PY1 Data(H)'!$A$1:$A$288,'PY1 Data(H)'!$A$1:$CZ$288))</f>
        <v>156871036</v>
      </c>
      <c r="AA140" s="176" cm="1">
        <f t="array" ref="AA140">_xlfn.XLOOKUP(AA$1,'PY1 Data(H)'!$A$1:$CZ$1,_xlfn.XLOOKUP($A140,'PY1 Data(H)'!$A$1:$A$288,'PY1 Data(H)'!$A$1:$CZ$288))</f>
        <v>61040197</v>
      </c>
      <c r="AB140" s="176" cm="1">
        <f t="array" ref="AB140">_xlfn.XLOOKUP(AB$1,'PY1 Data(H)'!$A$1:$CZ$1,_xlfn.XLOOKUP($A140,'PY1 Data(H)'!$A$1:$A$288,'PY1 Data(H)'!$A$1:$CZ$288))</f>
        <v>108214869</v>
      </c>
      <c r="AC140" s="176" cm="1">
        <f t="array" ref="AC140">_xlfn.XLOOKUP(AC$1,'PY1 Data(H)'!$A$1:$CZ$1,_xlfn.XLOOKUP($A140,'PY1 Data(H)'!$A$1:$A$288,'PY1 Data(H)'!$A$1:$CZ$288))</f>
        <v>354978012</v>
      </c>
      <c r="AD140" s="176" cm="1">
        <f t="array" ref="AD140">_xlfn.XLOOKUP(AD$1,'PY1 Data(H)'!$A$1:$CZ$1,_xlfn.XLOOKUP($A140,'PY1 Data(H)'!$A$1:$A$288,'PY1 Data(H)'!$A$1:$CZ$288))</f>
        <v>154048492</v>
      </c>
      <c r="AE140" s="176" cm="1">
        <f t="array" ref="AE140">_xlfn.XLOOKUP(AE$1,'PY1 Data(H)'!$A$1:$CZ$1,_xlfn.XLOOKUP($A140,'PY1 Data(H)'!$A$1:$A$288,'PY1 Data(H)'!$A$1:$CZ$288))</f>
        <v>218773759</v>
      </c>
      <c r="AF140" s="176" cm="1">
        <f t="array" ref="AF140">_xlfn.XLOOKUP(AF$1,'PY1 Data(H)'!$A$1:$CZ$1,_xlfn.XLOOKUP($A140,'PY1 Data(H)'!$A$1:$A$288,'PY1 Data(H)'!$A$1:$CZ$288))</f>
        <v>128053671</v>
      </c>
      <c r="AG140" s="176" cm="1">
        <f t="array" ref="AG140">_xlfn.XLOOKUP(AG$1,'PY1 Data(H)'!$A$1:$CZ$1,_xlfn.XLOOKUP($A140,'PY1 Data(H)'!$A$1:$A$288,'PY1 Data(H)'!$A$1:$CZ$288))</f>
        <v>53134231</v>
      </c>
      <c r="AH140" s="176" cm="1">
        <f t="array" ref="AH140">_xlfn.XLOOKUP(AH$1,'PY1 Data(H)'!$A$1:$CZ$1,_xlfn.XLOOKUP($A140,'PY1 Data(H)'!$A$1:$A$288,'PY1 Data(H)'!$A$1:$CZ$288))</f>
        <v>42674149</v>
      </c>
      <c r="AI140" s="176" cm="1">
        <f t="array" ref="AI140">_xlfn.XLOOKUP(AI$1,'PY1 Data(H)'!$A$1:$CZ$1,_xlfn.XLOOKUP($A140,'PY1 Data(H)'!$A$1:$A$288,'PY1 Data(H)'!$A$1:$CZ$288))</f>
        <v>507150602</v>
      </c>
      <c r="AJ140" s="176" cm="1">
        <f t="array" ref="AJ140">_xlfn.XLOOKUP(AJ$1,'PY1 Data(H)'!$A$1:$CZ$1,_xlfn.XLOOKUP($A140,'PY1 Data(H)'!$A$1:$A$288,'PY1 Data(H)'!$A$1:$CZ$288))</f>
        <v>46090450</v>
      </c>
      <c r="AK140" s="176" cm="1">
        <f t="array" ref="AK140">_xlfn.XLOOKUP(AK$1,'PY1 Data(H)'!$A$1:$CZ$1,_xlfn.XLOOKUP($A140,'PY1 Data(H)'!$A$1:$A$288,'PY1 Data(H)'!$A$1:$CZ$288))</f>
        <v>399185952</v>
      </c>
      <c r="AL140" s="176" cm="1">
        <f t="array" ref="AL140">_xlfn.XLOOKUP(AL$1,'PY1 Data(H)'!$A$1:$CZ$1,_xlfn.XLOOKUP($A140,'PY1 Data(H)'!$A$1:$A$288,'PY1 Data(H)'!$A$1:$CZ$288))</f>
        <v>68439026</v>
      </c>
      <c r="AM140" s="176" cm="1">
        <f t="array" ref="AM140">_xlfn.XLOOKUP(AM$1,'PY1 Data(H)'!$A$1:$CZ$1,_xlfn.XLOOKUP($A140,'PY1 Data(H)'!$A$1:$A$288,'PY1 Data(H)'!$A$1:$CZ$288))</f>
        <v>183565309</v>
      </c>
      <c r="AN140" s="176" cm="1">
        <f t="array" ref="AN140">_xlfn.XLOOKUP(AN$1,'PY1 Data(H)'!$A$1:$CZ$1,_xlfn.XLOOKUP($A140,'PY1 Data(H)'!$A$1:$A$288,'PY1 Data(H)'!$A$1:$CZ$288))</f>
        <v>1138007</v>
      </c>
      <c r="AO140" s="176" cm="1">
        <f t="array" ref="AO140">_xlfn.XLOOKUP(AO$1,'PY1 Data(H)'!$A$1:$CZ$1,_xlfn.XLOOKUP($A140,'PY1 Data(H)'!$A$1:$A$288,'PY1 Data(H)'!$A$1:$CZ$288))</f>
        <v>24963092</v>
      </c>
      <c r="AP140" s="176" cm="1">
        <f t="array" ref="AP140">_xlfn.XLOOKUP(AP$1,'PY1 Data(H)'!$A$1:$CZ$1,_xlfn.XLOOKUP($A140,'PY1 Data(H)'!$A$1:$A$288,'PY1 Data(H)'!$A$1:$CZ$288))</f>
        <v>56253881</v>
      </c>
      <c r="AQ140" s="176" cm="1">
        <f t="array" ref="AQ140">_xlfn.XLOOKUP(AQ$1,'PY1 Data(H)'!$A$1:$CZ$1,_xlfn.XLOOKUP($A140,'PY1 Data(H)'!$A$1:$A$288,'PY1 Data(H)'!$A$1:$CZ$288))</f>
        <v>28971823</v>
      </c>
      <c r="AR140" s="176" cm="1">
        <f t="array" ref="AR140">_xlfn.XLOOKUP(AR$1,'PY1 Data(H)'!$A$1:$CZ$1,_xlfn.XLOOKUP($A140,'PY1 Data(H)'!$A$1:$A$288,'PY1 Data(H)'!$A$1:$CZ$288))</f>
        <v>385193546</v>
      </c>
      <c r="AS140" s="176" cm="1">
        <f t="array" ref="AS140">_xlfn.XLOOKUP(AS$1,'PY1 Data(H)'!$A$1:$CZ$1,_xlfn.XLOOKUP($A140,'PY1 Data(H)'!$A$1:$A$288,'PY1 Data(H)'!$A$1:$CZ$288))</f>
        <v>43518793</v>
      </c>
      <c r="AT140" s="176" cm="1">
        <f t="array" ref="AT140">_xlfn.XLOOKUP(AT$1,'PY1 Data(H)'!$A$1:$CZ$1,_xlfn.XLOOKUP($A140,'PY1 Data(H)'!$A$1:$A$288,'PY1 Data(H)'!$A$1:$CZ$288))</f>
        <v>135255765</v>
      </c>
      <c r="AU140" s="176" cm="1">
        <f t="array" ref="AU140">_xlfn.XLOOKUP(AU$1,'PY1 Data(H)'!$A$1:$CZ$1,_xlfn.XLOOKUP($A140,'PY1 Data(H)'!$A$1:$A$288,'PY1 Data(H)'!$A$1:$CZ$288))</f>
        <v>118570020</v>
      </c>
      <c r="AV140" s="176" cm="1">
        <f t="array" ref="AV140">_xlfn.XLOOKUP(AV$1,'PY1 Data(H)'!$A$1:$CZ$1,_xlfn.XLOOKUP($A140,'PY1 Data(H)'!$A$1:$A$288,'PY1 Data(H)'!$A$1:$CZ$288))</f>
        <v>159550885</v>
      </c>
      <c r="AW140" s="176" cm="1">
        <f t="array" ref="AW140">_xlfn.XLOOKUP(AW$1,'PY1 Data(H)'!$A$1:$CZ$1,_xlfn.XLOOKUP($A140,'PY1 Data(H)'!$A$1:$A$288,'PY1 Data(H)'!$A$1:$CZ$288))</f>
        <v>32398116</v>
      </c>
      <c r="AX140" s="176" cm="1">
        <f t="array" ref="AX140">_xlfn.XLOOKUP(AX$1,'PY1 Data(H)'!$A$1:$CZ$1,_xlfn.XLOOKUP($A140,'PY1 Data(H)'!$A$1:$A$288,'PY1 Data(H)'!$A$1:$CZ$288))</f>
        <v>39442238</v>
      </c>
      <c r="AY140" s="176" cm="1">
        <f t="array" ref="AY140">_xlfn.XLOOKUP(AY$1,'PY1 Data(H)'!$A$1:$CZ$1,_xlfn.XLOOKUP($A140,'PY1 Data(H)'!$A$1:$A$288,'PY1 Data(H)'!$A$1:$CZ$288))</f>
        <v>0</v>
      </c>
      <c r="AZ140" s="176" cm="1">
        <f t="array" ref="AZ140">_xlfn.XLOOKUP(AZ$1,'PY1 Data(H)'!$A$1:$CZ$1,_xlfn.XLOOKUP($A140,'PY1 Data(H)'!$A$1:$A$288,'PY1 Data(H)'!$A$1:$CZ$288))</f>
        <v>500628879</v>
      </c>
      <c r="BA140" s="176" cm="1">
        <f t="array" ref="BA140">_xlfn.XLOOKUP(BA$1,'PY1 Data(H)'!$A$1:$CZ$1,_xlfn.XLOOKUP($A140,'PY1 Data(H)'!$A$1:$A$288,'PY1 Data(H)'!$A$1:$CZ$288))</f>
        <v>79641672</v>
      </c>
      <c r="BB140" s="176" cm="1">
        <f t="array" ref="BB140">_xlfn.XLOOKUP(BB$1,'PY1 Data(H)'!$A$1:$CZ$1,_xlfn.XLOOKUP($A140,'PY1 Data(H)'!$A$1:$A$288,'PY1 Data(H)'!$A$1:$CZ$288))</f>
        <v>117504552</v>
      </c>
      <c r="BC140" s="176" cm="1">
        <f t="array" ref="BC140">_xlfn.XLOOKUP(BC$1,'PY1 Data(H)'!$A$1:$CZ$1,_xlfn.XLOOKUP($A140,'PY1 Data(H)'!$A$1:$A$288,'PY1 Data(H)'!$A$1:$CZ$288))</f>
        <v>12890858</v>
      </c>
      <c r="BD140" s="176" cm="1">
        <f t="array" ref="BD140">_xlfn.XLOOKUP(BD$1,'PY1 Data(H)'!$A$1:$CZ$1,_xlfn.XLOOKUP($A140,'PY1 Data(H)'!$A$1:$A$288,'PY1 Data(H)'!$A$1:$CZ$288))</f>
        <v>45579288</v>
      </c>
      <c r="BE140" s="176" cm="1">
        <f t="array" ref="BE140">_xlfn.XLOOKUP(BE$1,'PY1 Data(H)'!$A$1:$CZ$1,_xlfn.XLOOKUP($A140,'PY1 Data(H)'!$A$1:$A$288,'PY1 Data(H)'!$A$1:$CZ$288))</f>
        <v>58086707</v>
      </c>
      <c r="BF140" s="176" cm="1">
        <f t="array" ref="BF140">_xlfn.XLOOKUP(BF$1,'PY1 Data(H)'!$A$1:$CZ$1,_xlfn.XLOOKUP($A140,'PY1 Data(H)'!$A$1:$A$288,'PY1 Data(H)'!$A$1:$CZ$288))</f>
        <v>126354295</v>
      </c>
      <c r="BG140" s="176" cm="1">
        <f t="array" ref="BG140">_xlfn.XLOOKUP(BG$1,'PY1 Data(H)'!$A$1:$CZ$1,_xlfn.XLOOKUP($A140,'PY1 Data(H)'!$A$1:$A$288,'PY1 Data(H)'!$A$1:$CZ$288))</f>
        <v>45748478</v>
      </c>
      <c r="BH140" s="176" cm="1">
        <f t="array" ref="BH140">_xlfn.XLOOKUP(BH$1,'PY1 Data(H)'!$A$1:$CZ$1,_xlfn.XLOOKUP($A140,'PY1 Data(H)'!$A$1:$A$288,'PY1 Data(H)'!$A$1:$CZ$288))</f>
        <v>22385406</v>
      </c>
      <c r="BI140" s="176" cm="1">
        <f t="array" ref="BI140">_xlfn.XLOOKUP(BI$1,'PY1 Data(H)'!$A$1:$CZ$1,_xlfn.XLOOKUP($A140,'PY1 Data(H)'!$A$1:$A$288,'PY1 Data(H)'!$A$1:$CZ$288))</f>
        <v>37805762</v>
      </c>
      <c r="BJ140" s="176" cm="1">
        <f t="array" ref="BJ140">_xlfn.XLOOKUP(BJ$1,'PY1 Data(H)'!$A$1:$CZ$1,_xlfn.XLOOKUP($A140,'PY1 Data(H)'!$A$1:$A$288,'PY1 Data(H)'!$A$1:$CZ$288))</f>
        <v>52276866</v>
      </c>
      <c r="BK140" s="176" cm="1">
        <f t="array" ref="BK140">_xlfn.XLOOKUP(BK$1,'PY1 Data(H)'!$A$1:$CZ$1,_xlfn.XLOOKUP($A140,'PY1 Data(H)'!$A$1:$A$288,'PY1 Data(H)'!$A$1:$CZ$288))</f>
        <v>1106026605</v>
      </c>
      <c r="BL140" s="176" cm="1">
        <f t="array" ref="BL140">_xlfn.XLOOKUP(BL$1,'PY1 Data(H)'!$A$1:$CZ$1,_xlfn.XLOOKUP($A140,'PY1 Data(H)'!$A$1:$A$288,'PY1 Data(H)'!$A$1:$CZ$288))</f>
        <v>19753981</v>
      </c>
      <c r="BM140" s="176" cm="1">
        <f t="array" ref="BM140">_xlfn.XLOOKUP(BM$1,'PY1 Data(H)'!$A$1:$CZ$1,_xlfn.XLOOKUP($A140,'PY1 Data(H)'!$A$1:$A$288,'PY1 Data(H)'!$A$1:$CZ$288))</f>
        <v>52459162</v>
      </c>
      <c r="BN140" s="176" cm="1">
        <f t="array" ref="BN140">_xlfn.XLOOKUP(BN$1,'PY1 Data(H)'!$A$1:$CZ$1,_xlfn.XLOOKUP($A140,'PY1 Data(H)'!$A$1:$A$288,'PY1 Data(H)'!$A$1:$CZ$288))</f>
        <v>98778521</v>
      </c>
      <c r="BO140" s="176" cm="1">
        <f t="array" ref="BO140">_xlfn.XLOOKUP(BO$1,'PY1 Data(H)'!$A$1:$CZ$1,_xlfn.XLOOKUP($A140,'PY1 Data(H)'!$A$1:$A$288,'PY1 Data(H)'!$A$1:$CZ$288))</f>
        <v>98602241</v>
      </c>
      <c r="BP140" s="176" cm="1">
        <f t="array" ref="BP140">_xlfn.XLOOKUP(BP$1,'PY1 Data(H)'!$A$1:$CZ$1,_xlfn.XLOOKUP($A140,'PY1 Data(H)'!$A$1:$A$288,'PY1 Data(H)'!$A$1:$CZ$288))</f>
        <v>311044325</v>
      </c>
      <c r="BQ140" s="176" cm="1">
        <f t="array" ref="BQ140">_xlfn.XLOOKUP(BQ$1,'PY1 Data(H)'!$A$1:$CZ$1,_xlfn.XLOOKUP($A140,'PY1 Data(H)'!$A$1:$A$288,'PY1 Data(H)'!$A$1:$CZ$288))</f>
        <v>28203535</v>
      </c>
      <c r="BR140" s="176" cm="1">
        <f t="array" ref="BR140">_xlfn.XLOOKUP(BR$1,'PY1 Data(H)'!$A$1:$CZ$1,_xlfn.XLOOKUP($A140,'PY1 Data(H)'!$A$1:$A$288,'PY1 Data(H)'!$A$1:$CZ$288))</f>
        <v>211724084</v>
      </c>
      <c r="BS140" s="176" cm="1">
        <f t="array" ref="BS140">_xlfn.XLOOKUP(BS$1,'PY1 Data(H)'!$A$1:$CZ$1,_xlfn.XLOOKUP($A140,'PY1 Data(H)'!$A$1:$A$288,'PY1 Data(H)'!$A$1:$CZ$288))</f>
        <v>138078831</v>
      </c>
      <c r="BT140" s="176" cm="1">
        <f t="array" ref="BT140">_xlfn.XLOOKUP(BT$1,'PY1 Data(H)'!$A$1:$CZ$1,_xlfn.XLOOKUP($A140,'PY1 Data(H)'!$A$1:$A$288,'PY1 Data(H)'!$A$1:$CZ$288))</f>
        <v>19067363</v>
      </c>
      <c r="BU140" s="176" cm="1">
        <f t="array" ref="BU140">_xlfn.XLOOKUP(BU$1,'PY1 Data(H)'!$A$1:$CZ$1,_xlfn.XLOOKUP($A140,'PY1 Data(H)'!$A$1:$A$288,'PY1 Data(H)'!$A$1:$CZ$288))</f>
        <v>75800083</v>
      </c>
      <c r="BV140" s="176" cm="1">
        <f t="array" ref="BV140">_xlfn.XLOOKUP(BV$1,'PY1 Data(H)'!$A$1:$CZ$1,_xlfn.XLOOKUP($A140,'PY1 Data(H)'!$A$1:$A$288,'PY1 Data(H)'!$A$1:$CZ$288))</f>
        <v>46733712</v>
      </c>
      <c r="BW140" s="176" cm="1">
        <f t="array" ref="BW140">_xlfn.XLOOKUP(BW$1,'PY1 Data(H)'!$A$1:$CZ$1,_xlfn.XLOOKUP($A140,'PY1 Data(H)'!$A$1:$A$288,'PY1 Data(H)'!$A$1:$CZ$288))</f>
        <v>15601393</v>
      </c>
      <c r="BX140" s="176" cm="1">
        <f t="array" ref="BX140">_xlfn.XLOOKUP(BX$1,'PY1 Data(H)'!$A$1:$CZ$1,_xlfn.XLOOKUP($A140,'PY1 Data(H)'!$A$1:$A$288,'PY1 Data(H)'!$A$1:$CZ$288))</f>
        <v>91545764</v>
      </c>
      <c r="BY140" s="176" cm="1">
        <f t="array" ref="BY140">_xlfn.XLOOKUP(BY$1,'PY1 Data(H)'!$A$1:$CZ$1,_xlfn.XLOOKUP($A140,'PY1 Data(H)'!$A$1:$A$288,'PY1 Data(H)'!$A$1:$CZ$288))</f>
        <v>217156379</v>
      </c>
      <c r="BZ140" s="176" cm="1">
        <f t="array" ref="BZ140">_xlfn.XLOOKUP(BZ$1,'PY1 Data(H)'!$A$1:$CZ$1,_xlfn.XLOOKUP($A140,'PY1 Data(H)'!$A$1:$A$288,'PY1 Data(H)'!$A$1:$CZ$288))</f>
        <v>41271247</v>
      </c>
      <c r="CA140" s="176" cm="1">
        <f t="array" ref="CA140">_xlfn.XLOOKUP(CA$1,'PY1 Data(H)'!$A$1:$CZ$1,_xlfn.XLOOKUP($A140,'PY1 Data(H)'!$A$1:$A$288,'PY1 Data(H)'!$A$1:$CZ$288))</f>
        <v>86749159</v>
      </c>
      <c r="CB140" s="176" cm="1">
        <f t="array" ref="CB140">_xlfn.XLOOKUP(CB$1,'PY1 Data(H)'!$A$1:$CZ$1,_xlfn.XLOOKUP($A140,'PY1 Data(H)'!$A$1:$A$288,'PY1 Data(H)'!$A$1:$CZ$288))</f>
        <v>63068155</v>
      </c>
      <c r="CC140" s="176" cm="1">
        <f t="array" ref="CC140">_xlfn.XLOOKUP(CC$1,'PY1 Data(H)'!$A$1:$CZ$1,_xlfn.XLOOKUP($A140,'PY1 Data(H)'!$A$1:$A$288,'PY1 Data(H)'!$A$1:$CZ$288))</f>
        <v>86843901</v>
      </c>
      <c r="CD140" s="176" cm="1">
        <f t="array" ref="CD140">_xlfn.XLOOKUP(CD$1,'PY1 Data(H)'!$A$1:$CZ$1,_xlfn.XLOOKUP($A140,'PY1 Data(H)'!$A$1:$A$288,'PY1 Data(H)'!$A$1:$CZ$288))</f>
        <v>106719709</v>
      </c>
      <c r="CE140" s="176" cm="1">
        <f t="array" ref="CE140">_xlfn.XLOOKUP(CE$1,'PY1 Data(H)'!$A$1:$CZ$1,_xlfn.XLOOKUP($A140,'PY1 Data(H)'!$A$1:$A$288,'PY1 Data(H)'!$A$1:$CZ$288))</f>
        <v>128544633</v>
      </c>
      <c r="CF140" s="176" cm="1">
        <f t="array" ref="CF140">_xlfn.XLOOKUP(CF$1,'PY1 Data(H)'!$A$1:$CZ$1,_xlfn.XLOOKUP($A140,'PY1 Data(H)'!$A$1:$A$288,'PY1 Data(H)'!$A$1:$CZ$288))</f>
        <v>82167719</v>
      </c>
      <c r="CG140" s="176" cm="1">
        <f t="array" ref="CG140">_xlfn.XLOOKUP(CG$1,'PY1 Data(H)'!$A$1:$CZ$1,_xlfn.XLOOKUP($A140,'PY1 Data(H)'!$A$1:$A$288,'PY1 Data(H)'!$A$1:$CZ$288))</f>
        <v>178157571</v>
      </c>
      <c r="CH140" s="176" cm="1">
        <f t="array" ref="CH140">_xlfn.XLOOKUP(CH$1,'PY1 Data(H)'!$A$1:$CZ$1,_xlfn.XLOOKUP($A140,'PY1 Data(H)'!$A$1:$A$288,'PY1 Data(H)'!$A$1:$CZ$288))</f>
        <v>28025970</v>
      </c>
      <c r="CI140" s="176" cm="1">
        <f t="array" ref="CI140">_xlfn.XLOOKUP(CI$1,'PY1 Data(H)'!$A$1:$CZ$1,_xlfn.XLOOKUP($A140,'PY1 Data(H)'!$A$1:$A$288,'PY1 Data(H)'!$A$1:$CZ$288))</f>
        <v>57738198</v>
      </c>
      <c r="CJ140" s="176" cm="1">
        <f t="array" ref="CJ140">_xlfn.XLOOKUP(CJ$1,'PY1 Data(H)'!$A$1:$CZ$1,_xlfn.XLOOKUP($A140,'PY1 Data(H)'!$A$1:$A$288,'PY1 Data(H)'!$A$1:$CZ$288))</f>
        <v>82834357</v>
      </c>
      <c r="CK140" s="176" cm="1">
        <f t="array" ref="CK140">_xlfn.XLOOKUP(CK$1,'PY1 Data(H)'!$A$1:$CZ$1,_xlfn.XLOOKUP($A140,'PY1 Data(H)'!$A$1:$A$288,'PY1 Data(H)'!$A$1:$CZ$288))</f>
        <v>89248538</v>
      </c>
      <c r="CL140" s="176" cm="1">
        <f t="array" ref="CL140">_xlfn.XLOOKUP(CL$1,'PY1 Data(H)'!$A$1:$CZ$1,_xlfn.XLOOKUP($A140,'PY1 Data(H)'!$A$1:$A$288,'PY1 Data(H)'!$A$1:$CZ$288))</f>
        <v>33621686</v>
      </c>
      <c r="CM140" s="176" cm="1">
        <f t="array" ref="CM140">_xlfn.XLOOKUP(CM$1,'PY1 Data(H)'!$A$1:$CZ$1,_xlfn.XLOOKUP($A140,'PY1 Data(H)'!$A$1:$A$288,'PY1 Data(H)'!$A$1:$CZ$288))</f>
        <v>63858733</v>
      </c>
      <c r="CN140" s="176" cm="1">
        <f t="array" ref="CN140">_xlfn.XLOOKUP(CN$1,'PY1 Data(H)'!$A$1:$CZ$1,_xlfn.XLOOKUP($A140,'PY1 Data(H)'!$A$1:$A$288,'PY1 Data(H)'!$A$1:$CZ$288))</f>
        <v>5569121</v>
      </c>
      <c r="CO140" s="176" cm="1">
        <f t="array" ref="CO140">_xlfn.XLOOKUP(CO$1,'PY1 Data(H)'!$A$1:$CZ$1,_xlfn.XLOOKUP($A140,'PY1 Data(H)'!$A$1:$A$288,'PY1 Data(H)'!$A$1:$CZ$288))</f>
        <v>176914103</v>
      </c>
      <c r="CP140" s="176" cm="1">
        <f t="array" ref="CP140">_xlfn.XLOOKUP(CP$1,'PY1 Data(H)'!$A$1:$CZ$1,_xlfn.XLOOKUP($A140,'PY1 Data(H)'!$A$1:$A$288,'PY1 Data(H)'!$A$1:$CZ$288))</f>
        <v>35480709</v>
      </c>
      <c r="CQ140" s="176" cm="1">
        <f t="array" ref="CQ140">_xlfn.XLOOKUP(CQ$1,'PY1 Data(H)'!$A$1:$CZ$1,_xlfn.XLOOKUP($A140,'PY1 Data(H)'!$A$1:$A$288,'PY1 Data(H)'!$A$1:$CZ$288))</f>
        <v>1016908984</v>
      </c>
      <c r="CR140" s="176" cm="1">
        <f t="array" ref="CR140">_xlfn.XLOOKUP(CR$1,'PY1 Data(H)'!$A$1:$CZ$1,_xlfn.XLOOKUP($A140,'PY1 Data(H)'!$A$1:$A$288,'PY1 Data(H)'!$A$1:$CZ$288))</f>
        <v>36796826</v>
      </c>
      <c r="CS140" s="176" cm="1">
        <f t="array" ref="CS140">_xlfn.XLOOKUP(CS$1,'PY1 Data(H)'!$A$1:$CZ$1,_xlfn.XLOOKUP($A140,'PY1 Data(H)'!$A$1:$A$288,'PY1 Data(H)'!$A$1:$CZ$288))</f>
        <v>26406179</v>
      </c>
      <c r="CT140" s="176" cm="1">
        <f t="array" ref="CT140">_xlfn.XLOOKUP(CT$1,'PY1 Data(H)'!$A$1:$CZ$1,_xlfn.XLOOKUP($A140,'PY1 Data(H)'!$A$1:$A$288,'PY1 Data(H)'!$A$1:$CZ$288))</f>
        <v>163041720</v>
      </c>
      <c r="CU140" s="176" cm="1">
        <f t="array" ref="CU140">_xlfn.XLOOKUP(CU$1,'PY1 Data(H)'!$A$1:$CZ$1,_xlfn.XLOOKUP($A140,'PY1 Data(H)'!$A$1:$A$288,'PY1 Data(H)'!$A$1:$CZ$288))</f>
        <v>209068859</v>
      </c>
      <c r="CV140" s="176" cm="1">
        <f t="array" ref="CV140">_xlfn.XLOOKUP(CV$1,'PY1 Data(H)'!$A$1:$CZ$1,_xlfn.XLOOKUP($A140,'PY1 Data(H)'!$A$1:$A$288,'PY1 Data(H)'!$A$1:$CZ$288))</f>
        <v>57142017</v>
      </c>
      <c r="CW140" s="176" cm="1">
        <f t="array" ref="CW140">_xlfn.XLOOKUP(CW$1,'PY1 Data(H)'!$A$1:$CZ$1,_xlfn.XLOOKUP($A140,'PY1 Data(H)'!$A$1:$A$288,'PY1 Data(H)'!$A$1:$CZ$288))</f>
        <v>56006814</v>
      </c>
      <c r="CX140" s="176" cm="1">
        <f t="array" ref="CX140">_xlfn.XLOOKUP(CX$1,'PY1 Data(H)'!$A$1:$CZ$1,_xlfn.XLOOKUP($A140,'PY1 Data(H)'!$A$1:$A$288,'PY1 Data(H)'!$A$1:$CZ$288))</f>
        <v>63834054</v>
      </c>
      <c r="CY140" s="176" cm="1">
        <f t="array" ref="CY140">_xlfn.XLOOKUP(CY$1,'PY1 Data(H)'!$A$1:$CZ$1,_xlfn.XLOOKUP($A140,'PY1 Data(H)'!$A$1:$A$288,'PY1 Data(H)'!$A$1:$CZ$288))</f>
        <v>23135163</v>
      </c>
    </row>
    <row r="141" spans="1:103" x14ac:dyDescent="0.3">
      <c r="A141">
        <v>373</v>
      </c>
      <c r="D141" s="176" cm="1">
        <f t="array" ref="D141">_xlfn.XLOOKUP(D$1,'PY1 Data(H)'!$A$1:$CZ$1,_xlfn.XLOOKUP($A141,'PY1 Data(H)'!$A$1:$A$288,'PY1 Data(H)'!$A$1:$CZ$288))</f>
        <v>44267577</v>
      </c>
      <c r="E141" s="176" cm="1">
        <f t="array" ref="E141">_xlfn.XLOOKUP(E$1,'PY1 Data(H)'!$A$1:$CZ$1,_xlfn.XLOOKUP($A141,'PY1 Data(H)'!$A$1:$A$288,'PY1 Data(H)'!$A$1:$CZ$288))</f>
        <v>18223074</v>
      </c>
      <c r="F141" s="176" cm="1">
        <f t="array" ref="F141">_xlfn.XLOOKUP(F$1,'PY1 Data(H)'!$A$1:$CZ$1,_xlfn.XLOOKUP($A141,'PY1 Data(H)'!$A$1:$A$288,'PY1 Data(H)'!$A$1:$CZ$288))</f>
        <v>16983328</v>
      </c>
      <c r="G141" s="176" cm="1">
        <f t="array" ref="G141">_xlfn.XLOOKUP(G$1,'PY1 Data(H)'!$A$1:$CZ$1,_xlfn.XLOOKUP($A141,'PY1 Data(H)'!$A$1:$A$288,'PY1 Data(H)'!$A$1:$CZ$288))</f>
        <v>0</v>
      </c>
      <c r="H141" s="176" cm="1">
        <f t="array" ref="H141">_xlfn.XLOOKUP(H$1,'PY1 Data(H)'!$A$1:$CZ$1,_xlfn.XLOOKUP($A141,'PY1 Data(H)'!$A$1:$A$288,'PY1 Data(H)'!$A$1:$CZ$288))</f>
        <v>28075938</v>
      </c>
      <c r="I141" s="176" cm="1">
        <f t="array" ref="I141">_xlfn.XLOOKUP(I$1,'PY1 Data(H)'!$A$1:$CZ$1,_xlfn.XLOOKUP($A141,'PY1 Data(H)'!$A$1:$A$288,'PY1 Data(H)'!$A$1:$CZ$288))</f>
        <v>17898765</v>
      </c>
      <c r="J141" s="176" cm="1">
        <f t="array" ref="J141">_xlfn.XLOOKUP(J$1,'PY1 Data(H)'!$A$1:$CZ$1,_xlfn.XLOOKUP($A141,'PY1 Data(H)'!$A$1:$A$288,'PY1 Data(H)'!$A$1:$CZ$288))</f>
        <v>15431620</v>
      </c>
      <c r="K141" s="176" cm="1">
        <f t="array" ref="K141">_xlfn.XLOOKUP(K$1,'PY1 Data(H)'!$A$1:$CZ$1,_xlfn.XLOOKUP($A141,'PY1 Data(H)'!$A$1:$A$288,'PY1 Data(H)'!$A$1:$CZ$288))</f>
        <v>12741975</v>
      </c>
      <c r="L141" s="176" cm="1">
        <f t="array" ref="L141">_xlfn.XLOOKUP(L$1,'PY1 Data(H)'!$A$1:$CZ$1,_xlfn.XLOOKUP($A141,'PY1 Data(H)'!$A$1:$A$288,'PY1 Data(H)'!$A$1:$CZ$288))</f>
        <v>22454650</v>
      </c>
      <c r="M141" s="176" cm="1">
        <f t="array" ref="M141">_xlfn.XLOOKUP(M$1,'PY1 Data(H)'!$A$1:$CZ$1,_xlfn.XLOOKUP($A141,'PY1 Data(H)'!$A$1:$A$288,'PY1 Data(H)'!$A$1:$CZ$288))</f>
        <v>115914340</v>
      </c>
      <c r="N141" s="176" cm="1">
        <f t="array" ref="N141">_xlfn.XLOOKUP(N$1,'PY1 Data(H)'!$A$1:$CZ$1,_xlfn.XLOOKUP($A141,'PY1 Data(H)'!$A$1:$A$288,'PY1 Data(H)'!$A$1:$CZ$288))</f>
        <v>170910708</v>
      </c>
      <c r="O141" s="176" cm="1">
        <f t="array" ref="O141">_xlfn.XLOOKUP(O$1,'PY1 Data(H)'!$A$1:$CZ$1,_xlfn.XLOOKUP($A141,'PY1 Data(H)'!$A$1:$A$288,'PY1 Data(H)'!$A$1:$CZ$288))</f>
        <v>36620098</v>
      </c>
      <c r="P141" s="176" cm="1">
        <f t="array" ref="P141">_xlfn.XLOOKUP(P$1,'PY1 Data(H)'!$A$1:$CZ$1,_xlfn.XLOOKUP($A141,'PY1 Data(H)'!$A$1:$A$288,'PY1 Data(H)'!$A$1:$CZ$288))</f>
        <v>101705571</v>
      </c>
      <c r="Q141" s="176" cm="1">
        <f t="array" ref="Q141">_xlfn.XLOOKUP(Q$1,'PY1 Data(H)'!$A$1:$CZ$1,_xlfn.XLOOKUP($A141,'PY1 Data(H)'!$A$1:$A$288,'PY1 Data(H)'!$A$1:$CZ$288))</f>
        <v>35293514</v>
      </c>
      <c r="R141" s="176" cm="1">
        <f t="array" ref="R141">_xlfn.XLOOKUP(R$1,'PY1 Data(H)'!$A$1:$CZ$1,_xlfn.XLOOKUP($A141,'PY1 Data(H)'!$A$1:$A$288,'PY1 Data(H)'!$A$1:$CZ$288))</f>
        <v>9746758</v>
      </c>
      <c r="S141" s="176" cm="1">
        <f t="array" ref="S141">_xlfn.XLOOKUP(S$1,'PY1 Data(H)'!$A$1:$CZ$1,_xlfn.XLOOKUP($A141,'PY1 Data(H)'!$A$1:$A$288,'PY1 Data(H)'!$A$1:$CZ$288))</f>
        <v>42364084</v>
      </c>
      <c r="T141" s="176" cm="1">
        <f t="array" ref="T141">_xlfn.XLOOKUP(T$1,'PY1 Data(H)'!$A$1:$CZ$1,_xlfn.XLOOKUP($A141,'PY1 Data(H)'!$A$1:$A$288,'PY1 Data(H)'!$A$1:$CZ$288))</f>
        <v>0</v>
      </c>
      <c r="U141" s="176" cm="1">
        <f t="array" ref="U141">_xlfn.XLOOKUP(U$1,'PY1 Data(H)'!$A$1:$CZ$1,_xlfn.XLOOKUP($A141,'PY1 Data(H)'!$A$1:$A$288,'PY1 Data(H)'!$A$1:$CZ$288))</f>
        <v>81460000</v>
      </c>
      <c r="V141" s="176" cm="1">
        <f t="array" ref="V141">_xlfn.XLOOKUP(V$1,'PY1 Data(H)'!$A$1:$CZ$1,_xlfn.XLOOKUP($A141,'PY1 Data(H)'!$A$1:$A$288,'PY1 Data(H)'!$A$1:$CZ$288))</f>
        <v>32844022</v>
      </c>
      <c r="W141" s="176" cm="1">
        <f t="array" ref="W141">_xlfn.XLOOKUP(W$1,'PY1 Data(H)'!$A$1:$CZ$1,_xlfn.XLOOKUP($A141,'PY1 Data(H)'!$A$1:$A$288,'PY1 Data(H)'!$A$1:$CZ$288))</f>
        <v>0</v>
      </c>
      <c r="X141" s="176" cm="1">
        <f t="array" ref="X141">_xlfn.XLOOKUP(X$1,'PY1 Data(H)'!$A$1:$CZ$1,_xlfn.XLOOKUP($A141,'PY1 Data(H)'!$A$1:$A$288,'PY1 Data(H)'!$A$1:$CZ$288))</f>
        <v>27551618</v>
      </c>
      <c r="Y141" s="176" cm="1">
        <f t="array" ref="Y141">_xlfn.XLOOKUP(Y$1,'PY1 Data(H)'!$A$1:$CZ$1,_xlfn.XLOOKUP($A141,'PY1 Data(H)'!$A$1:$A$288,'PY1 Data(H)'!$A$1:$CZ$288))</f>
        <v>22482904</v>
      </c>
      <c r="Z141" s="176" cm="1">
        <f t="array" ref="Z141">_xlfn.XLOOKUP(Z$1,'PY1 Data(H)'!$A$1:$CZ$1,_xlfn.XLOOKUP($A141,'PY1 Data(H)'!$A$1:$A$288,'PY1 Data(H)'!$A$1:$CZ$288))</f>
        <v>60259673</v>
      </c>
      <c r="AA141" s="176" cm="1">
        <f t="array" ref="AA141">_xlfn.XLOOKUP(AA$1,'PY1 Data(H)'!$A$1:$CZ$1,_xlfn.XLOOKUP($A141,'PY1 Data(H)'!$A$1:$A$288,'PY1 Data(H)'!$A$1:$CZ$288))</f>
        <v>30089488</v>
      </c>
      <c r="AB141" s="176" cm="1">
        <f t="array" ref="AB141">_xlfn.XLOOKUP(AB$1,'PY1 Data(H)'!$A$1:$CZ$1,_xlfn.XLOOKUP($A141,'PY1 Data(H)'!$A$1:$A$288,'PY1 Data(H)'!$A$1:$CZ$288))</f>
        <v>62539288</v>
      </c>
      <c r="AC141" s="176" cm="1">
        <f t="array" ref="AC141">_xlfn.XLOOKUP(AC$1,'PY1 Data(H)'!$A$1:$CZ$1,_xlfn.XLOOKUP($A141,'PY1 Data(H)'!$A$1:$A$288,'PY1 Data(H)'!$A$1:$CZ$288))</f>
        <v>162220831</v>
      </c>
      <c r="AD141" s="176" cm="1">
        <f t="array" ref="AD141">_xlfn.XLOOKUP(AD$1,'PY1 Data(H)'!$A$1:$CZ$1,_xlfn.XLOOKUP($A141,'PY1 Data(H)'!$A$1:$A$288,'PY1 Data(H)'!$A$1:$CZ$288))</f>
        <v>81308275</v>
      </c>
      <c r="AE141" s="176" cm="1">
        <f t="array" ref="AE141">_xlfn.XLOOKUP(AE$1,'PY1 Data(H)'!$A$1:$CZ$1,_xlfn.XLOOKUP($A141,'PY1 Data(H)'!$A$1:$A$288,'PY1 Data(H)'!$A$1:$CZ$288))</f>
        <v>98874852</v>
      </c>
      <c r="AF141" s="176" cm="1">
        <f t="array" ref="AF141">_xlfn.XLOOKUP(AF$1,'PY1 Data(H)'!$A$1:$CZ$1,_xlfn.XLOOKUP($A141,'PY1 Data(H)'!$A$1:$A$288,'PY1 Data(H)'!$A$1:$CZ$288))</f>
        <v>50272330</v>
      </c>
      <c r="AG141" s="176" cm="1">
        <f t="array" ref="AG141">_xlfn.XLOOKUP(AG$1,'PY1 Data(H)'!$A$1:$CZ$1,_xlfn.XLOOKUP($A141,'PY1 Data(H)'!$A$1:$A$288,'PY1 Data(H)'!$A$1:$CZ$288))</f>
        <v>21478322</v>
      </c>
      <c r="AH141" s="176" cm="1">
        <f t="array" ref="AH141">_xlfn.XLOOKUP(AH$1,'PY1 Data(H)'!$A$1:$CZ$1,_xlfn.XLOOKUP($A141,'PY1 Data(H)'!$A$1:$A$288,'PY1 Data(H)'!$A$1:$CZ$288))</f>
        <v>24347585</v>
      </c>
      <c r="AI141" s="176" cm="1">
        <f t="array" ref="AI141">_xlfn.XLOOKUP(AI$1,'PY1 Data(H)'!$A$1:$CZ$1,_xlfn.XLOOKUP($A141,'PY1 Data(H)'!$A$1:$A$288,'PY1 Data(H)'!$A$1:$CZ$288))</f>
        <v>194847047</v>
      </c>
      <c r="AJ141" s="176" cm="1">
        <f t="array" ref="AJ141">_xlfn.XLOOKUP(AJ$1,'PY1 Data(H)'!$A$1:$CZ$1,_xlfn.XLOOKUP($A141,'PY1 Data(H)'!$A$1:$A$288,'PY1 Data(H)'!$A$1:$CZ$288))</f>
        <v>28169853</v>
      </c>
      <c r="AK141" s="176" cm="1">
        <f t="array" ref="AK141">_xlfn.XLOOKUP(AK$1,'PY1 Data(H)'!$A$1:$CZ$1,_xlfn.XLOOKUP($A141,'PY1 Data(H)'!$A$1:$A$288,'PY1 Data(H)'!$A$1:$CZ$288))</f>
        <v>192142030</v>
      </c>
      <c r="AL141" s="176" cm="1">
        <f t="array" ref="AL141">_xlfn.XLOOKUP(AL$1,'PY1 Data(H)'!$A$1:$CZ$1,_xlfn.XLOOKUP($A141,'PY1 Data(H)'!$A$1:$A$288,'PY1 Data(H)'!$A$1:$CZ$288))</f>
        <v>40173039</v>
      </c>
      <c r="AM141" s="176" cm="1">
        <f t="array" ref="AM141">_xlfn.XLOOKUP(AM$1,'PY1 Data(H)'!$A$1:$CZ$1,_xlfn.XLOOKUP($A141,'PY1 Data(H)'!$A$1:$A$288,'PY1 Data(H)'!$A$1:$CZ$288))</f>
        <v>116671032</v>
      </c>
      <c r="AN141" s="176" cm="1">
        <f t="array" ref="AN141">_xlfn.XLOOKUP(AN$1,'PY1 Data(H)'!$A$1:$CZ$1,_xlfn.XLOOKUP($A141,'PY1 Data(H)'!$A$1:$A$288,'PY1 Data(H)'!$A$1:$CZ$288))</f>
        <v>5305677</v>
      </c>
      <c r="AO141" s="176" cm="1">
        <f t="array" ref="AO141">_xlfn.XLOOKUP(AO$1,'PY1 Data(H)'!$A$1:$CZ$1,_xlfn.XLOOKUP($A141,'PY1 Data(H)'!$A$1:$A$288,'PY1 Data(H)'!$A$1:$CZ$288))</f>
        <v>11142675</v>
      </c>
      <c r="AP141" s="176" cm="1">
        <f t="array" ref="AP141">_xlfn.XLOOKUP(AP$1,'PY1 Data(H)'!$A$1:$CZ$1,_xlfn.XLOOKUP($A141,'PY1 Data(H)'!$A$1:$A$288,'PY1 Data(H)'!$A$1:$CZ$288))</f>
        <v>23648106</v>
      </c>
      <c r="AQ141" s="176" cm="1">
        <f t="array" ref="AQ141">_xlfn.XLOOKUP(AQ$1,'PY1 Data(H)'!$A$1:$CZ$1,_xlfn.XLOOKUP($A141,'PY1 Data(H)'!$A$1:$A$288,'PY1 Data(H)'!$A$1:$CZ$288))</f>
        <v>10451328</v>
      </c>
      <c r="AR141" s="176" cm="1">
        <f t="array" ref="AR141">_xlfn.XLOOKUP(AR$1,'PY1 Data(H)'!$A$1:$CZ$1,_xlfn.XLOOKUP($A141,'PY1 Data(H)'!$A$1:$A$288,'PY1 Data(H)'!$A$1:$CZ$288))</f>
        <v>193675544</v>
      </c>
      <c r="AS141" s="176" cm="1">
        <f t="array" ref="AS141">_xlfn.XLOOKUP(AS$1,'PY1 Data(H)'!$A$1:$CZ$1,_xlfn.XLOOKUP($A141,'PY1 Data(H)'!$A$1:$A$288,'PY1 Data(H)'!$A$1:$CZ$288))</f>
        <v>29389056</v>
      </c>
      <c r="AT141" s="176" cm="1">
        <f t="array" ref="AT141">_xlfn.XLOOKUP(AT$1,'PY1 Data(H)'!$A$1:$CZ$1,_xlfn.XLOOKUP($A141,'PY1 Data(H)'!$A$1:$A$288,'PY1 Data(H)'!$A$1:$CZ$288))</f>
        <v>61944004</v>
      </c>
      <c r="AU141" s="176" cm="1">
        <f t="array" ref="AU141">_xlfn.XLOOKUP(AU$1,'PY1 Data(H)'!$A$1:$CZ$1,_xlfn.XLOOKUP($A141,'PY1 Data(H)'!$A$1:$A$288,'PY1 Data(H)'!$A$1:$CZ$288))</f>
        <v>58144929</v>
      </c>
      <c r="AV141" s="176" cm="1">
        <f t="array" ref="AV141">_xlfn.XLOOKUP(AV$1,'PY1 Data(H)'!$A$1:$CZ$1,_xlfn.XLOOKUP($A141,'PY1 Data(H)'!$A$1:$A$288,'PY1 Data(H)'!$A$1:$CZ$288))</f>
        <v>65725220</v>
      </c>
      <c r="AW141" s="176" cm="1">
        <f t="array" ref="AW141">_xlfn.XLOOKUP(AW$1,'PY1 Data(H)'!$A$1:$CZ$1,_xlfn.XLOOKUP($A141,'PY1 Data(H)'!$A$1:$A$288,'PY1 Data(H)'!$A$1:$CZ$288))</f>
        <v>11050726</v>
      </c>
      <c r="AX141" s="176" cm="1">
        <f t="array" ref="AX141">_xlfn.XLOOKUP(AX$1,'PY1 Data(H)'!$A$1:$CZ$1,_xlfn.XLOOKUP($A141,'PY1 Data(H)'!$A$1:$A$288,'PY1 Data(H)'!$A$1:$CZ$288))</f>
        <v>14648767</v>
      </c>
      <c r="AY141" s="176" cm="1">
        <f t="array" ref="AY141">_xlfn.XLOOKUP(AY$1,'PY1 Data(H)'!$A$1:$CZ$1,_xlfn.XLOOKUP($A141,'PY1 Data(H)'!$A$1:$A$288,'PY1 Data(H)'!$A$1:$CZ$288))</f>
        <v>0</v>
      </c>
      <c r="AZ141" s="176" cm="1">
        <f t="array" ref="AZ141">_xlfn.XLOOKUP(AZ$1,'PY1 Data(H)'!$A$1:$CZ$1,_xlfn.XLOOKUP($A141,'PY1 Data(H)'!$A$1:$A$288,'PY1 Data(H)'!$A$1:$CZ$288))</f>
        <v>179571346</v>
      </c>
      <c r="BA141" s="176" cm="1">
        <f t="array" ref="BA141">_xlfn.XLOOKUP(BA$1,'PY1 Data(H)'!$A$1:$CZ$1,_xlfn.XLOOKUP($A141,'PY1 Data(H)'!$A$1:$A$288,'PY1 Data(H)'!$A$1:$CZ$288))</f>
        <v>35668375</v>
      </c>
      <c r="BB141" s="176" cm="1">
        <f t="array" ref="BB141">_xlfn.XLOOKUP(BB$1,'PY1 Data(H)'!$A$1:$CZ$1,_xlfn.XLOOKUP($A141,'PY1 Data(H)'!$A$1:$A$288,'PY1 Data(H)'!$A$1:$CZ$288))</f>
        <v>66334939</v>
      </c>
      <c r="BC141" s="176" cm="1">
        <f t="array" ref="BC141">_xlfn.XLOOKUP(BC$1,'PY1 Data(H)'!$A$1:$CZ$1,_xlfn.XLOOKUP($A141,'PY1 Data(H)'!$A$1:$A$288,'PY1 Data(H)'!$A$1:$CZ$288))</f>
        <v>6083017</v>
      </c>
      <c r="BD141" s="176" cm="1">
        <f t="array" ref="BD141">_xlfn.XLOOKUP(BD$1,'PY1 Data(H)'!$A$1:$CZ$1,_xlfn.XLOOKUP($A141,'PY1 Data(H)'!$A$1:$A$288,'PY1 Data(H)'!$A$1:$CZ$288))</f>
        <v>31907696</v>
      </c>
      <c r="BE141" s="176" cm="1">
        <f t="array" ref="BE141">_xlfn.XLOOKUP(BE$1,'PY1 Data(H)'!$A$1:$CZ$1,_xlfn.XLOOKUP($A141,'PY1 Data(H)'!$A$1:$A$288,'PY1 Data(H)'!$A$1:$CZ$288))</f>
        <v>36952449</v>
      </c>
      <c r="BF141" s="176" cm="1">
        <f t="array" ref="BF141">_xlfn.XLOOKUP(BF$1,'PY1 Data(H)'!$A$1:$CZ$1,_xlfn.XLOOKUP($A141,'PY1 Data(H)'!$A$1:$A$288,'PY1 Data(H)'!$A$1:$CZ$288))</f>
        <v>43248631</v>
      </c>
      <c r="BG141" s="176" cm="1">
        <f t="array" ref="BG141">_xlfn.XLOOKUP(BG$1,'PY1 Data(H)'!$A$1:$CZ$1,_xlfn.XLOOKUP($A141,'PY1 Data(H)'!$A$1:$A$288,'PY1 Data(H)'!$A$1:$CZ$288))</f>
        <v>33725296</v>
      </c>
      <c r="BH141" s="176" cm="1">
        <f t="array" ref="BH141">_xlfn.XLOOKUP(BH$1,'PY1 Data(H)'!$A$1:$CZ$1,_xlfn.XLOOKUP($A141,'PY1 Data(H)'!$A$1:$A$288,'PY1 Data(H)'!$A$1:$CZ$288))</f>
        <v>11372896</v>
      </c>
      <c r="BI141" s="176" cm="1">
        <f t="array" ref="BI141">_xlfn.XLOOKUP(BI$1,'PY1 Data(H)'!$A$1:$CZ$1,_xlfn.XLOOKUP($A141,'PY1 Data(H)'!$A$1:$A$288,'PY1 Data(H)'!$A$1:$CZ$288))</f>
        <v>17746351</v>
      </c>
      <c r="BJ141" s="176" cm="1">
        <f t="array" ref="BJ141">_xlfn.XLOOKUP(BJ$1,'PY1 Data(H)'!$A$1:$CZ$1,_xlfn.XLOOKUP($A141,'PY1 Data(H)'!$A$1:$A$288,'PY1 Data(H)'!$A$1:$CZ$288))</f>
        <v>24019222</v>
      </c>
      <c r="BK141" s="176" cm="1">
        <f t="array" ref="BK141">_xlfn.XLOOKUP(BK$1,'PY1 Data(H)'!$A$1:$CZ$1,_xlfn.XLOOKUP($A141,'PY1 Data(H)'!$A$1:$A$288,'PY1 Data(H)'!$A$1:$CZ$288))</f>
        <v>588200403</v>
      </c>
      <c r="BL141" s="176" cm="1">
        <f t="array" ref="BL141">_xlfn.XLOOKUP(BL$1,'PY1 Data(H)'!$A$1:$CZ$1,_xlfn.XLOOKUP($A141,'PY1 Data(H)'!$A$1:$A$288,'PY1 Data(H)'!$A$1:$CZ$288))</f>
        <v>7266919</v>
      </c>
      <c r="BM141" s="176" cm="1">
        <f t="array" ref="BM141">_xlfn.XLOOKUP(BM$1,'PY1 Data(H)'!$A$1:$CZ$1,_xlfn.XLOOKUP($A141,'PY1 Data(H)'!$A$1:$A$288,'PY1 Data(H)'!$A$1:$CZ$288))</f>
        <v>22657092</v>
      </c>
      <c r="BN141" s="176" cm="1">
        <f t="array" ref="BN141">_xlfn.XLOOKUP(BN$1,'PY1 Data(H)'!$A$1:$CZ$1,_xlfn.XLOOKUP($A141,'PY1 Data(H)'!$A$1:$A$288,'PY1 Data(H)'!$A$1:$CZ$288))</f>
        <v>66502230</v>
      </c>
      <c r="BO141" s="176" cm="1">
        <f t="array" ref="BO141">_xlfn.XLOOKUP(BO$1,'PY1 Data(H)'!$A$1:$CZ$1,_xlfn.XLOOKUP($A141,'PY1 Data(H)'!$A$1:$A$288,'PY1 Data(H)'!$A$1:$CZ$288))</f>
        <v>49378355</v>
      </c>
      <c r="BP141" s="176" cm="1">
        <f t="array" ref="BP141">_xlfn.XLOOKUP(BP$1,'PY1 Data(H)'!$A$1:$CZ$1,_xlfn.XLOOKUP($A141,'PY1 Data(H)'!$A$1:$A$288,'PY1 Data(H)'!$A$1:$CZ$288))</f>
        <v>158706258</v>
      </c>
      <c r="BQ141" s="176" cm="1">
        <f t="array" ref="BQ141">_xlfn.XLOOKUP(BQ$1,'PY1 Data(H)'!$A$1:$CZ$1,_xlfn.XLOOKUP($A141,'PY1 Data(H)'!$A$1:$A$288,'PY1 Data(H)'!$A$1:$CZ$288))</f>
        <v>13015752</v>
      </c>
      <c r="BR141" s="176" cm="1">
        <f t="array" ref="BR141">_xlfn.XLOOKUP(BR$1,'PY1 Data(H)'!$A$1:$CZ$1,_xlfn.XLOOKUP($A141,'PY1 Data(H)'!$A$1:$A$288,'PY1 Data(H)'!$A$1:$CZ$288))</f>
        <v>123080405</v>
      </c>
      <c r="BS141" s="176" cm="1">
        <f t="array" ref="BS141">_xlfn.XLOOKUP(BS$1,'PY1 Data(H)'!$A$1:$CZ$1,_xlfn.XLOOKUP($A141,'PY1 Data(H)'!$A$1:$A$288,'PY1 Data(H)'!$A$1:$CZ$288))</f>
        <v>78414181</v>
      </c>
      <c r="BT141" s="176" cm="1">
        <f t="array" ref="BT141">_xlfn.XLOOKUP(BT$1,'PY1 Data(H)'!$A$1:$CZ$1,_xlfn.XLOOKUP($A141,'PY1 Data(H)'!$A$1:$A$288,'PY1 Data(H)'!$A$1:$CZ$288))</f>
        <v>8066453</v>
      </c>
      <c r="BU141" s="176" cm="1">
        <f t="array" ref="BU141">_xlfn.XLOOKUP(BU$1,'PY1 Data(H)'!$A$1:$CZ$1,_xlfn.XLOOKUP($A141,'PY1 Data(H)'!$A$1:$A$288,'PY1 Data(H)'!$A$1:$CZ$288))</f>
        <v>45514362</v>
      </c>
      <c r="BV141" s="176" cm="1">
        <f t="array" ref="BV141">_xlfn.XLOOKUP(BV$1,'PY1 Data(H)'!$A$1:$CZ$1,_xlfn.XLOOKUP($A141,'PY1 Data(H)'!$A$1:$A$288,'PY1 Data(H)'!$A$1:$CZ$288))</f>
        <v>26504657</v>
      </c>
      <c r="BW141" s="176" cm="1">
        <f t="array" ref="BW141">_xlfn.XLOOKUP(BW$1,'PY1 Data(H)'!$A$1:$CZ$1,_xlfn.XLOOKUP($A141,'PY1 Data(H)'!$A$1:$A$288,'PY1 Data(H)'!$A$1:$CZ$288))</f>
        <v>7241314</v>
      </c>
      <c r="BX141" s="176" cm="1">
        <f t="array" ref="BX141">_xlfn.XLOOKUP(BX$1,'PY1 Data(H)'!$A$1:$CZ$1,_xlfn.XLOOKUP($A141,'PY1 Data(H)'!$A$1:$A$288,'PY1 Data(H)'!$A$1:$CZ$288))</f>
        <v>52828175</v>
      </c>
      <c r="BY141" s="176" cm="1">
        <f t="array" ref="BY141">_xlfn.XLOOKUP(BY$1,'PY1 Data(H)'!$A$1:$CZ$1,_xlfn.XLOOKUP($A141,'PY1 Data(H)'!$A$1:$A$288,'PY1 Data(H)'!$A$1:$CZ$288))</f>
        <v>79200474</v>
      </c>
      <c r="BZ141" s="176" cm="1">
        <f t="array" ref="BZ141">_xlfn.XLOOKUP(BZ$1,'PY1 Data(H)'!$A$1:$CZ$1,_xlfn.XLOOKUP($A141,'PY1 Data(H)'!$A$1:$A$288,'PY1 Data(H)'!$A$1:$CZ$288))</f>
        <v>16990841</v>
      </c>
      <c r="CA141" s="176" cm="1">
        <f t="array" ref="CA141">_xlfn.XLOOKUP(CA$1,'PY1 Data(H)'!$A$1:$CZ$1,_xlfn.XLOOKUP($A141,'PY1 Data(H)'!$A$1:$A$288,'PY1 Data(H)'!$A$1:$CZ$288))</f>
        <v>44623158</v>
      </c>
      <c r="CB141" s="176" cm="1">
        <f t="array" ref="CB141">_xlfn.XLOOKUP(CB$1,'PY1 Data(H)'!$A$1:$CZ$1,_xlfn.XLOOKUP($A141,'PY1 Data(H)'!$A$1:$A$288,'PY1 Data(H)'!$A$1:$CZ$288))</f>
        <v>33034695</v>
      </c>
      <c r="CC141" s="176" cm="1">
        <f t="array" ref="CC141">_xlfn.XLOOKUP(CC$1,'PY1 Data(H)'!$A$1:$CZ$1,_xlfn.XLOOKUP($A141,'PY1 Data(H)'!$A$1:$A$288,'PY1 Data(H)'!$A$1:$CZ$288))</f>
        <v>37262443</v>
      </c>
      <c r="CD141" s="176" cm="1">
        <f t="array" ref="CD141">_xlfn.XLOOKUP(CD$1,'PY1 Data(H)'!$A$1:$CZ$1,_xlfn.XLOOKUP($A141,'PY1 Data(H)'!$A$1:$A$288,'PY1 Data(H)'!$A$1:$CZ$288))</f>
        <v>57685897</v>
      </c>
      <c r="CE141" s="176" cm="1">
        <f t="array" ref="CE141">_xlfn.XLOOKUP(CE$1,'PY1 Data(H)'!$A$1:$CZ$1,_xlfn.XLOOKUP($A141,'PY1 Data(H)'!$A$1:$A$288,'PY1 Data(H)'!$A$1:$CZ$288))</f>
        <v>78364284</v>
      </c>
      <c r="CF141" s="176" cm="1">
        <f t="array" ref="CF141">_xlfn.XLOOKUP(CF$1,'PY1 Data(H)'!$A$1:$CZ$1,_xlfn.XLOOKUP($A141,'PY1 Data(H)'!$A$1:$A$288,'PY1 Data(H)'!$A$1:$CZ$288))</f>
        <v>42829969</v>
      </c>
      <c r="CG141" s="176" cm="1">
        <f t="array" ref="CG141">_xlfn.XLOOKUP(CG$1,'PY1 Data(H)'!$A$1:$CZ$1,_xlfn.XLOOKUP($A141,'PY1 Data(H)'!$A$1:$A$288,'PY1 Data(H)'!$A$1:$CZ$288))</f>
        <v>68423978</v>
      </c>
      <c r="CH141" s="176" cm="1">
        <f t="array" ref="CH141">_xlfn.XLOOKUP(CH$1,'PY1 Data(H)'!$A$1:$CZ$1,_xlfn.XLOOKUP($A141,'PY1 Data(H)'!$A$1:$A$288,'PY1 Data(H)'!$A$1:$CZ$288))</f>
        <v>15076534</v>
      </c>
      <c r="CI141" s="176" cm="1">
        <f t="array" ref="CI141">_xlfn.XLOOKUP(CI$1,'PY1 Data(H)'!$A$1:$CZ$1,_xlfn.XLOOKUP($A141,'PY1 Data(H)'!$A$1:$A$288,'PY1 Data(H)'!$A$1:$CZ$288))</f>
        <v>28057209</v>
      </c>
      <c r="CJ141" s="176" cm="1">
        <f t="array" ref="CJ141">_xlfn.XLOOKUP(CJ$1,'PY1 Data(H)'!$A$1:$CZ$1,_xlfn.XLOOKUP($A141,'PY1 Data(H)'!$A$1:$A$288,'PY1 Data(H)'!$A$1:$CZ$288))</f>
        <v>33408518</v>
      </c>
      <c r="CK141" s="176" cm="1">
        <f t="array" ref="CK141">_xlfn.XLOOKUP(CK$1,'PY1 Data(H)'!$A$1:$CZ$1,_xlfn.XLOOKUP($A141,'PY1 Data(H)'!$A$1:$A$288,'PY1 Data(H)'!$A$1:$CZ$288))</f>
        <v>31428345</v>
      </c>
      <c r="CL141" s="176" cm="1">
        <f t="array" ref="CL141">_xlfn.XLOOKUP(CL$1,'PY1 Data(H)'!$A$1:$CZ$1,_xlfn.XLOOKUP($A141,'PY1 Data(H)'!$A$1:$A$288,'PY1 Data(H)'!$A$1:$CZ$288))</f>
        <v>16806518</v>
      </c>
      <c r="CM141" s="176" cm="1">
        <f t="array" ref="CM141">_xlfn.XLOOKUP(CM$1,'PY1 Data(H)'!$A$1:$CZ$1,_xlfn.XLOOKUP($A141,'PY1 Data(H)'!$A$1:$A$288,'PY1 Data(H)'!$A$1:$CZ$288))</f>
        <v>28324618</v>
      </c>
      <c r="CN141" s="176" cm="1">
        <f t="array" ref="CN141">_xlfn.XLOOKUP(CN$1,'PY1 Data(H)'!$A$1:$CZ$1,_xlfn.XLOOKUP($A141,'PY1 Data(H)'!$A$1:$A$288,'PY1 Data(H)'!$A$1:$CZ$288))</f>
        <v>3492161</v>
      </c>
      <c r="CO141" s="176" cm="1">
        <f t="array" ref="CO141">_xlfn.XLOOKUP(CO$1,'PY1 Data(H)'!$A$1:$CZ$1,_xlfn.XLOOKUP($A141,'PY1 Data(H)'!$A$1:$A$288,'PY1 Data(H)'!$A$1:$CZ$288))</f>
        <v>93132509</v>
      </c>
      <c r="CP141" s="176" cm="1">
        <f t="array" ref="CP141">_xlfn.XLOOKUP(CP$1,'PY1 Data(H)'!$A$1:$CZ$1,_xlfn.XLOOKUP($A141,'PY1 Data(H)'!$A$1:$A$288,'PY1 Data(H)'!$A$1:$CZ$288))</f>
        <v>21173646</v>
      </c>
      <c r="CQ141" s="176" cm="1">
        <f t="array" ref="CQ141">_xlfn.XLOOKUP(CQ$1,'PY1 Data(H)'!$A$1:$CZ$1,_xlfn.XLOOKUP($A141,'PY1 Data(H)'!$A$1:$A$288,'PY1 Data(H)'!$A$1:$CZ$288))</f>
        <v>374194220</v>
      </c>
      <c r="CR141" s="176" cm="1">
        <f t="array" ref="CR141">_xlfn.XLOOKUP(CR$1,'PY1 Data(H)'!$A$1:$CZ$1,_xlfn.XLOOKUP($A141,'PY1 Data(H)'!$A$1:$A$288,'PY1 Data(H)'!$A$1:$CZ$288))</f>
        <v>18070491</v>
      </c>
      <c r="CS141" s="176" cm="1">
        <f t="array" ref="CS141">_xlfn.XLOOKUP(CS$1,'PY1 Data(H)'!$A$1:$CZ$1,_xlfn.XLOOKUP($A141,'PY1 Data(H)'!$A$1:$A$288,'PY1 Data(H)'!$A$1:$CZ$288))</f>
        <v>8831716</v>
      </c>
      <c r="CT141" s="176" cm="1">
        <f t="array" ref="CT141">_xlfn.XLOOKUP(CT$1,'PY1 Data(H)'!$A$1:$CZ$1,_xlfn.XLOOKUP($A141,'PY1 Data(H)'!$A$1:$A$288,'PY1 Data(H)'!$A$1:$CZ$288))</f>
        <v>44996601</v>
      </c>
      <c r="CU141" s="176" cm="1">
        <f t="array" ref="CU141">_xlfn.XLOOKUP(CU$1,'PY1 Data(H)'!$A$1:$CZ$1,_xlfn.XLOOKUP($A141,'PY1 Data(H)'!$A$1:$A$288,'PY1 Data(H)'!$A$1:$CZ$288))</f>
        <v>69872483</v>
      </c>
      <c r="CV141" s="176" cm="1">
        <f t="array" ref="CV141">_xlfn.XLOOKUP(CV$1,'PY1 Data(H)'!$A$1:$CZ$1,_xlfn.XLOOKUP($A141,'PY1 Data(H)'!$A$1:$A$288,'PY1 Data(H)'!$A$1:$CZ$288))</f>
        <v>23965876</v>
      </c>
      <c r="CW141" s="176" cm="1">
        <f t="array" ref="CW141">_xlfn.XLOOKUP(CW$1,'PY1 Data(H)'!$A$1:$CZ$1,_xlfn.XLOOKUP($A141,'PY1 Data(H)'!$A$1:$A$288,'PY1 Data(H)'!$A$1:$CZ$288))</f>
        <v>32970786</v>
      </c>
      <c r="CX141" s="176" cm="1">
        <f t="array" ref="CX141">_xlfn.XLOOKUP(CX$1,'PY1 Data(H)'!$A$1:$CZ$1,_xlfn.XLOOKUP($A141,'PY1 Data(H)'!$A$1:$A$288,'PY1 Data(H)'!$A$1:$CZ$288))</f>
        <v>21039458</v>
      </c>
      <c r="CY141" s="176" cm="1">
        <f t="array" ref="CY141">_xlfn.XLOOKUP(CY$1,'PY1 Data(H)'!$A$1:$CZ$1,_xlfn.XLOOKUP($A141,'PY1 Data(H)'!$A$1:$A$288,'PY1 Data(H)'!$A$1:$CZ$288))</f>
        <v>10769763</v>
      </c>
    </row>
    <row r="142" spans="1:103" x14ac:dyDescent="0.3">
      <c r="A142">
        <v>987</v>
      </c>
      <c r="D142" s="176" cm="1">
        <f t="array" ref="D142">_xlfn.XLOOKUP(D$1,'PY1 Data(H)'!$A$1:$CZ$1,_xlfn.XLOOKUP($A142,'PY1 Data(H)'!$A$1:$A$288,'PY1 Data(H)'!$A$1:$CZ$288))</f>
        <v>0</v>
      </c>
      <c r="E142" s="176" cm="1">
        <f t="array" ref="E142">_xlfn.XLOOKUP(E$1,'PY1 Data(H)'!$A$1:$CZ$1,_xlfn.XLOOKUP($A142,'PY1 Data(H)'!$A$1:$A$288,'PY1 Data(H)'!$A$1:$CZ$288))</f>
        <v>0</v>
      </c>
      <c r="F142" s="176" cm="1">
        <f t="array" ref="F142">_xlfn.XLOOKUP(F$1,'PY1 Data(H)'!$A$1:$CZ$1,_xlfn.XLOOKUP($A142,'PY1 Data(H)'!$A$1:$A$288,'PY1 Data(H)'!$A$1:$CZ$288))</f>
        <v>0</v>
      </c>
      <c r="G142" s="176" cm="1">
        <f t="array" ref="G142">_xlfn.XLOOKUP(G$1,'PY1 Data(H)'!$A$1:$CZ$1,_xlfn.XLOOKUP($A142,'PY1 Data(H)'!$A$1:$A$288,'PY1 Data(H)'!$A$1:$CZ$288))</f>
        <v>0</v>
      </c>
      <c r="H142" s="176" cm="1">
        <f t="array" ref="H142">_xlfn.XLOOKUP(H$1,'PY1 Data(H)'!$A$1:$CZ$1,_xlfn.XLOOKUP($A142,'PY1 Data(H)'!$A$1:$A$288,'PY1 Data(H)'!$A$1:$CZ$288))</f>
        <v>0</v>
      </c>
      <c r="I142" s="176" cm="1">
        <f t="array" ref="I142">_xlfn.XLOOKUP(I$1,'PY1 Data(H)'!$A$1:$CZ$1,_xlfn.XLOOKUP($A142,'PY1 Data(H)'!$A$1:$A$288,'PY1 Data(H)'!$A$1:$CZ$288))</f>
        <v>0</v>
      </c>
      <c r="J142" s="176" cm="1">
        <f t="array" ref="J142">_xlfn.XLOOKUP(J$1,'PY1 Data(H)'!$A$1:$CZ$1,_xlfn.XLOOKUP($A142,'PY1 Data(H)'!$A$1:$A$288,'PY1 Data(H)'!$A$1:$CZ$288))</f>
        <v>0</v>
      </c>
      <c r="K142" s="176" cm="1">
        <f t="array" ref="K142">_xlfn.XLOOKUP(K$1,'PY1 Data(H)'!$A$1:$CZ$1,_xlfn.XLOOKUP($A142,'PY1 Data(H)'!$A$1:$A$288,'PY1 Data(H)'!$A$1:$CZ$288))</f>
        <v>0</v>
      </c>
      <c r="L142" s="176" cm="1">
        <f t="array" ref="L142">_xlfn.XLOOKUP(L$1,'PY1 Data(H)'!$A$1:$CZ$1,_xlfn.XLOOKUP($A142,'PY1 Data(H)'!$A$1:$A$288,'PY1 Data(H)'!$A$1:$CZ$288))</f>
        <v>0</v>
      </c>
      <c r="M142" s="176" cm="1">
        <f t="array" ref="M142">_xlfn.XLOOKUP(M$1,'PY1 Data(H)'!$A$1:$CZ$1,_xlfn.XLOOKUP($A142,'PY1 Data(H)'!$A$1:$A$288,'PY1 Data(H)'!$A$1:$CZ$288))</f>
        <v>0</v>
      </c>
      <c r="N142" s="176" cm="1">
        <f t="array" ref="N142">_xlfn.XLOOKUP(N$1,'PY1 Data(H)'!$A$1:$CZ$1,_xlfn.XLOOKUP($A142,'PY1 Data(H)'!$A$1:$A$288,'PY1 Data(H)'!$A$1:$CZ$288))</f>
        <v>0</v>
      </c>
      <c r="O142" s="176" cm="1">
        <f t="array" ref="O142">_xlfn.XLOOKUP(O$1,'PY1 Data(H)'!$A$1:$CZ$1,_xlfn.XLOOKUP($A142,'PY1 Data(H)'!$A$1:$A$288,'PY1 Data(H)'!$A$1:$CZ$288))</f>
        <v>0</v>
      </c>
      <c r="P142" s="176" cm="1">
        <f t="array" ref="P142">_xlfn.XLOOKUP(P$1,'PY1 Data(H)'!$A$1:$CZ$1,_xlfn.XLOOKUP($A142,'PY1 Data(H)'!$A$1:$A$288,'PY1 Data(H)'!$A$1:$CZ$288))</f>
        <v>0</v>
      </c>
      <c r="Q142" s="176" cm="1">
        <f t="array" ref="Q142">_xlfn.XLOOKUP(Q$1,'PY1 Data(H)'!$A$1:$CZ$1,_xlfn.XLOOKUP($A142,'PY1 Data(H)'!$A$1:$A$288,'PY1 Data(H)'!$A$1:$CZ$288))</f>
        <v>0</v>
      </c>
      <c r="R142" s="176" cm="1">
        <f t="array" ref="R142">_xlfn.XLOOKUP(R$1,'PY1 Data(H)'!$A$1:$CZ$1,_xlfn.XLOOKUP($A142,'PY1 Data(H)'!$A$1:$A$288,'PY1 Data(H)'!$A$1:$CZ$288))</f>
        <v>0</v>
      </c>
      <c r="S142" s="176" cm="1">
        <f t="array" ref="S142">_xlfn.XLOOKUP(S$1,'PY1 Data(H)'!$A$1:$CZ$1,_xlfn.XLOOKUP($A142,'PY1 Data(H)'!$A$1:$A$288,'PY1 Data(H)'!$A$1:$CZ$288))</f>
        <v>0</v>
      </c>
      <c r="T142" s="176" cm="1">
        <f t="array" ref="T142">_xlfn.XLOOKUP(T$1,'PY1 Data(H)'!$A$1:$CZ$1,_xlfn.XLOOKUP($A142,'PY1 Data(H)'!$A$1:$A$288,'PY1 Data(H)'!$A$1:$CZ$288))</f>
        <v>0</v>
      </c>
      <c r="U142" s="176" cm="1">
        <f t="array" ref="U142">_xlfn.XLOOKUP(U$1,'PY1 Data(H)'!$A$1:$CZ$1,_xlfn.XLOOKUP($A142,'PY1 Data(H)'!$A$1:$A$288,'PY1 Data(H)'!$A$1:$CZ$288))</f>
        <v>0</v>
      </c>
      <c r="V142" s="176" cm="1">
        <f t="array" ref="V142">_xlfn.XLOOKUP(V$1,'PY1 Data(H)'!$A$1:$CZ$1,_xlfn.XLOOKUP($A142,'PY1 Data(H)'!$A$1:$A$288,'PY1 Data(H)'!$A$1:$CZ$288))</f>
        <v>0</v>
      </c>
      <c r="W142" s="176" cm="1">
        <f t="array" ref="W142">_xlfn.XLOOKUP(W$1,'PY1 Data(H)'!$A$1:$CZ$1,_xlfn.XLOOKUP($A142,'PY1 Data(H)'!$A$1:$A$288,'PY1 Data(H)'!$A$1:$CZ$288))</f>
        <v>0</v>
      </c>
      <c r="X142" s="176" cm="1">
        <f t="array" ref="X142">_xlfn.XLOOKUP(X$1,'PY1 Data(H)'!$A$1:$CZ$1,_xlfn.XLOOKUP($A142,'PY1 Data(H)'!$A$1:$A$288,'PY1 Data(H)'!$A$1:$CZ$288))</f>
        <v>0</v>
      </c>
      <c r="Y142" s="176" cm="1">
        <f t="array" ref="Y142">_xlfn.XLOOKUP(Y$1,'PY1 Data(H)'!$A$1:$CZ$1,_xlfn.XLOOKUP($A142,'PY1 Data(H)'!$A$1:$A$288,'PY1 Data(H)'!$A$1:$CZ$288))</f>
        <v>0</v>
      </c>
      <c r="Z142" s="176" cm="1">
        <f t="array" ref="Z142">_xlfn.XLOOKUP(Z$1,'PY1 Data(H)'!$A$1:$CZ$1,_xlfn.XLOOKUP($A142,'PY1 Data(H)'!$A$1:$A$288,'PY1 Data(H)'!$A$1:$CZ$288))</f>
        <v>0</v>
      </c>
      <c r="AA142" s="176" cm="1">
        <f t="array" ref="AA142">_xlfn.XLOOKUP(AA$1,'PY1 Data(H)'!$A$1:$CZ$1,_xlfn.XLOOKUP($A142,'PY1 Data(H)'!$A$1:$A$288,'PY1 Data(H)'!$A$1:$CZ$288))</f>
        <v>0</v>
      </c>
      <c r="AB142" s="176" cm="1">
        <f t="array" ref="AB142">_xlfn.XLOOKUP(AB$1,'PY1 Data(H)'!$A$1:$CZ$1,_xlfn.XLOOKUP($A142,'PY1 Data(H)'!$A$1:$A$288,'PY1 Data(H)'!$A$1:$CZ$288))</f>
        <v>0</v>
      </c>
      <c r="AC142" s="176" cm="1">
        <f t="array" ref="AC142">_xlfn.XLOOKUP(AC$1,'PY1 Data(H)'!$A$1:$CZ$1,_xlfn.XLOOKUP($A142,'PY1 Data(H)'!$A$1:$A$288,'PY1 Data(H)'!$A$1:$CZ$288))</f>
        <v>0</v>
      </c>
      <c r="AD142" s="176" cm="1">
        <f t="array" ref="AD142">_xlfn.XLOOKUP(AD$1,'PY1 Data(H)'!$A$1:$CZ$1,_xlfn.XLOOKUP($A142,'PY1 Data(H)'!$A$1:$A$288,'PY1 Data(H)'!$A$1:$CZ$288))</f>
        <v>0</v>
      </c>
      <c r="AE142" s="176" cm="1">
        <f t="array" ref="AE142">_xlfn.XLOOKUP(AE$1,'PY1 Data(H)'!$A$1:$CZ$1,_xlfn.XLOOKUP($A142,'PY1 Data(H)'!$A$1:$A$288,'PY1 Data(H)'!$A$1:$CZ$288))</f>
        <v>0</v>
      </c>
      <c r="AF142" s="176" cm="1">
        <f t="array" ref="AF142">_xlfn.XLOOKUP(AF$1,'PY1 Data(H)'!$A$1:$CZ$1,_xlfn.XLOOKUP($A142,'PY1 Data(H)'!$A$1:$A$288,'PY1 Data(H)'!$A$1:$CZ$288))</f>
        <v>0</v>
      </c>
      <c r="AG142" s="176" cm="1">
        <f t="array" ref="AG142">_xlfn.XLOOKUP(AG$1,'PY1 Data(H)'!$A$1:$CZ$1,_xlfn.XLOOKUP($A142,'PY1 Data(H)'!$A$1:$A$288,'PY1 Data(H)'!$A$1:$CZ$288))</f>
        <v>0</v>
      </c>
      <c r="AH142" s="176" cm="1">
        <f t="array" ref="AH142">_xlfn.XLOOKUP(AH$1,'PY1 Data(H)'!$A$1:$CZ$1,_xlfn.XLOOKUP($A142,'PY1 Data(H)'!$A$1:$A$288,'PY1 Data(H)'!$A$1:$CZ$288))</f>
        <v>0</v>
      </c>
      <c r="AI142" s="176" cm="1">
        <f t="array" ref="AI142">_xlfn.XLOOKUP(AI$1,'PY1 Data(H)'!$A$1:$CZ$1,_xlfn.XLOOKUP($A142,'PY1 Data(H)'!$A$1:$A$288,'PY1 Data(H)'!$A$1:$CZ$288))</f>
        <v>0</v>
      </c>
      <c r="AJ142" s="176" cm="1">
        <f t="array" ref="AJ142">_xlfn.XLOOKUP(AJ$1,'PY1 Data(H)'!$A$1:$CZ$1,_xlfn.XLOOKUP($A142,'PY1 Data(H)'!$A$1:$A$288,'PY1 Data(H)'!$A$1:$CZ$288))</f>
        <v>0</v>
      </c>
      <c r="AK142" s="176" cm="1">
        <f t="array" ref="AK142">_xlfn.XLOOKUP(AK$1,'PY1 Data(H)'!$A$1:$CZ$1,_xlfn.XLOOKUP($A142,'PY1 Data(H)'!$A$1:$A$288,'PY1 Data(H)'!$A$1:$CZ$288))</f>
        <v>0</v>
      </c>
      <c r="AL142" s="176" cm="1">
        <f t="array" ref="AL142">_xlfn.XLOOKUP(AL$1,'PY1 Data(H)'!$A$1:$CZ$1,_xlfn.XLOOKUP($A142,'PY1 Data(H)'!$A$1:$A$288,'PY1 Data(H)'!$A$1:$CZ$288))</f>
        <v>0</v>
      </c>
      <c r="AM142" s="176" cm="1">
        <f t="array" ref="AM142">_xlfn.XLOOKUP(AM$1,'PY1 Data(H)'!$A$1:$CZ$1,_xlfn.XLOOKUP($A142,'PY1 Data(H)'!$A$1:$A$288,'PY1 Data(H)'!$A$1:$CZ$288))</f>
        <v>0</v>
      </c>
      <c r="AN142" s="176" cm="1">
        <f t="array" ref="AN142">_xlfn.XLOOKUP(AN$1,'PY1 Data(H)'!$A$1:$CZ$1,_xlfn.XLOOKUP($A142,'PY1 Data(H)'!$A$1:$A$288,'PY1 Data(H)'!$A$1:$CZ$288))</f>
        <v>0</v>
      </c>
      <c r="AO142" s="176" cm="1">
        <f t="array" ref="AO142">_xlfn.XLOOKUP(AO$1,'PY1 Data(H)'!$A$1:$CZ$1,_xlfn.XLOOKUP($A142,'PY1 Data(H)'!$A$1:$A$288,'PY1 Data(H)'!$A$1:$CZ$288))</f>
        <v>0</v>
      </c>
      <c r="AP142" s="176" cm="1">
        <f t="array" ref="AP142">_xlfn.XLOOKUP(AP$1,'PY1 Data(H)'!$A$1:$CZ$1,_xlfn.XLOOKUP($A142,'PY1 Data(H)'!$A$1:$A$288,'PY1 Data(H)'!$A$1:$CZ$288))</f>
        <v>0</v>
      </c>
      <c r="AQ142" s="176" cm="1">
        <f t="array" ref="AQ142">_xlfn.XLOOKUP(AQ$1,'PY1 Data(H)'!$A$1:$CZ$1,_xlfn.XLOOKUP($A142,'PY1 Data(H)'!$A$1:$A$288,'PY1 Data(H)'!$A$1:$CZ$288))</f>
        <v>0</v>
      </c>
      <c r="AR142" s="176" cm="1">
        <f t="array" ref="AR142">_xlfn.XLOOKUP(AR$1,'PY1 Data(H)'!$A$1:$CZ$1,_xlfn.XLOOKUP($A142,'PY1 Data(H)'!$A$1:$A$288,'PY1 Data(H)'!$A$1:$CZ$288))</f>
        <v>0</v>
      </c>
      <c r="AS142" s="176" cm="1">
        <f t="array" ref="AS142">_xlfn.XLOOKUP(AS$1,'PY1 Data(H)'!$A$1:$CZ$1,_xlfn.XLOOKUP($A142,'PY1 Data(H)'!$A$1:$A$288,'PY1 Data(H)'!$A$1:$CZ$288))</f>
        <v>0</v>
      </c>
      <c r="AT142" s="176" cm="1">
        <f t="array" ref="AT142">_xlfn.XLOOKUP(AT$1,'PY1 Data(H)'!$A$1:$CZ$1,_xlfn.XLOOKUP($A142,'PY1 Data(H)'!$A$1:$A$288,'PY1 Data(H)'!$A$1:$CZ$288))</f>
        <v>0</v>
      </c>
      <c r="AU142" s="176" cm="1">
        <f t="array" ref="AU142">_xlfn.XLOOKUP(AU$1,'PY1 Data(H)'!$A$1:$CZ$1,_xlfn.XLOOKUP($A142,'PY1 Data(H)'!$A$1:$A$288,'PY1 Data(H)'!$A$1:$CZ$288))</f>
        <v>0</v>
      </c>
      <c r="AV142" s="176" cm="1">
        <f t="array" ref="AV142">_xlfn.XLOOKUP(AV$1,'PY1 Data(H)'!$A$1:$CZ$1,_xlfn.XLOOKUP($A142,'PY1 Data(H)'!$A$1:$A$288,'PY1 Data(H)'!$A$1:$CZ$288))</f>
        <v>0</v>
      </c>
      <c r="AW142" s="176" cm="1">
        <f t="array" ref="AW142">_xlfn.XLOOKUP(AW$1,'PY1 Data(H)'!$A$1:$CZ$1,_xlfn.XLOOKUP($A142,'PY1 Data(H)'!$A$1:$A$288,'PY1 Data(H)'!$A$1:$CZ$288))</f>
        <v>0</v>
      </c>
      <c r="AX142" s="176" cm="1">
        <f t="array" ref="AX142">_xlfn.XLOOKUP(AX$1,'PY1 Data(H)'!$A$1:$CZ$1,_xlfn.XLOOKUP($A142,'PY1 Data(H)'!$A$1:$A$288,'PY1 Data(H)'!$A$1:$CZ$288))</f>
        <v>0</v>
      </c>
      <c r="AY142" s="176" cm="1">
        <f t="array" ref="AY142">_xlfn.XLOOKUP(AY$1,'PY1 Data(H)'!$A$1:$CZ$1,_xlfn.XLOOKUP($A142,'PY1 Data(H)'!$A$1:$A$288,'PY1 Data(H)'!$A$1:$CZ$288))</f>
        <v>0</v>
      </c>
      <c r="AZ142" s="176" cm="1">
        <f t="array" ref="AZ142">_xlfn.XLOOKUP(AZ$1,'PY1 Data(H)'!$A$1:$CZ$1,_xlfn.XLOOKUP($A142,'PY1 Data(H)'!$A$1:$A$288,'PY1 Data(H)'!$A$1:$CZ$288))</f>
        <v>0</v>
      </c>
      <c r="BA142" s="176" cm="1">
        <f t="array" ref="BA142">_xlfn.XLOOKUP(BA$1,'PY1 Data(H)'!$A$1:$CZ$1,_xlfn.XLOOKUP($A142,'PY1 Data(H)'!$A$1:$A$288,'PY1 Data(H)'!$A$1:$CZ$288))</f>
        <v>0</v>
      </c>
      <c r="BB142" s="176" cm="1">
        <f t="array" ref="BB142">_xlfn.XLOOKUP(BB$1,'PY1 Data(H)'!$A$1:$CZ$1,_xlfn.XLOOKUP($A142,'PY1 Data(H)'!$A$1:$A$288,'PY1 Data(H)'!$A$1:$CZ$288))</f>
        <v>0</v>
      </c>
      <c r="BC142" s="176" cm="1">
        <f t="array" ref="BC142">_xlfn.XLOOKUP(BC$1,'PY1 Data(H)'!$A$1:$CZ$1,_xlfn.XLOOKUP($A142,'PY1 Data(H)'!$A$1:$A$288,'PY1 Data(H)'!$A$1:$CZ$288))</f>
        <v>0</v>
      </c>
      <c r="BD142" s="176" cm="1">
        <f t="array" ref="BD142">_xlfn.XLOOKUP(BD$1,'PY1 Data(H)'!$A$1:$CZ$1,_xlfn.XLOOKUP($A142,'PY1 Data(H)'!$A$1:$A$288,'PY1 Data(H)'!$A$1:$CZ$288))</f>
        <v>0</v>
      </c>
      <c r="BE142" s="176" cm="1">
        <f t="array" ref="BE142">_xlfn.XLOOKUP(BE$1,'PY1 Data(H)'!$A$1:$CZ$1,_xlfn.XLOOKUP($A142,'PY1 Data(H)'!$A$1:$A$288,'PY1 Data(H)'!$A$1:$CZ$288))</f>
        <v>0</v>
      </c>
      <c r="BF142" s="176" cm="1">
        <f t="array" ref="BF142">_xlfn.XLOOKUP(BF$1,'PY1 Data(H)'!$A$1:$CZ$1,_xlfn.XLOOKUP($A142,'PY1 Data(H)'!$A$1:$A$288,'PY1 Data(H)'!$A$1:$CZ$288))</f>
        <v>0</v>
      </c>
      <c r="BG142" s="176" cm="1">
        <f t="array" ref="BG142">_xlfn.XLOOKUP(BG$1,'PY1 Data(H)'!$A$1:$CZ$1,_xlfn.XLOOKUP($A142,'PY1 Data(H)'!$A$1:$A$288,'PY1 Data(H)'!$A$1:$CZ$288))</f>
        <v>0</v>
      </c>
      <c r="BH142" s="176" cm="1">
        <f t="array" ref="BH142">_xlfn.XLOOKUP(BH$1,'PY1 Data(H)'!$A$1:$CZ$1,_xlfn.XLOOKUP($A142,'PY1 Data(H)'!$A$1:$A$288,'PY1 Data(H)'!$A$1:$CZ$288))</f>
        <v>0</v>
      </c>
      <c r="BI142" s="176" cm="1">
        <f t="array" ref="BI142">_xlfn.XLOOKUP(BI$1,'PY1 Data(H)'!$A$1:$CZ$1,_xlfn.XLOOKUP($A142,'PY1 Data(H)'!$A$1:$A$288,'PY1 Data(H)'!$A$1:$CZ$288))</f>
        <v>0</v>
      </c>
      <c r="BJ142" s="176" cm="1">
        <f t="array" ref="BJ142">_xlfn.XLOOKUP(BJ$1,'PY1 Data(H)'!$A$1:$CZ$1,_xlfn.XLOOKUP($A142,'PY1 Data(H)'!$A$1:$A$288,'PY1 Data(H)'!$A$1:$CZ$288))</f>
        <v>0</v>
      </c>
      <c r="BK142" s="176" cm="1">
        <f t="array" ref="BK142">_xlfn.XLOOKUP(BK$1,'PY1 Data(H)'!$A$1:$CZ$1,_xlfn.XLOOKUP($A142,'PY1 Data(H)'!$A$1:$A$288,'PY1 Data(H)'!$A$1:$CZ$288))</f>
        <v>0</v>
      </c>
      <c r="BL142" s="176" cm="1">
        <f t="array" ref="BL142">_xlfn.XLOOKUP(BL$1,'PY1 Data(H)'!$A$1:$CZ$1,_xlfn.XLOOKUP($A142,'PY1 Data(H)'!$A$1:$A$288,'PY1 Data(H)'!$A$1:$CZ$288))</f>
        <v>0</v>
      </c>
      <c r="BM142" s="176" cm="1">
        <f t="array" ref="BM142">_xlfn.XLOOKUP(BM$1,'PY1 Data(H)'!$A$1:$CZ$1,_xlfn.XLOOKUP($A142,'PY1 Data(H)'!$A$1:$A$288,'PY1 Data(H)'!$A$1:$CZ$288))</f>
        <v>0</v>
      </c>
      <c r="BN142" s="176" cm="1">
        <f t="array" ref="BN142">_xlfn.XLOOKUP(BN$1,'PY1 Data(H)'!$A$1:$CZ$1,_xlfn.XLOOKUP($A142,'PY1 Data(H)'!$A$1:$A$288,'PY1 Data(H)'!$A$1:$CZ$288))</f>
        <v>0</v>
      </c>
      <c r="BO142" s="176" cm="1">
        <f t="array" ref="BO142">_xlfn.XLOOKUP(BO$1,'PY1 Data(H)'!$A$1:$CZ$1,_xlfn.XLOOKUP($A142,'PY1 Data(H)'!$A$1:$A$288,'PY1 Data(H)'!$A$1:$CZ$288))</f>
        <v>0</v>
      </c>
      <c r="BP142" s="176" cm="1">
        <f t="array" ref="BP142">_xlfn.XLOOKUP(BP$1,'PY1 Data(H)'!$A$1:$CZ$1,_xlfn.XLOOKUP($A142,'PY1 Data(H)'!$A$1:$A$288,'PY1 Data(H)'!$A$1:$CZ$288))</f>
        <v>0</v>
      </c>
      <c r="BQ142" s="176" cm="1">
        <f t="array" ref="BQ142">_xlfn.XLOOKUP(BQ$1,'PY1 Data(H)'!$A$1:$CZ$1,_xlfn.XLOOKUP($A142,'PY1 Data(H)'!$A$1:$A$288,'PY1 Data(H)'!$A$1:$CZ$288))</f>
        <v>0</v>
      </c>
      <c r="BR142" s="176" cm="1">
        <f t="array" ref="BR142">_xlfn.XLOOKUP(BR$1,'PY1 Data(H)'!$A$1:$CZ$1,_xlfn.XLOOKUP($A142,'PY1 Data(H)'!$A$1:$A$288,'PY1 Data(H)'!$A$1:$CZ$288))</f>
        <v>0</v>
      </c>
      <c r="BS142" s="176" cm="1">
        <f t="array" ref="BS142">_xlfn.XLOOKUP(BS$1,'PY1 Data(H)'!$A$1:$CZ$1,_xlfn.XLOOKUP($A142,'PY1 Data(H)'!$A$1:$A$288,'PY1 Data(H)'!$A$1:$CZ$288))</f>
        <v>0</v>
      </c>
      <c r="BT142" s="176" cm="1">
        <f t="array" ref="BT142">_xlfn.XLOOKUP(BT$1,'PY1 Data(H)'!$A$1:$CZ$1,_xlfn.XLOOKUP($A142,'PY1 Data(H)'!$A$1:$A$288,'PY1 Data(H)'!$A$1:$CZ$288))</f>
        <v>0</v>
      </c>
      <c r="BU142" s="176" cm="1">
        <f t="array" ref="BU142">_xlfn.XLOOKUP(BU$1,'PY1 Data(H)'!$A$1:$CZ$1,_xlfn.XLOOKUP($A142,'PY1 Data(H)'!$A$1:$A$288,'PY1 Data(H)'!$A$1:$CZ$288))</f>
        <v>0</v>
      </c>
      <c r="BV142" s="176" cm="1">
        <f t="array" ref="BV142">_xlfn.XLOOKUP(BV$1,'PY1 Data(H)'!$A$1:$CZ$1,_xlfn.XLOOKUP($A142,'PY1 Data(H)'!$A$1:$A$288,'PY1 Data(H)'!$A$1:$CZ$288))</f>
        <v>0</v>
      </c>
      <c r="BW142" s="176" cm="1">
        <f t="array" ref="BW142">_xlfn.XLOOKUP(BW$1,'PY1 Data(H)'!$A$1:$CZ$1,_xlfn.XLOOKUP($A142,'PY1 Data(H)'!$A$1:$A$288,'PY1 Data(H)'!$A$1:$CZ$288))</f>
        <v>0</v>
      </c>
      <c r="BX142" s="176" cm="1">
        <f t="array" ref="BX142">_xlfn.XLOOKUP(BX$1,'PY1 Data(H)'!$A$1:$CZ$1,_xlfn.XLOOKUP($A142,'PY1 Data(H)'!$A$1:$A$288,'PY1 Data(H)'!$A$1:$CZ$288))</f>
        <v>0</v>
      </c>
      <c r="BY142" s="176" cm="1">
        <f t="array" ref="BY142">_xlfn.XLOOKUP(BY$1,'PY1 Data(H)'!$A$1:$CZ$1,_xlfn.XLOOKUP($A142,'PY1 Data(H)'!$A$1:$A$288,'PY1 Data(H)'!$A$1:$CZ$288))</f>
        <v>0</v>
      </c>
      <c r="BZ142" s="176" cm="1">
        <f t="array" ref="BZ142">_xlfn.XLOOKUP(BZ$1,'PY1 Data(H)'!$A$1:$CZ$1,_xlfn.XLOOKUP($A142,'PY1 Data(H)'!$A$1:$A$288,'PY1 Data(H)'!$A$1:$CZ$288))</f>
        <v>0</v>
      </c>
      <c r="CA142" s="176" cm="1">
        <f t="array" ref="CA142">_xlfn.XLOOKUP(CA$1,'PY1 Data(H)'!$A$1:$CZ$1,_xlfn.XLOOKUP($A142,'PY1 Data(H)'!$A$1:$A$288,'PY1 Data(H)'!$A$1:$CZ$288))</f>
        <v>0</v>
      </c>
      <c r="CB142" s="176" cm="1">
        <f t="array" ref="CB142">_xlfn.XLOOKUP(CB$1,'PY1 Data(H)'!$A$1:$CZ$1,_xlfn.XLOOKUP($A142,'PY1 Data(H)'!$A$1:$A$288,'PY1 Data(H)'!$A$1:$CZ$288))</f>
        <v>0</v>
      </c>
      <c r="CC142" s="176" cm="1">
        <f t="array" ref="CC142">_xlfn.XLOOKUP(CC$1,'PY1 Data(H)'!$A$1:$CZ$1,_xlfn.XLOOKUP($A142,'PY1 Data(H)'!$A$1:$A$288,'PY1 Data(H)'!$A$1:$CZ$288))</f>
        <v>0</v>
      </c>
      <c r="CD142" s="176" cm="1">
        <f t="array" ref="CD142">_xlfn.XLOOKUP(CD$1,'PY1 Data(H)'!$A$1:$CZ$1,_xlfn.XLOOKUP($A142,'PY1 Data(H)'!$A$1:$A$288,'PY1 Data(H)'!$A$1:$CZ$288))</f>
        <v>0</v>
      </c>
      <c r="CE142" s="176" cm="1">
        <f t="array" ref="CE142">_xlfn.XLOOKUP(CE$1,'PY1 Data(H)'!$A$1:$CZ$1,_xlfn.XLOOKUP($A142,'PY1 Data(H)'!$A$1:$A$288,'PY1 Data(H)'!$A$1:$CZ$288))</f>
        <v>0</v>
      </c>
      <c r="CF142" s="176" cm="1">
        <f t="array" ref="CF142">_xlfn.XLOOKUP(CF$1,'PY1 Data(H)'!$A$1:$CZ$1,_xlfn.XLOOKUP($A142,'PY1 Data(H)'!$A$1:$A$288,'PY1 Data(H)'!$A$1:$CZ$288))</f>
        <v>0</v>
      </c>
      <c r="CG142" s="176" cm="1">
        <f t="array" ref="CG142">_xlfn.XLOOKUP(CG$1,'PY1 Data(H)'!$A$1:$CZ$1,_xlfn.XLOOKUP($A142,'PY1 Data(H)'!$A$1:$A$288,'PY1 Data(H)'!$A$1:$CZ$288))</f>
        <v>0</v>
      </c>
      <c r="CH142" s="176" cm="1">
        <f t="array" ref="CH142">_xlfn.XLOOKUP(CH$1,'PY1 Data(H)'!$A$1:$CZ$1,_xlfn.XLOOKUP($A142,'PY1 Data(H)'!$A$1:$A$288,'PY1 Data(H)'!$A$1:$CZ$288))</f>
        <v>0</v>
      </c>
      <c r="CI142" s="176" cm="1">
        <f t="array" ref="CI142">_xlfn.XLOOKUP(CI$1,'PY1 Data(H)'!$A$1:$CZ$1,_xlfn.XLOOKUP($A142,'PY1 Data(H)'!$A$1:$A$288,'PY1 Data(H)'!$A$1:$CZ$288))</f>
        <v>0</v>
      </c>
      <c r="CJ142" s="176" cm="1">
        <f t="array" ref="CJ142">_xlfn.XLOOKUP(CJ$1,'PY1 Data(H)'!$A$1:$CZ$1,_xlfn.XLOOKUP($A142,'PY1 Data(H)'!$A$1:$A$288,'PY1 Data(H)'!$A$1:$CZ$288))</f>
        <v>0</v>
      </c>
      <c r="CK142" s="176" cm="1">
        <f t="array" ref="CK142">_xlfn.XLOOKUP(CK$1,'PY1 Data(H)'!$A$1:$CZ$1,_xlfn.XLOOKUP($A142,'PY1 Data(H)'!$A$1:$A$288,'PY1 Data(H)'!$A$1:$CZ$288))</f>
        <v>0</v>
      </c>
      <c r="CL142" s="176" cm="1">
        <f t="array" ref="CL142">_xlfn.XLOOKUP(CL$1,'PY1 Data(H)'!$A$1:$CZ$1,_xlfn.XLOOKUP($A142,'PY1 Data(H)'!$A$1:$A$288,'PY1 Data(H)'!$A$1:$CZ$288))</f>
        <v>0</v>
      </c>
      <c r="CM142" s="176" cm="1">
        <f t="array" ref="CM142">_xlfn.XLOOKUP(CM$1,'PY1 Data(H)'!$A$1:$CZ$1,_xlfn.XLOOKUP($A142,'PY1 Data(H)'!$A$1:$A$288,'PY1 Data(H)'!$A$1:$CZ$288))</f>
        <v>0</v>
      </c>
      <c r="CN142" s="176" cm="1">
        <f t="array" ref="CN142">_xlfn.XLOOKUP(CN$1,'PY1 Data(H)'!$A$1:$CZ$1,_xlfn.XLOOKUP($A142,'PY1 Data(H)'!$A$1:$A$288,'PY1 Data(H)'!$A$1:$CZ$288))</f>
        <v>0</v>
      </c>
      <c r="CO142" s="176" cm="1">
        <f t="array" ref="CO142">_xlfn.XLOOKUP(CO$1,'PY1 Data(H)'!$A$1:$CZ$1,_xlfn.XLOOKUP($A142,'PY1 Data(H)'!$A$1:$A$288,'PY1 Data(H)'!$A$1:$CZ$288))</f>
        <v>0</v>
      </c>
      <c r="CP142" s="176" cm="1">
        <f t="array" ref="CP142">_xlfn.XLOOKUP(CP$1,'PY1 Data(H)'!$A$1:$CZ$1,_xlfn.XLOOKUP($A142,'PY1 Data(H)'!$A$1:$A$288,'PY1 Data(H)'!$A$1:$CZ$288))</f>
        <v>0</v>
      </c>
      <c r="CQ142" s="176" cm="1">
        <f t="array" ref="CQ142">_xlfn.XLOOKUP(CQ$1,'PY1 Data(H)'!$A$1:$CZ$1,_xlfn.XLOOKUP($A142,'PY1 Data(H)'!$A$1:$A$288,'PY1 Data(H)'!$A$1:$CZ$288))</f>
        <v>0</v>
      </c>
      <c r="CR142" s="176" cm="1">
        <f t="array" ref="CR142">_xlfn.XLOOKUP(CR$1,'PY1 Data(H)'!$A$1:$CZ$1,_xlfn.XLOOKUP($A142,'PY1 Data(H)'!$A$1:$A$288,'PY1 Data(H)'!$A$1:$CZ$288))</f>
        <v>0</v>
      </c>
      <c r="CS142" s="176" cm="1">
        <f t="array" ref="CS142">_xlfn.XLOOKUP(CS$1,'PY1 Data(H)'!$A$1:$CZ$1,_xlfn.XLOOKUP($A142,'PY1 Data(H)'!$A$1:$A$288,'PY1 Data(H)'!$A$1:$CZ$288))</f>
        <v>0</v>
      </c>
      <c r="CT142" s="176" cm="1">
        <f t="array" ref="CT142">_xlfn.XLOOKUP(CT$1,'PY1 Data(H)'!$A$1:$CZ$1,_xlfn.XLOOKUP($A142,'PY1 Data(H)'!$A$1:$A$288,'PY1 Data(H)'!$A$1:$CZ$288))</f>
        <v>0</v>
      </c>
      <c r="CU142" s="176" cm="1">
        <f t="array" ref="CU142">_xlfn.XLOOKUP(CU$1,'PY1 Data(H)'!$A$1:$CZ$1,_xlfn.XLOOKUP($A142,'PY1 Data(H)'!$A$1:$A$288,'PY1 Data(H)'!$A$1:$CZ$288))</f>
        <v>0</v>
      </c>
      <c r="CV142" s="176" cm="1">
        <f t="array" ref="CV142">_xlfn.XLOOKUP(CV$1,'PY1 Data(H)'!$A$1:$CZ$1,_xlfn.XLOOKUP($A142,'PY1 Data(H)'!$A$1:$A$288,'PY1 Data(H)'!$A$1:$CZ$288))</f>
        <v>0</v>
      </c>
      <c r="CW142" s="176" cm="1">
        <f t="array" ref="CW142">_xlfn.XLOOKUP(CW$1,'PY1 Data(H)'!$A$1:$CZ$1,_xlfn.XLOOKUP($A142,'PY1 Data(H)'!$A$1:$A$288,'PY1 Data(H)'!$A$1:$CZ$288))</f>
        <v>0</v>
      </c>
      <c r="CX142" s="176" cm="1">
        <f t="array" ref="CX142">_xlfn.XLOOKUP(CX$1,'PY1 Data(H)'!$A$1:$CZ$1,_xlfn.XLOOKUP($A142,'PY1 Data(H)'!$A$1:$A$288,'PY1 Data(H)'!$A$1:$CZ$288))</f>
        <v>0</v>
      </c>
      <c r="CY142" s="176" cm="1">
        <f t="array" ref="CY142">_xlfn.XLOOKUP(CY$1,'PY1 Data(H)'!$A$1:$CZ$1,_xlfn.XLOOKUP($A142,'PY1 Data(H)'!$A$1:$A$288,'PY1 Data(H)'!$A$1:$CZ$288))</f>
        <v>0</v>
      </c>
    </row>
    <row r="143" spans="1:103" x14ac:dyDescent="0.3">
      <c r="A143">
        <v>988</v>
      </c>
      <c r="D143" s="176" cm="1">
        <f t="array" ref="D143">_xlfn.XLOOKUP(D$1,'PY1 Data(H)'!$A$1:$CZ$1,_xlfn.XLOOKUP($A143,'PY1 Data(H)'!$A$1:$A$288,'PY1 Data(H)'!$A$1:$CZ$288))</f>
        <v>1</v>
      </c>
      <c r="E143" s="176" cm="1">
        <f t="array" ref="E143">_xlfn.XLOOKUP(E$1,'PY1 Data(H)'!$A$1:$CZ$1,_xlfn.XLOOKUP($A143,'PY1 Data(H)'!$A$1:$A$288,'PY1 Data(H)'!$A$1:$CZ$288))</f>
        <v>2</v>
      </c>
      <c r="F143" s="176" cm="1">
        <f t="array" ref="F143">_xlfn.XLOOKUP(F$1,'PY1 Data(H)'!$A$1:$CZ$1,_xlfn.XLOOKUP($A143,'PY1 Data(H)'!$A$1:$A$288,'PY1 Data(H)'!$A$1:$CZ$288))</f>
        <v>2</v>
      </c>
      <c r="G143" s="176" cm="1">
        <f t="array" ref="G143">_xlfn.XLOOKUP(G$1,'PY1 Data(H)'!$A$1:$CZ$1,_xlfn.XLOOKUP($A143,'PY1 Data(H)'!$A$1:$A$288,'PY1 Data(H)'!$A$1:$CZ$288))</f>
        <v>0</v>
      </c>
      <c r="H143" s="176" cm="1">
        <f t="array" ref="H143">_xlfn.XLOOKUP(H$1,'PY1 Data(H)'!$A$1:$CZ$1,_xlfn.XLOOKUP($A143,'PY1 Data(H)'!$A$1:$A$288,'PY1 Data(H)'!$A$1:$CZ$288))</f>
        <v>2</v>
      </c>
      <c r="I143" s="176" cm="1">
        <f t="array" ref="I143">_xlfn.XLOOKUP(I$1,'PY1 Data(H)'!$A$1:$CZ$1,_xlfn.XLOOKUP($A143,'PY1 Data(H)'!$A$1:$A$288,'PY1 Data(H)'!$A$1:$CZ$288))</f>
        <v>2</v>
      </c>
      <c r="J143" s="176" cm="1">
        <f t="array" ref="J143">_xlfn.XLOOKUP(J$1,'PY1 Data(H)'!$A$1:$CZ$1,_xlfn.XLOOKUP($A143,'PY1 Data(H)'!$A$1:$A$288,'PY1 Data(H)'!$A$1:$CZ$288))</f>
        <v>2</v>
      </c>
      <c r="K143" s="176" cm="1">
        <f t="array" ref="K143">_xlfn.XLOOKUP(K$1,'PY1 Data(H)'!$A$1:$CZ$1,_xlfn.XLOOKUP($A143,'PY1 Data(H)'!$A$1:$A$288,'PY1 Data(H)'!$A$1:$CZ$288))</f>
        <v>2</v>
      </c>
      <c r="L143" s="176" cm="1">
        <f t="array" ref="L143">_xlfn.XLOOKUP(L$1,'PY1 Data(H)'!$A$1:$CZ$1,_xlfn.XLOOKUP($A143,'PY1 Data(H)'!$A$1:$A$288,'PY1 Data(H)'!$A$1:$CZ$288))</f>
        <v>2</v>
      </c>
      <c r="M143" s="176" cm="1">
        <f t="array" ref="M143">_xlfn.XLOOKUP(M$1,'PY1 Data(H)'!$A$1:$CZ$1,_xlfn.XLOOKUP($A143,'PY1 Data(H)'!$A$1:$A$288,'PY1 Data(H)'!$A$1:$CZ$288))</f>
        <v>2</v>
      </c>
      <c r="N143" s="176" cm="1">
        <f t="array" ref="N143">_xlfn.XLOOKUP(N$1,'PY1 Data(H)'!$A$1:$CZ$1,_xlfn.XLOOKUP($A143,'PY1 Data(H)'!$A$1:$A$288,'PY1 Data(H)'!$A$1:$CZ$288))</f>
        <v>2</v>
      </c>
      <c r="O143" s="176" cm="1">
        <f t="array" ref="O143">_xlfn.XLOOKUP(O$1,'PY1 Data(H)'!$A$1:$CZ$1,_xlfn.XLOOKUP($A143,'PY1 Data(H)'!$A$1:$A$288,'PY1 Data(H)'!$A$1:$CZ$288))</f>
        <v>2</v>
      </c>
      <c r="P143" s="176" cm="1">
        <f t="array" ref="P143">_xlfn.XLOOKUP(P$1,'PY1 Data(H)'!$A$1:$CZ$1,_xlfn.XLOOKUP($A143,'PY1 Data(H)'!$A$1:$A$288,'PY1 Data(H)'!$A$1:$CZ$288))</f>
        <v>1</v>
      </c>
      <c r="Q143" s="176" cm="1">
        <f t="array" ref="Q143">_xlfn.XLOOKUP(Q$1,'PY1 Data(H)'!$A$1:$CZ$1,_xlfn.XLOOKUP($A143,'PY1 Data(H)'!$A$1:$A$288,'PY1 Data(H)'!$A$1:$CZ$288))</f>
        <v>2</v>
      </c>
      <c r="R143" s="176" cm="1">
        <f t="array" ref="R143">_xlfn.XLOOKUP(R$1,'PY1 Data(H)'!$A$1:$CZ$1,_xlfn.XLOOKUP($A143,'PY1 Data(H)'!$A$1:$A$288,'PY1 Data(H)'!$A$1:$CZ$288))</f>
        <v>2</v>
      </c>
      <c r="S143" s="176" cm="1">
        <f t="array" ref="S143">_xlfn.XLOOKUP(S$1,'PY1 Data(H)'!$A$1:$CZ$1,_xlfn.XLOOKUP($A143,'PY1 Data(H)'!$A$1:$A$288,'PY1 Data(H)'!$A$1:$CZ$288))</f>
        <v>2</v>
      </c>
      <c r="T143" s="176" cm="1">
        <f t="array" ref="T143">_xlfn.XLOOKUP(T$1,'PY1 Data(H)'!$A$1:$CZ$1,_xlfn.XLOOKUP($A143,'PY1 Data(H)'!$A$1:$A$288,'PY1 Data(H)'!$A$1:$CZ$288))</f>
        <v>0</v>
      </c>
      <c r="U143" s="176" cm="1">
        <f t="array" ref="U143">_xlfn.XLOOKUP(U$1,'PY1 Data(H)'!$A$1:$CZ$1,_xlfn.XLOOKUP($A143,'PY1 Data(H)'!$A$1:$A$288,'PY1 Data(H)'!$A$1:$CZ$288))</f>
        <v>2</v>
      </c>
      <c r="V143" s="176" cm="1">
        <f t="array" ref="V143">_xlfn.XLOOKUP(V$1,'PY1 Data(H)'!$A$1:$CZ$1,_xlfn.XLOOKUP($A143,'PY1 Data(H)'!$A$1:$A$288,'PY1 Data(H)'!$A$1:$CZ$288))</f>
        <v>2</v>
      </c>
      <c r="W143" s="176" cm="1">
        <f t="array" ref="W143">_xlfn.XLOOKUP(W$1,'PY1 Data(H)'!$A$1:$CZ$1,_xlfn.XLOOKUP($A143,'PY1 Data(H)'!$A$1:$A$288,'PY1 Data(H)'!$A$1:$CZ$288))</f>
        <v>0</v>
      </c>
      <c r="X143" s="176" cm="1">
        <f t="array" ref="X143">_xlfn.XLOOKUP(X$1,'PY1 Data(H)'!$A$1:$CZ$1,_xlfn.XLOOKUP($A143,'PY1 Data(H)'!$A$1:$A$288,'PY1 Data(H)'!$A$1:$CZ$288))</f>
        <v>2</v>
      </c>
      <c r="Y143" s="176" cm="1">
        <f t="array" ref="Y143">_xlfn.XLOOKUP(Y$1,'PY1 Data(H)'!$A$1:$CZ$1,_xlfn.XLOOKUP($A143,'PY1 Data(H)'!$A$1:$A$288,'PY1 Data(H)'!$A$1:$CZ$288))</f>
        <v>2</v>
      </c>
      <c r="Z143" s="176" cm="1">
        <f t="array" ref="Z143">_xlfn.XLOOKUP(Z$1,'PY1 Data(H)'!$A$1:$CZ$1,_xlfn.XLOOKUP($A143,'PY1 Data(H)'!$A$1:$A$288,'PY1 Data(H)'!$A$1:$CZ$288))</f>
        <v>2</v>
      </c>
      <c r="AA143" s="176" cm="1">
        <f t="array" ref="AA143">_xlfn.XLOOKUP(AA$1,'PY1 Data(H)'!$A$1:$CZ$1,_xlfn.XLOOKUP($A143,'PY1 Data(H)'!$A$1:$A$288,'PY1 Data(H)'!$A$1:$CZ$288))</f>
        <v>2</v>
      </c>
      <c r="AB143" s="176" cm="1">
        <f t="array" ref="AB143">_xlfn.XLOOKUP(AB$1,'PY1 Data(H)'!$A$1:$CZ$1,_xlfn.XLOOKUP($A143,'PY1 Data(H)'!$A$1:$A$288,'PY1 Data(H)'!$A$1:$CZ$288))</f>
        <v>2</v>
      </c>
      <c r="AC143" s="176" cm="1">
        <f t="array" ref="AC143">_xlfn.XLOOKUP(AC$1,'PY1 Data(H)'!$A$1:$CZ$1,_xlfn.XLOOKUP($A143,'PY1 Data(H)'!$A$1:$A$288,'PY1 Data(H)'!$A$1:$CZ$288))</f>
        <v>2</v>
      </c>
      <c r="AD143" s="176" cm="1">
        <f t="array" ref="AD143">_xlfn.XLOOKUP(AD$1,'PY1 Data(H)'!$A$1:$CZ$1,_xlfn.XLOOKUP($A143,'PY1 Data(H)'!$A$1:$A$288,'PY1 Data(H)'!$A$1:$CZ$288))</f>
        <v>2</v>
      </c>
      <c r="AE143" s="176" cm="1">
        <f t="array" ref="AE143">_xlfn.XLOOKUP(AE$1,'PY1 Data(H)'!$A$1:$CZ$1,_xlfn.XLOOKUP($A143,'PY1 Data(H)'!$A$1:$A$288,'PY1 Data(H)'!$A$1:$CZ$288))</f>
        <v>2</v>
      </c>
      <c r="AF143" s="176" cm="1">
        <f t="array" ref="AF143">_xlfn.XLOOKUP(AF$1,'PY1 Data(H)'!$A$1:$CZ$1,_xlfn.XLOOKUP($A143,'PY1 Data(H)'!$A$1:$A$288,'PY1 Data(H)'!$A$1:$CZ$288))</f>
        <v>2</v>
      </c>
      <c r="AG143" s="176" cm="1">
        <f t="array" ref="AG143">_xlfn.XLOOKUP(AG$1,'PY1 Data(H)'!$A$1:$CZ$1,_xlfn.XLOOKUP($A143,'PY1 Data(H)'!$A$1:$A$288,'PY1 Data(H)'!$A$1:$CZ$288))</f>
        <v>2</v>
      </c>
      <c r="AH143" s="176" cm="1">
        <f t="array" ref="AH143">_xlfn.XLOOKUP(AH$1,'PY1 Data(H)'!$A$1:$CZ$1,_xlfn.XLOOKUP($A143,'PY1 Data(H)'!$A$1:$A$288,'PY1 Data(H)'!$A$1:$CZ$288))</f>
        <v>2</v>
      </c>
      <c r="AI143" s="176" cm="1">
        <f t="array" ref="AI143">_xlfn.XLOOKUP(AI$1,'PY1 Data(H)'!$A$1:$CZ$1,_xlfn.XLOOKUP($A143,'PY1 Data(H)'!$A$1:$A$288,'PY1 Data(H)'!$A$1:$CZ$288))</f>
        <v>2</v>
      </c>
      <c r="AJ143" s="176" cm="1">
        <f t="array" ref="AJ143">_xlfn.XLOOKUP(AJ$1,'PY1 Data(H)'!$A$1:$CZ$1,_xlfn.XLOOKUP($A143,'PY1 Data(H)'!$A$1:$A$288,'PY1 Data(H)'!$A$1:$CZ$288))</f>
        <v>2</v>
      </c>
      <c r="AK143" s="176" cm="1">
        <f t="array" ref="AK143">_xlfn.XLOOKUP(AK$1,'PY1 Data(H)'!$A$1:$CZ$1,_xlfn.XLOOKUP($A143,'PY1 Data(H)'!$A$1:$A$288,'PY1 Data(H)'!$A$1:$CZ$288))</f>
        <v>2</v>
      </c>
      <c r="AL143" s="176" cm="1">
        <f t="array" ref="AL143">_xlfn.XLOOKUP(AL$1,'PY1 Data(H)'!$A$1:$CZ$1,_xlfn.XLOOKUP($A143,'PY1 Data(H)'!$A$1:$A$288,'PY1 Data(H)'!$A$1:$CZ$288))</f>
        <v>2</v>
      </c>
      <c r="AM143" s="176" cm="1">
        <f t="array" ref="AM143">_xlfn.XLOOKUP(AM$1,'PY1 Data(H)'!$A$1:$CZ$1,_xlfn.XLOOKUP($A143,'PY1 Data(H)'!$A$1:$A$288,'PY1 Data(H)'!$A$1:$CZ$288))</f>
        <v>2</v>
      </c>
      <c r="AN143" s="176" cm="1">
        <f t="array" ref="AN143">_xlfn.XLOOKUP(AN$1,'PY1 Data(H)'!$A$1:$CZ$1,_xlfn.XLOOKUP($A143,'PY1 Data(H)'!$A$1:$A$288,'PY1 Data(H)'!$A$1:$CZ$288))</f>
        <v>2</v>
      </c>
      <c r="AO143" s="176" cm="1">
        <f t="array" ref="AO143">_xlfn.XLOOKUP(AO$1,'PY1 Data(H)'!$A$1:$CZ$1,_xlfn.XLOOKUP($A143,'PY1 Data(H)'!$A$1:$A$288,'PY1 Data(H)'!$A$1:$CZ$288))</f>
        <v>2</v>
      </c>
      <c r="AP143" s="176" cm="1">
        <f t="array" ref="AP143">_xlfn.XLOOKUP(AP$1,'PY1 Data(H)'!$A$1:$CZ$1,_xlfn.XLOOKUP($A143,'PY1 Data(H)'!$A$1:$A$288,'PY1 Data(H)'!$A$1:$CZ$288))</f>
        <v>2</v>
      </c>
      <c r="AQ143" s="176" cm="1">
        <f t="array" ref="AQ143">_xlfn.XLOOKUP(AQ$1,'PY1 Data(H)'!$A$1:$CZ$1,_xlfn.XLOOKUP($A143,'PY1 Data(H)'!$A$1:$A$288,'PY1 Data(H)'!$A$1:$CZ$288))</f>
        <v>2</v>
      </c>
      <c r="AR143" s="176" cm="1">
        <f t="array" ref="AR143">_xlfn.XLOOKUP(AR$1,'PY1 Data(H)'!$A$1:$CZ$1,_xlfn.XLOOKUP($A143,'PY1 Data(H)'!$A$1:$A$288,'PY1 Data(H)'!$A$1:$CZ$288))</f>
        <v>2</v>
      </c>
      <c r="AS143" s="176" cm="1">
        <f t="array" ref="AS143">_xlfn.XLOOKUP(AS$1,'PY1 Data(H)'!$A$1:$CZ$1,_xlfn.XLOOKUP($A143,'PY1 Data(H)'!$A$1:$A$288,'PY1 Data(H)'!$A$1:$CZ$288))</f>
        <v>1</v>
      </c>
      <c r="AT143" s="176" cm="1">
        <f t="array" ref="AT143">_xlfn.XLOOKUP(AT$1,'PY1 Data(H)'!$A$1:$CZ$1,_xlfn.XLOOKUP($A143,'PY1 Data(H)'!$A$1:$A$288,'PY1 Data(H)'!$A$1:$CZ$288))</f>
        <v>2</v>
      </c>
      <c r="AU143" s="176" cm="1">
        <f t="array" ref="AU143">_xlfn.XLOOKUP(AU$1,'PY1 Data(H)'!$A$1:$CZ$1,_xlfn.XLOOKUP($A143,'PY1 Data(H)'!$A$1:$A$288,'PY1 Data(H)'!$A$1:$CZ$288))</f>
        <v>2</v>
      </c>
      <c r="AV143" s="176" cm="1">
        <f t="array" ref="AV143">_xlfn.XLOOKUP(AV$1,'PY1 Data(H)'!$A$1:$CZ$1,_xlfn.XLOOKUP($A143,'PY1 Data(H)'!$A$1:$A$288,'PY1 Data(H)'!$A$1:$CZ$288))</f>
        <v>2</v>
      </c>
      <c r="AW143" s="176" cm="1">
        <f t="array" ref="AW143">_xlfn.XLOOKUP(AW$1,'PY1 Data(H)'!$A$1:$CZ$1,_xlfn.XLOOKUP($A143,'PY1 Data(H)'!$A$1:$A$288,'PY1 Data(H)'!$A$1:$CZ$288))</f>
        <v>2</v>
      </c>
      <c r="AX143" s="176" cm="1">
        <f t="array" ref="AX143">_xlfn.XLOOKUP(AX$1,'PY1 Data(H)'!$A$1:$CZ$1,_xlfn.XLOOKUP($A143,'PY1 Data(H)'!$A$1:$A$288,'PY1 Data(H)'!$A$1:$CZ$288))</f>
        <v>2</v>
      </c>
      <c r="AY143" s="176" cm="1">
        <f t="array" ref="AY143">_xlfn.XLOOKUP(AY$1,'PY1 Data(H)'!$A$1:$CZ$1,_xlfn.XLOOKUP($A143,'PY1 Data(H)'!$A$1:$A$288,'PY1 Data(H)'!$A$1:$CZ$288))</f>
        <v>0</v>
      </c>
      <c r="AZ143" s="176" cm="1">
        <f t="array" ref="AZ143">_xlfn.XLOOKUP(AZ$1,'PY1 Data(H)'!$A$1:$CZ$1,_xlfn.XLOOKUP($A143,'PY1 Data(H)'!$A$1:$A$288,'PY1 Data(H)'!$A$1:$CZ$288))</f>
        <v>2</v>
      </c>
      <c r="BA143" s="176" cm="1">
        <f t="array" ref="BA143">_xlfn.XLOOKUP(BA$1,'PY1 Data(H)'!$A$1:$CZ$1,_xlfn.XLOOKUP($A143,'PY1 Data(H)'!$A$1:$A$288,'PY1 Data(H)'!$A$1:$CZ$288))</f>
        <v>1</v>
      </c>
      <c r="BB143" s="176" cm="1">
        <f t="array" ref="BB143">_xlfn.XLOOKUP(BB$1,'PY1 Data(H)'!$A$1:$CZ$1,_xlfn.XLOOKUP($A143,'PY1 Data(H)'!$A$1:$A$288,'PY1 Data(H)'!$A$1:$CZ$288))</f>
        <v>1</v>
      </c>
      <c r="BC143" s="176" cm="1">
        <f t="array" ref="BC143">_xlfn.XLOOKUP(BC$1,'PY1 Data(H)'!$A$1:$CZ$1,_xlfn.XLOOKUP($A143,'PY1 Data(H)'!$A$1:$A$288,'PY1 Data(H)'!$A$1:$CZ$288))</f>
        <v>2</v>
      </c>
      <c r="BD143" s="176" cm="1">
        <f t="array" ref="BD143">_xlfn.XLOOKUP(BD$1,'PY1 Data(H)'!$A$1:$CZ$1,_xlfn.XLOOKUP($A143,'PY1 Data(H)'!$A$1:$A$288,'PY1 Data(H)'!$A$1:$CZ$288))</f>
        <v>2</v>
      </c>
      <c r="BE143" s="176" cm="1">
        <f t="array" ref="BE143">_xlfn.XLOOKUP(BE$1,'PY1 Data(H)'!$A$1:$CZ$1,_xlfn.XLOOKUP($A143,'PY1 Data(H)'!$A$1:$A$288,'PY1 Data(H)'!$A$1:$CZ$288))</f>
        <v>2</v>
      </c>
      <c r="BF143" s="176" cm="1">
        <f t="array" ref="BF143">_xlfn.XLOOKUP(BF$1,'PY1 Data(H)'!$A$1:$CZ$1,_xlfn.XLOOKUP($A143,'PY1 Data(H)'!$A$1:$A$288,'PY1 Data(H)'!$A$1:$CZ$288))</f>
        <v>2</v>
      </c>
      <c r="BG143" s="176" cm="1">
        <f t="array" ref="BG143">_xlfn.XLOOKUP(BG$1,'PY1 Data(H)'!$A$1:$CZ$1,_xlfn.XLOOKUP($A143,'PY1 Data(H)'!$A$1:$A$288,'PY1 Data(H)'!$A$1:$CZ$288))</f>
        <v>2</v>
      </c>
      <c r="BH143" s="176" cm="1">
        <f t="array" ref="BH143">_xlfn.XLOOKUP(BH$1,'PY1 Data(H)'!$A$1:$CZ$1,_xlfn.XLOOKUP($A143,'PY1 Data(H)'!$A$1:$A$288,'PY1 Data(H)'!$A$1:$CZ$288))</f>
        <v>2</v>
      </c>
      <c r="BI143" s="176" cm="1">
        <f t="array" ref="BI143">_xlfn.XLOOKUP(BI$1,'PY1 Data(H)'!$A$1:$CZ$1,_xlfn.XLOOKUP($A143,'PY1 Data(H)'!$A$1:$A$288,'PY1 Data(H)'!$A$1:$CZ$288))</f>
        <v>2</v>
      </c>
      <c r="BJ143" s="176" cm="1">
        <f t="array" ref="BJ143">_xlfn.XLOOKUP(BJ$1,'PY1 Data(H)'!$A$1:$CZ$1,_xlfn.XLOOKUP($A143,'PY1 Data(H)'!$A$1:$A$288,'PY1 Data(H)'!$A$1:$CZ$288))</f>
        <v>2</v>
      </c>
      <c r="BK143" s="176" cm="1">
        <f t="array" ref="BK143">_xlfn.XLOOKUP(BK$1,'PY1 Data(H)'!$A$1:$CZ$1,_xlfn.XLOOKUP($A143,'PY1 Data(H)'!$A$1:$A$288,'PY1 Data(H)'!$A$1:$CZ$288))</f>
        <v>2</v>
      </c>
      <c r="BL143" s="176" cm="1">
        <f t="array" ref="BL143">_xlfn.XLOOKUP(BL$1,'PY1 Data(H)'!$A$1:$CZ$1,_xlfn.XLOOKUP($A143,'PY1 Data(H)'!$A$1:$A$288,'PY1 Data(H)'!$A$1:$CZ$288))</f>
        <v>2</v>
      </c>
      <c r="BM143" s="176" cm="1">
        <f t="array" ref="BM143">_xlfn.XLOOKUP(BM$1,'PY1 Data(H)'!$A$1:$CZ$1,_xlfn.XLOOKUP($A143,'PY1 Data(H)'!$A$1:$A$288,'PY1 Data(H)'!$A$1:$CZ$288))</f>
        <v>2</v>
      </c>
      <c r="BN143" s="176" cm="1">
        <f t="array" ref="BN143">_xlfn.XLOOKUP(BN$1,'PY1 Data(H)'!$A$1:$CZ$1,_xlfn.XLOOKUP($A143,'PY1 Data(H)'!$A$1:$A$288,'PY1 Data(H)'!$A$1:$CZ$288))</f>
        <v>2</v>
      </c>
      <c r="BO143" s="176" cm="1">
        <f t="array" ref="BO143">_xlfn.XLOOKUP(BO$1,'PY1 Data(H)'!$A$1:$CZ$1,_xlfn.XLOOKUP($A143,'PY1 Data(H)'!$A$1:$A$288,'PY1 Data(H)'!$A$1:$CZ$288))</f>
        <v>2</v>
      </c>
      <c r="BP143" s="176" cm="1">
        <f t="array" ref="BP143">_xlfn.XLOOKUP(BP$1,'PY1 Data(H)'!$A$1:$CZ$1,_xlfn.XLOOKUP($A143,'PY1 Data(H)'!$A$1:$A$288,'PY1 Data(H)'!$A$1:$CZ$288))</f>
        <v>2</v>
      </c>
      <c r="BQ143" s="176" cm="1">
        <f t="array" ref="BQ143">_xlfn.XLOOKUP(BQ$1,'PY1 Data(H)'!$A$1:$CZ$1,_xlfn.XLOOKUP($A143,'PY1 Data(H)'!$A$1:$A$288,'PY1 Data(H)'!$A$1:$CZ$288))</f>
        <v>2</v>
      </c>
      <c r="BR143" s="176" cm="1">
        <f t="array" ref="BR143">_xlfn.XLOOKUP(BR$1,'PY1 Data(H)'!$A$1:$CZ$1,_xlfn.XLOOKUP($A143,'PY1 Data(H)'!$A$1:$A$288,'PY1 Data(H)'!$A$1:$CZ$288))</f>
        <v>2</v>
      </c>
      <c r="BS143" s="176" cm="1">
        <f t="array" ref="BS143">_xlfn.XLOOKUP(BS$1,'PY1 Data(H)'!$A$1:$CZ$1,_xlfn.XLOOKUP($A143,'PY1 Data(H)'!$A$1:$A$288,'PY1 Data(H)'!$A$1:$CZ$288))</f>
        <v>2</v>
      </c>
      <c r="BT143" s="176" cm="1">
        <f t="array" ref="BT143">_xlfn.XLOOKUP(BT$1,'PY1 Data(H)'!$A$1:$CZ$1,_xlfn.XLOOKUP($A143,'PY1 Data(H)'!$A$1:$A$288,'PY1 Data(H)'!$A$1:$CZ$288))</f>
        <v>2</v>
      </c>
      <c r="BU143" s="176" cm="1">
        <f t="array" ref="BU143">_xlfn.XLOOKUP(BU$1,'PY1 Data(H)'!$A$1:$CZ$1,_xlfn.XLOOKUP($A143,'PY1 Data(H)'!$A$1:$A$288,'PY1 Data(H)'!$A$1:$CZ$288))</f>
        <v>2</v>
      </c>
      <c r="BV143" s="176" cm="1">
        <f t="array" ref="BV143">_xlfn.XLOOKUP(BV$1,'PY1 Data(H)'!$A$1:$CZ$1,_xlfn.XLOOKUP($A143,'PY1 Data(H)'!$A$1:$A$288,'PY1 Data(H)'!$A$1:$CZ$288))</f>
        <v>2</v>
      </c>
      <c r="BW143" s="176" cm="1">
        <f t="array" ref="BW143">_xlfn.XLOOKUP(BW$1,'PY1 Data(H)'!$A$1:$CZ$1,_xlfn.XLOOKUP($A143,'PY1 Data(H)'!$A$1:$A$288,'PY1 Data(H)'!$A$1:$CZ$288))</f>
        <v>2</v>
      </c>
      <c r="BX143" s="176" cm="1">
        <f t="array" ref="BX143">_xlfn.XLOOKUP(BX$1,'PY1 Data(H)'!$A$1:$CZ$1,_xlfn.XLOOKUP($A143,'PY1 Data(H)'!$A$1:$A$288,'PY1 Data(H)'!$A$1:$CZ$288))</f>
        <v>2</v>
      </c>
      <c r="BY143" s="176" cm="1">
        <f t="array" ref="BY143">_xlfn.XLOOKUP(BY$1,'PY1 Data(H)'!$A$1:$CZ$1,_xlfn.XLOOKUP($A143,'PY1 Data(H)'!$A$1:$A$288,'PY1 Data(H)'!$A$1:$CZ$288))</f>
        <v>2</v>
      </c>
      <c r="BZ143" s="176" cm="1">
        <f t="array" ref="BZ143">_xlfn.XLOOKUP(BZ$1,'PY1 Data(H)'!$A$1:$CZ$1,_xlfn.XLOOKUP($A143,'PY1 Data(H)'!$A$1:$A$288,'PY1 Data(H)'!$A$1:$CZ$288))</f>
        <v>2</v>
      </c>
      <c r="CA143" s="176" cm="1">
        <f t="array" ref="CA143">_xlfn.XLOOKUP(CA$1,'PY1 Data(H)'!$A$1:$CZ$1,_xlfn.XLOOKUP($A143,'PY1 Data(H)'!$A$1:$A$288,'PY1 Data(H)'!$A$1:$CZ$288))</f>
        <v>2</v>
      </c>
      <c r="CB143" s="176" cm="1">
        <f t="array" ref="CB143">_xlfn.XLOOKUP(CB$1,'PY1 Data(H)'!$A$1:$CZ$1,_xlfn.XLOOKUP($A143,'PY1 Data(H)'!$A$1:$A$288,'PY1 Data(H)'!$A$1:$CZ$288))</f>
        <v>2</v>
      </c>
      <c r="CC143" s="176" cm="1">
        <f t="array" ref="CC143">_xlfn.XLOOKUP(CC$1,'PY1 Data(H)'!$A$1:$CZ$1,_xlfn.XLOOKUP($A143,'PY1 Data(H)'!$A$1:$A$288,'PY1 Data(H)'!$A$1:$CZ$288))</f>
        <v>1</v>
      </c>
      <c r="CD143" s="176" cm="1">
        <f t="array" ref="CD143">_xlfn.XLOOKUP(CD$1,'PY1 Data(H)'!$A$1:$CZ$1,_xlfn.XLOOKUP($A143,'PY1 Data(H)'!$A$1:$A$288,'PY1 Data(H)'!$A$1:$CZ$288))</f>
        <v>1</v>
      </c>
      <c r="CE143" s="176" cm="1">
        <f t="array" ref="CE143">_xlfn.XLOOKUP(CE$1,'PY1 Data(H)'!$A$1:$CZ$1,_xlfn.XLOOKUP($A143,'PY1 Data(H)'!$A$1:$A$288,'PY1 Data(H)'!$A$1:$CZ$288))</f>
        <v>2</v>
      </c>
      <c r="CF143" s="176" cm="1">
        <f t="array" ref="CF143">_xlfn.XLOOKUP(CF$1,'PY1 Data(H)'!$A$1:$CZ$1,_xlfn.XLOOKUP($A143,'PY1 Data(H)'!$A$1:$A$288,'PY1 Data(H)'!$A$1:$CZ$288))</f>
        <v>2</v>
      </c>
      <c r="CG143" s="176" cm="1">
        <f t="array" ref="CG143">_xlfn.XLOOKUP(CG$1,'PY1 Data(H)'!$A$1:$CZ$1,_xlfn.XLOOKUP($A143,'PY1 Data(H)'!$A$1:$A$288,'PY1 Data(H)'!$A$1:$CZ$288))</f>
        <v>2</v>
      </c>
      <c r="CH143" s="176" cm="1">
        <f t="array" ref="CH143">_xlfn.XLOOKUP(CH$1,'PY1 Data(H)'!$A$1:$CZ$1,_xlfn.XLOOKUP($A143,'PY1 Data(H)'!$A$1:$A$288,'PY1 Data(H)'!$A$1:$CZ$288))</f>
        <v>2</v>
      </c>
      <c r="CI143" s="176" cm="1">
        <f t="array" ref="CI143">_xlfn.XLOOKUP(CI$1,'PY1 Data(H)'!$A$1:$CZ$1,_xlfn.XLOOKUP($A143,'PY1 Data(H)'!$A$1:$A$288,'PY1 Data(H)'!$A$1:$CZ$288))</f>
        <v>2</v>
      </c>
      <c r="CJ143" s="176" cm="1">
        <f t="array" ref="CJ143">_xlfn.XLOOKUP(CJ$1,'PY1 Data(H)'!$A$1:$CZ$1,_xlfn.XLOOKUP($A143,'PY1 Data(H)'!$A$1:$A$288,'PY1 Data(H)'!$A$1:$CZ$288))</f>
        <v>2</v>
      </c>
      <c r="CK143" s="176" cm="1">
        <f t="array" ref="CK143">_xlfn.XLOOKUP(CK$1,'PY1 Data(H)'!$A$1:$CZ$1,_xlfn.XLOOKUP($A143,'PY1 Data(H)'!$A$1:$A$288,'PY1 Data(H)'!$A$1:$CZ$288))</f>
        <v>2</v>
      </c>
      <c r="CL143" s="176" cm="1">
        <f t="array" ref="CL143">_xlfn.XLOOKUP(CL$1,'PY1 Data(H)'!$A$1:$CZ$1,_xlfn.XLOOKUP($A143,'PY1 Data(H)'!$A$1:$A$288,'PY1 Data(H)'!$A$1:$CZ$288))</f>
        <v>2</v>
      </c>
      <c r="CM143" s="176" cm="1">
        <f t="array" ref="CM143">_xlfn.XLOOKUP(CM$1,'PY1 Data(H)'!$A$1:$CZ$1,_xlfn.XLOOKUP($A143,'PY1 Data(H)'!$A$1:$A$288,'PY1 Data(H)'!$A$1:$CZ$288))</f>
        <v>1</v>
      </c>
      <c r="CN143" s="176" cm="1">
        <f t="array" ref="CN143">_xlfn.XLOOKUP(CN$1,'PY1 Data(H)'!$A$1:$CZ$1,_xlfn.XLOOKUP($A143,'PY1 Data(H)'!$A$1:$A$288,'PY1 Data(H)'!$A$1:$CZ$288))</f>
        <v>2</v>
      </c>
      <c r="CO143" s="176" cm="1">
        <f t="array" ref="CO143">_xlfn.XLOOKUP(CO$1,'PY1 Data(H)'!$A$1:$CZ$1,_xlfn.XLOOKUP($A143,'PY1 Data(H)'!$A$1:$A$288,'PY1 Data(H)'!$A$1:$CZ$288))</f>
        <v>2</v>
      </c>
      <c r="CP143" s="176" cm="1">
        <f t="array" ref="CP143">_xlfn.XLOOKUP(CP$1,'PY1 Data(H)'!$A$1:$CZ$1,_xlfn.XLOOKUP($A143,'PY1 Data(H)'!$A$1:$A$288,'PY1 Data(H)'!$A$1:$CZ$288))</f>
        <v>2</v>
      </c>
      <c r="CQ143" s="176" cm="1">
        <f t="array" ref="CQ143">_xlfn.XLOOKUP(CQ$1,'PY1 Data(H)'!$A$1:$CZ$1,_xlfn.XLOOKUP($A143,'PY1 Data(H)'!$A$1:$A$288,'PY1 Data(H)'!$A$1:$CZ$288))</f>
        <v>1</v>
      </c>
      <c r="CR143" s="176" cm="1">
        <f t="array" ref="CR143">_xlfn.XLOOKUP(CR$1,'PY1 Data(H)'!$A$1:$CZ$1,_xlfn.XLOOKUP($A143,'PY1 Data(H)'!$A$1:$A$288,'PY1 Data(H)'!$A$1:$CZ$288))</f>
        <v>2</v>
      </c>
      <c r="CS143" s="176" cm="1">
        <f t="array" ref="CS143">_xlfn.XLOOKUP(CS$1,'PY1 Data(H)'!$A$1:$CZ$1,_xlfn.XLOOKUP($A143,'PY1 Data(H)'!$A$1:$A$288,'PY1 Data(H)'!$A$1:$CZ$288))</f>
        <v>2</v>
      </c>
      <c r="CT143" s="176" cm="1">
        <f t="array" ref="CT143">_xlfn.XLOOKUP(CT$1,'PY1 Data(H)'!$A$1:$CZ$1,_xlfn.XLOOKUP($A143,'PY1 Data(H)'!$A$1:$A$288,'PY1 Data(H)'!$A$1:$CZ$288))</f>
        <v>2</v>
      </c>
      <c r="CU143" s="176" cm="1">
        <f t="array" ref="CU143">_xlfn.XLOOKUP(CU$1,'PY1 Data(H)'!$A$1:$CZ$1,_xlfn.XLOOKUP($A143,'PY1 Data(H)'!$A$1:$A$288,'PY1 Data(H)'!$A$1:$CZ$288))</f>
        <v>2</v>
      </c>
      <c r="CV143" s="176" cm="1">
        <f t="array" ref="CV143">_xlfn.XLOOKUP(CV$1,'PY1 Data(H)'!$A$1:$CZ$1,_xlfn.XLOOKUP($A143,'PY1 Data(H)'!$A$1:$A$288,'PY1 Data(H)'!$A$1:$CZ$288))</f>
        <v>2</v>
      </c>
      <c r="CW143" s="176" cm="1">
        <f t="array" ref="CW143">_xlfn.XLOOKUP(CW$1,'PY1 Data(H)'!$A$1:$CZ$1,_xlfn.XLOOKUP($A143,'PY1 Data(H)'!$A$1:$A$288,'PY1 Data(H)'!$A$1:$CZ$288))</f>
        <v>2</v>
      </c>
      <c r="CX143" s="176" cm="1">
        <f t="array" ref="CX143">_xlfn.XLOOKUP(CX$1,'PY1 Data(H)'!$A$1:$CZ$1,_xlfn.XLOOKUP($A143,'PY1 Data(H)'!$A$1:$A$288,'PY1 Data(H)'!$A$1:$CZ$288))</f>
        <v>2</v>
      </c>
      <c r="CY143" s="176" cm="1">
        <f t="array" ref="CY143">_xlfn.XLOOKUP(CY$1,'PY1 Data(H)'!$A$1:$CZ$1,_xlfn.XLOOKUP($A143,'PY1 Data(H)'!$A$1:$A$288,'PY1 Data(H)'!$A$1:$CZ$288))</f>
        <v>2</v>
      </c>
    </row>
    <row r="144" spans="1:103" x14ac:dyDescent="0.3">
      <c r="A144">
        <v>989</v>
      </c>
      <c r="D144" s="176" cm="1">
        <f t="array" ref="D144">_xlfn.XLOOKUP(D$1,'PY1 Data(H)'!$A$1:$CZ$1,_xlfn.XLOOKUP($A144,'PY1 Data(H)'!$A$1:$A$288,'PY1 Data(H)'!$A$1:$CZ$288))</f>
        <v>1</v>
      </c>
      <c r="E144" s="176" cm="1">
        <f t="array" ref="E144">_xlfn.XLOOKUP(E$1,'PY1 Data(H)'!$A$1:$CZ$1,_xlfn.XLOOKUP($A144,'PY1 Data(H)'!$A$1:$A$288,'PY1 Data(H)'!$A$1:$CZ$288))</f>
        <v>3</v>
      </c>
      <c r="F144" s="176" cm="1">
        <f t="array" ref="F144">_xlfn.XLOOKUP(F$1,'PY1 Data(H)'!$A$1:$CZ$1,_xlfn.XLOOKUP($A144,'PY1 Data(H)'!$A$1:$A$288,'PY1 Data(H)'!$A$1:$CZ$288))</f>
        <v>3</v>
      </c>
      <c r="G144" s="176" cm="1">
        <f t="array" ref="G144">_xlfn.XLOOKUP(G$1,'PY1 Data(H)'!$A$1:$CZ$1,_xlfn.XLOOKUP($A144,'PY1 Data(H)'!$A$1:$A$288,'PY1 Data(H)'!$A$1:$CZ$288))</f>
        <v>0</v>
      </c>
      <c r="H144" s="176" cm="1">
        <f t="array" ref="H144">_xlfn.XLOOKUP(H$1,'PY1 Data(H)'!$A$1:$CZ$1,_xlfn.XLOOKUP($A144,'PY1 Data(H)'!$A$1:$A$288,'PY1 Data(H)'!$A$1:$CZ$288))</f>
        <v>0</v>
      </c>
      <c r="I144" s="176" cm="1">
        <f t="array" ref="I144">_xlfn.XLOOKUP(I$1,'PY1 Data(H)'!$A$1:$CZ$1,_xlfn.XLOOKUP($A144,'PY1 Data(H)'!$A$1:$A$288,'PY1 Data(H)'!$A$1:$CZ$288))</f>
        <v>3</v>
      </c>
      <c r="J144" s="176" cm="1">
        <f t="array" ref="J144">_xlfn.XLOOKUP(J$1,'PY1 Data(H)'!$A$1:$CZ$1,_xlfn.XLOOKUP($A144,'PY1 Data(H)'!$A$1:$A$288,'PY1 Data(H)'!$A$1:$CZ$288))</f>
        <v>3</v>
      </c>
      <c r="K144" s="176" cm="1">
        <f t="array" ref="K144">_xlfn.XLOOKUP(K$1,'PY1 Data(H)'!$A$1:$CZ$1,_xlfn.XLOOKUP($A144,'PY1 Data(H)'!$A$1:$A$288,'PY1 Data(H)'!$A$1:$CZ$288))</f>
        <v>3</v>
      </c>
      <c r="L144" s="176" cm="1">
        <f t="array" ref="L144">_xlfn.XLOOKUP(L$1,'PY1 Data(H)'!$A$1:$CZ$1,_xlfn.XLOOKUP($A144,'PY1 Data(H)'!$A$1:$A$288,'PY1 Data(H)'!$A$1:$CZ$288))</f>
        <v>3</v>
      </c>
      <c r="M144" s="176" cm="1">
        <f t="array" ref="M144">_xlfn.XLOOKUP(M$1,'PY1 Data(H)'!$A$1:$CZ$1,_xlfn.XLOOKUP($A144,'PY1 Data(H)'!$A$1:$A$288,'PY1 Data(H)'!$A$1:$CZ$288))</f>
        <v>0</v>
      </c>
      <c r="N144" s="176" cm="1">
        <f t="array" ref="N144">_xlfn.XLOOKUP(N$1,'PY1 Data(H)'!$A$1:$CZ$1,_xlfn.XLOOKUP($A144,'PY1 Data(H)'!$A$1:$A$288,'PY1 Data(H)'!$A$1:$CZ$288))</f>
        <v>3</v>
      </c>
      <c r="O144" s="176" cm="1">
        <f t="array" ref="O144">_xlfn.XLOOKUP(O$1,'PY1 Data(H)'!$A$1:$CZ$1,_xlfn.XLOOKUP($A144,'PY1 Data(H)'!$A$1:$A$288,'PY1 Data(H)'!$A$1:$CZ$288))</f>
        <v>3</v>
      </c>
      <c r="P144" s="176" cm="1">
        <f t="array" ref="P144">_xlfn.XLOOKUP(P$1,'PY1 Data(H)'!$A$1:$CZ$1,_xlfn.XLOOKUP($A144,'PY1 Data(H)'!$A$1:$A$288,'PY1 Data(H)'!$A$1:$CZ$288))</f>
        <v>1</v>
      </c>
      <c r="Q144" s="176" cm="1">
        <f t="array" ref="Q144">_xlfn.XLOOKUP(Q$1,'PY1 Data(H)'!$A$1:$CZ$1,_xlfn.XLOOKUP($A144,'PY1 Data(H)'!$A$1:$A$288,'PY1 Data(H)'!$A$1:$CZ$288))</f>
        <v>0</v>
      </c>
      <c r="R144" s="176" cm="1">
        <f t="array" ref="R144">_xlfn.XLOOKUP(R$1,'PY1 Data(H)'!$A$1:$CZ$1,_xlfn.XLOOKUP($A144,'PY1 Data(H)'!$A$1:$A$288,'PY1 Data(H)'!$A$1:$CZ$288))</f>
        <v>3</v>
      </c>
      <c r="S144" s="176" cm="1">
        <f t="array" ref="S144">_xlfn.XLOOKUP(S$1,'PY1 Data(H)'!$A$1:$CZ$1,_xlfn.XLOOKUP($A144,'PY1 Data(H)'!$A$1:$A$288,'PY1 Data(H)'!$A$1:$CZ$288))</f>
        <v>3</v>
      </c>
      <c r="T144" s="176" cm="1">
        <f t="array" ref="T144">_xlfn.XLOOKUP(T$1,'PY1 Data(H)'!$A$1:$CZ$1,_xlfn.XLOOKUP($A144,'PY1 Data(H)'!$A$1:$A$288,'PY1 Data(H)'!$A$1:$CZ$288))</f>
        <v>0</v>
      </c>
      <c r="U144" s="176" cm="1">
        <f t="array" ref="U144">_xlfn.XLOOKUP(U$1,'PY1 Data(H)'!$A$1:$CZ$1,_xlfn.XLOOKUP($A144,'PY1 Data(H)'!$A$1:$A$288,'PY1 Data(H)'!$A$1:$CZ$288))</f>
        <v>3</v>
      </c>
      <c r="V144" s="176" cm="1">
        <f t="array" ref="V144">_xlfn.XLOOKUP(V$1,'PY1 Data(H)'!$A$1:$CZ$1,_xlfn.XLOOKUP($A144,'PY1 Data(H)'!$A$1:$A$288,'PY1 Data(H)'!$A$1:$CZ$288))</f>
        <v>3</v>
      </c>
      <c r="W144" s="176" cm="1">
        <f t="array" ref="W144">_xlfn.XLOOKUP(W$1,'PY1 Data(H)'!$A$1:$CZ$1,_xlfn.XLOOKUP($A144,'PY1 Data(H)'!$A$1:$A$288,'PY1 Data(H)'!$A$1:$CZ$288))</f>
        <v>0</v>
      </c>
      <c r="X144" s="176" cm="1">
        <f t="array" ref="X144">_xlfn.XLOOKUP(X$1,'PY1 Data(H)'!$A$1:$CZ$1,_xlfn.XLOOKUP($A144,'PY1 Data(H)'!$A$1:$A$288,'PY1 Data(H)'!$A$1:$CZ$288))</f>
        <v>3</v>
      </c>
      <c r="Y144" s="176" cm="1">
        <f t="array" ref="Y144">_xlfn.XLOOKUP(Y$1,'PY1 Data(H)'!$A$1:$CZ$1,_xlfn.XLOOKUP($A144,'PY1 Data(H)'!$A$1:$A$288,'PY1 Data(H)'!$A$1:$CZ$288))</f>
        <v>0</v>
      </c>
      <c r="Z144" s="176" cm="1">
        <f t="array" ref="Z144">_xlfn.XLOOKUP(Z$1,'PY1 Data(H)'!$A$1:$CZ$1,_xlfn.XLOOKUP($A144,'PY1 Data(H)'!$A$1:$A$288,'PY1 Data(H)'!$A$1:$CZ$288))</f>
        <v>3</v>
      </c>
      <c r="AA144" s="176" cm="1">
        <f t="array" ref="AA144">_xlfn.XLOOKUP(AA$1,'PY1 Data(H)'!$A$1:$CZ$1,_xlfn.XLOOKUP($A144,'PY1 Data(H)'!$A$1:$A$288,'PY1 Data(H)'!$A$1:$CZ$288))</f>
        <v>3</v>
      </c>
      <c r="AB144" s="176" cm="1">
        <f t="array" ref="AB144">_xlfn.XLOOKUP(AB$1,'PY1 Data(H)'!$A$1:$CZ$1,_xlfn.XLOOKUP($A144,'PY1 Data(H)'!$A$1:$A$288,'PY1 Data(H)'!$A$1:$CZ$288))</f>
        <v>3</v>
      </c>
      <c r="AC144" s="176" cm="1">
        <f t="array" ref="AC144">_xlfn.XLOOKUP(AC$1,'PY1 Data(H)'!$A$1:$CZ$1,_xlfn.XLOOKUP($A144,'PY1 Data(H)'!$A$1:$A$288,'PY1 Data(H)'!$A$1:$CZ$288))</f>
        <v>3</v>
      </c>
      <c r="AD144" s="176" cm="1">
        <f t="array" ref="AD144">_xlfn.XLOOKUP(AD$1,'PY1 Data(H)'!$A$1:$CZ$1,_xlfn.XLOOKUP($A144,'PY1 Data(H)'!$A$1:$A$288,'PY1 Data(H)'!$A$1:$CZ$288))</f>
        <v>3</v>
      </c>
      <c r="AE144" s="176" cm="1">
        <f t="array" ref="AE144">_xlfn.XLOOKUP(AE$1,'PY1 Data(H)'!$A$1:$CZ$1,_xlfn.XLOOKUP($A144,'PY1 Data(H)'!$A$1:$A$288,'PY1 Data(H)'!$A$1:$CZ$288))</f>
        <v>3</v>
      </c>
      <c r="AF144" s="176" cm="1">
        <f t="array" ref="AF144">_xlfn.XLOOKUP(AF$1,'PY1 Data(H)'!$A$1:$CZ$1,_xlfn.XLOOKUP($A144,'PY1 Data(H)'!$A$1:$A$288,'PY1 Data(H)'!$A$1:$CZ$288))</f>
        <v>3</v>
      </c>
      <c r="AG144" s="176" cm="1">
        <f t="array" ref="AG144">_xlfn.XLOOKUP(AG$1,'PY1 Data(H)'!$A$1:$CZ$1,_xlfn.XLOOKUP($A144,'PY1 Data(H)'!$A$1:$A$288,'PY1 Data(H)'!$A$1:$CZ$288))</f>
        <v>3</v>
      </c>
      <c r="AH144" s="176" cm="1">
        <f t="array" ref="AH144">_xlfn.XLOOKUP(AH$1,'PY1 Data(H)'!$A$1:$CZ$1,_xlfn.XLOOKUP($A144,'PY1 Data(H)'!$A$1:$A$288,'PY1 Data(H)'!$A$1:$CZ$288))</f>
        <v>3</v>
      </c>
      <c r="AI144" s="176" cm="1">
        <f t="array" ref="AI144">_xlfn.XLOOKUP(AI$1,'PY1 Data(H)'!$A$1:$CZ$1,_xlfn.XLOOKUP($A144,'PY1 Data(H)'!$A$1:$A$288,'PY1 Data(H)'!$A$1:$CZ$288))</f>
        <v>3</v>
      </c>
      <c r="AJ144" s="176" cm="1">
        <f t="array" ref="AJ144">_xlfn.XLOOKUP(AJ$1,'PY1 Data(H)'!$A$1:$CZ$1,_xlfn.XLOOKUP($A144,'PY1 Data(H)'!$A$1:$A$288,'PY1 Data(H)'!$A$1:$CZ$288))</f>
        <v>3</v>
      </c>
      <c r="AK144" s="176" cm="1">
        <f t="array" ref="AK144">_xlfn.XLOOKUP(AK$1,'PY1 Data(H)'!$A$1:$CZ$1,_xlfn.XLOOKUP($A144,'PY1 Data(H)'!$A$1:$A$288,'PY1 Data(H)'!$A$1:$CZ$288))</f>
        <v>3</v>
      </c>
      <c r="AL144" s="176" cm="1">
        <f t="array" ref="AL144">_xlfn.XLOOKUP(AL$1,'PY1 Data(H)'!$A$1:$CZ$1,_xlfn.XLOOKUP($A144,'PY1 Data(H)'!$A$1:$A$288,'PY1 Data(H)'!$A$1:$CZ$288))</f>
        <v>0</v>
      </c>
      <c r="AM144" s="176" cm="1">
        <f t="array" ref="AM144">_xlfn.XLOOKUP(AM$1,'PY1 Data(H)'!$A$1:$CZ$1,_xlfn.XLOOKUP($A144,'PY1 Data(H)'!$A$1:$A$288,'PY1 Data(H)'!$A$1:$CZ$288))</f>
        <v>3</v>
      </c>
      <c r="AN144" s="176" cm="1">
        <f t="array" ref="AN144">_xlfn.XLOOKUP(AN$1,'PY1 Data(H)'!$A$1:$CZ$1,_xlfn.XLOOKUP($A144,'PY1 Data(H)'!$A$1:$A$288,'PY1 Data(H)'!$A$1:$CZ$288))</f>
        <v>3</v>
      </c>
      <c r="AO144" s="176" cm="1">
        <f t="array" ref="AO144">_xlfn.XLOOKUP(AO$1,'PY1 Data(H)'!$A$1:$CZ$1,_xlfn.XLOOKUP($A144,'PY1 Data(H)'!$A$1:$A$288,'PY1 Data(H)'!$A$1:$CZ$288))</f>
        <v>3</v>
      </c>
      <c r="AP144" s="176" cm="1">
        <f t="array" ref="AP144">_xlfn.XLOOKUP(AP$1,'PY1 Data(H)'!$A$1:$CZ$1,_xlfn.XLOOKUP($A144,'PY1 Data(H)'!$A$1:$A$288,'PY1 Data(H)'!$A$1:$CZ$288))</f>
        <v>3</v>
      </c>
      <c r="AQ144" s="176" cm="1">
        <f t="array" ref="AQ144">_xlfn.XLOOKUP(AQ$1,'PY1 Data(H)'!$A$1:$CZ$1,_xlfn.XLOOKUP($A144,'PY1 Data(H)'!$A$1:$A$288,'PY1 Data(H)'!$A$1:$CZ$288))</f>
        <v>3</v>
      </c>
      <c r="AR144" s="176" cm="1">
        <f t="array" ref="AR144">_xlfn.XLOOKUP(AR$1,'PY1 Data(H)'!$A$1:$CZ$1,_xlfn.XLOOKUP($A144,'PY1 Data(H)'!$A$1:$A$288,'PY1 Data(H)'!$A$1:$CZ$288))</f>
        <v>3</v>
      </c>
      <c r="AS144" s="176" cm="1">
        <f t="array" ref="AS144">_xlfn.XLOOKUP(AS$1,'PY1 Data(H)'!$A$1:$CZ$1,_xlfn.XLOOKUP($A144,'PY1 Data(H)'!$A$1:$A$288,'PY1 Data(H)'!$A$1:$CZ$288))</f>
        <v>1</v>
      </c>
      <c r="AT144" s="176" cm="1">
        <f t="array" ref="AT144">_xlfn.XLOOKUP(AT$1,'PY1 Data(H)'!$A$1:$CZ$1,_xlfn.XLOOKUP($A144,'PY1 Data(H)'!$A$1:$A$288,'PY1 Data(H)'!$A$1:$CZ$288))</f>
        <v>3</v>
      </c>
      <c r="AU144" s="176" cm="1">
        <f t="array" ref="AU144">_xlfn.XLOOKUP(AU$1,'PY1 Data(H)'!$A$1:$CZ$1,_xlfn.XLOOKUP($A144,'PY1 Data(H)'!$A$1:$A$288,'PY1 Data(H)'!$A$1:$CZ$288))</f>
        <v>3</v>
      </c>
      <c r="AV144" s="176" cm="1">
        <f t="array" ref="AV144">_xlfn.XLOOKUP(AV$1,'PY1 Data(H)'!$A$1:$CZ$1,_xlfn.XLOOKUP($A144,'PY1 Data(H)'!$A$1:$A$288,'PY1 Data(H)'!$A$1:$CZ$288))</f>
        <v>3</v>
      </c>
      <c r="AW144" s="176" cm="1">
        <f t="array" ref="AW144">_xlfn.XLOOKUP(AW$1,'PY1 Data(H)'!$A$1:$CZ$1,_xlfn.XLOOKUP($A144,'PY1 Data(H)'!$A$1:$A$288,'PY1 Data(H)'!$A$1:$CZ$288))</f>
        <v>3</v>
      </c>
      <c r="AX144" s="176" cm="1">
        <f t="array" ref="AX144">_xlfn.XLOOKUP(AX$1,'PY1 Data(H)'!$A$1:$CZ$1,_xlfn.XLOOKUP($A144,'PY1 Data(H)'!$A$1:$A$288,'PY1 Data(H)'!$A$1:$CZ$288))</f>
        <v>3</v>
      </c>
      <c r="AY144" s="176" cm="1">
        <f t="array" ref="AY144">_xlfn.XLOOKUP(AY$1,'PY1 Data(H)'!$A$1:$CZ$1,_xlfn.XLOOKUP($A144,'PY1 Data(H)'!$A$1:$A$288,'PY1 Data(H)'!$A$1:$CZ$288))</f>
        <v>0</v>
      </c>
      <c r="AZ144" s="176" cm="1">
        <f t="array" ref="AZ144">_xlfn.XLOOKUP(AZ$1,'PY1 Data(H)'!$A$1:$CZ$1,_xlfn.XLOOKUP($A144,'PY1 Data(H)'!$A$1:$A$288,'PY1 Data(H)'!$A$1:$CZ$288))</f>
        <v>3</v>
      </c>
      <c r="BA144" s="176" cm="1">
        <f t="array" ref="BA144">_xlfn.XLOOKUP(BA$1,'PY1 Data(H)'!$A$1:$CZ$1,_xlfn.XLOOKUP($A144,'PY1 Data(H)'!$A$1:$A$288,'PY1 Data(H)'!$A$1:$CZ$288))</f>
        <v>1</v>
      </c>
      <c r="BB144" s="176" cm="1">
        <f t="array" ref="BB144">_xlfn.XLOOKUP(BB$1,'PY1 Data(H)'!$A$1:$CZ$1,_xlfn.XLOOKUP($A144,'PY1 Data(H)'!$A$1:$A$288,'PY1 Data(H)'!$A$1:$CZ$288))</f>
        <v>1</v>
      </c>
      <c r="BC144" s="176" cm="1">
        <f t="array" ref="BC144">_xlfn.XLOOKUP(BC$1,'PY1 Data(H)'!$A$1:$CZ$1,_xlfn.XLOOKUP($A144,'PY1 Data(H)'!$A$1:$A$288,'PY1 Data(H)'!$A$1:$CZ$288))</f>
        <v>0</v>
      </c>
      <c r="BD144" s="176" cm="1">
        <f t="array" ref="BD144">_xlfn.XLOOKUP(BD$1,'PY1 Data(H)'!$A$1:$CZ$1,_xlfn.XLOOKUP($A144,'PY1 Data(H)'!$A$1:$A$288,'PY1 Data(H)'!$A$1:$CZ$288))</f>
        <v>3</v>
      </c>
      <c r="BE144" s="176" cm="1">
        <f t="array" ref="BE144">_xlfn.XLOOKUP(BE$1,'PY1 Data(H)'!$A$1:$CZ$1,_xlfn.XLOOKUP($A144,'PY1 Data(H)'!$A$1:$A$288,'PY1 Data(H)'!$A$1:$CZ$288))</f>
        <v>0</v>
      </c>
      <c r="BF144" s="176" cm="1">
        <f t="array" ref="BF144">_xlfn.XLOOKUP(BF$1,'PY1 Data(H)'!$A$1:$CZ$1,_xlfn.XLOOKUP($A144,'PY1 Data(H)'!$A$1:$A$288,'PY1 Data(H)'!$A$1:$CZ$288))</f>
        <v>3</v>
      </c>
      <c r="BG144" s="176" cm="1">
        <f t="array" ref="BG144">_xlfn.XLOOKUP(BG$1,'PY1 Data(H)'!$A$1:$CZ$1,_xlfn.XLOOKUP($A144,'PY1 Data(H)'!$A$1:$A$288,'PY1 Data(H)'!$A$1:$CZ$288))</f>
        <v>3</v>
      </c>
      <c r="BH144" s="176" cm="1">
        <f t="array" ref="BH144">_xlfn.XLOOKUP(BH$1,'PY1 Data(H)'!$A$1:$CZ$1,_xlfn.XLOOKUP($A144,'PY1 Data(H)'!$A$1:$A$288,'PY1 Data(H)'!$A$1:$CZ$288))</f>
        <v>0</v>
      </c>
      <c r="BI144" s="176" cm="1">
        <f t="array" ref="BI144">_xlfn.XLOOKUP(BI$1,'PY1 Data(H)'!$A$1:$CZ$1,_xlfn.XLOOKUP($A144,'PY1 Data(H)'!$A$1:$A$288,'PY1 Data(H)'!$A$1:$CZ$288))</f>
        <v>3</v>
      </c>
      <c r="BJ144" s="176" cm="1">
        <f t="array" ref="BJ144">_xlfn.XLOOKUP(BJ$1,'PY1 Data(H)'!$A$1:$CZ$1,_xlfn.XLOOKUP($A144,'PY1 Data(H)'!$A$1:$A$288,'PY1 Data(H)'!$A$1:$CZ$288))</f>
        <v>3</v>
      </c>
      <c r="BK144" s="176" cm="1">
        <f t="array" ref="BK144">_xlfn.XLOOKUP(BK$1,'PY1 Data(H)'!$A$1:$CZ$1,_xlfn.XLOOKUP($A144,'PY1 Data(H)'!$A$1:$A$288,'PY1 Data(H)'!$A$1:$CZ$288))</f>
        <v>3</v>
      </c>
      <c r="BL144" s="176" cm="1">
        <f t="array" ref="BL144">_xlfn.XLOOKUP(BL$1,'PY1 Data(H)'!$A$1:$CZ$1,_xlfn.XLOOKUP($A144,'PY1 Data(H)'!$A$1:$A$288,'PY1 Data(H)'!$A$1:$CZ$288))</f>
        <v>3</v>
      </c>
      <c r="BM144" s="176" cm="1">
        <f t="array" ref="BM144">_xlfn.XLOOKUP(BM$1,'PY1 Data(H)'!$A$1:$CZ$1,_xlfn.XLOOKUP($A144,'PY1 Data(H)'!$A$1:$A$288,'PY1 Data(H)'!$A$1:$CZ$288))</f>
        <v>3</v>
      </c>
      <c r="BN144" s="176" cm="1">
        <f t="array" ref="BN144">_xlfn.XLOOKUP(BN$1,'PY1 Data(H)'!$A$1:$CZ$1,_xlfn.XLOOKUP($A144,'PY1 Data(H)'!$A$1:$A$288,'PY1 Data(H)'!$A$1:$CZ$288))</f>
        <v>3</v>
      </c>
      <c r="BO144" s="176" cm="1">
        <f t="array" ref="BO144">_xlfn.XLOOKUP(BO$1,'PY1 Data(H)'!$A$1:$CZ$1,_xlfn.XLOOKUP($A144,'PY1 Data(H)'!$A$1:$A$288,'PY1 Data(H)'!$A$1:$CZ$288))</f>
        <v>3</v>
      </c>
      <c r="BP144" s="176" cm="1">
        <f t="array" ref="BP144">_xlfn.XLOOKUP(BP$1,'PY1 Data(H)'!$A$1:$CZ$1,_xlfn.XLOOKUP($A144,'PY1 Data(H)'!$A$1:$A$288,'PY1 Data(H)'!$A$1:$CZ$288))</f>
        <v>0</v>
      </c>
      <c r="BQ144" s="176" cm="1">
        <f t="array" ref="BQ144">_xlfn.XLOOKUP(BQ$1,'PY1 Data(H)'!$A$1:$CZ$1,_xlfn.XLOOKUP($A144,'PY1 Data(H)'!$A$1:$A$288,'PY1 Data(H)'!$A$1:$CZ$288))</f>
        <v>0</v>
      </c>
      <c r="BR144" s="176" cm="1">
        <f t="array" ref="BR144">_xlfn.XLOOKUP(BR$1,'PY1 Data(H)'!$A$1:$CZ$1,_xlfn.XLOOKUP($A144,'PY1 Data(H)'!$A$1:$A$288,'PY1 Data(H)'!$A$1:$CZ$288))</f>
        <v>3</v>
      </c>
      <c r="BS144" s="176" cm="1">
        <f t="array" ref="BS144">_xlfn.XLOOKUP(BS$1,'PY1 Data(H)'!$A$1:$CZ$1,_xlfn.XLOOKUP($A144,'PY1 Data(H)'!$A$1:$A$288,'PY1 Data(H)'!$A$1:$CZ$288))</f>
        <v>3</v>
      </c>
      <c r="BT144" s="176" cm="1">
        <f t="array" ref="BT144">_xlfn.XLOOKUP(BT$1,'PY1 Data(H)'!$A$1:$CZ$1,_xlfn.XLOOKUP($A144,'PY1 Data(H)'!$A$1:$A$288,'PY1 Data(H)'!$A$1:$CZ$288))</f>
        <v>3</v>
      </c>
      <c r="BU144" s="176" cm="1">
        <f t="array" ref="BU144">_xlfn.XLOOKUP(BU$1,'PY1 Data(H)'!$A$1:$CZ$1,_xlfn.XLOOKUP($A144,'PY1 Data(H)'!$A$1:$A$288,'PY1 Data(H)'!$A$1:$CZ$288))</f>
        <v>0</v>
      </c>
      <c r="BV144" s="176" cm="1">
        <f t="array" ref="BV144">_xlfn.XLOOKUP(BV$1,'PY1 Data(H)'!$A$1:$CZ$1,_xlfn.XLOOKUP($A144,'PY1 Data(H)'!$A$1:$A$288,'PY1 Data(H)'!$A$1:$CZ$288))</f>
        <v>3</v>
      </c>
      <c r="BW144" s="176" cm="1">
        <f t="array" ref="BW144">_xlfn.XLOOKUP(BW$1,'PY1 Data(H)'!$A$1:$CZ$1,_xlfn.XLOOKUP($A144,'PY1 Data(H)'!$A$1:$A$288,'PY1 Data(H)'!$A$1:$CZ$288))</f>
        <v>0</v>
      </c>
      <c r="BX144" s="176" cm="1">
        <f t="array" ref="BX144">_xlfn.XLOOKUP(BX$1,'PY1 Data(H)'!$A$1:$CZ$1,_xlfn.XLOOKUP($A144,'PY1 Data(H)'!$A$1:$A$288,'PY1 Data(H)'!$A$1:$CZ$288))</f>
        <v>3</v>
      </c>
      <c r="BY144" s="176" cm="1">
        <f t="array" ref="BY144">_xlfn.XLOOKUP(BY$1,'PY1 Data(H)'!$A$1:$CZ$1,_xlfn.XLOOKUP($A144,'PY1 Data(H)'!$A$1:$A$288,'PY1 Data(H)'!$A$1:$CZ$288))</f>
        <v>3</v>
      </c>
      <c r="BZ144" s="176" cm="1">
        <f t="array" ref="BZ144">_xlfn.XLOOKUP(BZ$1,'PY1 Data(H)'!$A$1:$CZ$1,_xlfn.XLOOKUP($A144,'PY1 Data(H)'!$A$1:$A$288,'PY1 Data(H)'!$A$1:$CZ$288))</f>
        <v>3</v>
      </c>
      <c r="CA144" s="176" cm="1">
        <f t="array" ref="CA144">_xlfn.XLOOKUP(CA$1,'PY1 Data(H)'!$A$1:$CZ$1,_xlfn.XLOOKUP($A144,'PY1 Data(H)'!$A$1:$A$288,'PY1 Data(H)'!$A$1:$CZ$288))</f>
        <v>0</v>
      </c>
      <c r="CB144" s="176" cm="1">
        <f t="array" ref="CB144">_xlfn.XLOOKUP(CB$1,'PY1 Data(H)'!$A$1:$CZ$1,_xlfn.XLOOKUP($A144,'PY1 Data(H)'!$A$1:$A$288,'PY1 Data(H)'!$A$1:$CZ$288))</f>
        <v>3</v>
      </c>
      <c r="CC144" s="176" cm="1">
        <f t="array" ref="CC144">_xlfn.XLOOKUP(CC$1,'PY1 Data(H)'!$A$1:$CZ$1,_xlfn.XLOOKUP($A144,'PY1 Data(H)'!$A$1:$A$288,'PY1 Data(H)'!$A$1:$CZ$288))</f>
        <v>1</v>
      </c>
      <c r="CD144" s="176" cm="1">
        <f t="array" ref="CD144">_xlfn.XLOOKUP(CD$1,'PY1 Data(H)'!$A$1:$CZ$1,_xlfn.XLOOKUP($A144,'PY1 Data(H)'!$A$1:$A$288,'PY1 Data(H)'!$A$1:$CZ$288))</f>
        <v>1</v>
      </c>
      <c r="CE144" s="176" cm="1">
        <f t="array" ref="CE144">_xlfn.XLOOKUP(CE$1,'PY1 Data(H)'!$A$1:$CZ$1,_xlfn.XLOOKUP($A144,'PY1 Data(H)'!$A$1:$A$288,'PY1 Data(H)'!$A$1:$CZ$288))</f>
        <v>3</v>
      </c>
      <c r="CF144" s="176" cm="1">
        <f t="array" ref="CF144">_xlfn.XLOOKUP(CF$1,'PY1 Data(H)'!$A$1:$CZ$1,_xlfn.XLOOKUP($A144,'PY1 Data(H)'!$A$1:$A$288,'PY1 Data(H)'!$A$1:$CZ$288))</f>
        <v>0</v>
      </c>
      <c r="CG144" s="176" cm="1">
        <f t="array" ref="CG144">_xlfn.XLOOKUP(CG$1,'PY1 Data(H)'!$A$1:$CZ$1,_xlfn.XLOOKUP($A144,'PY1 Data(H)'!$A$1:$A$288,'PY1 Data(H)'!$A$1:$CZ$288))</f>
        <v>3</v>
      </c>
      <c r="CH144" s="176" cm="1">
        <f t="array" ref="CH144">_xlfn.XLOOKUP(CH$1,'PY1 Data(H)'!$A$1:$CZ$1,_xlfn.XLOOKUP($A144,'PY1 Data(H)'!$A$1:$A$288,'PY1 Data(H)'!$A$1:$CZ$288))</f>
        <v>0</v>
      </c>
      <c r="CI144" s="176" cm="1">
        <f t="array" ref="CI144">_xlfn.XLOOKUP(CI$1,'PY1 Data(H)'!$A$1:$CZ$1,_xlfn.XLOOKUP($A144,'PY1 Data(H)'!$A$1:$A$288,'PY1 Data(H)'!$A$1:$CZ$288))</f>
        <v>0</v>
      </c>
      <c r="CJ144" s="176" cm="1">
        <f t="array" ref="CJ144">_xlfn.XLOOKUP(CJ$1,'PY1 Data(H)'!$A$1:$CZ$1,_xlfn.XLOOKUP($A144,'PY1 Data(H)'!$A$1:$A$288,'PY1 Data(H)'!$A$1:$CZ$288))</f>
        <v>3</v>
      </c>
      <c r="CK144" s="176" cm="1">
        <f t="array" ref="CK144">_xlfn.XLOOKUP(CK$1,'PY1 Data(H)'!$A$1:$CZ$1,_xlfn.XLOOKUP($A144,'PY1 Data(H)'!$A$1:$A$288,'PY1 Data(H)'!$A$1:$CZ$288))</f>
        <v>3</v>
      </c>
      <c r="CL144" s="176" cm="1">
        <f t="array" ref="CL144">_xlfn.XLOOKUP(CL$1,'PY1 Data(H)'!$A$1:$CZ$1,_xlfn.XLOOKUP($A144,'PY1 Data(H)'!$A$1:$A$288,'PY1 Data(H)'!$A$1:$CZ$288))</f>
        <v>3</v>
      </c>
      <c r="CM144" s="176" cm="1">
        <f t="array" ref="CM144">_xlfn.XLOOKUP(CM$1,'PY1 Data(H)'!$A$1:$CZ$1,_xlfn.XLOOKUP($A144,'PY1 Data(H)'!$A$1:$A$288,'PY1 Data(H)'!$A$1:$CZ$288))</f>
        <v>1</v>
      </c>
      <c r="CN144" s="176" cm="1">
        <f t="array" ref="CN144">_xlfn.XLOOKUP(CN$1,'PY1 Data(H)'!$A$1:$CZ$1,_xlfn.XLOOKUP($A144,'PY1 Data(H)'!$A$1:$A$288,'PY1 Data(H)'!$A$1:$CZ$288))</f>
        <v>3</v>
      </c>
      <c r="CO144" s="176" cm="1">
        <f t="array" ref="CO144">_xlfn.XLOOKUP(CO$1,'PY1 Data(H)'!$A$1:$CZ$1,_xlfn.XLOOKUP($A144,'PY1 Data(H)'!$A$1:$A$288,'PY1 Data(H)'!$A$1:$CZ$288))</f>
        <v>0</v>
      </c>
      <c r="CP144" s="176" cm="1">
        <f t="array" ref="CP144">_xlfn.XLOOKUP(CP$1,'PY1 Data(H)'!$A$1:$CZ$1,_xlfn.XLOOKUP($A144,'PY1 Data(H)'!$A$1:$A$288,'PY1 Data(H)'!$A$1:$CZ$288))</f>
        <v>3</v>
      </c>
      <c r="CQ144" s="176" cm="1">
        <f t="array" ref="CQ144">_xlfn.XLOOKUP(CQ$1,'PY1 Data(H)'!$A$1:$CZ$1,_xlfn.XLOOKUP($A144,'PY1 Data(H)'!$A$1:$A$288,'PY1 Data(H)'!$A$1:$CZ$288))</f>
        <v>1</v>
      </c>
      <c r="CR144" s="176" cm="1">
        <f t="array" ref="CR144">_xlfn.XLOOKUP(CR$1,'PY1 Data(H)'!$A$1:$CZ$1,_xlfn.XLOOKUP($A144,'PY1 Data(H)'!$A$1:$A$288,'PY1 Data(H)'!$A$1:$CZ$288))</f>
        <v>3</v>
      </c>
      <c r="CS144" s="176" cm="1">
        <f t="array" ref="CS144">_xlfn.XLOOKUP(CS$1,'PY1 Data(H)'!$A$1:$CZ$1,_xlfn.XLOOKUP($A144,'PY1 Data(H)'!$A$1:$A$288,'PY1 Data(H)'!$A$1:$CZ$288))</f>
        <v>3</v>
      </c>
      <c r="CT144" s="176" cm="1">
        <f t="array" ref="CT144">_xlfn.XLOOKUP(CT$1,'PY1 Data(H)'!$A$1:$CZ$1,_xlfn.XLOOKUP($A144,'PY1 Data(H)'!$A$1:$A$288,'PY1 Data(H)'!$A$1:$CZ$288))</f>
        <v>3</v>
      </c>
      <c r="CU144" s="176" cm="1">
        <f t="array" ref="CU144">_xlfn.XLOOKUP(CU$1,'PY1 Data(H)'!$A$1:$CZ$1,_xlfn.XLOOKUP($A144,'PY1 Data(H)'!$A$1:$A$288,'PY1 Data(H)'!$A$1:$CZ$288))</f>
        <v>3</v>
      </c>
      <c r="CV144" s="176" cm="1">
        <f t="array" ref="CV144">_xlfn.XLOOKUP(CV$1,'PY1 Data(H)'!$A$1:$CZ$1,_xlfn.XLOOKUP($A144,'PY1 Data(H)'!$A$1:$A$288,'PY1 Data(H)'!$A$1:$CZ$288))</f>
        <v>3</v>
      </c>
      <c r="CW144" s="176" cm="1">
        <f t="array" ref="CW144">_xlfn.XLOOKUP(CW$1,'PY1 Data(H)'!$A$1:$CZ$1,_xlfn.XLOOKUP($A144,'PY1 Data(H)'!$A$1:$A$288,'PY1 Data(H)'!$A$1:$CZ$288))</f>
        <v>3</v>
      </c>
      <c r="CX144" s="176" cm="1">
        <f t="array" ref="CX144">_xlfn.XLOOKUP(CX$1,'PY1 Data(H)'!$A$1:$CZ$1,_xlfn.XLOOKUP($A144,'PY1 Data(H)'!$A$1:$A$288,'PY1 Data(H)'!$A$1:$CZ$288))</f>
        <v>3</v>
      </c>
      <c r="CY144" s="176" cm="1">
        <f t="array" ref="CY144">_xlfn.XLOOKUP(CY$1,'PY1 Data(H)'!$A$1:$CZ$1,_xlfn.XLOOKUP($A144,'PY1 Data(H)'!$A$1:$A$288,'PY1 Data(H)'!$A$1:$CZ$288))</f>
        <v>3</v>
      </c>
    </row>
    <row r="145" spans="1:103" x14ac:dyDescent="0.3">
      <c r="D145" s="176" t="e" cm="1">
        <f t="array" ref="D145">_xlfn.XLOOKUP(D$1,'PY1 Data(H)'!$A$1:$CZ$1,_xlfn.XLOOKUP($A145,'PY1 Data(H)'!$A$1:$A$288,'PY1 Data(H)'!$A$1:$CZ$288))</f>
        <v>#N/A</v>
      </c>
      <c r="E145" s="176" t="e" cm="1">
        <f t="array" ref="E145">_xlfn.XLOOKUP(E$1,'PY1 Data(H)'!$A$1:$CZ$1,_xlfn.XLOOKUP($A145,'PY1 Data(H)'!$A$1:$A$288,'PY1 Data(H)'!$A$1:$CZ$288))</f>
        <v>#N/A</v>
      </c>
      <c r="F145" s="176" t="e" cm="1">
        <f t="array" ref="F145">_xlfn.XLOOKUP(F$1,'PY1 Data(H)'!$A$1:$CZ$1,_xlfn.XLOOKUP($A145,'PY1 Data(H)'!$A$1:$A$288,'PY1 Data(H)'!$A$1:$CZ$288))</f>
        <v>#N/A</v>
      </c>
      <c r="G145" s="176" t="e" cm="1">
        <f t="array" ref="G145">_xlfn.XLOOKUP(G$1,'PY1 Data(H)'!$A$1:$CZ$1,_xlfn.XLOOKUP($A145,'PY1 Data(H)'!$A$1:$A$288,'PY1 Data(H)'!$A$1:$CZ$288))</f>
        <v>#N/A</v>
      </c>
      <c r="H145" s="176" t="e" cm="1">
        <f t="array" ref="H145">_xlfn.XLOOKUP(H$1,'PY1 Data(H)'!$A$1:$CZ$1,_xlfn.XLOOKUP($A145,'PY1 Data(H)'!$A$1:$A$288,'PY1 Data(H)'!$A$1:$CZ$288))</f>
        <v>#N/A</v>
      </c>
      <c r="I145" s="176" t="e" cm="1">
        <f t="array" ref="I145">_xlfn.XLOOKUP(I$1,'PY1 Data(H)'!$A$1:$CZ$1,_xlfn.XLOOKUP($A145,'PY1 Data(H)'!$A$1:$A$288,'PY1 Data(H)'!$A$1:$CZ$288))</f>
        <v>#N/A</v>
      </c>
      <c r="J145" s="176" t="e" cm="1">
        <f t="array" ref="J145">_xlfn.XLOOKUP(J$1,'PY1 Data(H)'!$A$1:$CZ$1,_xlfn.XLOOKUP($A145,'PY1 Data(H)'!$A$1:$A$288,'PY1 Data(H)'!$A$1:$CZ$288))</f>
        <v>#N/A</v>
      </c>
      <c r="K145" s="176" t="e" cm="1">
        <f t="array" ref="K145">_xlfn.XLOOKUP(K$1,'PY1 Data(H)'!$A$1:$CZ$1,_xlfn.XLOOKUP($A145,'PY1 Data(H)'!$A$1:$A$288,'PY1 Data(H)'!$A$1:$CZ$288))</f>
        <v>#N/A</v>
      </c>
      <c r="L145" s="176" t="e" cm="1">
        <f t="array" ref="L145">_xlfn.XLOOKUP(L$1,'PY1 Data(H)'!$A$1:$CZ$1,_xlfn.XLOOKUP($A145,'PY1 Data(H)'!$A$1:$A$288,'PY1 Data(H)'!$A$1:$CZ$288))</f>
        <v>#N/A</v>
      </c>
      <c r="M145" s="176" t="e" cm="1">
        <f t="array" ref="M145">_xlfn.XLOOKUP(M$1,'PY1 Data(H)'!$A$1:$CZ$1,_xlfn.XLOOKUP($A145,'PY1 Data(H)'!$A$1:$A$288,'PY1 Data(H)'!$A$1:$CZ$288))</f>
        <v>#N/A</v>
      </c>
      <c r="N145" s="176" t="e" cm="1">
        <f t="array" ref="N145">_xlfn.XLOOKUP(N$1,'PY1 Data(H)'!$A$1:$CZ$1,_xlfn.XLOOKUP($A145,'PY1 Data(H)'!$A$1:$A$288,'PY1 Data(H)'!$A$1:$CZ$288))</f>
        <v>#N/A</v>
      </c>
      <c r="O145" s="176" t="e" cm="1">
        <f t="array" ref="O145">_xlfn.XLOOKUP(O$1,'PY1 Data(H)'!$A$1:$CZ$1,_xlfn.XLOOKUP($A145,'PY1 Data(H)'!$A$1:$A$288,'PY1 Data(H)'!$A$1:$CZ$288))</f>
        <v>#N/A</v>
      </c>
      <c r="P145" s="176" t="e" cm="1">
        <f t="array" ref="P145">_xlfn.XLOOKUP(P$1,'PY1 Data(H)'!$A$1:$CZ$1,_xlfn.XLOOKUP($A145,'PY1 Data(H)'!$A$1:$A$288,'PY1 Data(H)'!$A$1:$CZ$288))</f>
        <v>#N/A</v>
      </c>
      <c r="Q145" s="176" t="e" cm="1">
        <f t="array" ref="Q145">_xlfn.XLOOKUP(Q$1,'PY1 Data(H)'!$A$1:$CZ$1,_xlfn.XLOOKUP($A145,'PY1 Data(H)'!$A$1:$A$288,'PY1 Data(H)'!$A$1:$CZ$288))</f>
        <v>#N/A</v>
      </c>
      <c r="R145" s="176" t="e" cm="1">
        <f t="array" ref="R145">_xlfn.XLOOKUP(R$1,'PY1 Data(H)'!$A$1:$CZ$1,_xlfn.XLOOKUP($A145,'PY1 Data(H)'!$A$1:$A$288,'PY1 Data(H)'!$A$1:$CZ$288))</f>
        <v>#N/A</v>
      </c>
      <c r="S145" s="176" t="e" cm="1">
        <f t="array" ref="S145">_xlfn.XLOOKUP(S$1,'PY1 Data(H)'!$A$1:$CZ$1,_xlfn.XLOOKUP($A145,'PY1 Data(H)'!$A$1:$A$288,'PY1 Data(H)'!$A$1:$CZ$288))</f>
        <v>#N/A</v>
      </c>
      <c r="T145" s="176" t="e" cm="1">
        <f t="array" ref="T145">_xlfn.XLOOKUP(T$1,'PY1 Data(H)'!$A$1:$CZ$1,_xlfn.XLOOKUP($A145,'PY1 Data(H)'!$A$1:$A$288,'PY1 Data(H)'!$A$1:$CZ$288))</f>
        <v>#N/A</v>
      </c>
      <c r="U145" s="176" t="e" cm="1">
        <f t="array" ref="U145">_xlfn.XLOOKUP(U$1,'PY1 Data(H)'!$A$1:$CZ$1,_xlfn.XLOOKUP($A145,'PY1 Data(H)'!$A$1:$A$288,'PY1 Data(H)'!$A$1:$CZ$288))</f>
        <v>#N/A</v>
      </c>
      <c r="V145" s="176" t="e" cm="1">
        <f t="array" ref="V145">_xlfn.XLOOKUP(V$1,'PY1 Data(H)'!$A$1:$CZ$1,_xlfn.XLOOKUP($A145,'PY1 Data(H)'!$A$1:$A$288,'PY1 Data(H)'!$A$1:$CZ$288))</f>
        <v>#N/A</v>
      </c>
      <c r="W145" s="176" t="e" cm="1">
        <f t="array" ref="W145">_xlfn.XLOOKUP(W$1,'PY1 Data(H)'!$A$1:$CZ$1,_xlfn.XLOOKUP($A145,'PY1 Data(H)'!$A$1:$A$288,'PY1 Data(H)'!$A$1:$CZ$288))</f>
        <v>#N/A</v>
      </c>
      <c r="X145" s="176" t="e" cm="1">
        <f t="array" ref="X145">_xlfn.XLOOKUP(X$1,'PY1 Data(H)'!$A$1:$CZ$1,_xlfn.XLOOKUP($A145,'PY1 Data(H)'!$A$1:$A$288,'PY1 Data(H)'!$A$1:$CZ$288))</f>
        <v>#N/A</v>
      </c>
      <c r="Y145" s="176" t="e" cm="1">
        <f t="array" ref="Y145">_xlfn.XLOOKUP(Y$1,'PY1 Data(H)'!$A$1:$CZ$1,_xlfn.XLOOKUP($A145,'PY1 Data(H)'!$A$1:$A$288,'PY1 Data(H)'!$A$1:$CZ$288))</f>
        <v>#N/A</v>
      </c>
      <c r="Z145" s="176" t="e" cm="1">
        <f t="array" ref="Z145">_xlfn.XLOOKUP(Z$1,'PY1 Data(H)'!$A$1:$CZ$1,_xlfn.XLOOKUP($A145,'PY1 Data(H)'!$A$1:$A$288,'PY1 Data(H)'!$A$1:$CZ$288))</f>
        <v>#N/A</v>
      </c>
      <c r="AA145" s="176" t="e" cm="1">
        <f t="array" ref="AA145">_xlfn.XLOOKUP(AA$1,'PY1 Data(H)'!$A$1:$CZ$1,_xlfn.XLOOKUP($A145,'PY1 Data(H)'!$A$1:$A$288,'PY1 Data(H)'!$A$1:$CZ$288))</f>
        <v>#N/A</v>
      </c>
      <c r="AB145" s="176" t="e" cm="1">
        <f t="array" ref="AB145">_xlfn.XLOOKUP(AB$1,'PY1 Data(H)'!$A$1:$CZ$1,_xlfn.XLOOKUP($A145,'PY1 Data(H)'!$A$1:$A$288,'PY1 Data(H)'!$A$1:$CZ$288))</f>
        <v>#N/A</v>
      </c>
      <c r="AC145" s="176" t="e" cm="1">
        <f t="array" ref="AC145">_xlfn.XLOOKUP(AC$1,'PY1 Data(H)'!$A$1:$CZ$1,_xlfn.XLOOKUP($A145,'PY1 Data(H)'!$A$1:$A$288,'PY1 Data(H)'!$A$1:$CZ$288))</f>
        <v>#N/A</v>
      </c>
      <c r="AD145" s="176" t="e" cm="1">
        <f t="array" ref="AD145">_xlfn.XLOOKUP(AD$1,'PY1 Data(H)'!$A$1:$CZ$1,_xlfn.XLOOKUP($A145,'PY1 Data(H)'!$A$1:$A$288,'PY1 Data(H)'!$A$1:$CZ$288))</f>
        <v>#N/A</v>
      </c>
      <c r="AE145" s="176" t="e" cm="1">
        <f t="array" ref="AE145">_xlfn.XLOOKUP(AE$1,'PY1 Data(H)'!$A$1:$CZ$1,_xlfn.XLOOKUP($A145,'PY1 Data(H)'!$A$1:$A$288,'PY1 Data(H)'!$A$1:$CZ$288))</f>
        <v>#N/A</v>
      </c>
      <c r="AF145" s="176" t="e" cm="1">
        <f t="array" ref="AF145">_xlfn.XLOOKUP(AF$1,'PY1 Data(H)'!$A$1:$CZ$1,_xlfn.XLOOKUP($A145,'PY1 Data(H)'!$A$1:$A$288,'PY1 Data(H)'!$A$1:$CZ$288))</f>
        <v>#N/A</v>
      </c>
      <c r="AG145" s="176" t="e" cm="1">
        <f t="array" ref="AG145">_xlfn.XLOOKUP(AG$1,'PY1 Data(H)'!$A$1:$CZ$1,_xlfn.XLOOKUP($A145,'PY1 Data(H)'!$A$1:$A$288,'PY1 Data(H)'!$A$1:$CZ$288))</f>
        <v>#N/A</v>
      </c>
      <c r="AH145" s="176" t="e" cm="1">
        <f t="array" ref="AH145">_xlfn.XLOOKUP(AH$1,'PY1 Data(H)'!$A$1:$CZ$1,_xlfn.XLOOKUP($A145,'PY1 Data(H)'!$A$1:$A$288,'PY1 Data(H)'!$A$1:$CZ$288))</f>
        <v>#N/A</v>
      </c>
      <c r="AI145" s="176" t="e" cm="1">
        <f t="array" ref="AI145">_xlfn.XLOOKUP(AI$1,'PY1 Data(H)'!$A$1:$CZ$1,_xlfn.XLOOKUP($A145,'PY1 Data(H)'!$A$1:$A$288,'PY1 Data(H)'!$A$1:$CZ$288))</f>
        <v>#N/A</v>
      </c>
      <c r="AJ145" s="176" t="e" cm="1">
        <f t="array" ref="AJ145">_xlfn.XLOOKUP(AJ$1,'PY1 Data(H)'!$A$1:$CZ$1,_xlfn.XLOOKUP($A145,'PY1 Data(H)'!$A$1:$A$288,'PY1 Data(H)'!$A$1:$CZ$288))</f>
        <v>#N/A</v>
      </c>
      <c r="AK145" s="176" t="e" cm="1">
        <f t="array" ref="AK145">_xlfn.XLOOKUP(AK$1,'PY1 Data(H)'!$A$1:$CZ$1,_xlfn.XLOOKUP($A145,'PY1 Data(H)'!$A$1:$A$288,'PY1 Data(H)'!$A$1:$CZ$288))</f>
        <v>#N/A</v>
      </c>
      <c r="AL145" s="176" t="e" cm="1">
        <f t="array" ref="AL145">_xlfn.XLOOKUP(AL$1,'PY1 Data(H)'!$A$1:$CZ$1,_xlfn.XLOOKUP($A145,'PY1 Data(H)'!$A$1:$A$288,'PY1 Data(H)'!$A$1:$CZ$288))</f>
        <v>#N/A</v>
      </c>
      <c r="AM145" s="176" t="e" cm="1">
        <f t="array" ref="AM145">_xlfn.XLOOKUP(AM$1,'PY1 Data(H)'!$A$1:$CZ$1,_xlfn.XLOOKUP($A145,'PY1 Data(H)'!$A$1:$A$288,'PY1 Data(H)'!$A$1:$CZ$288))</f>
        <v>#N/A</v>
      </c>
      <c r="AN145" s="176" t="e" cm="1">
        <f t="array" ref="AN145">_xlfn.XLOOKUP(AN$1,'PY1 Data(H)'!$A$1:$CZ$1,_xlfn.XLOOKUP($A145,'PY1 Data(H)'!$A$1:$A$288,'PY1 Data(H)'!$A$1:$CZ$288))</f>
        <v>#N/A</v>
      </c>
      <c r="AO145" s="176" t="e" cm="1">
        <f t="array" ref="AO145">_xlfn.XLOOKUP(AO$1,'PY1 Data(H)'!$A$1:$CZ$1,_xlfn.XLOOKUP($A145,'PY1 Data(H)'!$A$1:$A$288,'PY1 Data(H)'!$A$1:$CZ$288))</f>
        <v>#N/A</v>
      </c>
      <c r="AP145" s="176" t="e" cm="1">
        <f t="array" ref="AP145">_xlfn.XLOOKUP(AP$1,'PY1 Data(H)'!$A$1:$CZ$1,_xlfn.XLOOKUP($A145,'PY1 Data(H)'!$A$1:$A$288,'PY1 Data(H)'!$A$1:$CZ$288))</f>
        <v>#N/A</v>
      </c>
      <c r="AQ145" s="176" t="e" cm="1">
        <f t="array" ref="AQ145">_xlfn.XLOOKUP(AQ$1,'PY1 Data(H)'!$A$1:$CZ$1,_xlfn.XLOOKUP($A145,'PY1 Data(H)'!$A$1:$A$288,'PY1 Data(H)'!$A$1:$CZ$288))</f>
        <v>#N/A</v>
      </c>
      <c r="AR145" s="176" t="e" cm="1">
        <f t="array" ref="AR145">_xlfn.XLOOKUP(AR$1,'PY1 Data(H)'!$A$1:$CZ$1,_xlfn.XLOOKUP($A145,'PY1 Data(H)'!$A$1:$A$288,'PY1 Data(H)'!$A$1:$CZ$288))</f>
        <v>#N/A</v>
      </c>
      <c r="AS145" s="176" t="e" cm="1">
        <f t="array" ref="AS145">_xlfn.XLOOKUP(AS$1,'PY1 Data(H)'!$A$1:$CZ$1,_xlfn.XLOOKUP($A145,'PY1 Data(H)'!$A$1:$A$288,'PY1 Data(H)'!$A$1:$CZ$288))</f>
        <v>#N/A</v>
      </c>
      <c r="AT145" s="176" t="e" cm="1">
        <f t="array" ref="AT145">_xlfn.XLOOKUP(AT$1,'PY1 Data(H)'!$A$1:$CZ$1,_xlfn.XLOOKUP($A145,'PY1 Data(H)'!$A$1:$A$288,'PY1 Data(H)'!$A$1:$CZ$288))</f>
        <v>#N/A</v>
      </c>
      <c r="AU145" s="176" t="e" cm="1">
        <f t="array" ref="AU145">_xlfn.XLOOKUP(AU$1,'PY1 Data(H)'!$A$1:$CZ$1,_xlfn.XLOOKUP($A145,'PY1 Data(H)'!$A$1:$A$288,'PY1 Data(H)'!$A$1:$CZ$288))</f>
        <v>#N/A</v>
      </c>
      <c r="AV145" s="176" t="e" cm="1">
        <f t="array" ref="AV145">_xlfn.XLOOKUP(AV$1,'PY1 Data(H)'!$A$1:$CZ$1,_xlfn.XLOOKUP($A145,'PY1 Data(H)'!$A$1:$A$288,'PY1 Data(H)'!$A$1:$CZ$288))</f>
        <v>#N/A</v>
      </c>
      <c r="AW145" s="176" t="e" cm="1">
        <f t="array" ref="AW145">_xlfn.XLOOKUP(AW$1,'PY1 Data(H)'!$A$1:$CZ$1,_xlfn.XLOOKUP($A145,'PY1 Data(H)'!$A$1:$A$288,'PY1 Data(H)'!$A$1:$CZ$288))</f>
        <v>#N/A</v>
      </c>
      <c r="AX145" s="176" t="e" cm="1">
        <f t="array" ref="AX145">_xlfn.XLOOKUP(AX$1,'PY1 Data(H)'!$A$1:$CZ$1,_xlfn.XLOOKUP($A145,'PY1 Data(H)'!$A$1:$A$288,'PY1 Data(H)'!$A$1:$CZ$288))</f>
        <v>#N/A</v>
      </c>
      <c r="AY145" s="176" t="e" cm="1">
        <f t="array" ref="AY145">_xlfn.XLOOKUP(AY$1,'PY1 Data(H)'!$A$1:$CZ$1,_xlfn.XLOOKUP($A145,'PY1 Data(H)'!$A$1:$A$288,'PY1 Data(H)'!$A$1:$CZ$288))</f>
        <v>#N/A</v>
      </c>
      <c r="AZ145" s="176" t="e" cm="1">
        <f t="array" ref="AZ145">_xlfn.XLOOKUP(AZ$1,'PY1 Data(H)'!$A$1:$CZ$1,_xlfn.XLOOKUP($A145,'PY1 Data(H)'!$A$1:$A$288,'PY1 Data(H)'!$A$1:$CZ$288))</f>
        <v>#N/A</v>
      </c>
      <c r="BA145" s="176" t="e" cm="1">
        <f t="array" ref="BA145">_xlfn.XLOOKUP(BA$1,'PY1 Data(H)'!$A$1:$CZ$1,_xlfn.XLOOKUP($A145,'PY1 Data(H)'!$A$1:$A$288,'PY1 Data(H)'!$A$1:$CZ$288))</f>
        <v>#N/A</v>
      </c>
      <c r="BB145" s="176" t="e" cm="1">
        <f t="array" ref="BB145">_xlfn.XLOOKUP(BB$1,'PY1 Data(H)'!$A$1:$CZ$1,_xlfn.XLOOKUP($A145,'PY1 Data(H)'!$A$1:$A$288,'PY1 Data(H)'!$A$1:$CZ$288))</f>
        <v>#N/A</v>
      </c>
      <c r="BC145" s="176" t="e" cm="1">
        <f t="array" ref="BC145">_xlfn.XLOOKUP(BC$1,'PY1 Data(H)'!$A$1:$CZ$1,_xlfn.XLOOKUP($A145,'PY1 Data(H)'!$A$1:$A$288,'PY1 Data(H)'!$A$1:$CZ$288))</f>
        <v>#N/A</v>
      </c>
      <c r="BD145" s="176" t="e" cm="1">
        <f t="array" ref="BD145">_xlfn.XLOOKUP(BD$1,'PY1 Data(H)'!$A$1:$CZ$1,_xlfn.XLOOKUP($A145,'PY1 Data(H)'!$A$1:$A$288,'PY1 Data(H)'!$A$1:$CZ$288))</f>
        <v>#N/A</v>
      </c>
      <c r="BE145" s="176" t="e" cm="1">
        <f t="array" ref="BE145">_xlfn.XLOOKUP(BE$1,'PY1 Data(H)'!$A$1:$CZ$1,_xlfn.XLOOKUP($A145,'PY1 Data(H)'!$A$1:$A$288,'PY1 Data(H)'!$A$1:$CZ$288))</f>
        <v>#N/A</v>
      </c>
      <c r="BF145" s="176" t="e" cm="1">
        <f t="array" ref="BF145">_xlfn.XLOOKUP(BF$1,'PY1 Data(H)'!$A$1:$CZ$1,_xlfn.XLOOKUP($A145,'PY1 Data(H)'!$A$1:$A$288,'PY1 Data(H)'!$A$1:$CZ$288))</f>
        <v>#N/A</v>
      </c>
      <c r="BG145" s="176" t="e" cm="1">
        <f t="array" ref="BG145">_xlfn.XLOOKUP(BG$1,'PY1 Data(H)'!$A$1:$CZ$1,_xlfn.XLOOKUP($A145,'PY1 Data(H)'!$A$1:$A$288,'PY1 Data(H)'!$A$1:$CZ$288))</f>
        <v>#N/A</v>
      </c>
      <c r="BH145" s="176" t="e" cm="1">
        <f t="array" ref="BH145">_xlfn.XLOOKUP(BH$1,'PY1 Data(H)'!$A$1:$CZ$1,_xlfn.XLOOKUP($A145,'PY1 Data(H)'!$A$1:$A$288,'PY1 Data(H)'!$A$1:$CZ$288))</f>
        <v>#N/A</v>
      </c>
      <c r="BI145" s="176" t="e" cm="1">
        <f t="array" ref="BI145">_xlfn.XLOOKUP(BI$1,'PY1 Data(H)'!$A$1:$CZ$1,_xlfn.XLOOKUP($A145,'PY1 Data(H)'!$A$1:$A$288,'PY1 Data(H)'!$A$1:$CZ$288))</f>
        <v>#N/A</v>
      </c>
      <c r="BJ145" s="176" t="e" cm="1">
        <f t="array" ref="BJ145">_xlfn.XLOOKUP(BJ$1,'PY1 Data(H)'!$A$1:$CZ$1,_xlfn.XLOOKUP($A145,'PY1 Data(H)'!$A$1:$A$288,'PY1 Data(H)'!$A$1:$CZ$288))</f>
        <v>#N/A</v>
      </c>
      <c r="BK145" s="176" t="e" cm="1">
        <f t="array" ref="BK145">_xlfn.XLOOKUP(BK$1,'PY1 Data(H)'!$A$1:$CZ$1,_xlfn.XLOOKUP($A145,'PY1 Data(H)'!$A$1:$A$288,'PY1 Data(H)'!$A$1:$CZ$288))</f>
        <v>#N/A</v>
      </c>
      <c r="BL145" s="176" t="e" cm="1">
        <f t="array" ref="BL145">_xlfn.XLOOKUP(BL$1,'PY1 Data(H)'!$A$1:$CZ$1,_xlfn.XLOOKUP($A145,'PY1 Data(H)'!$A$1:$A$288,'PY1 Data(H)'!$A$1:$CZ$288))</f>
        <v>#N/A</v>
      </c>
      <c r="BM145" s="176" t="e" cm="1">
        <f t="array" ref="BM145">_xlfn.XLOOKUP(BM$1,'PY1 Data(H)'!$A$1:$CZ$1,_xlfn.XLOOKUP($A145,'PY1 Data(H)'!$A$1:$A$288,'PY1 Data(H)'!$A$1:$CZ$288))</f>
        <v>#N/A</v>
      </c>
      <c r="BN145" s="176" t="e" cm="1">
        <f t="array" ref="BN145">_xlfn.XLOOKUP(BN$1,'PY1 Data(H)'!$A$1:$CZ$1,_xlfn.XLOOKUP($A145,'PY1 Data(H)'!$A$1:$A$288,'PY1 Data(H)'!$A$1:$CZ$288))</f>
        <v>#N/A</v>
      </c>
      <c r="BO145" s="176" t="e" cm="1">
        <f t="array" ref="BO145">_xlfn.XLOOKUP(BO$1,'PY1 Data(H)'!$A$1:$CZ$1,_xlfn.XLOOKUP($A145,'PY1 Data(H)'!$A$1:$A$288,'PY1 Data(H)'!$A$1:$CZ$288))</f>
        <v>#N/A</v>
      </c>
      <c r="BP145" s="176" t="e" cm="1">
        <f t="array" ref="BP145">_xlfn.XLOOKUP(BP$1,'PY1 Data(H)'!$A$1:$CZ$1,_xlfn.XLOOKUP($A145,'PY1 Data(H)'!$A$1:$A$288,'PY1 Data(H)'!$A$1:$CZ$288))</f>
        <v>#N/A</v>
      </c>
      <c r="BQ145" s="176" t="e" cm="1">
        <f t="array" ref="BQ145">_xlfn.XLOOKUP(BQ$1,'PY1 Data(H)'!$A$1:$CZ$1,_xlfn.XLOOKUP($A145,'PY1 Data(H)'!$A$1:$A$288,'PY1 Data(H)'!$A$1:$CZ$288))</f>
        <v>#N/A</v>
      </c>
      <c r="BR145" s="176" t="e" cm="1">
        <f t="array" ref="BR145">_xlfn.XLOOKUP(BR$1,'PY1 Data(H)'!$A$1:$CZ$1,_xlfn.XLOOKUP($A145,'PY1 Data(H)'!$A$1:$A$288,'PY1 Data(H)'!$A$1:$CZ$288))</f>
        <v>#N/A</v>
      </c>
      <c r="BS145" s="176" t="e" cm="1">
        <f t="array" ref="BS145">_xlfn.XLOOKUP(BS$1,'PY1 Data(H)'!$A$1:$CZ$1,_xlfn.XLOOKUP($A145,'PY1 Data(H)'!$A$1:$A$288,'PY1 Data(H)'!$A$1:$CZ$288))</f>
        <v>#N/A</v>
      </c>
      <c r="BT145" s="176" t="e" cm="1">
        <f t="array" ref="BT145">_xlfn.XLOOKUP(BT$1,'PY1 Data(H)'!$A$1:$CZ$1,_xlfn.XLOOKUP($A145,'PY1 Data(H)'!$A$1:$A$288,'PY1 Data(H)'!$A$1:$CZ$288))</f>
        <v>#N/A</v>
      </c>
      <c r="BU145" s="176" t="e" cm="1">
        <f t="array" ref="BU145">_xlfn.XLOOKUP(BU$1,'PY1 Data(H)'!$A$1:$CZ$1,_xlfn.XLOOKUP($A145,'PY1 Data(H)'!$A$1:$A$288,'PY1 Data(H)'!$A$1:$CZ$288))</f>
        <v>#N/A</v>
      </c>
      <c r="BV145" s="176" t="e" cm="1">
        <f t="array" ref="BV145">_xlfn.XLOOKUP(BV$1,'PY1 Data(H)'!$A$1:$CZ$1,_xlfn.XLOOKUP($A145,'PY1 Data(H)'!$A$1:$A$288,'PY1 Data(H)'!$A$1:$CZ$288))</f>
        <v>#N/A</v>
      </c>
      <c r="BW145" s="176" t="e" cm="1">
        <f t="array" ref="BW145">_xlfn.XLOOKUP(BW$1,'PY1 Data(H)'!$A$1:$CZ$1,_xlfn.XLOOKUP($A145,'PY1 Data(H)'!$A$1:$A$288,'PY1 Data(H)'!$A$1:$CZ$288))</f>
        <v>#N/A</v>
      </c>
      <c r="BX145" s="176" t="e" cm="1">
        <f t="array" ref="BX145">_xlfn.XLOOKUP(BX$1,'PY1 Data(H)'!$A$1:$CZ$1,_xlfn.XLOOKUP($A145,'PY1 Data(H)'!$A$1:$A$288,'PY1 Data(H)'!$A$1:$CZ$288))</f>
        <v>#N/A</v>
      </c>
      <c r="BY145" s="176" t="e" cm="1">
        <f t="array" ref="BY145">_xlfn.XLOOKUP(BY$1,'PY1 Data(H)'!$A$1:$CZ$1,_xlfn.XLOOKUP($A145,'PY1 Data(H)'!$A$1:$A$288,'PY1 Data(H)'!$A$1:$CZ$288))</f>
        <v>#N/A</v>
      </c>
      <c r="BZ145" s="176" t="e" cm="1">
        <f t="array" ref="BZ145">_xlfn.XLOOKUP(BZ$1,'PY1 Data(H)'!$A$1:$CZ$1,_xlfn.XLOOKUP($A145,'PY1 Data(H)'!$A$1:$A$288,'PY1 Data(H)'!$A$1:$CZ$288))</f>
        <v>#N/A</v>
      </c>
      <c r="CA145" s="176" t="e" cm="1">
        <f t="array" ref="CA145">_xlfn.XLOOKUP(CA$1,'PY1 Data(H)'!$A$1:$CZ$1,_xlfn.XLOOKUP($A145,'PY1 Data(H)'!$A$1:$A$288,'PY1 Data(H)'!$A$1:$CZ$288))</f>
        <v>#N/A</v>
      </c>
      <c r="CB145" s="176" t="e" cm="1">
        <f t="array" ref="CB145">_xlfn.XLOOKUP(CB$1,'PY1 Data(H)'!$A$1:$CZ$1,_xlfn.XLOOKUP($A145,'PY1 Data(H)'!$A$1:$A$288,'PY1 Data(H)'!$A$1:$CZ$288))</f>
        <v>#N/A</v>
      </c>
      <c r="CC145" s="176" t="e" cm="1">
        <f t="array" ref="CC145">_xlfn.XLOOKUP(CC$1,'PY1 Data(H)'!$A$1:$CZ$1,_xlfn.XLOOKUP($A145,'PY1 Data(H)'!$A$1:$A$288,'PY1 Data(H)'!$A$1:$CZ$288))</f>
        <v>#N/A</v>
      </c>
      <c r="CD145" s="176" t="e" cm="1">
        <f t="array" ref="CD145">_xlfn.XLOOKUP(CD$1,'PY1 Data(H)'!$A$1:$CZ$1,_xlfn.XLOOKUP($A145,'PY1 Data(H)'!$A$1:$A$288,'PY1 Data(H)'!$A$1:$CZ$288))</f>
        <v>#N/A</v>
      </c>
      <c r="CE145" s="176" t="e" cm="1">
        <f t="array" ref="CE145">_xlfn.XLOOKUP(CE$1,'PY1 Data(H)'!$A$1:$CZ$1,_xlfn.XLOOKUP($A145,'PY1 Data(H)'!$A$1:$A$288,'PY1 Data(H)'!$A$1:$CZ$288))</f>
        <v>#N/A</v>
      </c>
      <c r="CF145" s="176" t="e" cm="1">
        <f t="array" ref="CF145">_xlfn.XLOOKUP(CF$1,'PY1 Data(H)'!$A$1:$CZ$1,_xlfn.XLOOKUP($A145,'PY1 Data(H)'!$A$1:$A$288,'PY1 Data(H)'!$A$1:$CZ$288))</f>
        <v>#N/A</v>
      </c>
      <c r="CG145" s="176" t="e" cm="1">
        <f t="array" ref="CG145">_xlfn.XLOOKUP(CG$1,'PY1 Data(H)'!$A$1:$CZ$1,_xlfn.XLOOKUP($A145,'PY1 Data(H)'!$A$1:$A$288,'PY1 Data(H)'!$A$1:$CZ$288))</f>
        <v>#N/A</v>
      </c>
      <c r="CH145" s="176" t="e" cm="1">
        <f t="array" ref="CH145">_xlfn.XLOOKUP(CH$1,'PY1 Data(H)'!$A$1:$CZ$1,_xlfn.XLOOKUP($A145,'PY1 Data(H)'!$A$1:$A$288,'PY1 Data(H)'!$A$1:$CZ$288))</f>
        <v>#N/A</v>
      </c>
      <c r="CI145" s="176" t="e" cm="1">
        <f t="array" ref="CI145">_xlfn.XLOOKUP(CI$1,'PY1 Data(H)'!$A$1:$CZ$1,_xlfn.XLOOKUP($A145,'PY1 Data(H)'!$A$1:$A$288,'PY1 Data(H)'!$A$1:$CZ$288))</f>
        <v>#N/A</v>
      </c>
      <c r="CJ145" s="176" t="e" cm="1">
        <f t="array" ref="CJ145">_xlfn.XLOOKUP(CJ$1,'PY1 Data(H)'!$A$1:$CZ$1,_xlfn.XLOOKUP($A145,'PY1 Data(H)'!$A$1:$A$288,'PY1 Data(H)'!$A$1:$CZ$288))</f>
        <v>#N/A</v>
      </c>
      <c r="CK145" s="176" t="e" cm="1">
        <f t="array" ref="CK145">_xlfn.XLOOKUP(CK$1,'PY1 Data(H)'!$A$1:$CZ$1,_xlfn.XLOOKUP($A145,'PY1 Data(H)'!$A$1:$A$288,'PY1 Data(H)'!$A$1:$CZ$288))</f>
        <v>#N/A</v>
      </c>
      <c r="CL145" s="176" t="e" cm="1">
        <f t="array" ref="CL145">_xlfn.XLOOKUP(CL$1,'PY1 Data(H)'!$A$1:$CZ$1,_xlfn.XLOOKUP($A145,'PY1 Data(H)'!$A$1:$A$288,'PY1 Data(H)'!$A$1:$CZ$288))</f>
        <v>#N/A</v>
      </c>
      <c r="CM145" s="176" t="e" cm="1">
        <f t="array" ref="CM145">_xlfn.XLOOKUP(CM$1,'PY1 Data(H)'!$A$1:$CZ$1,_xlfn.XLOOKUP($A145,'PY1 Data(H)'!$A$1:$A$288,'PY1 Data(H)'!$A$1:$CZ$288))</f>
        <v>#N/A</v>
      </c>
      <c r="CN145" s="176" t="e" cm="1">
        <f t="array" ref="CN145">_xlfn.XLOOKUP(CN$1,'PY1 Data(H)'!$A$1:$CZ$1,_xlfn.XLOOKUP($A145,'PY1 Data(H)'!$A$1:$A$288,'PY1 Data(H)'!$A$1:$CZ$288))</f>
        <v>#N/A</v>
      </c>
      <c r="CO145" s="176" t="e" cm="1">
        <f t="array" ref="CO145">_xlfn.XLOOKUP(CO$1,'PY1 Data(H)'!$A$1:$CZ$1,_xlfn.XLOOKUP($A145,'PY1 Data(H)'!$A$1:$A$288,'PY1 Data(H)'!$A$1:$CZ$288))</f>
        <v>#N/A</v>
      </c>
      <c r="CP145" s="176" t="e" cm="1">
        <f t="array" ref="CP145">_xlfn.XLOOKUP(CP$1,'PY1 Data(H)'!$A$1:$CZ$1,_xlfn.XLOOKUP($A145,'PY1 Data(H)'!$A$1:$A$288,'PY1 Data(H)'!$A$1:$CZ$288))</f>
        <v>#N/A</v>
      </c>
      <c r="CQ145" s="176" t="e" cm="1">
        <f t="array" ref="CQ145">_xlfn.XLOOKUP(CQ$1,'PY1 Data(H)'!$A$1:$CZ$1,_xlfn.XLOOKUP($A145,'PY1 Data(H)'!$A$1:$A$288,'PY1 Data(H)'!$A$1:$CZ$288))</f>
        <v>#N/A</v>
      </c>
      <c r="CR145" s="176" t="e" cm="1">
        <f t="array" ref="CR145">_xlfn.XLOOKUP(CR$1,'PY1 Data(H)'!$A$1:$CZ$1,_xlfn.XLOOKUP($A145,'PY1 Data(H)'!$A$1:$A$288,'PY1 Data(H)'!$A$1:$CZ$288))</f>
        <v>#N/A</v>
      </c>
      <c r="CS145" s="176" t="e" cm="1">
        <f t="array" ref="CS145">_xlfn.XLOOKUP(CS$1,'PY1 Data(H)'!$A$1:$CZ$1,_xlfn.XLOOKUP($A145,'PY1 Data(H)'!$A$1:$A$288,'PY1 Data(H)'!$A$1:$CZ$288))</f>
        <v>#N/A</v>
      </c>
      <c r="CT145" s="176" t="e" cm="1">
        <f t="array" ref="CT145">_xlfn.XLOOKUP(CT$1,'PY1 Data(H)'!$A$1:$CZ$1,_xlfn.XLOOKUP($A145,'PY1 Data(H)'!$A$1:$A$288,'PY1 Data(H)'!$A$1:$CZ$288))</f>
        <v>#N/A</v>
      </c>
      <c r="CU145" s="176" t="e" cm="1">
        <f t="array" ref="CU145">_xlfn.XLOOKUP(CU$1,'PY1 Data(H)'!$A$1:$CZ$1,_xlfn.XLOOKUP($A145,'PY1 Data(H)'!$A$1:$A$288,'PY1 Data(H)'!$A$1:$CZ$288))</f>
        <v>#N/A</v>
      </c>
      <c r="CV145" s="176" t="e" cm="1">
        <f t="array" ref="CV145">_xlfn.XLOOKUP(CV$1,'PY1 Data(H)'!$A$1:$CZ$1,_xlfn.XLOOKUP($A145,'PY1 Data(H)'!$A$1:$A$288,'PY1 Data(H)'!$A$1:$CZ$288))</f>
        <v>#N/A</v>
      </c>
      <c r="CW145" s="176" t="e" cm="1">
        <f t="array" ref="CW145">_xlfn.XLOOKUP(CW$1,'PY1 Data(H)'!$A$1:$CZ$1,_xlfn.XLOOKUP($A145,'PY1 Data(H)'!$A$1:$A$288,'PY1 Data(H)'!$A$1:$CZ$288))</f>
        <v>#N/A</v>
      </c>
      <c r="CX145" s="176" t="e" cm="1">
        <f t="array" ref="CX145">_xlfn.XLOOKUP(CX$1,'PY1 Data(H)'!$A$1:$CZ$1,_xlfn.XLOOKUP($A145,'PY1 Data(H)'!$A$1:$A$288,'PY1 Data(H)'!$A$1:$CZ$288))</f>
        <v>#N/A</v>
      </c>
      <c r="CY145" s="176" t="e" cm="1">
        <f t="array" ref="CY145">_xlfn.XLOOKUP(CY$1,'PY1 Data(H)'!$A$1:$CZ$1,_xlfn.XLOOKUP($A145,'PY1 Data(H)'!$A$1:$A$288,'PY1 Data(H)'!$A$1:$CZ$288))</f>
        <v>#N/A</v>
      </c>
    </row>
    <row r="146" spans="1:103" x14ac:dyDescent="0.3">
      <c r="D146" s="176" t="e" cm="1">
        <f t="array" ref="D146">_xlfn.XLOOKUP(D$1,'PY1 Data(H)'!$A$1:$CZ$1,_xlfn.XLOOKUP($A146,'PY1 Data(H)'!$A$1:$A$288,'PY1 Data(H)'!$A$1:$CZ$288))</f>
        <v>#N/A</v>
      </c>
      <c r="E146" s="176" t="e" cm="1">
        <f t="array" ref="E146">_xlfn.XLOOKUP(E$1,'PY1 Data(H)'!$A$1:$CZ$1,_xlfn.XLOOKUP($A146,'PY1 Data(H)'!$A$1:$A$288,'PY1 Data(H)'!$A$1:$CZ$288))</f>
        <v>#N/A</v>
      </c>
      <c r="F146" s="176" t="e" cm="1">
        <f t="array" ref="F146">_xlfn.XLOOKUP(F$1,'PY1 Data(H)'!$A$1:$CZ$1,_xlfn.XLOOKUP($A146,'PY1 Data(H)'!$A$1:$A$288,'PY1 Data(H)'!$A$1:$CZ$288))</f>
        <v>#N/A</v>
      </c>
      <c r="G146" s="176" t="e" cm="1">
        <f t="array" ref="G146">_xlfn.XLOOKUP(G$1,'PY1 Data(H)'!$A$1:$CZ$1,_xlfn.XLOOKUP($A146,'PY1 Data(H)'!$A$1:$A$288,'PY1 Data(H)'!$A$1:$CZ$288))</f>
        <v>#N/A</v>
      </c>
      <c r="H146" s="176" t="e" cm="1">
        <f t="array" ref="H146">_xlfn.XLOOKUP(H$1,'PY1 Data(H)'!$A$1:$CZ$1,_xlfn.XLOOKUP($A146,'PY1 Data(H)'!$A$1:$A$288,'PY1 Data(H)'!$A$1:$CZ$288))</f>
        <v>#N/A</v>
      </c>
      <c r="I146" s="176" t="e" cm="1">
        <f t="array" ref="I146">_xlfn.XLOOKUP(I$1,'PY1 Data(H)'!$A$1:$CZ$1,_xlfn.XLOOKUP($A146,'PY1 Data(H)'!$A$1:$A$288,'PY1 Data(H)'!$A$1:$CZ$288))</f>
        <v>#N/A</v>
      </c>
      <c r="J146" s="176" t="e" cm="1">
        <f t="array" ref="J146">_xlfn.XLOOKUP(J$1,'PY1 Data(H)'!$A$1:$CZ$1,_xlfn.XLOOKUP($A146,'PY1 Data(H)'!$A$1:$A$288,'PY1 Data(H)'!$A$1:$CZ$288))</f>
        <v>#N/A</v>
      </c>
      <c r="K146" s="176" t="e" cm="1">
        <f t="array" ref="K146">_xlfn.XLOOKUP(K$1,'PY1 Data(H)'!$A$1:$CZ$1,_xlfn.XLOOKUP($A146,'PY1 Data(H)'!$A$1:$A$288,'PY1 Data(H)'!$A$1:$CZ$288))</f>
        <v>#N/A</v>
      </c>
      <c r="L146" s="176" t="e" cm="1">
        <f t="array" ref="L146">_xlfn.XLOOKUP(L$1,'PY1 Data(H)'!$A$1:$CZ$1,_xlfn.XLOOKUP($A146,'PY1 Data(H)'!$A$1:$A$288,'PY1 Data(H)'!$A$1:$CZ$288))</f>
        <v>#N/A</v>
      </c>
      <c r="M146" s="176" t="e" cm="1">
        <f t="array" ref="M146">_xlfn.XLOOKUP(M$1,'PY1 Data(H)'!$A$1:$CZ$1,_xlfn.XLOOKUP($A146,'PY1 Data(H)'!$A$1:$A$288,'PY1 Data(H)'!$A$1:$CZ$288))</f>
        <v>#N/A</v>
      </c>
      <c r="N146" s="176" t="e" cm="1">
        <f t="array" ref="N146">_xlfn.XLOOKUP(N$1,'PY1 Data(H)'!$A$1:$CZ$1,_xlfn.XLOOKUP($A146,'PY1 Data(H)'!$A$1:$A$288,'PY1 Data(H)'!$A$1:$CZ$288))</f>
        <v>#N/A</v>
      </c>
      <c r="O146" s="176" t="e" cm="1">
        <f t="array" ref="O146">_xlfn.XLOOKUP(O$1,'PY1 Data(H)'!$A$1:$CZ$1,_xlfn.XLOOKUP($A146,'PY1 Data(H)'!$A$1:$A$288,'PY1 Data(H)'!$A$1:$CZ$288))</f>
        <v>#N/A</v>
      </c>
      <c r="P146" s="176" t="e" cm="1">
        <f t="array" ref="P146">_xlfn.XLOOKUP(P$1,'PY1 Data(H)'!$A$1:$CZ$1,_xlfn.XLOOKUP($A146,'PY1 Data(H)'!$A$1:$A$288,'PY1 Data(H)'!$A$1:$CZ$288))</f>
        <v>#N/A</v>
      </c>
      <c r="Q146" s="176" t="e" cm="1">
        <f t="array" ref="Q146">_xlfn.XLOOKUP(Q$1,'PY1 Data(H)'!$A$1:$CZ$1,_xlfn.XLOOKUP($A146,'PY1 Data(H)'!$A$1:$A$288,'PY1 Data(H)'!$A$1:$CZ$288))</f>
        <v>#N/A</v>
      </c>
      <c r="R146" s="176" t="e" cm="1">
        <f t="array" ref="R146">_xlfn.XLOOKUP(R$1,'PY1 Data(H)'!$A$1:$CZ$1,_xlfn.XLOOKUP($A146,'PY1 Data(H)'!$A$1:$A$288,'PY1 Data(H)'!$A$1:$CZ$288))</f>
        <v>#N/A</v>
      </c>
      <c r="S146" s="176" t="e" cm="1">
        <f t="array" ref="S146">_xlfn.XLOOKUP(S$1,'PY1 Data(H)'!$A$1:$CZ$1,_xlfn.XLOOKUP($A146,'PY1 Data(H)'!$A$1:$A$288,'PY1 Data(H)'!$A$1:$CZ$288))</f>
        <v>#N/A</v>
      </c>
      <c r="T146" s="176" t="e" cm="1">
        <f t="array" ref="T146">_xlfn.XLOOKUP(T$1,'PY1 Data(H)'!$A$1:$CZ$1,_xlfn.XLOOKUP($A146,'PY1 Data(H)'!$A$1:$A$288,'PY1 Data(H)'!$A$1:$CZ$288))</f>
        <v>#N/A</v>
      </c>
      <c r="U146" s="176" t="e" cm="1">
        <f t="array" ref="U146">_xlfn.XLOOKUP(U$1,'PY1 Data(H)'!$A$1:$CZ$1,_xlfn.XLOOKUP($A146,'PY1 Data(H)'!$A$1:$A$288,'PY1 Data(H)'!$A$1:$CZ$288))</f>
        <v>#N/A</v>
      </c>
      <c r="V146" s="176" t="e" cm="1">
        <f t="array" ref="V146">_xlfn.XLOOKUP(V$1,'PY1 Data(H)'!$A$1:$CZ$1,_xlfn.XLOOKUP($A146,'PY1 Data(H)'!$A$1:$A$288,'PY1 Data(H)'!$A$1:$CZ$288))</f>
        <v>#N/A</v>
      </c>
      <c r="W146" s="176" t="e" cm="1">
        <f t="array" ref="W146">_xlfn.XLOOKUP(W$1,'PY1 Data(H)'!$A$1:$CZ$1,_xlfn.XLOOKUP($A146,'PY1 Data(H)'!$A$1:$A$288,'PY1 Data(H)'!$A$1:$CZ$288))</f>
        <v>#N/A</v>
      </c>
      <c r="X146" s="176" t="e" cm="1">
        <f t="array" ref="X146">_xlfn.XLOOKUP(X$1,'PY1 Data(H)'!$A$1:$CZ$1,_xlfn.XLOOKUP($A146,'PY1 Data(H)'!$A$1:$A$288,'PY1 Data(H)'!$A$1:$CZ$288))</f>
        <v>#N/A</v>
      </c>
      <c r="Y146" s="176" t="e" cm="1">
        <f t="array" ref="Y146">_xlfn.XLOOKUP(Y$1,'PY1 Data(H)'!$A$1:$CZ$1,_xlfn.XLOOKUP($A146,'PY1 Data(H)'!$A$1:$A$288,'PY1 Data(H)'!$A$1:$CZ$288))</f>
        <v>#N/A</v>
      </c>
      <c r="Z146" s="176" t="e" cm="1">
        <f t="array" ref="Z146">_xlfn.XLOOKUP(Z$1,'PY1 Data(H)'!$A$1:$CZ$1,_xlfn.XLOOKUP($A146,'PY1 Data(H)'!$A$1:$A$288,'PY1 Data(H)'!$A$1:$CZ$288))</f>
        <v>#N/A</v>
      </c>
      <c r="AA146" s="176" t="e" cm="1">
        <f t="array" ref="AA146">_xlfn.XLOOKUP(AA$1,'PY1 Data(H)'!$A$1:$CZ$1,_xlfn.XLOOKUP($A146,'PY1 Data(H)'!$A$1:$A$288,'PY1 Data(H)'!$A$1:$CZ$288))</f>
        <v>#N/A</v>
      </c>
      <c r="AB146" s="176" t="e" cm="1">
        <f t="array" ref="AB146">_xlfn.XLOOKUP(AB$1,'PY1 Data(H)'!$A$1:$CZ$1,_xlfn.XLOOKUP($A146,'PY1 Data(H)'!$A$1:$A$288,'PY1 Data(H)'!$A$1:$CZ$288))</f>
        <v>#N/A</v>
      </c>
      <c r="AC146" s="176" t="e" cm="1">
        <f t="array" ref="AC146">_xlfn.XLOOKUP(AC$1,'PY1 Data(H)'!$A$1:$CZ$1,_xlfn.XLOOKUP($A146,'PY1 Data(H)'!$A$1:$A$288,'PY1 Data(H)'!$A$1:$CZ$288))</f>
        <v>#N/A</v>
      </c>
      <c r="AD146" s="176" t="e" cm="1">
        <f t="array" ref="AD146">_xlfn.XLOOKUP(AD$1,'PY1 Data(H)'!$A$1:$CZ$1,_xlfn.XLOOKUP($A146,'PY1 Data(H)'!$A$1:$A$288,'PY1 Data(H)'!$A$1:$CZ$288))</f>
        <v>#N/A</v>
      </c>
      <c r="AE146" s="176" t="e" cm="1">
        <f t="array" ref="AE146">_xlfn.XLOOKUP(AE$1,'PY1 Data(H)'!$A$1:$CZ$1,_xlfn.XLOOKUP($A146,'PY1 Data(H)'!$A$1:$A$288,'PY1 Data(H)'!$A$1:$CZ$288))</f>
        <v>#N/A</v>
      </c>
      <c r="AF146" s="176" t="e" cm="1">
        <f t="array" ref="AF146">_xlfn.XLOOKUP(AF$1,'PY1 Data(H)'!$A$1:$CZ$1,_xlfn.XLOOKUP($A146,'PY1 Data(H)'!$A$1:$A$288,'PY1 Data(H)'!$A$1:$CZ$288))</f>
        <v>#N/A</v>
      </c>
      <c r="AG146" s="176" t="e" cm="1">
        <f t="array" ref="AG146">_xlfn.XLOOKUP(AG$1,'PY1 Data(H)'!$A$1:$CZ$1,_xlfn.XLOOKUP($A146,'PY1 Data(H)'!$A$1:$A$288,'PY1 Data(H)'!$A$1:$CZ$288))</f>
        <v>#N/A</v>
      </c>
      <c r="AH146" s="176" t="e" cm="1">
        <f t="array" ref="AH146">_xlfn.XLOOKUP(AH$1,'PY1 Data(H)'!$A$1:$CZ$1,_xlfn.XLOOKUP($A146,'PY1 Data(H)'!$A$1:$A$288,'PY1 Data(H)'!$A$1:$CZ$288))</f>
        <v>#N/A</v>
      </c>
      <c r="AI146" s="176" t="e" cm="1">
        <f t="array" ref="AI146">_xlfn.XLOOKUP(AI$1,'PY1 Data(H)'!$A$1:$CZ$1,_xlfn.XLOOKUP($A146,'PY1 Data(H)'!$A$1:$A$288,'PY1 Data(H)'!$A$1:$CZ$288))</f>
        <v>#N/A</v>
      </c>
      <c r="AJ146" s="176" t="e" cm="1">
        <f t="array" ref="AJ146">_xlfn.XLOOKUP(AJ$1,'PY1 Data(H)'!$A$1:$CZ$1,_xlfn.XLOOKUP($A146,'PY1 Data(H)'!$A$1:$A$288,'PY1 Data(H)'!$A$1:$CZ$288))</f>
        <v>#N/A</v>
      </c>
      <c r="AK146" s="176" t="e" cm="1">
        <f t="array" ref="AK146">_xlfn.XLOOKUP(AK$1,'PY1 Data(H)'!$A$1:$CZ$1,_xlfn.XLOOKUP($A146,'PY1 Data(H)'!$A$1:$A$288,'PY1 Data(H)'!$A$1:$CZ$288))</f>
        <v>#N/A</v>
      </c>
      <c r="AL146" s="176" t="e" cm="1">
        <f t="array" ref="AL146">_xlfn.XLOOKUP(AL$1,'PY1 Data(H)'!$A$1:$CZ$1,_xlfn.XLOOKUP($A146,'PY1 Data(H)'!$A$1:$A$288,'PY1 Data(H)'!$A$1:$CZ$288))</f>
        <v>#N/A</v>
      </c>
      <c r="AM146" s="176" t="e" cm="1">
        <f t="array" ref="AM146">_xlfn.XLOOKUP(AM$1,'PY1 Data(H)'!$A$1:$CZ$1,_xlfn.XLOOKUP($A146,'PY1 Data(H)'!$A$1:$A$288,'PY1 Data(H)'!$A$1:$CZ$288))</f>
        <v>#N/A</v>
      </c>
      <c r="AN146" s="176" t="e" cm="1">
        <f t="array" ref="AN146">_xlfn.XLOOKUP(AN$1,'PY1 Data(H)'!$A$1:$CZ$1,_xlfn.XLOOKUP($A146,'PY1 Data(H)'!$A$1:$A$288,'PY1 Data(H)'!$A$1:$CZ$288))</f>
        <v>#N/A</v>
      </c>
      <c r="AO146" s="176" t="e" cm="1">
        <f t="array" ref="AO146">_xlfn.XLOOKUP(AO$1,'PY1 Data(H)'!$A$1:$CZ$1,_xlfn.XLOOKUP($A146,'PY1 Data(H)'!$A$1:$A$288,'PY1 Data(H)'!$A$1:$CZ$288))</f>
        <v>#N/A</v>
      </c>
      <c r="AP146" s="176" t="e" cm="1">
        <f t="array" ref="AP146">_xlfn.XLOOKUP(AP$1,'PY1 Data(H)'!$A$1:$CZ$1,_xlfn.XLOOKUP($A146,'PY1 Data(H)'!$A$1:$A$288,'PY1 Data(H)'!$A$1:$CZ$288))</f>
        <v>#N/A</v>
      </c>
      <c r="AQ146" s="176" t="e" cm="1">
        <f t="array" ref="AQ146">_xlfn.XLOOKUP(AQ$1,'PY1 Data(H)'!$A$1:$CZ$1,_xlfn.XLOOKUP($A146,'PY1 Data(H)'!$A$1:$A$288,'PY1 Data(H)'!$A$1:$CZ$288))</f>
        <v>#N/A</v>
      </c>
      <c r="AR146" s="176" t="e" cm="1">
        <f t="array" ref="AR146">_xlfn.XLOOKUP(AR$1,'PY1 Data(H)'!$A$1:$CZ$1,_xlfn.XLOOKUP($A146,'PY1 Data(H)'!$A$1:$A$288,'PY1 Data(H)'!$A$1:$CZ$288))</f>
        <v>#N/A</v>
      </c>
      <c r="AS146" s="176" t="e" cm="1">
        <f t="array" ref="AS146">_xlfn.XLOOKUP(AS$1,'PY1 Data(H)'!$A$1:$CZ$1,_xlfn.XLOOKUP($A146,'PY1 Data(H)'!$A$1:$A$288,'PY1 Data(H)'!$A$1:$CZ$288))</f>
        <v>#N/A</v>
      </c>
      <c r="AT146" s="176" t="e" cm="1">
        <f t="array" ref="AT146">_xlfn.XLOOKUP(AT$1,'PY1 Data(H)'!$A$1:$CZ$1,_xlfn.XLOOKUP($A146,'PY1 Data(H)'!$A$1:$A$288,'PY1 Data(H)'!$A$1:$CZ$288))</f>
        <v>#N/A</v>
      </c>
      <c r="AU146" s="176" t="e" cm="1">
        <f t="array" ref="AU146">_xlfn.XLOOKUP(AU$1,'PY1 Data(H)'!$A$1:$CZ$1,_xlfn.XLOOKUP($A146,'PY1 Data(H)'!$A$1:$A$288,'PY1 Data(H)'!$A$1:$CZ$288))</f>
        <v>#N/A</v>
      </c>
      <c r="AV146" s="176" t="e" cm="1">
        <f t="array" ref="AV146">_xlfn.XLOOKUP(AV$1,'PY1 Data(H)'!$A$1:$CZ$1,_xlfn.XLOOKUP($A146,'PY1 Data(H)'!$A$1:$A$288,'PY1 Data(H)'!$A$1:$CZ$288))</f>
        <v>#N/A</v>
      </c>
      <c r="AW146" s="176" t="e" cm="1">
        <f t="array" ref="AW146">_xlfn.XLOOKUP(AW$1,'PY1 Data(H)'!$A$1:$CZ$1,_xlfn.XLOOKUP($A146,'PY1 Data(H)'!$A$1:$A$288,'PY1 Data(H)'!$A$1:$CZ$288))</f>
        <v>#N/A</v>
      </c>
      <c r="AX146" s="176" t="e" cm="1">
        <f t="array" ref="AX146">_xlfn.XLOOKUP(AX$1,'PY1 Data(H)'!$A$1:$CZ$1,_xlfn.XLOOKUP($A146,'PY1 Data(H)'!$A$1:$A$288,'PY1 Data(H)'!$A$1:$CZ$288))</f>
        <v>#N/A</v>
      </c>
      <c r="AY146" s="176" t="e" cm="1">
        <f t="array" ref="AY146">_xlfn.XLOOKUP(AY$1,'PY1 Data(H)'!$A$1:$CZ$1,_xlfn.XLOOKUP($A146,'PY1 Data(H)'!$A$1:$A$288,'PY1 Data(H)'!$A$1:$CZ$288))</f>
        <v>#N/A</v>
      </c>
      <c r="AZ146" s="176" t="e" cm="1">
        <f t="array" ref="AZ146">_xlfn.XLOOKUP(AZ$1,'PY1 Data(H)'!$A$1:$CZ$1,_xlfn.XLOOKUP($A146,'PY1 Data(H)'!$A$1:$A$288,'PY1 Data(H)'!$A$1:$CZ$288))</f>
        <v>#N/A</v>
      </c>
      <c r="BA146" s="176" t="e" cm="1">
        <f t="array" ref="BA146">_xlfn.XLOOKUP(BA$1,'PY1 Data(H)'!$A$1:$CZ$1,_xlfn.XLOOKUP($A146,'PY1 Data(H)'!$A$1:$A$288,'PY1 Data(H)'!$A$1:$CZ$288))</f>
        <v>#N/A</v>
      </c>
      <c r="BB146" s="176" t="e" cm="1">
        <f t="array" ref="BB146">_xlfn.XLOOKUP(BB$1,'PY1 Data(H)'!$A$1:$CZ$1,_xlfn.XLOOKUP($A146,'PY1 Data(H)'!$A$1:$A$288,'PY1 Data(H)'!$A$1:$CZ$288))</f>
        <v>#N/A</v>
      </c>
      <c r="BC146" s="176" t="e" cm="1">
        <f t="array" ref="BC146">_xlfn.XLOOKUP(BC$1,'PY1 Data(H)'!$A$1:$CZ$1,_xlfn.XLOOKUP($A146,'PY1 Data(H)'!$A$1:$A$288,'PY1 Data(H)'!$A$1:$CZ$288))</f>
        <v>#N/A</v>
      </c>
      <c r="BD146" s="176" t="e" cm="1">
        <f t="array" ref="BD146">_xlfn.XLOOKUP(BD$1,'PY1 Data(H)'!$A$1:$CZ$1,_xlfn.XLOOKUP($A146,'PY1 Data(H)'!$A$1:$A$288,'PY1 Data(H)'!$A$1:$CZ$288))</f>
        <v>#N/A</v>
      </c>
      <c r="BE146" s="176" t="e" cm="1">
        <f t="array" ref="BE146">_xlfn.XLOOKUP(BE$1,'PY1 Data(H)'!$A$1:$CZ$1,_xlfn.XLOOKUP($A146,'PY1 Data(H)'!$A$1:$A$288,'PY1 Data(H)'!$A$1:$CZ$288))</f>
        <v>#N/A</v>
      </c>
      <c r="BF146" s="176" t="e" cm="1">
        <f t="array" ref="BF146">_xlfn.XLOOKUP(BF$1,'PY1 Data(H)'!$A$1:$CZ$1,_xlfn.XLOOKUP($A146,'PY1 Data(H)'!$A$1:$A$288,'PY1 Data(H)'!$A$1:$CZ$288))</f>
        <v>#N/A</v>
      </c>
      <c r="BG146" s="176" t="e" cm="1">
        <f t="array" ref="BG146">_xlfn.XLOOKUP(BG$1,'PY1 Data(H)'!$A$1:$CZ$1,_xlfn.XLOOKUP($A146,'PY1 Data(H)'!$A$1:$A$288,'PY1 Data(H)'!$A$1:$CZ$288))</f>
        <v>#N/A</v>
      </c>
      <c r="BH146" s="176" t="e" cm="1">
        <f t="array" ref="BH146">_xlfn.XLOOKUP(BH$1,'PY1 Data(H)'!$A$1:$CZ$1,_xlfn.XLOOKUP($A146,'PY1 Data(H)'!$A$1:$A$288,'PY1 Data(H)'!$A$1:$CZ$288))</f>
        <v>#N/A</v>
      </c>
      <c r="BI146" s="176" t="e" cm="1">
        <f t="array" ref="BI146">_xlfn.XLOOKUP(BI$1,'PY1 Data(H)'!$A$1:$CZ$1,_xlfn.XLOOKUP($A146,'PY1 Data(H)'!$A$1:$A$288,'PY1 Data(H)'!$A$1:$CZ$288))</f>
        <v>#N/A</v>
      </c>
      <c r="BJ146" s="176" t="e" cm="1">
        <f t="array" ref="BJ146">_xlfn.XLOOKUP(BJ$1,'PY1 Data(H)'!$A$1:$CZ$1,_xlfn.XLOOKUP($A146,'PY1 Data(H)'!$A$1:$A$288,'PY1 Data(H)'!$A$1:$CZ$288))</f>
        <v>#N/A</v>
      </c>
      <c r="BK146" s="176" t="e" cm="1">
        <f t="array" ref="BK146">_xlfn.XLOOKUP(BK$1,'PY1 Data(H)'!$A$1:$CZ$1,_xlfn.XLOOKUP($A146,'PY1 Data(H)'!$A$1:$A$288,'PY1 Data(H)'!$A$1:$CZ$288))</f>
        <v>#N/A</v>
      </c>
      <c r="BL146" s="176" t="e" cm="1">
        <f t="array" ref="BL146">_xlfn.XLOOKUP(BL$1,'PY1 Data(H)'!$A$1:$CZ$1,_xlfn.XLOOKUP($A146,'PY1 Data(H)'!$A$1:$A$288,'PY1 Data(H)'!$A$1:$CZ$288))</f>
        <v>#N/A</v>
      </c>
      <c r="BM146" s="176" t="e" cm="1">
        <f t="array" ref="BM146">_xlfn.XLOOKUP(BM$1,'PY1 Data(H)'!$A$1:$CZ$1,_xlfn.XLOOKUP($A146,'PY1 Data(H)'!$A$1:$A$288,'PY1 Data(H)'!$A$1:$CZ$288))</f>
        <v>#N/A</v>
      </c>
      <c r="BN146" s="176" t="e" cm="1">
        <f t="array" ref="BN146">_xlfn.XLOOKUP(BN$1,'PY1 Data(H)'!$A$1:$CZ$1,_xlfn.XLOOKUP($A146,'PY1 Data(H)'!$A$1:$A$288,'PY1 Data(H)'!$A$1:$CZ$288))</f>
        <v>#N/A</v>
      </c>
      <c r="BO146" s="176" t="e" cm="1">
        <f t="array" ref="BO146">_xlfn.XLOOKUP(BO$1,'PY1 Data(H)'!$A$1:$CZ$1,_xlfn.XLOOKUP($A146,'PY1 Data(H)'!$A$1:$A$288,'PY1 Data(H)'!$A$1:$CZ$288))</f>
        <v>#N/A</v>
      </c>
      <c r="BP146" s="176" t="e" cm="1">
        <f t="array" ref="BP146">_xlfn.XLOOKUP(BP$1,'PY1 Data(H)'!$A$1:$CZ$1,_xlfn.XLOOKUP($A146,'PY1 Data(H)'!$A$1:$A$288,'PY1 Data(H)'!$A$1:$CZ$288))</f>
        <v>#N/A</v>
      </c>
      <c r="BQ146" s="176" t="e" cm="1">
        <f t="array" ref="BQ146">_xlfn.XLOOKUP(BQ$1,'PY1 Data(H)'!$A$1:$CZ$1,_xlfn.XLOOKUP($A146,'PY1 Data(H)'!$A$1:$A$288,'PY1 Data(H)'!$A$1:$CZ$288))</f>
        <v>#N/A</v>
      </c>
      <c r="BR146" s="176" t="e" cm="1">
        <f t="array" ref="BR146">_xlfn.XLOOKUP(BR$1,'PY1 Data(H)'!$A$1:$CZ$1,_xlfn.XLOOKUP($A146,'PY1 Data(H)'!$A$1:$A$288,'PY1 Data(H)'!$A$1:$CZ$288))</f>
        <v>#N/A</v>
      </c>
      <c r="BS146" s="176" t="e" cm="1">
        <f t="array" ref="BS146">_xlfn.XLOOKUP(BS$1,'PY1 Data(H)'!$A$1:$CZ$1,_xlfn.XLOOKUP($A146,'PY1 Data(H)'!$A$1:$A$288,'PY1 Data(H)'!$A$1:$CZ$288))</f>
        <v>#N/A</v>
      </c>
      <c r="BT146" s="176" t="e" cm="1">
        <f t="array" ref="BT146">_xlfn.XLOOKUP(BT$1,'PY1 Data(H)'!$A$1:$CZ$1,_xlfn.XLOOKUP($A146,'PY1 Data(H)'!$A$1:$A$288,'PY1 Data(H)'!$A$1:$CZ$288))</f>
        <v>#N/A</v>
      </c>
      <c r="BU146" s="176" t="e" cm="1">
        <f t="array" ref="BU146">_xlfn.XLOOKUP(BU$1,'PY1 Data(H)'!$A$1:$CZ$1,_xlfn.XLOOKUP($A146,'PY1 Data(H)'!$A$1:$A$288,'PY1 Data(H)'!$A$1:$CZ$288))</f>
        <v>#N/A</v>
      </c>
      <c r="BV146" s="176" t="e" cm="1">
        <f t="array" ref="BV146">_xlfn.XLOOKUP(BV$1,'PY1 Data(H)'!$A$1:$CZ$1,_xlfn.XLOOKUP($A146,'PY1 Data(H)'!$A$1:$A$288,'PY1 Data(H)'!$A$1:$CZ$288))</f>
        <v>#N/A</v>
      </c>
      <c r="BW146" s="176" t="e" cm="1">
        <f t="array" ref="BW146">_xlfn.XLOOKUP(BW$1,'PY1 Data(H)'!$A$1:$CZ$1,_xlfn.XLOOKUP($A146,'PY1 Data(H)'!$A$1:$A$288,'PY1 Data(H)'!$A$1:$CZ$288))</f>
        <v>#N/A</v>
      </c>
      <c r="BX146" s="176" t="e" cm="1">
        <f t="array" ref="BX146">_xlfn.XLOOKUP(BX$1,'PY1 Data(H)'!$A$1:$CZ$1,_xlfn.XLOOKUP($A146,'PY1 Data(H)'!$A$1:$A$288,'PY1 Data(H)'!$A$1:$CZ$288))</f>
        <v>#N/A</v>
      </c>
      <c r="BY146" s="176" t="e" cm="1">
        <f t="array" ref="BY146">_xlfn.XLOOKUP(BY$1,'PY1 Data(H)'!$A$1:$CZ$1,_xlfn.XLOOKUP($A146,'PY1 Data(H)'!$A$1:$A$288,'PY1 Data(H)'!$A$1:$CZ$288))</f>
        <v>#N/A</v>
      </c>
      <c r="BZ146" s="176" t="e" cm="1">
        <f t="array" ref="BZ146">_xlfn.XLOOKUP(BZ$1,'PY1 Data(H)'!$A$1:$CZ$1,_xlfn.XLOOKUP($A146,'PY1 Data(H)'!$A$1:$A$288,'PY1 Data(H)'!$A$1:$CZ$288))</f>
        <v>#N/A</v>
      </c>
      <c r="CA146" s="176" t="e" cm="1">
        <f t="array" ref="CA146">_xlfn.XLOOKUP(CA$1,'PY1 Data(H)'!$A$1:$CZ$1,_xlfn.XLOOKUP($A146,'PY1 Data(H)'!$A$1:$A$288,'PY1 Data(H)'!$A$1:$CZ$288))</f>
        <v>#N/A</v>
      </c>
      <c r="CB146" s="176" t="e" cm="1">
        <f t="array" ref="CB146">_xlfn.XLOOKUP(CB$1,'PY1 Data(H)'!$A$1:$CZ$1,_xlfn.XLOOKUP($A146,'PY1 Data(H)'!$A$1:$A$288,'PY1 Data(H)'!$A$1:$CZ$288))</f>
        <v>#N/A</v>
      </c>
      <c r="CC146" s="176" t="e" cm="1">
        <f t="array" ref="CC146">_xlfn.XLOOKUP(CC$1,'PY1 Data(H)'!$A$1:$CZ$1,_xlfn.XLOOKUP($A146,'PY1 Data(H)'!$A$1:$A$288,'PY1 Data(H)'!$A$1:$CZ$288))</f>
        <v>#N/A</v>
      </c>
      <c r="CD146" s="176" t="e" cm="1">
        <f t="array" ref="CD146">_xlfn.XLOOKUP(CD$1,'PY1 Data(H)'!$A$1:$CZ$1,_xlfn.XLOOKUP($A146,'PY1 Data(H)'!$A$1:$A$288,'PY1 Data(H)'!$A$1:$CZ$288))</f>
        <v>#N/A</v>
      </c>
      <c r="CE146" s="176" t="e" cm="1">
        <f t="array" ref="CE146">_xlfn.XLOOKUP(CE$1,'PY1 Data(H)'!$A$1:$CZ$1,_xlfn.XLOOKUP($A146,'PY1 Data(H)'!$A$1:$A$288,'PY1 Data(H)'!$A$1:$CZ$288))</f>
        <v>#N/A</v>
      </c>
      <c r="CF146" s="176" t="e" cm="1">
        <f t="array" ref="CF146">_xlfn.XLOOKUP(CF$1,'PY1 Data(H)'!$A$1:$CZ$1,_xlfn.XLOOKUP($A146,'PY1 Data(H)'!$A$1:$A$288,'PY1 Data(H)'!$A$1:$CZ$288))</f>
        <v>#N/A</v>
      </c>
      <c r="CG146" s="176" t="e" cm="1">
        <f t="array" ref="CG146">_xlfn.XLOOKUP(CG$1,'PY1 Data(H)'!$A$1:$CZ$1,_xlfn.XLOOKUP($A146,'PY1 Data(H)'!$A$1:$A$288,'PY1 Data(H)'!$A$1:$CZ$288))</f>
        <v>#N/A</v>
      </c>
      <c r="CH146" s="176" t="e" cm="1">
        <f t="array" ref="CH146">_xlfn.XLOOKUP(CH$1,'PY1 Data(H)'!$A$1:$CZ$1,_xlfn.XLOOKUP($A146,'PY1 Data(H)'!$A$1:$A$288,'PY1 Data(H)'!$A$1:$CZ$288))</f>
        <v>#N/A</v>
      </c>
      <c r="CI146" s="176" t="e" cm="1">
        <f t="array" ref="CI146">_xlfn.XLOOKUP(CI$1,'PY1 Data(H)'!$A$1:$CZ$1,_xlfn.XLOOKUP($A146,'PY1 Data(H)'!$A$1:$A$288,'PY1 Data(H)'!$A$1:$CZ$288))</f>
        <v>#N/A</v>
      </c>
      <c r="CJ146" s="176" t="e" cm="1">
        <f t="array" ref="CJ146">_xlfn.XLOOKUP(CJ$1,'PY1 Data(H)'!$A$1:$CZ$1,_xlfn.XLOOKUP($A146,'PY1 Data(H)'!$A$1:$A$288,'PY1 Data(H)'!$A$1:$CZ$288))</f>
        <v>#N/A</v>
      </c>
      <c r="CK146" s="176" t="e" cm="1">
        <f t="array" ref="CK146">_xlfn.XLOOKUP(CK$1,'PY1 Data(H)'!$A$1:$CZ$1,_xlfn.XLOOKUP($A146,'PY1 Data(H)'!$A$1:$A$288,'PY1 Data(H)'!$A$1:$CZ$288))</f>
        <v>#N/A</v>
      </c>
      <c r="CL146" s="176" t="e" cm="1">
        <f t="array" ref="CL146">_xlfn.XLOOKUP(CL$1,'PY1 Data(H)'!$A$1:$CZ$1,_xlfn.XLOOKUP($A146,'PY1 Data(H)'!$A$1:$A$288,'PY1 Data(H)'!$A$1:$CZ$288))</f>
        <v>#N/A</v>
      </c>
      <c r="CM146" s="176" t="e" cm="1">
        <f t="array" ref="CM146">_xlfn.XLOOKUP(CM$1,'PY1 Data(H)'!$A$1:$CZ$1,_xlfn.XLOOKUP($A146,'PY1 Data(H)'!$A$1:$A$288,'PY1 Data(H)'!$A$1:$CZ$288))</f>
        <v>#N/A</v>
      </c>
      <c r="CN146" s="176" t="e" cm="1">
        <f t="array" ref="CN146">_xlfn.XLOOKUP(CN$1,'PY1 Data(H)'!$A$1:$CZ$1,_xlfn.XLOOKUP($A146,'PY1 Data(H)'!$A$1:$A$288,'PY1 Data(H)'!$A$1:$CZ$288))</f>
        <v>#N/A</v>
      </c>
      <c r="CO146" s="176" t="e" cm="1">
        <f t="array" ref="CO146">_xlfn.XLOOKUP(CO$1,'PY1 Data(H)'!$A$1:$CZ$1,_xlfn.XLOOKUP($A146,'PY1 Data(H)'!$A$1:$A$288,'PY1 Data(H)'!$A$1:$CZ$288))</f>
        <v>#N/A</v>
      </c>
      <c r="CP146" s="176" t="e" cm="1">
        <f t="array" ref="CP146">_xlfn.XLOOKUP(CP$1,'PY1 Data(H)'!$A$1:$CZ$1,_xlfn.XLOOKUP($A146,'PY1 Data(H)'!$A$1:$A$288,'PY1 Data(H)'!$A$1:$CZ$288))</f>
        <v>#N/A</v>
      </c>
      <c r="CQ146" s="176" t="e" cm="1">
        <f t="array" ref="CQ146">_xlfn.XLOOKUP(CQ$1,'PY1 Data(H)'!$A$1:$CZ$1,_xlfn.XLOOKUP($A146,'PY1 Data(H)'!$A$1:$A$288,'PY1 Data(H)'!$A$1:$CZ$288))</f>
        <v>#N/A</v>
      </c>
      <c r="CR146" s="176" t="e" cm="1">
        <f t="array" ref="CR146">_xlfn.XLOOKUP(CR$1,'PY1 Data(H)'!$A$1:$CZ$1,_xlfn.XLOOKUP($A146,'PY1 Data(H)'!$A$1:$A$288,'PY1 Data(H)'!$A$1:$CZ$288))</f>
        <v>#N/A</v>
      </c>
      <c r="CS146" s="176" t="e" cm="1">
        <f t="array" ref="CS146">_xlfn.XLOOKUP(CS$1,'PY1 Data(H)'!$A$1:$CZ$1,_xlfn.XLOOKUP($A146,'PY1 Data(H)'!$A$1:$A$288,'PY1 Data(H)'!$A$1:$CZ$288))</f>
        <v>#N/A</v>
      </c>
      <c r="CT146" s="176" t="e" cm="1">
        <f t="array" ref="CT146">_xlfn.XLOOKUP(CT$1,'PY1 Data(H)'!$A$1:$CZ$1,_xlfn.XLOOKUP($A146,'PY1 Data(H)'!$A$1:$A$288,'PY1 Data(H)'!$A$1:$CZ$288))</f>
        <v>#N/A</v>
      </c>
      <c r="CU146" s="176" t="e" cm="1">
        <f t="array" ref="CU146">_xlfn.XLOOKUP(CU$1,'PY1 Data(H)'!$A$1:$CZ$1,_xlfn.XLOOKUP($A146,'PY1 Data(H)'!$A$1:$A$288,'PY1 Data(H)'!$A$1:$CZ$288))</f>
        <v>#N/A</v>
      </c>
      <c r="CV146" s="176" t="e" cm="1">
        <f t="array" ref="CV146">_xlfn.XLOOKUP(CV$1,'PY1 Data(H)'!$A$1:$CZ$1,_xlfn.XLOOKUP($A146,'PY1 Data(H)'!$A$1:$A$288,'PY1 Data(H)'!$A$1:$CZ$288))</f>
        <v>#N/A</v>
      </c>
      <c r="CW146" s="176" t="e" cm="1">
        <f t="array" ref="CW146">_xlfn.XLOOKUP(CW$1,'PY1 Data(H)'!$A$1:$CZ$1,_xlfn.XLOOKUP($A146,'PY1 Data(H)'!$A$1:$A$288,'PY1 Data(H)'!$A$1:$CZ$288))</f>
        <v>#N/A</v>
      </c>
      <c r="CX146" s="176" t="e" cm="1">
        <f t="array" ref="CX146">_xlfn.XLOOKUP(CX$1,'PY1 Data(H)'!$A$1:$CZ$1,_xlfn.XLOOKUP($A146,'PY1 Data(H)'!$A$1:$A$288,'PY1 Data(H)'!$A$1:$CZ$288))</f>
        <v>#N/A</v>
      </c>
      <c r="CY146" s="176" t="e" cm="1">
        <f t="array" ref="CY146">_xlfn.XLOOKUP(CY$1,'PY1 Data(H)'!$A$1:$CZ$1,_xlfn.XLOOKUP($A146,'PY1 Data(H)'!$A$1:$A$288,'PY1 Data(H)'!$A$1:$CZ$288))</f>
        <v>#N/A</v>
      </c>
    </row>
    <row r="147" spans="1:103" x14ac:dyDescent="0.3">
      <c r="D147" s="176" t="e" cm="1">
        <f t="array" ref="D147">_xlfn.XLOOKUP(D$1,'PY1 Data(H)'!$A$1:$CZ$1,_xlfn.XLOOKUP($A147,'PY1 Data(H)'!$A$1:$A$288,'PY1 Data(H)'!$A$1:$CZ$288))</f>
        <v>#N/A</v>
      </c>
      <c r="E147" s="176" t="e" cm="1">
        <f t="array" ref="E147">_xlfn.XLOOKUP(E$1,'PY1 Data(H)'!$A$1:$CZ$1,_xlfn.XLOOKUP($A147,'PY1 Data(H)'!$A$1:$A$288,'PY1 Data(H)'!$A$1:$CZ$288))</f>
        <v>#N/A</v>
      </c>
      <c r="F147" s="176" t="e" cm="1">
        <f t="array" ref="F147">_xlfn.XLOOKUP(F$1,'PY1 Data(H)'!$A$1:$CZ$1,_xlfn.XLOOKUP($A147,'PY1 Data(H)'!$A$1:$A$288,'PY1 Data(H)'!$A$1:$CZ$288))</f>
        <v>#N/A</v>
      </c>
      <c r="G147" s="176" t="e" cm="1">
        <f t="array" ref="G147">_xlfn.XLOOKUP(G$1,'PY1 Data(H)'!$A$1:$CZ$1,_xlfn.XLOOKUP($A147,'PY1 Data(H)'!$A$1:$A$288,'PY1 Data(H)'!$A$1:$CZ$288))</f>
        <v>#N/A</v>
      </c>
      <c r="H147" s="176" t="e" cm="1">
        <f t="array" ref="H147">_xlfn.XLOOKUP(H$1,'PY1 Data(H)'!$A$1:$CZ$1,_xlfn.XLOOKUP($A147,'PY1 Data(H)'!$A$1:$A$288,'PY1 Data(H)'!$A$1:$CZ$288))</f>
        <v>#N/A</v>
      </c>
      <c r="I147" s="176" t="e" cm="1">
        <f t="array" ref="I147">_xlfn.XLOOKUP(I$1,'PY1 Data(H)'!$A$1:$CZ$1,_xlfn.XLOOKUP($A147,'PY1 Data(H)'!$A$1:$A$288,'PY1 Data(H)'!$A$1:$CZ$288))</f>
        <v>#N/A</v>
      </c>
      <c r="J147" s="176" t="e" cm="1">
        <f t="array" ref="J147">_xlfn.XLOOKUP(J$1,'PY1 Data(H)'!$A$1:$CZ$1,_xlfn.XLOOKUP($A147,'PY1 Data(H)'!$A$1:$A$288,'PY1 Data(H)'!$A$1:$CZ$288))</f>
        <v>#N/A</v>
      </c>
      <c r="K147" s="176" t="e" cm="1">
        <f t="array" ref="K147">_xlfn.XLOOKUP(K$1,'PY1 Data(H)'!$A$1:$CZ$1,_xlfn.XLOOKUP($A147,'PY1 Data(H)'!$A$1:$A$288,'PY1 Data(H)'!$A$1:$CZ$288))</f>
        <v>#N/A</v>
      </c>
      <c r="L147" s="176" t="e" cm="1">
        <f t="array" ref="L147">_xlfn.XLOOKUP(L$1,'PY1 Data(H)'!$A$1:$CZ$1,_xlfn.XLOOKUP($A147,'PY1 Data(H)'!$A$1:$A$288,'PY1 Data(H)'!$A$1:$CZ$288))</f>
        <v>#N/A</v>
      </c>
      <c r="M147" s="176" t="e" cm="1">
        <f t="array" ref="M147">_xlfn.XLOOKUP(M$1,'PY1 Data(H)'!$A$1:$CZ$1,_xlfn.XLOOKUP($A147,'PY1 Data(H)'!$A$1:$A$288,'PY1 Data(H)'!$A$1:$CZ$288))</f>
        <v>#N/A</v>
      </c>
      <c r="N147" s="176" t="e" cm="1">
        <f t="array" ref="N147">_xlfn.XLOOKUP(N$1,'PY1 Data(H)'!$A$1:$CZ$1,_xlfn.XLOOKUP($A147,'PY1 Data(H)'!$A$1:$A$288,'PY1 Data(H)'!$A$1:$CZ$288))</f>
        <v>#N/A</v>
      </c>
      <c r="O147" s="176" t="e" cm="1">
        <f t="array" ref="O147">_xlfn.XLOOKUP(O$1,'PY1 Data(H)'!$A$1:$CZ$1,_xlfn.XLOOKUP($A147,'PY1 Data(H)'!$A$1:$A$288,'PY1 Data(H)'!$A$1:$CZ$288))</f>
        <v>#N/A</v>
      </c>
      <c r="P147" s="176" t="e" cm="1">
        <f t="array" ref="P147">_xlfn.XLOOKUP(P$1,'PY1 Data(H)'!$A$1:$CZ$1,_xlfn.XLOOKUP($A147,'PY1 Data(H)'!$A$1:$A$288,'PY1 Data(H)'!$A$1:$CZ$288))</f>
        <v>#N/A</v>
      </c>
      <c r="Q147" s="176" t="e" cm="1">
        <f t="array" ref="Q147">_xlfn.XLOOKUP(Q$1,'PY1 Data(H)'!$A$1:$CZ$1,_xlfn.XLOOKUP($A147,'PY1 Data(H)'!$A$1:$A$288,'PY1 Data(H)'!$A$1:$CZ$288))</f>
        <v>#N/A</v>
      </c>
      <c r="R147" s="176" t="e" cm="1">
        <f t="array" ref="R147">_xlfn.XLOOKUP(R$1,'PY1 Data(H)'!$A$1:$CZ$1,_xlfn.XLOOKUP($A147,'PY1 Data(H)'!$A$1:$A$288,'PY1 Data(H)'!$A$1:$CZ$288))</f>
        <v>#N/A</v>
      </c>
      <c r="S147" s="176" t="e" cm="1">
        <f t="array" ref="S147">_xlfn.XLOOKUP(S$1,'PY1 Data(H)'!$A$1:$CZ$1,_xlfn.XLOOKUP($A147,'PY1 Data(H)'!$A$1:$A$288,'PY1 Data(H)'!$A$1:$CZ$288))</f>
        <v>#N/A</v>
      </c>
      <c r="T147" s="176" t="e" cm="1">
        <f t="array" ref="T147">_xlfn.XLOOKUP(T$1,'PY1 Data(H)'!$A$1:$CZ$1,_xlfn.XLOOKUP($A147,'PY1 Data(H)'!$A$1:$A$288,'PY1 Data(H)'!$A$1:$CZ$288))</f>
        <v>#N/A</v>
      </c>
      <c r="U147" s="176" t="e" cm="1">
        <f t="array" ref="U147">_xlfn.XLOOKUP(U$1,'PY1 Data(H)'!$A$1:$CZ$1,_xlfn.XLOOKUP($A147,'PY1 Data(H)'!$A$1:$A$288,'PY1 Data(H)'!$A$1:$CZ$288))</f>
        <v>#N/A</v>
      </c>
      <c r="V147" s="176" t="e" cm="1">
        <f t="array" ref="V147">_xlfn.XLOOKUP(V$1,'PY1 Data(H)'!$A$1:$CZ$1,_xlfn.XLOOKUP($A147,'PY1 Data(H)'!$A$1:$A$288,'PY1 Data(H)'!$A$1:$CZ$288))</f>
        <v>#N/A</v>
      </c>
      <c r="W147" s="176" t="e" cm="1">
        <f t="array" ref="W147">_xlfn.XLOOKUP(W$1,'PY1 Data(H)'!$A$1:$CZ$1,_xlfn.XLOOKUP($A147,'PY1 Data(H)'!$A$1:$A$288,'PY1 Data(H)'!$A$1:$CZ$288))</f>
        <v>#N/A</v>
      </c>
      <c r="X147" s="176" t="e" cm="1">
        <f t="array" ref="X147">_xlfn.XLOOKUP(X$1,'PY1 Data(H)'!$A$1:$CZ$1,_xlfn.XLOOKUP($A147,'PY1 Data(H)'!$A$1:$A$288,'PY1 Data(H)'!$A$1:$CZ$288))</f>
        <v>#N/A</v>
      </c>
      <c r="Y147" s="176" t="e" cm="1">
        <f t="array" ref="Y147">_xlfn.XLOOKUP(Y$1,'PY1 Data(H)'!$A$1:$CZ$1,_xlfn.XLOOKUP($A147,'PY1 Data(H)'!$A$1:$A$288,'PY1 Data(H)'!$A$1:$CZ$288))</f>
        <v>#N/A</v>
      </c>
      <c r="Z147" s="176" t="e" cm="1">
        <f t="array" ref="Z147">_xlfn.XLOOKUP(Z$1,'PY1 Data(H)'!$A$1:$CZ$1,_xlfn.XLOOKUP($A147,'PY1 Data(H)'!$A$1:$A$288,'PY1 Data(H)'!$A$1:$CZ$288))</f>
        <v>#N/A</v>
      </c>
      <c r="AA147" s="176" t="e" cm="1">
        <f t="array" ref="AA147">_xlfn.XLOOKUP(AA$1,'PY1 Data(H)'!$A$1:$CZ$1,_xlfn.XLOOKUP($A147,'PY1 Data(H)'!$A$1:$A$288,'PY1 Data(H)'!$A$1:$CZ$288))</f>
        <v>#N/A</v>
      </c>
      <c r="AB147" s="176" t="e" cm="1">
        <f t="array" ref="AB147">_xlfn.XLOOKUP(AB$1,'PY1 Data(H)'!$A$1:$CZ$1,_xlfn.XLOOKUP($A147,'PY1 Data(H)'!$A$1:$A$288,'PY1 Data(H)'!$A$1:$CZ$288))</f>
        <v>#N/A</v>
      </c>
      <c r="AC147" s="176" t="e" cm="1">
        <f t="array" ref="AC147">_xlfn.XLOOKUP(AC$1,'PY1 Data(H)'!$A$1:$CZ$1,_xlfn.XLOOKUP($A147,'PY1 Data(H)'!$A$1:$A$288,'PY1 Data(H)'!$A$1:$CZ$288))</f>
        <v>#N/A</v>
      </c>
      <c r="AD147" s="176" t="e" cm="1">
        <f t="array" ref="AD147">_xlfn.XLOOKUP(AD$1,'PY1 Data(H)'!$A$1:$CZ$1,_xlfn.XLOOKUP($A147,'PY1 Data(H)'!$A$1:$A$288,'PY1 Data(H)'!$A$1:$CZ$288))</f>
        <v>#N/A</v>
      </c>
      <c r="AE147" s="176" t="e" cm="1">
        <f t="array" ref="AE147">_xlfn.XLOOKUP(AE$1,'PY1 Data(H)'!$A$1:$CZ$1,_xlfn.XLOOKUP($A147,'PY1 Data(H)'!$A$1:$A$288,'PY1 Data(H)'!$A$1:$CZ$288))</f>
        <v>#N/A</v>
      </c>
      <c r="AF147" s="176" t="e" cm="1">
        <f t="array" ref="AF147">_xlfn.XLOOKUP(AF$1,'PY1 Data(H)'!$A$1:$CZ$1,_xlfn.XLOOKUP($A147,'PY1 Data(H)'!$A$1:$A$288,'PY1 Data(H)'!$A$1:$CZ$288))</f>
        <v>#N/A</v>
      </c>
      <c r="AG147" s="176" t="e" cm="1">
        <f t="array" ref="AG147">_xlfn.XLOOKUP(AG$1,'PY1 Data(H)'!$A$1:$CZ$1,_xlfn.XLOOKUP($A147,'PY1 Data(H)'!$A$1:$A$288,'PY1 Data(H)'!$A$1:$CZ$288))</f>
        <v>#N/A</v>
      </c>
      <c r="AH147" s="176" t="e" cm="1">
        <f t="array" ref="AH147">_xlfn.XLOOKUP(AH$1,'PY1 Data(H)'!$A$1:$CZ$1,_xlfn.XLOOKUP($A147,'PY1 Data(H)'!$A$1:$A$288,'PY1 Data(H)'!$A$1:$CZ$288))</f>
        <v>#N/A</v>
      </c>
      <c r="AI147" s="176" t="e" cm="1">
        <f t="array" ref="AI147">_xlfn.XLOOKUP(AI$1,'PY1 Data(H)'!$A$1:$CZ$1,_xlfn.XLOOKUP($A147,'PY1 Data(H)'!$A$1:$A$288,'PY1 Data(H)'!$A$1:$CZ$288))</f>
        <v>#N/A</v>
      </c>
      <c r="AJ147" s="176" t="e" cm="1">
        <f t="array" ref="AJ147">_xlfn.XLOOKUP(AJ$1,'PY1 Data(H)'!$A$1:$CZ$1,_xlfn.XLOOKUP($A147,'PY1 Data(H)'!$A$1:$A$288,'PY1 Data(H)'!$A$1:$CZ$288))</f>
        <v>#N/A</v>
      </c>
      <c r="AK147" s="176" t="e" cm="1">
        <f t="array" ref="AK147">_xlfn.XLOOKUP(AK$1,'PY1 Data(H)'!$A$1:$CZ$1,_xlfn.XLOOKUP($A147,'PY1 Data(H)'!$A$1:$A$288,'PY1 Data(H)'!$A$1:$CZ$288))</f>
        <v>#N/A</v>
      </c>
      <c r="AL147" s="176" t="e" cm="1">
        <f t="array" ref="AL147">_xlfn.XLOOKUP(AL$1,'PY1 Data(H)'!$A$1:$CZ$1,_xlfn.XLOOKUP($A147,'PY1 Data(H)'!$A$1:$A$288,'PY1 Data(H)'!$A$1:$CZ$288))</f>
        <v>#N/A</v>
      </c>
      <c r="AM147" s="176" t="e" cm="1">
        <f t="array" ref="AM147">_xlfn.XLOOKUP(AM$1,'PY1 Data(H)'!$A$1:$CZ$1,_xlfn.XLOOKUP($A147,'PY1 Data(H)'!$A$1:$A$288,'PY1 Data(H)'!$A$1:$CZ$288))</f>
        <v>#N/A</v>
      </c>
      <c r="AN147" s="176" t="e" cm="1">
        <f t="array" ref="AN147">_xlfn.XLOOKUP(AN$1,'PY1 Data(H)'!$A$1:$CZ$1,_xlfn.XLOOKUP($A147,'PY1 Data(H)'!$A$1:$A$288,'PY1 Data(H)'!$A$1:$CZ$288))</f>
        <v>#N/A</v>
      </c>
      <c r="AO147" s="176" t="e" cm="1">
        <f t="array" ref="AO147">_xlfn.XLOOKUP(AO$1,'PY1 Data(H)'!$A$1:$CZ$1,_xlfn.XLOOKUP($A147,'PY1 Data(H)'!$A$1:$A$288,'PY1 Data(H)'!$A$1:$CZ$288))</f>
        <v>#N/A</v>
      </c>
      <c r="AP147" s="176" t="e" cm="1">
        <f t="array" ref="AP147">_xlfn.XLOOKUP(AP$1,'PY1 Data(H)'!$A$1:$CZ$1,_xlfn.XLOOKUP($A147,'PY1 Data(H)'!$A$1:$A$288,'PY1 Data(H)'!$A$1:$CZ$288))</f>
        <v>#N/A</v>
      </c>
      <c r="AQ147" s="176" t="e" cm="1">
        <f t="array" ref="AQ147">_xlfn.XLOOKUP(AQ$1,'PY1 Data(H)'!$A$1:$CZ$1,_xlfn.XLOOKUP($A147,'PY1 Data(H)'!$A$1:$A$288,'PY1 Data(H)'!$A$1:$CZ$288))</f>
        <v>#N/A</v>
      </c>
      <c r="AR147" s="176" t="e" cm="1">
        <f t="array" ref="AR147">_xlfn.XLOOKUP(AR$1,'PY1 Data(H)'!$A$1:$CZ$1,_xlfn.XLOOKUP($A147,'PY1 Data(H)'!$A$1:$A$288,'PY1 Data(H)'!$A$1:$CZ$288))</f>
        <v>#N/A</v>
      </c>
      <c r="AS147" s="176" t="e" cm="1">
        <f t="array" ref="AS147">_xlfn.XLOOKUP(AS$1,'PY1 Data(H)'!$A$1:$CZ$1,_xlfn.XLOOKUP($A147,'PY1 Data(H)'!$A$1:$A$288,'PY1 Data(H)'!$A$1:$CZ$288))</f>
        <v>#N/A</v>
      </c>
      <c r="AT147" s="176" t="e" cm="1">
        <f t="array" ref="AT147">_xlfn.XLOOKUP(AT$1,'PY1 Data(H)'!$A$1:$CZ$1,_xlfn.XLOOKUP($A147,'PY1 Data(H)'!$A$1:$A$288,'PY1 Data(H)'!$A$1:$CZ$288))</f>
        <v>#N/A</v>
      </c>
      <c r="AU147" s="176" t="e" cm="1">
        <f t="array" ref="AU147">_xlfn.XLOOKUP(AU$1,'PY1 Data(H)'!$A$1:$CZ$1,_xlfn.XLOOKUP($A147,'PY1 Data(H)'!$A$1:$A$288,'PY1 Data(H)'!$A$1:$CZ$288))</f>
        <v>#N/A</v>
      </c>
      <c r="AV147" s="176" t="e" cm="1">
        <f t="array" ref="AV147">_xlfn.XLOOKUP(AV$1,'PY1 Data(H)'!$A$1:$CZ$1,_xlfn.XLOOKUP($A147,'PY1 Data(H)'!$A$1:$A$288,'PY1 Data(H)'!$A$1:$CZ$288))</f>
        <v>#N/A</v>
      </c>
      <c r="AW147" s="176" t="e" cm="1">
        <f t="array" ref="AW147">_xlfn.XLOOKUP(AW$1,'PY1 Data(H)'!$A$1:$CZ$1,_xlfn.XLOOKUP($A147,'PY1 Data(H)'!$A$1:$A$288,'PY1 Data(H)'!$A$1:$CZ$288))</f>
        <v>#N/A</v>
      </c>
      <c r="AX147" s="176" t="e" cm="1">
        <f t="array" ref="AX147">_xlfn.XLOOKUP(AX$1,'PY1 Data(H)'!$A$1:$CZ$1,_xlfn.XLOOKUP($A147,'PY1 Data(H)'!$A$1:$A$288,'PY1 Data(H)'!$A$1:$CZ$288))</f>
        <v>#N/A</v>
      </c>
      <c r="AY147" s="176" t="e" cm="1">
        <f t="array" ref="AY147">_xlfn.XLOOKUP(AY$1,'PY1 Data(H)'!$A$1:$CZ$1,_xlfn.XLOOKUP($A147,'PY1 Data(H)'!$A$1:$A$288,'PY1 Data(H)'!$A$1:$CZ$288))</f>
        <v>#N/A</v>
      </c>
      <c r="AZ147" s="176" t="e" cm="1">
        <f t="array" ref="AZ147">_xlfn.XLOOKUP(AZ$1,'PY1 Data(H)'!$A$1:$CZ$1,_xlfn.XLOOKUP($A147,'PY1 Data(H)'!$A$1:$A$288,'PY1 Data(H)'!$A$1:$CZ$288))</f>
        <v>#N/A</v>
      </c>
      <c r="BA147" s="176" t="e" cm="1">
        <f t="array" ref="BA147">_xlfn.XLOOKUP(BA$1,'PY1 Data(H)'!$A$1:$CZ$1,_xlfn.XLOOKUP($A147,'PY1 Data(H)'!$A$1:$A$288,'PY1 Data(H)'!$A$1:$CZ$288))</f>
        <v>#N/A</v>
      </c>
      <c r="BB147" s="176" t="e" cm="1">
        <f t="array" ref="BB147">_xlfn.XLOOKUP(BB$1,'PY1 Data(H)'!$A$1:$CZ$1,_xlfn.XLOOKUP($A147,'PY1 Data(H)'!$A$1:$A$288,'PY1 Data(H)'!$A$1:$CZ$288))</f>
        <v>#N/A</v>
      </c>
      <c r="BC147" s="176" t="e" cm="1">
        <f t="array" ref="BC147">_xlfn.XLOOKUP(BC$1,'PY1 Data(H)'!$A$1:$CZ$1,_xlfn.XLOOKUP($A147,'PY1 Data(H)'!$A$1:$A$288,'PY1 Data(H)'!$A$1:$CZ$288))</f>
        <v>#N/A</v>
      </c>
      <c r="BD147" s="176" t="e" cm="1">
        <f t="array" ref="BD147">_xlfn.XLOOKUP(BD$1,'PY1 Data(H)'!$A$1:$CZ$1,_xlfn.XLOOKUP($A147,'PY1 Data(H)'!$A$1:$A$288,'PY1 Data(H)'!$A$1:$CZ$288))</f>
        <v>#N/A</v>
      </c>
      <c r="BE147" s="176" t="e" cm="1">
        <f t="array" ref="BE147">_xlfn.XLOOKUP(BE$1,'PY1 Data(H)'!$A$1:$CZ$1,_xlfn.XLOOKUP($A147,'PY1 Data(H)'!$A$1:$A$288,'PY1 Data(H)'!$A$1:$CZ$288))</f>
        <v>#N/A</v>
      </c>
      <c r="BF147" s="176" t="e" cm="1">
        <f t="array" ref="BF147">_xlfn.XLOOKUP(BF$1,'PY1 Data(H)'!$A$1:$CZ$1,_xlfn.XLOOKUP($A147,'PY1 Data(H)'!$A$1:$A$288,'PY1 Data(H)'!$A$1:$CZ$288))</f>
        <v>#N/A</v>
      </c>
      <c r="BG147" s="176" t="e" cm="1">
        <f t="array" ref="BG147">_xlfn.XLOOKUP(BG$1,'PY1 Data(H)'!$A$1:$CZ$1,_xlfn.XLOOKUP($A147,'PY1 Data(H)'!$A$1:$A$288,'PY1 Data(H)'!$A$1:$CZ$288))</f>
        <v>#N/A</v>
      </c>
      <c r="BH147" s="176" t="e" cm="1">
        <f t="array" ref="BH147">_xlfn.XLOOKUP(BH$1,'PY1 Data(H)'!$A$1:$CZ$1,_xlfn.XLOOKUP($A147,'PY1 Data(H)'!$A$1:$A$288,'PY1 Data(H)'!$A$1:$CZ$288))</f>
        <v>#N/A</v>
      </c>
      <c r="BI147" s="176" t="e" cm="1">
        <f t="array" ref="BI147">_xlfn.XLOOKUP(BI$1,'PY1 Data(H)'!$A$1:$CZ$1,_xlfn.XLOOKUP($A147,'PY1 Data(H)'!$A$1:$A$288,'PY1 Data(H)'!$A$1:$CZ$288))</f>
        <v>#N/A</v>
      </c>
      <c r="BJ147" s="176" t="e" cm="1">
        <f t="array" ref="BJ147">_xlfn.XLOOKUP(BJ$1,'PY1 Data(H)'!$A$1:$CZ$1,_xlfn.XLOOKUP($A147,'PY1 Data(H)'!$A$1:$A$288,'PY1 Data(H)'!$A$1:$CZ$288))</f>
        <v>#N/A</v>
      </c>
      <c r="BK147" s="176" t="e" cm="1">
        <f t="array" ref="BK147">_xlfn.XLOOKUP(BK$1,'PY1 Data(H)'!$A$1:$CZ$1,_xlfn.XLOOKUP($A147,'PY1 Data(H)'!$A$1:$A$288,'PY1 Data(H)'!$A$1:$CZ$288))</f>
        <v>#N/A</v>
      </c>
      <c r="BL147" s="176" t="e" cm="1">
        <f t="array" ref="BL147">_xlfn.XLOOKUP(BL$1,'PY1 Data(H)'!$A$1:$CZ$1,_xlfn.XLOOKUP($A147,'PY1 Data(H)'!$A$1:$A$288,'PY1 Data(H)'!$A$1:$CZ$288))</f>
        <v>#N/A</v>
      </c>
      <c r="BM147" s="176" t="e" cm="1">
        <f t="array" ref="BM147">_xlfn.XLOOKUP(BM$1,'PY1 Data(H)'!$A$1:$CZ$1,_xlfn.XLOOKUP($A147,'PY1 Data(H)'!$A$1:$A$288,'PY1 Data(H)'!$A$1:$CZ$288))</f>
        <v>#N/A</v>
      </c>
      <c r="BN147" s="176" t="e" cm="1">
        <f t="array" ref="BN147">_xlfn.XLOOKUP(BN$1,'PY1 Data(H)'!$A$1:$CZ$1,_xlfn.XLOOKUP($A147,'PY1 Data(H)'!$A$1:$A$288,'PY1 Data(H)'!$A$1:$CZ$288))</f>
        <v>#N/A</v>
      </c>
      <c r="BO147" s="176" t="e" cm="1">
        <f t="array" ref="BO147">_xlfn.XLOOKUP(BO$1,'PY1 Data(H)'!$A$1:$CZ$1,_xlfn.XLOOKUP($A147,'PY1 Data(H)'!$A$1:$A$288,'PY1 Data(H)'!$A$1:$CZ$288))</f>
        <v>#N/A</v>
      </c>
      <c r="BP147" s="176" t="e" cm="1">
        <f t="array" ref="BP147">_xlfn.XLOOKUP(BP$1,'PY1 Data(H)'!$A$1:$CZ$1,_xlfn.XLOOKUP($A147,'PY1 Data(H)'!$A$1:$A$288,'PY1 Data(H)'!$A$1:$CZ$288))</f>
        <v>#N/A</v>
      </c>
      <c r="BQ147" s="176" t="e" cm="1">
        <f t="array" ref="BQ147">_xlfn.XLOOKUP(BQ$1,'PY1 Data(H)'!$A$1:$CZ$1,_xlfn.XLOOKUP($A147,'PY1 Data(H)'!$A$1:$A$288,'PY1 Data(H)'!$A$1:$CZ$288))</f>
        <v>#N/A</v>
      </c>
      <c r="BR147" s="176" t="e" cm="1">
        <f t="array" ref="BR147">_xlfn.XLOOKUP(BR$1,'PY1 Data(H)'!$A$1:$CZ$1,_xlfn.XLOOKUP($A147,'PY1 Data(H)'!$A$1:$A$288,'PY1 Data(H)'!$A$1:$CZ$288))</f>
        <v>#N/A</v>
      </c>
      <c r="BS147" s="176" t="e" cm="1">
        <f t="array" ref="BS147">_xlfn.XLOOKUP(BS$1,'PY1 Data(H)'!$A$1:$CZ$1,_xlfn.XLOOKUP($A147,'PY1 Data(H)'!$A$1:$A$288,'PY1 Data(H)'!$A$1:$CZ$288))</f>
        <v>#N/A</v>
      </c>
      <c r="BT147" s="176" t="e" cm="1">
        <f t="array" ref="BT147">_xlfn.XLOOKUP(BT$1,'PY1 Data(H)'!$A$1:$CZ$1,_xlfn.XLOOKUP($A147,'PY1 Data(H)'!$A$1:$A$288,'PY1 Data(H)'!$A$1:$CZ$288))</f>
        <v>#N/A</v>
      </c>
      <c r="BU147" s="176" t="e" cm="1">
        <f t="array" ref="BU147">_xlfn.XLOOKUP(BU$1,'PY1 Data(H)'!$A$1:$CZ$1,_xlfn.XLOOKUP($A147,'PY1 Data(H)'!$A$1:$A$288,'PY1 Data(H)'!$A$1:$CZ$288))</f>
        <v>#N/A</v>
      </c>
      <c r="BV147" s="176" t="e" cm="1">
        <f t="array" ref="BV147">_xlfn.XLOOKUP(BV$1,'PY1 Data(H)'!$A$1:$CZ$1,_xlfn.XLOOKUP($A147,'PY1 Data(H)'!$A$1:$A$288,'PY1 Data(H)'!$A$1:$CZ$288))</f>
        <v>#N/A</v>
      </c>
      <c r="BW147" s="176" t="e" cm="1">
        <f t="array" ref="BW147">_xlfn.XLOOKUP(BW$1,'PY1 Data(H)'!$A$1:$CZ$1,_xlfn.XLOOKUP($A147,'PY1 Data(H)'!$A$1:$A$288,'PY1 Data(H)'!$A$1:$CZ$288))</f>
        <v>#N/A</v>
      </c>
      <c r="BX147" s="176" t="e" cm="1">
        <f t="array" ref="BX147">_xlfn.XLOOKUP(BX$1,'PY1 Data(H)'!$A$1:$CZ$1,_xlfn.XLOOKUP($A147,'PY1 Data(H)'!$A$1:$A$288,'PY1 Data(H)'!$A$1:$CZ$288))</f>
        <v>#N/A</v>
      </c>
      <c r="BY147" s="176" t="e" cm="1">
        <f t="array" ref="BY147">_xlfn.XLOOKUP(BY$1,'PY1 Data(H)'!$A$1:$CZ$1,_xlfn.XLOOKUP($A147,'PY1 Data(H)'!$A$1:$A$288,'PY1 Data(H)'!$A$1:$CZ$288))</f>
        <v>#N/A</v>
      </c>
      <c r="BZ147" s="176" t="e" cm="1">
        <f t="array" ref="BZ147">_xlfn.XLOOKUP(BZ$1,'PY1 Data(H)'!$A$1:$CZ$1,_xlfn.XLOOKUP($A147,'PY1 Data(H)'!$A$1:$A$288,'PY1 Data(H)'!$A$1:$CZ$288))</f>
        <v>#N/A</v>
      </c>
      <c r="CA147" s="176" t="e" cm="1">
        <f t="array" ref="CA147">_xlfn.XLOOKUP(CA$1,'PY1 Data(H)'!$A$1:$CZ$1,_xlfn.XLOOKUP($A147,'PY1 Data(H)'!$A$1:$A$288,'PY1 Data(H)'!$A$1:$CZ$288))</f>
        <v>#N/A</v>
      </c>
      <c r="CB147" s="176" t="e" cm="1">
        <f t="array" ref="CB147">_xlfn.XLOOKUP(CB$1,'PY1 Data(H)'!$A$1:$CZ$1,_xlfn.XLOOKUP($A147,'PY1 Data(H)'!$A$1:$A$288,'PY1 Data(H)'!$A$1:$CZ$288))</f>
        <v>#N/A</v>
      </c>
      <c r="CC147" s="176" t="e" cm="1">
        <f t="array" ref="CC147">_xlfn.XLOOKUP(CC$1,'PY1 Data(H)'!$A$1:$CZ$1,_xlfn.XLOOKUP($A147,'PY1 Data(H)'!$A$1:$A$288,'PY1 Data(H)'!$A$1:$CZ$288))</f>
        <v>#N/A</v>
      </c>
      <c r="CD147" s="176" t="e" cm="1">
        <f t="array" ref="CD147">_xlfn.XLOOKUP(CD$1,'PY1 Data(H)'!$A$1:$CZ$1,_xlfn.XLOOKUP($A147,'PY1 Data(H)'!$A$1:$A$288,'PY1 Data(H)'!$A$1:$CZ$288))</f>
        <v>#N/A</v>
      </c>
      <c r="CE147" s="176" t="e" cm="1">
        <f t="array" ref="CE147">_xlfn.XLOOKUP(CE$1,'PY1 Data(H)'!$A$1:$CZ$1,_xlfn.XLOOKUP($A147,'PY1 Data(H)'!$A$1:$A$288,'PY1 Data(H)'!$A$1:$CZ$288))</f>
        <v>#N/A</v>
      </c>
      <c r="CF147" s="176" t="e" cm="1">
        <f t="array" ref="CF147">_xlfn.XLOOKUP(CF$1,'PY1 Data(H)'!$A$1:$CZ$1,_xlfn.XLOOKUP($A147,'PY1 Data(H)'!$A$1:$A$288,'PY1 Data(H)'!$A$1:$CZ$288))</f>
        <v>#N/A</v>
      </c>
      <c r="CG147" s="176" t="e" cm="1">
        <f t="array" ref="CG147">_xlfn.XLOOKUP(CG$1,'PY1 Data(H)'!$A$1:$CZ$1,_xlfn.XLOOKUP($A147,'PY1 Data(H)'!$A$1:$A$288,'PY1 Data(H)'!$A$1:$CZ$288))</f>
        <v>#N/A</v>
      </c>
      <c r="CH147" s="176" t="e" cm="1">
        <f t="array" ref="CH147">_xlfn.XLOOKUP(CH$1,'PY1 Data(H)'!$A$1:$CZ$1,_xlfn.XLOOKUP($A147,'PY1 Data(H)'!$A$1:$A$288,'PY1 Data(H)'!$A$1:$CZ$288))</f>
        <v>#N/A</v>
      </c>
      <c r="CI147" s="176" t="e" cm="1">
        <f t="array" ref="CI147">_xlfn.XLOOKUP(CI$1,'PY1 Data(H)'!$A$1:$CZ$1,_xlfn.XLOOKUP($A147,'PY1 Data(H)'!$A$1:$A$288,'PY1 Data(H)'!$A$1:$CZ$288))</f>
        <v>#N/A</v>
      </c>
      <c r="CJ147" s="176" t="e" cm="1">
        <f t="array" ref="CJ147">_xlfn.XLOOKUP(CJ$1,'PY1 Data(H)'!$A$1:$CZ$1,_xlfn.XLOOKUP($A147,'PY1 Data(H)'!$A$1:$A$288,'PY1 Data(H)'!$A$1:$CZ$288))</f>
        <v>#N/A</v>
      </c>
      <c r="CK147" s="176" t="e" cm="1">
        <f t="array" ref="CK147">_xlfn.XLOOKUP(CK$1,'PY1 Data(H)'!$A$1:$CZ$1,_xlfn.XLOOKUP($A147,'PY1 Data(H)'!$A$1:$A$288,'PY1 Data(H)'!$A$1:$CZ$288))</f>
        <v>#N/A</v>
      </c>
      <c r="CL147" s="176" t="e" cm="1">
        <f t="array" ref="CL147">_xlfn.XLOOKUP(CL$1,'PY1 Data(H)'!$A$1:$CZ$1,_xlfn.XLOOKUP($A147,'PY1 Data(H)'!$A$1:$A$288,'PY1 Data(H)'!$A$1:$CZ$288))</f>
        <v>#N/A</v>
      </c>
      <c r="CM147" s="176" t="e" cm="1">
        <f t="array" ref="CM147">_xlfn.XLOOKUP(CM$1,'PY1 Data(H)'!$A$1:$CZ$1,_xlfn.XLOOKUP($A147,'PY1 Data(H)'!$A$1:$A$288,'PY1 Data(H)'!$A$1:$CZ$288))</f>
        <v>#N/A</v>
      </c>
      <c r="CN147" s="176" t="e" cm="1">
        <f t="array" ref="CN147">_xlfn.XLOOKUP(CN$1,'PY1 Data(H)'!$A$1:$CZ$1,_xlfn.XLOOKUP($A147,'PY1 Data(H)'!$A$1:$A$288,'PY1 Data(H)'!$A$1:$CZ$288))</f>
        <v>#N/A</v>
      </c>
      <c r="CO147" s="176" t="e" cm="1">
        <f t="array" ref="CO147">_xlfn.XLOOKUP(CO$1,'PY1 Data(H)'!$A$1:$CZ$1,_xlfn.XLOOKUP($A147,'PY1 Data(H)'!$A$1:$A$288,'PY1 Data(H)'!$A$1:$CZ$288))</f>
        <v>#N/A</v>
      </c>
      <c r="CP147" s="176" t="e" cm="1">
        <f t="array" ref="CP147">_xlfn.XLOOKUP(CP$1,'PY1 Data(H)'!$A$1:$CZ$1,_xlfn.XLOOKUP($A147,'PY1 Data(H)'!$A$1:$A$288,'PY1 Data(H)'!$A$1:$CZ$288))</f>
        <v>#N/A</v>
      </c>
      <c r="CQ147" s="176" t="e" cm="1">
        <f t="array" ref="CQ147">_xlfn.XLOOKUP(CQ$1,'PY1 Data(H)'!$A$1:$CZ$1,_xlfn.XLOOKUP($A147,'PY1 Data(H)'!$A$1:$A$288,'PY1 Data(H)'!$A$1:$CZ$288))</f>
        <v>#N/A</v>
      </c>
      <c r="CR147" s="176" t="e" cm="1">
        <f t="array" ref="CR147">_xlfn.XLOOKUP(CR$1,'PY1 Data(H)'!$A$1:$CZ$1,_xlfn.XLOOKUP($A147,'PY1 Data(H)'!$A$1:$A$288,'PY1 Data(H)'!$A$1:$CZ$288))</f>
        <v>#N/A</v>
      </c>
      <c r="CS147" s="176" t="e" cm="1">
        <f t="array" ref="CS147">_xlfn.XLOOKUP(CS$1,'PY1 Data(H)'!$A$1:$CZ$1,_xlfn.XLOOKUP($A147,'PY1 Data(H)'!$A$1:$A$288,'PY1 Data(H)'!$A$1:$CZ$288))</f>
        <v>#N/A</v>
      </c>
      <c r="CT147" s="176" t="e" cm="1">
        <f t="array" ref="CT147">_xlfn.XLOOKUP(CT$1,'PY1 Data(H)'!$A$1:$CZ$1,_xlfn.XLOOKUP($A147,'PY1 Data(H)'!$A$1:$A$288,'PY1 Data(H)'!$A$1:$CZ$288))</f>
        <v>#N/A</v>
      </c>
      <c r="CU147" s="176" t="e" cm="1">
        <f t="array" ref="CU147">_xlfn.XLOOKUP(CU$1,'PY1 Data(H)'!$A$1:$CZ$1,_xlfn.XLOOKUP($A147,'PY1 Data(H)'!$A$1:$A$288,'PY1 Data(H)'!$A$1:$CZ$288))</f>
        <v>#N/A</v>
      </c>
      <c r="CV147" s="176" t="e" cm="1">
        <f t="array" ref="CV147">_xlfn.XLOOKUP(CV$1,'PY1 Data(H)'!$A$1:$CZ$1,_xlfn.XLOOKUP($A147,'PY1 Data(H)'!$A$1:$A$288,'PY1 Data(H)'!$A$1:$CZ$288))</f>
        <v>#N/A</v>
      </c>
      <c r="CW147" s="176" t="e" cm="1">
        <f t="array" ref="CW147">_xlfn.XLOOKUP(CW$1,'PY1 Data(H)'!$A$1:$CZ$1,_xlfn.XLOOKUP($A147,'PY1 Data(H)'!$A$1:$A$288,'PY1 Data(H)'!$A$1:$CZ$288))</f>
        <v>#N/A</v>
      </c>
      <c r="CX147" s="176" t="e" cm="1">
        <f t="array" ref="CX147">_xlfn.XLOOKUP(CX$1,'PY1 Data(H)'!$A$1:$CZ$1,_xlfn.XLOOKUP($A147,'PY1 Data(H)'!$A$1:$A$288,'PY1 Data(H)'!$A$1:$CZ$288))</f>
        <v>#N/A</v>
      </c>
      <c r="CY147" s="176" t="e" cm="1">
        <f t="array" ref="CY147">_xlfn.XLOOKUP(CY$1,'PY1 Data(H)'!$A$1:$CZ$1,_xlfn.XLOOKUP($A147,'PY1 Data(H)'!$A$1:$A$288,'PY1 Data(H)'!$A$1:$CZ$288))</f>
        <v>#N/A</v>
      </c>
    </row>
    <row r="148" spans="1:103" x14ac:dyDescent="0.3">
      <c r="A148">
        <v>327</v>
      </c>
      <c r="D148" s="176" cm="1">
        <f t="array" ref="D148">_xlfn.XLOOKUP(D$1,'PY1 Data(H)'!$A$1:$CZ$1,_xlfn.XLOOKUP($A148,'PY1 Data(H)'!$A$1:$A$288,'PY1 Data(H)'!$A$1:$CZ$288))</f>
        <v>0</v>
      </c>
      <c r="E148" s="176" cm="1">
        <f t="array" ref="E148">_xlfn.XLOOKUP(E$1,'PY1 Data(H)'!$A$1:$CZ$1,_xlfn.XLOOKUP($A148,'PY1 Data(H)'!$A$1:$A$288,'PY1 Data(H)'!$A$1:$CZ$288))</f>
        <v>0</v>
      </c>
      <c r="F148" s="176" cm="1">
        <f t="array" ref="F148">_xlfn.XLOOKUP(F$1,'PY1 Data(H)'!$A$1:$CZ$1,_xlfn.XLOOKUP($A148,'PY1 Data(H)'!$A$1:$A$288,'PY1 Data(H)'!$A$1:$CZ$288))</f>
        <v>0</v>
      </c>
      <c r="G148" s="176" cm="1">
        <f t="array" ref="G148">_xlfn.XLOOKUP(G$1,'PY1 Data(H)'!$A$1:$CZ$1,_xlfn.XLOOKUP($A148,'PY1 Data(H)'!$A$1:$A$288,'PY1 Data(H)'!$A$1:$CZ$288))</f>
        <v>0</v>
      </c>
      <c r="H148" s="176" cm="1">
        <f t="array" ref="H148">_xlfn.XLOOKUP(H$1,'PY1 Data(H)'!$A$1:$CZ$1,_xlfn.XLOOKUP($A148,'PY1 Data(H)'!$A$1:$A$288,'PY1 Data(H)'!$A$1:$CZ$288))</f>
        <v>0</v>
      </c>
      <c r="I148" s="176" cm="1">
        <f t="array" ref="I148">_xlfn.XLOOKUP(I$1,'PY1 Data(H)'!$A$1:$CZ$1,_xlfn.XLOOKUP($A148,'PY1 Data(H)'!$A$1:$A$288,'PY1 Data(H)'!$A$1:$CZ$288))</f>
        <v>0</v>
      </c>
      <c r="J148" s="176" cm="1">
        <f t="array" ref="J148">_xlfn.XLOOKUP(J$1,'PY1 Data(H)'!$A$1:$CZ$1,_xlfn.XLOOKUP($A148,'PY1 Data(H)'!$A$1:$A$288,'PY1 Data(H)'!$A$1:$CZ$288))</f>
        <v>105789</v>
      </c>
      <c r="K148" s="176" cm="1">
        <f t="array" ref="K148">_xlfn.XLOOKUP(K$1,'PY1 Data(H)'!$A$1:$CZ$1,_xlfn.XLOOKUP($A148,'PY1 Data(H)'!$A$1:$A$288,'PY1 Data(H)'!$A$1:$CZ$288))</f>
        <v>129994</v>
      </c>
      <c r="L148" s="176" cm="1">
        <f t="array" ref="L148">_xlfn.XLOOKUP(L$1,'PY1 Data(H)'!$A$1:$CZ$1,_xlfn.XLOOKUP($A148,'PY1 Data(H)'!$A$1:$A$288,'PY1 Data(H)'!$A$1:$CZ$288))</f>
        <v>45485</v>
      </c>
      <c r="M148" s="176" cm="1">
        <f t="array" ref="M148">_xlfn.XLOOKUP(M$1,'PY1 Data(H)'!$A$1:$CZ$1,_xlfn.XLOOKUP($A148,'PY1 Data(H)'!$A$1:$A$288,'PY1 Data(H)'!$A$1:$CZ$288))</f>
        <v>2902315</v>
      </c>
      <c r="N148" s="176" cm="1">
        <f t="array" ref="N148">_xlfn.XLOOKUP(N$1,'PY1 Data(H)'!$A$1:$CZ$1,_xlfn.XLOOKUP($A148,'PY1 Data(H)'!$A$1:$A$288,'PY1 Data(H)'!$A$1:$CZ$288))</f>
        <v>0</v>
      </c>
      <c r="O148" s="176" cm="1">
        <f t="array" ref="O148">_xlfn.XLOOKUP(O$1,'PY1 Data(H)'!$A$1:$CZ$1,_xlfn.XLOOKUP($A148,'PY1 Data(H)'!$A$1:$A$288,'PY1 Data(H)'!$A$1:$CZ$288))</f>
        <v>378756</v>
      </c>
      <c r="P148" s="176" cm="1">
        <f t="array" ref="P148">_xlfn.XLOOKUP(P$1,'PY1 Data(H)'!$A$1:$CZ$1,_xlfn.XLOOKUP($A148,'PY1 Data(H)'!$A$1:$A$288,'PY1 Data(H)'!$A$1:$CZ$288))</f>
        <v>0</v>
      </c>
      <c r="Q148" s="176" cm="1">
        <f t="array" ref="Q148">_xlfn.XLOOKUP(Q$1,'PY1 Data(H)'!$A$1:$CZ$1,_xlfn.XLOOKUP($A148,'PY1 Data(H)'!$A$1:$A$288,'PY1 Data(H)'!$A$1:$CZ$288))</f>
        <v>60181</v>
      </c>
      <c r="R148" s="176" cm="1">
        <f t="array" ref="R148">_xlfn.XLOOKUP(R$1,'PY1 Data(H)'!$A$1:$CZ$1,_xlfn.XLOOKUP($A148,'PY1 Data(H)'!$A$1:$A$288,'PY1 Data(H)'!$A$1:$CZ$288))</f>
        <v>1050394</v>
      </c>
      <c r="S148" s="176" cm="1">
        <f t="array" ref="S148">_xlfn.XLOOKUP(S$1,'PY1 Data(H)'!$A$1:$CZ$1,_xlfn.XLOOKUP($A148,'PY1 Data(H)'!$A$1:$A$288,'PY1 Data(H)'!$A$1:$CZ$288))</f>
        <v>222608</v>
      </c>
      <c r="T148" s="176" cm="1">
        <f t="array" ref="T148">_xlfn.XLOOKUP(T$1,'PY1 Data(H)'!$A$1:$CZ$1,_xlfn.XLOOKUP($A148,'PY1 Data(H)'!$A$1:$A$288,'PY1 Data(H)'!$A$1:$CZ$288))</f>
        <v>0</v>
      </c>
      <c r="U148" s="176" cm="1">
        <f t="array" ref="U148">_xlfn.XLOOKUP(U$1,'PY1 Data(H)'!$A$1:$CZ$1,_xlfn.XLOOKUP($A148,'PY1 Data(H)'!$A$1:$A$288,'PY1 Data(H)'!$A$1:$CZ$288))</f>
        <v>0</v>
      </c>
      <c r="V148" s="176" cm="1">
        <f t="array" ref="V148">_xlfn.XLOOKUP(V$1,'PY1 Data(H)'!$A$1:$CZ$1,_xlfn.XLOOKUP($A148,'PY1 Data(H)'!$A$1:$A$288,'PY1 Data(H)'!$A$1:$CZ$288))</f>
        <v>484753</v>
      </c>
      <c r="W148" s="176" cm="1">
        <f t="array" ref="W148">_xlfn.XLOOKUP(W$1,'PY1 Data(H)'!$A$1:$CZ$1,_xlfn.XLOOKUP($A148,'PY1 Data(H)'!$A$1:$A$288,'PY1 Data(H)'!$A$1:$CZ$288))</f>
        <v>0</v>
      </c>
      <c r="X148" s="176" cm="1">
        <f t="array" ref="X148">_xlfn.XLOOKUP(X$1,'PY1 Data(H)'!$A$1:$CZ$1,_xlfn.XLOOKUP($A148,'PY1 Data(H)'!$A$1:$A$288,'PY1 Data(H)'!$A$1:$CZ$288))</f>
        <v>140847</v>
      </c>
      <c r="Y148" s="176" cm="1">
        <f t="array" ref="Y148">_xlfn.XLOOKUP(Y$1,'PY1 Data(H)'!$A$1:$CZ$1,_xlfn.XLOOKUP($A148,'PY1 Data(H)'!$A$1:$A$288,'PY1 Data(H)'!$A$1:$CZ$288))</f>
        <v>120280</v>
      </c>
      <c r="Z148" s="176" cm="1">
        <f t="array" ref="Z148">_xlfn.XLOOKUP(Z$1,'PY1 Data(H)'!$A$1:$CZ$1,_xlfn.XLOOKUP($A148,'PY1 Data(H)'!$A$1:$A$288,'PY1 Data(H)'!$A$1:$CZ$288))</f>
        <v>0</v>
      </c>
      <c r="AA148" s="176" cm="1">
        <f t="array" ref="AA148">_xlfn.XLOOKUP(AA$1,'PY1 Data(H)'!$A$1:$CZ$1,_xlfn.XLOOKUP($A148,'PY1 Data(H)'!$A$1:$A$288,'PY1 Data(H)'!$A$1:$CZ$288))</f>
        <v>125300</v>
      </c>
      <c r="AB148" s="176" cm="1">
        <f t="array" ref="AB148">_xlfn.XLOOKUP(AB$1,'PY1 Data(H)'!$A$1:$CZ$1,_xlfn.XLOOKUP($A148,'PY1 Data(H)'!$A$1:$A$288,'PY1 Data(H)'!$A$1:$CZ$288))</f>
        <v>947354</v>
      </c>
      <c r="AC148" s="176" cm="1">
        <f t="array" ref="AC148">_xlfn.XLOOKUP(AC$1,'PY1 Data(H)'!$A$1:$CZ$1,_xlfn.XLOOKUP($A148,'PY1 Data(H)'!$A$1:$A$288,'PY1 Data(H)'!$A$1:$CZ$288))</f>
        <v>28963</v>
      </c>
      <c r="AD148" s="176" cm="1">
        <f t="array" ref="AD148">_xlfn.XLOOKUP(AD$1,'PY1 Data(H)'!$A$1:$CZ$1,_xlfn.XLOOKUP($A148,'PY1 Data(H)'!$A$1:$A$288,'PY1 Data(H)'!$A$1:$CZ$288))</f>
        <v>1907991</v>
      </c>
      <c r="AE148" s="176" cm="1">
        <f t="array" ref="AE148">_xlfn.XLOOKUP(AE$1,'PY1 Data(H)'!$A$1:$CZ$1,_xlfn.XLOOKUP($A148,'PY1 Data(H)'!$A$1:$A$288,'PY1 Data(H)'!$A$1:$CZ$288))</f>
        <v>4573941</v>
      </c>
      <c r="AF148" s="176" cm="1">
        <f t="array" ref="AF148">_xlfn.XLOOKUP(AF$1,'PY1 Data(H)'!$A$1:$CZ$1,_xlfn.XLOOKUP($A148,'PY1 Data(H)'!$A$1:$A$288,'PY1 Data(H)'!$A$1:$CZ$288))</f>
        <v>0</v>
      </c>
      <c r="AG148" s="176" cm="1">
        <f t="array" ref="AG148">_xlfn.XLOOKUP(AG$1,'PY1 Data(H)'!$A$1:$CZ$1,_xlfn.XLOOKUP($A148,'PY1 Data(H)'!$A$1:$A$288,'PY1 Data(H)'!$A$1:$CZ$288))</f>
        <v>338521</v>
      </c>
      <c r="AH148" s="176" cm="1">
        <f t="array" ref="AH148">_xlfn.XLOOKUP(AH$1,'PY1 Data(H)'!$A$1:$CZ$1,_xlfn.XLOOKUP($A148,'PY1 Data(H)'!$A$1:$A$288,'PY1 Data(H)'!$A$1:$CZ$288))</f>
        <v>389498</v>
      </c>
      <c r="AI148" s="176" cm="1">
        <f t="array" ref="AI148">_xlfn.XLOOKUP(AI$1,'PY1 Data(H)'!$A$1:$CZ$1,_xlfn.XLOOKUP($A148,'PY1 Data(H)'!$A$1:$A$288,'PY1 Data(H)'!$A$1:$CZ$288))</f>
        <v>190226</v>
      </c>
      <c r="AJ148" s="176" cm="1">
        <f t="array" ref="AJ148">_xlfn.XLOOKUP(AJ$1,'PY1 Data(H)'!$A$1:$CZ$1,_xlfn.XLOOKUP($A148,'PY1 Data(H)'!$A$1:$A$288,'PY1 Data(H)'!$A$1:$CZ$288))</f>
        <v>51992</v>
      </c>
      <c r="AK148" s="176" cm="1">
        <f t="array" ref="AK148">_xlfn.XLOOKUP(AK$1,'PY1 Data(H)'!$A$1:$CZ$1,_xlfn.XLOOKUP($A148,'PY1 Data(H)'!$A$1:$A$288,'PY1 Data(H)'!$A$1:$CZ$288))</f>
        <v>0</v>
      </c>
      <c r="AL148" s="176" cm="1">
        <f t="array" ref="AL148">_xlfn.XLOOKUP(AL$1,'PY1 Data(H)'!$A$1:$CZ$1,_xlfn.XLOOKUP($A148,'PY1 Data(H)'!$A$1:$A$288,'PY1 Data(H)'!$A$1:$CZ$288))</f>
        <v>369456</v>
      </c>
      <c r="AM148" s="176" cm="1">
        <f t="array" ref="AM148">_xlfn.XLOOKUP(AM$1,'PY1 Data(H)'!$A$1:$CZ$1,_xlfn.XLOOKUP($A148,'PY1 Data(H)'!$A$1:$A$288,'PY1 Data(H)'!$A$1:$CZ$288))</f>
        <v>0</v>
      </c>
      <c r="AN148" s="176" cm="1">
        <f t="array" ref="AN148">_xlfn.XLOOKUP(AN$1,'PY1 Data(H)'!$A$1:$CZ$1,_xlfn.XLOOKUP($A148,'PY1 Data(H)'!$A$1:$A$288,'PY1 Data(H)'!$A$1:$CZ$288))</f>
        <v>432336</v>
      </c>
      <c r="AO148" s="176" cm="1">
        <f t="array" ref="AO148">_xlfn.XLOOKUP(AO$1,'PY1 Data(H)'!$A$1:$CZ$1,_xlfn.XLOOKUP($A148,'PY1 Data(H)'!$A$1:$A$288,'PY1 Data(H)'!$A$1:$CZ$288))</f>
        <v>0</v>
      </c>
      <c r="AP148" s="176" cm="1">
        <f t="array" ref="AP148">_xlfn.XLOOKUP(AP$1,'PY1 Data(H)'!$A$1:$CZ$1,_xlfn.XLOOKUP($A148,'PY1 Data(H)'!$A$1:$A$288,'PY1 Data(H)'!$A$1:$CZ$288))</f>
        <v>0</v>
      </c>
      <c r="AQ148" s="176" cm="1">
        <f t="array" ref="AQ148">_xlfn.XLOOKUP(AQ$1,'PY1 Data(H)'!$A$1:$CZ$1,_xlfn.XLOOKUP($A148,'PY1 Data(H)'!$A$1:$A$288,'PY1 Data(H)'!$A$1:$CZ$288))</f>
        <v>231692</v>
      </c>
      <c r="AR148" s="176" cm="1">
        <f t="array" ref="AR148">_xlfn.XLOOKUP(AR$1,'PY1 Data(H)'!$A$1:$CZ$1,_xlfn.XLOOKUP($A148,'PY1 Data(H)'!$A$1:$A$288,'PY1 Data(H)'!$A$1:$CZ$288))</f>
        <v>0</v>
      </c>
      <c r="AS148" s="176" cm="1">
        <f t="array" ref="AS148">_xlfn.XLOOKUP(AS$1,'PY1 Data(H)'!$A$1:$CZ$1,_xlfn.XLOOKUP($A148,'PY1 Data(H)'!$A$1:$A$288,'PY1 Data(H)'!$A$1:$CZ$288))</f>
        <v>124477</v>
      </c>
      <c r="AT148" s="176" cm="1">
        <f t="array" ref="AT148">_xlfn.XLOOKUP(AT$1,'PY1 Data(H)'!$A$1:$CZ$1,_xlfn.XLOOKUP($A148,'PY1 Data(H)'!$A$1:$A$288,'PY1 Data(H)'!$A$1:$CZ$288))</f>
        <v>1206943</v>
      </c>
      <c r="AU148" s="176" cm="1">
        <f t="array" ref="AU148">_xlfn.XLOOKUP(AU$1,'PY1 Data(H)'!$A$1:$CZ$1,_xlfn.XLOOKUP($A148,'PY1 Data(H)'!$A$1:$A$288,'PY1 Data(H)'!$A$1:$CZ$288))</f>
        <v>0</v>
      </c>
      <c r="AV148" s="176" cm="1">
        <f t="array" ref="AV148">_xlfn.XLOOKUP(AV$1,'PY1 Data(H)'!$A$1:$CZ$1,_xlfn.XLOOKUP($A148,'PY1 Data(H)'!$A$1:$A$288,'PY1 Data(H)'!$A$1:$CZ$288))</f>
        <v>6664</v>
      </c>
      <c r="AW148" s="176" cm="1">
        <f t="array" ref="AW148">_xlfn.XLOOKUP(AW$1,'PY1 Data(H)'!$A$1:$CZ$1,_xlfn.XLOOKUP($A148,'PY1 Data(H)'!$A$1:$A$288,'PY1 Data(H)'!$A$1:$CZ$288))</f>
        <v>21271</v>
      </c>
      <c r="AX148" s="176" cm="1">
        <f t="array" ref="AX148">_xlfn.XLOOKUP(AX$1,'PY1 Data(H)'!$A$1:$CZ$1,_xlfn.XLOOKUP($A148,'PY1 Data(H)'!$A$1:$A$288,'PY1 Data(H)'!$A$1:$CZ$288))</f>
        <v>488804</v>
      </c>
      <c r="AY148" s="176" cm="1">
        <f t="array" ref="AY148">_xlfn.XLOOKUP(AY$1,'PY1 Data(H)'!$A$1:$CZ$1,_xlfn.XLOOKUP($A148,'PY1 Data(H)'!$A$1:$A$288,'PY1 Data(H)'!$A$1:$CZ$288))</f>
        <v>0</v>
      </c>
      <c r="AZ148" s="176" cm="1">
        <f t="array" ref="AZ148">_xlfn.XLOOKUP(AZ$1,'PY1 Data(H)'!$A$1:$CZ$1,_xlfn.XLOOKUP($A148,'PY1 Data(H)'!$A$1:$A$288,'PY1 Data(H)'!$A$1:$CZ$288))</f>
        <v>0</v>
      </c>
      <c r="BA148" s="176" cm="1">
        <f t="array" ref="BA148">_xlfn.XLOOKUP(BA$1,'PY1 Data(H)'!$A$1:$CZ$1,_xlfn.XLOOKUP($A148,'PY1 Data(H)'!$A$1:$A$288,'PY1 Data(H)'!$A$1:$CZ$288))</f>
        <v>0</v>
      </c>
      <c r="BB148" s="176" cm="1">
        <f t="array" ref="BB148">_xlfn.XLOOKUP(BB$1,'PY1 Data(H)'!$A$1:$CZ$1,_xlfn.XLOOKUP($A148,'PY1 Data(H)'!$A$1:$A$288,'PY1 Data(H)'!$A$1:$CZ$288))</f>
        <v>2387042</v>
      </c>
      <c r="BC148" s="176" cm="1">
        <f t="array" ref="BC148">_xlfn.XLOOKUP(BC$1,'PY1 Data(H)'!$A$1:$CZ$1,_xlfn.XLOOKUP($A148,'PY1 Data(H)'!$A$1:$A$288,'PY1 Data(H)'!$A$1:$CZ$288))</f>
        <v>54808</v>
      </c>
      <c r="BD148" s="176" cm="1">
        <f t="array" ref="BD148">_xlfn.XLOOKUP(BD$1,'PY1 Data(H)'!$A$1:$CZ$1,_xlfn.XLOOKUP($A148,'PY1 Data(H)'!$A$1:$A$288,'PY1 Data(H)'!$A$1:$CZ$288))</f>
        <v>0</v>
      </c>
      <c r="BE148" s="176" cm="1">
        <f t="array" ref="BE148">_xlfn.XLOOKUP(BE$1,'PY1 Data(H)'!$A$1:$CZ$1,_xlfn.XLOOKUP($A148,'PY1 Data(H)'!$A$1:$A$288,'PY1 Data(H)'!$A$1:$CZ$288))</f>
        <v>0</v>
      </c>
      <c r="BF148" s="176" cm="1">
        <f t="array" ref="BF148">_xlfn.XLOOKUP(BF$1,'PY1 Data(H)'!$A$1:$CZ$1,_xlfn.XLOOKUP($A148,'PY1 Data(H)'!$A$1:$A$288,'PY1 Data(H)'!$A$1:$CZ$288))</f>
        <v>838427</v>
      </c>
      <c r="BG148" s="176" cm="1">
        <f t="array" ref="BG148">_xlfn.XLOOKUP(BG$1,'PY1 Data(H)'!$A$1:$CZ$1,_xlfn.XLOOKUP($A148,'PY1 Data(H)'!$A$1:$A$288,'PY1 Data(H)'!$A$1:$CZ$288))</f>
        <v>0</v>
      </c>
      <c r="BH148" s="176" cm="1">
        <f t="array" ref="BH148">_xlfn.XLOOKUP(BH$1,'PY1 Data(H)'!$A$1:$CZ$1,_xlfn.XLOOKUP($A148,'PY1 Data(H)'!$A$1:$A$288,'PY1 Data(H)'!$A$1:$CZ$288))</f>
        <v>0</v>
      </c>
      <c r="BI148" s="176" cm="1">
        <f t="array" ref="BI148">_xlfn.XLOOKUP(BI$1,'PY1 Data(H)'!$A$1:$CZ$1,_xlfn.XLOOKUP($A148,'PY1 Data(H)'!$A$1:$A$288,'PY1 Data(H)'!$A$1:$CZ$288))</f>
        <v>46800</v>
      </c>
      <c r="BJ148" s="176" cm="1">
        <f t="array" ref="BJ148">_xlfn.XLOOKUP(BJ$1,'PY1 Data(H)'!$A$1:$CZ$1,_xlfn.XLOOKUP($A148,'PY1 Data(H)'!$A$1:$A$288,'PY1 Data(H)'!$A$1:$CZ$288))</f>
        <v>0</v>
      </c>
      <c r="BK148" s="176" cm="1">
        <f t="array" ref="BK148">_xlfn.XLOOKUP(BK$1,'PY1 Data(H)'!$A$1:$CZ$1,_xlfn.XLOOKUP($A148,'PY1 Data(H)'!$A$1:$A$288,'PY1 Data(H)'!$A$1:$CZ$288))</f>
        <v>0</v>
      </c>
      <c r="BL148" s="176" cm="1">
        <f t="array" ref="BL148">_xlfn.XLOOKUP(BL$1,'PY1 Data(H)'!$A$1:$CZ$1,_xlfn.XLOOKUP($A148,'PY1 Data(H)'!$A$1:$A$288,'PY1 Data(H)'!$A$1:$CZ$288))</f>
        <v>0</v>
      </c>
      <c r="BM148" s="176" cm="1">
        <f t="array" ref="BM148">_xlfn.XLOOKUP(BM$1,'PY1 Data(H)'!$A$1:$CZ$1,_xlfn.XLOOKUP($A148,'PY1 Data(H)'!$A$1:$A$288,'PY1 Data(H)'!$A$1:$CZ$288))</f>
        <v>156681</v>
      </c>
      <c r="BN148" s="176" cm="1">
        <f t="array" ref="BN148">_xlfn.XLOOKUP(BN$1,'PY1 Data(H)'!$A$1:$CZ$1,_xlfn.XLOOKUP($A148,'PY1 Data(H)'!$A$1:$A$288,'PY1 Data(H)'!$A$1:$CZ$288))</f>
        <v>719981</v>
      </c>
      <c r="BO148" s="176" cm="1">
        <f t="array" ref="BO148">_xlfn.XLOOKUP(BO$1,'PY1 Data(H)'!$A$1:$CZ$1,_xlfn.XLOOKUP($A148,'PY1 Data(H)'!$A$1:$A$288,'PY1 Data(H)'!$A$1:$CZ$288))</f>
        <v>0</v>
      </c>
      <c r="BP148" s="176" cm="1">
        <f t="array" ref="BP148">_xlfn.XLOOKUP(BP$1,'PY1 Data(H)'!$A$1:$CZ$1,_xlfn.XLOOKUP($A148,'PY1 Data(H)'!$A$1:$A$288,'PY1 Data(H)'!$A$1:$CZ$288))</f>
        <v>0</v>
      </c>
      <c r="BQ148" s="176" cm="1">
        <f t="array" ref="BQ148">_xlfn.XLOOKUP(BQ$1,'PY1 Data(H)'!$A$1:$CZ$1,_xlfn.XLOOKUP($A148,'PY1 Data(H)'!$A$1:$A$288,'PY1 Data(H)'!$A$1:$CZ$288))</f>
        <v>0</v>
      </c>
      <c r="BR148" s="176" cm="1">
        <f t="array" ref="BR148">_xlfn.XLOOKUP(BR$1,'PY1 Data(H)'!$A$1:$CZ$1,_xlfn.XLOOKUP($A148,'PY1 Data(H)'!$A$1:$A$288,'PY1 Data(H)'!$A$1:$CZ$288))</f>
        <v>0</v>
      </c>
      <c r="BS148" s="176" cm="1">
        <f t="array" ref="BS148">_xlfn.XLOOKUP(BS$1,'PY1 Data(H)'!$A$1:$CZ$1,_xlfn.XLOOKUP($A148,'PY1 Data(H)'!$A$1:$A$288,'PY1 Data(H)'!$A$1:$CZ$288))</f>
        <v>0</v>
      </c>
      <c r="BT148" s="176" cm="1">
        <f t="array" ref="BT148">_xlfn.XLOOKUP(BT$1,'PY1 Data(H)'!$A$1:$CZ$1,_xlfn.XLOOKUP($A148,'PY1 Data(H)'!$A$1:$A$288,'PY1 Data(H)'!$A$1:$CZ$288))</f>
        <v>70286</v>
      </c>
      <c r="BU148" s="176" cm="1">
        <f t="array" ref="BU148">_xlfn.XLOOKUP(BU$1,'PY1 Data(H)'!$A$1:$CZ$1,_xlfn.XLOOKUP($A148,'PY1 Data(H)'!$A$1:$A$288,'PY1 Data(H)'!$A$1:$CZ$288))</f>
        <v>777074</v>
      </c>
      <c r="BV148" s="176" cm="1">
        <f t="array" ref="BV148">_xlfn.XLOOKUP(BV$1,'PY1 Data(H)'!$A$1:$CZ$1,_xlfn.XLOOKUP($A148,'PY1 Data(H)'!$A$1:$A$288,'PY1 Data(H)'!$A$1:$CZ$288))</f>
        <v>366193</v>
      </c>
      <c r="BW148" s="176" cm="1">
        <f t="array" ref="BW148">_xlfn.XLOOKUP(BW$1,'PY1 Data(H)'!$A$1:$CZ$1,_xlfn.XLOOKUP($A148,'PY1 Data(H)'!$A$1:$A$288,'PY1 Data(H)'!$A$1:$CZ$288))</f>
        <v>19105093</v>
      </c>
      <c r="BX148" s="176" cm="1">
        <f t="array" ref="BX148">_xlfn.XLOOKUP(BX$1,'PY1 Data(H)'!$A$1:$CZ$1,_xlfn.XLOOKUP($A148,'PY1 Data(H)'!$A$1:$A$288,'PY1 Data(H)'!$A$1:$CZ$288))</f>
        <v>0</v>
      </c>
      <c r="BY148" s="176" cm="1">
        <f t="array" ref="BY148">_xlfn.XLOOKUP(BY$1,'PY1 Data(H)'!$A$1:$CZ$1,_xlfn.XLOOKUP($A148,'PY1 Data(H)'!$A$1:$A$288,'PY1 Data(H)'!$A$1:$CZ$288))</f>
        <v>0</v>
      </c>
      <c r="BZ148" s="176" cm="1">
        <f t="array" ref="BZ148">_xlfn.XLOOKUP(BZ$1,'PY1 Data(H)'!$A$1:$CZ$1,_xlfn.XLOOKUP($A148,'PY1 Data(H)'!$A$1:$A$288,'PY1 Data(H)'!$A$1:$CZ$288))</f>
        <v>1917545</v>
      </c>
      <c r="CA148" s="176" cm="1">
        <f t="array" ref="CA148">_xlfn.XLOOKUP(CA$1,'PY1 Data(H)'!$A$1:$CZ$1,_xlfn.XLOOKUP($A148,'PY1 Data(H)'!$A$1:$A$288,'PY1 Data(H)'!$A$1:$CZ$288))</f>
        <v>0</v>
      </c>
      <c r="CB148" s="176" cm="1">
        <f t="array" ref="CB148">_xlfn.XLOOKUP(CB$1,'PY1 Data(H)'!$A$1:$CZ$1,_xlfn.XLOOKUP($A148,'PY1 Data(H)'!$A$1:$A$288,'PY1 Data(H)'!$A$1:$CZ$288))</f>
        <v>290699</v>
      </c>
      <c r="CC148" s="176" cm="1">
        <f t="array" ref="CC148">_xlfn.XLOOKUP(CC$1,'PY1 Data(H)'!$A$1:$CZ$1,_xlfn.XLOOKUP($A148,'PY1 Data(H)'!$A$1:$A$288,'PY1 Data(H)'!$A$1:$CZ$288))</f>
        <v>1542006</v>
      </c>
      <c r="CD148" s="176" cm="1">
        <f t="array" ref="CD148">_xlfn.XLOOKUP(CD$1,'PY1 Data(H)'!$A$1:$CZ$1,_xlfn.XLOOKUP($A148,'PY1 Data(H)'!$A$1:$A$288,'PY1 Data(H)'!$A$1:$CZ$288))</f>
        <v>41784</v>
      </c>
      <c r="CE148" s="176" cm="1">
        <f t="array" ref="CE148">_xlfn.XLOOKUP(CE$1,'PY1 Data(H)'!$A$1:$CZ$1,_xlfn.XLOOKUP($A148,'PY1 Data(H)'!$A$1:$A$288,'PY1 Data(H)'!$A$1:$CZ$288))</f>
        <v>0</v>
      </c>
      <c r="CF148" s="176" cm="1">
        <f t="array" ref="CF148">_xlfn.XLOOKUP(CF$1,'PY1 Data(H)'!$A$1:$CZ$1,_xlfn.XLOOKUP($A148,'PY1 Data(H)'!$A$1:$A$288,'PY1 Data(H)'!$A$1:$CZ$288))</f>
        <v>0</v>
      </c>
      <c r="CG148" s="176" cm="1">
        <f t="array" ref="CG148">_xlfn.XLOOKUP(CG$1,'PY1 Data(H)'!$A$1:$CZ$1,_xlfn.XLOOKUP($A148,'PY1 Data(H)'!$A$1:$A$288,'PY1 Data(H)'!$A$1:$CZ$288))</f>
        <v>225319</v>
      </c>
      <c r="CH148" s="176" cm="1">
        <f t="array" ref="CH148">_xlfn.XLOOKUP(CH$1,'PY1 Data(H)'!$A$1:$CZ$1,_xlfn.XLOOKUP($A148,'PY1 Data(H)'!$A$1:$A$288,'PY1 Data(H)'!$A$1:$CZ$288))</f>
        <v>0</v>
      </c>
      <c r="CI148" s="176" cm="1">
        <f t="array" ref="CI148">_xlfn.XLOOKUP(CI$1,'PY1 Data(H)'!$A$1:$CZ$1,_xlfn.XLOOKUP($A148,'PY1 Data(H)'!$A$1:$A$288,'PY1 Data(H)'!$A$1:$CZ$288))</f>
        <v>223784</v>
      </c>
      <c r="CJ148" s="176" cm="1">
        <f t="array" ref="CJ148">_xlfn.XLOOKUP(CJ$1,'PY1 Data(H)'!$A$1:$CZ$1,_xlfn.XLOOKUP($A148,'PY1 Data(H)'!$A$1:$A$288,'PY1 Data(H)'!$A$1:$CZ$288))</f>
        <v>57701</v>
      </c>
      <c r="CK148" s="176" cm="1">
        <f t="array" ref="CK148">_xlfn.XLOOKUP(CK$1,'PY1 Data(H)'!$A$1:$CZ$1,_xlfn.XLOOKUP($A148,'PY1 Data(H)'!$A$1:$A$288,'PY1 Data(H)'!$A$1:$CZ$288))</f>
        <v>80675</v>
      </c>
      <c r="CL148" s="176" cm="1">
        <f t="array" ref="CL148">_xlfn.XLOOKUP(CL$1,'PY1 Data(H)'!$A$1:$CZ$1,_xlfn.XLOOKUP($A148,'PY1 Data(H)'!$A$1:$A$288,'PY1 Data(H)'!$A$1:$CZ$288))</f>
        <v>0</v>
      </c>
      <c r="CM148" s="176" cm="1">
        <f t="array" ref="CM148">_xlfn.XLOOKUP(CM$1,'PY1 Data(H)'!$A$1:$CZ$1,_xlfn.XLOOKUP($A148,'PY1 Data(H)'!$A$1:$A$288,'PY1 Data(H)'!$A$1:$CZ$288))</f>
        <v>0</v>
      </c>
      <c r="CN148" s="176" cm="1">
        <f t="array" ref="CN148">_xlfn.XLOOKUP(CN$1,'PY1 Data(H)'!$A$1:$CZ$1,_xlfn.XLOOKUP($A148,'PY1 Data(H)'!$A$1:$A$288,'PY1 Data(H)'!$A$1:$CZ$288))</f>
        <v>68261</v>
      </c>
      <c r="CO148" s="176" cm="1">
        <f t="array" ref="CO148">_xlfn.XLOOKUP(CO$1,'PY1 Data(H)'!$A$1:$CZ$1,_xlfn.XLOOKUP($A148,'PY1 Data(H)'!$A$1:$A$288,'PY1 Data(H)'!$A$1:$CZ$288))</f>
        <v>3872571</v>
      </c>
      <c r="CP148" s="176" cm="1">
        <f t="array" ref="CP148">_xlfn.XLOOKUP(CP$1,'PY1 Data(H)'!$A$1:$CZ$1,_xlfn.XLOOKUP($A148,'PY1 Data(H)'!$A$1:$A$288,'PY1 Data(H)'!$A$1:$CZ$288))</f>
        <v>16480</v>
      </c>
      <c r="CQ148" s="176" cm="1">
        <f t="array" ref="CQ148">_xlfn.XLOOKUP(CQ$1,'PY1 Data(H)'!$A$1:$CZ$1,_xlfn.XLOOKUP($A148,'PY1 Data(H)'!$A$1:$A$288,'PY1 Data(H)'!$A$1:$CZ$288))</f>
        <v>0</v>
      </c>
      <c r="CR148" s="176" cm="1">
        <f t="array" ref="CR148">_xlfn.XLOOKUP(CR$1,'PY1 Data(H)'!$A$1:$CZ$1,_xlfn.XLOOKUP($A148,'PY1 Data(H)'!$A$1:$A$288,'PY1 Data(H)'!$A$1:$CZ$288))</f>
        <v>118990</v>
      </c>
      <c r="CS148" s="176" cm="1">
        <f t="array" ref="CS148">_xlfn.XLOOKUP(CS$1,'PY1 Data(H)'!$A$1:$CZ$1,_xlfn.XLOOKUP($A148,'PY1 Data(H)'!$A$1:$A$288,'PY1 Data(H)'!$A$1:$CZ$288))</f>
        <v>35864</v>
      </c>
      <c r="CT148" s="176" cm="1">
        <f t="array" ref="CT148">_xlfn.XLOOKUP(CT$1,'PY1 Data(H)'!$A$1:$CZ$1,_xlfn.XLOOKUP($A148,'PY1 Data(H)'!$A$1:$A$288,'PY1 Data(H)'!$A$1:$CZ$288))</f>
        <v>0</v>
      </c>
      <c r="CU148" s="176" cm="1">
        <f t="array" ref="CU148">_xlfn.XLOOKUP(CU$1,'PY1 Data(H)'!$A$1:$CZ$1,_xlfn.XLOOKUP($A148,'PY1 Data(H)'!$A$1:$A$288,'PY1 Data(H)'!$A$1:$CZ$288))</f>
        <v>23628</v>
      </c>
      <c r="CV148" s="176" cm="1">
        <f t="array" ref="CV148">_xlfn.XLOOKUP(CV$1,'PY1 Data(H)'!$A$1:$CZ$1,_xlfn.XLOOKUP($A148,'PY1 Data(H)'!$A$1:$A$288,'PY1 Data(H)'!$A$1:$CZ$288))</f>
        <v>0</v>
      </c>
      <c r="CW148" s="176" cm="1">
        <f t="array" ref="CW148">_xlfn.XLOOKUP(CW$1,'PY1 Data(H)'!$A$1:$CZ$1,_xlfn.XLOOKUP($A148,'PY1 Data(H)'!$A$1:$A$288,'PY1 Data(H)'!$A$1:$CZ$288))</f>
        <v>127058</v>
      </c>
      <c r="CX148" s="176" cm="1">
        <f t="array" ref="CX148">_xlfn.XLOOKUP(CX$1,'PY1 Data(H)'!$A$1:$CZ$1,_xlfn.XLOOKUP($A148,'PY1 Data(H)'!$A$1:$A$288,'PY1 Data(H)'!$A$1:$CZ$288))</f>
        <v>0</v>
      </c>
      <c r="CY148" s="176" cm="1">
        <f t="array" ref="CY148">_xlfn.XLOOKUP(CY$1,'PY1 Data(H)'!$A$1:$CZ$1,_xlfn.XLOOKUP($A148,'PY1 Data(H)'!$A$1:$A$288,'PY1 Data(H)'!$A$1:$CZ$288))</f>
        <v>0</v>
      </c>
    </row>
    <row r="149" spans="1:103" x14ac:dyDescent="0.3">
      <c r="A149">
        <v>328</v>
      </c>
      <c r="D149" s="176" cm="1">
        <f t="array" ref="D149">_xlfn.XLOOKUP(D$1,'PY1 Data(H)'!$A$1:$CZ$1,_xlfn.XLOOKUP($A149,'PY1 Data(H)'!$A$1:$A$288,'PY1 Data(H)'!$A$1:$CZ$288))</f>
        <v>0</v>
      </c>
      <c r="E149" s="176" cm="1">
        <f t="array" ref="E149">_xlfn.XLOOKUP(E$1,'PY1 Data(H)'!$A$1:$CZ$1,_xlfn.XLOOKUP($A149,'PY1 Data(H)'!$A$1:$A$288,'PY1 Data(H)'!$A$1:$CZ$288))</f>
        <v>10311053</v>
      </c>
      <c r="F149" s="176" cm="1">
        <f t="array" ref="F149">_xlfn.XLOOKUP(F$1,'PY1 Data(H)'!$A$1:$CZ$1,_xlfn.XLOOKUP($A149,'PY1 Data(H)'!$A$1:$A$288,'PY1 Data(H)'!$A$1:$CZ$288))</f>
        <v>0</v>
      </c>
      <c r="G149" s="176" cm="1">
        <f t="array" ref="G149">_xlfn.XLOOKUP(G$1,'PY1 Data(H)'!$A$1:$CZ$1,_xlfn.XLOOKUP($A149,'PY1 Data(H)'!$A$1:$A$288,'PY1 Data(H)'!$A$1:$CZ$288))</f>
        <v>0</v>
      </c>
      <c r="H149" s="176" cm="1">
        <f t="array" ref="H149">_xlfn.XLOOKUP(H$1,'PY1 Data(H)'!$A$1:$CZ$1,_xlfn.XLOOKUP($A149,'PY1 Data(H)'!$A$1:$A$288,'PY1 Data(H)'!$A$1:$CZ$288))</f>
        <v>0</v>
      </c>
      <c r="I149" s="176" cm="1">
        <f t="array" ref="I149">_xlfn.XLOOKUP(I$1,'PY1 Data(H)'!$A$1:$CZ$1,_xlfn.XLOOKUP($A149,'PY1 Data(H)'!$A$1:$A$288,'PY1 Data(H)'!$A$1:$CZ$288))</f>
        <v>0</v>
      </c>
      <c r="J149" s="176" cm="1">
        <f t="array" ref="J149">_xlfn.XLOOKUP(J$1,'PY1 Data(H)'!$A$1:$CZ$1,_xlfn.XLOOKUP($A149,'PY1 Data(H)'!$A$1:$A$288,'PY1 Data(H)'!$A$1:$CZ$288))</f>
        <v>7562073</v>
      </c>
      <c r="K149" s="176" cm="1">
        <f t="array" ref="K149">_xlfn.XLOOKUP(K$1,'PY1 Data(H)'!$A$1:$CZ$1,_xlfn.XLOOKUP($A149,'PY1 Data(H)'!$A$1:$A$288,'PY1 Data(H)'!$A$1:$CZ$288))</f>
        <v>0</v>
      </c>
      <c r="L149" s="176" cm="1">
        <f t="array" ref="L149">_xlfn.XLOOKUP(L$1,'PY1 Data(H)'!$A$1:$CZ$1,_xlfn.XLOOKUP($A149,'PY1 Data(H)'!$A$1:$A$288,'PY1 Data(H)'!$A$1:$CZ$288))</f>
        <v>4932230</v>
      </c>
      <c r="M149" s="176" cm="1">
        <f t="array" ref="M149">_xlfn.XLOOKUP(M$1,'PY1 Data(H)'!$A$1:$CZ$1,_xlfn.XLOOKUP($A149,'PY1 Data(H)'!$A$1:$A$288,'PY1 Data(H)'!$A$1:$CZ$288))</f>
        <v>126452383</v>
      </c>
      <c r="N149" s="176" cm="1">
        <f t="array" ref="N149">_xlfn.XLOOKUP(N$1,'PY1 Data(H)'!$A$1:$CZ$1,_xlfn.XLOOKUP($A149,'PY1 Data(H)'!$A$1:$A$288,'PY1 Data(H)'!$A$1:$CZ$288))</f>
        <v>0</v>
      </c>
      <c r="O149" s="176" cm="1">
        <f t="array" ref="O149">_xlfn.XLOOKUP(O$1,'PY1 Data(H)'!$A$1:$CZ$1,_xlfn.XLOOKUP($A149,'PY1 Data(H)'!$A$1:$A$288,'PY1 Data(H)'!$A$1:$CZ$288))</f>
        <v>0</v>
      </c>
      <c r="P149" s="176" cm="1">
        <f t="array" ref="P149">_xlfn.XLOOKUP(P$1,'PY1 Data(H)'!$A$1:$CZ$1,_xlfn.XLOOKUP($A149,'PY1 Data(H)'!$A$1:$A$288,'PY1 Data(H)'!$A$1:$CZ$288))</f>
        <v>0</v>
      </c>
      <c r="Q149" s="176" cm="1">
        <f t="array" ref="Q149">_xlfn.XLOOKUP(Q$1,'PY1 Data(H)'!$A$1:$CZ$1,_xlfn.XLOOKUP($A149,'PY1 Data(H)'!$A$1:$A$288,'PY1 Data(H)'!$A$1:$CZ$288))</f>
        <v>203465</v>
      </c>
      <c r="R149" s="176" cm="1">
        <f t="array" ref="R149">_xlfn.XLOOKUP(R$1,'PY1 Data(H)'!$A$1:$CZ$1,_xlfn.XLOOKUP($A149,'PY1 Data(H)'!$A$1:$A$288,'PY1 Data(H)'!$A$1:$CZ$288))</f>
        <v>37503</v>
      </c>
      <c r="S149" s="176" cm="1">
        <f t="array" ref="S149">_xlfn.XLOOKUP(S$1,'PY1 Data(H)'!$A$1:$CZ$1,_xlfn.XLOOKUP($A149,'PY1 Data(H)'!$A$1:$A$288,'PY1 Data(H)'!$A$1:$CZ$288))</f>
        <v>0</v>
      </c>
      <c r="T149" s="176" cm="1">
        <f t="array" ref="T149">_xlfn.XLOOKUP(T$1,'PY1 Data(H)'!$A$1:$CZ$1,_xlfn.XLOOKUP($A149,'PY1 Data(H)'!$A$1:$A$288,'PY1 Data(H)'!$A$1:$CZ$288))</f>
        <v>0</v>
      </c>
      <c r="U149" s="176" cm="1">
        <f t="array" ref="U149">_xlfn.XLOOKUP(U$1,'PY1 Data(H)'!$A$1:$CZ$1,_xlfn.XLOOKUP($A149,'PY1 Data(H)'!$A$1:$A$288,'PY1 Data(H)'!$A$1:$CZ$288))</f>
        <v>0</v>
      </c>
      <c r="V149" s="176" cm="1">
        <f t="array" ref="V149">_xlfn.XLOOKUP(V$1,'PY1 Data(H)'!$A$1:$CZ$1,_xlfn.XLOOKUP($A149,'PY1 Data(H)'!$A$1:$A$288,'PY1 Data(H)'!$A$1:$CZ$288))</f>
        <v>8769040</v>
      </c>
      <c r="W149" s="176" cm="1">
        <f t="array" ref="W149">_xlfn.XLOOKUP(W$1,'PY1 Data(H)'!$A$1:$CZ$1,_xlfn.XLOOKUP($A149,'PY1 Data(H)'!$A$1:$A$288,'PY1 Data(H)'!$A$1:$CZ$288))</f>
        <v>0</v>
      </c>
      <c r="X149" s="176" cm="1">
        <f t="array" ref="X149">_xlfn.XLOOKUP(X$1,'PY1 Data(H)'!$A$1:$CZ$1,_xlfn.XLOOKUP($A149,'PY1 Data(H)'!$A$1:$A$288,'PY1 Data(H)'!$A$1:$CZ$288))</f>
        <v>0</v>
      </c>
      <c r="Y149" s="176" cm="1">
        <f t="array" ref="Y149">_xlfn.XLOOKUP(Y$1,'PY1 Data(H)'!$A$1:$CZ$1,_xlfn.XLOOKUP($A149,'PY1 Data(H)'!$A$1:$A$288,'PY1 Data(H)'!$A$1:$CZ$288))</f>
        <v>0</v>
      </c>
      <c r="Z149" s="176" cm="1">
        <f t="array" ref="Z149">_xlfn.XLOOKUP(Z$1,'PY1 Data(H)'!$A$1:$CZ$1,_xlfn.XLOOKUP($A149,'PY1 Data(H)'!$A$1:$A$288,'PY1 Data(H)'!$A$1:$CZ$288))</f>
        <v>0</v>
      </c>
      <c r="AA149" s="176" cm="1">
        <f t="array" ref="AA149">_xlfn.XLOOKUP(AA$1,'PY1 Data(H)'!$A$1:$CZ$1,_xlfn.XLOOKUP($A149,'PY1 Data(H)'!$A$1:$A$288,'PY1 Data(H)'!$A$1:$CZ$288))</f>
        <v>8105875</v>
      </c>
      <c r="AB149" s="176" cm="1">
        <f t="array" ref="AB149">_xlfn.XLOOKUP(AB$1,'PY1 Data(H)'!$A$1:$CZ$1,_xlfn.XLOOKUP($A149,'PY1 Data(H)'!$A$1:$A$288,'PY1 Data(H)'!$A$1:$CZ$288))</f>
        <v>772374</v>
      </c>
      <c r="AC149" s="176" cm="1">
        <f t="array" ref="AC149">_xlfn.XLOOKUP(AC$1,'PY1 Data(H)'!$A$1:$CZ$1,_xlfn.XLOOKUP($A149,'PY1 Data(H)'!$A$1:$A$288,'PY1 Data(H)'!$A$1:$CZ$288))</f>
        <v>0</v>
      </c>
      <c r="AD149" s="176" cm="1">
        <f t="array" ref="AD149">_xlfn.XLOOKUP(AD$1,'PY1 Data(H)'!$A$1:$CZ$1,_xlfn.XLOOKUP($A149,'PY1 Data(H)'!$A$1:$A$288,'PY1 Data(H)'!$A$1:$CZ$288))</f>
        <v>60315</v>
      </c>
      <c r="AE149" s="176" cm="1">
        <f t="array" ref="AE149">_xlfn.XLOOKUP(AE$1,'PY1 Data(H)'!$A$1:$CZ$1,_xlfn.XLOOKUP($A149,'PY1 Data(H)'!$A$1:$A$288,'PY1 Data(H)'!$A$1:$CZ$288))</f>
        <v>8309759</v>
      </c>
      <c r="AF149" s="176" cm="1">
        <f t="array" ref="AF149">_xlfn.XLOOKUP(AF$1,'PY1 Data(H)'!$A$1:$CZ$1,_xlfn.XLOOKUP($A149,'PY1 Data(H)'!$A$1:$A$288,'PY1 Data(H)'!$A$1:$CZ$288))</f>
        <v>0</v>
      </c>
      <c r="AG149" s="176" cm="1">
        <f t="array" ref="AG149">_xlfn.XLOOKUP(AG$1,'PY1 Data(H)'!$A$1:$CZ$1,_xlfn.XLOOKUP($A149,'PY1 Data(H)'!$A$1:$A$288,'PY1 Data(H)'!$A$1:$CZ$288))</f>
        <v>20882030</v>
      </c>
      <c r="AH149" s="176" cm="1">
        <f t="array" ref="AH149">_xlfn.XLOOKUP(AH$1,'PY1 Data(H)'!$A$1:$CZ$1,_xlfn.XLOOKUP($A149,'PY1 Data(H)'!$A$1:$A$288,'PY1 Data(H)'!$A$1:$CZ$288))</f>
        <v>0</v>
      </c>
      <c r="AI149" s="176" cm="1">
        <f t="array" ref="AI149">_xlfn.XLOOKUP(AI$1,'PY1 Data(H)'!$A$1:$CZ$1,_xlfn.XLOOKUP($A149,'PY1 Data(H)'!$A$1:$A$288,'PY1 Data(H)'!$A$1:$CZ$288))</f>
        <v>16328964</v>
      </c>
      <c r="AJ149" s="176" cm="1">
        <f t="array" ref="AJ149">_xlfn.XLOOKUP(AJ$1,'PY1 Data(H)'!$A$1:$CZ$1,_xlfn.XLOOKUP($A149,'PY1 Data(H)'!$A$1:$A$288,'PY1 Data(H)'!$A$1:$CZ$288))</f>
        <v>1602052</v>
      </c>
      <c r="AK149" s="176" cm="1">
        <f t="array" ref="AK149">_xlfn.XLOOKUP(AK$1,'PY1 Data(H)'!$A$1:$CZ$1,_xlfn.XLOOKUP($A149,'PY1 Data(H)'!$A$1:$A$288,'PY1 Data(H)'!$A$1:$CZ$288))</f>
        <v>0</v>
      </c>
      <c r="AL149" s="176" cm="1">
        <f t="array" ref="AL149">_xlfn.XLOOKUP(AL$1,'PY1 Data(H)'!$A$1:$CZ$1,_xlfn.XLOOKUP($A149,'PY1 Data(H)'!$A$1:$A$288,'PY1 Data(H)'!$A$1:$CZ$288))</f>
        <v>738292</v>
      </c>
      <c r="AM149" s="176" cm="1">
        <f t="array" ref="AM149">_xlfn.XLOOKUP(AM$1,'PY1 Data(H)'!$A$1:$CZ$1,_xlfn.XLOOKUP($A149,'PY1 Data(H)'!$A$1:$A$288,'PY1 Data(H)'!$A$1:$CZ$288))</f>
        <v>0</v>
      </c>
      <c r="AN149" s="176" cm="1">
        <f t="array" ref="AN149">_xlfn.XLOOKUP(AN$1,'PY1 Data(H)'!$A$1:$CZ$1,_xlfn.XLOOKUP($A149,'PY1 Data(H)'!$A$1:$A$288,'PY1 Data(H)'!$A$1:$CZ$288))</f>
        <v>0</v>
      </c>
      <c r="AO149" s="176" cm="1">
        <f t="array" ref="AO149">_xlfn.XLOOKUP(AO$1,'PY1 Data(H)'!$A$1:$CZ$1,_xlfn.XLOOKUP($A149,'PY1 Data(H)'!$A$1:$A$288,'PY1 Data(H)'!$A$1:$CZ$288))</f>
        <v>0</v>
      </c>
      <c r="AP149" s="176" cm="1">
        <f t="array" ref="AP149">_xlfn.XLOOKUP(AP$1,'PY1 Data(H)'!$A$1:$CZ$1,_xlfn.XLOOKUP($A149,'PY1 Data(H)'!$A$1:$A$288,'PY1 Data(H)'!$A$1:$CZ$288))</f>
        <v>0</v>
      </c>
      <c r="AQ149" s="176" cm="1">
        <f t="array" ref="AQ149">_xlfn.XLOOKUP(AQ$1,'PY1 Data(H)'!$A$1:$CZ$1,_xlfn.XLOOKUP($A149,'PY1 Data(H)'!$A$1:$A$288,'PY1 Data(H)'!$A$1:$CZ$288))</f>
        <v>300717</v>
      </c>
      <c r="AR149" s="176" cm="1">
        <f t="array" ref="AR149">_xlfn.XLOOKUP(AR$1,'PY1 Data(H)'!$A$1:$CZ$1,_xlfn.XLOOKUP($A149,'PY1 Data(H)'!$A$1:$A$288,'PY1 Data(H)'!$A$1:$CZ$288))</f>
        <v>0</v>
      </c>
      <c r="AS149" s="176" cm="1">
        <f t="array" ref="AS149">_xlfn.XLOOKUP(AS$1,'PY1 Data(H)'!$A$1:$CZ$1,_xlfn.XLOOKUP($A149,'PY1 Data(H)'!$A$1:$A$288,'PY1 Data(H)'!$A$1:$CZ$288))</f>
        <v>0</v>
      </c>
      <c r="AT149" s="176" cm="1">
        <f t="array" ref="AT149">_xlfn.XLOOKUP(AT$1,'PY1 Data(H)'!$A$1:$CZ$1,_xlfn.XLOOKUP($A149,'PY1 Data(H)'!$A$1:$A$288,'PY1 Data(H)'!$A$1:$CZ$288))</f>
        <v>29510163</v>
      </c>
      <c r="AU149" s="176" cm="1">
        <f t="array" ref="AU149">_xlfn.XLOOKUP(AU$1,'PY1 Data(H)'!$A$1:$CZ$1,_xlfn.XLOOKUP($A149,'PY1 Data(H)'!$A$1:$A$288,'PY1 Data(H)'!$A$1:$CZ$288))</f>
        <v>0</v>
      </c>
      <c r="AV149" s="176" cm="1">
        <f t="array" ref="AV149">_xlfn.XLOOKUP(AV$1,'PY1 Data(H)'!$A$1:$CZ$1,_xlfn.XLOOKUP($A149,'PY1 Data(H)'!$A$1:$A$288,'PY1 Data(H)'!$A$1:$CZ$288))</f>
        <v>0</v>
      </c>
      <c r="AW149" s="176" cm="1">
        <f t="array" ref="AW149">_xlfn.XLOOKUP(AW$1,'PY1 Data(H)'!$A$1:$CZ$1,_xlfn.XLOOKUP($A149,'PY1 Data(H)'!$A$1:$A$288,'PY1 Data(H)'!$A$1:$CZ$288))</f>
        <v>0</v>
      </c>
      <c r="AX149" s="176" cm="1">
        <f t="array" ref="AX149">_xlfn.XLOOKUP(AX$1,'PY1 Data(H)'!$A$1:$CZ$1,_xlfn.XLOOKUP($A149,'PY1 Data(H)'!$A$1:$A$288,'PY1 Data(H)'!$A$1:$CZ$288))</f>
        <v>33879</v>
      </c>
      <c r="AY149" s="176" cm="1">
        <f t="array" ref="AY149">_xlfn.XLOOKUP(AY$1,'PY1 Data(H)'!$A$1:$CZ$1,_xlfn.XLOOKUP($A149,'PY1 Data(H)'!$A$1:$A$288,'PY1 Data(H)'!$A$1:$CZ$288))</f>
        <v>0</v>
      </c>
      <c r="AZ149" s="176" cm="1">
        <f t="array" ref="AZ149">_xlfn.XLOOKUP(AZ$1,'PY1 Data(H)'!$A$1:$CZ$1,_xlfn.XLOOKUP($A149,'PY1 Data(H)'!$A$1:$A$288,'PY1 Data(H)'!$A$1:$CZ$288))</f>
        <v>0</v>
      </c>
      <c r="BA149" s="176" cm="1">
        <f t="array" ref="BA149">_xlfn.XLOOKUP(BA$1,'PY1 Data(H)'!$A$1:$CZ$1,_xlfn.XLOOKUP($A149,'PY1 Data(H)'!$A$1:$A$288,'PY1 Data(H)'!$A$1:$CZ$288))</f>
        <v>0</v>
      </c>
      <c r="BB149" s="176" cm="1">
        <f t="array" ref="BB149">_xlfn.XLOOKUP(BB$1,'PY1 Data(H)'!$A$1:$CZ$1,_xlfn.XLOOKUP($A149,'PY1 Data(H)'!$A$1:$A$288,'PY1 Data(H)'!$A$1:$CZ$288))</f>
        <v>39507069</v>
      </c>
      <c r="BC149" s="176" cm="1">
        <f t="array" ref="BC149">_xlfn.XLOOKUP(BC$1,'PY1 Data(H)'!$A$1:$CZ$1,_xlfn.XLOOKUP($A149,'PY1 Data(H)'!$A$1:$A$288,'PY1 Data(H)'!$A$1:$CZ$288))</f>
        <v>7992989</v>
      </c>
      <c r="BD149" s="176" cm="1">
        <f t="array" ref="BD149">_xlfn.XLOOKUP(BD$1,'PY1 Data(H)'!$A$1:$CZ$1,_xlfn.XLOOKUP($A149,'PY1 Data(H)'!$A$1:$A$288,'PY1 Data(H)'!$A$1:$CZ$288))</f>
        <v>0</v>
      </c>
      <c r="BE149" s="176" cm="1">
        <f t="array" ref="BE149">_xlfn.XLOOKUP(BE$1,'PY1 Data(H)'!$A$1:$CZ$1,_xlfn.XLOOKUP($A149,'PY1 Data(H)'!$A$1:$A$288,'PY1 Data(H)'!$A$1:$CZ$288))</f>
        <v>0</v>
      </c>
      <c r="BF149" s="176" cm="1">
        <f t="array" ref="BF149">_xlfn.XLOOKUP(BF$1,'PY1 Data(H)'!$A$1:$CZ$1,_xlfn.XLOOKUP($A149,'PY1 Data(H)'!$A$1:$A$288,'PY1 Data(H)'!$A$1:$CZ$288))</f>
        <v>30362999</v>
      </c>
      <c r="BG149" s="176" cm="1">
        <f t="array" ref="BG149">_xlfn.XLOOKUP(BG$1,'PY1 Data(H)'!$A$1:$CZ$1,_xlfn.XLOOKUP($A149,'PY1 Data(H)'!$A$1:$A$288,'PY1 Data(H)'!$A$1:$CZ$288))</f>
        <v>0</v>
      </c>
      <c r="BH149" s="176" cm="1">
        <f t="array" ref="BH149">_xlfn.XLOOKUP(BH$1,'PY1 Data(H)'!$A$1:$CZ$1,_xlfn.XLOOKUP($A149,'PY1 Data(H)'!$A$1:$A$288,'PY1 Data(H)'!$A$1:$CZ$288))</f>
        <v>0</v>
      </c>
      <c r="BI149" s="176" cm="1">
        <f t="array" ref="BI149">_xlfn.XLOOKUP(BI$1,'PY1 Data(H)'!$A$1:$CZ$1,_xlfn.XLOOKUP($A149,'PY1 Data(H)'!$A$1:$A$288,'PY1 Data(H)'!$A$1:$CZ$288))</f>
        <v>41527</v>
      </c>
      <c r="BJ149" s="176" cm="1">
        <f t="array" ref="BJ149">_xlfn.XLOOKUP(BJ$1,'PY1 Data(H)'!$A$1:$CZ$1,_xlfn.XLOOKUP($A149,'PY1 Data(H)'!$A$1:$A$288,'PY1 Data(H)'!$A$1:$CZ$288))</f>
        <v>11505</v>
      </c>
      <c r="BK149" s="176" cm="1">
        <f t="array" ref="BK149">_xlfn.XLOOKUP(BK$1,'PY1 Data(H)'!$A$1:$CZ$1,_xlfn.XLOOKUP($A149,'PY1 Data(H)'!$A$1:$A$288,'PY1 Data(H)'!$A$1:$CZ$288))</f>
        <v>0</v>
      </c>
      <c r="BL149" s="176" cm="1">
        <f t="array" ref="BL149">_xlfn.XLOOKUP(BL$1,'PY1 Data(H)'!$A$1:$CZ$1,_xlfn.XLOOKUP($A149,'PY1 Data(H)'!$A$1:$A$288,'PY1 Data(H)'!$A$1:$CZ$288))</f>
        <v>0</v>
      </c>
      <c r="BM149" s="176" cm="1">
        <f t="array" ref="BM149">_xlfn.XLOOKUP(BM$1,'PY1 Data(H)'!$A$1:$CZ$1,_xlfn.XLOOKUP($A149,'PY1 Data(H)'!$A$1:$A$288,'PY1 Data(H)'!$A$1:$CZ$288))</f>
        <v>3789882</v>
      </c>
      <c r="BN149" s="176" cm="1">
        <f t="array" ref="BN149">_xlfn.XLOOKUP(BN$1,'PY1 Data(H)'!$A$1:$CZ$1,_xlfn.XLOOKUP($A149,'PY1 Data(H)'!$A$1:$A$288,'PY1 Data(H)'!$A$1:$CZ$288))</f>
        <v>1628950</v>
      </c>
      <c r="BO149" s="176" cm="1">
        <f t="array" ref="BO149">_xlfn.XLOOKUP(BO$1,'PY1 Data(H)'!$A$1:$CZ$1,_xlfn.XLOOKUP($A149,'PY1 Data(H)'!$A$1:$A$288,'PY1 Data(H)'!$A$1:$CZ$288))</f>
        <v>8774811</v>
      </c>
      <c r="BP149" s="176" cm="1">
        <f t="array" ref="BP149">_xlfn.XLOOKUP(BP$1,'PY1 Data(H)'!$A$1:$CZ$1,_xlfn.XLOOKUP($A149,'PY1 Data(H)'!$A$1:$A$288,'PY1 Data(H)'!$A$1:$CZ$288))</f>
        <v>0</v>
      </c>
      <c r="BQ149" s="176" cm="1">
        <f t="array" ref="BQ149">_xlfn.XLOOKUP(BQ$1,'PY1 Data(H)'!$A$1:$CZ$1,_xlfn.XLOOKUP($A149,'PY1 Data(H)'!$A$1:$A$288,'PY1 Data(H)'!$A$1:$CZ$288))</f>
        <v>555051</v>
      </c>
      <c r="BR149" s="176" cm="1">
        <f t="array" ref="BR149">_xlfn.XLOOKUP(BR$1,'PY1 Data(H)'!$A$1:$CZ$1,_xlfn.XLOOKUP($A149,'PY1 Data(H)'!$A$1:$A$288,'PY1 Data(H)'!$A$1:$CZ$288))</f>
        <v>0</v>
      </c>
      <c r="BS149" s="176" cm="1">
        <f t="array" ref="BS149">_xlfn.XLOOKUP(BS$1,'PY1 Data(H)'!$A$1:$CZ$1,_xlfn.XLOOKUP($A149,'PY1 Data(H)'!$A$1:$A$288,'PY1 Data(H)'!$A$1:$CZ$288))</f>
        <v>0</v>
      </c>
      <c r="BT149" s="176" cm="1">
        <f t="array" ref="BT149">_xlfn.XLOOKUP(BT$1,'PY1 Data(H)'!$A$1:$CZ$1,_xlfn.XLOOKUP($A149,'PY1 Data(H)'!$A$1:$A$288,'PY1 Data(H)'!$A$1:$CZ$288))</f>
        <v>2159435</v>
      </c>
      <c r="BU149" s="176" cm="1">
        <f t="array" ref="BU149">_xlfn.XLOOKUP(BU$1,'PY1 Data(H)'!$A$1:$CZ$1,_xlfn.XLOOKUP($A149,'PY1 Data(H)'!$A$1:$A$288,'PY1 Data(H)'!$A$1:$CZ$288))</f>
        <v>69011</v>
      </c>
      <c r="BV149" s="176" cm="1">
        <f t="array" ref="BV149">_xlfn.XLOOKUP(BV$1,'PY1 Data(H)'!$A$1:$CZ$1,_xlfn.XLOOKUP($A149,'PY1 Data(H)'!$A$1:$A$288,'PY1 Data(H)'!$A$1:$CZ$288))</f>
        <v>2689625</v>
      </c>
      <c r="BW149" s="176" cm="1">
        <f t="array" ref="BW149">_xlfn.XLOOKUP(BW$1,'PY1 Data(H)'!$A$1:$CZ$1,_xlfn.XLOOKUP($A149,'PY1 Data(H)'!$A$1:$A$288,'PY1 Data(H)'!$A$1:$CZ$288))</f>
        <v>0</v>
      </c>
      <c r="BX149" s="176" cm="1">
        <f t="array" ref="BX149">_xlfn.XLOOKUP(BX$1,'PY1 Data(H)'!$A$1:$CZ$1,_xlfn.XLOOKUP($A149,'PY1 Data(H)'!$A$1:$A$288,'PY1 Data(H)'!$A$1:$CZ$288))</f>
        <v>0</v>
      </c>
      <c r="BY149" s="176" cm="1">
        <f t="array" ref="BY149">_xlfn.XLOOKUP(BY$1,'PY1 Data(H)'!$A$1:$CZ$1,_xlfn.XLOOKUP($A149,'PY1 Data(H)'!$A$1:$A$288,'PY1 Data(H)'!$A$1:$CZ$288))</f>
        <v>0</v>
      </c>
      <c r="BZ149" s="176" cm="1">
        <f t="array" ref="BZ149">_xlfn.XLOOKUP(BZ$1,'PY1 Data(H)'!$A$1:$CZ$1,_xlfn.XLOOKUP($A149,'PY1 Data(H)'!$A$1:$A$288,'PY1 Data(H)'!$A$1:$CZ$288))</f>
        <v>216159</v>
      </c>
      <c r="CA149" s="176" cm="1">
        <f t="array" ref="CA149">_xlfn.XLOOKUP(CA$1,'PY1 Data(H)'!$A$1:$CZ$1,_xlfn.XLOOKUP($A149,'PY1 Data(H)'!$A$1:$A$288,'PY1 Data(H)'!$A$1:$CZ$288))</f>
        <v>0</v>
      </c>
      <c r="CB149" s="176" cm="1">
        <f t="array" ref="CB149">_xlfn.XLOOKUP(CB$1,'PY1 Data(H)'!$A$1:$CZ$1,_xlfn.XLOOKUP($A149,'PY1 Data(H)'!$A$1:$A$288,'PY1 Data(H)'!$A$1:$CZ$288))</f>
        <v>1400656</v>
      </c>
      <c r="CC149" s="176" cm="1">
        <f t="array" ref="CC149">_xlfn.XLOOKUP(CC$1,'PY1 Data(H)'!$A$1:$CZ$1,_xlfn.XLOOKUP($A149,'PY1 Data(H)'!$A$1:$A$288,'PY1 Data(H)'!$A$1:$CZ$288))</f>
        <v>0</v>
      </c>
      <c r="CD149" s="176" cm="1">
        <f t="array" ref="CD149">_xlfn.XLOOKUP(CD$1,'PY1 Data(H)'!$A$1:$CZ$1,_xlfn.XLOOKUP($A149,'PY1 Data(H)'!$A$1:$A$288,'PY1 Data(H)'!$A$1:$CZ$288))</f>
        <v>7692293</v>
      </c>
      <c r="CE149" s="176" cm="1">
        <f t="array" ref="CE149">_xlfn.XLOOKUP(CE$1,'PY1 Data(H)'!$A$1:$CZ$1,_xlfn.XLOOKUP($A149,'PY1 Data(H)'!$A$1:$A$288,'PY1 Data(H)'!$A$1:$CZ$288))</f>
        <v>0</v>
      </c>
      <c r="CF149" s="176" cm="1">
        <f t="array" ref="CF149">_xlfn.XLOOKUP(CF$1,'PY1 Data(H)'!$A$1:$CZ$1,_xlfn.XLOOKUP($A149,'PY1 Data(H)'!$A$1:$A$288,'PY1 Data(H)'!$A$1:$CZ$288))</f>
        <v>0</v>
      </c>
      <c r="CG149" s="176" cm="1">
        <f t="array" ref="CG149">_xlfn.XLOOKUP(CG$1,'PY1 Data(H)'!$A$1:$CZ$1,_xlfn.XLOOKUP($A149,'PY1 Data(H)'!$A$1:$A$288,'PY1 Data(H)'!$A$1:$CZ$288))</f>
        <v>3422100</v>
      </c>
      <c r="CH149" s="176" cm="1">
        <f t="array" ref="CH149">_xlfn.XLOOKUP(CH$1,'PY1 Data(H)'!$A$1:$CZ$1,_xlfn.XLOOKUP($A149,'PY1 Data(H)'!$A$1:$A$288,'PY1 Data(H)'!$A$1:$CZ$288))</f>
        <v>0</v>
      </c>
      <c r="CI149" s="176" cm="1">
        <f t="array" ref="CI149">_xlfn.XLOOKUP(CI$1,'PY1 Data(H)'!$A$1:$CZ$1,_xlfn.XLOOKUP($A149,'PY1 Data(H)'!$A$1:$A$288,'PY1 Data(H)'!$A$1:$CZ$288))</f>
        <v>6116739</v>
      </c>
      <c r="CJ149" s="176" cm="1">
        <f t="array" ref="CJ149">_xlfn.XLOOKUP(CJ$1,'PY1 Data(H)'!$A$1:$CZ$1,_xlfn.XLOOKUP($A149,'PY1 Data(H)'!$A$1:$A$288,'PY1 Data(H)'!$A$1:$CZ$288))</f>
        <v>0</v>
      </c>
      <c r="CK149" s="176" cm="1">
        <f t="array" ref="CK149">_xlfn.XLOOKUP(CK$1,'PY1 Data(H)'!$A$1:$CZ$1,_xlfn.XLOOKUP($A149,'PY1 Data(H)'!$A$1:$A$288,'PY1 Data(H)'!$A$1:$CZ$288))</f>
        <v>0</v>
      </c>
      <c r="CL149" s="176" cm="1">
        <f t="array" ref="CL149">_xlfn.XLOOKUP(CL$1,'PY1 Data(H)'!$A$1:$CZ$1,_xlfn.XLOOKUP($A149,'PY1 Data(H)'!$A$1:$A$288,'PY1 Data(H)'!$A$1:$CZ$288))</f>
        <v>0</v>
      </c>
      <c r="CM149" s="176" cm="1">
        <f t="array" ref="CM149">_xlfn.XLOOKUP(CM$1,'PY1 Data(H)'!$A$1:$CZ$1,_xlfn.XLOOKUP($A149,'PY1 Data(H)'!$A$1:$A$288,'PY1 Data(H)'!$A$1:$CZ$288))</f>
        <v>0</v>
      </c>
      <c r="CN149" s="176" cm="1">
        <f t="array" ref="CN149">_xlfn.XLOOKUP(CN$1,'PY1 Data(H)'!$A$1:$CZ$1,_xlfn.XLOOKUP($A149,'PY1 Data(H)'!$A$1:$A$288,'PY1 Data(H)'!$A$1:$CZ$288))</f>
        <v>0</v>
      </c>
      <c r="CO149" s="176" cm="1">
        <f t="array" ref="CO149">_xlfn.XLOOKUP(CO$1,'PY1 Data(H)'!$A$1:$CZ$1,_xlfn.XLOOKUP($A149,'PY1 Data(H)'!$A$1:$A$288,'PY1 Data(H)'!$A$1:$CZ$288))</f>
        <v>93276454</v>
      </c>
      <c r="CP149" s="176" cm="1">
        <f t="array" ref="CP149">_xlfn.XLOOKUP(CP$1,'PY1 Data(H)'!$A$1:$CZ$1,_xlfn.XLOOKUP($A149,'PY1 Data(H)'!$A$1:$A$288,'PY1 Data(H)'!$A$1:$CZ$288))</f>
        <v>0</v>
      </c>
      <c r="CQ149" s="176" cm="1">
        <f t="array" ref="CQ149">_xlfn.XLOOKUP(CQ$1,'PY1 Data(H)'!$A$1:$CZ$1,_xlfn.XLOOKUP($A149,'PY1 Data(H)'!$A$1:$A$288,'PY1 Data(H)'!$A$1:$CZ$288))</f>
        <v>0</v>
      </c>
      <c r="CR149" s="176" cm="1">
        <f t="array" ref="CR149">_xlfn.XLOOKUP(CR$1,'PY1 Data(H)'!$A$1:$CZ$1,_xlfn.XLOOKUP($A149,'PY1 Data(H)'!$A$1:$A$288,'PY1 Data(H)'!$A$1:$CZ$288))</f>
        <v>574723</v>
      </c>
      <c r="CS149" s="176" cm="1">
        <f t="array" ref="CS149">_xlfn.XLOOKUP(CS$1,'PY1 Data(H)'!$A$1:$CZ$1,_xlfn.XLOOKUP($A149,'PY1 Data(H)'!$A$1:$A$288,'PY1 Data(H)'!$A$1:$CZ$288))</f>
        <v>0</v>
      </c>
      <c r="CT149" s="176" cm="1">
        <f t="array" ref="CT149">_xlfn.XLOOKUP(CT$1,'PY1 Data(H)'!$A$1:$CZ$1,_xlfn.XLOOKUP($A149,'PY1 Data(H)'!$A$1:$A$288,'PY1 Data(H)'!$A$1:$CZ$288))</f>
        <v>0</v>
      </c>
      <c r="CU149" s="176" cm="1">
        <f t="array" ref="CU149">_xlfn.XLOOKUP(CU$1,'PY1 Data(H)'!$A$1:$CZ$1,_xlfn.XLOOKUP($A149,'PY1 Data(H)'!$A$1:$A$288,'PY1 Data(H)'!$A$1:$CZ$288))</f>
        <v>0</v>
      </c>
      <c r="CV149" s="176" cm="1">
        <f t="array" ref="CV149">_xlfn.XLOOKUP(CV$1,'PY1 Data(H)'!$A$1:$CZ$1,_xlfn.XLOOKUP($A149,'PY1 Data(H)'!$A$1:$A$288,'PY1 Data(H)'!$A$1:$CZ$288))</f>
        <v>0</v>
      </c>
      <c r="CW149" s="176" cm="1">
        <f t="array" ref="CW149">_xlfn.XLOOKUP(CW$1,'PY1 Data(H)'!$A$1:$CZ$1,_xlfn.XLOOKUP($A149,'PY1 Data(H)'!$A$1:$A$288,'PY1 Data(H)'!$A$1:$CZ$288))</f>
        <v>0</v>
      </c>
      <c r="CX149" s="176" cm="1">
        <f t="array" ref="CX149">_xlfn.XLOOKUP(CX$1,'PY1 Data(H)'!$A$1:$CZ$1,_xlfn.XLOOKUP($A149,'PY1 Data(H)'!$A$1:$A$288,'PY1 Data(H)'!$A$1:$CZ$288))</f>
        <v>0</v>
      </c>
      <c r="CY149" s="176" cm="1">
        <f t="array" ref="CY149">_xlfn.XLOOKUP(CY$1,'PY1 Data(H)'!$A$1:$CZ$1,_xlfn.XLOOKUP($A149,'PY1 Data(H)'!$A$1:$A$288,'PY1 Data(H)'!$A$1:$CZ$288))</f>
        <v>7122212</v>
      </c>
    </row>
    <row r="150" spans="1:103" x14ac:dyDescent="0.3">
      <c r="D150" s="176" t="e" cm="1">
        <f t="array" ref="D150">_xlfn.XLOOKUP(D$1,'PY1 Data(H)'!$A$1:$CZ$1,_xlfn.XLOOKUP($A150,'PY1 Data(H)'!$A$1:$A$288,'PY1 Data(H)'!$A$1:$CZ$288))</f>
        <v>#N/A</v>
      </c>
      <c r="E150" s="176" t="e" cm="1">
        <f t="array" ref="E150">_xlfn.XLOOKUP(E$1,'PY1 Data(H)'!$A$1:$CZ$1,_xlfn.XLOOKUP($A150,'PY1 Data(H)'!$A$1:$A$288,'PY1 Data(H)'!$A$1:$CZ$288))</f>
        <v>#N/A</v>
      </c>
      <c r="F150" s="176" t="e" cm="1">
        <f t="array" ref="F150">_xlfn.XLOOKUP(F$1,'PY1 Data(H)'!$A$1:$CZ$1,_xlfn.XLOOKUP($A150,'PY1 Data(H)'!$A$1:$A$288,'PY1 Data(H)'!$A$1:$CZ$288))</f>
        <v>#N/A</v>
      </c>
      <c r="G150" s="176" t="e" cm="1">
        <f t="array" ref="G150">_xlfn.XLOOKUP(G$1,'PY1 Data(H)'!$A$1:$CZ$1,_xlfn.XLOOKUP($A150,'PY1 Data(H)'!$A$1:$A$288,'PY1 Data(H)'!$A$1:$CZ$288))</f>
        <v>#N/A</v>
      </c>
      <c r="H150" s="176" t="e" cm="1">
        <f t="array" ref="H150">_xlfn.XLOOKUP(H$1,'PY1 Data(H)'!$A$1:$CZ$1,_xlfn.XLOOKUP($A150,'PY1 Data(H)'!$A$1:$A$288,'PY1 Data(H)'!$A$1:$CZ$288))</f>
        <v>#N/A</v>
      </c>
      <c r="I150" s="176" t="e" cm="1">
        <f t="array" ref="I150">_xlfn.XLOOKUP(I$1,'PY1 Data(H)'!$A$1:$CZ$1,_xlfn.XLOOKUP($A150,'PY1 Data(H)'!$A$1:$A$288,'PY1 Data(H)'!$A$1:$CZ$288))</f>
        <v>#N/A</v>
      </c>
      <c r="J150" s="176" t="e" cm="1">
        <f t="array" ref="J150">_xlfn.XLOOKUP(J$1,'PY1 Data(H)'!$A$1:$CZ$1,_xlfn.XLOOKUP($A150,'PY1 Data(H)'!$A$1:$A$288,'PY1 Data(H)'!$A$1:$CZ$288))</f>
        <v>#N/A</v>
      </c>
      <c r="K150" s="176" t="e" cm="1">
        <f t="array" ref="K150">_xlfn.XLOOKUP(K$1,'PY1 Data(H)'!$A$1:$CZ$1,_xlfn.XLOOKUP($A150,'PY1 Data(H)'!$A$1:$A$288,'PY1 Data(H)'!$A$1:$CZ$288))</f>
        <v>#N/A</v>
      </c>
      <c r="L150" s="176" t="e" cm="1">
        <f t="array" ref="L150">_xlfn.XLOOKUP(L$1,'PY1 Data(H)'!$A$1:$CZ$1,_xlfn.XLOOKUP($A150,'PY1 Data(H)'!$A$1:$A$288,'PY1 Data(H)'!$A$1:$CZ$288))</f>
        <v>#N/A</v>
      </c>
      <c r="M150" s="176" t="e" cm="1">
        <f t="array" ref="M150">_xlfn.XLOOKUP(M$1,'PY1 Data(H)'!$A$1:$CZ$1,_xlfn.XLOOKUP($A150,'PY1 Data(H)'!$A$1:$A$288,'PY1 Data(H)'!$A$1:$CZ$288))</f>
        <v>#N/A</v>
      </c>
      <c r="N150" s="176" t="e" cm="1">
        <f t="array" ref="N150">_xlfn.XLOOKUP(N$1,'PY1 Data(H)'!$A$1:$CZ$1,_xlfn.XLOOKUP($A150,'PY1 Data(H)'!$A$1:$A$288,'PY1 Data(H)'!$A$1:$CZ$288))</f>
        <v>#N/A</v>
      </c>
      <c r="O150" s="176" t="e" cm="1">
        <f t="array" ref="O150">_xlfn.XLOOKUP(O$1,'PY1 Data(H)'!$A$1:$CZ$1,_xlfn.XLOOKUP($A150,'PY1 Data(H)'!$A$1:$A$288,'PY1 Data(H)'!$A$1:$CZ$288))</f>
        <v>#N/A</v>
      </c>
      <c r="P150" s="176" t="e" cm="1">
        <f t="array" ref="P150">_xlfn.XLOOKUP(P$1,'PY1 Data(H)'!$A$1:$CZ$1,_xlfn.XLOOKUP($A150,'PY1 Data(H)'!$A$1:$A$288,'PY1 Data(H)'!$A$1:$CZ$288))</f>
        <v>#N/A</v>
      </c>
      <c r="Q150" s="176" t="e" cm="1">
        <f t="array" ref="Q150">_xlfn.XLOOKUP(Q$1,'PY1 Data(H)'!$A$1:$CZ$1,_xlfn.XLOOKUP($A150,'PY1 Data(H)'!$A$1:$A$288,'PY1 Data(H)'!$A$1:$CZ$288))</f>
        <v>#N/A</v>
      </c>
      <c r="R150" s="176" t="e" cm="1">
        <f t="array" ref="R150">_xlfn.XLOOKUP(R$1,'PY1 Data(H)'!$A$1:$CZ$1,_xlfn.XLOOKUP($A150,'PY1 Data(H)'!$A$1:$A$288,'PY1 Data(H)'!$A$1:$CZ$288))</f>
        <v>#N/A</v>
      </c>
      <c r="S150" s="176" t="e" cm="1">
        <f t="array" ref="S150">_xlfn.XLOOKUP(S$1,'PY1 Data(H)'!$A$1:$CZ$1,_xlfn.XLOOKUP($A150,'PY1 Data(H)'!$A$1:$A$288,'PY1 Data(H)'!$A$1:$CZ$288))</f>
        <v>#N/A</v>
      </c>
      <c r="T150" s="176" t="e" cm="1">
        <f t="array" ref="T150">_xlfn.XLOOKUP(T$1,'PY1 Data(H)'!$A$1:$CZ$1,_xlfn.XLOOKUP($A150,'PY1 Data(H)'!$A$1:$A$288,'PY1 Data(H)'!$A$1:$CZ$288))</f>
        <v>#N/A</v>
      </c>
      <c r="U150" s="176" t="e" cm="1">
        <f t="array" ref="U150">_xlfn.XLOOKUP(U$1,'PY1 Data(H)'!$A$1:$CZ$1,_xlfn.XLOOKUP($A150,'PY1 Data(H)'!$A$1:$A$288,'PY1 Data(H)'!$A$1:$CZ$288))</f>
        <v>#N/A</v>
      </c>
      <c r="V150" s="176" t="e" cm="1">
        <f t="array" ref="V150">_xlfn.XLOOKUP(V$1,'PY1 Data(H)'!$A$1:$CZ$1,_xlfn.XLOOKUP($A150,'PY1 Data(H)'!$A$1:$A$288,'PY1 Data(H)'!$A$1:$CZ$288))</f>
        <v>#N/A</v>
      </c>
      <c r="W150" s="176" t="e" cm="1">
        <f t="array" ref="W150">_xlfn.XLOOKUP(W$1,'PY1 Data(H)'!$A$1:$CZ$1,_xlfn.XLOOKUP($A150,'PY1 Data(H)'!$A$1:$A$288,'PY1 Data(H)'!$A$1:$CZ$288))</f>
        <v>#N/A</v>
      </c>
      <c r="X150" s="176" t="e" cm="1">
        <f t="array" ref="X150">_xlfn.XLOOKUP(X$1,'PY1 Data(H)'!$A$1:$CZ$1,_xlfn.XLOOKUP($A150,'PY1 Data(H)'!$A$1:$A$288,'PY1 Data(H)'!$A$1:$CZ$288))</f>
        <v>#N/A</v>
      </c>
      <c r="Y150" s="176" t="e" cm="1">
        <f t="array" ref="Y150">_xlfn.XLOOKUP(Y$1,'PY1 Data(H)'!$A$1:$CZ$1,_xlfn.XLOOKUP($A150,'PY1 Data(H)'!$A$1:$A$288,'PY1 Data(H)'!$A$1:$CZ$288))</f>
        <v>#N/A</v>
      </c>
      <c r="Z150" s="176" t="e" cm="1">
        <f t="array" ref="Z150">_xlfn.XLOOKUP(Z$1,'PY1 Data(H)'!$A$1:$CZ$1,_xlfn.XLOOKUP($A150,'PY1 Data(H)'!$A$1:$A$288,'PY1 Data(H)'!$A$1:$CZ$288))</f>
        <v>#N/A</v>
      </c>
      <c r="AA150" s="176" t="e" cm="1">
        <f t="array" ref="AA150">_xlfn.XLOOKUP(AA$1,'PY1 Data(H)'!$A$1:$CZ$1,_xlfn.XLOOKUP($A150,'PY1 Data(H)'!$A$1:$A$288,'PY1 Data(H)'!$A$1:$CZ$288))</f>
        <v>#N/A</v>
      </c>
      <c r="AB150" s="176" t="e" cm="1">
        <f t="array" ref="AB150">_xlfn.XLOOKUP(AB$1,'PY1 Data(H)'!$A$1:$CZ$1,_xlfn.XLOOKUP($A150,'PY1 Data(H)'!$A$1:$A$288,'PY1 Data(H)'!$A$1:$CZ$288))</f>
        <v>#N/A</v>
      </c>
      <c r="AC150" s="176" t="e" cm="1">
        <f t="array" ref="AC150">_xlfn.XLOOKUP(AC$1,'PY1 Data(H)'!$A$1:$CZ$1,_xlfn.XLOOKUP($A150,'PY1 Data(H)'!$A$1:$A$288,'PY1 Data(H)'!$A$1:$CZ$288))</f>
        <v>#N/A</v>
      </c>
      <c r="AD150" s="176" t="e" cm="1">
        <f t="array" ref="AD150">_xlfn.XLOOKUP(AD$1,'PY1 Data(H)'!$A$1:$CZ$1,_xlfn.XLOOKUP($A150,'PY1 Data(H)'!$A$1:$A$288,'PY1 Data(H)'!$A$1:$CZ$288))</f>
        <v>#N/A</v>
      </c>
      <c r="AE150" s="176" t="e" cm="1">
        <f t="array" ref="AE150">_xlfn.XLOOKUP(AE$1,'PY1 Data(H)'!$A$1:$CZ$1,_xlfn.XLOOKUP($A150,'PY1 Data(H)'!$A$1:$A$288,'PY1 Data(H)'!$A$1:$CZ$288))</f>
        <v>#N/A</v>
      </c>
      <c r="AF150" s="176" t="e" cm="1">
        <f t="array" ref="AF150">_xlfn.XLOOKUP(AF$1,'PY1 Data(H)'!$A$1:$CZ$1,_xlfn.XLOOKUP($A150,'PY1 Data(H)'!$A$1:$A$288,'PY1 Data(H)'!$A$1:$CZ$288))</f>
        <v>#N/A</v>
      </c>
      <c r="AG150" s="176" t="e" cm="1">
        <f t="array" ref="AG150">_xlfn.XLOOKUP(AG$1,'PY1 Data(H)'!$A$1:$CZ$1,_xlfn.XLOOKUP($A150,'PY1 Data(H)'!$A$1:$A$288,'PY1 Data(H)'!$A$1:$CZ$288))</f>
        <v>#N/A</v>
      </c>
      <c r="AH150" s="176" t="e" cm="1">
        <f t="array" ref="AH150">_xlfn.XLOOKUP(AH$1,'PY1 Data(H)'!$A$1:$CZ$1,_xlfn.XLOOKUP($A150,'PY1 Data(H)'!$A$1:$A$288,'PY1 Data(H)'!$A$1:$CZ$288))</f>
        <v>#N/A</v>
      </c>
      <c r="AI150" s="176" t="e" cm="1">
        <f t="array" ref="AI150">_xlfn.XLOOKUP(AI$1,'PY1 Data(H)'!$A$1:$CZ$1,_xlfn.XLOOKUP($A150,'PY1 Data(H)'!$A$1:$A$288,'PY1 Data(H)'!$A$1:$CZ$288))</f>
        <v>#N/A</v>
      </c>
      <c r="AJ150" s="176" t="e" cm="1">
        <f t="array" ref="AJ150">_xlfn.XLOOKUP(AJ$1,'PY1 Data(H)'!$A$1:$CZ$1,_xlfn.XLOOKUP($A150,'PY1 Data(H)'!$A$1:$A$288,'PY1 Data(H)'!$A$1:$CZ$288))</f>
        <v>#N/A</v>
      </c>
      <c r="AK150" s="176" t="e" cm="1">
        <f t="array" ref="AK150">_xlfn.XLOOKUP(AK$1,'PY1 Data(H)'!$A$1:$CZ$1,_xlfn.XLOOKUP($A150,'PY1 Data(H)'!$A$1:$A$288,'PY1 Data(H)'!$A$1:$CZ$288))</f>
        <v>#N/A</v>
      </c>
      <c r="AL150" s="176" t="e" cm="1">
        <f t="array" ref="AL150">_xlfn.XLOOKUP(AL$1,'PY1 Data(H)'!$A$1:$CZ$1,_xlfn.XLOOKUP($A150,'PY1 Data(H)'!$A$1:$A$288,'PY1 Data(H)'!$A$1:$CZ$288))</f>
        <v>#N/A</v>
      </c>
      <c r="AM150" s="176" t="e" cm="1">
        <f t="array" ref="AM150">_xlfn.XLOOKUP(AM$1,'PY1 Data(H)'!$A$1:$CZ$1,_xlfn.XLOOKUP($A150,'PY1 Data(H)'!$A$1:$A$288,'PY1 Data(H)'!$A$1:$CZ$288))</f>
        <v>#N/A</v>
      </c>
      <c r="AN150" s="176" t="e" cm="1">
        <f t="array" ref="AN150">_xlfn.XLOOKUP(AN$1,'PY1 Data(H)'!$A$1:$CZ$1,_xlfn.XLOOKUP($A150,'PY1 Data(H)'!$A$1:$A$288,'PY1 Data(H)'!$A$1:$CZ$288))</f>
        <v>#N/A</v>
      </c>
      <c r="AO150" s="176" t="e" cm="1">
        <f t="array" ref="AO150">_xlfn.XLOOKUP(AO$1,'PY1 Data(H)'!$A$1:$CZ$1,_xlfn.XLOOKUP($A150,'PY1 Data(H)'!$A$1:$A$288,'PY1 Data(H)'!$A$1:$CZ$288))</f>
        <v>#N/A</v>
      </c>
      <c r="AP150" s="176" t="e" cm="1">
        <f t="array" ref="AP150">_xlfn.XLOOKUP(AP$1,'PY1 Data(H)'!$A$1:$CZ$1,_xlfn.XLOOKUP($A150,'PY1 Data(H)'!$A$1:$A$288,'PY1 Data(H)'!$A$1:$CZ$288))</f>
        <v>#N/A</v>
      </c>
      <c r="AQ150" s="176" t="e" cm="1">
        <f t="array" ref="AQ150">_xlfn.XLOOKUP(AQ$1,'PY1 Data(H)'!$A$1:$CZ$1,_xlfn.XLOOKUP($A150,'PY1 Data(H)'!$A$1:$A$288,'PY1 Data(H)'!$A$1:$CZ$288))</f>
        <v>#N/A</v>
      </c>
      <c r="AR150" s="176" t="e" cm="1">
        <f t="array" ref="AR150">_xlfn.XLOOKUP(AR$1,'PY1 Data(H)'!$A$1:$CZ$1,_xlfn.XLOOKUP($A150,'PY1 Data(H)'!$A$1:$A$288,'PY1 Data(H)'!$A$1:$CZ$288))</f>
        <v>#N/A</v>
      </c>
      <c r="AS150" s="176" t="e" cm="1">
        <f t="array" ref="AS150">_xlfn.XLOOKUP(AS$1,'PY1 Data(H)'!$A$1:$CZ$1,_xlfn.XLOOKUP($A150,'PY1 Data(H)'!$A$1:$A$288,'PY1 Data(H)'!$A$1:$CZ$288))</f>
        <v>#N/A</v>
      </c>
      <c r="AT150" s="176" t="e" cm="1">
        <f t="array" ref="AT150">_xlfn.XLOOKUP(AT$1,'PY1 Data(H)'!$A$1:$CZ$1,_xlfn.XLOOKUP($A150,'PY1 Data(H)'!$A$1:$A$288,'PY1 Data(H)'!$A$1:$CZ$288))</f>
        <v>#N/A</v>
      </c>
      <c r="AU150" s="176" t="e" cm="1">
        <f t="array" ref="AU150">_xlfn.XLOOKUP(AU$1,'PY1 Data(H)'!$A$1:$CZ$1,_xlfn.XLOOKUP($A150,'PY1 Data(H)'!$A$1:$A$288,'PY1 Data(H)'!$A$1:$CZ$288))</f>
        <v>#N/A</v>
      </c>
      <c r="AV150" s="176" t="e" cm="1">
        <f t="array" ref="AV150">_xlfn.XLOOKUP(AV$1,'PY1 Data(H)'!$A$1:$CZ$1,_xlfn.XLOOKUP($A150,'PY1 Data(H)'!$A$1:$A$288,'PY1 Data(H)'!$A$1:$CZ$288))</f>
        <v>#N/A</v>
      </c>
      <c r="AW150" s="176" t="e" cm="1">
        <f t="array" ref="AW150">_xlfn.XLOOKUP(AW$1,'PY1 Data(H)'!$A$1:$CZ$1,_xlfn.XLOOKUP($A150,'PY1 Data(H)'!$A$1:$A$288,'PY1 Data(H)'!$A$1:$CZ$288))</f>
        <v>#N/A</v>
      </c>
      <c r="AX150" s="176" t="e" cm="1">
        <f t="array" ref="AX150">_xlfn.XLOOKUP(AX$1,'PY1 Data(H)'!$A$1:$CZ$1,_xlfn.XLOOKUP($A150,'PY1 Data(H)'!$A$1:$A$288,'PY1 Data(H)'!$A$1:$CZ$288))</f>
        <v>#N/A</v>
      </c>
      <c r="AY150" s="176" t="e" cm="1">
        <f t="array" ref="AY150">_xlfn.XLOOKUP(AY$1,'PY1 Data(H)'!$A$1:$CZ$1,_xlfn.XLOOKUP($A150,'PY1 Data(H)'!$A$1:$A$288,'PY1 Data(H)'!$A$1:$CZ$288))</f>
        <v>#N/A</v>
      </c>
      <c r="AZ150" s="176" t="e" cm="1">
        <f t="array" ref="AZ150">_xlfn.XLOOKUP(AZ$1,'PY1 Data(H)'!$A$1:$CZ$1,_xlfn.XLOOKUP($A150,'PY1 Data(H)'!$A$1:$A$288,'PY1 Data(H)'!$A$1:$CZ$288))</f>
        <v>#N/A</v>
      </c>
      <c r="BA150" s="176" t="e" cm="1">
        <f t="array" ref="BA150">_xlfn.XLOOKUP(BA$1,'PY1 Data(H)'!$A$1:$CZ$1,_xlfn.XLOOKUP($A150,'PY1 Data(H)'!$A$1:$A$288,'PY1 Data(H)'!$A$1:$CZ$288))</f>
        <v>#N/A</v>
      </c>
      <c r="BB150" s="176" t="e" cm="1">
        <f t="array" ref="BB150">_xlfn.XLOOKUP(BB$1,'PY1 Data(H)'!$A$1:$CZ$1,_xlfn.XLOOKUP($A150,'PY1 Data(H)'!$A$1:$A$288,'PY1 Data(H)'!$A$1:$CZ$288))</f>
        <v>#N/A</v>
      </c>
      <c r="BC150" s="176" t="e" cm="1">
        <f t="array" ref="BC150">_xlfn.XLOOKUP(BC$1,'PY1 Data(H)'!$A$1:$CZ$1,_xlfn.XLOOKUP($A150,'PY1 Data(H)'!$A$1:$A$288,'PY1 Data(H)'!$A$1:$CZ$288))</f>
        <v>#N/A</v>
      </c>
      <c r="BD150" s="176" t="e" cm="1">
        <f t="array" ref="BD150">_xlfn.XLOOKUP(BD$1,'PY1 Data(H)'!$A$1:$CZ$1,_xlfn.XLOOKUP($A150,'PY1 Data(H)'!$A$1:$A$288,'PY1 Data(H)'!$A$1:$CZ$288))</f>
        <v>#N/A</v>
      </c>
      <c r="BE150" s="176" t="e" cm="1">
        <f t="array" ref="BE150">_xlfn.XLOOKUP(BE$1,'PY1 Data(H)'!$A$1:$CZ$1,_xlfn.XLOOKUP($A150,'PY1 Data(H)'!$A$1:$A$288,'PY1 Data(H)'!$A$1:$CZ$288))</f>
        <v>#N/A</v>
      </c>
      <c r="BF150" s="176" t="e" cm="1">
        <f t="array" ref="BF150">_xlfn.XLOOKUP(BF$1,'PY1 Data(H)'!$A$1:$CZ$1,_xlfn.XLOOKUP($A150,'PY1 Data(H)'!$A$1:$A$288,'PY1 Data(H)'!$A$1:$CZ$288))</f>
        <v>#N/A</v>
      </c>
      <c r="BG150" s="176" t="e" cm="1">
        <f t="array" ref="BG150">_xlfn.XLOOKUP(BG$1,'PY1 Data(H)'!$A$1:$CZ$1,_xlfn.XLOOKUP($A150,'PY1 Data(H)'!$A$1:$A$288,'PY1 Data(H)'!$A$1:$CZ$288))</f>
        <v>#N/A</v>
      </c>
      <c r="BH150" s="176" t="e" cm="1">
        <f t="array" ref="BH150">_xlfn.XLOOKUP(BH$1,'PY1 Data(H)'!$A$1:$CZ$1,_xlfn.XLOOKUP($A150,'PY1 Data(H)'!$A$1:$A$288,'PY1 Data(H)'!$A$1:$CZ$288))</f>
        <v>#N/A</v>
      </c>
      <c r="BI150" s="176" t="e" cm="1">
        <f t="array" ref="BI150">_xlfn.XLOOKUP(BI$1,'PY1 Data(H)'!$A$1:$CZ$1,_xlfn.XLOOKUP($A150,'PY1 Data(H)'!$A$1:$A$288,'PY1 Data(H)'!$A$1:$CZ$288))</f>
        <v>#N/A</v>
      </c>
      <c r="BJ150" s="176" t="e" cm="1">
        <f t="array" ref="BJ150">_xlfn.XLOOKUP(BJ$1,'PY1 Data(H)'!$A$1:$CZ$1,_xlfn.XLOOKUP($A150,'PY1 Data(H)'!$A$1:$A$288,'PY1 Data(H)'!$A$1:$CZ$288))</f>
        <v>#N/A</v>
      </c>
      <c r="BK150" s="176" t="e" cm="1">
        <f t="array" ref="BK150">_xlfn.XLOOKUP(BK$1,'PY1 Data(H)'!$A$1:$CZ$1,_xlfn.XLOOKUP($A150,'PY1 Data(H)'!$A$1:$A$288,'PY1 Data(H)'!$A$1:$CZ$288))</f>
        <v>#N/A</v>
      </c>
      <c r="BL150" s="176" t="e" cm="1">
        <f t="array" ref="BL150">_xlfn.XLOOKUP(BL$1,'PY1 Data(H)'!$A$1:$CZ$1,_xlfn.XLOOKUP($A150,'PY1 Data(H)'!$A$1:$A$288,'PY1 Data(H)'!$A$1:$CZ$288))</f>
        <v>#N/A</v>
      </c>
      <c r="BM150" s="176" t="e" cm="1">
        <f t="array" ref="BM150">_xlfn.XLOOKUP(BM$1,'PY1 Data(H)'!$A$1:$CZ$1,_xlfn.XLOOKUP($A150,'PY1 Data(H)'!$A$1:$A$288,'PY1 Data(H)'!$A$1:$CZ$288))</f>
        <v>#N/A</v>
      </c>
      <c r="BN150" s="176" t="e" cm="1">
        <f t="array" ref="BN150">_xlfn.XLOOKUP(BN$1,'PY1 Data(H)'!$A$1:$CZ$1,_xlfn.XLOOKUP($A150,'PY1 Data(H)'!$A$1:$A$288,'PY1 Data(H)'!$A$1:$CZ$288))</f>
        <v>#N/A</v>
      </c>
      <c r="BO150" s="176" t="e" cm="1">
        <f t="array" ref="BO150">_xlfn.XLOOKUP(BO$1,'PY1 Data(H)'!$A$1:$CZ$1,_xlfn.XLOOKUP($A150,'PY1 Data(H)'!$A$1:$A$288,'PY1 Data(H)'!$A$1:$CZ$288))</f>
        <v>#N/A</v>
      </c>
      <c r="BP150" s="176" t="e" cm="1">
        <f t="array" ref="BP150">_xlfn.XLOOKUP(BP$1,'PY1 Data(H)'!$A$1:$CZ$1,_xlfn.XLOOKUP($A150,'PY1 Data(H)'!$A$1:$A$288,'PY1 Data(H)'!$A$1:$CZ$288))</f>
        <v>#N/A</v>
      </c>
      <c r="BQ150" s="176" t="e" cm="1">
        <f t="array" ref="BQ150">_xlfn.XLOOKUP(BQ$1,'PY1 Data(H)'!$A$1:$CZ$1,_xlfn.XLOOKUP($A150,'PY1 Data(H)'!$A$1:$A$288,'PY1 Data(H)'!$A$1:$CZ$288))</f>
        <v>#N/A</v>
      </c>
      <c r="BR150" s="176" t="e" cm="1">
        <f t="array" ref="BR150">_xlfn.XLOOKUP(BR$1,'PY1 Data(H)'!$A$1:$CZ$1,_xlfn.XLOOKUP($A150,'PY1 Data(H)'!$A$1:$A$288,'PY1 Data(H)'!$A$1:$CZ$288))</f>
        <v>#N/A</v>
      </c>
      <c r="BS150" s="176" t="e" cm="1">
        <f t="array" ref="BS150">_xlfn.XLOOKUP(BS$1,'PY1 Data(H)'!$A$1:$CZ$1,_xlfn.XLOOKUP($A150,'PY1 Data(H)'!$A$1:$A$288,'PY1 Data(H)'!$A$1:$CZ$288))</f>
        <v>#N/A</v>
      </c>
      <c r="BT150" s="176" t="e" cm="1">
        <f t="array" ref="BT150">_xlfn.XLOOKUP(BT$1,'PY1 Data(H)'!$A$1:$CZ$1,_xlfn.XLOOKUP($A150,'PY1 Data(H)'!$A$1:$A$288,'PY1 Data(H)'!$A$1:$CZ$288))</f>
        <v>#N/A</v>
      </c>
      <c r="BU150" s="176" t="e" cm="1">
        <f t="array" ref="BU150">_xlfn.XLOOKUP(BU$1,'PY1 Data(H)'!$A$1:$CZ$1,_xlfn.XLOOKUP($A150,'PY1 Data(H)'!$A$1:$A$288,'PY1 Data(H)'!$A$1:$CZ$288))</f>
        <v>#N/A</v>
      </c>
      <c r="BV150" s="176" t="e" cm="1">
        <f t="array" ref="BV150">_xlfn.XLOOKUP(BV$1,'PY1 Data(H)'!$A$1:$CZ$1,_xlfn.XLOOKUP($A150,'PY1 Data(H)'!$A$1:$A$288,'PY1 Data(H)'!$A$1:$CZ$288))</f>
        <v>#N/A</v>
      </c>
      <c r="BW150" s="176" t="e" cm="1">
        <f t="array" ref="BW150">_xlfn.XLOOKUP(BW$1,'PY1 Data(H)'!$A$1:$CZ$1,_xlfn.XLOOKUP($A150,'PY1 Data(H)'!$A$1:$A$288,'PY1 Data(H)'!$A$1:$CZ$288))</f>
        <v>#N/A</v>
      </c>
      <c r="BX150" s="176" t="e" cm="1">
        <f t="array" ref="BX150">_xlfn.XLOOKUP(BX$1,'PY1 Data(H)'!$A$1:$CZ$1,_xlfn.XLOOKUP($A150,'PY1 Data(H)'!$A$1:$A$288,'PY1 Data(H)'!$A$1:$CZ$288))</f>
        <v>#N/A</v>
      </c>
      <c r="BY150" s="176" t="e" cm="1">
        <f t="array" ref="BY150">_xlfn.XLOOKUP(BY$1,'PY1 Data(H)'!$A$1:$CZ$1,_xlfn.XLOOKUP($A150,'PY1 Data(H)'!$A$1:$A$288,'PY1 Data(H)'!$A$1:$CZ$288))</f>
        <v>#N/A</v>
      </c>
      <c r="BZ150" s="176" t="e" cm="1">
        <f t="array" ref="BZ150">_xlfn.XLOOKUP(BZ$1,'PY1 Data(H)'!$A$1:$CZ$1,_xlfn.XLOOKUP($A150,'PY1 Data(H)'!$A$1:$A$288,'PY1 Data(H)'!$A$1:$CZ$288))</f>
        <v>#N/A</v>
      </c>
      <c r="CA150" s="176" t="e" cm="1">
        <f t="array" ref="CA150">_xlfn.XLOOKUP(CA$1,'PY1 Data(H)'!$A$1:$CZ$1,_xlfn.XLOOKUP($A150,'PY1 Data(H)'!$A$1:$A$288,'PY1 Data(H)'!$A$1:$CZ$288))</f>
        <v>#N/A</v>
      </c>
      <c r="CB150" s="176" t="e" cm="1">
        <f t="array" ref="CB150">_xlfn.XLOOKUP(CB$1,'PY1 Data(H)'!$A$1:$CZ$1,_xlfn.XLOOKUP($A150,'PY1 Data(H)'!$A$1:$A$288,'PY1 Data(H)'!$A$1:$CZ$288))</f>
        <v>#N/A</v>
      </c>
      <c r="CC150" s="176" t="e" cm="1">
        <f t="array" ref="CC150">_xlfn.XLOOKUP(CC$1,'PY1 Data(H)'!$A$1:$CZ$1,_xlfn.XLOOKUP($A150,'PY1 Data(H)'!$A$1:$A$288,'PY1 Data(H)'!$A$1:$CZ$288))</f>
        <v>#N/A</v>
      </c>
      <c r="CD150" s="176" t="e" cm="1">
        <f t="array" ref="CD150">_xlfn.XLOOKUP(CD$1,'PY1 Data(H)'!$A$1:$CZ$1,_xlfn.XLOOKUP($A150,'PY1 Data(H)'!$A$1:$A$288,'PY1 Data(H)'!$A$1:$CZ$288))</f>
        <v>#N/A</v>
      </c>
      <c r="CE150" s="176" t="e" cm="1">
        <f t="array" ref="CE150">_xlfn.XLOOKUP(CE$1,'PY1 Data(H)'!$A$1:$CZ$1,_xlfn.XLOOKUP($A150,'PY1 Data(H)'!$A$1:$A$288,'PY1 Data(H)'!$A$1:$CZ$288))</f>
        <v>#N/A</v>
      </c>
      <c r="CF150" s="176" t="e" cm="1">
        <f t="array" ref="CF150">_xlfn.XLOOKUP(CF$1,'PY1 Data(H)'!$A$1:$CZ$1,_xlfn.XLOOKUP($A150,'PY1 Data(H)'!$A$1:$A$288,'PY1 Data(H)'!$A$1:$CZ$288))</f>
        <v>#N/A</v>
      </c>
      <c r="CG150" s="176" t="e" cm="1">
        <f t="array" ref="CG150">_xlfn.XLOOKUP(CG$1,'PY1 Data(H)'!$A$1:$CZ$1,_xlfn.XLOOKUP($A150,'PY1 Data(H)'!$A$1:$A$288,'PY1 Data(H)'!$A$1:$CZ$288))</f>
        <v>#N/A</v>
      </c>
      <c r="CH150" s="176" t="e" cm="1">
        <f t="array" ref="CH150">_xlfn.XLOOKUP(CH$1,'PY1 Data(H)'!$A$1:$CZ$1,_xlfn.XLOOKUP($A150,'PY1 Data(H)'!$A$1:$A$288,'PY1 Data(H)'!$A$1:$CZ$288))</f>
        <v>#N/A</v>
      </c>
      <c r="CI150" s="176" t="e" cm="1">
        <f t="array" ref="CI150">_xlfn.XLOOKUP(CI$1,'PY1 Data(H)'!$A$1:$CZ$1,_xlfn.XLOOKUP($A150,'PY1 Data(H)'!$A$1:$A$288,'PY1 Data(H)'!$A$1:$CZ$288))</f>
        <v>#N/A</v>
      </c>
      <c r="CJ150" s="176" t="e" cm="1">
        <f t="array" ref="CJ150">_xlfn.XLOOKUP(CJ$1,'PY1 Data(H)'!$A$1:$CZ$1,_xlfn.XLOOKUP($A150,'PY1 Data(H)'!$A$1:$A$288,'PY1 Data(H)'!$A$1:$CZ$288))</f>
        <v>#N/A</v>
      </c>
      <c r="CK150" s="176" t="e" cm="1">
        <f t="array" ref="CK150">_xlfn.XLOOKUP(CK$1,'PY1 Data(H)'!$A$1:$CZ$1,_xlfn.XLOOKUP($A150,'PY1 Data(H)'!$A$1:$A$288,'PY1 Data(H)'!$A$1:$CZ$288))</f>
        <v>#N/A</v>
      </c>
      <c r="CL150" s="176" t="e" cm="1">
        <f t="array" ref="CL150">_xlfn.XLOOKUP(CL$1,'PY1 Data(H)'!$A$1:$CZ$1,_xlfn.XLOOKUP($A150,'PY1 Data(H)'!$A$1:$A$288,'PY1 Data(H)'!$A$1:$CZ$288))</f>
        <v>#N/A</v>
      </c>
      <c r="CM150" s="176" t="e" cm="1">
        <f t="array" ref="CM150">_xlfn.XLOOKUP(CM$1,'PY1 Data(H)'!$A$1:$CZ$1,_xlfn.XLOOKUP($A150,'PY1 Data(H)'!$A$1:$A$288,'PY1 Data(H)'!$A$1:$CZ$288))</f>
        <v>#N/A</v>
      </c>
      <c r="CN150" s="176" t="e" cm="1">
        <f t="array" ref="CN150">_xlfn.XLOOKUP(CN$1,'PY1 Data(H)'!$A$1:$CZ$1,_xlfn.XLOOKUP($A150,'PY1 Data(H)'!$A$1:$A$288,'PY1 Data(H)'!$A$1:$CZ$288))</f>
        <v>#N/A</v>
      </c>
      <c r="CO150" s="176" t="e" cm="1">
        <f t="array" ref="CO150">_xlfn.XLOOKUP(CO$1,'PY1 Data(H)'!$A$1:$CZ$1,_xlfn.XLOOKUP($A150,'PY1 Data(H)'!$A$1:$A$288,'PY1 Data(H)'!$A$1:$CZ$288))</f>
        <v>#N/A</v>
      </c>
      <c r="CP150" s="176" t="e" cm="1">
        <f t="array" ref="CP150">_xlfn.XLOOKUP(CP$1,'PY1 Data(H)'!$A$1:$CZ$1,_xlfn.XLOOKUP($A150,'PY1 Data(H)'!$A$1:$A$288,'PY1 Data(H)'!$A$1:$CZ$288))</f>
        <v>#N/A</v>
      </c>
      <c r="CQ150" s="176" t="e" cm="1">
        <f t="array" ref="CQ150">_xlfn.XLOOKUP(CQ$1,'PY1 Data(H)'!$A$1:$CZ$1,_xlfn.XLOOKUP($A150,'PY1 Data(H)'!$A$1:$A$288,'PY1 Data(H)'!$A$1:$CZ$288))</f>
        <v>#N/A</v>
      </c>
      <c r="CR150" s="176" t="e" cm="1">
        <f t="array" ref="CR150">_xlfn.XLOOKUP(CR$1,'PY1 Data(H)'!$A$1:$CZ$1,_xlfn.XLOOKUP($A150,'PY1 Data(H)'!$A$1:$A$288,'PY1 Data(H)'!$A$1:$CZ$288))</f>
        <v>#N/A</v>
      </c>
      <c r="CS150" s="176" t="e" cm="1">
        <f t="array" ref="CS150">_xlfn.XLOOKUP(CS$1,'PY1 Data(H)'!$A$1:$CZ$1,_xlfn.XLOOKUP($A150,'PY1 Data(H)'!$A$1:$A$288,'PY1 Data(H)'!$A$1:$CZ$288))</f>
        <v>#N/A</v>
      </c>
      <c r="CT150" s="176" t="e" cm="1">
        <f t="array" ref="CT150">_xlfn.XLOOKUP(CT$1,'PY1 Data(H)'!$A$1:$CZ$1,_xlfn.XLOOKUP($A150,'PY1 Data(H)'!$A$1:$A$288,'PY1 Data(H)'!$A$1:$CZ$288))</f>
        <v>#N/A</v>
      </c>
      <c r="CU150" s="176" t="e" cm="1">
        <f t="array" ref="CU150">_xlfn.XLOOKUP(CU$1,'PY1 Data(H)'!$A$1:$CZ$1,_xlfn.XLOOKUP($A150,'PY1 Data(H)'!$A$1:$A$288,'PY1 Data(H)'!$A$1:$CZ$288))</f>
        <v>#N/A</v>
      </c>
      <c r="CV150" s="176" t="e" cm="1">
        <f t="array" ref="CV150">_xlfn.XLOOKUP(CV$1,'PY1 Data(H)'!$A$1:$CZ$1,_xlfn.XLOOKUP($A150,'PY1 Data(H)'!$A$1:$A$288,'PY1 Data(H)'!$A$1:$CZ$288))</f>
        <v>#N/A</v>
      </c>
      <c r="CW150" s="176" t="e" cm="1">
        <f t="array" ref="CW150">_xlfn.XLOOKUP(CW$1,'PY1 Data(H)'!$A$1:$CZ$1,_xlfn.XLOOKUP($A150,'PY1 Data(H)'!$A$1:$A$288,'PY1 Data(H)'!$A$1:$CZ$288))</f>
        <v>#N/A</v>
      </c>
      <c r="CX150" s="176" t="e" cm="1">
        <f t="array" ref="CX150">_xlfn.XLOOKUP(CX$1,'PY1 Data(H)'!$A$1:$CZ$1,_xlfn.XLOOKUP($A150,'PY1 Data(H)'!$A$1:$A$288,'PY1 Data(H)'!$A$1:$CZ$288))</f>
        <v>#N/A</v>
      </c>
      <c r="CY150" s="176" t="e" cm="1">
        <f t="array" ref="CY150">_xlfn.XLOOKUP(CY$1,'PY1 Data(H)'!$A$1:$CZ$1,_xlfn.XLOOKUP($A150,'PY1 Data(H)'!$A$1:$A$288,'PY1 Data(H)'!$A$1:$CZ$288))</f>
        <v>#N/A</v>
      </c>
    </row>
    <row r="151" spans="1:103" x14ac:dyDescent="0.3">
      <c r="D151" s="176" t="e" cm="1">
        <f t="array" ref="D151">_xlfn.XLOOKUP(D$1,'PY1 Data(H)'!$A$1:$CZ$1,_xlfn.XLOOKUP($A151,'PY1 Data(H)'!$A$1:$A$288,'PY1 Data(H)'!$A$1:$CZ$288))</f>
        <v>#N/A</v>
      </c>
      <c r="E151" s="176" t="e" cm="1">
        <f t="array" ref="E151">_xlfn.XLOOKUP(E$1,'PY1 Data(H)'!$A$1:$CZ$1,_xlfn.XLOOKUP($A151,'PY1 Data(H)'!$A$1:$A$288,'PY1 Data(H)'!$A$1:$CZ$288))</f>
        <v>#N/A</v>
      </c>
      <c r="F151" s="176" t="e" cm="1">
        <f t="array" ref="F151">_xlfn.XLOOKUP(F$1,'PY1 Data(H)'!$A$1:$CZ$1,_xlfn.XLOOKUP($A151,'PY1 Data(H)'!$A$1:$A$288,'PY1 Data(H)'!$A$1:$CZ$288))</f>
        <v>#N/A</v>
      </c>
      <c r="G151" s="176" t="e" cm="1">
        <f t="array" ref="G151">_xlfn.XLOOKUP(G$1,'PY1 Data(H)'!$A$1:$CZ$1,_xlfn.XLOOKUP($A151,'PY1 Data(H)'!$A$1:$A$288,'PY1 Data(H)'!$A$1:$CZ$288))</f>
        <v>#N/A</v>
      </c>
      <c r="H151" s="176" t="e" cm="1">
        <f t="array" ref="H151">_xlfn.XLOOKUP(H$1,'PY1 Data(H)'!$A$1:$CZ$1,_xlfn.XLOOKUP($A151,'PY1 Data(H)'!$A$1:$A$288,'PY1 Data(H)'!$A$1:$CZ$288))</f>
        <v>#N/A</v>
      </c>
      <c r="I151" s="176" t="e" cm="1">
        <f t="array" ref="I151">_xlfn.XLOOKUP(I$1,'PY1 Data(H)'!$A$1:$CZ$1,_xlfn.XLOOKUP($A151,'PY1 Data(H)'!$A$1:$A$288,'PY1 Data(H)'!$A$1:$CZ$288))</f>
        <v>#N/A</v>
      </c>
      <c r="J151" s="176" t="e" cm="1">
        <f t="array" ref="J151">_xlfn.XLOOKUP(J$1,'PY1 Data(H)'!$A$1:$CZ$1,_xlfn.XLOOKUP($A151,'PY1 Data(H)'!$A$1:$A$288,'PY1 Data(H)'!$A$1:$CZ$288))</f>
        <v>#N/A</v>
      </c>
      <c r="K151" s="176" t="e" cm="1">
        <f t="array" ref="K151">_xlfn.XLOOKUP(K$1,'PY1 Data(H)'!$A$1:$CZ$1,_xlfn.XLOOKUP($A151,'PY1 Data(H)'!$A$1:$A$288,'PY1 Data(H)'!$A$1:$CZ$288))</f>
        <v>#N/A</v>
      </c>
      <c r="L151" s="176" t="e" cm="1">
        <f t="array" ref="L151">_xlfn.XLOOKUP(L$1,'PY1 Data(H)'!$A$1:$CZ$1,_xlfn.XLOOKUP($A151,'PY1 Data(H)'!$A$1:$A$288,'PY1 Data(H)'!$A$1:$CZ$288))</f>
        <v>#N/A</v>
      </c>
      <c r="M151" s="176" t="e" cm="1">
        <f t="array" ref="M151">_xlfn.XLOOKUP(M$1,'PY1 Data(H)'!$A$1:$CZ$1,_xlfn.XLOOKUP($A151,'PY1 Data(H)'!$A$1:$A$288,'PY1 Data(H)'!$A$1:$CZ$288))</f>
        <v>#N/A</v>
      </c>
      <c r="N151" s="176" t="e" cm="1">
        <f t="array" ref="N151">_xlfn.XLOOKUP(N$1,'PY1 Data(H)'!$A$1:$CZ$1,_xlfn.XLOOKUP($A151,'PY1 Data(H)'!$A$1:$A$288,'PY1 Data(H)'!$A$1:$CZ$288))</f>
        <v>#N/A</v>
      </c>
      <c r="O151" s="176" t="e" cm="1">
        <f t="array" ref="O151">_xlfn.XLOOKUP(O$1,'PY1 Data(H)'!$A$1:$CZ$1,_xlfn.XLOOKUP($A151,'PY1 Data(H)'!$A$1:$A$288,'PY1 Data(H)'!$A$1:$CZ$288))</f>
        <v>#N/A</v>
      </c>
      <c r="P151" s="176" t="e" cm="1">
        <f t="array" ref="P151">_xlfn.XLOOKUP(P$1,'PY1 Data(H)'!$A$1:$CZ$1,_xlfn.XLOOKUP($A151,'PY1 Data(H)'!$A$1:$A$288,'PY1 Data(H)'!$A$1:$CZ$288))</f>
        <v>#N/A</v>
      </c>
      <c r="Q151" s="176" t="e" cm="1">
        <f t="array" ref="Q151">_xlfn.XLOOKUP(Q$1,'PY1 Data(H)'!$A$1:$CZ$1,_xlfn.XLOOKUP($A151,'PY1 Data(H)'!$A$1:$A$288,'PY1 Data(H)'!$A$1:$CZ$288))</f>
        <v>#N/A</v>
      </c>
      <c r="R151" s="176" t="e" cm="1">
        <f t="array" ref="R151">_xlfn.XLOOKUP(R$1,'PY1 Data(H)'!$A$1:$CZ$1,_xlfn.XLOOKUP($A151,'PY1 Data(H)'!$A$1:$A$288,'PY1 Data(H)'!$A$1:$CZ$288))</f>
        <v>#N/A</v>
      </c>
      <c r="S151" s="176" t="e" cm="1">
        <f t="array" ref="S151">_xlfn.XLOOKUP(S$1,'PY1 Data(H)'!$A$1:$CZ$1,_xlfn.XLOOKUP($A151,'PY1 Data(H)'!$A$1:$A$288,'PY1 Data(H)'!$A$1:$CZ$288))</f>
        <v>#N/A</v>
      </c>
      <c r="T151" s="176" t="e" cm="1">
        <f t="array" ref="T151">_xlfn.XLOOKUP(T$1,'PY1 Data(H)'!$A$1:$CZ$1,_xlfn.XLOOKUP($A151,'PY1 Data(H)'!$A$1:$A$288,'PY1 Data(H)'!$A$1:$CZ$288))</f>
        <v>#N/A</v>
      </c>
      <c r="U151" s="176" t="e" cm="1">
        <f t="array" ref="U151">_xlfn.XLOOKUP(U$1,'PY1 Data(H)'!$A$1:$CZ$1,_xlfn.XLOOKUP($A151,'PY1 Data(H)'!$A$1:$A$288,'PY1 Data(H)'!$A$1:$CZ$288))</f>
        <v>#N/A</v>
      </c>
      <c r="V151" s="176" t="e" cm="1">
        <f t="array" ref="V151">_xlfn.XLOOKUP(V$1,'PY1 Data(H)'!$A$1:$CZ$1,_xlfn.XLOOKUP($A151,'PY1 Data(H)'!$A$1:$A$288,'PY1 Data(H)'!$A$1:$CZ$288))</f>
        <v>#N/A</v>
      </c>
      <c r="W151" s="176" t="e" cm="1">
        <f t="array" ref="W151">_xlfn.XLOOKUP(W$1,'PY1 Data(H)'!$A$1:$CZ$1,_xlfn.XLOOKUP($A151,'PY1 Data(H)'!$A$1:$A$288,'PY1 Data(H)'!$A$1:$CZ$288))</f>
        <v>#N/A</v>
      </c>
      <c r="X151" s="176" t="e" cm="1">
        <f t="array" ref="X151">_xlfn.XLOOKUP(X$1,'PY1 Data(H)'!$A$1:$CZ$1,_xlfn.XLOOKUP($A151,'PY1 Data(H)'!$A$1:$A$288,'PY1 Data(H)'!$A$1:$CZ$288))</f>
        <v>#N/A</v>
      </c>
      <c r="Y151" s="176" t="e" cm="1">
        <f t="array" ref="Y151">_xlfn.XLOOKUP(Y$1,'PY1 Data(H)'!$A$1:$CZ$1,_xlfn.XLOOKUP($A151,'PY1 Data(H)'!$A$1:$A$288,'PY1 Data(H)'!$A$1:$CZ$288))</f>
        <v>#N/A</v>
      </c>
      <c r="Z151" s="176" t="e" cm="1">
        <f t="array" ref="Z151">_xlfn.XLOOKUP(Z$1,'PY1 Data(H)'!$A$1:$CZ$1,_xlfn.XLOOKUP($A151,'PY1 Data(H)'!$A$1:$A$288,'PY1 Data(H)'!$A$1:$CZ$288))</f>
        <v>#N/A</v>
      </c>
      <c r="AA151" s="176" t="e" cm="1">
        <f t="array" ref="AA151">_xlfn.XLOOKUP(AA$1,'PY1 Data(H)'!$A$1:$CZ$1,_xlfn.XLOOKUP($A151,'PY1 Data(H)'!$A$1:$A$288,'PY1 Data(H)'!$A$1:$CZ$288))</f>
        <v>#N/A</v>
      </c>
      <c r="AB151" s="176" t="e" cm="1">
        <f t="array" ref="AB151">_xlfn.XLOOKUP(AB$1,'PY1 Data(H)'!$A$1:$CZ$1,_xlfn.XLOOKUP($A151,'PY1 Data(H)'!$A$1:$A$288,'PY1 Data(H)'!$A$1:$CZ$288))</f>
        <v>#N/A</v>
      </c>
      <c r="AC151" s="176" t="e" cm="1">
        <f t="array" ref="AC151">_xlfn.XLOOKUP(AC$1,'PY1 Data(H)'!$A$1:$CZ$1,_xlfn.XLOOKUP($A151,'PY1 Data(H)'!$A$1:$A$288,'PY1 Data(H)'!$A$1:$CZ$288))</f>
        <v>#N/A</v>
      </c>
      <c r="AD151" s="176" t="e" cm="1">
        <f t="array" ref="AD151">_xlfn.XLOOKUP(AD$1,'PY1 Data(H)'!$A$1:$CZ$1,_xlfn.XLOOKUP($A151,'PY1 Data(H)'!$A$1:$A$288,'PY1 Data(H)'!$A$1:$CZ$288))</f>
        <v>#N/A</v>
      </c>
      <c r="AE151" s="176" t="e" cm="1">
        <f t="array" ref="AE151">_xlfn.XLOOKUP(AE$1,'PY1 Data(H)'!$A$1:$CZ$1,_xlfn.XLOOKUP($A151,'PY1 Data(H)'!$A$1:$A$288,'PY1 Data(H)'!$A$1:$CZ$288))</f>
        <v>#N/A</v>
      </c>
      <c r="AF151" s="176" t="e" cm="1">
        <f t="array" ref="AF151">_xlfn.XLOOKUP(AF$1,'PY1 Data(H)'!$A$1:$CZ$1,_xlfn.XLOOKUP($A151,'PY1 Data(H)'!$A$1:$A$288,'PY1 Data(H)'!$A$1:$CZ$288))</f>
        <v>#N/A</v>
      </c>
      <c r="AG151" s="176" t="e" cm="1">
        <f t="array" ref="AG151">_xlfn.XLOOKUP(AG$1,'PY1 Data(H)'!$A$1:$CZ$1,_xlfn.XLOOKUP($A151,'PY1 Data(H)'!$A$1:$A$288,'PY1 Data(H)'!$A$1:$CZ$288))</f>
        <v>#N/A</v>
      </c>
      <c r="AH151" s="176" t="e" cm="1">
        <f t="array" ref="AH151">_xlfn.XLOOKUP(AH$1,'PY1 Data(H)'!$A$1:$CZ$1,_xlfn.XLOOKUP($A151,'PY1 Data(H)'!$A$1:$A$288,'PY1 Data(H)'!$A$1:$CZ$288))</f>
        <v>#N/A</v>
      </c>
      <c r="AI151" s="176" t="e" cm="1">
        <f t="array" ref="AI151">_xlfn.XLOOKUP(AI$1,'PY1 Data(H)'!$A$1:$CZ$1,_xlfn.XLOOKUP($A151,'PY1 Data(H)'!$A$1:$A$288,'PY1 Data(H)'!$A$1:$CZ$288))</f>
        <v>#N/A</v>
      </c>
      <c r="AJ151" s="176" t="e" cm="1">
        <f t="array" ref="AJ151">_xlfn.XLOOKUP(AJ$1,'PY1 Data(H)'!$A$1:$CZ$1,_xlfn.XLOOKUP($A151,'PY1 Data(H)'!$A$1:$A$288,'PY1 Data(H)'!$A$1:$CZ$288))</f>
        <v>#N/A</v>
      </c>
      <c r="AK151" s="176" t="e" cm="1">
        <f t="array" ref="AK151">_xlfn.XLOOKUP(AK$1,'PY1 Data(H)'!$A$1:$CZ$1,_xlfn.XLOOKUP($A151,'PY1 Data(H)'!$A$1:$A$288,'PY1 Data(H)'!$A$1:$CZ$288))</f>
        <v>#N/A</v>
      </c>
      <c r="AL151" s="176" t="e" cm="1">
        <f t="array" ref="AL151">_xlfn.XLOOKUP(AL$1,'PY1 Data(H)'!$A$1:$CZ$1,_xlfn.XLOOKUP($A151,'PY1 Data(H)'!$A$1:$A$288,'PY1 Data(H)'!$A$1:$CZ$288))</f>
        <v>#N/A</v>
      </c>
      <c r="AM151" s="176" t="e" cm="1">
        <f t="array" ref="AM151">_xlfn.XLOOKUP(AM$1,'PY1 Data(H)'!$A$1:$CZ$1,_xlfn.XLOOKUP($A151,'PY1 Data(H)'!$A$1:$A$288,'PY1 Data(H)'!$A$1:$CZ$288))</f>
        <v>#N/A</v>
      </c>
      <c r="AN151" s="176" t="e" cm="1">
        <f t="array" ref="AN151">_xlfn.XLOOKUP(AN$1,'PY1 Data(H)'!$A$1:$CZ$1,_xlfn.XLOOKUP($A151,'PY1 Data(H)'!$A$1:$A$288,'PY1 Data(H)'!$A$1:$CZ$288))</f>
        <v>#N/A</v>
      </c>
      <c r="AO151" s="176" t="e" cm="1">
        <f t="array" ref="AO151">_xlfn.XLOOKUP(AO$1,'PY1 Data(H)'!$A$1:$CZ$1,_xlfn.XLOOKUP($A151,'PY1 Data(H)'!$A$1:$A$288,'PY1 Data(H)'!$A$1:$CZ$288))</f>
        <v>#N/A</v>
      </c>
      <c r="AP151" s="176" t="e" cm="1">
        <f t="array" ref="AP151">_xlfn.XLOOKUP(AP$1,'PY1 Data(H)'!$A$1:$CZ$1,_xlfn.XLOOKUP($A151,'PY1 Data(H)'!$A$1:$A$288,'PY1 Data(H)'!$A$1:$CZ$288))</f>
        <v>#N/A</v>
      </c>
      <c r="AQ151" s="176" t="e" cm="1">
        <f t="array" ref="AQ151">_xlfn.XLOOKUP(AQ$1,'PY1 Data(H)'!$A$1:$CZ$1,_xlfn.XLOOKUP($A151,'PY1 Data(H)'!$A$1:$A$288,'PY1 Data(H)'!$A$1:$CZ$288))</f>
        <v>#N/A</v>
      </c>
      <c r="AR151" s="176" t="e" cm="1">
        <f t="array" ref="AR151">_xlfn.XLOOKUP(AR$1,'PY1 Data(H)'!$A$1:$CZ$1,_xlfn.XLOOKUP($A151,'PY1 Data(H)'!$A$1:$A$288,'PY1 Data(H)'!$A$1:$CZ$288))</f>
        <v>#N/A</v>
      </c>
      <c r="AS151" s="176" t="e" cm="1">
        <f t="array" ref="AS151">_xlfn.XLOOKUP(AS$1,'PY1 Data(H)'!$A$1:$CZ$1,_xlfn.XLOOKUP($A151,'PY1 Data(H)'!$A$1:$A$288,'PY1 Data(H)'!$A$1:$CZ$288))</f>
        <v>#N/A</v>
      </c>
      <c r="AT151" s="176" t="e" cm="1">
        <f t="array" ref="AT151">_xlfn.XLOOKUP(AT$1,'PY1 Data(H)'!$A$1:$CZ$1,_xlfn.XLOOKUP($A151,'PY1 Data(H)'!$A$1:$A$288,'PY1 Data(H)'!$A$1:$CZ$288))</f>
        <v>#N/A</v>
      </c>
      <c r="AU151" s="176" t="e" cm="1">
        <f t="array" ref="AU151">_xlfn.XLOOKUP(AU$1,'PY1 Data(H)'!$A$1:$CZ$1,_xlfn.XLOOKUP($A151,'PY1 Data(H)'!$A$1:$A$288,'PY1 Data(H)'!$A$1:$CZ$288))</f>
        <v>#N/A</v>
      </c>
      <c r="AV151" s="176" t="e" cm="1">
        <f t="array" ref="AV151">_xlfn.XLOOKUP(AV$1,'PY1 Data(H)'!$A$1:$CZ$1,_xlfn.XLOOKUP($A151,'PY1 Data(H)'!$A$1:$A$288,'PY1 Data(H)'!$A$1:$CZ$288))</f>
        <v>#N/A</v>
      </c>
      <c r="AW151" s="176" t="e" cm="1">
        <f t="array" ref="AW151">_xlfn.XLOOKUP(AW$1,'PY1 Data(H)'!$A$1:$CZ$1,_xlfn.XLOOKUP($A151,'PY1 Data(H)'!$A$1:$A$288,'PY1 Data(H)'!$A$1:$CZ$288))</f>
        <v>#N/A</v>
      </c>
      <c r="AX151" s="176" t="e" cm="1">
        <f t="array" ref="AX151">_xlfn.XLOOKUP(AX$1,'PY1 Data(H)'!$A$1:$CZ$1,_xlfn.XLOOKUP($A151,'PY1 Data(H)'!$A$1:$A$288,'PY1 Data(H)'!$A$1:$CZ$288))</f>
        <v>#N/A</v>
      </c>
      <c r="AY151" s="176" t="e" cm="1">
        <f t="array" ref="AY151">_xlfn.XLOOKUP(AY$1,'PY1 Data(H)'!$A$1:$CZ$1,_xlfn.XLOOKUP($A151,'PY1 Data(H)'!$A$1:$A$288,'PY1 Data(H)'!$A$1:$CZ$288))</f>
        <v>#N/A</v>
      </c>
      <c r="AZ151" s="176" t="e" cm="1">
        <f t="array" ref="AZ151">_xlfn.XLOOKUP(AZ$1,'PY1 Data(H)'!$A$1:$CZ$1,_xlfn.XLOOKUP($A151,'PY1 Data(H)'!$A$1:$A$288,'PY1 Data(H)'!$A$1:$CZ$288))</f>
        <v>#N/A</v>
      </c>
      <c r="BA151" s="176" t="e" cm="1">
        <f t="array" ref="BA151">_xlfn.XLOOKUP(BA$1,'PY1 Data(H)'!$A$1:$CZ$1,_xlfn.XLOOKUP($A151,'PY1 Data(H)'!$A$1:$A$288,'PY1 Data(H)'!$A$1:$CZ$288))</f>
        <v>#N/A</v>
      </c>
      <c r="BB151" s="176" t="e" cm="1">
        <f t="array" ref="BB151">_xlfn.XLOOKUP(BB$1,'PY1 Data(H)'!$A$1:$CZ$1,_xlfn.XLOOKUP($A151,'PY1 Data(H)'!$A$1:$A$288,'PY1 Data(H)'!$A$1:$CZ$288))</f>
        <v>#N/A</v>
      </c>
      <c r="BC151" s="176" t="e" cm="1">
        <f t="array" ref="BC151">_xlfn.XLOOKUP(BC$1,'PY1 Data(H)'!$A$1:$CZ$1,_xlfn.XLOOKUP($A151,'PY1 Data(H)'!$A$1:$A$288,'PY1 Data(H)'!$A$1:$CZ$288))</f>
        <v>#N/A</v>
      </c>
      <c r="BD151" s="176" t="e" cm="1">
        <f t="array" ref="BD151">_xlfn.XLOOKUP(BD$1,'PY1 Data(H)'!$A$1:$CZ$1,_xlfn.XLOOKUP($A151,'PY1 Data(H)'!$A$1:$A$288,'PY1 Data(H)'!$A$1:$CZ$288))</f>
        <v>#N/A</v>
      </c>
      <c r="BE151" s="176" t="e" cm="1">
        <f t="array" ref="BE151">_xlfn.XLOOKUP(BE$1,'PY1 Data(H)'!$A$1:$CZ$1,_xlfn.XLOOKUP($A151,'PY1 Data(H)'!$A$1:$A$288,'PY1 Data(H)'!$A$1:$CZ$288))</f>
        <v>#N/A</v>
      </c>
      <c r="BF151" s="176" t="e" cm="1">
        <f t="array" ref="BF151">_xlfn.XLOOKUP(BF$1,'PY1 Data(H)'!$A$1:$CZ$1,_xlfn.XLOOKUP($A151,'PY1 Data(H)'!$A$1:$A$288,'PY1 Data(H)'!$A$1:$CZ$288))</f>
        <v>#N/A</v>
      </c>
      <c r="BG151" s="176" t="e" cm="1">
        <f t="array" ref="BG151">_xlfn.XLOOKUP(BG$1,'PY1 Data(H)'!$A$1:$CZ$1,_xlfn.XLOOKUP($A151,'PY1 Data(H)'!$A$1:$A$288,'PY1 Data(H)'!$A$1:$CZ$288))</f>
        <v>#N/A</v>
      </c>
      <c r="BH151" s="176" t="e" cm="1">
        <f t="array" ref="BH151">_xlfn.XLOOKUP(BH$1,'PY1 Data(H)'!$A$1:$CZ$1,_xlfn.XLOOKUP($A151,'PY1 Data(H)'!$A$1:$A$288,'PY1 Data(H)'!$A$1:$CZ$288))</f>
        <v>#N/A</v>
      </c>
      <c r="BI151" s="176" t="e" cm="1">
        <f t="array" ref="BI151">_xlfn.XLOOKUP(BI$1,'PY1 Data(H)'!$A$1:$CZ$1,_xlfn.XLOOKUP($A151,'PY1 Data(H)'!$A$1:$A$288,'PY1 Data(H)'!$A$1:$CZ$288))</f>
        <v>#N/A</v>
      </c>
      <c r="BJ151" s="176" t="e" cm="1">
        <f t="array" ref="BJ151">_xlfn.XLOOKUP(BJ$1,'PY1 Data(H)'!$A$1:$CZ$1,_xlfn.XLOOKUP($A151,'PY1 Data(H)'!$A$1:$A$288,'PY1 Data(H)'!$A$1:$CZ$288))</f>
        <v>#N/A</v>
      </c>
      <c r="BK151" s="176" t="e" cm="1">
        <f t="array" ref="BK151">_xlfn.XLOOKUP(BK$1,'PY1 Data(H)'!$A$1:$CZ$1,_xlfn.XLOOKUP($A151,'PY1 Data(H)'!$A$1:$A$288,'PY1 Data(H)'!$A$1:$CZ$288))</f>
        <v>#N/A</v>
      </c>
      <c r="BL151" s="176" t="e" cm="1">
        <f t="array" ref="BL151">_xlfn.XLOOKUP(BL$1,'PY1 Data(H)'!$A$1:$CZ$1,_xlfn.XLOOKUP($A151,'PY1 Data(H)'!$A$1:$A$288,'PY1 Data(H)'!$A$1:$CZ$288))</f>
        <v>#N/A</v>
      </c>
      <c r="BM151" s="176" t="e" cm="1">
        <f t="array" ref="BM151">_xlfn.XLOOKUP(BM$1,'PY1 Data(H)'!$A$1:$CZ$1,_xlfn.XLOOKUP($A151,'PY1 Data(H)'!$A$1:$A$288,'PY1 Data(H)'!$A$1:$CZ$288))</f>
        <v>#N/A</v>
      </c>
      <c r="BN151" s="176" t="e" cm="1">
        <f t="array" ref="BN151">_xlfn.XLOOKUP(BN$1,'PY1 Data(H)'!$A$1:$CZ$1,_xlfn.XLOOKUP($A151,'PY1 Data(H)'!$A$1:$A$288,'PY1 Data(H)'!$A$1:$CZ$288))</f>
        <v>#N/A</v>
      </c>
      <c r="BO151" s="176" t="e" cm="1">
        <f t="array" ref="BO151">_xlfn.XLOOKUP(BO$1,'PY1 Data(H)'!$A$1:$CZ$1,_xlfn.XLOOKUP($A151,'PY1 Data(H)'!$A$1:$A$288,'PY1 Data(H)'!$A$1:$CZ$288))</f>
        <v>#N/A</v>
      </c>
      <c r="BP151" s="176" t="e" cm="1">
        <f t="array" ref="BP151">_xlfn.XLOOKUP(BP$1,'PY1 Data(H)'!$A$1:$CZ$1,_xlfn.XLOOKUP($A151,'PY1 Data(H)'!$A$1:$A$288,'PY1 Data(H)'!$A$1:$CZ$288))</f>
        <v>#N/A</v>
      </c>
      <c r="BQ151" s="176" t="e" cm="1">
        <f t="array" ref="BQ151">_xlfn.XLOOKUP(BQ$1,'PY1 Data(H)'!$A$1:$CZ$1,_xlfn.XLOOKUP($A151,'PY1 Data(H)'!$A$1:$A$288,'PY1 Data(H)'!$A$1:$CZ$288))</f>
        <v>#N/A</v>
      </c>
      <c r="BR151" s="176" t="e" cm="1">
        <f t="array" ref="BR151">_xlfn.XLOOKUP(BR$1,'PY1 Data(H)'!$A$1:$CZ$1,_xlfn.XLOOKUP($A151,'PY1 Data(H)'!$A$1:$A$288,'PY1 Data(H)'!$A$1:$CZ$288))</f>
        <v>#N/A</v>
      </c>
      <c r="BS151" s="176" t="e" cm="1">
        <f t="array" ref="BS151">_xlfn.XLOOKUP(BS$1,'PY1 Data(H)'!$A$1:$CZ$1,_xlfn.XLOOKUP($A151,'PY1 Data(H)'!$A$1:$A$288,'PY1 Data(H)'!$A$1:$CZ$288))</f>
        <v>#N/A</v>
      </c>
      <c r="BT151" s="176" t="e" cm="1">
        <f t="array" ref="BT151">_xlfn.XLOOKUP(BT$1,'PY1 Data(H)'!$A$1:$CZ$1,_xlfn.XLOOKUP($A151,'PY1 Data(H)'!$A$1:$A$288,'PY1 Data(H)'!$A$1:$CZ$288))</f>
        <v>#N/A</v>
      </c>
      <c r="BU151" s="176" t="e" cm="1">
        <f t="array" ref="BU151">_xlfn.XLOOKUP(BU$1,'PY1 Data(H)'!$A$1:$CZ$1,_xlfn.XLOOKUP($A151,'PY1 Data(H)'!$A$1:$A$288,'PY1 Data(H)'!$A$1:$CZ$288))</f>
        <v>#N/A</v>
      </c>
      <c r="BV151" s="176" t="e" cm="1">
        <f t="array" ref="BV151">_xlfn.XLOOKUP(BV$1,'PY1 Data(H)'!$A$1:$CZ$1,_xlfn.XLOOKUP($A151,'PY1 Data(H)'!$A$1:$A$288,'PY1 Data(H)'!$A$1:$CZ$288))</f>
        <v>#N/A</v>
      </c>
      <c r="BW151" s="176" t="e" cm="1">
        <f t="array" ref="BW151">_xlfn.XLOOKUP(BW$1,'PY1 Data(H)'!$A$1:$CZ$1,_xlfn.XLOOKUP($A151,'PY1 Data(H)'!$A$1:$A$288,'PY1 Data(H)'!$A$1:$CZ$288))</f>
        <v>#N/A</v>
      </c>
      <c r="BX151" s="176" t="e" cm="1">
        <f t="array" ref="BX151">_xlfn.XLOOKUP(BX$1,'PY1 Data(H)'!$A$1:$CZ$1,_xlfn.XLOOKUP($A151,'PY1 Data(H)'!$A$1:$A$288,'PY1 Data(H)'!$A$1:$CZ$288))</f>
        <v>#N/A</v>
      </c>
      <c r="BY151" s="176" t="e" cm="1">
        <f t="array" ref="BY151">_xlfn.XLOOKUP(BY$1,'PY1 Data(H)'!$A$1:$CZ$1,_xlfn.XLOOKUP($A151,'PY1 Data(H)'!$A$1:$A$288,'PY1 Data(H)'!$A$1:$CZ$288))</f>
        <v>#N/A</v>
      </c>
      <c r="BZ151" s="176" t="e" cm="1">
        <f t="array" ref="BZ151">_xlfn.XLOOKUP(BZ$1,'PY1 Data(H)'!$A$1:$CZ$1,_xlfn.XLOOKUP($A151,'PY1 Data(H)'!$A$1:$A$288,'PY1 Data(H)'!$A$1:$CZ$288))</f>
        <v>#N/A</v>
      </c>
      <c r="CA151" s="176" t="e" cm="1">
        <f t="array" ref="CA151">_xlfn.XLOOKUP(CA$1,'PY1 Data(H)'!$A$1:$CZ$1,_xlfn.XLOOKUP($A151,'PY1 Data(H)'!$A$1:$A$288,'PY1 Data(H)'!$A$1:$CZ$288))</f>
        <v>#N/A</v>
      </c>
      <c r="CB151" s="176" t="e" cm="1">
        <f t="array" ref="CB151">_xlfn.XLOOKUP(CB$1,'PY1 Data(H)'!$A$1:$CZ$1,_xlfn.XLOOKUP($A151,'PY1 Data(H)'!$A$1:$A$288,'PY1 Data(H)'!$A$1:$CZ$288))</f>
        <v>#N/A</v>
      </c>
      <c r="CC151" s="176" t="e" cm="1">
        <f t="array" ref="CC151">_xlfn.XLOOKUP(CC$1,'PY1 Data(H)'!$A$1:$CZ$1,_xlfn.XLOOKUP($A151,'PY1 Data(H)'!$A$1:$A$288,'PY1 Data(H)'!$A$1:$CZ$288))</f>
        <v>#N/A</v>
      </c>
      <c r="CD151" s="176" t="e" cm="1">
        <f t="array" ref="CD151">_xlfn.XLOOKUP(CD$1,'PY1 Data(H)'!$A$1:$CZ$1,_xlfn.XLOOKUP($A151,'PY1 Data(H)'!$A$1:$A$288,'PY1 Data(H)'!$A$1:$CZ$288))</f>
        <v>#N/A</v>
      </c>
      <c r="CE151" s="176" t="e" cm="1">
        <f t="array" ref="CE151">_xlfn.XLOOKUP(CE$1,'PY1 Data(H)'!$A$1:$CZ$1,_xlfn.XLOOKUP($A151,'PY1 Data(H)'!$A$1:$A$288,'PY1 Data(H)'!$A$1:$CZ$288))</f>
        <v>#N/A</v>
      </c>
      <c r="CF151" s="176" t="e" cm="1">
        <f t="array" ref="CF151">_xlfn.XLOOKUP(CF$1,'PY1 Data(H)'!$A$1:$CZ$1,_xlfn.XLOOKUP($A151,'PY1 Data(H)'!$A$1:$A$288,'PY1 Data(H)'!$A$1:$CZ$288))</f>
        <v>#N/A</v>
      </c>
      <c r="CG151" s="176" t="e" cm="1">
        <f t="array" ref="CG151">_xlfn.XLOOKUP(CG$1,'PY1 Data(H)'!$A$1:$CZ$1,_xlfn.XLOOKUP($A151,'PY1 Data(H)'!$A$1:$A$288,'PY1 Data(H)'!$A$1:$CZ$288))</f>
        <v>#N/A</v>
      </c>
      <c r="CH151" s="176" t="e" cm="1">
        <f t="array" ref="CH151">_xlfn.XLOOKUP(CH$1,'PY1 Data(H)'!$A$1:$CZ$1,_xlfn.XLOOKUP($A151,'PY1 Data(H)'!$A$1:$A$288,'PY1 Data(H)'!$A$1:$CZ$288))</f>
        <v>#N/A</v>
      </c>
      <c r="CI151" s="176" t="e" cm="1">
        <f t="array" ref="CI151">_xlfn.XLOOKUP(CI$1,'PY1 Data(H)'!$A$1:$CZ$1,_xlfn.XLOOKUP($A151,'PY1 Data(H)'!$A$1:$A$288,'PY1 Data(H)'!$A$1:$CZ$288))</f>
        <v>#N/A</v>
      </c>
      <c r="CJ151" s="176" t="e" cm="1">
        <f t="array" ref="CJ151">_xlfn.XLOOKUP(CJ$1,'PY1 Data(H)'!$A$1:$CZ$1,_xlfn.XLOOKUP($A151,'PY1 Data(H)'!$A$1:$A$288,'PY1 Data(H)'!$A$1:$CZ$288))</f>
        <v>#N/A</v>
      </c>
      <c r="CK151" s="176" t="e" cm="1">
        <f t="array" ref="CK151">_xlfn.XLOOKUP(CK$1,'PY1 Data(H)'!$A$1:$CZ$1,_xlfn.XLOOKUP($A151,'PY1 Data(H)'!$A$1:$A$288,'PY1 Data(H)'!$A$1:$CZ$288))</f>
        <v>#N/A</v>
      </c>
      <c r="CL151" s="176" t="e" cm="1">
        <f t="array" ref="CL151">_xlfn.XLOOKUP(CL$1,'PY1 Data(H)'!$A$1:$CZ$1,_xlfn.XLOOKUP($A151,'PY1 Data(H)'!$A$1:$A$288,'PY1 Data(H)'!$A$1:$CZ$288))</f>
        <v>#N/A</v>
      </c>
      <c r="CM151" s="176" t="e" cm="1">
        <f t="array" ref="CM151">_xlfn.XLOOKUP(CM$1,'PY1 Data(H)'!$A$1:$CZ$1,_xlfn.XLOOKUP($A151,'PY1 Data(H)'!$A$1:$A$288,'PY1 Data(H)'!$A$1:$CZ$288))</f>
        <v>#N/A</v>
      </c>
      <c r="CN151" s="176" t="e" cm="1">
        <f t="array" ref="CN151">_xlfn.XLOOKUP(CN$1,'PY1 Data(H)'!$A$1:$CZ$1,_xlfn.XLOOKUP($A151,'PY1 Data(H)'!$A$1:$A$288,'PY1 Data(H)'!$A$1:$CZ$288))</f>
        <v>#N/A</v>
      </c>
      <c r="CO151" s="176" t="e" cm="1">
        <f t="array" ref="CO151">_xlfn.XLOOKUP(CO$1,'PY1 Data(H)'!$A$1:$CZ$1,_xlfn.XLOOKUP($A151,'PY1 Data(H)'!$A$1:$A$288,'PY1 Data(H)'!$A$1:$CZ$288))</f>
        <v>#N/A</v>
      </c>
      <c r="CP151" s="176" t="e" cm="1">
        <f t="array" ref="CP151">_xlfn.XLOOKUP(CP$1,'PY1 Data(H)'!$A$1:$CZ$1,_xlfn.XLOOKUP($A151,'PY1 Data(H)'!$A$1:$A$288,'PY1 Data(H)'!$A$1:$CZ$288))</f>
        <v>#N/A</v>
      </c>
      <c r="CQ151" s="176" t="e" cm="1">
        <f t="array" ref="CQ151">_xlfn.XLOOKUP(CQ$1,'PY1 Data(H)'!$A$1:$CZ$1,_xlfn.XLOOKUP($A151,'PY1 Data(H)'!$A$1:$A$288,'PY1 Data(H)'!$A$1:$CZ$288))</f>
        <v>#N/A</v>
      </c>
      <c r="CR151" s="176" t="e" cm="1">
        <f t="array" ref="CR151">_xlfn.XLOOKUP(CR$1,'PY1 Data(H)'!$A$1:$CZ$1,_xlfn.XLOOKUP($A151,'PY1 Data(H)'!$A$1:$A$288,'PY1 Data(H)'!$A$1:$CZ$288))</f>
        <v>#N/A</v>
      </c>
      <c r="CS151" s="176" t="e" cm="1">
        <f t="array" ref="CS151">_xlfn.XLOOKUP(CS$1,'PY1 Data(H)'!$A$1:$CZ$1,_xlfn.XLOOKUP($A151,'PY1 Data(H)'!$A$1:$A$288,'PY1 Data(H)'!$A$1:$CZ$288))</f>
        <v>#N/A</v>
      </c>
      <c r="CT151" s="176" t="e" cm="1">
        <f t="array" ref="CT151">_xlfn.XLOOKUP(CT$1,'PY1 Data(H)'!$A$1:$CZ$1,_xlfn.XLOOKUP($A151,'PY1 Data(H)'!$A$1:$A$288,'PY1 Data(H)'!$A$1:$CZ$288))</f>
        <v>#N/A</v>
      </c>
      <c r="CU151" s="176" t="e" cm="1">
        <f t="array" ref="CU151">_xlfn.XLOOKUP(CU$1,'PY1 Data(H)'!$A$1:$CZ$1,_xlfn.XLOOKUP($A151,'PY1 Data(H)'!$A$1:$A$288,'PY1 Data(H)'!$A$1:$CZ$288))</f>
        <v>#N/A</v>
      </c>
      <c r="CV151" s="176" t="e" cm="1">
        <f t="array" ref="CV151">_xlfn.XLOOKUP(CV$1,'PY1 Data(H)'!$A$1:$CZ$1,_xlfn.XLOOKUP($A151,'PY1 Data(H)'!$A$1:$A$288,'PY1 Data(H)'!$A$1:$CZ$288))</f>
        <v>#N/A</v>
      </c>
      <c r="CW151" s="176" t="e" cm="1">
        <f t="array" ref="CW151">_xlfn.XLOOKUP(CW$1,'PY1 Data(H)'!$A$1:$CZ$1,_xlfn.XLOOKUP($A151,'PY1 Data(H)'!$A$1:$A$288,'PY1 Data(H)'!$A$1:$CZ$288))</f>
        <v>#N/A</v>
      </c>
      <c r="CX151" s="176" t="e" cm="1">
        <f t="array" ref="CX151">_xlfn.XLOOKUP(CX$1,'PY1 Data(H)'!$A$1:$CZ$1,_xlfn.XLOOKUP($A151,'PY1 Data(H)'!$A$1:$A$288,'PY1 Data(H)'!$A$1:$CZ$288))</f>
        <v>#N/A</v>
      </c>
      <c r="CY151" s="176" t="e" cm="1">
        <f t="array" ref="CY151">_xlfn.XLOOKUP(CY$1,'PY1 Data(H)'!$A$1:$CZ$1,_xlfn.XLOOKUP($A151,'PY1 Data(H)'!$A$1:$A$288,'PY1 Data(H)'!$A$1:$CZ$288))</f>
        <v>#N/A</v>
      </c>
    </row>
    <row r="152" spans="1:103" x14ac:dyDescent="0.3">
      <c r="D152" s="176" t="e" cm="1">
        <f t="array" ref="D152">_xlfn.XLOOKUP(D$1,'PY1 Data(H)'!$A$1:$CZ$1,_xlfn.XLOOKUP($A152,'PY1 Data(H)'!$A$1:$A$288,'PY1 Data(H)'!$A$1:$CZ$288))</f>
        <v>#N/A</v>
      </c>
      <c r="E152" s="176" t="e" cm="1">
        <f t="array" ref="E152">_xlfn.XLOOKUP(E$1,'PY1 Data(H)'!$A$1:$CZ$1,_xlfn.XLOOKUP($A152,'PY1 Data(H)'!$A$1:$A$288,'PY1 Data(H)'!$A$1:$CZ$288))</f>
        <v>#N/A</v>
      </c>
      <c r="F152" s="176" t="e" cm="1">
        <f t="array" ref="F152">_xlfn.XLOOKUP(F$1,'PY1 Data(H)'!$A$1:$CZ$1,_xlfn.XLOOKUP($A152,'PY1 Data(H)'!$A$1:$A$288,'PY1 Data(H)'!$A$1:$CZ$288))</f>
        <v>#N/A</v>
      </c>
      <c r="G152" s="176" t="e" cm="1">
        <f t="array" ref="G152">_xlfn.XLOOKUP(G$1,'PY1 Data(H)'!$A$1:$CZ$1,_xlfn.XLOOKUP($A152,'PY1 Data(H)'!$A$1:$A$288,'PY1 Data(H)'!$A$1:$CZ$288))</f>
        <v>#N/A</v>
      </c>
      <c r="H152" s="176" t="e" cm="1">
        <f t="array" ref="H152">_xlfn.XLOOKUP(H$1,'PY1 Data(H)'!$A$1:$CZ$1,_xlfn.XLOOKUP($A152,'PY1 Data(H)'!$A$1:$A$288,'PY1 Data(H)'!$A$1:$CZ$288))</f>
        <v>#N/A</v>
      </c>
      <c r="I152" s="176" t="e" cm="1">
        <f t="array" ref="I152">_xlfn.XLOOKUP(I$1,'PY1 Data(H)'!$A$1:$CZ$1,_xlfn.XLOOKUP($A152,'PY1 Data(H)'!$A$1:$A$288,'PY1 Data(H)'!$A$1:$CZ$288))</f>
        <v>#N/A</v>
      </c>
      <c r="J152" s="176" t="e" cm="1">
        <f t="array" ref="J152">_xlfn.XLOOKUP(J$1,'PY1 Data(H)'!$A$1:$CZ$1,_xlfn.XLOOKUP($A152,'PY1 Data(H)'!$A$1:$A$288,'PY1 Data(H)'!$A$1:$CZ$288))</f>
        <v>#N/A</v>
      </c>
      <c r="K152" s="176" t="e" cm="1">
        <f t="array" ref="K152">_xlfn.XLOOKUP(K$1,'PY1 Data(H)'!$A$1:$CZ$1,_xlfn.XLOOKUP($A152,'PY1 Data(H)'!$A$1:$A$288,'PY1 Data(H)'!$A$1:$CZ$288))</f>
        <v>#N/A</v>
      </c>
      <c r="L152" s="176" t="e" cm="1">
        <f t="array" ref="L152">_xlfn.XLOOKUP(L$1,'PY1 Data(H)'!$A$1:$CZ$1,_xlfn.XLOOKUP($A152,'PY1 Data(H)'!$A$1:$A$288,'PY1 Data(H)'!$A$1:$CZ$288))</f>
        <v>#N/A</v>
      </c>
      <c r="M152" s="176" t="e" cm="1">
        <f t="array" ref="M152">_xlfn.XLOOKUP(M$1,'PY1 Data(H)'!$A$1:$CZ$1,_xlfn.XLOOKUP($A152,'PY1 Data(H)'!$A$1:$A$288,'PY1 Data(H)'!$A$1:$CZ$288))</f>
        <v>#N/A</v>
      </c>
      <c r="N152" s="176" t="e" cm="1">
        <f t="array" ref="N152">_xlfn.XLOOKUP(N$1,'PY1 Data(H)'!$A$1:$CZ$1,_xlfn.XLOOKUP($A152,'PY1 Data(H)'!$A$1:$A$288,'PY1 Data(H)'!$A$1:$CZ$288))</f>
        <v>#N/A</v>
      </c>
      <c r="O152" s="176" t="e" cm="1">
        <f t="array" ref="O152">_xlfn.XLOOKUP(O$1,'PY1 Data(H)'!$A$1:$CZ$1,_xlfn.XLOOKUP($A152,'PY1 Data(H)'!$A$1:$A$288,'PY1 Data(H)'!$A$1:$CZ$288))</f>
        <v>#N/A</v>
      </c>
      <c r="P152" s="176" t="e" cm="1">
        <f t="array" ref="P152">_xlfn.XLOOKUP(P$1,'PY1 Data(H)'!$A$1:$CZ$1,_xlfn.XLOOKUP($A152,'PY1 Data(H)'!$A$1:$A$288,'PY1 Data(H)'!$A$1:$CZ$288))</f>
        <v>#N/A</v>
      </c>
      <c r="Q152" s="176" t="e" cm="1">
        <f t="array" ref="Q152">_xlfn.XLOOKUP(Q$1,'PY1 Data(H)'!$A$1:$CZ$1,_xlfn.XLOOKUP($A152,'PY1 Data(H)'!$A$1:$A$288,'PY1 Data(H)'!$A$1:$CZ$288))</f>
        <v>#N/A</v>
      </c>
      <c r="R152" s="176" t="e" cm="1">
        <f t="array" ref="R152">_xlfn.XLOOKUP(R$1,'PY1 Data(H)'!$A$1:$CZ$1,_xlfn.XLOOKUP($A152,'PY1 Data(H)'!$A$1:$A$288,'PY1 Data(H)'!$A$1:$CZ$288))</f>
        <v>#N/A</v>
      </c>
      <c r="S152" s="176" t="e" cm="1">
        <f t="array" ref="S152">_xlfn.XLOOKUP(S$1,'PY1 Data(H)'!$A$1:$CZ$1,_xlfn.XLOOKUP($A152,'PY1 Data(H)'!$A$1:$A$288,'PY1 Data(H)'!$A$1:$CZ$288))</f>
        <v>#N/A</v>
      </c>
      <c r="T152" s="176" t="e" cm="1">
        <f t="array" ref="T152">_xlfn.XLOOKUP(T$1,'PY1 Data(H)'!$A$1:$CZ$1,_xlfn.XLOOKUP($A152,'PY1 Data(H)'!$A$1:$A$288,'PY1 Data(H)'!$A$1:$CZ$288))</f>
        <v>#N/A</v>
      </c>
      <c r="U152" s="176" t="e" cm="1">
        <f t="array" ref="U152">_xlfn.XLOOKUP(U$1,'PY1 Data(H)'!$A$1:$CZ$1,_xlfn.XLOOKUP($A152,'PY1 Data(H)'!$A$1:$A$288,'PY1 Data(H)'!$A$1:$CZ$288))</f>
        <v>#N/A</v>
      </c>
      <c r="V152" s="176" t="e" cm="1">
        <f t="array" ref="V152">_xlfn.XLOOKUP(V$1,'PY1 Data(H)'!$A$1:$CZ$1,_xlfn.XLOOKUP($A152,'PY1 Data(H)'!$A$1:$A$288,'PY1 Data(H)'!$A$1:$CZ$288))</f>
        <v>#N/A</v>
      </c>
      <c r="W152" s="176" t="e" cm="1">
        <f t="array" ref="W152">_xlfn.XLOOKUP(W$1,'PY1 Data(H)'!$A$1:$CZ$1,_xlfn.XLOOKUP($A152,'PY1 Data(H)'!$A$1:$A$288,'PY1 Data(H)'!$A$1:$CZ$288))</f>
        <v>#N/A</v>
      </c>
      <c r="X152" s="176" t="e" cm="1">
        <f t="array" ref="X152">_xlfn.XLOOKUP(X$1,'PY1 Data(H)'!$A$1:$CZ$1,_xlfn.XLOOKUP($A152,'PY1 Data(H)'!$A$1:$A$288,'PY1 Data(H)'!$A$1:$CZ$288))</f>
        <v>#N/A</v>
      </c>
      <c r="Y152" s="176" t="e" cm="1">
        <f t="array" ref="Y152">_xlfn.XLOOKUP(Y$1,'PY1 Data(H)'!$A$1:$CZ$1,_xlfn.XLOOKUP($A152,'PY1 Data(H)'!$A$1:$A$288,'PY1 Data(H)'!$A$1:$CZ$288))</f>
        <v>#N/A</v>
      </c>
      <c r="Z152" s="176" t="e" cm="1">
        <f t="array" ref="Z152">_xlfn.XLOOKUP(Z$1,'PY1 Data(H)'!$A$1:$CZ$1,_xlfn.XLOOKUP($A152,'PY1 Data(H)'!$A$1:$A$288,'PY1 Data(H)'!$A$1:$CZ$288))</f>
        <v>#N/A</v>
      </c>
      <c r="AA152" s="176" t="e" cm="1">
        <f t="array" ref="AA152">_xlfn.XLOOKUP(AA$1,'PY1 Data(H)'!$A$1:$CZ$1,_xlfn.XLOOKUP($A152,'PY1 Data(H)'!$A$1:$A$288,'PY1 Data(H)'!$A$1:$CZ$288))</f>
        <v>#N/A</v>
      </c>
      <c r="AB152" s="176" t="e" cm="1">
        <f t="array" ref="AB152">_xlfn.XLOOKUP(AB$1,'PY1 Data(H)'!$A$1:$CZ$1,_xlfn.XLOOKUP($A152,'PY1 Data(H)'!$A$1:$A$288,'PY1 Data(H)'!$A$1:$CZ$288))</f>
        <v>#N/A</v>
      </c>
      <c r="AC152" s="176" t="e" cm="1">
        <f t="array" ref="AC152">_xlfn.XLOOKUP(AC$1,'PY1 Data(H)'!$A$1:$CZ$1,_xlfn.XLOOKUP($A152,'PY1 Data(H)'!$A$1:$A$288,'PY1 Data(H)'!$A$1:$CZ$288))</f>
        <v>#N/A</v>
      </c>
      <c r="AD152" s="176" t="e" cm="1">
        <f t="array" ref="AD152">_xlfn.XLOOKUP(AD$1,'PY1 Data(H)'!$A$1:$CZ$1,_xlfn.XLOOKUP($A152,'PY1 Data(H)'!$A$1:$A$288,'PY1 Data(H)'!$A$1:$CZ$288))</f>
        <v>#N/A</v>
      </c>
      <c r="AE152" s="176" t="e" cm="1">
        <f t="array" ref="AE152">_xlfn.XLOOKUP(AE$1,'PY1 Data(H)'!$A$1:$CZ$1,_xlfn.XLOOKUP($A152,'PY1 Data(H)'!$A$1:$A$288,'PY1 Data(H)'!$A$1:$CZ$288))</f>
        <v>#N/A</v>
      </c>
      <c r="AF152" s="176" t="e" cm="1">
        <f t="array" ref="AF152">_xlfn.XLOOKUP(AF$1,'PY1 Data(H)'!$A$1:$CZ$1,_xlfn.XLOOKUP($A152,'PY1 Data(H)'!$A$1:$A$288,'PY1 Data(H)'!$A$1:$CZ$288))</f>
        <v>#N/A</v>
      </c>
      <c r="AG152" s="176" t="e" cm="1">
        <f t="array" ref="AG152">_xlfn.XLOOKUP(AG$1,'PY1 Data(H)'!$A$1:$CZ$1,_xlfn.XLOOKUP($A152,'PY1 Data(H)'!$A$1:$A$288,'PY1 Data(H)'!$A$1:$CZ$288))</f>
        <v>#N/A</v>
      </c>
      <c r="AH152" s="176" t="e" cm="1">
        <f t="array" ref="AH152">_xlfn.XLOOKUP(AH$1,'PY1 Data(H)'!$A$1:$CZ$1,_xlfn.XLOOKUP($A152,'PY1 Data(H)'!$A$1:$A$288,'PY1 Data(H)'!$A$1:$CZ$288))</f>
        <v>#N/A</v>
      </c>
      <c r="AI152" s="176" t="e" cm="1">
        <f t="array" ref="AI152">_xlfn.XLOOKUP(AI$1,'PY1 Data(H)'!$A$1:$CZ$1,_xlfn.XLOOKUP($A152,'PY1 Data(H)'!$A$1:$A$288,'PY1 Data(H)'!$A$1:$CZ$288))</f>
        <v>#N/A</v>
      </c>
      <c r="AJ152" s="176" t="e" cm="1">
        <f t="array" ref="AJ152">_xlfn.XLOOKUP(AJ$1,'PY1 Data(H)'!$A$1:$CZ$1,_xlfn.XLOOKUP($A152,'PY1 Data(H)'!$A$1:$A$288,'PY1 Data(H)'!$A$1:$CZ$288))</f>
        <v>#N/A</v>
      </c>
      <c r="AK152" s="176" t="e" cm="1">
        <f t="array" ref="AK152">_xlfn.XLOOKUP(AK$1,'PY1 Data(H)'!$A$1:$CZ$1,_xlfn.XLOOKUP($A152,'PY1 Data(H)'!$A$1:$A$288,'PY1 Data(H)'!$A$1:$CZ$288))</f>
        <v>#N/A</v>
      </c>
      <c r="AL152" s="176" t="e" cm="1">
        <f t="array" ref="AL152">_xlfn.XLOOKUP(AL$1,'PY1 Data(H)'!$A$1:$CZ$1,_xlfn.XLOOKUP($A152,'PY1 Data(H)'!$A$1:$A$288,'PY1 Data(H)'!$A$1:$CZ$288))</f>
        <v>#N/A</v>
      </c>
      <c r="AM152" s="176" t="e" cm="1">
        <f t="array" ref="AM152">_xlfn.XLOOKUP(AM$1,'PY1 Data(H)'!$A$1:$CZ$1,_xlfn.XLOOKUP($A152,'PY1 Data(H)'!$A$1:$A$288,'PY1 Data(H)'!$A$1:$CZ$288))</f>
        <v>#N/A</v>
      </c>
      <c r="AN152" s="176" t="e" cm="1">
        <f t="array" ref="AN152">_xlfn.XLOOKUP(AN$1,'PY1 Data(H)'!$A$1:$CZ$1,_xlfn.XLOOKUP($A152,'PY1 Data(H)'!$A$1:$A$288,'PY1 Data(H)'!$A$1:$CZ$288))</f>
        <v>#N/A</v>
      </c>
      <c r="AO152" s="176" t="e" cm="1">
        <f t="array" ref="AO152">_xlfn.XLOOKUP(AO$1,'PY1 Data(H)'!$A$1:$CZ$1,_xlfn.XLOOKUP($A152,'PY1 Data(H)'!$A$1:$A$288,'PY1 Data(H)'!$A$1:$CZ$288))</f>
        <v>#N/A</v>
      </c>
      <c r="AP152" s="176" t="e" cm="1">
        <f t="array" ref="AP152">_xlfn.XLOOKUP(AP$1,'PY1 Data(H)'!$A$1:$CZ$1,_xlfn.XLOOKUP($A152,'PY1 Data(H)'!$A$1:$A$288,'PY1 Data(H)'!$A$1:$CZ$288))</f>
        <v>#N/A</v>
      </c>
      <c r="AQ152" s="176" t="e" cm="1">
        <f t="array" ref="AQ152">_xlfn.XLOOKUP(AQ$1,'PY1 Data(H)'!$A$1:$CZ$1,_xlfn.XLOOKUP($A152,'PY1 Data(H)'!$A$1:$A$288,'PY1 Data(H)'!$A$1:$CZ$288))</f>
        <v>#N/A</v>
      </c>
      <c r="AR152" s="176" t="e" cm="1">
        <f t="array" ref="AR152">_xlfn.XLOOKUP(AR$1,'PY1 Data(H)'!$A$1:$CZ$1,_xlfn.XLOOKUP($A152,'PY1 Data(H)'!$A$1:$A$288,'PY1 Data(H)'!$A$1:$CZ$288))</f>
        <v>#N/A</v>
      </c>
      <c r="AS152" s="176" t="e" cm="1">
        <f t="array" ref="AS152">_xlfn.XLOOKUP(AS$1,'PY1 Data(H)'!$A$1:$CZ$1,_xlfn.XLOOKUP($A152,'PY1 Data(H)'!$A$1:$A$288,'PY1 Data(H)'!$A$1:$CZ$288))</f>
        <v>#N/A</v>
      </c>
      <c r="AT152" s="176" t="e" cm="1">
        <f t="array" ref="AT152">_xlfn.XLOOKUP(AT$1,'PY1 Data(H)'!$A$1:$CZ$1,_xlfn.XLOOKUP($A152,'PY1 Data(H)'!$A$1:$A$288,'PY1 Data(H)'!$A$1:$CZ$288))</f>
        <v>#N/A</v>
      </c>
      <c r="AU152" s="176" t="e" cm="1">
        <f t="array" ref="AU152">_xlfn.XLOOKUP(AU$1,'PY1 Data(H)'!$A$1:$CZ$1,_xlfn.XLOOKUP($A152,'PY1 Data(H)'!$A$1:$A$288,'PY1 Data(H)'!$A$1:$CZ$288))</f>
        <v>#N/A</v>
      </c>
      <c r="AV152" s="176" t="e" cm="1">
        <f t="array" ref="AV152">_xlfn.XLOOKUP(AV$1,'PY1 Data(H)'!$A$1:$CZ$1,_xlfn.XLOOKUP($A152,'PY1 Data(H)'!$A$1:$A$288,'PY1 Data(H)'!$A$1:$CZ$288))</f>
        <v>#N/A</v>
      </c>
      <c r="AW152" s="176" t="e" cm="1">
        <f t="array" ref="AW152">_xlfn.XLOOKUP(AW$1,'PY1 Data(H)'!$A$1:$CZ$1,_xlfn.XLOOKUP($A152,'PY1 Data(H)'!$A$1:$A$288,'PY1 Data(H)'!$A$1:$CZ$288))</f>
        <v>#N/A</v>
      </c>
      <c r="AX152" s="176" t="e" cm="1">
        <f t="array" ref="AX152">_xlfn.XLOOKUP(AX$1,'PY1 Data(H)'!$A$1:$CZ$1,_xlfn.XLOOKUP($A152,'PY1 Data(H)'!$A$1:$A$288,'PY1 Data(H)'!$A$1:$CZ$288))</f>
        <v>#N/A</v>
      </c>
      <c r="AY152" s="176" t="e" cm="1">
        <f t="array" ref="AY152">_xlfn.XLOOKUP(AY$1,'PY1 Data(H)'!$A$1:$CZ$1,_xlfn.XLOOKUP($A152,'PY1 Data(H)'!$A$1:$A$288,'PY1 Data(H)'!$A$1:$CZ$288))</f>
        <v>#N/A</v>
      </c>
      <c r="AZ152" s="176" t="e" cm="1">
        <f t="array" ref="AZ152">_xlfn.XLOOKUP(AZ$1,'PY1 Data(H)'!$A$1:$CZ$1,_xlfn.XLOOKUP($A152,'PY1 Data(H)'!$A$1:$A$288,'PY1 Data(H)'!$A$1:$CZ$288))</f>
        <v>#N/A</v>
      </c>
      <c r="BA152" s="176" t="e" cm="1">
        <f t="array" ref="BA152">_xlfn.XLOOKUP(BA$1,'PY1 Data(H)'!$A$1:$CZ$1,_xlfn.XLOOKUP($A152,'PY1 Data(H)'!$A$1:$A$288,'PY1 Data(H)'!$A$1:$CZ$288))</f>
        <v>#N/A</v>
      </c>
      <c r="BB152" s="176" t="e" cm="1">
        <f t="array" ref="BB152">_xlfn.XLOOKUP(BB$1,'PY1 Data(H)'!$A$1:$CZ$1,_xlfn.XLOOKUP($A152,'PY1 Data(H)'!$A$1:$A$288,'PY1 Data(H)'!$A$1:$CZ$288))</f>
        <v>#N/A</v>
      </c>
      <c r="BC152" s="176" t="e" cm="1">
        <f t="array" ref="BC152">_xlfn.XLOOKUP(BC$1,'PY1 Data(H)'!$A$1:$CZ$1,_xlfn.XLOOKUP($A152,'PY1 Data(H)'!$A$1:$A$288,'PY1 Data(H)'!$A$1:$CZ$288))</f>
        <v>#N/A</v>
      </c>
      <c r="BD152" s="176" t="e" cm="1">
        <f t="array" ref="BD152">_xlfn.XLOOKUP(BD$1,'PY1 Data(H)'!$A$1:$CZ$1,_xlfn.XLOOKUP($A152,'PY1 Data(H)'!$A$1:$A$288,'PY1 Data(H)'!$A$1:$CZ$288))</f>
        <v>#N/A</v>
      </c>
      <c r="BE152" s="176" t="e" cm="1">
        <f t="array" ref="BE152">_xlfn.XLOOKUP(BE$1,'PY1 Data(H)'!$A$1:$CZ$1,_xlfn.XLOOKUP($A152,'PY1 Data(H)'!$A$1:$A$288,'PY1 Data(H)'!$A$1:$CZ$288))</f>
        <v>#N/A</v>
      </c>
      <c r="BF152" s="176" t="e" cm="1">
        <f t="array" ref="BF152">_xlfn.XLOOKUP(BF$1,'PY1 Data(H)'!$A$1:$CZ$1,_xlfn.XLOOKUP($A152,'PY1 Data(H)'!$A$1:$A$288,'PY1 Data(H)'!$A$1:$CZ$288))</f>
        <v>#N/A</v>
      </c>
      <c r="BG152" s="176" t="e" cm="1">
        <f t="array" ref="BG152">_xlfn.XLOOKUP(BG$1,'PY1 Data(H)'!$A$1:$CZ$1,_xlfn.XLOOKUP($A152,'PY1 Data(H)'!$A$1:$A$288,'PY1 Data(H)'!$A$1:$CZ$288))</f>
        <v>#N/A</v>
      </c>
      <c r="BH152" s="176" t="e" cm="1">
        <f t="array" ref="BH152">_xlfn.XLOOKUP(BH$1,'PY1 Data(H)'!$A$1:$CZ$1,_xlfn.XLOOKUP($A152,'PY1 Data(H)'!$A$1:$A$288,'PY1 Data(H)'!$A$1:$CZ$288))</f>
        <v>#N/A</v>
      </c>
      <c r="BI152" s="176" t="e" cm="1">
        <f t="array" ref="BI152">_xlfn.XLOOKUP(BI$1,'PY1 Data(H)'!$A$1:$CZ$1,_xlfn.XLOOKUP($A152,'PY1 Data(H)'!$A$1:$A$288,'PY1 Data(H)'!$A$1:$CZ$288))</f>
        <v>#N/A</v>
      </c>
      <c r="BJ152" s="176" t="e" cm="1">
        <f t="array" ref="BJ152">_xlfn.XLOOKUP(BJ$1,'PY1 Data(H)'!$A$1:$CZ$1,_xlfn.XLOOKUP($A152,'PY1 Data(H)'!$A$1:$A$288,'PY1 Data(H)'!$A$1:$CZ$288))</f>
        <v>#N/A</v>
      </c>
      <c r="BK152" s="176" t="e" cm="1">
        <f t="array" ref="BK152">_xlfn.XLOOKUP(BK$1,'PY1 Data(H)'!$A$1:$CZ$1,_xlfn.XLOOKUP($A152,'PY1 Data(H)'!$A$1:$A$288,'PY1 Data(H)'!$A$1:$CZ$288))</f>
        <v>#N/A</v>
      </c>
      <c r="BL152" s="176" t="e" cm="1">
        <f t="array" ref="BL152">_xlfn.XLOOKUP(BL$1,'PY1 Data(H)'!$A$1:$CZ$1,_xlfn.XLOOKUP($A152,'PY1 Data(H)'!$A$1:$A$288,'PY1 Data(H)'!$A$1:$CZ$288))</f>
        <v>#N/A</v>
      </c>
      <c r="BM152" s="176" t="e" cm="1">
        <f t="array" ref="BM152">_xlfn.XLOOKUP(BM$1,'PY1 Data(H)'!$A$1:$CZ$1,_xlfn.XLOOKUP($A152,'PY1 Data(H)'!$A$1:$A$288,'PY1 Data(H)'!$A$1:$CZ$288))</f>
        <v>#N/A</v>
      </c>
      <c r="BN152" s="176" t="e" cm="1">
        <f t="array" ref="BN152">_xlfn.XLOOKUP(BN$1,'PY1 Data(H)'!$A$1:$CZ$1,_xlfn.XLOOKUP($A152,'PY1 Data(H)'!$A$1:$A$288,'PY1 Data(H)'!$A$1:$CZ$288))</f>
        <v>#N/A</v>
      </c>
      <c r="BO152" s="176" t="e" cm="1">
        <f t="array" ref="BO152">_xlfn.XLOOKUP(BO$1,'PY1 Data(H)'!$A$1:$CZ$1,_xlfn.XLOOKUP($A152,'PY1 Data(H)'!$A$1:$A$288,'PY1 Data(H)'!$A$1:$CZ$288))</f>
        <v>#N/A</v>
      </c>
      <c r="BP152" s="176" t="e" cm="1">
        <f t="array" ref="BP152">_xlfn.XLOOKUP(BP$1,'PY1 Data(H)'!$A$1:$CZ$1,_xlfn.XLOOKUP($A152,'PY1 Data(H)'!$A$1:$A$288,'PY1 Data(H)'!$A$1:$CZ$288))</f>
        <v>#N/A</v>
      </c>
      <c r="BQ152" s="176" t="e" cm="1">
        <f t="array" ref="BQ152">_xlfn.XLOOKUP(BQ$1,'PY1 Data(H)'!$A$1:$CZ$1,_xlfn.XLOOKUP($A152,'PY1 Data(H)'!$A$1:$A$288,'PY1 Data(H)'!$A$1:$CZ$288))</f>
        <v>#N/A</v>
      </c>
      <c r="BR152" s="176" t="e" cm="1">
        <f t="array" ref="BR152">_xlfn.XLOOKUP(BR$1,'PY1 Data(H)'!$A$1:$CZ$1,_xlfn.XLOOKUP($A152,'PY1 Data(H)'!$A$1:$A$288,'PY1 Data(H)'!$A$1:$CZ$288))</f>
        <v>#N/A</v>
      </c>
      <c r="BS152" s="176" t="e" cm="1">
        <f t="array" ref="BS152">_xlfn.XLOOKUP(BS$1,'PY1 Data(H)'!$A$1:$CZ$1,_xlfn.XLOOKUP($A152,'PY1 Data(H)'!$A$1:$A$288,'PY1 Data(H)'!$A$1:$CZ$288))</f>
        <v>#N/A</v>
      </c>
      <c r="BT152" s="176" t="e" cm="1">
        <f t="array" ref="BT152">_xlfn.XLOOKUP(BT$1,'PY1 Data(H)'!$A$1:$CZ$1,_xlfn.XLOOKUP($A152,'PY1 Data(H)'!$A$1:$A$288,'PY1 Data(H)'!$A$1:$CZ$288))</f>
        <v>#N/A</v>
      </c>
      <c r="BU152" s="176" t="e" cm="1">
        <f t="array" ref="BU152">_xlfn.XLOOKUP(BU$1,'PY1 Data(H)'!$A$1:$CZ$1,_xlfn.XLOOKUP($A152,'PY1 Data(H)'!$A$1:$A$288,'PY1 Data(H)'!$A$1:$CZ$288))</f>
        <v>#N/A</v>
      </c>
      <c r="BV152" s="176" t="e" cm="1">
        <f t="array" ref="BV152">_xlfn.XLOOKUP(BV$1,'PY1 Data(H)'!$A$1:$CZ$1,_xlfn.XLOOKUP($A152,'PY1 Data(H)'!$A$1:$A$288,'PY1 Data(H)'!$A$1:$CZ$288))</f>
        <v>#N/A</v>
      </c>
      <c r="BW152" s="176" t="e" cm="1">
        <f t="array" ref="BW152">_xlfn.XLOOKUP(BW$1,'PY1 Data(H)'!$A$1:$CZ$1,_xlfn.XLOOKUP($A152,'PY1 Data(H)'!$A$1:$A$288,'PY1 Data(H)'!$A$1:$CZ$288))</f>
        <v>#N/A</v>
      </c>
      <c r="BX152" s="176" t="e" cm="1">
        <f t="array" ref="BX152">_xlfn.XLOOKUP(BX$1,'PY1 Data(H)'!$A$1:$CZ$1,_xlfn.XLOOKUP($A152,'PY1 Data(H)'!$A$1:$A$288,'PY1 Data(H)'!$A$1:$CZ$288))</f>
        <v>#N/A</v>
      </c>
      <c r="BY152" s="176" t="e" cm="1">
        <f t="array" ref="BY152">_xlfn.XLOOKUP(BY$1,'PY1 Data(H)'!$A$1:$CZ$1,_xlfn.XLOOKUP($A152,'PY1 Data(H)'!$A$1:$A$288,'PY1 Data(H)'!$A$1:$CZ$288))</f>
        <v>#N/A</v>
      </c>
      <c r="BZ152" s="176" t="e" cm="1">
        <f t="array" ref="BZ152">_xlfn.XLOOKUP(BZ$1,'PY1 Data(H)'!$A$1:$CZ$1,_xlfn.XLOOKUP($A152,'PY1 Data(H)'!$A$1:$A$288,'PY1 Data(H)'!$A$1:$CZ$288))</f>
        <v>#N/A</v>
      </c>
      <c r="CA152" s="176" t="e" cm="1">
        <f t="array" ref="CA152">_xlfn.XLOOKUP(CA$1,'PY1 Data(H)'!$A$1:$CZ$1,_xlfn.XLOOKUP($A152,'PY1 Data(H)'!$A$1:$A$288,'PY1 Data(H)'!$A$1:$CZ$288))</f>
        <v>#N/A</v>
      </c>
      <c r="CB152" s="176" t="e" cm="1">
        <f t="array" ref="CB152">_xlfn.XLOOKUP(CB$1,'PY1 Data(H)'!$A$1:$CZ$1,_xlfn.XLOOKUP($A152,'PY1 Data(H)'!$A$1:$A$288,'PY1 Data(H)'!$A$1:$CZ$288))</f>
        <v>#N/A</v>
      </c>
      <c r="CC152" s="176" t="e" cm="1">
        <f t="array" ref="CC152">_xlfn.XLOOKUP(CC$1,'PY1 Data(H)'!$A$1:$CZ$1,_xlfn.XLOOKUP($A152,'PY1 Data(H)'!$A$1:$A$288,'PY1 Data(H)'!$A$1:$CZ$288))</f>
        <v>#N/A</v>
      </c>
      <c r="CD152" s="176" t="e" cm="1">
        <f t="array" ref="CD152">_xlfn.XLOOKUP(CD$1,'PY1 Data(H)'!$A$1:$CZ$1,_xlfn.XLOOKUP($A152,'PY1 Data(H)'!$A$1:$A$288,'PY1 Data(H)'!$A$1:$CZ$288))</f>
        <v>#N/A</v>
      </c>
      <c r="CE152" s="176" t="e" cm="1">
        <f t="array" ref="CE152">_xlfn.XLOOKUP(CE$1,'PY1 Data(H)'!$A$1:$CZ$1,_xlfn.XLOOKUP($A152,'PY1 Data(H)'!$A$1:$A$288,'PY1 Data(H)'!$A$1:$CZ$288))</f>
        <v>#N/A</v>
      </c>
      <c r="CF152" s="176" t="e" cm="1">
        <f t="array" ref="CF152">_xlfn.XLOOKUP(CF$1,'PY1 Data(H)'!$A$1:$CZ$1,_xlfn.XLOOKUP($A152,'PY1 Data(H)'!$A$1:$A$288,'PY1 Data(H)'!$A$1:$CZ$288))</f>
        <v>#N/A</v>
      </c>
      <c r="CG152" s="176" t="e" cm="1">
        <f t="array" ref="CG152">_xlfn.XLOOKUP(CG$1,'PY1 Data(H)'!$A$1:$CZ$1,_xlfn.XLOOKUP($A152,'PY1 Data(H)'!$A$1:$A$288,'PY1 Data(H)'!$A$1:$CZ$288))</f>
        <v>#N/A</v>
      </c>
      <c r="CH152" s="176" t="e" cm="1">
        <f t="array" ref="CH152">_xlfn.XLOOKUP(CH$1,'PY1 Data(H)'!$A$1:$CZ$1,_xlfn.XLOOKUP($A152,'PY1 Data(H)'!$A$1:$A$288,'PY1 Data(H)'!$A$1:$CZ$288))</f>
        <v>#N/A</v>
      </c>
      <c r="CI152" s="176" t="e" cm="1">
        <f t="array" ref="CI152">_xlfn.XLOOKUP(CI$1,'PY1 Data(H)'!$A$1:$CZ$1,_xlfn.XLOOKUP($A152,'PY1 Data(H)'!$A$1:$A$288,'PY1 Data(H)'!$A$1:$CZ$288))</f>
        <v>#N/A</v>
      </c>
      <c r="CJ152" s="176" t="e" cm="1">
        <f t="array" ref="CJ152">_xlfn.XLOOKUP(CJ$1,'PY1 Data(H)'!$A$1:$CZ$1,_xlfn.XLOOKUP($A152,'PY1 Data(H)'!$A$1:$A$288,'PY1 Data(H)'!$A$1:$CZ$288))</f>
        <v>#N/A</v>
      </c>
      <c r="CK152" s="176" t="e" cm="1">
        <f t="array" ref="CK152">_xlfn.XLOOKUP(CK$1,'PY1 Data(H)'!$A$1:$CZ$1,_xlfn.XLOOKUP($A152,'PY1 Data(H)'!$A$1:$A$288,'PY1 Data(H)'!$A$1:$CZ$288))</f>
        <v>#N/A</v>
      </c>
      <c r="CL152" s="176" t="e" cm="1">
        <f t="array" ref="CL152">_xlfn.XLOOKUP(CL$1,'PY1 Data(H)'!$A$1:$CZ$1,_xlfn.XLOOKUP($A152,'PY1 Data(H)'!$A$1:$A$288,'PY1 Data(H)'!$A$1:$CZ$288))</f>
        <v>#N/A</v>
      </c>
      <c r="CM152" s="176" t="e" cm="1">
        <f t="array" ref="CM152">_xlfn.XLOOKUP(CM$1,'PY1 Data(H)'!$A$1:$CZ$1,_xlfn.XLOOKUP($A152,'PY1 Data(H)'!$A$1:$A$288,'PY1 Data(H)'!$A$1:$CZ$288))</f>
        <v>#N/A</v>
      </c>
      <c r="CN152" s="176" t="e" cm="1">
        <f t="array" ref="CN152">_xlfn.XLOOKUP(CN$1,'PY1 Data(H)'!$A$1:$CZ$1,_xlfn.XLOOKUP($A152,'PY1 Data(H)'!$A$1:$A$288,'PY1 Data(H)'!$A$1:$CZ$288))</f>
        <v>#N/A</v>
      </c>
      <c r="CO152" s="176" t="e" cm="1">
        <f t="array" ref="CO152">_xlfn.XLOOKUP(CO$1,'PY1 Data(H)'!$A$1:$CZ$1,_xlfn.XLOOKUP($A152,'PY1 Data(H)'!$A$1:$A$288,'PY1 Data(H)'!$A$1:$CZ$288))</f>
        <v>#N/A</v>
      </c>
      <c r="CP152" s="176" t="e" cm="1">
        <f t="array" ref="CP152">_xlfn.XLOOKUP(CP$1,'PY1 Data(H)'!$A$1:$CZ$1,_xlfn.XLOOKUP($A152,'PY1 Data(H)'!$A$1:$A$288,'PY1 Data(H)'!$A$1:$CZ$288))</f>
        <v>#N/A</v>
      </c>
      <c r="CQ152" s="176" t="e" cm="1">
        <f t="array" ref="CQ152">_xlfn.XLOOKUP(CQ$1,'PY1 Data(H)'!$A$1:$CZ$1,_xlfn.XLOOKUP($A152,'PY1 Data(H)'!$A$1:$A$288,'PY1 Data(H)'!$A$1:$CZ$288))</f>
        <v>#N/A</v>
      </c>
      <c r="CR152" s="176" t="e" cm="1">
        <f t="array" ref="CR152">_xlfn.XLOOKUP(CR$1,'PY1 Data(H)'!$A$1:$CZ$1,_xlfn.XLOOKUP($A152,'PY1 Data(H)'!$A$1:$A$288,'PY1 Data(H)'!$A$1:$CZ$288))</f>
        <v>#N/A</v>
      </c>
      <c r="CS152" s="176" t="e" cm="1">
        <f t="array" ref="CS152">_xlfn.XLOOKUP(CS$1,'PY1 Data(H)'!$A$1:$CZ$1,_xlfn.XLOOKUP($A152,'PY1 Data(H)'!$A$1:$A$288,'PY1 Data(H)'!$A$1:$CZ$288))</f>
        <v>#N/A</v>
      </c>
      <c r="CT152" s="176" t="e" cm="1">
        <f t="array" ref="CT152">_xlfn.XLOOKUP(CT$1,'PY1 Data(H)'!$A$1:$CZ$1,_xlfn.XLOOKUP($A152,'PY1 Data(H)'!$A$1:$A$288,'PY1 Data(H)'!$A$1:$CZ$288))</f>
        <v>#N/A</v>
      </c>
      <c r="CU152" s="176" t="e" cm="1">
        <f t="array" ref="CU152">_xlfn.XLOOKUP(CU$1,'PY1 Data(H)'!$A$1:$CZ$1,_xlfn.XLOOKUP($A152,'PY1 Data(H)'!$A$1:$A$288,'PY1 Data(H)'!$A$1:$CZ$288))</f>
        <v>#N/A</v>
      </c>
      <c r="CV152" s="176" t="e" cm="1">
        <f t="array" ref="CV152">_xlfn.XLOOKUP(CV$1,'PY1 Data(H)'!$A$1:$CZ$1,_xlfn.XLOOKUP($A152,'PY1 Data(H)'!$A$1:$A$288,'PY1 Data(H)'!$A$1:$CZ$288))</f>
        <v>#N/A</v>
      </c>
      <c r="CW152" s="176" t="e" cm="1">
        <f t="array" ref="CW152">_xlfn.XLOOKUP(CW$1,'PY1 Data(H)'!$A$1:$CZ$1,_xlfn.XLOOKUP($A152,'PY1 Data(H)'!$A$1:$A$288,'PY1 Data(H)'!$A$1:$CZ$288))</f>
        <v>#N/A</v>
      </c>
      <c r="CX152" s="176" t="e" cm="1">
        <f t="array" ref="CX152">_xlfn.XLOOKUP(CX$1,'PY1 Data(H)'!$A$1:$CZ$1,_xlfn.XLOOKUP($A152,'PY1 Data(H)'!$A$1:$A$288,'PY1 Data(H)'!$A$1:$CZ$288))</f>
        <v>#N/A</v>
      </c>
      <c r="CY152" s="176" t="e" cm="1">
        <f t="array" ref="CY152">_xlfn.XLOOKUP(CY$1,'PY1 Data(H)'!$A$1:$CZ$1,_xlfn.XLOOKUP($A152,'PY1 Data(H)'!$A$1:$A$288,'PY1 Data(H)'!$A$1:$CZ$288))</f>
        <v>#N/A</v>
      </c>
    </row>
    <row r="153" spans="1:103" x14ac:dyDescent="0.3">
      <c r="A153">
        <v>515</v>
      </c>
      <c r="D153" s="176" cm="1">
        <f t="array" ref="D153">_xlfn.XLOOKUP(D$1,'PY1 Data(H)'!$A$1:$CZ$1,_xlfn.XLOOKUP($A153,'PY1 Data(H)'!$A$1:$A$288,'PY1 Data(H)'!$A$1:$CZ$288))</f>
        <v>0</v>
      </c>
      <c r="E153" s="176" cm="1">
        <f t="array" ref="E153">_xlfn.XLOOKUP(E$1,'PY1 Data(H)'!$A$1:$CZ$1,_xlfn.XLOOKUP($A153,'PY1 Data(H)'!$A$1:$A$288,'PY1 Data(H)'!$A$1:$CZ$288))</f>
        <v>0</v>
      </c>
      <c r="F153" s="176" cm="1">
        <f t="array" ref="F153">_xlfn.XLOOKUP(F$1,'PY1 Data(H)'!$A$1:$CZ$1,_xlfn.XLOOKUP($A153,'PY1 Data(H)'!$A$1:$A$288,'PY1 Data(H)'!$A$1:$CZ$288))</f>
        <v>0</v>
      </c>
      <c r="G153" s="176" cm="1">
        <f t="array" ref="G153">_xlfn.XLOOKUP(G$1,'PY1 Data(H)'!$A$1:$CZ$1,_xlfn.XLOOKUP($A153,'PY1 Data(H)'!$A$1:$A$288,'PY1 Data(H)'!$A$1:$CZ$288))</f>
        <v>0</v>
      </c>
      <c r="H153" s="176" cm="1">
        <f t="array" ref="H153">_xlfn.XLOOKUP(H$1,'PY1 Data(H)'!$A$1:$CZ$1,_xlfn.XLOOKUP($A153,'PY1 Data(H)'!$A$1:$A$288,'PY1 Data(H)'!$A$1:$CZ$288))</f>
        <v>0</v>
      </c>
      <c r="I153" s="176" cm="1">
        <f t="array" ref="I153">_xlfn.XLOOKUP(I$1,'PY1 Data(H)'!$A$1:$CZ$1,_xlfn.XLOOKUP($A153,'PY1 Data(H)'!$A$1:$A$288,'PY1 Data(H)'!$A$1:$CZ$288))</f>
        <v>0</v>
      </c>
      <c r="J153" s="176" cm="1">
        <f t="array" ref="J153">_xlfn.XLOOKUP(J$1,'PY1 Data(H)'!$A$1:$CZ$1,_xlfn.XLOOKUP($A153,'PY1 Data(H)'!$A$1:$A$288,'PY1 Data(H)'!$A$1:$CZ$288))</f>
        <v>0</v>
      </c>
      <c r="K153" s="176" cm="1">
        <f t="array" ref="K153">_xlfn.XLOOKUP(K$1,'PY1 Data(H)'!$A$1:$CZ$1,_xlfn.XLOOKUP($A153,'PY1 Data(H)'!$A$1:$A$288,'PY1 Data(H)'!$A$1:$CZ$288))</f>
        <v>0</v>
      </c>
      <c r="L153" s="176" cm="1">
        <f t="array" ref="L153">_xlfn.XLOOKUP(L$1,'PY1 Data(H)'!$A$1:$CZ$1,_xlfn.XLOOKUP($A153,'PY1 Data(H)'!$A$1:$A$288,'PY1 Data(H)'!$A$1:$CZ$288))</f>
        <v>141098</v>
      </c>
      <c r="M153" s="176" cm="1">
        <f t="array" ref="M153">_xlfn.XLOOKUP(M$1,'PY1 Data(H)'!$A$1:$CZ$1,_xlfn.XLOOKUP($A153,'PY1 Data(H)'!$A$1:$A$288,'PY1 Data(H)'!$A$1:$CZ$288))</f>
        <v>218107560</v>
      </c>
      <c r="N153" s="176" cm="1">
        <f t="array" ref="N153">_xlfn.XLOOKUP(N$1,'PY1 Data(H)'!$A$1:$CZ$1,_xlfn.XLOOKUP($A153,'PY1 Data(H)'!$A$1:$A$288,'PY1 Data(H)'!$A$1:$CZ$288))</f>
        <v>0</v>
      </c>
      <c r="O153" s="176" cm="1">
        <f t="array" ref="O153">_xlfn.XLOOKUP(O$1,'PY1 Data(H)'!$A$1:$CZ$1,_xlfn.XLOOKUP($A153,'PY1 Data(H)'!$A$1:$A$288,'PY1 Data(H)'!$A$1:$CZ$288))</f>
        <v>411551</v>
      </c>
      <c r="P153" s="176" cm="1">
        <f t="array" ref="P153">_xlfn.XLOOKUP(P$1,'PY1 Data(H)'!$A$1:$CZ$1,_xlfn.XLOOKUP($A153,'PY1 Data(H)'!$A$1:$A$288,'PY1 Data(H)'!$A$1:$CZ$288))</f>
        <v>0</v>
      </c>
      <c r="Q153" s="176" cm="1">
        <f t="array" ref="Q153">_xlfn.XLOOKUP(Q$1,'PY1 Data(H)'!$A$1:$CZ$1,_xlfn.XLOOKUP($A153,'PY1 Data(H)'!$A$1:$A$288,'PY1 Data(H)'!$A$1:$CZ$288))</f>
        <v>173863</v>
      </c>
      <c r="R153" s="176" cm="1">
        <f t="array" ref="R153">_xlfn.XLOOKUP(R$1,'PY1 Data(H)'!$A$1:$CZ$1,_xlfn.XLOOKUP($A153,'PY1 Data(H)'!$A$1:$A$288,'PY1 Data(H)'!$A$1:$CZ$288))</f>
        <v>0</v>
      </c>
      <c r="S153" s="176" cm="1">
        <f t="array" ref="S153">_xlfn.XLOOKUP(S$1,'PY1 Data(H)'!$A$1:$CZ$1,_xlfn.XLOOKUP($A153,'PY1 Data(H)'!$A$1:$A$288,'PY1 Data(H)'!$A$1:$CZ$288))</f>
        <v>2119264</v>
      </c>
      <c r="T153" s="176" cm="1">
        <f t="array" ref="T153">_xlfn.XLOOKUP(T$1,'PY1 Data(H)'!$A$1:$CZ$1,_xlfn.XLOOKUP($A153,'PY1 Data(H)'!$A$1:$A$288,'PY1 Data(H)'!$A$1:$CZ$288))</f>
        <v>0</v>
      </c>
      <c r="U153" s="176" cm="1">
        <f t="array" ref="U153">_xlfn.XLOOKUP(U$1,'PY1 Data(H)'!$A$1:$CZ$1,_xlfn.XLOOKUP($A153,'PY1 Data(H)'!$A$1:$A$288,'PY1 Data(H)'!$A$1:$CZ$288))</f>
        <v>0</v>
      </c>
      <c r="V153" s="176" cm="1">
        <f t="array" ref="V153">_xlfn.XLOOKUP(V$1,'PY1 Data(H)'!$A$1:$CZ$1,_xlfn.XLOOKUP($A153,'PY1 Data(H)'!$A$1:$A$288,'PY1 Data(H)'!$A$1:$CZ$288))</f>
        <v>5478618</v>
      </c>
      <c r="W153" s="176" cm="1">
        <f t="array" ref="W153">_xlfn.XLOOKUP(W$1,'PY1 Data(H)'!$A$1:$CZ$1,_xlfn.XLOOKUP($A153,'PY1 Data(H)'!$A$1:$A$288,'PY1 Data(H)'!$A$1:$CZ$288))</f>
        <v>0</v>
      </c>
      <c r="X153" s="176" cm="1">
        <f t="array" ref="X153">_xlfn.XLOOKUP(X$1,'PY1 Data(H)'!$A$1:$CZ$1,_xlfn.XLOOKUP($A153,'PY1 Data(H)'!$A$1:$A$288,'PY1 Data(H)'!$A$1:$CZ$288))</f>
        <v>1512335</v>
      </c>
      <c r="Y153" s="176" cm="1">
        <f t="array" ref="Y153">_xlfn.XLOOKUP(Y$1,'PY1 Data(H)'!$A$1:$CZ$1,_xlfn.XLOOKUP($A153,'PY1 Data(H)'!$A$1:$A$288,'PY1 Data(H)'!$A$1:$CZ$288))</f>
        <v>31688</v>
      </c>
      <c r="Z153" s="176" cm="1">
        <f t="array" ref="Z153">_xlfn.XLOOKUP(Z$1,'PY1 Data(H)'!$A$1:$CZ$1,_xlfn.XLOOKUP($A153,'PY1 Data(H)'!$A$1:$A$288,'PY1 Data(H)'!$A$1:$CZ$288))</f>
        <v>0</v>
      </c>
      <c r="AA153" s="176" cm="1">
        <f t="array" ref="AA153">_xlfn.XLOOKUP(AA$1,'PY1 Data(H)'!$A$1:$CZ$1,_xlfn.XLOOKUP($A153,'PY1 Data(H)'!$A$1:$A$288,'PY1 Data(H)'!$A$1:$CZ$288))</f>
        <v>0</v>
      </c>
      <c r="AB153" s="176" cm="1">
        <f t="array" ref="AB153">_xlfn.XLOOKUP(AB$1,'PY1 Data(H)'!$A$1:$CZ$1,_xlfn.XLOOKUP($A153,'PY1 Data(H)'!$A$1:$A$288,'PY1 Data(H)'!$A$1:$CZ$288))</f>
        <v>60849080</v>
      </c>
      <c r="AC153" s="176" cm="1">
        <f t="array" ref="AC153">_xlfn.XLOOKUP(AC$1,'PY1 Data(H)'!$A$1:$CZ$1,_xlfn.XLOOKUP($A153,'PY1 Data(H)'!$A$1:$A$288,'PY1 Data(H)'!$A$1:$CZ$288))</f>
        <v>0</v>
      </c>
      <c r="AD153" s="176" cm="1">
        <f t="array" ref="AD153">_xlfn.XLOOKUP(AD$1,'PY1 Data(H)'!$A$1:$CZ$1,_xlfn.XLOOKUP($A153,'PY1 Data(H)'!$A$1:$A$288,'PY1 Data(H)'!$A$1:$CZ$288))</f>
        <v>47964294</v>
      </c>
      <c r="AE153" s="176" cm="1">
        <f t="array" ref="AE153">_xlfn.XLOOKUP(AE$1,'PY1 Data(H)'!$A$1:$CZ$1,_xlfn.XLOOKUP($A153,'PY1 Data(H)'!$A$1:$A$288,'PY1 Data(H)'!$A$1:$CZ$288))</f>
        <v>56852042</v>
      </c>
      <c r="AF153" s="176" cm="1">
        <f t="array" ref="AF153">_xlfn.XLOOKUP(AF$1,'PY1 Data(H)'!$A$1:$CZ$1,_xlfn.XLOOKUP($A153,'PY1 Data(H)'!$A$1:$A$288,'PY1 Data(H)'!$A$1:$CZ$288))</f>
        <v>0</v>
      </c>
      <c r="AG153" s="176" cm="1">
        <f t="array" ref="AG153">_xlfn.XLOOKUP(AG$1,'PY1 Data(H)'!$A$1:$CZ$1,_xlfn.XLOOKUP($A153,'PY1 Data(H)'!$A$1:$A$288,'PY1 Data(H)'!$A$1:$CZ$288))</f>
        <v>15857283</v>
      </c>
      <c r="AH153" s="176" cm="1">
        <f t="array" ref="AH153">_xlfn.XLOOKUP(AH$1,'PY1 Data(H)'!$A$1:$CZ$1,_xlfn.XLOOKUP($A153,'PY1 Data(H)'!$A$1:$A$288,'PY1 Data(H)'!$A$1:$CZ$288))</f>
        <v>0</v>
      </c>
      <c r="AI153" s="176" cm="1">
        <f t="array" ref="AI153">_xlfn.XLOOKUP(AI$1,'PY1 Data(H)'!$A$1:$CZ$1,_xlfn.XLOOKUP($A153,'PY1 Data(H)'!$A$1:$A$288,'PY1 Data(H)'!$A$1:$CZ$288))</f>
        <v>56854766</v>
      </c>
      <c r="AJ153" s="176" cm="1">
        <f t="array" ref="AJ153">_xlfn.XLOOKUP(AJ$1,'PY1 Data(H)'!$A$1:$CZ$1,_xlfn.XLOOKUP($A153,'PY1 Data(H)'!$A$1:$A$288,'PY1 Data(H)'!$A$1:$CZ$288))</f>
        <v>1166880</v>
      </c>
      <c r="AK153" s="176" cm="1">
        <f t="array" ref="AK153">_xlfn.XLOOKUP(AK$1,'PY1 Data(H)'!$A$1:$CZ$1,_xlfn.XLOOKUP($A153,'PY1 Data(H)'!$A$1:$A$288,'PY1 Data(H)'!$A$1:$CZ$288))</f>
        <v>0</v>
      </c>
      <c r="AL153" s="176" cm="1">
        <f t="array" ref="AL153">_xlfn.XLOOKUP(AL$1,'PY1 Data(H)'!$A$1:$CZ$1,_xlfn.XLOOKUP($A153,'PY1 Data(H)'!$A$1:$A$288,'PY1 Data(H)'!$A$1:$CZ$288))</f>
        <v>0</v>
      </c>
      <c r="AM153" s="176" cm="1">
        <f t="array" ref="AM153">_xlfn.XLOOKUP(AM$1,'PY1 Data(H)'!$A$1:$CZ$1,_xlfn.XLOOKUP($A153,'PY1 Data(H)'!$A$1:$A$288,'PY1 Data(H)'!$A$1:$CZ$288))</f>
        <v>0</v>
      </c>
      <c r="AN153" s="176" cm="1">
        <f t="array" ref="AN153">_xlfn.XLOOKUP(AN$1,'PY1 Data(H)'!$A$1:$CZ$1,_xlfn.XLOOKUP($A153,'PY1 Data(H)'!$A$1:$A$288,'PY1 Data(H)'!$A$1:$CZ$288))</f>
        <v>0</v>
      </c>
      <c r="AO153" s="176" cm="1">
        <f t="array" ref="AO153">_xlfn.XLOOKUP(AO$1,'PY1 Data(H)'!$A$1:$CZ$1,_xlfn.XLOOKUP($A153,'PY1 Data(H)'!$A$1:$A$288,'PY1 Data(H)'!$A$1:$CZ$288))</f>
        <v>0</v>
      </c>
      <c r="AP153" s="176" cm="1">
        <f t="array" ref="AP153">_xlfn.XLOOKUP(AP$1,'PY1 Data(H)'!$A$1:$CZ$1,_xlfn.XLOOKUP($A153,'PY1 Data(H)'!$A$1:$A$288,'PY1 Data(H)'!$A$1:$CZ$288))</f>
        <v>0</v>
      </c>
      <c r="AQ153" s="176" cm="1">
        <f t="array" ref="AQ153">_xlfn.XLOOKUP(AQ$1,'PY1 Data(H)'!$A$1:$CZ$1,_xlfn.XLOOKUP($A153,'PY1 Data(H)'!$A$1:$A$288,'PY1 Data(H)'!$A$1:$CZ$288))</f>
        <v>0</v>
      </c>
      <c r="AR153" s="176" cm="1">
        <f t="array" ref="AR153">_xlfn.XLOOKUP(AR$1,'PY1 Data(H)'!$A$1:$CZ$1,_xlfn.XLOOKUP($A153,'PY1 Data(H)'!$A$1:$A$288,'PY1 Data(H)'!$A$1:$CZ$288))</f>
        <v>0</v>
      </c>
      <c r="AS153" s="176" cm="1">
        <f t="array" ref="AS153">_xlfn.XLOOKUP(AS$1,'PY1 Data(H)'!$A$1:$CZ$1,_xlfn.XLOOKUP($A153,'PY1 Data(H)'!$A$1:$A$288,'PY1 Data(H)'!$A$1:$CZ$288))</f>
        <v>0</v>
      </c>
      <c r="AT153" s="176" cm="1">
        <f t="array" ref="AT153">_xlfn.XLOOKUP(AT$1,'PY1 Data(H)'!$A$1:$CZ$1,_xlfn.XLOOKUP($A153,'PY1 Data(H)'!$A$1:$A$288,'PY1 Data(H)'!$A$1:$CZ$288))</f>
        <v>16118978</v>
      </c>
      <c r="AU153" s="176" cm="1">
        <f t="array" ref="AU153">_xlfn.XLOOKUP(AU$1,'PY1 Data(H)'!$A$1:$CZ$1,_xlfn.XLOOKUP($A153,'PY1 Data(H)'!$A$1:$A$288,'PY1 Data(H)'!$A$1:$CZ$288))</f>
        <v>0</v>
      </c>
      <c r="AV153" s="176" cm="1">
        <f t="array" ref="AV153">_xlfn.XLOOKUP(AV$1,'PY1 Data(H)'!$A$1:$CZ$1,_xlfn.XLOOKUP($A153,'PY1 Data(H)'!$A$1:$A$288,'PY1 Data(H)'!$A$1:$CZ$288))</f>
        <v>0</v>
      </c>
      <c r="AW153" s="176" cm="1">
        <f t="array" ref="AW153">_xlfn.XLOOKUP(AW$1,'PY1 Data(H)'!$A$1:$CZ$1,_xlfn.XLOOKUP($A153,'PY1 Data(H)'!$A$1:$A$288,'PY1 Data(H)'!$A$1:$CZ$288))</f>
        <v>211250</v>
      </c>
      <c r="AX153" s="176" cm="1">
        <f t="array" ref="AX153">_xlfn.XLOOKUP(AX$1,'PY1 Data(H)'!$A$1:$CZ$1,_xlfn.XLOOKUP($A153,'PY1 Data(H)'!$A$1:$A$288,'PY1 Data(H)'!$A$1:$CZ$288))</f>
        <v>124620</v>
      </c>
      <c r="AY153" s="176" cm="1">
        <f t="array" ref="AY153">_xlfn.XLOOKUP(AY$1,'PY1 Data(H)'!$A$1:$CZ$1,_xlfn.XLOOKUP($A153,'PY1 Data(H)'!$A$1:$A$288,'PY1 Data(H)'!$A$1:$CZ$288))</f>
        <v>0</v>
      </c>
      <c r="AZ153" s="176" cm="1">
        <f t="array" ref="AZ153">_xlfn.XLOOKUP(AZ$1,'PY1 Data(H)'!$A$1:$CZ$1,_xlfn.XLOOKUP($A153,'PY1 Data(H)'!$A$1:$A$288,'PY1 Data(H)'!$A$1:$CZ$288))</f>
        <v>0</v>
      </c>
      <c r="BA153" s="176" cm="1">
        <f t="array" ref="BA153">_xlfn.XLOOKUP(BA$1,'PY1 Data(H)'!$A$1:$CZ$1,_xlfn.XLOOKUP($A153,'PY1 Data(H)'!$A$1:$A$288,'PY1 Data(H)'!$A$1:$CZ$288))</f>
        <v>0</v>
      </c>
      <c r="BB153" s="176" cm="1">
        <f t="array" ref="BB153">_xlfn.XLOOKUP(BB$1,'PY1 Data(H)'!$A$1:$CZ$1,_xlfn.XLOOKUP($A153,'PY1 Data(H)'!$A$1:$A$288,'PY1 Data(H)'!$A$1:$CZ$288))</f>
        <v>0</v>
      </c>
      <c r="BC153" s="176" cm="1">
        <f t="array" ref="BC153">_xlfn.XLOOKUP(BC$1,'PY1 Data(H)'!$A$1:$CZ$1,_xlfn.XLOOKUP($A153,'PY1 Data(H)'!$A$1:$A$288,'PY1 Data(H)'!$A$1:$CZ$288))</f>
        <v>0</v>
      </c>
      <c r="BD153" s="176" cm="1">
        <f t="array" ref="BD153">_xlfn.XLOOKUP(BD$1,'PY1 Data(H)'!$A$1:$CZ$1,_xlfn.XLOOKUP($A153,'PY1 Data(H)'!$A$1:$A$288,'PY1 Data(H)'!$A$1:$CZ$288))</f>
        <v>0</v>
      </c>
      <c r="BE153" s="176" cm="1">
        <f t="array" ref="BE153">_xlfn.XLOOKUP(BE$1,'PY1 Data(H)'!$A$1:$CZ$1,_xlfn.XLOOKUP($A153,'PY1 Data(H)'!$A$1:$A$288,'PY1 Data(H)'!$A$1:$CZ$288))</f>
        <v>0</v>
      </c>
      <c r="BF153" s="176" cm="1">
        <f t="array" ref="BF153">_xlfn.XLOOKUP(BF$1,'PY1 Data(H)'!$A$1:$CZ$1,_xlfn.XLOOKUP($A153,'PY1 Data(H)'!$A$1:$A$288,'PY1 Data(H)'!$A$1:$CZ$288))</f>
        <v>41787579</v>
      </c>
      <c r="BG153" s="176" cm="1">
        <f t="array" ref="BG153">_xlfn.XLOOKUP(BG$1,'PY1 Data(H)'!$A$1:$CZ$1,_xlfn.XLOOKUP($A153,'PY1 Data(H)'!$A$1:$A$288,'PY1 Data(H)'!$A$1:$CZ$288))</f>
        <v>0</v>
      </c>
      <c r="BH153" s="176" cm="1">
        <f t="array" ref="BH153">_xlfn.XLOOKUP(BH$1,'PY1 Data(H)'!$A$1:$CZ$1,_xlfn.XLOOKUP($A153,'PY1 Data(H)'!$A$1:$A$288,'PY1 Data(H)'!$A$1:$CZ$288))</f>
        <v>0</v>
      </c>
      <c r="BI153" s="176" cm="1">
        <f t="array" ref="BI153">_xlfn.XLOOKUP(BI$1,'PY1 Data(H)'!$A$1:$CZ$1,_xlfn.XLOOKUP($A153,'PY1 Data(H)'!$A$1:$A$288,'PY1 Data(H)'!$A$1:$CZ$288))</f>
        <v>0</v>
      </c>
      <c r="BJ153" s="176" cm="1">
        <f t="array" ref="BJ153">_xlfn.XLOOKUP(BJ$1,'PY1 Data(H)'!$A$1:$CZ$1,_xlfn.XLOOKUP($A153,'PY1 Data(H)'!$A$1:$A$288,'PY1 Data(H)'!$A$1:$CZ$288))</f>
        <v>0</v>
      </c>
      <c r="BK153" s="176" cm="1">
        <f t="array" ref="BK153">_xlfn.XLOOKUP(BK$1,'PY1 Data(H)'!$A$1:$CZ$1,_xlfn.XLOOKUP($A153,'PY1 Data(H)'!$A$1:$A$288,'PY1 Data(H)'!$A$1:$CZ$288))</f>
        <v>0</v>
      </c>
      <c r="BL153" s="176" cm="1">
        <f t="array" ref="BL153">_xlfn.XLOOKUP(BL$1,'PY1 Data(H)'!$A$1:$CZ$1,_xlfn.XLOOKUP($A153,'PY1 Data(H)'!$A$1:$A$288,'PY1 Data(H)'!$A$1:$CZ$288))</f>
        <v>0</v>
      </c>
      <c r="BM153" s="176" cm="1">
        <f t="array" ref="BM153">_xlfn.XLOOKUP(BM$1,'PY1 Data(H)'!$A$1:$CZ$1,_xlfn.XLOOKUP($A153,'PY1 Data(H)'!$A$1:$A$288,'PY1 Data(H)'!$A$1:$CZ$288))</f>
        <v>5568132</v>
      </c>
      <c r="BN153" s="176" cm="1">
        <f t="array" ref="BN153">_xlfn.XLOOKUP(BN$1,'PY1 Data(H)'!$A$1:$CZ$1,_xlfn.XLOOKUP($A153,'PY1 Data(H)'!$A$1:$A$288,'PY1 Data(H)'!$A$1:$CZ$288))</f>
        <v>20066449</v>
      </c>
      <c r="BO153" s="176" cm="1">
        <f t="array" ref="BO153">_xlfn.XLOOKUP(BO$1,'PY1 Data(H)'!$A$1:$CZ$1,_xlfn.XLOOKUP($A153,'PY1 Data(H)'!$A$1:$A$288,'PY1 Data(H)'!$A$1:$CZ$288))</f>
        <v>0</v>
      </c>
      <c r="BP153" s="176" cm="1">
        <f t="array" ref="BP153">_xlfn.XLOOKUP(BP$1,'PY1 Data(H)'!$A$1:$CZ$1,_xlfn.XLOOKUP($A153,'PY1 Data(H)'!$A$1:$A$288,'PY1 Data(H)'!$A$1:$CZ$288))</f>
        <v>0</v>
      </c>
      <c r="BQ153" s="176" cm="1">
        <f t="array" ref="BQ153">_xlfn.XLOOKUP(BQ$1,'PY1 Data(H)'!$A$1:$CZ$1,_xlfn.XLOOKUP($A153,'PY1 Data(H)'!$A$1:$A$288,'PY1 Data(H)'!$A$1:$CZ$288))</f>
        <v>0</v>
      </c>
      <c r="BR153" s="176" cm="1">
        <f t="array" ref="BR153">_xlfn.XLOOKUP(BR$1,'PY1 Data(H)'!$A$1:$CZ$1,_xlfn.XLOOKUP($A153,'PY1 Data(H)'!$A$1:$A$288,'PY1 Data(H)'!$A$1:$CZ$288))</f>
        <v>0</v>
      </c>
      <c r="BS153" s="176" cm="1">
        <f t="array" ref="BS153">_xlfn.XLOOKUP(BS$1,'PY1 Data(H)'!$A$1:$CZ$1,_xlfn.XLOOKUP($A153,'PY1 Data(H)'!$A$1:$A$288,'PY1 Data(H)'!$A$1:$CZ$288))</f>
        <v>0</v>
      </c>
      <c r="BT153" s="176" cm="1">
        <f t="array" ref="BT153">_xlfn.XLOOKUP(BT$1,'PY1 Data(H)'!$A$1:$CZ$1,_xlfn.XLOOKUP($A153,'PY1 Data(H)'!$A$1:$A$288,'PY1 Data(H)'!$A$1:$CZ$288))</f>
        <v>7262585</v>
      </c>
      <c r="BU153" s="176" cm="1">
        <f t="array" ref="BU153">_xlfn.XLOOKUP(BU$1,'PY1 Data(H)'!$A$1:$CZ$1,_xlfn.XLOOKUP($A153,'PY1 Data(H)'!$A$1:$A$288,'PY1 Data(H)'!$A$1:$CZ$288))</f>
        <v>14881284</v>
      </c>
      <c r="BV153" s="176" cm="1">
        <f t="array" ref="BV153">_xlfn.XLOOKUP(BV$1,'PY1 Data(H)'!$A$1:$CZ$1,_xlfn.XLOOKUP($A153,'PY1 Data(H)'!$A$1:$A$288,'PY1 Data(H)'!$A$1:$CZ$288))</f>
        <v>0</v>
      </c>
      <c r="BW153" s="176" cm="1">
        <f t="array" ref="BW153">_xlfn.XLOOKUP(BW$1,'PY1 Data(H)'!$A$1:$CZ$1,_xlfn.XLOOKUP($A153,'PY1 Data(H)'!$A$1:$A$288,'PY1 Data(H)'!$A$1:$CZ$288))</f>
        <v>0</v>
      </c>
      <c r="BX153" s="176" cm="1">
        <f t="array" ref="BX153">_xlfn.XLOOKUP(BX$1,'PY1 Data(H)'!$A$1:$CZ$1,_xlfn.XLOOKUP($A153,'PY1 Data(H)'!$A$1:$A$288,'PY1 Data(H)'!$A$1:$CZ$288))</f>
        <v>0</v>
      </c>
      <c r="BY153" s="176" cm="1">
        <f t="array" ref="BY153">_xlfn.XLOOKUP(BY$1,'PY1 Data(H)'!$A$1:$CZ$1,_xlfn.XLOOKUP($A153,'PY1 Data(H)'!$A$1:$A$288,'PY1 Data(H)'!$A$1:$CZ$288))</f>
        <v>0</v>
      </c>
      <c r="BZ153" s="176" cm="1">
        <f t="array" ref="BZ153">_xlfn.XLOOKUP(BZ$1,'PY1 Data(H)'!$A$1:$CZ$1,_xlfn.XLOOKUP($A153,'PY1 Data(H)'!$A$1:$A$288,'PY1 Data(H)'!$A$1:$CZ$288))</f>
        <v>0</v>
      </c>
      <c r="CA153" s="176" cm="1">
        <f t="array" ref="CA153">_xlfn.XLOOKUP(CA$1,'PY1 Data(H)'!$A$1:$CZ$1,_xlfn.XLOOKUP($A153,'PY1 Data(H)'!$A$1:$A$288,'PY1 Data(H)'!$A$1:$CZ$288))</f>
        <v>0</v>
      </c>
      <c r="CB153" s="176" cm="1">
        <f t="array" ref="CB153">_xlfn.XLOOKUP(CB$1,'PY1 Data(H)'!$A$1:$CZ$1,_xlfn.XLOOKUP($A153,'PY1 Data(H)'!$A$1:$A$288,'PY1 Data(H)'!$A$1:$CZ$288))</f>
        <v>653587</v>
      </c>
      <c r="CC153" s="176" cm="1">
        <f t="array" ref="CC153">_xlfn.XLOOKUP(CC$1,'PY1 Data(H)'!$A$1:$CZ$1,_xlfn.XLOOKUP($A153,'PY1 Data(H)'!$A$1:$A$288,'PY1 Data(H)'!$A$1:$CZ$288))</f>
        <v>1379921</v>
      </c>
      <c r="CD153" s="176" cm="1">
        <f t="array" ref="CD153">_xlfn.XLOOKUP(CD$1,'PY1 Data(H)'!$A$1:$CZ$1,_xlfn.XLOOKUP($A153,'PY1 Data(H)'!$A$1:$A$288,'PY1 Data(H)'!$A$1:$CZ$288))</f>
        <v>24913787</v>
      </c>
      <c r="CE153" s="176" cm="1">
        <f t="array" ref="CE153">_xlfn.XLOOKUP(CE$1,'PY1 Data(H)'!$A$1:$CZ$1,_xlfn.XLOOKUP($A153,'PY1 Data(H)'!$A$1:$A$288,'PY1 Data(H)'!$A$1:$CZ$288))</f>
        <v>0</v>
      </c>
      <c r="CF153" s="176" cm="1">
        <f t="array" ref="CF153">_xlfn.XLOOKUP(CF$1,'PY1 Data(H)'!$A$1:$CZ$1,_xlfn.XLOOKUP($A153,'PY1 Data(H)'!$A$1:$A$288,'PY1 Data(H)'!$A$1:$CZ$288))</f>
        <v>0</v>
      </c>
      <c r="CG153" s="176" cm="1">
        <f t="array" ref="CG153">_xlfn.XLOOKUP(CG$1,'PY1 Data(H)'!$A$1:$CZ$1,_xlfn.XLOOKUP($A153,'PY1 Data(H)'!$A$1:$A$288,'PY1 Data(H)'!$A$1:$CZ$288))</f>
        <v>0</v>
      </c>
      <c r="CH153" s="176" cm="1">
        <f t="array" ref="CH153">_xlfn.XLOOKUP(CH$1,'PY1 Data(H)'!$A$1:$CZ$1,_xlfn.XLOOKUP($A153,'PY1 Data(H)'!$A$1:$A$288,'PY1 Data(H)'!$A$1:$CZ$288))</f>
        <v>0</v>
      </c>
      <c r="CI153" s="176" cm="1">
        <f t="array" ref="CI153">_xlfn.XLOOKUP(CI$1,'PY1 Data(H)'!$A$1:$CZ$1,_xlfn.XLOOKUP($A153,'PY1 Data(H)'!$A$1:$A$288,'PY1 Data(H)'!$A$1:$CZ$288))</f>
        <v>0</v>
      </c>
      <c r="CJ153" s="176" cm="1">
        <f t="array" ref="CJ153">_xlfn.XLOOKUP(CJ$1,'PY1 Data(H)'!$A$1:$CZ$1,_xlfn.XLOOKUP($A153,'PY1 Data(H)'!$A$1:$A$288,'PY1 Data(H)'!$A$1:$CZ$288))</f>
        <v>0</v>
      </c>
      <c r="CK153" s="176" cm="1">
        <f t="array" ref="CK153">_xlfn.XLOOKUP(CK$1,'PY1 Data(H)'!$A$1:$CZ$1,_xlfn.XLOOKUP($A153,'PY1 Data(H)'!$A$1:$A$288,'PY1 Data(H)'!$A$1:$CZ$288))</f>
        <v>0</v>
      </c>
      <c r="CL153" s="176" cm="1">
        <f t="array" ref="CL153">_xlfn.XLOOKUP(CL$1,'PY1 Data(H)'!$A$1:$CZ$1,_xlfn.XLOOKUP($A153,'PY1 Data(H)'!$A$1:$A$288,'PY1 Data(H)'!$A$1:$CZ$288))</f>
        <v>0</v>
      </c>
      <c r="CM153" s="176" cm="1">
        <f t="array" ref="CM153">_xlfn.XLOOKUP(CM$1,'PY1 Data(H)'!$A$1:$CZ$1,_xlfn.XLOOKUP($A153,'PY1 Data(H)'!$A$1:$A$288,'PY1 Data(H)'!$A$1:$CZ$288))</f>
        <v>0</v>
      </c>
      <c r="CN153" s="176" cm="1">
        <f t="array" ref="CN153">_xlfn.XLOOKUP(CN$1,'PY1 Data(H)'!$A$1:$CZ$1,_xlfn.XLOOKUP($A153,'PY1 Data(H)'!$A$1:$A$288,'PY1 Data(H)'!$A$1:$CZ$288))</f>
        <v>21837</v>
      </c>
      <c r="CO153" s="176" cm="1">
        <f t="array" ref="CO153">_xlfn.XLOOKUP(CO$1,'PY1 Data(H)'!$A$1:$CZ$1,_xlfn.XLOOKUP($A153,'PY1 Data(H)'!$A$1:$A$288,'PY1 Data(H)'!$A$1:$CZ$288))</f>
        <v>10816628</v>
      </c>
      <c r="CP153" s="176" cm="1">
        <f t="array" ref="CP153">_xlfn.XLOOKUP(CP$1,'PY1 Data(H)'!$A$1:$CZ$1,_xlfn.XLOOKUP($A153,'PY1 Data(H)'!$A$1:$A$288,'PY1 Data(H)'!$A$1:$CZ$288))</f>
        <v>0</v>
      </c>
      <c r="CQ153" s="176" cm="1">
        <f t="array" ref="CQ153">_xlfn.XLOOKUP(CQ$1,'PY1 Data(H)'!$A$1:$CZ$1,_xlfn.XLOOKUP($A153,'PY1 Data(H)'!$A$1:$A$288,'PY1 Data(H)'!$A$1:$CZ$288))</f>
        <v>0</v>
      </c>
      <c r="CR153" s="176" cm="1">
        <f t="array" ref="CR153">_xlfn.XLOOKUP(CR$1,'PY1 Data(H)'!$A$1:$CZ$1,_xlfn.XLOOKUP($A153,'PY1 Data(H)'!$A$1:$A$288,'PY1 Data(H)'!$A$1:$CZ$288))</f>
        <v>0</v>
      </c>
      <c r="CS153" s="176" cm="1">
        <f t="array" ref="CS153">_xlfn.XLOOKUP(CS$1,'PY1 Data(H)'!$A$1:$CZ$1,_xlfn.XLOOKUP($A153,'PY1 Data(H)'!$A$1:$A$288,'PY1 Data(H)'!$A$1:$CZ$288))</f>
        <v>0</v>
      </c>
      <c r="CT153" s="176" cm="1">
        <f t="array" ref="CT153">_xlfn.XLOOKUP(CT$1,'PY1 Data(H)'!$A$1:$CZ$1,_xlfn.XLOOKUP($A153,'PY1 Data(H)'!$A$1:$A$288,'PY1 Data(H)'!$A$1:$CZ$288))</f>
        <v>0</v>
      </c>
      <c r="CU153" s="176" cm="1">
        <f t="array" ref="CU153">_xlfn.XLOOKUP(CU$1,'PY1 Data(H)'!$A$1:$CZ$1,_xlfn.XLOOKUP($A153,'PY1 Data(H)'!$A$1:$A$288,'PY1 Data(H)'!$A$1:$CZ$288))</f>
        <v>150762</v>
      </c>
      <c r="CV153" s="176" cm="1">
        <f t="array" ref="CV153">_xlfn.XLOOKUP(CV$1,'PY1 Data(H)'!$A$1:$CZ$1,_xlfn.XLOOKUP($A153,'PY1 Data(H)'!$A$1:$A$288,'PY1 Data(H)'!$A$1:$CZ$288))</f>
        <v>0</v>
      </c>
      <c r="CW153" s="176" cm="1">
        <f t="array" ref="CW153">_xlfn.XLOOKUP(CW$1,'PY1 Data(H)'!$A$1:$CZ$1,_xlfn.XLOOKUP($A153,'PY1 Data(H)'!$A$1:$A$288,'PY1 Data(H)'!$A$1:$CZ$288))</f>
        <v>0</v>
      </c>
      <c r="CX153" s="176" cm="1">
        <f t="array" ref="CX153">_xlfn.XLOOKUP(CX$1,'PY1 Data(H)'!$A$1:$CZ$1,_xlfn.XLOOKUP($A153,'PY1 Data(H)'!$A$1:$A$288,'PY1 Data(H)'!$A$1:$CZ$288))</f>
        <v>0</v>
      </c>
      <c r="CY153" s="176" cm="1">
        <f t="array" ref="CY153">_xlfn.XLOOKUP(CY$1,'PY1 Data(H)'!$A$1:$CZ$1,_xlfn.XLOOKUP($A153,'PY1 Data(H)'!$A$1:$A$288,'PY1 Data(H)'!$A$1:$CZ$288))</f>
        <v>0</v>
      </c>
    </row>
    <row r="154" spans="1:103" x14ac:dyDescent="0.3">
      <c r="A154">
        <v>516</v>
      </c>
      <c r="D154" s="176" cm="1">
        <f t="array" ref="D154">_xlfn.XLOOKUP(D$1,'PY1 Data(H)'!$A$1:$CZ$1,_xlfn.XLOOKUP($A154,'PY1 Data(H)'!$A$1:$A$288,'PY1 Data(H)'!$A$1:$CZ$288))</f>
        <v>0</v>
      </c>
      <c r="E154" s="176" cm="1">
        <f t="array" ref="E154">_xlfn.XLOOKUP(E$1,'PY1 Data(H)'!$A$1:$CZ$1,_xlfn.XLOOKUP($A154,'PY1 Data(H)'!$A$1:$A$288,'PY1 Data(H)'!$A$1:$CZ$288))</f>
        <v>0</v>
      </c>
      <c r="F154" s="176" cm="1">
        <f t="array" ref="F154">_xlfn.XLOOKUP(F$1,'PY1 Data(H)'!$A$1:$CZ$1,_xlfn.XLOOKUP($A154,'PY1 Data(H)'!$A$1:$A$288,'PY1 Data(H)'!$A$1:$CZ$288))</f>
        <v>0</v>
      </c>
      <c r="G154" s="176" cm="1">
        <f t="array" ref="G154">_xlfn.XLOOKUP(G$1,'PY1 Data(H)'!$A$1:$CZ$1,_xlfn.XLOOKUP($A154,'PY1 Data(H)'!$A$1:$A$288,'PY1 Data(H)'!$A$1:$CZ$288))</f>
        <v>0</v>
      </c>
      <c r="H154" s="176" cm="1">
        <f t="array" ref="H154">_xlfn.XLOOKUP(H$1,'PY1 Data(H)'!$A$1:$CZ$1,_xlfn.XLOOKUP($A154,'PY1 Data(H)'!$A$1:$A$288,'PY1 Data(H)'!$A$1:$CZ$288))</f>
        <v>0</v>
      </c>
      <c r="I154" s="176" cm="1">
        <f t="array" ref="I154">_xlfn.XLOOKUP(I$1,'PY1 Data(H)'!$A$1:$CZ$1,_xlfn.XLOOKUP($A154,'PY1 Data(H)'!$A$1:$A$288,'PY1 Data(H)'!$A$1:$CZ$288))</f>
        <v>0</v>
      </c>
      <c r="J154" s="176" cm="1">
        <f t="array" ref="J154">_xlfn.XLOOKUP(J$1,'PY1 Data(H)'!$A$1:$CZ$1,_xlfn.XLOOKUP($A154,'PY1 Data(H)'!$A$1:$A$288,'PY1 Data(H)'!$A$1:$CZ$288))</f>
        <v>78853636</v>
      </c>
      <c r="K154" s="176" cm="1">
        <f t="array" ref="K154">_xlfn.XLOOKUP(K$1,'PY1 Data(H)'!$A$1:$CZ$1,_xlfn.XLOOKUP($A154,'PY1 Data(H)'!$A$1:$A$288,'PY1 Data(H)'!$A$1:$CZ$288))</f>
        <v>43448838</v>
      </c>
      <c r="L154" s="176" cm="1">
        <f t="array" ref="L154">_xlfn.XLOOKUP(L$1,'PY1 Data(H)'!$A$1:$CZ$1,_xlfn.XLOOKUP($A154,'PY1 Data(H)'!$A$1:$A$288,'PY1 Data(H)'!$A$1:$CZ$288))</f>
        <v>32017156</v>
      </c>
      <c r="M154" s="176" cm="1">
        <f t="array" ref="M154">_xlfn.XLOOKUP(M$1,'PY1 Data(H)'!$A$1:$CZ$1,_xlfn.XLOOKUP($A154,'PY1 Data(H)'!$A$1:$A$288,'PY1 Data(H)'!$A$1:$CZ$288))</f>
        <v>288092788</v>
      </c>
      <c r="N154" s="176" cm="1">
        <f t="array" ref="N154">_xlfn.XLOOKUP(N$1,'PY1 Data(H)'!$A$1:$CZ$1,_xlfn.XLOOKUP($A154,'PY1 Data(H)'!$A$1:$A$288,'PY1 Data(H)'!$A$1:$CZ$288))</f>
        <v>0</v>
      </c>
      <c r="O154" s="176" cm="1">
        <f t="array" ref="O154">_xlfn.XLOOKUP(O$1,'PY1 Data(H)'!$A$1:$CZ$1,_xlfn.XLOOKUP($A154,'PY1 Data(H)'!$A$1:$A$288,'PY1 Data(H)'!$A$1:$CZ$288))</f>
        <v>29125983</v>
      </c>
      <c r="P154" s="176" cm="1">
        <f t="array" ref="P154">_xlfn.XLOOKUP(P$1,'PY1 Data(H)'!$A$1:$CZ$1,_xlfn.XLOOKUP($A154,'PY1 Data(H)'!$A$1:$A$288,'PY1 Data(H)'!$A$1:$CZ$288))</f>
        <v>0</v>
      </c>
      <c r="Q154" s="176" cm="1">
        <f t="array" ref="Q154">_xlfn.XLOOKUP(Q$1,'PY1 Data(H)'!$A$1:$CZ$1,_xlfn.XLOOKUP($A154,'PY1 Data(H)'!$A$1:$A$288,'PY1 Data(H)'!$A$1:$CZ$288))</f>
        <v>20832225</v>
      </c>
      <c r="R154" s="176" cm="1">
        <f t="array" ref="R154">_xlfn.XLOOKUP(R$1,'PY1 Data(H)'!$A$1:$CZ$1,_xlfn.XLOOKUP($A154,'PY1 Data(H)'!$A$1:$A$288,'PY1 Data(H)'!$A$1:$CZ$288))</f>
        <v>30715857</v>
      </c>
      <c r="S154" s="176" cm="1">
        <f t="array" ref="S154">_xlfn.XLOOKUP(S$1,'PY1 Data(H)'!$A$1:$CZ$1,_xlfn.XLOOKUP($A154,'PY1 Data(H)'!$A$1:$A$288,'PY1 Data(H)'!$A$1:$CZ$288))</f>
        <v>0</v>
      </c>
      <c r="T154" s="176" cm="1">
        <f t="array" ref="T154">_xlfn.XLOOKUP(T$1,'PY1 Data(H)'!$A$1:$CZ$1,_xlfn.XLOOKUP($A154,'PY1 Data(H)'!$A$1:$A$288,'PY1 Data(H)'!$A$1:$CZ$288))</f>
        <v>0</v>
      </c>
      <c r="U154" s="176" cm="1">
        <f t="array" ref="U154">_xlfn.XLOOKUP(U$1,'PY1 Data(H)'!$A$1:$CZ$1,_xlfn.XLOOKUP($A154,'PY1 Data(H)'!$A$1:$A$288,'PY1 Data(H)'!$A$1:$CZ$288))</f>
        <v>0</v>
      </c>
      <c r="V154" s="176" cm="1">
        <f t="array" ref="V154">_xlfn.XLOOKUP(V$1,'PY1 Data(H)'!$A$1:$CZ$1,_xlfn.XLOOKUP($A154,'PY1 Data(H)'!$A$1:$A$288,'PY1 Data(H)'!$A$1:$CZ$288))</f>
        <v>54908709</v>
      </c>
      <c r="W154" s="176" cm="1">
        <f t="array" ref="W154">_xlfn.XLOOKUP(W$1,'PY1 Data(H)'!$A$1:$CZ$1,_xlfn.XLOOKUP($A154,'PY1 Data(H)'!$A$1:$A$288,'PY1 Data(H)'!$A$1:$CZ$288))</f>
        <v>0</v>
      </c>
      <c r="X154" s="176" cm="1">
        <f t="array" ref="X154">_xlfn.XLOOKUP(X$1,'PY1 Data(H)'!$A$1:$CZ$1,_xlfn.XLOOKUP($A154,'PY1 Data(H)'!$A$1:$A$288,'PY1 Data(H)'!$A$1:$CZ$288))</f>
        <v>10637312</v>
      </c>
      <c r="Y154" s="176" cm="1">
        <f t="array" ref="Y154">_xlfn.XLOOKUP(Y$1,'PY1 Data(H)'!$A$1:$CZ$1,_xlfn.XLOOKUP($A154,'PY1 Data(H)'!$A$1:$A$288,'PY1 Data(H)'!$A$1:$CZ$288))</f>
        <v>11745717</v>
      </c>
      <c r="Z154" s="176" cm="1">
        <f t="array" ref="Z154">_xlfn.XLOOKUP(Z$1,'PY1 Data(H)'!$A$1:$CZ$1,_xlfn.XLOOKUP($A154,'PY1 Data(H)'!$A$1:$A$288,'PY1 Data(H)'!$A$1:$CZ$288))</f>
        <v>0</v>
      </c>
      <c r="AA154" s="176" cm="1">
        <f t="array" ref="AA154">_xlfn.XLOOKUP(AA$1,'PY1 Data(H)'!$A$1:$CZ$1,_xlfn.XLOOKUP($A154,'PY1 Data(H)'!$A$1:$A$288,'PY1 Data(H)'!$A$1:$CZ$288))</f>
        <v>45333347</v>
      </c>
      <c r="AB154" s="176" cm="1">
        <f t="array" ref="AB154">_xlfn.XLOOKUP(AB$1,'PY1 Data(H)'!$A$1:$CZ$1,_xlfn.XLOOKUP($A154,'PY1 Data(H)'!$A$1:$A$288,'PY1 Data(H)'!$A$1:$CZ$288))</f>
        <v>0</v>
      </c>
      <c r="AC154" s="176" cm="1">
        <f t="array" ref="AC154">_xlfn.XLOOKUP(AC$1,'PY1 Data(H)'!$A$1:$CZ$1,_xlfn.XLOOKUP($A154,'PY1 Data(H)'!$A$1:$A$288,'PY1 Data(H)'!$A$1:$CZ$288))</f>
        <v>17212349</v>
      </c>
      <c r="AD154" s="176" cm="1">
        <f t="array" ref="AD154">_xlfn.XLOOKUP(AD$1,'PY1 Data(H)'!$A$1:$CZ$1,_xlfn.XLOOKUP($A154,'PY1 Data(H)'!$A$1:$A$288,'PY1 Data(H)'!$A$1:$CZ$288))</f>
        <v>16518795</v>
      </c>
      <c r="AE154" s="176" cm="1">
        <f t="array" ref="AE154">_xlfn.XLOOKUP(AE$1,'PY1 Data(H)'!$A$1:$CZ$1,_xlfn.XLOOKUP($A154,'PY1 Data(H)'!$A$1:$A$288,'PY1 Data(H)'!$A$1:$CZ$288))</f>
        <v>52575891</v>
      </c>
      <c r="AF154" s="176" cm="1">
        <f t="array" ref="AF154">_xlfn.XLOOKUP(AF$1,'PY1 Data(H)'!$A$1:$CZ$1,_xlfn.XLOOKUP($A154,'PY1 Data(H)'!$A$1:$A$288,'PY1 Data(H)'!$A$1:$CZ$288))</f>
        <v>18127258</v>
      </c>
      <c r="AG154" s="176" cm="1">
        <f t="array" ref="AG154">_xlfn.XLOOKUP(AG$1,'PY1 Data(H)'!$A$1:$CZ$1,_xlfn.XLOOKUP($A154,'PY1 Data(H)'!$A$1:$A$288,'PY1 Data(H)'!$A$1:$CZ$288))</f>
        <v>21664368</v>
      </c>
      <c r="AH154" s="176" cm="1">
        <f t="array" ref="AH154">_xlfn.XLOOKUP(AH$1,'PY1 Data(H)'!$A$1:$CZ$1,_xlfn.XLOOKUP($A154,'PY1 Data(H)'!$A$1:$A$288,'PY1 Data(H)'!$A$1:$CZ$288))</f>
        <v>62104835</v>
      </c>
      <c r="AI154" s="176" cm="1">
        <f t="array" ref="AI154">_xlfn.XLOOKUP(AI$1,'PY1 Data(H)'!$A$1:$CZ$1,_xlfn.XLOOKUP($A154,'PY1 Data(H)'!$A$1:$A$288,'PY1 Data(H)'!$A$1:$CZ$288))</f>
        <v>28179774</v>
      </c>
      <c r="AJ154" s="176" cm="1">
        <f t="array" ref="AJ154">_xlfn.XLOOKUP(AJ$1,'PY1 Data(H)'!$A$1:$CZ$1,_xlfn.XLOOKUP($A154,'PY1 Data(H)'!$A$1:$A$288,'PY1 Data(H)'!$A$1:$CZ$288))</f>
        <v>64427989</v>
      </c>
      <c r="AK154" s="176" cm="1">
        <f t="array" ref="AK154">_xlfn.XLOOKUP(AK$1,'PY1 Data(H)'!$A$1:$CZ$1,_xlfn.XLOOKUP($A154,'PY1 Data(H)'!$A$1:$A$288,'PY1 Data(H)'!$A$1:$CZ$288))</f>
        <v>0</v>
      </c>
      <c r="AL154" s="176" cm="1">
        <f t="array" ref="AL154">_xlfn.XLOOKUP(AL$1,'PY1 Data(H)'!$A$1:$CZ$1,_xlfn.XLOOKUP($A154,'PY1 Data(H)'!$A$1:$A$288,'PY1 Data(H)'!$A$1:$CZ$288))</f>
        <v>50008051</v>
      </c>
      <c r="AM154" s="176" cm="1">
        <f t="array" ref="AM154">_xlfn.XLOOKUP(AM$1,'PY1 Data(H)'!$A$1:$CZ$1,_xlfn.XLOOKUP($A154,'PY1 Data(H)'!$A$1:$A$288,'PY1 Data(H)'!$A$1:$CZ$288))</f>
        <v>0</v>
      </c>
      <c r="AN154" s="176" cm="1">
        <f t="array" ref="AN154">_xlfn.XLOOKUP(AN$1,'PY1 Data(H)'!$A$1:$CZ$1,_xlfn.XLOOKUP($A154,'PY1 Data(H)'!$A$1:$A$288,'PY1 Data(H)'!$A$1:$CZ$288))</f>
        <v>13900444</v>
      </c>
      <c r="AO154" s="176" cm="1">
        <f t="array" ref="AO154">_xlfn.XLOOKUP(AO$1,'PY1 Data(H)'!$A$1:$CZ$1,_xlfn.XLOOKUP($A154,'PY1 Data(H)'!$A$1:$A$288,'PY1 Data(H)'!$A$1:$CZ$288))</f>
        <v>0</v>
      </c>
      <c r="AP154" s="176" cm="1">
        <f t="array" ref="AP154">_xlfn.XLOOKUP(AP$1,'PY1 Data(H)'!$A$1:$CZ$1,_xlfn.XLOOKUP($A154,'PY1 Data(H)'!$A$1:$A$288,'PY1 Data(H)'!$A$1:$CZ$288))</f>
        <v>0</v>
      </c>
      <c r="AQ154" s="176" cm="1">
        <f t="array" ref="AQ154">_xlfn.XLOOKUP(AQ$1,'PY1 Data(H)'!$A$1:$CZ$1,_xlfn.XLOOKUP($A154,'PY1 Data(H)'!$A$1:$A$288,'PY1 Data(H)'!$A$1:$CZ$288))</f>
        <v>56759484</v>
      </c>
      <c r="AR154" s="176" cm="1">
        <f t="array" ref="AR154">_xlfn.XLOOKUP(AR$1,'PY1 Data(H)'!$A$1:$CZ$1,_xlfn.XLOOKUP($A154,'PY1 Data(H)'!$A$1:$A$288,'PY1 Data(H)'!$A$1:$CZ$288))</f>
        <v>0</v>
      </c>
      <c r="AS154" s="176" cm="1">
        <f t="array" ref="AS154">_xlfn.XLOOKUP(AS$1,'PY1 Data(H)'!$A$1:$CZ$1,_xlfn.XLOOKUP($A154,'PY1 Data(H)'!$A$1:$A$288,'PY1 Data(H)'!$A$1:$CZ$288))</f>
        <v>55180228</v>
      </c>
      <c r="AT154" s="176" cm="1">
        <f t="array" ref="AT154">_xlfn.XLOOKUP(AT$1,'PY1 Data(H)'!$A$1:$CZ$1,_xlfn.XLOOKUP($A154,'PY1 Data(H)'!$A$1:$A$288,'PY1 Data(H)'!$A$1:$CZ$288))</f>
        <v>406308405</v>
      </c>
      <c r="AU154" s="176" cm="1">
        <f t="array" ref="AU154">_xlfn.XLOOKUP(AU$1,'PY1 Data(H)'!$A$1:$CZ$1,_xlfn.XLOOKUP($A154,'PY1 Data(H)'!$A$1:$A$288,'PY1 Data(H)'!$A$1:$CZ$288))</f>
        <v>0</v>
      </c>
      <c r="AV154" s="176" cm="1">
        <f t="array" ref="AV154">_xlfn.XLOOKUP(AV$1,'PY1 Data(H)'!$A$1:$CZ$1,_xlfn.XLOOKUP($A154,'PY1 Data(H)'!$A$1:$A$288,'PY1 Data(H)'!$A$1:$CZ$288))</f>
        <v>434523</v>
      </c>
      <c r="AW154" s="176" cm="1">
        <f t="array" ref="AW154">_xlfn.XLOOKUP(AW$1,'PY1 Data(H)'!$A$1:$CZ$1,_xlfn.XLOOKUP($A154,'PY1 Data(H)'!$A$1:$A$288,'PY1 Data(H)'!$A$1:$CZ$288))</f>
        <v>18016828</v>
      </c>
      <c r="AX154" s="176" cm="1">
        <f t="array" ref="AX154">_xlfn.XLOOKUP(AX$1,'PY1 Data(H)'!$A$1:$CZ$1,_xlfn.XLOOKUP($A154,'PY1 Data(H)'!$A$1:$A$288,'PY1 Data(H)'!$A$1:$CZ$288))</f>
        <v>81181496</v>
      </c>
      <c r="AY154" s="176" cm="1">
        <f t="array" ref="AY154">_xlfn.XLOOKUP(AY$1,'PY1 Data(H)'!$A$1:$CZ$1,_xlfn.XLOOKUP($A154,'PY1 Data(H)'!$A$1:$A$288,'PY1 Data(H)'!$A$1:$CZ$288))</f>
        <v>0</v>
      </c>
      <c r="AZ154" s="176" cm="1">
        <f t="array" ref="AZ154">_xlfn.XLOOKUP(AZ$1,'PY1 Data(H)'!$A$1:$CZ$1,_xlfn.XLOOKUP($A154,'PY1 Data(H)'!$A$1:$A$288,'PY1 Data(H)'!$A$1:$CZ$288))</f>
        <v>0</v>
      </c>
      <c r="BA154" s="176" cm="1">
        <f t="array" ref="BA154">_xlfn.XLOOKUP(BA$1,'PY1 Data(H)'!$A$1:$CZ$1,_xlfn.XLOOKUP($A154,'PY1 Data(H)'!$A$1:$A$288,'PY1 Data(H)'!$A$1:$CZ$288))</f>
        <v>0</v>
      </c>
      <c r="BB154" s="176" cm="1">
        <f t="array" ref="BB154">_xlfn.XLOOKUP(BB$1,'PY1 Data(H)'!$A$1:$CZ$1,_xlfn.XLOOKUP($A154,'PY1 Data(H)'!$A$1:$A$288,'PY1 Data(H)'!$A$1:$CZ$288))</f>
        <v>312063975</v>
      </c>
      <c r="BC154" s="176" cm="1">
        <f t="array" ref="BC154">_xlfn.XLOOKUP(BC$1,'PY1 Data(H)'!$A$1:$CZ$1,_xlfn.XLOOKUP($A154,'PY1 Data(H)'!$A$1:$A$288,'PY1 Data(H)'!$A$1:$CZ$288))</f>
        <v>12912591</v>
      </c>
      <c r="BD154" s="176" cm="1">
        <f t="array" ref="BD154">_xlfn.XLOOKUP(BD$1,'PY1 Data(H)'!$A$1:$CZ$1,_xlfn.XLOOKUP($A154,'PY1 Data(H)'!$A$1:$A$288,'PY1 Data(H)'!$A$1:$CZ$288))</f>
        <v>0</v>
      </c>
      <c r="BE154" s="176" cm="1">
        <f t="array" ref="BE154">_xlfn.XLOOKUP(BE$1,'PY1 Data(H)'!$A$1:$CZ$1,_xlfn.XLOOKUP($A154,'PY1 Data(H)'!$A$1:$A$288,'PY1 Data(H)'!$A$1:$CZ$288))</f>
        <v>0</v>
      </c>
      <c r="BF154" s="176" cm="1">
        <f t="array" ref="BF154">_xlfn.XLOOKUP(BF$1,'PY1 Data(H)'!$A$1:$CZ$1,_xlfn.XLOOKUP($A154,'PY1 Data(H)'!$A$1:$A$288,'PY1 Data(H)'!$A$1:$CZ$288))</f>
        <v>70530456</v>
      </c>
      <c r="BG154" s="176" cm="1">
        <f t="array" ref="BG154">_xlfn.XLOOKUP(BG$1,'PY1 Data(H)'!$A$1:$CZ$1,_xlfn.XLOOKUP($A154,'PY1 Data(H)'!$A$1:$A$288,'PY1 Data(H)'!$A$1:$CZ$288))</f>
        <v>0</v>
      </c>
      <c r="BH154" s="176" cm="1">
        <f t="array" ref="BH154">_xlfn.XLOOKUP(BH$1,'PY1 Data(H)'!$A$1:$CZ$1,_xlfn.XLOOKUP($A154,'PY1 Data(H)'!$A$1:$A$288,'PY1 Data(H)'!$A$1:$CZ$288))</f>
        <v>0</v>
      </c>
      <c r="BI154" s="176" cm="1">
        <f t="array" ref="BI154">_xlfn.XLOOKUP(BI$1,'PY1 Data(H)'!$A$1:$CZ$1,_xlfn.XLOOKUP($A154,'PY1 Data(H)'!$A$1:$A$288,'PY1 Data(H)'!$A$1:$CZ$288))</f>
        <v>17813752</v>
      </c>
      <c r="BJ154" s="176" cm="1">
        <f t="array" ref="BJ154">_xlfn.XLOOKUP(BJ$1,'PY1 Data(H)'!$A$1:$CZ$1,_xlfn.XLOOKUP($A154,'PY1 Data(H)'!$A$1:$A$288,'PY1 Data(H)'!$A$1:$CZ$288))</f>
        <v>7245930</v>
      </c>
      <c r="BK154" s="176" cm="1">
        <f t="array" ref="BK154">_xlfn.XLOOKUP(BK$1,'PY1 Data(H)'!$A$1:$CZ$1,_xlfn.XLOOKUP($A154,'PY1 Data(H)'!$A$1:$A$288,'PY1 Data(H)'!$A$1:$CZ$288))</f>
        <v>0</v>
      </c>
      <c r="BL154" s="176" cm="1">
        <f t="array" ref="BL154">_xlfn.XLOOKUP(BL$1,'PY1 Data(H)'!$A$1:$CZ$1,_xlfn.XLOOKUP($A154,'PY1 Data(H)'!$A$1:$A$288,'PY1 Data(H)'!$A$1:$CZ$288))</f>
        <v>0</v>
      </c>
      <c r="BM154" s="176" cm="1">
        <f t="array" ref="BM154">_xlfn.XLOOKUP(BM$1,'PY1 Data(H)'!$A$1:$CZ$1,_xlfn.XLOOKUP($A154,'PY1 Data(H)'!$A$1:$A$288,'PY1 Data(H)'!$A$1:$CZ$288))</f>
        <v>0</v>
      </c>
      <c r="BN154" s="176" cm="1">
        <f t="array" ref="BN154">_xlfn.XLOOKUP(BN$1,'PY1 Data(H)'!$A$1:$CZ$1,_xlfn.XLOOKUP($A154,'PY1 Data(H)'!$A$1:$A$288,'PY1 Data(H)'!$A$1:$CZ$288))</f>
        <v>102077457</v>
      </c>
      <c r="BO154" s="176" cm="1">
        <f t="array" ref="BO154">_xlfn.XLOOKUP(BO$1,'PY1 Data(H)'!$A$1:$CZ$1,_xlfn.XLOOKUP($A154,'PY1 Data(H)'!$A$1:$A$288,'PY1 Data(H)'!$A$1:$CZ$288))</f>
        <v>0</v>
      </c>
      <c r="BP154" s="176" cm="1">
        <f t="array" ref="BP154">_xlfn.XLOOKUP(BP$1,'PY1 Data(H)'!$A$1:$CZ$1,_xlfn.XLOOKUP($A154,'PY1 Data(H)'!$A$1:$A$288,'PY1 Data(H)'!$A$1:$CZ$288))</f>
        <v>0</v>
      </c>
      <c r="BQ154" s="176" cm="1">
        <f t="array" ref="BQ154">_xlfn.XLOOKUP(BQ$1,'PY1 Data(H)'!$A$1:$CZ$1,_xlfn.XLOOKUP($A154,'PY1 Data(H)'!$A$1:$A$288,'PY1 Data(H)'!$A$1:$CZ$288))</f>
        <v>32130284</v>
      </c>
      <c r="BR154" s="176" cm="1">
        <f t="array" ref="BR154">_xlfn.XLOOKUP(BR$1,'PY1 Data(H)'!$A$1:$CZ$1,_xlfn.XLOOKUP($A154,'PY1 Data(H)'!$A$1:$A$288,'PY1 Data(H)'!$A$1:$CZ$288))</f>
        <v>0</v>
      </c>
      <c r="BS154" s="176" cm="1">
        <f t="array" ref="BS154">_xlfn.XLOOKUP(BS$1,'PY1 Data(H)'!$A$1:$CZ$1,_xlfn.XLOOKUP($A154,'PY1 Data(H)'!$A$1:$A$288,'PY1 Data(H)'!$A$1:$CZ$288))</f>
        <v>0</v>
      </c>
      <c r="BT154" s="176" cm="1">
        <f t="array" ref="BT154">_xlfn.XLOOKUP(BT$1,'PY1 Data(H)'!$A$1:$CZ$1,_xlfn.XLOOKUP($A154,'PY1 Data(H)'!$A$1:$A$288,'PY1 Data(H)'!$A$1:$CZ$288))</f>
        <v>10591548</v>
      </c>
      <c r="BU154" s="176" cm="1">
        <f t="array" ref="BU154">_xlfn.XLOOKUP(BU$1,'PY1 Data(H)'!$A$1:$CZ$1,_xlfn.XLOOKUP($A154,'PY1 Data(H)'!$A$1:$A$288,'PY1 Data(H)'!$A$1:$CZ$288))</f>
        <v>25327611</v>
      </c>
      <c r="BV154" s="176" cm="1">
        <f t="array" ref="BV154">_xlfn.XLOOKUP(BV$1,'PY1 Data(H)'!$A$1:$CZ$1,_xlfn.XLOOKUP($A154,'PY1 Data(H)'!$A$1:$A$288,'PY1 Data(H)'!$A$1:$CZ$288))</f>
        <v>111843725</v>
      </c>
      <c r="BW154" s="176" cm="1">
        <f t="array" ref="BW154">_xlfn.XLOOKUP(BW$1,'PY1 Data(H)'!$A$1:$CZ$1,_xlfn.XLOOKUP($A154,'PY1 Data(H)'!$A$1:$A$288,'PY1 Data(H)'!$A$1:$CZ$288))</f>
        <v>18352581</v>
      </c>
      <c r="BX154" s="176" cm="1">
        <f t="array" ref="BX154">_xlfn.XLOOKUP(BX$1,'PY1 Data(H)'!$A$1:$CZ$1,_xlfn.XLOOKUP($A154,'PY1 Data(H)'!$A$1:$A$288,'PY1 Data(H)'!$A$1:$CZ$288))</f>
        <v>0</v>
      </c>
      <c r="BY154" s="176" cm="1">
        <f t="array" ref="BY154">_xlfn.XLOOKUP(BY$1,'PY1 Data(H)'!$A$1:$CZ$1,_xlfn.XLOOKUP($A154,'PY1 Data(H)'!$A$1:$A$288,'PY1 Data(H)'!$A$1:$CZ$288))</f>
        <v>0</v>
      </c>
      <c r="BZ154" s="176" cm="1">
        <f t="array" ref="BZ154">_xlfn.XLOOKUP(BZ$1,'PY1 Data(H)'!$A$1:$CZ$1,_xlfn.XLOOKUP($A154,'PY1 Data(H)'!$A$1:$A$288,'PY1 Data(H)'!$A$1:$CZ$288))</f>
        <v>11272219</v>
      </c>
      <c r="CA154" s="176" cm="1">
        <f t="array" ref="CA154">_xlfn.XLOOKUP(CA$1,'PY1 Data(H)'!$A$1:$CZ$1,_xlfn.XLOOKUP($A154,'PY1 Data(H)'!$A$1:$A$288,'PY1 Data(H)'!$A$1:$CZ$288))</f>
        <v>0</v>
      </c>
      <c r="CB154" s="176" cm="1">
        <f t="array" ref="CB154">_xlfn.XLOOKUP(CB$1,'PY1 Data(H)'!$A$1:$CZ$1,_xlfn.XLOOKUP($A154,'PY1 Data(H)'!$A$1:$A$288,'PY1 Data(H)'!$A$1:$CZ$288))</f>
        <v>76087409</v>
      </c>
      <c r="CC154" s="176" cm="1">
        <f t="array" ref="CC154">_xlfn.XLOOKUP(CC$1,'PY1 Data(H)'!$A$1:$CZ$1,_xlfn.XLOOKUP($A154,'PY1 Data(H)'!$A$1:$A$288,'PY1 Data(H)'!$A$1:$CZ$288))</f>
        <v>90080001</v>
      </c>
      <c r="CD154" s="176" cm="1">
        <f t="array" ref="CD154">_xlfn.XLOOKUP(CD$1,'PY1 Data(H)'!$A$1:$CZ$1,_xlfn.XLOOKUP($A154,'PY1 Data(H)'!$A$1:$A$288,'PY1 Data(H)'!$A$1:$CZ$288))</f>
        <v>0</v>
      </c>
      <c r="CE154" s="176" cm="1">
        <f t="array" ref="CE154">_xlfn.XLOOKUP(CE$1,'PY1 Data(H)'!$A$1:$CZ$1,_xlfn.XLOOKUP($A154,'PY1 Data(H)'!$A$1:$A$288,'PY1 Data(H)'!$A$1:$CZ$288))</f>
        <v>0</v>
      </c>
      <c r="CF154" s="176" cm="1">
        <f t="array" ref="CF154">_xlfn.XLOOKUP(CF$1,'PY1 Data(H)'!$A$1:$CZ$1,_xlfn.XLOOKUP($A154,'PY1 Data(H)'!$A$1:$A$288,'PY1 Data(H)'!$A$1:$CZ$288))</f>
        <v>0</v>
      </c>
      <c r="CG154" s="176" cm="1">
        <f t="array" ref="CG154">_xlfn.XLOOKUP(CG$1,'PY1 Data(H)'!$A$1:$CZ$1,_xlfn.XLOOKUP($A154,'PY1 Data(H)'!$A$1:$A$288,'PY1 Data(H)'!$A$1:$CZ$288))</f>
        <v>35929987</v>
      </c>
      <c r="CH154" s="176" cm="1">
        <f t="array" ref="CH154">_xlfn.XLOOKUP(CH$1,'PY1 Data(H)'!$A$1:$CZ$1,_xlfn.XLOOKUP($A154,'PY1 Data(H)'!$A$1:$A$288,'PY1 Data(H)'!$A$1:$CZ$288))</f>
        <v>12374449</v>
      </c>
      <c r="CI154" s="176" cm="1">
        <f t="array" ref="CI154">_xlfn.XLOOKUP(CI$1,'PY1 Data(H)'!$A$1:$CZ$1,_xlfn.XLOOKUP($A154,'PY1 Data(H)'!$A$1:$A$288,'PY1 Data(H)'!$A$1:$CZ$288))</f>
        <v>47268074</v>
      </c>
      <c r="CJ154" s="176" cm="1">
        <f t="array" ref="CJ154">_xlfn.XLOOKUP(CJ$1,'PY1 Data(H)'!$A$1:$CZ$1,_xlfn.XLOOKUP($A154,'PY1 Data(H)'!$A$1:$A$288,'PY1 Data(H)'!$A$1:$CZ$288))</f>
        <v>5522972</v>
      </c>
      <c r="CK154" s="176" cm="1">
        <f t="array" ref="CK154">_xlfn.XLOOKUP(CK$1,'PY1 Data(H)'!$A$1:$CZ$1,_xlfn.XLOOKUP($A154,'PY1 Data(H)'!$A$1:$A$288,'PY1 Data(H)'!$A$1:$CZ$288))</f>
        <v>12819270</v>
      </c>
      <c r="CL154" s="176" cm="1">
        <f t="array" ref="CL154">_xlfn.XLOOKUP(CL$1,'PY1 Data(H)'!$A$1:$CZ$1,_xlfn.XLOOKUP($A154,'PY1 Data(H)'!$A$1:$A$288,'PY1 Data(H)'!$A$1:$CZ$288))</f>
        <v>0</v>
      </c>
      <c r="CM154" s="176" cm="1">
        <f t="array" ref="CM154">_xlfn.XLOOKUP(CM$1,'PY1 Data(H)'!$A$1:$CZ$1,_xlfn.XLOOKUP($A154,'PY1 Data(H)'!$A$1:$A$288,'PY1 Data(H)'!$A$1:$CZ$288))</f>
        <v>0</v>
      </c>
      <c r="CN154" s="176" cm="1">
        <f t="array" ref="CN154">_xlfn.XLOOKUP(CN$1,'PY1 Data(H)'!$A$1:$CZ$1,_xlfn.XLOOKUP($A154,'PY1 Data(H)'!$A$1:$A$288,'PY1 Data(H)'!$A$1:$CZ$288))</f>
        <v>23454567</v>
      </c>
      <c r="CO154" s="176" cm="1">
        <f t="array" ref="CO154">_xlfn.XLOOKUP(CO$1,'PY1 Data(H)'!$A$1:$CZ$1,_xlfn.XLOOKUP($A154,'PY1 Data(H)'!$A$1:$A$288,'PY1 Data(H)'!$A$1:$CZ$288))</f>
        <v>477411736</v>
      </c>
      <c r="CP154" s="176" cm="1">
        <f t="array" ref="CP154">_xlfn.XLOOKUP(CP$1,'PY1 Data(H)'!$A$1:$CZ$1,_xlfn.XLOOKUP($A154,'PY1 Data(H)'!$A$1:$A$288,'PY1 Data(H)'!$A$1:$CZ$288))</f>
        <v>16502085</v>
      </c>
      <c r="CQ154" s="176" cm="1">
        <f t="array" ref="CQ154">_xlfn.XLOOKUP(CQ$1,'PY1 Data(H)'!$A$1:$CZ$1,_xlfn.XLOOKUP($A154,'PY1 Data(H)'!$A$1:$A$288,'PY1 Data(H)'!$A$1:$CZ$288))</f>
        <v>0</v>
      </c>
      <c r="CR154" s="176" cm="1">
        <f t="array" ref="CR154">_xlfn.XLOOKUP(CR$1,'PY1 Data(H)'!$A$1:$CZ$1,_xlfn.XLOOKUP($A154,'PY1 Data(H)'!$A$1:$A$288,'PY1 Data(H)'!$A$1:$CZ$288))</f>
        <v>45847542</v>
      </c>
      <c r="CS154" s="176" cm="1">
        <f t="array" ref="CS154">_xlfn.XLOOKUP(CS$1,'PY1 Data(H)'!$A$1:$CZ$1,_xlfn.XLOOKUP($A154,'PY1 Data(H)'!$A$1:$A$288,'PY1 Data(H)'!$A$1:$CZ$288))</f>
        <v>11102839</v>
      </c>
      <c r="CT154" s="176" cm="1">
        <f t="array" ref="CT154">_xlfn.XLOOKUP(CT$1,'PY1 Data(H)'!$A$1:$CZ$1,_xlfn.XLOOKUP($A154,'PY1 Data(H)'!$A$1:$A$288,'PY1 Data(H)'!$A$1:$CZ$288))</f>
        <v>0</v>
      </c>
      <c r="CU154" s="176" cm="1">
        <f t="array" ref="CU154">_xlfn.XLOOKUP(CU$1,'PY1 Data(H)'!$A$1:$CZ$1,_xlfn.XLOOKUP($A154,'PY1 Data(H)'!$A$1:$A$288,'PY1 Data(H)'!$A$1:$CZ$288))</f>
        <v>0</v>
      </c>
      <c r="CV154" s="176" cm="1">
        <f t="array" ref="CV154">_xlfn.XLOOKUP(CV$1,'PY1 Data(H)'!$A$1:$CZ$1,_xlfn.XLOOKUP($A154,'PY1 Data(H)'!$A$1:$A$288,'PY1 Data(H)'!$A$1:$CZ$288))</f>
        <v>0</v>
      </c>
      <c r="CW154" s="176" cm="1">
        <f t="array" ref="CW154">_xlfn.XLOOKUP(CW$1,'PY1 Data(H)'!$A$1:$CZ$1,_xlfn.XLOOKUP($A154,'PY1 Data(H)'!$A$1:$A$288,'PY1 Data(H)'!$A$1:$CZ$288))</f>
        <v>27001853</v>
      </c>
      <c r="CX154" s="176" cm="1">
        <f t="array" ref="CX154">_xlfn.XLOOKUP(CX$1,'PY1 Data(H)'!$A$1:$CZ$1,_xlfn.XLOOKUP($A154,'PY1 Data(H)'!$A$1:$A$288,'PY1 Data(H)'!$A$1:$CZ$288))</f>
        <v>13849804</v>
      </c>
      <c r="CY154" s="176" cm="1">
        <f t="array" ref="CY154">_xlfn.XLOOKUP(CY$1,'PY1 Data(H)'!$A$1:$CZ$1,_xlfn.XLOOKUP($A154,'PY1 Data(H)'!$A$1:$A$288,'PY1 Data(H)'!$A$1:$CZ$288))</f>
        <v>0</v>
      </c>
    </row>
    <row r="155" spans="1:103" x14ac:dyDescent="0.3">
      <c r="A155">
        <v>517</v>
      </c>
      <c r="D155" s="176" cm="1">
        <f t="array" ref="D155">_xlfn.XLOOKUP(D$1,'PY1 Data(H)'!$A$1:$CZ$1,_xlfn.XLOOKUP($A155,'PY1 Data(H)'!$A$1:$A$288,'PY1 Data(H)'!$A$1:$CZ$288))</f>
        <v>0</v>
      </c>
      <c r="E155" s="176" cm="1">
        <f t="array" ref="E155">_xlfn.XLOOKUP(E$1,'PY1 Data(H)'!$A$1:$CZ$1,_xlfn.XLOOKUP($A155,'PY1 Data(H)'!$A$1:$A$288,'PY1 Data(H)'!$A$1:$CZ$288))</f>
        <v>27525534</v>
      </c>
      <c r="F155" s="176" cm="1">
        <f t="array" ref="F155">_xlfn.XLOOKUP(F$1,'PY1 Data(H)'!$A$1:$CZ$1,_xlfn.XLOOKUP($A155,'PY1 Data(H)'!$A$1:$A$288,'PY1 Data(H)'!$A$1:$CZ$288))</f>
        <v>0</v>
      </c>
      <c r="G155" s="176" cm="1">
        <f t="array" ref="G155">_xlfn.XLOOKUP(G$1,'PY1 Data(H)'!$A$1:$CZ$1,_xlfn.XLOOKUP($A155,'PY1 Data(H)'!$A$1:$A$288,'PY1 Data(H)'!$A$1:$CZ$288))</f>
        <v>0</v>
      </c>
      <c r="H155" s="176" cm="1">
        <f t="array" ref="H155">_xlfn.XLOOKUP(H$1,'PY1 Data(H)'!$A$1:$CZ$1,_xlfn.XLOOKUP($A155,'PY1 Data(H)'!$A$1:$A$288,'PY1 Data(H)'!$A$1:$CZ$288))</f>
        <v>0</v>
      </c>
      <c r="I155" s="176" cm="1">
        <f t="array" ref="I155">_xlfn.XLOOKUP(I$1,'PY1 Data(H)'!$A$1:$CZ$1,_xlfn.XLOOKUP($A155,'PY1 Data(H)'!$A$1:$A$288,'PY1 Data(H)'!$A$1:$CZ$288))</f>
        <v>0</v>
      </c>
      <c r="J155" s="176" cm="1">
        <f t="array" ref="J155">_xlfn.XLOOKUP(J$1,'PY1 Data(H)'!$A$1:$CZ$1,_xlfn.XLOOKUP($A155,'PY1 Data(H)'!$A$1:$A$288,'PY1 Data(H)'!$A$1:$CZ$288))</f>
        <v>0</v>
      </c>
      <c r="K155" s="176" cm="1">
        <f t="array" ref="K155">_xlfn.XLOOKUP(K$1,'PY1 Data(H)'!$A$1:$CZ$1,_xlfn.XLOOKUP($A155,'PY1 Data(H)'!$A$1:$A$288,'PY1 Data(H)'!$A$1:$CZ$288))</f>
        <v>0</v>
      </c>
      <c r="L155" s="176" cm="1">
        <f t="array" ref="L155">_xlfn.XLOOKUP(L$1,'PY1 Data(H)'!$A$1:$CZ$1,_xlfn.XLOOKUP($A155,'PY1 Data(H)'!$A$1:$A$288,'PY1 Data(H)'!$A$1:$CZ$288))</f>
        <v>0</v>
      </c>
      <c r="M155" s="176" cm="1">
        <f t="array" ref="M155">_xlfn.XLOOKUP(M$1,'PY1 Data(H)'!$A$1:$CZ$1,_xlfn.XLOOKUP($A155,'PY1 Data(H)'!$A$1:$A$288,'PY1 Data(H)'!$A$1:$CZ$288))</f>
        <v>0</v>
      </c>
      <c r="N155" s="176" cm="1">
        <f t="array" ref="N155">_xlfn.XLOOKUP(N$1,'PY1 Data(H)'!$A$1:$CZ$1,_xlfn.XLOOKUP($A155,'PY1 Data(H)'!$A$1:$A$288,'PY1 Data(H)'!$A$1:$CZ$288))</f>
        <v>0</v>
      </c>
      <c r="O155" s="176" cm="1">
        <f t="array" ref="O155">_xlfn.XLOOKUP(O$1,'PY1 Data(H)'!$A$1:$CZ$1,_xlfn.XLOOKUP($A155,'PY1 Data(H)'!$A$1:$A$288,'PY1 Data(H)'!$A$1:$CZ$288))</f>
        <v>0</v>
      </c>
      <c r="P155" s="176" cm="1">
        <f t="array" ref="P155">_xlfn.XLOOKUP(P$1,'PY1 Data(H)'!$A$1:$CZ$1,_xlfn.XLOOKUP($A155,'PY1 Data(H)'!$A$1:$A$288,'PY1 Data(H)'!$A$1:$CZ$288))</f>
        <v>0</v>
      </c>
      <c r="Q155" s="176" cm="1">
        <f t="array" ref="Q155">_xlfn.XLOOKUP(Q$1,'PY1 Data(H)'!$A$1:$CZ$1,_xlfn.XLOOKUP($A155,'PY1 Data(H)'!$A$1:$A$288,'PY1 Data(H)'!$A$1:$CZ$288))</f>
        <v>0</v>
      </c>
      <c r="R155" s="176" cm="1">
        <f t="array" ref="R155">_xlfn.XLOOKUP(R$1,'PY1 Data(H)'!$A$1:$CZ$1,_xlfn.XLOOKUP($A155,'PY1 Data(H)'!$A$1:$A$288,'PY1 Data(H)'!$A$1:$CZ$288))</f>
        <v>0</v>
      </c>
      <c r="S155" s="176" cm="1">
        <f t="array" ref="S155">_xlfn.XLOOKUP(S$1,'PY1 Data(H)'!$A$1:$CZ$1,_xlfn.XLOOKUP($A155,'PY1 Data(H)'!$A$1:$A$288,'PY1 Data(H)'!$A$1:$CZ$288))</f>
        <v>9618564</v>
      </c>
      <c r="T155" s="176" cm="1">
        <f t="array" ref="T155">_xlfn.XLOOKUP(T$1,'PY1 Data(H)'!$A$1:$CZ$1,_xlfn.XLOOKUP($A155,'PY1 Data(H)'!$A$1:$A$288,'PY1 Data(H)'!$A$1:$CZ$288))</f>
        <v>0</v>
      </c>
      <c r="U155" s="176" cm="1">
        <f t="array" ref="U155">_xlfn.XLOOKUP(U$1,'PY1 Data(H)'!$A$1:$CZ$1,_xlfn.XLOOKUP($A155,'PY1 Data(H)'!$A$1:$A$288,'PY1 Data(H)'!$A$1:$CZ$288))</f>
        <v>0</v>
      </c>
      <c r="V155" s="176" cm="1">
        <f t="array" ref="V155">_xlfn.XLOOKUP(V$1,'PY1 Data(H)'!$A$1:$CZ$1,_xlfn.XLOOKUP($A155,'PY1 Data(H)'!$A$1:$A$288,'PY1 Data(H)'!$A$1:$CZ$288))</f>
        <v>0</v>
      </c>
      <c r="W155" s="176" cm="1">
        <f t="array" ref="W155">_xlfn.XLOOKUP(W$1,'PY1 Data(H)'!$A$1:$CZ$1,_xlfn.XLOOKUP($A155,'PY1 Data(H)'!$A$1:$A$288,'PY1 Data(H)'!$A$1:$CZ$288))</f>
        <v>0</v>
      </c>
      <c r="X155" s="176" cm="1">
        <f t="array" ref="X155">_xlfn.XLOOKUP(X$1,'PY1 Data(H)'!$A$1:$CZ$1,_xlfn.XLOOKUP($A155,'PY1 Data(H)'!$A$1:$A$288,'PY1 Data(H)'!$A$1:$CZ$288))</f>
        <v>0</v>
      </c>
      <c r="Y155" s="176" cm="1">
        <f t="array" ref="Y155">_xlfn.XLOOKUP(Y$1,'PY1 Data(H)'!$A$1:$CZ$1,_xlfn.XLOOKUP($A155,'PY1 Data(H)'!$A$1:$A$288,'PY1 Data(H)'!$A$1:$CZ$288))</f>
        <v>0</v>
      </c>
      <c r="Z155" s="176" cm="1">
        <f t="array" ref="Z155">_xlfn.XLOOKUP(Z$1,'PY1 Data(H)'!$A$1:$CZ$1,_xlfn.XLOOKUP($A155,'PY1 Data(H)'!$A$1:$A$288,'PY1 Data(H)'!$A$1:$CZ$288))</f>
        <v>0</v>
      </c>
      <c r="AA155" s="176" cm="1">
        <f t="array" ref="AA155">_xlfn.XLOOKUP(AA$1,'PY1 Data(H)'!$A$1:$CZ$1,_xlfn.XLOOKUP($A155,'PY1 Data(H)'!$A$1:$A$288,'PY1 Data(H)'!$A$1:$CZ$288))</f>
        <v>0</v>
      </c>
      <c r="AB155" s="176" cm="1">
        <f t="array" ref="AB155">_xlfn.XLOOKUP(AB$1,'PY1 Data(H)'!$A$1:$CZ$1,_xlfn.XLOOKUP($A155,'PY1 Data(H)'!$A$1:$A$288,'PY1 Data(H)'!$A$1:$CZ$288))</f>
        <v>0</v>
      </c>
      <c r="AC155" s="176" cm="1">
        <f t="array" ref="AC155">_xlfn.XLOOKUP(AC$1,'PY1 Data(H)'!$A$1:$CZ$1,_xlfn.XLOOKUP($A155,'PY1 Data(H)'!$A$1:$A$288,'PY1 Data(H)'!$A$1:$CZ$288))</f>
        <v>0</v>
      </c>
      <c r="AD155" s="176" cm="1">
        <f t="array" ref="AD155">_xlfn.XLOOKUP(AD$1,'PY1 Data(H)'!$A$1:$CZ$1,_xlfn.XLOOKUP($A155,'PY1 Data(H)'!$A$1:$A$288,'PY1 Data(H)'!$A$1:$CZ$288))</f>
        <v>0</v>
      </c>
      <c r="AE155" s="176" cm="1">
        <f t="array" ref="AE155">_xlfn.XLOOKUP(AE$1,'PY1 Data(H)'!$A$1:$CZ$1,_xlfn.XLOOKUP($A155,'PY1 Data(H)'!$A$1:$A$288,'PY1 Data(H)'!$A$1:$CZ$288))</f>
        <v>0</v>
      </c>
      <c r="AF155" s="176" cm="1">
        <f t="array" ref="AF155">_xlfn.XLOOKUP(AF$1,'PY1 Data(H)'!$A$1:$CZ$1,_xlfn.XLOOKUP($A155,'PY1 Data(H)'!$A$1:$A$288,'PY1 Data(H)'!$A$1:$CZ$288))</f>
        <v>0</v>
      </c>
      <c r="AG155" s="176" cm="1">
        <f t="array" ref="AG155">_xlfn.XLOOKUP(AG$1,'PY1 Data(H)'!$A$1:$CZ$1,_xlfn.XLOOKUP($A155,'PY1 Data(H)'!$A$1:$A$288,'PY1 Data(H)'!$A$1:$CZ$288))</f>
        <v>0</v>
      </c>
      <c r="AH155" s="176" cm="1">
        <f t="array" ref="AH155">_xlfn.XLOOKUP(AH$1,'PY1 Data(H)'!$A$1:$CZ$1,_xlfn.XLOOKUP($A155,'PY1 Data(H)'!$A$1:$A$288,'PY1 Data(H)'!$A$1:$CZ$288))</f>
        <v>0</v>
      </c>
      <c r="AI155" s="176" cm="1">
        <f t="array" ref="AI155">_xlfn.XLOOKUP(AI$1,'PY1 Data(H)'!$A$1:$CZ$1,_xlfn.XLOOKUP($A155,'PY1 Data(H)'!$A$1:$A$288,'PY1 Data(H)'!$A$1:$CZ$288))</f>
        <v>0</v>
      </c>
      <c r="AJ155" s="176" cm="1">
        <f t="array" ref="AJ155">_xlfn.XLOOKUP(AJ$1,'PY1 Data(H)'!$A$1:$CZ$1,_xlfn.XLOOKUP($A155,'PY1 Data(H)'!$A$1:$A$288,'PY1 Data(H)'!$A$1:$CZ$288))</f>
        <v>0</v>
      </c>
      <c r="AK155" s="176" cm="1">
        <f t="array" ref="AK155">_xlfn.XLOOKUP(AK$1,'PY1 Data(H)'!$A$1:$CZ$1,_xlfn.XLOOKUP($A155,'PY1 Data(H)'!$A$1:$A$288,'PY1 Data(H)'!$A$1:$CZ$288))</f>
        <v>0</v>
      </c>
      <c r="AL155" s="176" cm="1">
        <f t="array" ref="AL155">_xlfn.XLOOKUP(AL$1,'PY1 Data(H)'!$A$1:$CZ$1,_xlfn.XLOOKUP($A155,'PY1 Data(H)'!$A$1:$A$288,'PY1 Data(H)'!$A$1:$CZ$288))</f>
        <v>0</v>
      </c>
      <c r="AM155" s="176" cm="1">
        <f t="array" ref="AM155">_xlfn.XLOOKUP(AM$1,'PY1 Data(H)'!$A$1:$CZ$1,_xlfn.XLOOKUP($A155,'PY1 Data(H)'!$A$1:$A$288,'PY1 Data(H)'!$A$1:$CZ$288))</f>
        <v>0</v>
      </c>
      <c r="AN155" s="176" cm="1">
        <f t="array" ref="AN155">_xlfn.XLOOKUP(AN$1,'PY1 Data(H)'!$A$1:$CZ$1,_xlfn.XLOOKUP($A155,'PY1 Data(H)'!$A$1:$A$288,'PY1 Data(H)'!$A$1:$CZ$288))</f>
        <v>0</v>
      </c>
      <c r="AO155" s="176" cm="1">
        <f t="array" ref="AO155">_xlfn.XLOOKUP(AO$1,'PY1 Data(H)'!$A$1:$CZ$1,_xlfn.XLOOKUP($A155,'PY1 Data(H)'!$A$1:$A$288,'PY1 Data(H)'!$A$1:$CZ$288))</f>
        <v>0</v>
      </c>
      <c r="AP155" s="176" cm="1">
        <f t="array" ref="AP155">_xlfn.XLOOKUP(AP$1,'PY1 Data(H)'!$A$1:$CZ$1,_xlfn.XLOOKUP($A155,'PY1 Data(H)'!$A$1:$A$288,'PY1 Data(H)'!$A$1:$CZ$288))</f>
        <v>0</v>
      </c>
      <c r="AQ155" s="176" cm="1">
        <f t="array" ref="AQ155">_xlfn.XLOOKUP(AQ$1,'PY1 Data(H)'!$A$1:$CZ$1,_xlfn.XLOOKUP($A155,'PY1 Data(H)'!$A$1:$A$288,'PY1 Data(H)'!$A$1:$CZ$288))</f>
        <v>0</v>
      </c>
      <c r="AR155" s="176" cm="1">
        <f t="array" ref="AR155">_xlfn.XLOOKUP(AR$1,'PY1 Data(H)'!$A$1:$CZ$1,_xlfn.XLOOKUP($A155,'PY1 Data(H)'!$A$1:$A$288,'PY1 Data(H)'!$A$1:$CZ$288))</f>
        <v>0</v>
      </c>
      <c r="AS155" s="176" cm="1">
        <f t="array" ref="AS155">_xlfn.XLOOKUP(AS$1,'PY1 Data(H)'!$A$1:$CZ$1,_xlfn.XLOOKUP($A155,'PY1 Data(H)'!$A$1:$A$288,'PY1 Data(H)'!$A$1:$CZ$288))</f>
        <v>0</v>
      </c>
      <c r="AT155" s="176" cm="1">
        <f t="array" ref="AT155">_xlfn.XLOOKUP(AT$1,'PY1 Data(H)'!$A$1:$CZ$1,_xlfn.XLOOKUP($A155,'PY1 Data(H)'!$A$1:$A$288,'PY1 Data(H)'!$A$1:$CZ$288))</f>
        <v>0</v>
      </c>
      <c r="AU155" s="176" cm="1">
        <f t="array" ref="AU155">_xlfn.XLOOKUP(AU$1,'PY1 Data(H)'!$A$1:$CZ$1,_xlfn.XLOOKUP($A155,'PY1 Data(H)'!$A$1:$A$288,'PY1 Data(H)'!$A$1:$CZ$288))</f>
        <v>0</v>
      </c>
      <c r="AV155" s="176" cm="1">
        <f t="array" ref="AV155">_xlfn.XLOOKUP(AV$1,'PY1 Data(H)'!$A$1:$CZ$1,_xlfn.XLOOKUP($A155,'PY1 Data(H)'!$A$1:$A$288,'PY1 Data(H)'!$A$1:$CZ$288))</f>
        <v>0</v>
      </c>
      <c r="AW155" s="176" cm="1">
        <f t="array" ref="AW155">_xlfn.XLOOKUP(AW$1,'PY1 Data(H)'!$A$1:$CZ$1,_xlfn.XLOOKUP($A155,'PY1 Data(H)'!$A$1:$A$288,'PY1 Data(H)'!$A$1:$CZ$288))</f>
        <v>0</v>
      </c>
      <c r="AX155" s="176" cm="1">
        <f t="array" ref="AX155">_xlfn.XLOOKUP(AX$1,'PY1 Data(H)'!$A$1:$CZ$1,_xlfn.XLOOKUP($A155,'PY1 Data(H)'!$A$1:$A$288,'PY1 Data(H)'!$A$1:$CZ$288))</f>
        <v>0</v>
      </c>
      <c r="AY155" s="176" cm="1">
        <f t="array" ref="AY155">_xlfn.XLOOKUP(AY$1,'PY1 Data(H)'!$A$1:$CZ$1,_xlfn.XLOOKUP($A155,'PY1 Data(H)'!$A$1:$A$288,'PY1 Data(H)'!$A$1:$CZ$288))</f>
        <v>0</v>
      </c>
      <c r="AZ155" s="176" cm="1">
        <f t="array" ref="AZ155">_xlfn.XLOOKUP(AZ$1,'PY1 Data(H)'!$A$1:$CZ$1,_xlfn.XLOOKUP($A155,'PY1 Data(H)'!$A$1:$A$288,'PY1 Data(H)'!$A$1:$CZ$288))</f>
        <v>0</v>
      </c>
      <c r="BA155" s="176" cm="1">
        <f t="array" ref="BA155">_xlfn.XLOOKUP(BA$1,'PY1 Data(H)'!$A$1:$CZ$1,_xlfn.XLOOKUP($A155,'PY1 Data(H)'!$A$1:$A$288,'PY1 Data(H)'!$A$1:$CZ$288))</f>
        <v>0</v>
      </c>
      <c r="BB155" s="176" cm="1">
        <f t="array" ref="BB155">_xlfn.XLOOKUP(BB$1,'PY1 Data(H)'!$A$1:$CZ$1,_xlfn.XLOOKUP($A155,'PY1 Data(H)'!$A$1:$A$288,'PY1 Data(H)'!$A$1:$CZ$288))</f>
        <v>0</v>
      </c>
      <c r="BC155" s="176" cm="1">
        <f t="array" ref="BC155">_xlfn.XLOOKUP(BC$1,'PY1 Data(H)'!$A$1:$CZ$1,_xlfn.XLOOKUP($A155,'PY1 Data(H)'!$A$1:$A$288,'PY1 Data(H)'!$A$1:$CZ$288))</f>
        <v>0</v>
      </c>
      <c r="BD155" s="176" cm="1">
        <f t="array" ref="BD155">_xlfn.XLOOKUP(BD$1,'PY1 Data(H)'!$A$1:$CZ$1,_xlfn.XLOOKUP($A155,'PY1 Data(H)'!$A$1:$A$288,'PY1 Data(H)'!$A$1:$CZ$288))</f>
        <v>0</v>
      </c>
      <c r="BE155" s="176" cm="1">
        <f t="array" ref="BE155">_xlfn.XLOOKUP(BE$1,'PY1 Data(H)'!$A$1:$CZ$1,_xlfn.XLOOKUP($A155,'PY1 Data(H)'!$A$1:$A$288,'PY1 Data(H)'!$A$1:$CZ$288))</f>
        <v>0</v>
      </c>
      <c r="BF155" s="176" cm="1">
        <f t="array" ref="BF155">_xlfn.XLOOKUP(BF$1,'PY1 Data(H)'!$A$1:$CZ$1,_xlfn.XLOOKUP($A155,'PY1 Data(H)'!$A$1:$A$288,'PY1 Data(H)'!$A$1:$CZ$288))</f>
        <v>935461</v>
      </c>
      <c r="BG155" s="176" cm="1">
        <f t="array" ref="BG155">_xlfn.XLOOKUP(BG$1,'PY1 Data(H)'!$A$1:$CZ$1,_xlfn.XLOOKUP($A155,'PY1 Data(H)'!$A$1:$A$288,'PY1 Data(H)'!$A$1:$CZ$288))</f>
        <v>0</v>
      </c>
      <c r="BH155" s="176" cm="1">
        <f t="array" ref="BH155">_xlfn.XLOOKUP(BH$1,'PY1 Data(H)'!$A$1:$CZ$1,_xlfn.XLOOKUP($A155,'PY1 Data(H)'!$A$1:$A$288,'PY1 Data(H)'!$A$1:$CZ$288))</f>
        <v>0</v>
      </c>
      <c r="BI155" s="176" cm="1">
        <f t="array" ref="BI155">_xlfn.XLOOKUP(BI$1,'PY1 Data(H)'!$A$1:$CZ$1,_xlfn.XLOOKUP($A155,'PY1 Data(H)'!$A$1:$A$288,'PY1 Data(H)'!$A$1:$CZ$288))</f>
        <v>0</v>
      </c>
      <c r="BJ155" s="176" cm="1">
        <f t="array" ref="BJ155">_xlfn.XLOOKUP(BJ$1,'PY1 Data(H)'!$A$1:$CZ$1,_xlfn.XLOOKUP($A155,'PY1 Data(H)'!$A$1:$A$288,'PY1 Data(H)'!$A$1:$CZ$288))</f>
        <v>0</v>
      </c>
      <c r="BK155" s="176" cm="1">
        <f t="array" ref="BK155">_xlfn.XLOOKUP(BK$1,'PY1 Data(H)'!$A$1:$CZ$1,_xlfn.XLOOKUP($A155,'PY1 Data(H)'!$A$1:$A$288,'PY1 Data(H)'!$A$1:$CZ$288))</f>
        <v>0</v>
      </c>
      <c r="BL155" s="176" cm="1">
        <f t="array" ref="BL155">_xlfn.XLOOKUP(BL$1,'PY1 Data(H)'!$A$1:$CZ$1,_xlfn.XLOOKUP($A155,'PY1 Data(H)'!$A$1:$A$288,'PY1 Data(H)'!$A$1:$CZ$288))</f>
        <v>0</v>
      </c>
      <c r="BM155" s="176" cm="1">
        <f t="array" ref="BM155">_xlfn.XLOOKUP(BM$1,'PY1 Data(H)'!$A$1:$CZ$1,_xlfn.XLOOKUP($A155,'PY1 Data(H)'!$A$1:$A$288,'PY1 Data(H)'!$A$1:$CZ$288))</f>
        <v>35969664</v>
      </c>
      <c r="BN155" s="176" cm="1">
        <f t="array" ref="BN155">_xlfn.XLOOKUP(BN$1,'PY1 Data(H)'!$A$1:$CZ$1,_xlfn.XLOOKUP($A155,'PY1 Data(H)'!$A$1:$A$288,'PY1 Data(H)'!$A$1:$CZ$288))</f>
        <v>0</v>
      </c>
      <c r="BO155" s="176" cm="1">
        <f t="array" ref="BO155">_xlfn.XLOOKUP(BO$1,'PY1 Data(H)'!$A$1:$CZ$1,_xlfn.XLOOKUP($A155,'PY1 Data(H)'!$A$1:$A$288,'PY1 Data(H)'!$A$1:$CZ$288))</f>
        <v>37279041</v>
      </c>
      <c r="BP155" s="176" cm="1">
        <f t="array" ref="BP155">_xlfn.XLOOKUP(BP$1,'PY1 Data(H)'!$A$1:$CZ$1,_xlfn.XLOOKUP($A155,'PY1 Data(H)'!$A$1:$A$288,'PY1 Data(H)'!$A$1:$CZ$288))</f>
        <v>0</v>
      </c>
      <c r="BQ155" s="176" cm="1">
        <f t="array" ref="BQ155">_xlfn.XLOOKUP(BQ$1,'PY1 Data(H)'!$A$1:$CZ$1,_xlfn.XLOOKUP($A155,'PY1 Data(H)'!$A$1:$A$288,'PY1 Data(H)'!$A$1:$CZ$288))</f>
        <v>0</v>
      </c>
      <c r="BR155" s="176" cm="1">
        <f t="array" ref="BR155">_xlfn.XLOOKUP(BR$1,'PY1 Data(H)'!$A$1:$CZ$1,_xlfn.XLOOKUP($A155,'PY1 Data(H)'!$A$1:$A$288,'PY1 Data(H)'!$A$1:$CZ$288))</f>
        <v>0</v>
      </c>
      <c r="BS155" s="176" cm="1">
        <f t="array" ref="BS155">_xlfn.XLOOKUP(BS$1,'PY1 Data(H)'!$A$1:$CZ$1,_xlfn.XLOOKUP($A155,'PY1 Data(H)'!$A$1:$A$288,'PY1 Data(H)'!$A$1:$CZ$288))</f>
        <v>0</v>
      </c>
      <c r="BT155" s="176" cm="1">
        <f t="array" ref="BT155">_xlfn.XLOOKUP(BT$1,'PY1 Data(H)'!$A$1:$CZ$1,_xlfn.XLOOKUP($A155,'PY1 Data(H)'!$A$1:$A$288,'PY1 Data(H)'!$A$1:$CZ$288))</f>
        <v>0</v>
      </c>
      <c r="BU155" s="176" cm="1">
        <f t="array" ref="BU155">_xlfn.XLOOKUP(BU$1,'PY1 Data(H)'!$A$1:$CZ$1,_xlfn.XLOOKUP($A155,'PY1 Data(H)'!$A$1:$A$288,'PY1 Data(H)'!$A$1:$CZ$288))</f>
        <v>0</v>
      </c>
      <c r="BV155" s="176" cm="1">
        <f t="array" ref="BV155">_xlfn.XLOOKUP(BV$1,'PY1 Data(H)'!$A$1:$CZ$1,_xlfn.XLOOKUP($A155,'PY1 Data(H)'!$A$1:$A$288,'PY1 Data(H)'!$A$1:$CZ$288))</f>
        <v>0</v>
      </c>
      <c r="BW155" s="176" cm="1">
        <f t="array" ref="BW155">_xlfn.XLOOKUP(BW$1,'PY1 Data(H)'!$A$1:$CZ$1,_xlfn.XLOOKUP($A155,'PY1 Data(H)'!$A$1:$A$288,'PY1 Data(H)'!$A$1:$CZ$288))</f>
        <v>0</v>
      </c>
      <c r="BX155" s="176" cm="1">
        <f t="array" ref="BX155">_xlfn.XLOOKUP(BX$1,'PY1 Data(H)'!$A$1:$CZ$1,_xlfn.XLOOKUP($A155,'PY1 Data(H)'!$A$1:$A$288,'PY1 Data(H)'!$A$1:$CZ$288))</f>
        <v>0</v>
      </c>
      <c r="BY155" s="176" cm="1">
        <f t="array" ref="BY155">_xlfn.XLOOKUP(BY$1,'PY1 Data(H)'!$A$1:$CZ$1,_xlfn.XLOOKUP($A155,'PY1 Data(H)'!$A$1:$A$288,'PY1 Data(H)'!$A$1:$CZ$288))</f>
        <v>0</v>
      </c>
      <c r="BZ155" s="176" cm="1">
        <f t="array" ref="BZ155">_xlfn.XLOOKUP(BZ$1,'PY1 Data(H)'!$A$1:$CZ$1,_xlfn.XLOOKUP($A155,'PY1 Data(H)'!$A$1:$A$288,'PY1 Data(H)'!$A$1:$CZ$288))</f>
        <v>0</v>
      </c>
      <c r="CA155" s="176" cm="1">
        <f t="array" ref="CA155">_xlfn.XLOOKUP(CA$1,'PY1 Data(H)'!$A$1:$CZ$1,_xlfn.XLOOKUP($A155,'PY1 Data(H)'!$A$1:$A$288,'PY1 Data(H)'!$A$1:$CZ$288))</f>
        <v>0</v>
      </c>
      <c r="CB155" s="176" cm="1">
        <f t="array" ref="CB155">_xlfn.XLOOKUP(CB$1,'PY1 Data(H)'!$A$1:$CZ$1,_xlfn.XLOOKUP($A155,'PY1 Data(H)'!$A$1:$A$288,'PY1 Data(H)'!$A$1:$CZ$288))</f>
        <v>0</v>
      </c>
      <c r="CC155" s="176" cm="1">
        <f t="array" ref="CC155">_xlfn.XLOOKUP(CC$1,'PY1 Data(H)'!$A$1:$CZ$1,_xlfn.XLOOKUP($A155,'PY1 Data(H)'!$A$1:$A$288,'PY1 Data(H)'!$A$1:$CZ$288))</f>
        <v>0</v>
      </c>
      <c r="CD155" s="176" cm="1">
        <f t="array" ref="CD155">_xlfn.XLOOKUP(CD$1,'PY1 Data(H)'!$A$1:$CZ$1,_xlfn.XLOOKUP($A155,'PY1 Data(H)'!$A$1:$A$288,'PY1 Data(H)'!$A$1:$CZ$288))</f>
        <v>0</v>
      </c>
      <c r="CE155" s="176" cm="1">
        <f t="array" ref="CE155">_xlfn.XLOOKUP(CE$1,'PY1 Data(H)'!$A$1:$CZ$1,_xlfn.XLOOKUP($A155,'PY1 Data(H)'!$A$1:$A$288,'PY1 Data(H)'!$A$1:$CZ$288))</f>
        <v>0</v>
      </c>
      <c r="CF155" s="176" cm="1">
        <f t="array" ref="CF155">_xlfn.XLOOKUP(CF$1,'PY1 Data(H)'!$A$1:$CZ$1,_xlfn.XLOOKUP($A155,'PY1 Data(H)'!$A$1:$A$288,'PY1 Data(H)'!$A$1:$CZ$288))</f>
        <v>0</v>
      </c>
      <c r="CG155" s="176" cm="1">
        <f t="array" ref="CG155">_xlfn.XLOOKUP(CG$1,'PY1 Data(H)'!$A$1:$CZ$1,_xlfn.XLOOKUP($A155,'PY1 Data(H)'!$A$1:$A$288,'PY1 Data(H)'!$A$1:$CZ$288))</f>
        <v>0</v>
      </c>
      <c r="CH155" s="176" cm="1">
        <f t="array" ref="CH155">_xlfn.XLOOKUP(CH$1,'PY1 Data(H)'!$A$1:$CZ$1,_xlfn.XLOOKUP($A155,'PY1 Data(H)'!$A$1:$A$288,'PY1 Data(H)'!$A$1:$CZ$288))</f>
        <v>0</v>
      </c>
      <c r="CI155" s="176" cm="1">
        <f t="array" ref="CI155">_xlfn.XLOOKUP(CI$1,'PY1 Data(H)'!$A$1:$CZ$1,_xlfn.XLOOKUP($A155,'PY1 Data(H)'!$A$1:$A$288,'PY1 Data(H)'!$A$1:$CZ$288))</f>
        <v>0</v>
      </c>
      <c r="CJ155" s="176" cm="1">
        <f t="array" ref="CJ155">_xlfn.XLOOKUP(CJ$1,'PY1 Data(H)'!$A$1:$CZ$1,_xlfn.XLOOKUP($A155,'PY1 Data(H)'!$A$1:$A$288,'PY1 Data(H)'!$A$1:$CZ$288))</f>
        <v>0</v>
      </c>
      <c r="CK155" s="176" cm="1">
        <f t="array" ref="CK155">_xlfn.XLOOKUP(CK$1,'PY1 Data(H)'!$A$1:$CZ$1,_xlfn.XLOOKUP($A155,'PY1 Data(H)'!$A$1:$A$288,'PY1 Data(H)'!$A$1:$CZ$288))</f>
        <v>0</v>
      </c>
      <c r="CL155" s="176" cm="1">
        <f t="array" ref="CL155">_xlfn.XLOOKUP(CL$1,'PY1 Data(H)'!$A$1:$CZ$1,_xlfn.XLOOKUP($A155,'PY1 Data(H)'!$A$1:$A$288,'PY1 Data(H)'!$A$1:$CZ$288))</f>
        <v>0</v>
      </c>
      <c r="CM155" s="176" cm="1">
        <f t="array" ref="CM155">_xlfn.XLOOKUP(CM$1,'PY1 Data(H)'!$A$1:$CZ$1,_xlfn.XLOOKUP($A155,'PY1 Data(H)'!$A$1:$A$288,'PY1 Data(H)'!$A$1:$CZ$288))</f>
        <v>0</v>
      </c>
      <c r="CN155" s="176" cm="1">
        <f t="array" ref="CN155">_xlfn.XLOOKUP(CN$1,'PY1 Data(H)'!$A$1:$CZ$1,_xlfn.XLOOKUP($A155,'PY1 Data(H)'!$A$1:$A$288,'PY1 Data(H)'!$A$1:$CZ$288))</f>
        <v>0</v>
      </c>
      <c r="CO155" s="176" cm="1">
        <f t="array" ref="CO155">_xlfn.XLOOKUP(CO$1,'PY1 Data(H)'!$A$1:$CZ$1,_xlfn.XLOOKUP($A155,'PY1 Data(H)'!$A$1:$A$288,'PY1 Data(H)'!$A$1:$CZ$288))</f>
        <v>0</v>
      </c>
      <c r="CP155" s="176" cm="1">
        <f t="array" ref="CP155">_xlfn.XLOOKUP(CP$1,'PY1 Data(H)'!$A$1:$CZ$1,_xlfn.XLOOKUP($A155,'PY1 Data(H)'!$A$1:$A$288,'PY1 Data(H)'!$A$1:$CZ$288))</f>
        <v>0</v>
      </c>
      <c r="CQ155" s="176" cm="1">
        <f t="array" ref="CQ155">_xlfn.XLOOKUP(CQ$1,'PY1 Data(H)'!$A$1:$CZ$1,_xlfn.XLOOKUP($A155,'PY1 Data(H)'!$A$1:$A$288,'PY1 Data(H)'!$A$1:$CZ$288))</f>
        <v>0</v>
      </c>
      <c r="CR155" s="176" cm="1">
        <f t="array" ref="CR155">_xlfn.XLOOKUP(CR$1,'PY1 Data(H)'!$A$1:$CZ$1,_xlfn.XLOOKUP($A155,'PY1 Data(H)'!$A$1:$A$288,'PY1 Data(H)'!$A$1:$CZ$288))</f>
        <v>0</v>
      </c>
      <c r="CS155" s="176" cm="1">
        <f t="array" ref="CS155">_xlfn.XLOOKUP(CS$1,'PY1 Data(H)'!$A$1:$CZ$1,_xlfn.XLOOKUP($A155,'PY1 Data(H)'!$A$1:$A$288,'PY1 Data(H)'!$A$1:$CZ$288))</f>
        <v>0</v>
      </c>
      <c r="CT155" s="176" cm="1">
        <f t="array" ref="CT155">_xlfn.XLOOKUP(CT$1,'PY1 Data(H)'!$A$1:$CZ$1,_xlfn.XLOOKUP($A155,'PY1 Data(H)'!$A$1:$A$288,'PY1 Data(H)'!$A$1:$CZ$288))</f>
        <v>0</v>
      </c>
      <c r="CU155" s="176" cm="1">
        <f t="array" ref="CU155">_xlfn.XLOOKUP(CU$1,'PY1 Data(H)'!$A$1:$CZ$1,_xlfn.XLOOKUP($A155,'PY1 Data(H)'!$A$1:$A$288,'PY1 Data(H)'!$A$1:$CZ$288))</f>
        <v>6072090</v>
      </c>
      <c r="CV155" s="176" cm="1">
        <f t="array" ref="CV155">_xlfn.XLOOKUP(CV$1,'PY1 Data(H)'!$A$1:$CZ$1,_xlfn.XLOOKUP($A155,'PY1 Data(H)'!$A$1:$A$288,'PY1 Data(H)'!$A$1:$CZ$288))</f>
        <v>0</v>
      </c>
      <c r="CW155" s="176" cm="1">
        <f t="array" ref="CW155">_xlfn.XLOOKUP(CW$1,'PY1 Data(H)'!$A$1:$CZ$1,_xlfn.XLOOKUP($A155,'PY1 Data(H)'!$A$1:$A$288,'PY1 Data(H)'!$A$1:$CZ$288))</f>
        <v>0</v>
      </c>
      <c r="CX155" s="176" cm="1">
        <f t="array" ref="CX155">_xlfn.XLOOKUP(CX$1,'PY1 Data(H)'!$A$1:$CZ$1,_xlfn.XLOOKUP($A155,'PY1 Data(H)'!$A$1:$A$288,'PY1 Data(H)'!$A$1:$CZ$288))</f>
        <v>0</v>
      </c>
      <c r="CY155" s="176" cm="1">
        <f t="array" ref="CY155">_xlfn.XLOOKUP(CY$1,'PY1 Data(H)'!$A$1:$CZ$1,_xlfn.XLOOKUP($A155,'PY1 Data(H)'!$A$1:$A$288,'PY1 Data(H)'!$A$1:$CZ$288))</f>
        <v>0</v>
      </c>
    </row>
    <row r="156" spans="1:103" x14ac:dyDescent="0.3">
      <c r="A156">
        <v>518</v>
      </c>
      <c r="D156" s="176" cm="1">
        <f t="array" ref="D156">_xlfn.XLOOKUP(D$1,'PY1 Data(H)'!$A$1:$CZ$1,_xlfn.XLOOKUP($A156,'PY1 Data(H)'!$A$1:$A$288,'PY1 Data(H)'!$A$1:$CZ$288))</f>
        <v>0</v>
      </c>
      <c r="E156" s="176" cm="1">
        <f t="array" ref="E156">_xlfn.XLOOKUP(E$1,'PY1 Data(H)'!$A$1:$CZ$1,_xlfn.XLOOKUP($A156,'PY1 Data(H)'!$A$1:$A$288,'PY1 Data(H)'!$A$1:$CZ$288))</f>
        <v>8500</v>
      </c>
      <c r="F156" s="176" cm="1">
        <f t="array" ref="F156">_xlfn.XLOOKUP(F$1,'PY1 Data(H)'!$A$1:$CZ$1,_xlfn.XLOOKUP($A156,'PY1 Data(H)'!$A$1:$A$288,'PY1 Data(H)'!$A$1:$CZ$288))</f>
        <v>0</v>
      </c>
      <c r="G156" s="176" cm="1">
        <f t="array" ref="G156">_xlfn.XLOOKUP(G$1,'PY1 Data(H)'!$A$1:$CZ$1,_xlfn.XLOOKUP($A156,'PY1 Data(H)'!$A$1:$A$288,'PY1 Data(H)'!$A$1:$CZ$288))</f>
        <v>0</v>
      </c>
      <c r="H156" s="176" cm="1">
        <f t="array" ref="H156">_xlfn.XLOOKUP(H$1,'PY1 Data(H)'!$A$1:$CZ$1,_xlfn.XLOOKUP($A156,'PY1 Data(H)'!$A$1:$A$288,'PY1 Data(H)'!$A$1:$CZ$288))</f>
        <v>0</v>
      </c>
      <c r="I156" s="176" cm="1">
        <f t="array" ref="I156">_xlfn.XLOOKUP(I$1,'PY1 Data(H)'!$A$1:$CZ$1,_xlfn.XLOOKUP($A156,'PY1 Data(H)'!$A$1:$A$288,'PY1 Data(H)'!$A$1:$CZ$288))</f>
        <v>0</v>
      </c>
      <c r="J156" s="176" cm="1">
        <f t="array" ref="J156">_xlfn.XLOOKUP(J$1,'PY1 Data(H)'!$A$1:$CZ$1,_xlfn.XLOOKUP($A156,'PY1 Data(H)'!$A$1:$A$288,'PY1 Data(H)'!$A$1:$CZ$288))</f>
        <v>1557718</v>
      </c>
      <c r="K156" s="176" cm="1">
        <f t="array" ref="K156">_xlfn.XLOOKUP(K$1,'PY1 Data(H)'!$A$1:$CZ$1,_xlfn.XLOOKUP($A156,'PY1 Data(H)'!$A$1:$A$288,'PY1 Data(H)'!$A$1:$CZ$288))</f>
        <v>172825</v>
      </c>
      <c r="L156" s="176" cm="1">
        <f t="array" ref="L156">_xlfn.XLOOKUP(L$1,'PY1 Data(H)'!$A$1:$CZ$1,_xlfn.XLOOKUP($A156,'PY1 Data(H)'!$A$1:$A$288,'PY1 Data(H)'!$A$1:$CZ$288))</f>
        <v>1530435</v>
      </c>
      <c r="M156" s="176" cm="1">
        <f t="array" ref="M156">_xlfn.XLOOKUP(M$1,'PY1 Data(H)'!$A$1:$CZ$1,_xlfn.XLOOKUP($A156,'PY1 Data(H)'!$A$1:$A$288,'PY1 Data(H)'!$A$1:$CZ$288))</f>
        <v>34779108</v>
      </c>
      <c r="N156" s="176" cm="1">
        <f t="array" ref="N156">_xlfn.XLOOKUP(N$1,'PY1 Data(H)'!$A$1:$CZ$1,_xlfn.XLOOKUP($A156,'PY1 Data(H)'!$A$1:$A$288,'PY1 Data(H)'!$A$1:$CZ$288))</f>
        <v>0</v>
      </c>
      <c r="O156" s="176" cm="1">
        <f t="array" ref="O156">_xlfn.XLOOKUP(O$1,'PY1 Data(H)'!$A$1:$CZ$1,_xlfn.XLOOKUP($A156,'PY1 Data(H)'!$A$1:$A$288,'PY1 Data(H)'!$A$1:$CZ$288))</f>
        <v>686483</v>
      </c>
      <c r="P156" s="176" cm="1">
        <f t="array" ref="P156">_xlfn.XLOOKUP(P$1,'PY1 Data(H)'!$A$1:$CZ$1,_xlfn.XLOOKUP($A156,'PY1 Data(H)'!$A$1:$A$288,'PY1 Data(H)'!$A$1:$CZ$288))</f>
        <v>0</v>
      </c>
      <c r="Q156" s="176" cm="1">
        <f t="array" ref="Q156">_xlfn.XLOOKUP(Q$1,'PY1 Data(H)'!$A$1:$CZ$1,_xlfn.XLOOKUP($A156,'PY1 Data(H)'!$A$1:$A$288,'PY1 Data(H)'!$A$1:$CZ$288))</f>
        <v>1766587</v>
      </c>
      <c r="R156" s="176" cm="1">
        <f t="array" ref="R156">_xlfn.XLOOKUP(R$1,'PY1 Data(H)'!$A$1:$CZ$1,_xlfn.XLOOKUP($A156,'PY1 Data(H)'!$A$1:$A$288,'PY1 Data(H)'!$A$1:$CZ$288))</f>
        <v>800488</v>
      </c>
      <c r="S156" s="176" cm="1">
        <f t="array" ref="S156">_xlfn.XLOOKUP(S$1,'PY1 Data(H)'!$A$1:$CZ$1,_xlfn.XLOOKUP($A156,'PY1 Data(H)'!$A$1:$A$288,'PY1 Data(H)'!$A$1:$CZ$288))</f>
        <v>234607</v>
      </c>
      <c r="T156" s="176" cm="1">
        <f t="array" ref="T156">_xlfn.XLOOKUP(T$1,'PY1 Data(H)'!$A$1:$CZ$1,_xlfn.XLOOKUP($A156,'PY1 Data(H)'!$A$1:$A$288,'PY1 Data(H)'!$A$1:$CZ$288))</f>
        <v>0</v>
      </c>
      <c r="U156" s="176" cm="1">
        <f t="array" ref="U156">_xlfn.XLOOKUP(U$1,'PY1 Data(H)'!$A$1:$CZ$1,_xlfn.XLOOKUP($A156,'PY1 Data(H)'!$A$1:$A$288,'PY1 Data(H)'!$A$1:$CZ$288))</f>
        <v>0</v>
      </c>
      <c r="V156" s="176" cm="1">
        <f t="array" ref="V156">_xlfn.XLOOKUP(V$1,'PY1 Data(H)'!$A$1:$CZ$1,_xlfn.XLOOKUP($A156,'PY1 Data(H)'!$A$1:$A$288,'PY1 Data(H)'!$A$1:$CZ$288))</f>
        <v>2863491</v>
      </c>
      <c r="W156" s="176" cm="1">
        <f t="array" ref="W156">_xlfn.XLOOKUP(W$1,'PY1 Data(H)'!$A$1:$CZ$1,_xlfn.XLOOKUP($A156,'PY1 Data(H)'!$A$1:$A$288,'PY1 Data(H)'!$A$1:$CZ$288))</f>
        <v>0</v>
      </c>
      <c r="X156" s="176" cm="1">
        <f t="array" ref="X156">_xlfn.XLOOKUP(X$1,'PY1 Data(H)'!$A$1:$CZ$1,_xlfn.XLOOKUP($A156,'PY1 Data(H)'!$A$1:$A$288,'PY1 Data(H)'!$A$1:$CZ$288))</f>
        <v>611483</v>
      </c>
      <c r="Y156" s="176" cm="1">
        <f t="array" ref="Y156">_xlfn.XLOOKUP(Y$1,'PY1 Data(H)'!$A$1:$CZ$1,_xlfn.XLOOKUP($A156,'PY1 Data(H)'!$A$1:$A$288,'PY1 Data(H)'!$A$1:$CZ$288))</f>
        <v>236789</v>
      </c>
      <c r="Z156" s="176" cm="1">
        <f t="array" ref="Z156">_xlfn.XLOOKUP(Z$1,'PY1 Data(H)'!$A$1:$CZ$1,_xlfn.XLOOKUP($A156,'PY1 Data(H)'!$A$1:$A$288,'PY1 Data(H)'!$A$1:$CZ$288))</f>
        <v>0</v>
      </c>
      <c r="AA156" s="176" cm="1">
        <f t="array" ref="AA156">_xlfn.XLOOKUP(AA$1,'PY1 Data(H)'!$A$1:$CZ$1,_xlfn.XLOOKUP($A156,'PY1 Data(H)'!$A$1:$A$288,'PY1 Data(H)'!$A$1:$CZ$288))</f>
        <v>655112</v>
      </c>
      <c r="AB156" s="176" cm="1">
        <f t="array" ref="AB156">_xlfn.XLOOKUP(AB$1,'PY1 Data(H)'!$A$1:$CZ$1,_xlfn.XLOOKUP($A156,'PY1 Data(H)'!$A$1:$A$288,'PY1 Data(H)'!$A$1:$CZ$288))</f>
        <v>581207</v>
      </c>
      <c r="AC156" s="176" cm="1">
        <f t="array" ref="AC156">_xlfn.XLOOKUP(AC$1,'PY1 Data(H)'!$A$1:$CZ$1,_xlfn.XLOOKUP($A156,'PY1 Data(H)'!$A$1:$A$288,'PY1 Data(H)'!$A$1:$CZ$288))</f>
        <v>0</v>
      </c>
      <c r="AD156" s="176" cm="1">
        <f t="array" ref="AD156">_xlfn.XLOOKUP(AD$1,'PY1 Data(H)'!$A$1:$CZ$1,_xlfn.XLOOKUP($A156,'PY1 Data(H)'!$A$1:$A$288,'PY1 Data(H)'!$A$1:$CZ$288))</f>
        <v>38846429</v>
      </c>
      <c r="AE156" s="176" cm="1">
        <f t="array" ref="AE156">_xlfn.XLOOKUP(AE$1,'PY1 Data(H)'!$A$1:$CZ$1,_xlfn.XLOOKUP($A156,'PY1 Data(H)'!$A$1:$A$288,'PY1 Data(H)'!$A$1:$CZ$288))</f>
        <v>7110026</v>
      </c>
      <c r="AF156" s="176" cm="1">
        <f t="array" ref="AF156">_xlfn.XLOOKUP(AF$1,'PY1 Data(H)'!$A$1:$CZ$1,_xlfn.XLOOKUP($A156,'PY1 Data(H)'!$A$1:$A$288,'PY1 Data(H)'!$A$1:$CZ$288))</f>
        <v>120477</v>
      </c>
      <c r="AG156" s="176" cm="1">
        <f t="array" ref="AG156">_xlfn.XLOOKUP(AG$1,'PY1 Data(H)'!$A$1:$CZ$1,_xlfn.XLOOKUP($A156,'PY1 Data(H)'!$A$1:$A$288,'PY1 Data(H)'!$A$1:$CZ$288))</f>
        <v>3045747</v>
      </c>
      <c r="AH156" s="176" cm="1">
        <f t="array" ref="AH156">_xlfn.XLOOKUP(AH$1,'PY1 Data(H)'!$A$1:$CZ$1,_xlfn.XLOOKUP($A156,'PY1 Data(H)'!$A$1:$A$288,'PY1 Data(H)'!$A$1:$CZ$288))</f>
        <v>425463</v>
      </c>
      <c r="AI156" s="176" cm="1">
        <f t="array" ref="AI156">_xlfn.XLOOKUP(AI$1,'PY1 Data(H)'!$A$1:$CZ$1,_xlfn.XLOOKUP($A156,'PY1 Data(H)'!$A$1:$A$288,'PY1 Data(H)'!$A$1:$CZ$288))</f>
        <v>2835343</v>
      </c>
      <c r="AJ156" s="176" cm="1">
        <f t="array" ref="AJ156">_xlfn.XLOOKUP(AJ$1,'PY1 Data(H)'!$A$1:$CZ$1,_xlfn.XLOOKUP($A156,'PY1 Data(H)'!$A$1:$A$288,'PY1 Data(H)'!$A$1:$CZ$288))</f>
        <v>1620737</v>
      </c>
      <c r="AK156" s="176" cm="1">
        <f t="array" ref="AK156">_xlfn.XLOOKUP(AK$1,'PY1 Data(H)'!$A$1:$CZ$1,_xlfn.XLOOKUP($A156,'PY1 Data(H)'!$A$1:$A$288,'PY1 Data(H)'!$A$1:$CZ$288))</f>
        <v>0</v>
      </c>
      <c r="AL156" s="176" cm="1">
        <f t="array" ref="AL156">_xlfn.XLOOKUP(AL$1,'PY1 Data(H)'!$A$1:$CZ$1,_xlfn.XLOOKUP($A156,'PY1 Data(H)'!$A$1:$A$288,'PY1 Data(H)'!$A$1:$CZ$288))</f>
        <v>3465982</v>
      </c>
      <c r="AM156" s="176" cm="1">
        <f t="array" ref="AM156">_xlfn.XLOOKUP(AM$1,'PY1 Data(H)'!$A$1:$CZ$1,_xlfn.XLOOKUP($A156,'PY1 Data(H)'!$A$1:$A$288,'PY1 Data(H)'!$A$1:$CZ$288))</f>
        <v>0</v>
      </c>
      <c r="AN156" s="176" cm="1">
        <f t="array" ref="AN156">_xlfn.XLOOKUP(AN$1,'PY1 Data(H)'!$A$1:$CZ$1,_xlfn.XLOOKUP($A156,'PY1 Data(H)'!$A$1:$A$288,'PY1 Data(H)'!$A$1:$CZ$288))</f>
        <v>733316</v>
      </c>
      <c r="AO156" s="176" cm="1">
        <f t="array" ref="AO156">_xlfn.XLOOKUP(AO$1,'PY1 Data(H)'!$A$1:$CZ$1,_xlfn.XLOOKUP($A156,'PY1 Data(H)'!$A$1:$A$288,'PY1 Data(H)'!$A$1:$CZ$288))</f>
        <v>0</v>
      </c>
      <c r="AP156" s="176" cm="1">
        <f t="array" ref="AP156">_xlfn.XLOOKUP(AP$1,'PY1 Data(H)'!$A$1:$CZ$1,_xlfn.XLOOKUP($A156,'PY1 Data(H)'!$A$1:$A$288,'PY1 Data(H)'!$A$1:$CZ$288))</f>
        <v>0</v>
      </c>
      <c r="AQ156" s="176" cm="1">
        <f t="array" ref="AQ156">_xlfn.XLOOKUP(AQ$1,'PY1 Data(H)'!$A$1:$CZ$1,_xlfn.XLOOKUP($A156,'PY1 Data(H)'!$A$1:$A$288,'PY1 Data(H)'!$A$1:$CZ$288))</f>
        <v>977638</v>
      </c>
      <c r="AR156" s="176" cm="1">
        <f t="array" ref="AR156">_xlfn.XLOOKUP(AR$1,'PY1 Data(H)'!$A$1:$CZ$1,_xlfn.XLOOKUP($A156,'PY1 Data(H)'!$A$1:$A$288,'PY1 Data(H)'!$A$1:$CZ$288))</f>
        <v>0</v>
      </c>
      <c r="AS156" s="176" cm="1">
        <f t="array" ref="AS156">_xlfn.XLOOKUP(AS$1,'PY1 Data(H)'!$A$1:$CZ$1,_xlfn.XLOOKUP($A156,'PY1 Data(H)'!$A$1:$A$288,'PY1 Data(H)'!$A$1:$CZ$288))</f>
        <v>3387314</v>
      </c>
      <c r="AT156" s="176" cm="1">
        <f t="array" ref="AT156">_xlfn.XLOOKUP(AT$1,'PY1 Data(H)'!$A$1:$CZ$1,_xlfn.XLOOKUP($A156,'PY1 Data(H)'!$A$1:$A$288,'PY1 Data(H)'!$A$1:$CZ$288))</f>
        <v>6446575</v>
      </c>
      <c r="AU156" s="176" cm="1">
        <f t="array" ref="AU156">_xlfn.XLOOKUP(AU$1,'PY1 Data(H)'!$A$1:$CZ$1,_xlfn.XLOOKUP($A156,'PY1 Data(H)'!$A$1:$A$288,'PY1 Data(H)'!$A$1:$CZ$288))</f>
        <v>0</v>
      </c>
      <c r="AV156" s="176" cm="1">
        <f t="array" ref="AV156">_xlfn.XLOOKUP(AV$1,'PY1 Data(H)'!$A$1:$CZ$1,_xlfn.XLOOKUP($A156,'PY1 Data(H)'!$A$1:$A$288,'PY1 Data(H)'!$A$1:$CZ$288))</f>
        <v>17234</v>
      </c>
      <c r="AW156" s="176" cm="1">
        <f t="array" ref="AW156">_xlfn.XLOOKUP(AW$1,'PY1 Data(H)'!$A$1:$CZ$1,_xlfn.XLOOKUP($A156,'PY1 Data(H)'!$A$1:$A$288,'PY1 Data(H)'!$A$1:$CZ$288))</f>
        <v>587029</v>
      </c>
      <c r="AX156" s="176" cm="1">
        <f t="array" ref="AX156">_xlfn.XLOOKUP(AX$1,'PY1 Data(H)'!$A$1:$CZ$1,_xlfn.XLOOKUP($A156,'PY1 Data(H)'!$A$1:$A$288,'PY1 Data(H)'!$A$1:$CZ$288))</f>
        <v>2833359</v>
      </c>
      <c r="AY156" s="176" cm="1">
        <f t="array" ref="AY156">_xlfn.XLOOKUP(AY$1,'PY1 Data(H)'!$A$1:$CZ$1,_xlfn.XLOOKUP($A156,'PY1 Data(H)'!$A$1:$A$288,'PY1 Data(H)'!$A$1:$CZ$288))</f>
        <v>0</v>
      </c>
      <c r="AZ156" s="176" cm="1">
        <f t="array" ref="AZ156">_xlfn.XLOOKUP(AZ$1,'PY1 Data(H)'!$A$1:$CZ$1,_xlfn.XLOOKUP($A156,'PY1 Data(H)'!$A$1:$A$288,'PY1 Data(H)'!$A$1:$CZ$288))</f>
        <v>0</v>
      </c>
      <c r="BA156" s="176" cm="1">
        <f t="array" ref="BA156">_xlfn.XLOOKUP(BA$1,'PY1 Data(H)'!$A$1:$CZ$1,_xlfn.XLOOKUP($A156,'PY1 Data(H)'!$A$1:$A$288,'PY1 Data(H)'!$A$1:$CZ$288))</f>
        <v>0</v>
      </c>
      <c r="BB156" s="176" cm="1">
        <f t="array" ref="BB156">_xlfn.XLOOKUP(BB$1,'PY1 Data(H)'!$A$1:$CZ$1,_xlfn.XLOOKUP($A156,'PY1 Data(H)'!$A$1:$A$288,'PY1 Data(H)'!$A$1:$CZ$288))</f>
        <v>54009971</v>
      </c>
      <c r="BC156" s="176" cm="1">
        <f t="array" ref="BC156">_xlfn.XLOOKUP(BC$1,'PY1 Data(H)'!$A$1:$CZ$1,_xlfn.XLOOKUP($A156,'PY1 Data(H)'!$A$1:$A$288,'PY1 Data(H)'!$A$1:$CZ$288))</f>
        <v>501255</v>
      </c>
      <c r="BD156" s="176" cm="1">
        <f t="array" ref="BD156">_xlfn.XLOOKUP(BD$1,'PY1 Data(H)'!$A$1:$CZ$1,_xlfn.XLOOKUP($A156,'PY1 Data(H)'!$A$1:$A$288,'PY1 Data(H)'!$A$1:$CZ$288))</f>
        <v>0</v>
      </c>
      <c r="BE156" s="176" cm="1">
        <f t="array" ref="BE156">_xlfn.XLOOKUP(BE$1,'PY1 Data(H)'!$A$1:$CZ$1,_xlfn.XLOOKUP($A156,'PY1 Data(H)'!$A$1:$A$288,'PY1 Data(H)'!$A$1:$CZ$288))</f>
        <v>0</v>
      </c>
      <c r="BF156" s="176" cm="1">
        <f t="array" ref="BF156">_xlfn.XLOOKUP(BF$1,'PY1 Data(H)'!$A$1:$CZ$1,_xlfn.XLOOKUP($A156,'PY1 Data(H)'!$A$1:$A$288,'PY1 Data(H)'!$A$1:$CZ$288))</f>
        <v>5472233</v>
      </c>
      <c r="BG156" s="176" cm="1">
        <f t="array" ref="BG156">_xlfn.XLOOKUP(BG$1,'PY1 Data(H)'!$A$1:$CZ$1,_xlfn.XLOOKUP($A156,'PY1 Data(H)'!$A$1:$A$288,'PY1 Data(H)'!$A$1:$CZ$288))</f>
        <v>0</v>
      </c>
      <c r="BH156" s="176" cm="1">
        <f t="array" ref="BH156">_xlfn.XLOOKUP(BH$1,'PY1 Data(H)'!$A$1:$CZ$1,_xlfn.XLOOKUP($A156,'PY1 Data(H)'!$A$1:$A$288,'PY1 Data(H)'!$A$1:$CZ$288))</f>
        <v>0</v>
      </c>
      <c r="BI156" s="176" cm="1">
        <f t="array" ref="BI156">_xlfn.XLOOKUP(BI$1,'PY1 Data(H)'!$A$1:$CZ$1,_xlfn.XLOOKUP($A156,'PY1 Data(H)'!$A$1:$A$288,'PY1 Data(H)'!$A$1:$CZ$288))</f>
        <v>344846</v>
      </c>
      <c r="BJ156" s="176" cm="1">
        <f t="array" ref="BJ156">_xlfn.XLOOKUP(BJ$1,'PY1 Data(H)'!$A$1:$CZ$1,_xlfn.XLOOKUP($A156,'PY1 Data(H)'!$A$1:$A$288,'PY1 Data(H)'!$A$1:$CZ$288))</f>
        <v>1144</v>
      </c>
      <c r="BK156" s="176" cm="1">
        <f t="array" ref="BK156">_xlfn.XLOOKUP(BK$1,'PY1 Data(H)'!$A$1:$CZ$1,_xlfn.XLOOKUP($A156,'PY1 Data(H)'!$A$1:$A$288,'PY1 Data(H)'!$A$1:$CZ$288))</f>
        <v>0</v>
      </c>
      <c r="BL156" s="176" cm="1">
        <f t="array" ref="BL156">_xlfn.XLOOKUP(BL$1,'PY1 Data(H)'!$A$1:$CZ$1,_xlfn.XLOOKUP($A156,'PY1 Data(H)'!$A$1:$A$288,'PY1 Data(H)'!$A$1:$CZ$288))</f>
        <v>0</v>
      </c>
      <c r="BM156" s="176" cm="1">
        <f t="array" ref="BM156">_xlfn.XLOOKUP(BM$1,'PY1 Data(H)'!$A$1:$CZ$1,_xlfn.XLOOKUP($A156,'PY1 Data(H)'!$A$1:$A$288,'PY1 Data(H)'!$A$1:$CZ$288))</f>
        <v>4671565</v>
      </c>
      <c r="BN156" s="176" cm="1">
        <f t="array" ref="BN156">_xlfn.XLOOKUP(BN$1,'PY1 Data(H)'!$A$1:$CZ$1,_xlfn.XLOOKUP($A156,'PY1 Data(H)'!$A$1:$A$288,'PY1 Data(H)'!$A$1:$CZ$288))</f>
        <v>4686432</v>
      </c>
      <c r="BO156" s="176" cm="1">
        <f t="array" ref="BO156">_xlfn.XLOOKUP(BO$1,'PY1 Data(H)'!$A$1:$CZ$1,_xlfn.XLOOKUP($A156,'PY1 Data(H)'!$A$1:$A$288,'PY1 Data(H)'!$A$1:$CZ$288))</f>
        <v>193341</v>
      </c>
      <c r="BP156" s="176" cm="1">
        <f t="array" ref="BP156">_xlfn.XLOOKUP(BP$1,'PY1 Data(H)'!$A$1:$CZ$1,_xlfn.XLOOKUP($A156,'PY1 Data(H)'!$A$1:$A$288,'PY1 Data(H)'!$A$1:$CZ$288))</f>
        <v>0</v>
      </c>
      <c r="BQ156" s="176" cm="1">
        <f t="array" ref="BQ156">_xlfn.XLOOKUP(BQ$1,'PY1 Data(H)'!$A$1:$CZ$1,_xlfn.XLOOKUP($A156,'PY1 Data(H)'!$A$1:$A$288,'PY1 Data(H)'!$A$1:$CZ$288))</f>
        <v>737174</v>
      </c>
      <c r="BR156" s="176" cm="1">
        <f t="array" ref="BR156">_xlfn.XLOOKUP(BR$1,'PY1 Data(H)'!$A$1:$CZ$1,_xlfn.XLOOKUP($A156,'PY1 Data(H)'!$A$1:$A$288,'PY1 Data(H)'!$A$1:$CZ$288))</f>
        <v>0</v>
      </c>
      <c r="BS156" s="176" cm="1">
        <f t="array" ref="BS156">_xlfn.XLOOKUP(BS$1,'PY1 Data(H)'!$A$1:$CZ$1,_xlfn.XLOOKUP($A156,'PY1 Data(H)'!$A$1:$A$288,'PY1 Data(H)'!$A$1:$CZ$288))</f>
        <v>0</v>
      </c>
      <c r="BT156" s="176" cm="1">
        <f t="array" ref="BT156">_xlfn.XLOOKUP(BT$1,'PY1 Data(H)'!$A$1:$CZ$1,_xlfn.XLOOKUP($A156,'PY1 Data(H)'!$A$1:$A$288,'PY1 Data(H)'!$A$1:$CZ$288))</f>
        <v>2586666</v>
      </c>
      <c r="BU156" s="176" cm="1">
        <f t="array" ref="BU156">_xlfn.XLOOKUP(BU$1,'PY1 Data(H)'!$A$1:$CZ$1,_xlfn.XLOOKUP($A156,'PY1 Data(H)'!$A$1:$A$288,'PY1 Data(H)'!$A$1:$CZ$288))</f>
        <v>1790808</v>
      </c>
      <c r="BV156" s="176" cm="1">
        <f t="array" ref="BV156">_xlfn.XLOOKUP(BV$1,'PY1 Data(H)'!$A$1:$CZ$1,_xlfn.XLOOKUP($A156,'PY1 Data(H)'!$A$1:$A$288,'PY1 Data(H)'!$A$1:$CZ$288))</f>
        <v>5271294</v>
      </c>
      <c r="BW156" s="176" cm="1">
        <f t="array" ref="BW156">_xlfn.XLOOKUP(BW$1,'PY1 Data(H)'!$A$1:$CZ$1,_xlfn.XLOOKUP($A156,'PY1 Data(H)'!$A$1:$A$288,'PY1 Data(H)'!$A$1:$CZ$288))</f>
        <v>752512</v>
      </c>
      <c r="BX156" s="176" cm="1">
        <f t="array" ref="BX156">_xlfn.XLOOKUP(BX$1,'PY1 Data(H)'!$A$1:$CZ$1,_xlfn.XLOOKUP($A156,'PY1 Data(H)'!$A$1:$A$288,'PY1 Data(H)'!$A$1:$CZ$288))</f>
        <v>0</v>
      </c>
      <c r="BY156" s="176" cm="1">
        <f t="array" ref="BY156">_xlfn.XLOOKUP(BY$1,'PY1 Data(H)'!$A$1:$CZ$1,_xlfn.XLOOKUP($A156,'PY1 Data(H)'!$A$1:$A$288,'PY1 Data(H)'!$A$1:$CZ$288))</f>
        <v>0</v>
      </c>
      <c r="BZ156" s="176" cm="1">
        <f t="array" ref="BZ156">_xlfn.XLOOKUP(BZ$1,'PY1 Data(H)'!$A$1:$CZ$1,_xlfn.XLOOKUP($A156,'PY1 Data(H)'!$A$1:$A$288,'PY1 Data(H)'!$A$1:$CZ$288))</f>
        <v>0</v>
      </c>
      <c r="CA156" s="176" cm="1">
        <f t="array" ref="CA156">_xlfn.XLOOKUP(CA$1,'PY1 Data(H)'!$A$1:$CZ$1,_xlfn.XLOOKUP($A156,'PY1 Data(H)'!$A$1:$A$288,'PY1 Data(H)'!$A$1:$CZ$288))</f>
        <v>0</v>
      </c>
      <c r="CB156" s="176" cm="1">
        <f t="array" ref="CB156">_xlfn.XLOOKUP(CB$1,'PY1 Data(H)'!$A$1:$CZ$1,_xlfn.XLOOKUP($A156,'PY1 Data(H)'!$A$1:$A$288,'PY1 Data(H)'!$A$1:$CZ$288))</f>
        <v>2434069</v>
      </c>
      <c r="CC156" s="176" cm="1">
        <f t="array" ref="CC156">_xlfn.XLOOKUP(CC$1,'PY1 Data(H)'!$A$1:$CZ$1,_xlfn.XLOOKUP($A156,'PY1 Data(H)'!$A$1:$A$288,'PY1 Data(H)'!$A$1:$CZ$288))</f>
        <v>12648958</v>
      </c>
      <c r="CD156" s="176" cm="1">
        <f t="array" ref="CD156">_xlfn.XLOOKUP(CD$1,'PY1 Data(H)'!$A$1:$CZ$1,_xlfn.XLOOKUP($A156,'PY1 Data(H)'!$A$1:$A$288,'PY1 Data(H)'!$A$1:$CZ$288))</f>
        <v>601188</v>
      </c>
      <c r="CE156" s="176" cm="1">
        <f t="array" ref="CE156">_xlfn.XLOOKUP(CE$1,'PY1 Data(H)'!$A$1:$CZ$1,_xlfn.XLOOKUP($A156,'PY1 Data(H)'!$A$1:$A$288,'PY1 Data(H)'!$A$1:$CZ$288))</f>
        <v>3051408</v>
      </c>
      <c r="CF156" s="176" cm="1">
        <f t="array" ref="CF156">_xlfn.XLOOKUP(CF$1,'PY1 Data(H)'!$A$1:$CZ$1,_xlfn.XLOOKUP($A156,'PY1 Data(H)'!$A$1:$A$288,'PY1 Data(H)'!$A$1:$CZ$288))</f>
        <v>0</v>
      </c>
      <c r="CG156" s="176" cm="1">
        <f t="array" ref="CG156">_xlfn.XLOOKUP(CG$1,'PY1 Data(H)'!$A$1:$CZ$1,_xlfn.XLOOKUP($A156,'PY1 Data(H)'!$A$1:$A$288,'PY1 Data(H)'!$A$1:$CZ$288))</f>
        <v>1156054</v>
      </c>
      <c r="CH156" s="176" cm="1">
        <f t="array" ref="CH156">_xlfn.XLOOKUP(CH$1,'PY1 Data(H)'!$A$1:$CZ$1,_xlfn.XLOOKUP($A156,'PY1 Data(H)'!$A$1:$A$288,'PY1 Data(H)'!$A$1:$CZ$288))</f>
        <v>8592</v>
      </c>
      <c r="CI156" s="176" cm="1">
        <f t="array" ref="CI156">_xlfn.XLOOKUP(CI$1,'PY1 Data(H)'!$A$1:$CZ$1,_xlfn.XLOOKUP($A156,'PY1 Data(H)'!$A$1:$A$288,'PY1 Data(H)'!$A$1:$CZ$288))</f>
        <v>1132431</v>
      </c>
      <c r="CJ156" s="176" cm="1">
        <f t="array" ref="CJ156">_xlfn.XLOOKUP(CJ$1,'PY1 Data(H)'!$A$1:$CZ$1,_xlfn.XLOOKUP($A156,'PY1 Data(H)'!$A$1:$A$288,'PY1 Data(H)'!$A$1:$CZ$288))</f>
        <v>1575314</v>
      </c>
      <c r="CK156" s="176" cm="1">
        <f t="array" ref="CK156">_xlfn.XLOOKUP(CK$1,'PY1 Data(H)'!$A$1:$CZ$1,_xlfn.XLOOKUP($A156,'PY1 Data(H)'!$A$1:$A$288,'PY1 Data(H)'!$A$1:$CZ$288))</f>
        <v>0</v>
      </c>
      <c r="CL156" s="176" cm="1">
        <f t="array" ref="CL156">_xlfn.XLOOKUP(CL$1,'PY1 Data(H)'!$A$1:$CZ$1,_xlfn.XLOOKUP($A156,'PY1 Data(H)'!$A$1:$A$288,'PY1 Data(H)'!$A$1:$CZ$288))</f>
        <v>0</v>
      </c>
      <c r="CM156" s="176" cm="1">
        <f t="array" ref="CM156">_xlfn.XLOOKUP(CM$1,'PY1 Data(H)'!$A$1:$CZ$1,_xlfn.XLOOKUP($A156,'PY1 Data(H)'!$A$1:$A$288,'PY1 Data(H)'!$A$1:$CZ$288))</f>
        <v>0</v>
      </c>
      <c r="CN156" s="176" cm="1">
        <f t="array" ref="CN156">_xlfn.XLOOKUP(CN$1,'PY1 Data(H)'!$A$1:$CZ$1,_xlfn.XLOOKUP($A156,'PY1 Data(H)'!$A$1:$A$288,'PY1 Data(H)'!$A$1:$CZ$288))</f>
        <v>616720</v>
      </c>
      <c r="CO156" s="176" cm="1">
        <f t="array" ref="CO156">_xlfn.XLOOKUP(CO$1,'PY1 Data(H)'!$A$1:$CZ$1,_xlfn.XLOOKUP($A156,'PY1 Data(H)'!$A$1:$A$288,'PY1 Data(H)'!$A$1:$CZ$288))</f>
        <v>11507956</v>
      </c>
      <c r="CP156" s="176" cm="1">
        <f t="array" ref="CP156">_xlfn.XLOOKUP(CP$1,'PY1 Data(H)'!$A$1:$CZ$1,_xlfn.XLOOKUP($A156,'PY1 Data(H)'!$A$1:$A$288,'PY1 Data(H)'!$A$1:$CZ$288))</f>
        <v>0</v>
      </c>
      <c r="CQ156" s="176" cm="1">
        <f t="array" ref="CQ156">_xlfn.XLOOKUP(CQ$1,'PY1 Data(H)'!$A$1:$CZ$1,_xlfn.XLOOKUP($A156,'PY1 Data(H)'!$A$1:$A$288,'PY1 Data(H)'!$A$1:$CZ$288))</f>
        <v>0</v>
      </c>
      <c r="CR156" s="176" cm="1">
        <f t="array" ref="CR156">_xlfn.XLOOKUP(CR$1,'PY1 Data(H)'!$A$1:$CZ$1,_xlfn.XLOOKUP($A156,'PY1 Data(H)'!$A$1:$A$288,'PY1 Data(H)'!$A$1:$CZ$288))</f>
        <v>1612326</v>
      </c>
      <c r="CS156" s="176" cm="1">
        <f t="array" ref="CS156">_xlfn.XLOOKUP(CS$1,'PY1 Data(H)'!$A$1:$CZ$1,_xlfn.XLOOKUP($A156,'PY1 Data(H)'!$A$1:$A$288,'PY1 Data(H)'!$A$1:$CZ$288))</f>
        <v>398156</v>
      </c>
      <c r="CT156" s="176" cm="1">
        <f t="array" ref="CT156">_xlfn.XLOOKUP(CT$1,'PY1 Data(H)'!$A$1:$CZ$1,_xlfn.XLOOKUP($A156,'PY1 Data(H)'!$A$1:$A$288,'PY1 Data(H)'!$A$1:$CZ$288))</f>
        <v>0</v>
      </c>
      <c r="CU156" s="176" cm="1">
        <f t="array" ref="CU156">_xlfn.XLOOKUP(CU$1,'PY1 Data(H)'!$A$1:$CZ$1,_xlfn.XLOOKUP($A156,'PY1 Data(H)'!$A$1:$A$288,'PY1 Data(H)'!$A$1:$CZ$288))</f>
        <v>635818</v>
      </c>
      <c r="CV156" s="176" cm="1">
        <f t="array" ref="CV156">_xlfn.XLOOKUP(CV$1,'PY1 Data(H)'!$A$1:$CZ$1,_xlfn.XLOOKUP($A156,'PY1 Data(H)'!$A$1:$A$288,'PY1 Data(H)'!$A$1:$CZ$288))</f>
        <v>0</v>
      </c>
      <c r="CW156" s="176" cm="1">
        <f t="array" ref="CW156">_xlfn.XLOOKUP(CW$1,'PY1 Data(H)'!$A$1:$CZ$1,_xlfn.XLOOKUP($A156,'PY1 Data(H)'!$A$1:$A$288,'PY1 Data(H)'!$A$1:$CZ$288))</f>
        <v>146667</v>
      </c>
      <c r="CX156" s="176" cm="1">
        <f t="array" ref="CX156">_xlfn.XLOOKUP(CX$1,'PY1 Data(H)'!$A$1:$CZ$1,_xlfn.XLOOKUP($A156,'PY1 Data(H)'!$A$1:$A$288,'PY1 Data(H)'!$A$1:$CZ$288))</f>
        <v>0</v>
      </c>
      <c r="CY156" s="176" cm="1">
        <f t="array" ref="CY156">_xlfn.XLOOKUP(CY$1,'PY1 Data(H)'!$A$1:$CZ$1,_xlfn.XLOOKUP($A156,'PY1 Data(H)'!$A$1:$A$288,'PY1 Data(H)'!$A$1:$CZ$288))</f>
        <v>0</v>
      </c>
    </row>
    <row r="157" spans="1:103" x14ac:dyDescent="0.3">
      <c r="D157" s="176" t="e" cm="1">
        <f t="array" ref="D157">_xlfn.XLOOKUP(D$1,'PY1 Data(H)'!$A$1:$CZ$1,_xlfn.XLOOKUP($A157,'PY1 Data(H)'!$A$1:$A$288,'PY1 Data(H)'!$A$1:$CZ$288))</f>
        <v>#N/A</v>
      </c>
      <c r="E157" s="176" t="e" cm="1">
        <f t="array" ref="E157">_xlfn.XLOOKUP(E$1,'PY1 Data(H)'!$A$1:$CZ$1,_xlfn.XLOOKUP($A157,'PY1 Data(H)'!$A$1:$A$288,'PY1 Data(H)'!$A$1:$CZ$288))</f>
        <v>#N/A</v>
      </c>
      <c r="F157" s="176" t="e" cm="1">
        <f t="array" ref="F157">_xlfn.XLOOKUP(F$1,'PY1 Data(H)'!$A$1:$CZ$1,_xlfn.XLOOKUP($A157,'PY1 Data(H)'!$A$1:$A$288,'PY1 Data(H)'!$A$1:$CZ$288))</f>
        <v>#N/A</v>
      </c>
      <c r="G157" s="176" t="e" cm="1">
        <f t="array" ref="G157">_xlfn.XLOOKUP(G$1,'PY1 Data(H)'!$A$1:$CZ$1,_xlfn.XLOOKUP($A157,'PY1 Data(H)'!$A$1:$A$288,'PY1 Data(H)'!$A$1:$CZ$288))</f>
        <v>#N/A</v>
      </c>
      <c r="H157" s="176" t="e" cm="1">
        <f t="array" ref="H157">_xlfn.XLOOKUP(H$1,'PY1 Data(H)'!$A$1:$CZ$1,_xlfn.XLOOKUP($A157,'PY1 Data(H)'!$A$1:$A$288,'PY1 Data(H)'!$A$1:$CZ$288))</f>
        <v>#N/A</v>
      </c>
      <c r="I157" s="176" t="e" cm="1">
        <f t="array" ref="I157">_xlfn.XLOOKUP(I$1,'PY1 Data(H)'!$A$1:$CZ$1,_xlfn.XLOOKUP($A157,'PY1 Data(H)'!$A$1:$A$288,'PY1 Data(H)'!$A$1:$CZ$288))</f>
        <v>#N/A</v>
      </c>
      <c r="J157" s="176" t="e" cm="1">
        <f t="array" ref="J157">_xlfn.XLOOKUP(J$1,'PY1 Data(H)'!$A$1:$CZ$1,_xlfn.XLOOKUP($A157,'PY1 Data(H)'!$A$1:$A$288,'PY1 Data(H)'!$A$1:$CZ$288))</f>
        <v>#N/A</v>
      </c>
      <c r="K157" s="176" t="e" cm="1">
        <f t="array" ref="K157">_xlfn.XLOOKUP(K$1,'PY1 Data(H)'!$A$1:$CZ$1,_xlfn.XLOOKUP($A157,'PY1 Data(H)'!$A$1:$A$288,'PY1 Data(H)'!$A$1:$CZ$288))</f>
        <v>#N/A</v>
      </c>
      <c r="L157" s="176" t="e" cm="1">
        <f t="array" ref="L157">_xlfn.XLOOKUP(L$1,'PY1 Data(H)'!$A$1:$CZ$1,_xlfn.XLOOKUP($A157,'PY1 Data(H)'!$A$1:$A$288,'PY1 Data(H)'!$A$1:$CZ$288))</f>
        <v>#N/A</v>
      </c>
      <c r="M157" s="176" t="e" cm="1">
        <f t="array" ref="M157">_xlfn.XLOOKUP(M$1,'PY1 Data(H)'!$A$1:$CZ$1,_xlfn.XLOOKUP($A157,'PY1 Data(H)'!$A$1:$A$288,'PY1 Data(H)'!$A$1:$CZ$288))</f>
        <v>#N/A</v>
      </c>
      <c r="N157" s="176" t="e" cm="1">
        <f t="array" ref="N157">_xlfn.XLOOKUP(N$1,'PY1 Data(H)'!$A$1:$CZ$1,_xlfn.XLOOKUP($A157,'PY1 Data(H)'!$A$1:$A$288,'PY1 Data(H)'!$A$1:$CZ$288))</f>
        <v>#N/A</v>
      </c>
      <c r="O157" s="176" t="e" cm="1">
        <f t="array" ref="O157">_xlfn.XLOOKUP(O$1,'PY1 Data(H)'!$A$1:$CZ$1,_xlfn.XLOOKUP($A157,'PY1 Data(H)'!$A$1:$A$288,'PY1 Data(H)'!$A$1:$CZ$288))</f>
        <v>#N/A</v>
      </c>
      <c r="P157" s="176" t="e" cm="1">
        <f t="array" ref="P157">_xlfn.XLOOKUP(P$1,'PY1 Data(H)'!$A$1:$CZ$1,_xlfn.XLOOKUP($A157,'PY1 Data(H)'!$A$1:$A$288,'PY1 Data(H)'!$A$1:$CZ$288))</f>
        <v>#N/A</v>
      </c>
      <c r="Q157" s="176" t="e" cm="1">
        <f t="array" ref="Q157">_xlfn.XLOOKUP(Q$1,'PY1 Data(H)'!$A$1:$CZ$1,_xlfn.XLOOKUP($A157,'PY1 Data(H)'!$A$1:$A$288,'PY1 Data(H)'!$A$1:$CZ$288))</f>
        <v>#N/A</v>
      </c>
      <c r="R157" s="176" t="e" cm="1">
        <f t="array" ref="R157">_xlfn.XLOOKUP(R$1,'PY1 Data(H)'!$A$1:$CZ$1,_xlfn.XLOOKUP($A157,'PY1 Data(H)'!$A$1:$A$288,'PY1 Data(H)'!$A$1:$CZ$288))</f>
        <v>#N/A</v>
      </c>
      <c r="S157" s="176" t="e" cm="1">
        <f t="array" ref="S157">_xlfn.XLOOKUP(S$1,'PY1 Data(H)'!$A$1:$CZ$1,_xlfn.XLOOKUP($A157,'PY1 Data(H)'!$A$1:$A$288,'PY1 Data(H)'!$A$1:$CZ$288))</f>
        <v>#N/A</v>
      </c>
      <c r="T157" s="176" t="e" cm="1">
        <f t="array" ref="T157">_xlfn.XLOOKUP(T$1,'PY1 Data(H)'!$A$1:$CZ$1,_xlfn.XLOOKUP($A157,'PY1 Data(H)'!$A$1:$A$288,'PY1 Data(H)'!$A$1:$CZ$288))</f>
        <v>#N/A</v>
      </c>
      <c r="U157" s="176" t="e" cm="1">
        <f t="array" ref="U157">_xlfn.XLOOKUP(U$1,'PY1 Data(H)'!$A$1:$CZ$1,_xlfn.XLOOKUP($A157,'PY1 Data(H)'!$A$1:$A$288,'PY1 Data(H)'!$A$1:$CZ$288))</f>
        <v>#N/A</v>
      </c>
      <c r="V157" s="176" t="e" cm="1">
        <f t="array" ref="V157">_xlfn.XLOOKUP(V$1,'PY1 Data(H)'!$A$1:$CZ$1,_xlfn.XLOOKUP($A157,'PY1 Data(H)'!$A$1:$A$288,'PY1 Data(H)'!$A$1:$CZ$288))</f>
        <v>#N/A</v>
      </c>
      <c r="W157" s="176" t="e" cm="1">
        <f t="array" ref="W157">_xlfn.XLOOKUP(W$1,'PY1 Data(H)'!$A$1:$CZ$1,_xlfn.XLOOKUP($A157,'PY1 Data(H)'!$A$1:$A$288,'PY1 Data(H)'!$A$1:$CZ$288))</f>
        <v>#N/A</v>
      </c>
      <c r="X157" s="176" t="e" cm="1">
        <f t="array" ref="X157">_xlfn.XLOOKUP(X$1,'PY1 Data(H)'!$A$1:$CZ$1,_xlfn.XLOOKUP($A157,'PY1 Data(H)'!$A$1:$A$288,'PY1 Data(H)'!$A$1:$CZ$288))</f>
        <v>#N/A</v>
      </c>
      <c r="Y157" s="176" t="e" cm="1">
        <f t="array" ref="Y157">_xlfn.XLOOKUP(Y$1,'PY1 Data(H)'!$A$1:$CZ$1,_xlfn.XLOOKUP($A157,'PY1 Data(H)'!$A$1:$A$288,'PY1 Data(H)'!$A$1:$CZ$288))</f>
        <v>#N/A</v>
      </c>
      <c r="Z157" s="176" t="e" cm="1">
        <f t="array" ref="Z157">_xlfn.XLOOKUP(Z$1,'PY1 Data(H)'!$A$1:$CZ$1,_xlfn.XLOOKUP($A157,'PY1 Data(H)'!$A$1:$A$288,'PY1 Data(H)'!$A$1:$CZ$288))</f>
        <v>#N/A</v>
      </c>
      <c r="AA157" s="176" t="e" cm="1">
        <f t="array" ref="AA157">_xlfn.XLOOKUP(AA$1,'PY1 Data(H)'!$A$1:$CZ$1,_xlfn.XLOOKUP($A157,'PY1 Data(H)'!$A$1:$A$288,'PY1 Data(H)'!$A$1:$CZ$288))</f>
        <v>#N/A</v>
      </c>
      <c r="AB157" s="176" t="e" cm="1">
        <f t="array" ref="AB157">_xlfn.XLOOKUP(AB$1,'PY1 Data(H)'!$A$1:$CZ$1,_xlfn.XLOOKUP($A157,'PY1 Data(H)'!$A$1:$A$288,'PY1 Data(H)'!$A$1:$CZ$288))</f>
        <v>#N/A</v>
      </c>
      <c r="AC157" s="176" t="e" cm="1">
        <f t="array" ref="AC157">_xlfn.XLOOKUP(AC$1,'PY1 Data(H)'!$A$1:$CZ$1,_xlfn.XLOOKUP($A157,'PY1 Data(H)'!$A$1:$A$288,'PY1 Data(H)'!$A$1:$CZ$288))</f>
        <v>#N/A</v>
      </c>
      <c r="AD157" s="176" t="e" cm="1">
        <f t="array" ref="AD157">_xlfn.XLOOKUP(AD$1,'PY1 Data(H)'!$A$1:$CZ$1,_xlfn.XLOOKUP($A157,'PY1 Data(H)'!$A$1:$A$288,'PY1 Data(H)'!$A$1:$CZ$288))</f>
        <v>#N/A</v>
      </c>
      <c r="AE157" s="176" t="e" cm="1">
        <f t="array" ref="AE157">_xlfn.XLOOKUP(AE$1,'PY1 Data(H)'!$A$1:$CZ$1,_xlfn.XLOOKUP($A157,'PY1 Data(H)'!$A$1:$A$288,'PY1 Data(H)'!$A$1:$CZ$288))</f>
        <v>#N/A</v>
      </c>
      <c r="AF157" s="176" t="e" cm="1">
        <f t="array" ref="AF157">_xlfn.XLOOKUP(AF$1,'PY1 Data(H)'!$A$1:$CZ$1,_xlfn.XLOOKUP($A157,'PY1 Data(H)'!$A$1:$A$288,'PY1 Data(H)'!$A$1:$CZ$288))</f>
        <v>#N/A</v>
      </c>
      <c r="AG157" s="176" t="e" cm="1">
        <f t="array" ref="AG157">_xlfn.XLOOKUP(AG$1,'PY1 Data(H)'!$A$1:$CZ$1,_xlfn.XLOOKUP($A157,'PY1 Data(H)'!$A$1:$A$288,'PY1 Data(H)'!$A$1:$CZ$288))</f>
        <v>#N/A</v>
      </c>
      <c r="AH157" s="176" t="e" cm="1">
        <f t="array" ref="AH157">_xlfn.XLOOKUP(AH$1,'PY1 Data(H)'!$A$1:$CZ$1,_xlfn.XLOOKUP($A157,'PY1 Data(H)'!$A$1:$A$288,'PY1 Data(H)'!$A$1:$CZ$288))</f>
        <v>#N/A</v>
      </c>
      <c r="AI157" s="176" t="e" cm="1">
        <f t="array" ref="AI157">_xlfn.XLOOKUP(AI$1,'PY1 Data(H)'!$A$1:$CZ$1,_xlfn.XLOOKUP($A157,'PY1 Data(H)'!$A$1:$A$288,'PY1 Data(H)'!$A$1:$CZ$288))</f>
        <v>#N/A</v>
      </c>
      <c r="AJ157" s="176" t="e" cm="1">
        <f t="array" ref="AJ157">_xlfn.XLOOKUP(AJ$1,'PY1 Data(H)'!$A$1:$CZ$1,_xlfn.XLOOKUP($A157,'PY1 Data(H)'!$A$1:$A$288,'PY1 Data(H)'!$A$1:$CZ$288))</f>
        <v>#N/A</v>
      </c>
      <c r="AK157" s="176" t="e" cm="1">
        <f t="array" ref="AK157">_xlfn.XLOOKUP(AK$1,'PY1 Data(H)'!$A$1:$CZ$1,_xlfn.XLOOKUP($A157,'PY1 Data(H)'!$A$1:$A$288,'PY1 Data(H)'!$A$1:$CZ$288))</f>
        <v>#N/A</v>
      </c>
      <c r="AL157" s="176" t="e" cm="1">
        <f t="array" ref="AL157">_xlfn.XLOOKUP(AL$1,'PY1 Data(H)'!$A$1:$CZ$1,_xlfn.XLOOKUP($A157,'PY1 Data(H)'!$A$1:$A$288,'PY1 Data(H)'!$A$1:$CZ$288))</f>
        <v>#N/A</v>
      </c>
      <c r="AM157" s="176" t="e" cm="1">
        <f t="array" ref="AM157">_xlfn.XLOOKUP(AM$1,'PY1 Data(H)'!$A$1:$CZ$1,_xlfn.XLOOKUP($A157,'PY1 Data(H)'!$A$1:$A$288,'PY1 Data(H)'!$A$1:$CZ$288))</f>
        <v>#N/A</v>
      </c>
      <c r="AN157" s="176" t="e" cm="1">
        <f t="array" ref="AN157">_xlfn.XLOOKUP(AN$1,'PY1 Data(H)'!$A$1:$CZ$1,_xlfn.XLOOKUP($A157,'PY1 Data(H)'!$A$1:$A$288,'PY1 Data(H)'!$A$1:$CZ$288))</f>
        <v>#N/A</v>
      </c>
      <c r="AO157" s="176" t="e" cm="1">
        <f t="array" ref="AO157">_xlfn.XLOOKUP(AO$1,'PY1 Data(H)'!$A$1:$CZ$1,_xlfn.XLOOKUP($A157,'PY1 Data(H)'!$A$1:$A$288,'PY1 Data(H)'!$A$1:$CZ$288))</f>
        <v>#N/A</v>
      </c>
      <c r="AP157" s="176" t="e" cm="1">
        <f t="array" ref="AP157">_xlfn.XLOOKUP(AP$1,'PY1 Data(H)'!$A$1:$CZ$1,_xlfn.XLOOKUP($A157,'PY1 Data(H)'!$A$1:$A$288,'PY1 Data(H)'!$A$1:$CZ$288))</f>
        <v>#N/A</v>
      </c>
      <c r="AQ157" s="176" t="e" cm="1">
        <f t="array" ref="AQ157">_xlfn.XLOOKUP(AQ$1,'PY1 Data(H)'!$A$1:$CZ$1,_xlfn.XLOOKUP($A157,'PY1 Data(H)'!$A$1:$A$288,'PY1 Data(H)'!$A$1:$CZ$288))</f>
        <v>#N/A</v>
      </c>
      <c r="AR157" s="176" t="e" cm="1">
        <f t="array" ref="AR157">_xlfn.XLOOKUP(AR$1,'PY1 Data(H)'!$A$1:$CZ$1,_xlfn.XLOOKUP($A157,'PY1 Data(H)'!$A$1:$A$288,'PY1 Data(H)'!$A$1:$CZ$288))</f>
        <v>#N/A</v>
      </c>
      <c r="AS157" s="176" t="e" cm="1">
        <f t="array" ref="AS157">_xlfn.XLOOKUP(AS$1,'PY1 Data(H)'!$A$1:$CZ$1,_xlfn.XLOOKUP($A157,'PY1 Data(H)'!$A$1:$A$288,'PY1 Data(H)'!$A$1:$CZ$288))</f>
        <v>#N/A</v>
      </c>
      <c r="AT157" s="176" t="e" cm="1">
        <f t="array" ref="AT157">_xlfn.XLOOKUP(AT$1,'PY1 Data(H)'!$A$1:$CZ$1,_xlfn.XLOOKUP($A157,'PY1 Data(H)'!$A$1:$A$288,'PY1 Data(H)'!$A$1:$CZ$288))</f>
        <v>#N/A</v>
      </c>
      <c r="AU157" s="176" t="e" cm="1">
        <f t="array" ref="AU157">_xlfn.XLOOKUP(AU$1,'PY1 Data(H)'!$A$1:$CZ$1,_xlfn.XLOOKUP($A157,'PY1 Data(H)'!$A$1:$A$288,'PY1 Data(H)'!$A$1:$CZ$288))</f>
        <v>#N/A</v>
      </c>
      <c r="AV157" s="176" t="e" cm="1">
        <f t="array" ref="AV157">_xlfn.XLOOKUP(AV$1,'PY1 Data(H)'!$A$1:$CZ$1,_xlfn.XLOOKUP($A157,'PY1 Data(H)'!$A$1:$A$288,'PY1 Data(H)'!$A$1:$CZ$288))</f>
        <v>#N/A</v>
      </c>
      <c r="AW157" s="176" t="e" cm="1">
        <f t="array" ref="AW157">_xlfn.XLOOKUP(AW$1,'PY1 Data(H)'!$A$1:$CZ$1,_xlfn.XLOOKUP($A157,'PY1 Data(H)'!$A$1:$A$288,'PY1 Data(H)'!$A$1:$CZ$288))</f>
        <v>#N/A</v>
      </c>
      <c r="AX157" s="176" t="e" cm="1">
        <f t="array" ref="AX157">_xlfn.XLOOKUP(AX$1,'PY1 Data(H)'!$A$1:$CZ$1,_xlfn.XLOOKUP($A157,'PY1 Data(H)'!$A$1:$A$288,'PY1 Data(H)'!$A$1:$CZ$288))</f>
        <v>#N/A</v>
      </c>
      <c r="AY157" s="176" t="e" cm="1">
        <f t="array" ref="AY157">_xlfn.XLOOKUP(AY$1,'PY1 Data(H)'!$A$1:$CZ$1,_xlfn.XLOOKUP($A157,'PY1 Data(H)'!$A$1:$A$288,'PY1 Data(H)'!$A$1:$CZ$288))</f>
        <v>#N/A</v>
      </c>
      <c r="AZ157" s="176" t="e" cm="1">
        <f t="array" ref="AZ157">_xlfn.XLOOKUP(AZ$1,'PY1 Data(H)'!$A$1:$CZ$1,_xlfn.XLOOKUP($A157,'PY1 Data(H)'!$A$1:$A$288,'PY1 Data(H)'!$A$1:$CZ$288))</f>
        <v>#N/A</v>
      </c>
      <c r="BA157" s="176" t="e" cm="1">
        <f t="array" ref="BA157">_xlfn.XLOOKUP(BA$1,'PY1 Data(H)'!$A$1:$CZ$1,_xlfn.XLOOKUP($A157,'PY1 Data(H)'!$A$1:$A$288,'PY1 Data(H)'!$A$1:$CZ$288))</f>
        <v>#N/A</v>
      </c>
      <c r="BB157" s="176" t="e" cm="1">
        <f t="array" ref="BB157">_xlfn.XLOOKUP(BB$1,'PY1 Data(H)'!$A$1:$CZ$1,_xlfn.XLOOKUP($A157,'PY1 Data(H)'!$A$1:$A$288,'PY1 Data(H)'!$A$1:$CZ$288))</f>
        <v>#N/A</v>
      </c>
      <c r="BC157" s="176" t="e" cm="1">
        <f t="array" ref="BC157">_xlfn.XLOOKUP(BC$1,'PY1 Data(H)'!$A$1:$CZ$1,_xlfn.XLOOKUP($A157,'PY1 Data(H)'!$A$1:$A$288,'PY1 Data(H)'!$A$1:$CZ$288))</f>
        <v>#N/A</v>
      </c>
      <c r="BD157" s="176" t="e" cm="1">
        <f t="array" ref="BD157">_xlfn.XLOOKUP(BD$1,'PY1 Data(H)'!$A$1:$CZ$1,_xlfn.XLOOKUP($A157,'PY1 Data(H)'!$A$1:$A$288,'PY1 Data(H)'!$A$1:$CZ$288))</f>
        <v>#N/A</v>
      </c>
      <c r="BE157" s="176" t="e" cm="1">
        <f t="array" ref="BE157">_xlfn.XLOOKUP(BE$1,'PY1 Data(H)'!$A$1:$CZ$1,_xlfn.XLOOKUP($A157,'PY1 Data(H)'!$A$1:$A$288,'PY1 Data(H)'!$A$1:$CZ$288))</f>
        <v>#N/A</v>
      </c>
      <c r="BF157" s="176" t="e" cm="1">
        <f t="array" ref="BF157">_xlfn.XLOOKUP(BF$1,'PY1 Data(H)'!$A$1:$CZ$1,_xlfn.XLOOKUP($A157,'PY1 Data(H)'!$A$1:$A$288,'PY1 Data(H)'!$A$1:$CZ$288))</f>
        <v>#N/A</v>
      </c>
      <c r="BG157" s="176" t="e" cm="1">
        <f t="array" ref="BG157">_xlfn.XLOOKUP(BG$1,'PY1 Data(H)'!$A$1:$CZ$1,_xlfn.XLOOKUP($A157,'PY1 Data(H)'!$A$1:$A$288,'PY1 Data(H)'!$A$1:$CZ$288))</f>
        <v>#N/A</v>
      </c>
      <c r="BH157" s="176" t="e" cm="1">
        <f t="array" ref="BH157">_xlfn.XLOOKUP(BH$1,'PY1 Data(H)'!$A$1:$CZ$1,_xlfn.XLOOKUP($A157,'PY1 Data(H)'!$A$1:$A$288,'PY1 Data(H)'!$A$1:$CZ$288))</f>
        <v>#N/A</v>
      </c>
      <c r="BI157" s="176" t="e" cm="1">
        <f t="array" ref="BI157">_xlfn.XLOOKUP(BI$1,'PY1 Data(H)'!$A$1:$CZ$1,_xlfn.XLOOKUP($A157,'PY1 Data(H)'!$A$1:$A$288,'PY1 Data(H)'!$A$1:$CZ$288))</f>
        <v>#N/A</v>
      </c>
      <c r="BJ157" s="176" t="e" cm="1">
        <f t="array" ref="BJ157">_xlfn.XLOOKUP(BJ$1,'PY1 Data(H)'!$A$1:$CZ$1,_xlfn.XLOOKUP($A157,'PY1 Data(H)'!$A$1:$A$288,'PY1 Data(H)'!$A$1:$CZ$288))</f>
        <v>#N/A</v>
      </c>
      <c r="BK157" s="176" t="e" cm="1">
        <f t="array" ref="BK157">_xlfn.XLOOKUP(BK$1,'PY1 Data(H)'!$A$1:$CZ$1,_xlfn.XLOOKUP($A157,'PY1 Data(H)'!$A$1:$A$288,'PY1 Data(H)'!$A$1:$CZ$288))</f>
        <v>#N/A</v>
      </c>
      <c r="BL157" s="176" t="e" cm="1">
        <f t="array" ref="BL157">_xlfn.XLOOKUP(BL$1,'PY1 Data(H)'!$A$1:$CZ$1,_xlfn.XLOOKUP($A157,'PY1 Data(H)'!$A$1:$A$288,'PY1 Data(H)'!$A$1:$CZ$288))</f>
        <v>#N/A</v>
      </c>
      <c r="BM157" s="176" t="e" cm="1">
        <f t="array" ref="BM157">_xlfn.XLOOKUP(BM$1,'PY1 Data(H)'!$A$1:$CZ$1,_xlfn.XLOOKUP($A157,'PY1 Data(H)'!$A$1:$A$288,'PY1 Data(H)'!$A$1:$CZ$288))</f>
        <v>#N/A</v>
      </c>
      <c r="BN157" s="176" t="e" cm="1">
        <f t="array" ref="BN157">_xlfn.XLOOKUP(BN$1,'PY1 Data(H)'!$A$1:$CZ$1,_xlfn.XLOOKUP($A157,'PY1 Data(H)'!$A$1:$A$288,'PY1 Data(H)'!$A$1:$CZ$288))</f>
        <v>#N/A</v>
      </c>
      <c r="BO157" s="176" t="e" cm="1">
        <f t="array" ref="BO157">_xlfn.XLOOKUP(BO$1,'PY1 Data(H)'!$A$1:$CZ$1,_xlfn.XLOOKUP($A157,'PY1 Data(H)'!$A$1:$A$288,'PY1 Data(H)'!$A$1:$CZ$288))</f>
        <v>#N/A</v>
      </c>
      <c r="BP157" s="176" t="e" cm="1">
        <f t="array" ref="BP157">_xlfn.XLOOKUP(BP$1,'PY1 Data(H)'!$A$1:$CZ$1,_xlfn.XLOOKUP($A157,'PY1 Data(H)'!$A$1:$A$288,'PY1 Data(H)'!$A$1:$CZ$288))</f>
        <v>#N/A</v>
      </c>
      <c r="BQ157" s="176" t="e" cm="1">
        <f t="array" ref="BQ157">_xlfn.XLOOKUP(BQ$1,'PY1 Data(H)'!$A$1:$CZ$1,_xlfn.XLOOKUP($A157,'PY1 Data(H)'!$A$1:$A$288,'PY1 Data(H)'!$A$1:$CZ$288))</f>
        <v>#N/A</v>
      </c>
      <c r="BR157" s="176" t="e" cm="1">
        <f t="array" ref="BR157">_xlfn.XLOOKUP(BR$1,'PY1 Data(H)'!$A$1:$CZ$1,_xlfn.XLOOKUP($A157,'PY1 Data(H)'!$A$1:$A$288,'PY1 Data(H)'!$A$1:$CZ$288))</f>
        <v>#N/A</v>
      </c>
      <c r="BS157" s="176" t="e" cm="1">
        <f t="array" ref="BS157">_xlfn.XLOOKUP(BS$1,'PY1 Data(H)'!$A$1:$CZ$1,_xlfn.XLOOKUP($A157,'PY1 Data(H)'!$A$1:$A$288,'PY1 Data(H)'!$A$1:$CZ$288))</f>
        <v>#N/A</v>
      </c>
      <c r="BT157" s="176" t="e" cm="1">
        <f t="array" ref="BT157">_xlfn.XLOOKUP(BT$1,'PY1 Data(H)'!$A$1:$CZ$1,_xlfn.XLOOKUP($A157,'PY1 Data(H)'!$A$1:$A$288,'PY1 Data(H)'!$A$1:$CZ$288))</f>
        <v>#N/A</v>
      </c>
      <c r="BU157" s="176" t="e" cm="1">
        <f t="array" ref="BU157">_xlfn.XLOOKUP(BU$1,'PY1 Data(H)'!$A$1:$CZ$1,_xlfn.XLOOKUP($A157,'PY1 Data(H)'!$A$1:$A$288,'PY1 Data(H)'!$A$1:$CZ$288))</f>
        <v>#N/A</v>
      </c>
      <c r="BV157" s="176" t="e" cm="1">
        <f t="array" ref="BV157">_xlfn.XLOOKUP(BV$1,'PY1 Data(H)'!$A$1:$CZ$1,_xlfn.XLOOKUP($A157,'PY1 Data(H)'!$A$1:$A$288,'PY1 Data(H)'!$A$1:$CZ$288))</f>
        <v>#N/A</v>
      </c>
      <c r="BW157" s="176" t="e" cm="1">
        <f t="array" ref="BW157">_xlfn.XLOOKUP(BW$1,'PY1 Data(H)'!$A$1:$CZ$1,_xlfn.XLOOKUP($A157,'PY1 Data(H)'!$A$1:$A$288,'PY1 Data(H)'!$A$1:$CZ$288))</f>
        <v>#N/A</v>
      </c>
      <c r="BX157" s="176" t="e" cm="1">
        <f t="array" ref="BX157">_xlfn.XLOOKUP(BX$1,'PY1 Data(H)'!$A$1:$CZ$1,_xlfn.XLOOKUP($A157,'PY1 Data(H)'!$A$1:$A$288,'PY1 Data(H)'!$A$1:$CZ$288))</f>
        <v>#N/A</v>
      </c>
      <c r="BY157" s="176" t="e" cm="1">
        <f t="array" ref="BY157">_xlfn.XLOOKUP(BY$1,'PY1 Data(H)'!$A$1:$CZ$1,_xlfn.XLOOKUP($A157,'PY1 Data(H)'!$A$1:$A$288,'PY1 Data(H)'!$A$1:$CZ$288))</f>
        <v>#N/A</v>
      </c>
      <c r="BZ157" s="176" t="e" cm="1">
        <f t="array" ref="BZ157">_xlfn.XLOOKUP(BZ$1,'PY1 Data(H)'!$A$1:$CZ$1,_xlfn.XLOOKUP($A157,'PY1 Data(H)'!$A$1:$A$288,'PY1 Data(H)'!$A$1:$CZ$288))</f>
        <v>#N/A</v>
      </c>
      <c r="CA157" s="176" t="e" cm="1">
        <f t="array" ref="CA157">_xlfn.XLOOKUP(CA$1,'PY1 Data(H)'!$A$1:$CZ$1,_xlfn.XLOOKUP($A157,'PY1 Data(H)'!$A$1:$A$288,'PY1 Data(H)'!$A$1:$CZ$288))</f>
        <v>#N/A</v>
      </c>
      <c r="CB157" s="176" t="e" cm="1">
        <f t="array" ref="CB157">_xlfn.XLOOKUP(CB$1,'PY1 Data(H)'!$A$1:$CZ$1,_xlfn.XLOOKUP($A157,'PY1 Data(H)'!$A$1:$A$288,'PY1 Data(H)'!$A$1:$CZ$288))</f>
        <v>#N/A</v>
      </c>
      <c r="CC157" s="176" t="e" cm="1">
        <f t="array" ref="CC157">_xlfn.XLOOKUP(CC$1,'PY1 Data(H)'!$A$1:$CZ$1,_xlfn.XLOOKUP($A157,'PY1 Data(H)'!$A$1:$A$288,'PY1 Data(H)'!$A$1:$CZ$288))</f>
        <v>#N/A</v>
      </c>
      <c r="CD157" s="176" t="e" cm="1">
        <f t="array" ref="CD157">_xlfn.XLOOKUP(CD$1,'PY1 Data(H)'!$A$1:$CZ$1,_xlfn.XLOOKUP($A157,'PY1 Data(H)'!$A$1:$A$288,'PY1 Data(H)'!$A$1:$CZ$288))</f>
        <v>#N/A</v>
      </c>
      <c r="CE157" s="176" t="e" cm="1">
        <f t="array" ref="CE157">_xlfn.XLOOKUP(CE$1,'PY1 Data(H)'!$A$1:$CZ$1,_xlfn.XLOOKUP($A157,'PY1 Data(H)'!$A$1:$A$288,'PY1 Data(H)'!$A$1:$CZ$288))</f>
        <v>#N/A</v>
      </c>
      <c r="CF157" s="176" t="e" cm="1">
        <f t="array" ref="CF157">_xlfn.XLOOKUP(CF$1,'PY1 Data(H)'!$A$1:$CZ$1,_xlfn.XLOOKUP($A157,'PY1 Data(H)'!$A$1:$A$288,'PY1 Data(H)'!$A$1:$CZ$288))</f>
        <v>#N/A</v>
      </c>
      <c r="CG157" s="176" t="e" cm="1">
        <f t="array" ref="CG157">_xlfn.XLOOKUP(CG$1,'PY1 Data(H)'!$A$1:$CZ$1,_xlfn.XLOOKUP($A157,'PY1 Data(H)'!$A$1:$A$288,'PY1 Data(H)'!$A$1:$CZ$288))</f>
        <v>#N/A</v>
      </c>
      <c r="CH157" s="176" t="e" cm="1">
        <f t="array" ref="CH157">_xlfn.XLOOKUP(CH$1,'PY1 Data(H)'!$A$1:$CZ$1,_xlfn.XLOOKUP($A157,'PY1 Data(H)'!$A$1:$A$288,'PY1 Data(H)'!$A$1:$CZ$288))</f>
        <v>#N/A</v>
      </c>
      <c r="CI157" s="176" t="e" cm="1">
        <f t="array" ref="CI157">_xlfn.XLOOKUP(CI$1,'PY1 Data(H)'!$A$1:$CZ$1,_xlfn.XLOOKUP($A157,'PY1 Data(H)'!$A$1:$A$288,'PY1 Data(H)'!$A$1:$CZ$288))</f>
        <v>#N/A</v>
      </c>
      <c r="CJ157" s="176" t="e" cm="1">
        <f t="array" ref="CJ157">_xlfn.XLOOKUP(CJ$1,'PY1 Data(H)'!$A$1:$CZ$1,_xlfn.XLOOKUP($A157,'PY1 Data(H)'!$A$1:$A$288,'PY1 Data(H)'!$A$1:$CZ$288))</f>
        <v>#N/A</v>
      </c>
      <c r="CK157" s="176" t="e" cm="1">
        <f t="array" ref="CK157">_xlfn.XLOOKUP(CK$1,'PY1 Data(H)'!$A$1:$CZ$1,_xlfn.XLOOKUP($A157,'PY1 Data(H)'!$A$1:$A$288,'PY1 Data(H)'!$A$1:$CZ$288))</f>
        <v>#N/A</v>
      </c>
      <c r="CL157" s="176" t="e" cm="1">
        <f t="array" ref="CL157">_xlfn.XLOOKUP(CL$1,'PY1 Data(H)'!$A$1:$CZ$1,_xlfn.XLOOKUP($A157,'PY1 Data(H)'!$A$1:$A$288,'PY1 Data(H)'!$A$1:$CZ$288))</f>
        <v>#N/A</v>
      </c>
      <c r="CM157" s="176" t="e" cm="1">
        <f t="array" ref="CM157">_xlfn.XLOOKUP(CM$1,'PY1 Data(H)'!$A$1:$CZ$1,_xlfn.XLOOKUP($A157,'PY1 Data(H)'!$A$1:$A$288,'PY1 Data(H)'!$A$1:$CZ$288))</f>
        <v>#N/A</v>
      </c>
      <c r="CN157" s="176" t="e" cm="1">
        <f t="array" ref="CN157">_xlfn.XLOOKUP(CN$1,'PY1 Data(H)'!$A$1:$CZ$1,_xlfn.XLOOKUP($A157,'PY1 Data(H)'!$A$1:$A$288,'PY1 Data(H)'!$A$1:$CZ$288))</f>
        <v>#N/A</v>
      </c>
      <c r="CO157" s="176" t="e" cm="1">
        <f t="array" ref="CO157">_xlfn.XLOOKUP(CO$1,'PY1 Data(H)'!$A$1:$CZ$1,_xlfn.XLOOKUP($A157,'PY1 Data(H)'!$A$1:$A$288,'PY1 Data(H)'!$A$1:$CZ$288))</f>
        <v>#N/A</v>
      </c>
      <c r="CP157" s="176" t="e" cm="1">
        <f t="array" ref="CP157">_xlfn.XLOOKUP(CP$1,'PY1 Data(H)'!$A$1:$CZ$1,_xlfn.XLOOKUP($A157,'PY1 Data(H)'!$A$1:$A$288,'PY1 Data(H)'!$A$1:$CZ$288))</f>
        <v>#N/A</v>
      </c>
      <c r="CQ157" s="176" t="e" cm="1">
        <f t="array" ref="CQ157">_xlfn.XLOOKUP(CQ$1,'PY1 Data(H)'!$A$1:$CZ$1,_xlfn.XLOOKUP($A157,'PY1 Data(H)'!$A$1:$A$288,'PY1 Data(H)'!$A$1:$CZ$288))</f>
        <v>#N/A</v>
      </c>
      <c r="CR157" s="176" t="e" cm="1">
        <f t="array" ref="CR157">_xlfn.XLOOKUP(CR$1,'PY1 Data(H)'!$A$1:$CZ$1,_xlfn.XLOOKUP($A157,'PY1 Data(H)'!$A$1:$A$288,'PY1 Data(H)'!$A$1:$CZ$288))</f>
        <v>#N/A</v>
      </c>
      <c r="CS157" s="176" t="e" cm="1">
        <f t="array" ref="CS157">_xlfn.XLOOKUP(CS$1,'PY1 Data(H)'!$A$1:$CZ$1,_xlfn.XLOOKUP($A157,'PY1 Data(H)'!$A$1:$A$288,'PY1 Data(H)'!$A$1:$CZ$288))</f>
        <v>#N/A</v>
      </c>
      <c r="CT157" s="176" t="e" cm="1">
        <f t="array" ref="CT157">_xlfn.XLOOKUP(CT$1,'PY1 Data(H)'!$A$1:$CZ$1,_xlfn.XLOOKUP($A157,'PY1 Data(H)'!$A$1:$A$288,'PY1 Data(H)'!$A$1:$CZ$288))</f>
        <v>#N/A</v>
      </c>
      <c r="CU157" s="176" t="e" cm="1">
        <f t="array" ref="CU157">_xlfn.XLOOKUP(CU$1,'PY1 Data(H)'!$A$1:$CZ$1,_xlfn.XLOOKUP($A157,'PY1 Data(H)'!$A$1:$A$288,'PY1 Data(H)'!$A$1:$CZ$288))</f>
        <v>#N/A</v>
      </c>
      <c r="CV157" s="176" t="e" cm="1">
        <f t="array" ref="CV157">_xlfn.XLOOKUP(CV$1,'PY1 Data(H)'!$A$1:$CZ$1,_xlfn.XLOOKUP($A157,'PY1 Data(H)'!$A$1:$A$288,'PY1 Data(H)'!$A$1:$CZ$288))</f>
        <v>#N/A</v>
      </c>
      <c r="CW157" s="176" t="e" cm="1">
        <f t="array" ref="CW157">_xlfn.XLOOKUP(CW$1,'PY1 Data(H)'!$A$1:$CZ$1,_xlfn.XLOOKUP($A157,'PY1 Data(H)'!$A$1:$A$288,'PY1 Data(H)'!$A$1:$CZ$288))</f>
        <v>#N/A</v>
      </c>
      <c r="CX157" s="176" t="e" cm="1">
        <f t="array" ref="CX157">_xlfn.XLOOKUP(CX$1,'PY1 Data(H)'!$A$1:$CZ$1,_xlfn.XLOOKUP($A157,'PY1 Data(H)'!$A$1:$A$288,'PY1 Data(H)'!$A$1:$CZ$288))</f>
        <v>#N/A</v>
      </c>
      <c r="CY157" s="176" t="e" cm="1">
        <f t="array" ref="CY157">_xlfn.XLOOKUP(CY$1,'PY1 Data(H)'!$A$1:$CZ$1,_xlfn.XLOOKUP($A157,'PY1 Data(H)'!$A$1:$A$288,'PY1 Data(H)'!$A$1:$CZ$288))</f>
        <v>#N/A</v>
      </c>
    </row>
    <row r="158" spans="1:103" x14ac:dyDescent="0.3">
      <c r="D158" s="176" t="e" cm="1">
        <f t="array" ref="D158">_xlfn.XLOOKUP(D$1,'PY1 Data(H)'!$A$1:$CZ$1,_xlfn.XLOOKUP($A158,'PY1 Data(H)'!$A$1:$A$288,'PY1 Data(H)'!$A$1:$CZ$288))</f>
        <v>#N/A</v>
      </c>
      <c r="E158" s="176" t="e" cm="1">
        <f t="array" ref="E158">_xlfn.XLOOKUP(E$1,'PY1 Data(H)'!$A$1:$CZ$1,_xlfn.XLOOKUP($A158,'PY1 Data(H)'!$A$1:$A$288,'PY1 Data(H)'!$A$1:$CZ$288))</f>
        <v>#N/A</v>
      </c>
      <c r="F158" s="176" t="e" cm="1">
        <f t="array" ref="F158">_xlfn.XLOOKUP(F$1,'PY1 Data(H)'!$A$1:$CZ$1,_xlfn.XLOOKUP($A158,'PY1 Data(H)'!$A$1:$A$288,'PY1 Data(H)'!$A$1:$CZ$288))</f>
        <v>#N/A</v>
      </c>
      <c r="G158" s="176" t="e" cm="1">
        <f t="array" ref="G158">_xlfn.XLOOKUP(G$1,'PY1 Data(H)'!$A$1:$CZ$1,_xlfn.XLOOKUP($A158,'PY1 Data(H)'!$A$1:$A$288,'PY1 Data(H)'!$A$1:$CZ$288))</f>
        <v>#N/A</v>
      </c>
      <c r="H158" s="176" t="e" cm="1">
        <f t="array" ref="H158">_xlfn.XLOOKUP(H$1,'PY1 Data(H)'!$A$1:$CZ$1,_xlfn.XLOOKUP($A158,'PY1 Data(H)'!$A$1:$A$288,'PY1 Data(H)'!$A$1:$CZ$288))</f>
        <v>#N/A</v>
      </c>
      <c r="I158" s="176" t="e" cm="1">
        <f t="array" ref="I158">_xlfn.XLOOKUP(I$1,'PY1 Data(H)'!$A$1:$CZ$1,_xlfn.XLOOKUP($A158,'PY1 Data(H)'!$A$1:$A$288,'PY1 Data(H)'!$A$1:$CZ$288))</f>
        <v>#N/A</v>
      </c>
      <c r="J158" s="176" t="e" cm="1">
        <f t="array" ref="J158">_xlfn.XLOOKUP(J$1,'PY1 Data(H)'!$A$1:$CZ$1,_xlfn.XLOOKUP($A158,'PY1 Data(H)'!$A$1:$A$288,'PY1 Data(H)'!$A$1:$CZ$288))</f>
        <v>#N/A</v>
      </c>
      <c r="K158" s="176" t="e" cm="1">
        <f t="array" ref="K158">_xlfn.XLOOKUP(K$1,'PY1 Data(H)'!$A$1:$CZ$1,_xlfn.XLOOKUP($A158,'PY1 Data(H)'!$A$1:$A$288,'PY1 Data(H)'!$A$1:$CZ$288))</f>
        <v>#N/A</v>
      </c>
      <c r="L158" s="176" t="e" cm="1">
        <f t="array" ref="L158">_xlfn.XLOOKUP(L$1,'PY1 Data(H)'!$A$1:$CZ$1,_xlfn.XLOOKUP($A158,'PY1 Data(H)'!$A$1:$A$288,'PY1 Data(H)'!$A$1:$CZ$288))</f>
        <v>#N/A</v>
      </c>
      <c r="M158" s="176" t="e" cm="1">
        <f t="array" ref="M158">_xlfn.XLOOKUP(M$1,'PY1 Data(H)'!$A$1:$CZ$1,_xlfn.XLOOKUP($A158,'PY1 Data(H)'!$A$1:$A$288,'PY1 Data(H)'!$A$1:$CZ$288))</f>
        <v>#N/A</v>
      </c>
      <c r="N158" s="176" t="e" cm="1">
        <f t="array" ref="N158">_xlfn.XLOOKUP(N$1,'PY1 Data(H)'!$A$1:$CZ$1,_xlfn.XLOOKUP($A158,'PY1 Data(H)'!$A$1:$A$288,'PY1 Data(H)'!$A$1:$CZ$288))</f>
        <v>#N/A</v>
      </c>
      <c r="O158" s="176" t="e" cm="1">
        <f t="array" ref="O158">_xlfn.XLOOKUP(O$1,'PY1 Data(H)'!$A$1:$CZ$1,_xlfn.XLOOKUP($A158,'PY1 Data(H)'!$A$1:$A$288,'PY1 Data(H)'!$A$1:$CZ$288))</f>
        <v>#N/A</v>
      </c>
      <c r="P158" s="176" t="e" cm="1">
        <f t="array" ref="P158">_xlfn.XLOOKUP(P$1,'PY1 Data(H)'!$A$1:$CZ$1,_xlfn.XLOOKUP($A158,'PY1 Data(H)'!$A$1:$A$288,'PY1 Data(H)'!$A$1:$CZ$288))</f>
        <v>#N/A</v>
      </c>
      <c r="Q158" s="176" t="e" cm="1">
        <f t="array" ref="Q158">_xlfn.XLOOKUP(Q$1,'PY1 Data(H)'!$A$1:$CZ$1,_xlfn.XLOOKUP($A158,'PY1 Data(H)'!$A$1:$A$288,'PY1 Data(H)'!$A$1:$CZ$288))</f>
        <v>#N/A</v>
      </c>
      <c r="R158" s="176" t="e" cm="1">
        <f t="array" ref="R158">_xlfn.XLOOKUP(R$1,'PY1 Data(H)'!$A$1:$CZ$1,_xlfn.XLOOKUP($A158,'PY1 Data(H)'!$A$1:$A$288,'PY1 Data(H)'!$A$1:$CZ$288))</f>
        <v>#N/A</v>
      </c>
      <c r="S158" s="176" t="e" cm="1">
        <f t="array" ref="S158">_xlfn.XLOOKUP(S$1,'PY1 Data(H)'!$A$1:$CZ$1,_xlfn.XLOOKUP($A158,'PY1 Data(H)'!$A$1:$A$288,'PY1 Data(H)'!$A$1:$CZ$288))</f>
        <v>#N/A</v>
      </c>
      <c r="T158" s="176" t="e" cm="1">
        <f t="array" ref="T158">_xlfn.XLOOKUP(T$1,'PY1 Data(H)'!$A$1:$CZ$1,_xlfn.XLOOKUP($A158,'PY1 Data(H)'!$A$1:$A$288,'PY1 Data(H)'!$A$1:$CZ$288))</f>
        <v>#N/A</v>
      </c>
      <c r="U158" s="176" t="e" cm="1">
        <f t="array" ref="U158">_xlfn.XLOOKUP(U$1,'PY1 Data(H)'!$A$1:$CZ$1,_xlfn.XLOOKUP($A158,'PY1 Data(H)'!$A$1:$A$288,'PY1 Data(H)'!$A$1:$CZ$288))</f>
        <v>#N/A</v>
      </c>
      <c r="V158" s="176" t="e" cm="1">
        <f t="array" ref="V158">_xlfn.XLOOKUP(V$1,'PY1 Data(H)'!$A$1:$CZ$1,_xlfn.XLOOKUP($A158,'PY1 Data(H)'!$A$1:$A$288,'PY1 Data(H)'!$A$1:$CZ$288))</f>
        <v>#N/A</v>
      </c>
      <c r="W158" s="176" t="e" cm="1">
        <f t="array" ref="W158">_xlfn.XLOOKUP(W$1,'PY1 Data(H)'!$A$1:$CZ$1,_xlfn.XLOOKUP($A158,'PY1 Data(H)'!$A$1:$A$288,'PY1 Data(H)'!$A$1:$CZ$288))</f>
        <v>#N/A</v>
      </c>
      <c r="X158" s="176" t="e" cm="1">
        <f t="array" ref="X158">_xlfn.XLOOKUP(X$1,'PY1 Data(H)'!$A$1:$CZ$1,_xlfn.XLOOKUP($A158,'PY1 Data(H)'!$A$1:$A$288,'PY1 Data(H)'!$A$1:$CZ$288))</f>
        <v>#N/A</v>
      </c>
      <c r="Y158" s="176" t="e" cm="1">
        <f t="array" ref="Y158">_xlfn.XLOOKUP(Y$1,'PY1 Data(H)'!$A$1:$CZ$1,_xlfn.XLOOKUP($A158,'PY1 Data(H)'!$A$1:$A$288,'PY1 Data(H)'!$A$1:$CZ$288))</f>
        <v>#N/A</v>
      </c>
      <c r="Z158" s="176" t="e" cm="1">
        <f t="array" ref="Z158">_xlfn.XLOOKUP(Z$1,'PY1 Data(H)'!$A$1:$CZ$1,_xlfn.XLOOKUP($A158,'PY1 Data(H)'!$A$1:$A$288,'PY1 Data(H)'!$A$1:$CZ$288))</f>
        <v>#N/A</v>
      </c>
      <c r="AA158" s="176" t="e" cm="1">
        <f t="array" ref="AA158">_xlfn.XLOOKUP(AA$1,'PY1 Data(H)'!$A$1:$CZ$1,_xlfn.XLOOKUP($A158,'PY1 Data(H)'!$A$1:$A$288,'PY1 Data(H)'!$A$1:$CZ$288))</f>
        <v>#N/A</v>
      </c>
      <c r="AB158" s="176" t="e" cm="1">
        <f t="array" ref="AB158">_xlfn.XLOOKUP(AB$1,'PY1 Data(H)'!$A$1:$CZ$1,_xlfn.XLOOKUP($A158,'PY1 Data(H)'!$A$1:$A$288,'PY1 Data(H)'!$A$1:$CZ$288))</f>
        <v>#N/A</v>
      </c>
      <c r="AC158" s="176" t="e" cm="1">
        <f t="array" ref="AC158">_xlfn.XLOOKUP(AC$1,'PY1 Data(H)'!$A$1:$CZ$1,_xlfn.XLOOKUP($A158,'PY1 Data(H)'!$A$1:$A$288,'PY1 Data(H)'!$A$1:$CZ$288))</f>
        <v>#N/A</v>
      </c>
      <c r="AD158" s="176" t="e" cm="1">
        <f t="array" ref="AD158">_xlfn.XLOOKUP(AD$1,'PY1 Data(H)'!$A$1:$CZ$1,_xlfn.XLOOKUP($A158,'PY1 Data(H)'!$A$1:$A$288,'PY1 Data(H)'!$A$1:$CZ$288))</f>
        <v>#N/A</v>
      </c>
      <c r="AE158" s="176" t="e" cm="1">
        <f t="array" ref="AE158">_xlfn.XLOOKUP(AE$1,'PY1 Data(H)'!$A$1:$CZ$1,_xlfn.XLOOKUP($A158,'PY1 Data(H)'!$A$1:$A$288,'PY1 Data(H)'!$A$1:$CZ$288))</f>
        <v>#N/A</v>
      </c>
      <c r="AF158" s="176" t="e" cm="1">
        <f t="array" ref="AF158">_xlfn.XLOOKUP(AF$1,'PY1 Data(H)'!$A$1:$CZ$1,_xlfn.XLOOKUP($A158,'PY1 Data(H)'!$A$1:$A$288,'PY1 Data(H)'!$A$1:$CZ$288))</f>
        <v>#N/A</v>
      </c>
      <c r="AG158" s="176" t="e" cm="1">
        <f t="array" ref="AG158">_xlfn.XLOOKUP(AG$1,'PY1 Data(H)'!$A$1:$CZ$1,_xlfn.XLOOKUP($A158,'PY1 Data(H)'!$A$1:$A$288,'PY1 Data(H)'!$A$1:$CZ$288))</f>
        <v>#N/A</v>
      </c>
      <c r="AH158" s="176" t="e" cm="1">
        <f t="array" ref="AH158">_xlfn.XLOOKUP(AH$1,'PY1 Data(H)'!$A$1:$CZ$1,_xlfn.XLOOKUP($A158,'PY1 Data(H)'!$A$1:$A$288,'PY1 Data(H)'!$A$1:$CZ$288))</f>
        <v>#N/A</v>
      </c>
      <c r="AI158" s="176" t="e" cm="1">
        <f t="array" ref="AI158">_xlfn.XLOOKUP(AI$1,'PY1 Data(H)'!$A$1:$CZ$1,_xlfn.XLOOKUP($A158,'PY1 Data(H)'!$A$1:$A$288,'PY1 Data(H)'!$A$1:$CZ$288))</f>
        <v>#N/A</v>
      </c>
      <c r="AJ158" s="176" t="e" cm="1">
        <f t="array" ref="AJ158">_xlfn.XLOOKUP(AJ$1,'PY1 Data(H)'!$A$1:$CZ$1,_xlfn.XLOOKUP($A158,'PY1 Data(H)'!$A$1:$A$288,'PY1 Data(H)'!$A$1:$CZ$288))</f>
        <v>#N/A</v>
      </c>
      <c r="AK158" s="176" t="e" cm="1">
        <f t="array" ref="AK158">_xlfn.XLOOKUP(AK$1,'PY1 Data(H)'!$A$1:$CZ$1,_xlfn.XLOOKUP($A158,'PY1 Data(H)'!$A$1:$A$288,'PY1 Data(H)'!$A$1:$CZ$288))</f>
        <v>#N/A</v>
      </c>
      <c r="AL158" s="176" t="e" cm="1">
        <f t="array" ref="AL158">_xlfn.XLOOKUP(AL$1,'PY1 Data(H)'!$A$1:$CZ$1,_xlfn.XLOOKUP($A158,'PY1 Data(H)'!$A$1:$A$288,'PY1 Data(H)'!$A$1:$CZ$288))</f>
        <v>#N/A</v>
      </c>
      <c r="AM158" s="176" t="e" cm="1">
        <f t="array" ref="AM158">_xlfn.XLOOKUP(AM$1,'PY1 Data(H)'!$A$1:$CZ$1,_xlfn.XLOOKUP($A158,'PY1 Data(H)'!$A$1:$A$288,'PY1 Data(H)'!$A$1:$CZ$288))</f>
        <v>#N/A</v>
      </c>
      <c r="AN158" s="176" t="e" cm="1">
        <f t="array" ref="AN158">_xlfn.XLOOKUP(AN$1,'PY1 Data(H)'!$A$1:$CZ$1,_xlfn.XLOOKUP($A158,'PY1 Data(H)'!$A$1:$A$288,'PY1 Data(H)'!$A$1:$CZ$288))</f>
        <v>#N/A</v>
      </c>
      <c r="AO158" s="176" t="e" cm="1">
        <f t="array" ref="AO158">_xlfn.XLOOKUP(AO$1,'PY1 Data(H)'!$A$1:$CZ$1,_xlfn.XLOOKUP($A158,'PY1 Data(H)'!$A$1:$A$288,'PY1 Data(H)'!$A$1:$CZ$288))</f>
        <v>#N/A</v>
      </c>
      <c r="AP158" s="176" t="e" cm="1">
        <f t="array" ref="AP158">_xlfn.XLOOKUP(AP$1,'PY1 Data(H)'!$A$1:$CZ$1,_xlfn.XLOOKUP($A158,'PY1 Data(H)'!$A$1:$A$288,'PY1 Data(H)'!$A$1:$CZ$288))</f>
        <v>#N/A</v>
      </c>
      <c r="AQ158" s="176" t="e" cm="1">
        <f t="array" ref="AQ158">_xlfn.XLOOKUP(AQ$1,'PY1 Data(H)'!$A$1:$CZ$1,_xlfn.XLOOKUP($A158,'PY1 Data(H)'!$A$1:$A$288,'PY1 Data(H)'!$A$1:$CZ$288))</f>
        <v>#N/A</v>
      </c>
      <c r="AR158" s="176" t="e" cm="1">
        <f t="array" ref="AR158">_xlfn.XLOOKUP(AR$1,'PY1 Data(H)'!$A$1:$CZ$1,_xlfn.XLOOKUP($A158,'PY1 Data(H)'!$A$1:$A$288,'PY1 Data(H)'!$A$1:$CZ$288))</f>
        <v>#N/A</v>
      </c>
      <c r="AS158" s="176" t="e" cm="1">
        <f t="array" ref="AS158">_xlfn.XLOOKUP(AS$1,'PY1 Data(H)'!$A$1:$CZ$1,_xlfn.XLOOKUP($A158,'PY1 Data(H)'!$A$1:$A$288,'PY1 Data(H)'!$A$1:$CZ$288))</f>
        <v>#N/A</v>
      </c>
      <c r="AT158" s="176" t="e" cm="1">
        <f t="array" ref="AT158">_xlfn.XLOOKUP(AT$1,'PY1 Data(H)'!$A$1:$CZ$1,_xlfn.XLOOKUP($A158,'PY1 Data(H)'!$A$1:$A$288,'PY1 Data(H)'!$A$1:$CZ$288))</f>
        <v>#N/A</v>
      </c>
      <c r="AU158" s="176" t="e" cm="1">
        <f t="array" ref="AU158">_xlfn.XLOOKUP(AU$1,'PY1 Data(H)'!$A$1:$CZ$1,_xlfn.XLOOKUP($A158,'PY1 Data(H)'!$A$1:$A$288,'PY1 Data(H)'!$A$1:$CZ$288))</f>
        <v>#N/A</v>
      </c>
      <c r="AV158" s="176" t="e" cm="1">
        <f t="array" ref="AV158">_xlfn.XLOOKUP(AV$1,'PY1 Data(H)'!$A$1:$CZ$1,_xlfn.XLOOKUP($A158,'PY1 Data(H)'!$A$1:$A$288,'PY1 Data(H)'!$A$1:$CZ$288))</f>
        <v>#N/A</v>
      </c>
      <c r="AW158" s="176" t="e" cm="1">
        <f t="array" ref="AW158">_xlfn.XLOOKUP(AW$1,'PY1 Data(H)'!$A$1:$CZ$1,_xlfn.XLOOKUP($A158,'PY1 Data(H)'!$A$1:$A$288,'PY1 Data(H)'!$A$1:$CZ$288))</f>
        <v>#N/A</v>
      </c>
      <c r="AX158" s="176" t="e" cm="1">
        <f t="array" ref="AX158">_xlfn.XLOOKUP(AX$1,'PY1 Data(H)'!$A$1:$CZ$1,_xlfn.XLOOKUP($A158,'PY1 Data(H)'!$A$1:$A$288,'PY1 Data(H)'!$A$1:$CZ$288))</f>
        <v>#N/A</v>
      </c>
      <c r="AY158" s="176" t="e" cm="1">
        <f t="array" ref="AY158">_xlfn.XLOOKUP(AY$1,'PY1 Data(H)'!$A$1:$CZ$1,_xlfn.XLOOKUP($A158,'PY1 Data(H)'!$A$1:$A$288,'PY1 Data(H)'!$A$1:$CZ$288))</f>
        <v>#N/A</v>
      </c>
      <c r="AZ158" s="176" t="e" cm="1">
        <f t="array" ref="AZ158">_xlfn.XLOOKUP(AZ$1,'PY1 Data(H)'!$A$1:$CZ$1,_xlfn.XLOOKUP($A158,'PY1 Data(H)'!$A$1:$A$288,'PY1 Data(H)'!$A$1:$CZ$288))</f>
        <v>#N/A</v>
      </c>
      <c r="BA158" s="176" t="e" cm="1">
        <f t="array" ref="BA158">_xlfn.XLOOKUP(BA$1,'PY1 Data(H)'!$A$1:$CZ$1,_xlfn.XLOOKUP($A158,'PY1 Data(H)'!$A$1:$A$288,'PY1 Data(H)'!$A$1:$CZ$288))</f>
        <v>#N/A</v>
      </c>
      <c r="BB158" s="176" t="e" cm="1">
        <f t="array" ref="BB158">_xlfn.XLOOKUP(BB$1,'PY1 Data(H)'!$A$1:$CZ$1,_xlfn.XLOOKUP($A158,'PY1 Data(H)'!$A$1:$A$288,'PY1 Data(H)'!$A$1:$CZ$288))</f>
        <v>#N/A</v>
      </c>
      <c r="BC158" s="176" t="e" cm="1">
        <f t="array" ref="BC158">_xlfn.XLOOKUP(BC$1,'PY1 Data(H)'!$A$1:$CZ$1,_xlfn.XLOOKUP($A158,'PY1 Data(H)'!$A$1:$A$288,'PY1 Data(H)'!$A$1:$CZ$288))</f>
        <v>#N/A</v>
      </c>
      <c r="BD158" s="176" t="e" cm="1">
        <f t="array" ref="BD158">_xlfn.XLOOKUP(BD$1,'PY1 Data(H)'!$A$1:$CZ$1,_xlfn.XLOOKUP($A158,'PY1 Data(H)'!$A$1:$A$288,'PY1 Data(H)'!$A$1:$CZ$288))</f>
        <v>#N/A</v>
      </c>
      <c r="BE158" s="176" t="e" cm="1">
        <f t="array" ref="BE158">_xlfn.XLOOKUP(BE$1,'PY1 Data(H)'!$A$1:$CZ$1,_xlfn.XLOOKUP($A158,'PY1 Data(H)'!$A$1:$A$288,'PY1 Data(H)'!$A$1:$CZ$288))</f>
        <v>#N/A</v>
      </c>
      <c r="BF158" s="176" t="e" cm="1">
        <f t="array" ref="BF158">_xlfn.XLOOKUP(BF$1,'PY1 Data(H)'!$A$1:$CZ$1,_xlfn.XLOOKUP($A158,'PY1 Data(H)'!$A$1:$A$288,'PY1 Data(H)'!$A$1:$CZ$288))</f>
        <v>#N/A</v>
      </c>
      <c r="BG158" s="176" t="e" cm="1">
        <f t="array" ref="BG158">_xlfn.XLOOKUP(BG$1,'PY1 Data(H)'!$A$1:$CZ$1,_xlfn.XLOOKUP($A158,'PY1 Data(H)'!$A$1:$A$288,'PY1 Data(H)'!$A$1:$CZ$288))</f>
        <v>#N/A</v>
      </c>
      <c r="BH158" s="176" t="e" cm="1">
        <f t="array" ref="BH158">_xlfn.XLOOKUP(BH$1,'PY1 Data(H)'!$A$1:$CZ$1,_xlfn.XLOOKUP($A158,'PY1 Data(H)'!$A$1:$A$288,'PY1 Data(H)'!$A$1:$CZ$288))</f>
        <v>#N/A</v>
      </c>
      <c r="BI158" s="176" t="e" cm="1">
        <f t="array" ref="BI158">_xlfn.XLOOKUP(BI$1,'PY1 Data(H)'!$A$1:$CZ$1,_xlfn.XLOOKUP($A158,'PY1 Data(H)'!$A$1:$A$288,'PY1 Data(H)'!$A$1:$CZ$288))</f>
        <v>#N/A</v>
      </c>
      <c r="BJ158" s="176" t="e" cm="1">
        <f t="array" ref="BJ158">_xlfn.XLOOKUP(BJ$1,'PY1 Data(H)'!$A$1:$CZ$1,_xlfn.XLOOKUP($A158,'PY1 Data(H)'!$A$1:$A$288,'PY1 Data(H)'!$A$1:$CZ$288))</f>
        <v>#N/A</v>
      </c>
      <c r="BK158" s="176" t="e" cm="1">
        <f t="array" ref="BK158">_xlfn.XLOOKUP(BK$1,'PY1 Data(H)'!$A$1:$CZ$1,_xlfn.XLOOKUP($A158,'PY1 Data(H)'!$A$1:$A$288,'PY1 Data(H)'!$A$1:$CZ$288))</f>
        <v>#N/A</v>
      </c>
      <c r="BL158" s="176" t="e" cm="1">
        <f t="array" ref="BL158">_xlfn.XLOOKUP(BL$1,'PY1 Data(H)'!$A$1:$CZ$1,_xlfn.XLOOKUP($A158,'PY1 Data(H)'!$A$1:$A$288,'PY1 Data(H)'!$A$1:$CZ$288))</f>
        <v>#N/A</v>
      </c>
      <c r="BM158" s="176" t="e" cm="1">
        <f t="array" ref="BM158">_xlfn.XLOOKUP(BM$1,'PY1 Data(H)'!$A$1:$CZ$1,_xlfn.XLOOKUP($A158,'PY1 Data(H)'!$A$1:$A$288,'PY1 Data(H)'!$A$1:$CZ$288))</f>
        <v>#N/A</v>
      </c>
      <c r="BN158" s="176" t="e" cm="1">
        <f t="array" ref="BN158">_xlfn.XLOOKUP(BN$1,'PY1 Data(H)'!$A$1:$CZ$1,_xlfn.XLOOKUP($A158,'PY1 Data(H)'!$A$1:$A$288,'PY1 Data(H)'!$A$1:$CZ$288))</f>
        <v>#N/A</v>
      </c>
      <c r="BO158" s="176" t="e" cm="1">
        <f t="array" ref="BO158">_xlfn.XLOOKUP(BO$1,'PY1 Data(H)'!$A$1:$CZ$1,_xlfn.XLOOKUP($A158,'PY1 Data(H)'!$A$1:$A$288,'PY1 Data(H)'!$A$1:$CZ$288))</f>
        <v>#N/A</v>
      </c>
      <c r="BP158" s="176" t="e" cm="1">
        <f t="array" ref="BP158">_xlfn.XLOOKUP(BP$1,'PY1 Data(H)'!$A$1:$CZ$1,_xlfn.XLOOKUP($A158,'PY1 Data(H)'!$A$1:$A$288,'PY1 Data(H)'!$A$1:$CZ$288))</f>
        <v>#N/A</v>
      </c>
      <c r="BQ158" s="176" t="e" cm="1">
        <f t="array" ref="BQ158">_xlfn.XLOOKUP(BQ$1,'PY1 Data(H)'!$A$1:$CZ$1,_xlfn.XLOOKUP($A158,'PY1 Data(H)'!$A$1:$A$288,'PY1 Data(H)'!$A$1:$CZ$288))</f>
        <v>#N/A</v>
      </c>
      <c r="BR158" s="176" t="e" cm="1">
        <f t="array" ref="BR158">_xlfn.XLOOKUP(BR$1,'PY1 Data(H)'!$A$1:$CZ$1,_xlfn.XLOOKUP($A158,'PY1 Data(H)'!$A$1:$A$288,'PY1 Data(H)'!$A$1:$CZ$288))</f>
        <v>#N/A</v>
      </c>
      <c r="BS158" s="176" t="e" cm="1">
        <f t="array" ref="BS158">_xlfn.XLOOKUP(BS$1,'PY1 Data(H)'!$A$1:$CZ$1,_xlfn.XLOOKUP($A158,'PY1 Data(H)'!$A$1:$A$288,'PY1 Data(H)'!$A$1:$CZ$288))</f>
        <v>#N/A</v>
      </c>
      <c r="BT158" s="176" t="e" cm="1">
        <f t="array" ref="BT158">_xlfn.XLOOKUP(BT$1,'PY1 Data(H)'!$A$1:$CZ$1,_xlfn.XLOOKUP($A158,'PY1 Data(H)'!$A$1:$A$288,'PY1 Data(H)'!$A$1:$CZ$288))</f>
        <v>#N/A</v>
      </c>
      <c r="BU158" s="176" t="e" cm="1">
        <f t="array" ref="BU158">_xlfn.XLOOKUP(BU$1,'PY1 Data(H)'!$A$1:$CZ$1,_xlfn.XLOOKUP($A158,'PY1 Data(H)'!$A$1:$A$288,'PY1 Data(H)'!$A$1:$CZ$288))</f>
        <v>#N/A</v>
      </c>
      <c r="BV158" s="176" t="e" cm="1">
        <f t="array" ref="BV158">_xlfn.XLOOKUP(BV$1,'PY1 Data(H)'!$A$1:$CZ$1,_xlfn.XLOOKUP($A158,'PY1 Data(H)'!$A$1:$A$288,'PY1 Data(H)'!$A$1:$CZ$288))</f>
        <v>#N/A</v>
      </c>
      <c r="BW158" s="176" t="e" cm="1">
        <f t="array" ref="BW158">_xlfn.XLOOKUP(BW$1,'PY1 Data(H)'!$A$1:$CZ$1,_xlfn.XLOOKUP($A158,'PY1 Data(H)'!$A$1:$A$288,'PY1 Data(H)'!$A$1:$CZ$288))</f>
        <v>#N/A</v>
      </c>
      <c r="BX158" s="176" t="e" cm="1">
        <f t="array" ref="BX158">_xlfn.XLOOKUP(BX$1,'PY1 Data(H)'!$A$1:$CZ$1,_xlfn.XLOOKUP($A158,'PY1 Data(H)'!$A$1:$A$288,'PY1 Data(H)'!$A$1:$CZ$288))</f>
        <v>#N/A</v>
      </c>
      <c r="BY158" s="176" t="e" cm="1">
        <f t="array" ref="BY158">_xlfn.XLOOKUP(BY$1,'PY1 Data(H)'!$A$1:$CZ$1,_xlfn.XLOOKUP($A158,'PY1 Data(H)'!$A$1:$A$288,'PY1 Data(H)'!$A$1:$CZ$288))</f>
        <v>#N/A</v>
      </c>
      <c r="BZ158" s="176" t="e" cm="1">
        <f t="array" ref="BZ158">_xlfn.XLOOKUP(BZ$1,'PY1 Data(H)'!$A$1:$CZ$1,_xlfn.XLOOKUP($A158,'PY1 Data(H)'!$A$1:$A$288,'PY1 Data(H)'!$A$1:$CZ$288))</f>
        <v>#N/A</v>
      </c>
      <c r="CA158" s="176" t="e" cm="1">
        <f t="array" ref="CA158">_xlfn.XLOOKUP(CA$1,'PY1 Data(H)'!$A$1:$CZ$1,_xlfn.XLOOKUP($A158,'PY1 Data(H)'!$A$1:$A$288,'PY1 Data(H)'!$A$1:$CZ$288))</f>
        <v>#N/A</v>
      </c>
      <c r="CB158" s="176" t="e" cm="1">
        <f t="array" ref="CB158">_xlfn.XLOOKUP(CB$1,'PY1 Data(H)'!$A$1:$CZ$1,_xlfn.XLOOKUP($A158,'PY1 Data(H)'!$A$1:$A$288,'PY1 Data(H)'!$A$1:$CZ$288))</f>
        <v>#N/A</v>
      </c>
      <c r="CC158" s="176" t="e" cm="1">
        <f t="array" ref="CC158">_xlfn.XLOOKUP(CC$1,'PY1 Data(H)'!$A$1:$CZ$1,_xlfn.XLOOKUP($A158,'PY1 Data(H)'!$A$1:$A$288,'PY1 Data(H)'!$A$1:$CZ$288))</f>
        <v>#N/A</v>
      </c>
      <c r="CD158" s="176" t="e" cm="1">
        <f t="array" ref="CD158">_xlfn.XLOOKUP(CD$1,'PY1 Data(H)'!$A$1:$CZ$1,_xlfn.XLOOKUP($A158,'PY1 Data(H)'!$A$1:$A$288,'PY1 Data(H)'!$A$1:$CZ$288))</f>
        <v>#N/A</v>
      </c>
      <c r="CE158" s="176" t="e" cm="1">
        <f t="array" ref="CE158">_xlfn.XLOOKUP(CE$1,'PY1 Data(H)'!$A$1:$CZ$1,_xlfn.XLOOKUP($A158,'PY1 Data(H)'!$A$1:$A$288,'PY1 Data(H)'!$A$1:$CZ$288))</f>
        <v>#N/A</v>
      </c>
      <c r="CF158" s="176" t="e" cm="1">
        <f t="array" ref="CF158">_xlfn.XLOOKUP(CF$1,'PY1 Data(H)'!$A$1:$CZ$1,_xlfn.XLOOKUP($A158,'PY1 Data(H)'!$A$1:$A$288,'PY1 Data(H)'!$A$1:$CZ$288))</f>
        <v>#N/A</v>
      </c>
      <c r="CG158" s="176" t="e" cm="1">
        <f t="array" ref="CG158">_xlfn.XLOOKUP(CG$1,'PY1 Data(H)'!$A$1:$CZ$1,_xlfn.XLOOKUP($A158,'PY1 Data(H)'!$A$1:$A$288,'PY1 Data(H)'!$A$1:$CZ$288))</f>
        <v>#N/A</v>
      </c>
      <c r="CH158" s="176" t="e" cm="1">
        <f t="array" ref="CH158">_xlfn.XLOOKUP(CH$1,'PY1 Data(H)'!$A$1:$CZ$1,_xlfn.XLOOKUP($A158,'PY1 Data(H)'!$A$1:$A$288,'PY1 Data(H)'!$A$1:$CZ$288))</f>
        <v>#N/A</v>
      </c>
      <c r="CI158" s="176" t="e" cm="1">
        <f t="array" ref="CI158">_xlfn.XLOOKUP(CI$1,'PY1 Data(H)'!$A$1:$CZ$1,_xlfn.XLOOKUP($A158,'PY1 Data(H)'!$A$1:$A$288,'PY1 Data(H)'!$A$1:$CZ$288))</f>
        <v>#N/A</v>
      </c>
      <c r="CJ158" s="176" t="e" cm="1">
        <f t="array" ref="CJ158">_xlfn.XLOOKUP(CJ$1,'PY1 Data(H)'!$A$1:$CZ$1,_xlfn.XLOOKUP($A158,'PY1 Data(H)'!$A$1:$A$288,'PY1 Data(H)'!$A$1:$CZ$288))</f>
        <v>#N/A</v>
      </c>
      <c r="CK158" s="176" t="e" cm="1">
        <f t="array" ref="CK158">_xlfn.XLOOKUP(CK$1,'PY1 Data(H)'!$A$1:$CZ$1,_xlfn.XLOOKUP($A158,'PY1 Data(H)'!$A$1:$A$288,'PY1 Data(H)'!$A$1:$CZ$288))</f>
        <v>#N/A</v>
      </c>
      <c r="CL158" s="176" t="e" cm="1">
        <f t="array" ref="CL158">_xlfn.XLOOKUP(CL$1,'PY1 Data(H)'!$A$1:$CZ$1,_xlfn.XLOOKUP($A158,'PY1 Data(H)'!$A$1:$A$288,'PY1 Data(H)'!$A$1:$CZ$288))</f>
        <v>#N/A</v>
      </c>
      <c r="CM158" s="176" t="e" cm="1">
        <f t="array" ref="CM158">_xlfn.XLOOKUP(CM$1,'PY1 Data(H)'!$A$1:$CZ$1,_xlfn.XLOOKUP($A158,'PY1 Data(H)'!$A$1:$A$288,'PY1 Data(H)'!$A$1:$CZ$288))</f>
        <v>#N/A</v>
      </c>
      <c r="CN158" s="176" t="e" cm="1">
        <f t="array" ref="CN158">_xlfn.XLOOKUP(CN$1,'PY1 Data(H)'!$A$1:$CZ$1,_xlfn.XLOOKUP($A158,'PY1 Data(H)'!$A$1:$A$288,'PY1 Data(H)'!$A$1:$CZ$288))</f>
        <v>#N/A</v>
      </c>
      <c r="CO158" s="176" t="e" cm="1">
        <f t="array" ref="CO158">_xlfn.XLOOKUP(CO$1,'PY1 Data(H)'!$A$1:$CZ$1,_xlfn.XLOOKUP($A158,'PY1 Data(H)'!$A$1:$A$288,'PY1 Data(H)'!$A$1:$CZ$288))</f>
        <v>#N/A</v>
      </c>
      <c r="CP158" s="176" t="e" cm="1">
        <f t="array" ref="CP158">_xlfn.XLOOKUP(CP$1,'PY1 Data(H)'!$A$1:$CZ$1,_xlfn.XLOOKUP($A158,'PY1 Data(H)'!$A$1:$A$288,'PY1 Data(H)'!$A$1:$CZ$288))</f>
        <v>#N/A</v>
      </c>
      <c r="CQ158" s="176" t="e" cm="1">
        <f t="array" ref="CQ158">_xlfn.XLOOKUP(CQ$1,'PY1 Data(H)'!$A$1:$CZ$1,_xlfn.XLOOKUP($A158,'PY1 Data(H)'!$A$1:$A$288,'PY1 Data(H)'!$A$1:$CZ$288))</f>
        <v>#N/A</v>
      </c>
      <c r="CR158" s="176" t="e" cm="1">
        <f t="array" ref="CR158">_xlfn.XLOOKUP(CR$1,'PY1 Data(H)'!$A$1:$CZ$1,_xlfn.XLOOKUP($A158,'PY1 Data(H)'!$A$1:$A$288,'PY1 Data(H)'!$A$1:$CZ$288))</f>
        <v>#N/A</v>
      </c>
      <c r="CS158" s="176" t="e" cm="1">
        <f t="array" ref="CS158">_xlfn.XLOOKUP(CS$1,'PY1 Data(H)'!$A$1:$CZ$1,_xlfn.XLOOKUP($A158,'PY1 Data(H)'!$A$1:$A$288,'PY1 Data(H)'!$A$1:$CZ$288))</f>
        <v>#N/A</v>
      </c>
      <c r="CT158" s="176" t="e" cm="1">
        <f t="array" ref="CT158">_xlfn.XLOOKUP(CT$1,'PY1 Data(H)'!$A$1:$CZ$1,_xlfn.XLOOKUP($A158,'PY1 Data(H)'!$A$1:$A$288,'PY1 Data(H)'!$A$1:$CZ$288))</f>
        <v>#N/A</v>
      </c>
      <c r="CU158" s="176" t="e" cm="1">
        <f t="array" ref="CU158">_xlfn.XLOOKUP(CU$1,'PY1 Data(H)'!$A$1:$CZ$1,_xlfn.XLOOKUP($A158,'PY1 Data(H)'!$A$1:$A$288,'PY1 Data(H)'!$A$1:$CZ$288))</f>
        <v>#N/A</v>
      </c>
      <c r="CV158" s="176" t="e" cm="1">
        <f t="array" ref="CV158">_xlfn.XLOOKUP(CV$1,'PY1 Data(H)'!$A$1:$CZ$1,_xlfn.XLOOKUP($A158,'PY1 Data(H)'!$A$1:$A$288,'PY1 Data(H)'!$A$1:$CZ$288))</f>
        <v>#N/A</v>
      </c>
      <c r="CW158" s="176" t="e" cm="1">
        <f t="array" ref="CW158">_xlfn.XLOOKUP(CW$1,'PY1 Data(H)'!$A$1:$CZ$1,_xlfn.XLOOKUP($A158,'PY1 Data(H)'!$A$1:$A$288,'PY1 Data(H)'!$A$1:$CZ$288))</f>
        <v>#N/A</v>
      </c>
      <c r="CX158" s="176" t="e" cm="1">
        <f t="array" ref="CX158">_xlfn.XLOOKUP(CX$1,'PY1 Data(H)'!$A$1:$CZ$1,_xlfn.XLOOKUP($A158,'PY1 Data(H)'!$A$1:$A$288,'PY1 Data(H)'!$A$1:$CZ$288))</f>
        <v>#N/A</v>
      </c>
      <c r="CY158" s="176" t="e" cm="1">
        <f t="array" ref="CY158">_xlfn.XLOOKUP(CY$1,'PY1 Data(H)'!$A$1:$CZ$1,_xlfn.XLOOKUP($A158,'PY1 Data(H)'!$A$1:$A$288,'PY1 Data(H)'!$A$1:$CZ$288))</f>
        <v>#N/A</v>
      </c>
    </row>
    <row r="159" spans="1:103" x14ac:dyDescent="0.3">
      <c r="A159">
        <v>519</v>
      </c>
      <c r="D159" s="176" cm="1">
        <f t="array" ref="D159">_xlfn.XLOOKUP(D$1,'PY1 Data(H)'!$A$1:$CZ$1,_xlfn.XLOOKUP($A159,'PY1 Data(H)'!$A$1:$A$288,'PY1 Data(H)'!$A$1:$CZ$288))</f>
        <v>0</v>
      </c>
      <c r="E159" s="176" cm="1">
        <f t="array" ref="E159">_xlfn.XLOOKUP(E$1,'PY1 Data(H)'!$A$1:$CZ$1,_xlfn.XLOOKUP($A159,'PY1 Data(H)'!$A$1:$A$288,'PY1 Data(H)'!$A$1:$CZ$288))</f>
        <v>0</v>
      </c>
      <c r="F159" s="176" cm="1">
        <f t="array" ref="F159">_xlfn.XLOOKUP(F$1,'PY1 Data(H)'!$A$1:$CZ$1,_xlfn.XLOOKUP($A159,'PY1 Data(H)'!$A$1:$A$288,'PY1 Data(H)'!$A$1:$CZ$288))</f>
        <v>0</v>
      </c>
      <c r="G159" s="176" cm="1">
        <f t="array" ref="G159">_xlfn.XLOOKUP(G$1,'PY1 Data(H)'!$A$1:$CZ$1,_xlfn.XLOOKUP($A159,'PY1 Data(H)'!$A$1:$A$288,'PY1 Data(H)'!$A$1:$CZ$288))</f>
        <v>0</v>
      </c>
      <c r="H159" s="176" cm="1">
        <f t="array" ref="H159">_xlfn.XLOOKUP(H$1,'PY1 Data(H)'!$A$1:$CZ$1,_xlfn.XLOOKUP($A159,'PY1 Data(H)'!$A$1:$A$288,'PY1 Data(H)'!$A$1:$CZ$288))</f>
        <v>0</v>
      </c>
      <c r="I159" s="176" cm="1">
        <f t="array" ref="I159">_xlfn.XLOOKUP(I$1,'PY1 Data(H)'!$A$1:$CZ$1,_xlfn.XLOOKUP($A159,'PY1 Data(H)'!$A$1:$A$288,'PY1 Data(H)'!$A$1:$CZ$288))</f>
        <v>0</v>
      </c>
      <c r="J159" s="176" cm="1">
        <f t="array" ref="J159">_xlfn.XLOOKUP(J$1,'PY1 Data(H)'!$A$1:$CZ$1,_xlfn.XLOOKUP($A159,'PY1 Data(H)'!$A$1:$A$288,'PY1 Data(H)'!$A$1:$CZ$288))</f>
        <v>0</v>
      </c>
      <c r="K159" s="176" cm="1">
        <f t="array" ref="K159">_xlfn.XLOOKUP(K$1,'PY1 Data(H)'!$A$1:$CZ$1,_xlfn.XLOOKUP($A159,'PY1 Data(H)'!$A$1:$A$288,'PY1 Data(H)'!$A$1:$CZ$288))</f>
        <v>0</v>
      </c>
      <c r="L159" s="176" cm="1">
        <f t="array" ref="L159">_xlfn.XLOOKUP(L$1,'PY1 Data(H)'!$A$1:$CZ$1,_xlfn.XLOOKUP($A159,'PY1 Data(H)'!$A$1:$A$288,'PY1 Data(H)'!$A$1:$CZ$288))</f>
        <v>0</v>
      </c>
      <c r="M159" s="176" cm="1">
        <f t="array" ref="M159">_xlfn.XLOOKUP(M$1,'PY1 Data(H)'!$A$1:$CZ$1,_xlfn.XLOOKUP($A159,'PY1 Data(H)'!$A$1:$A$288,'PY1 Data(H)'!$A$1:$CZ$288))</f>
        <v>6656580</v>
      </c>
      <c r="N159" s="176" cm="1">
        <f t="array" ref="N159">_xlfn.XLOOKUP(N$1,'PY1 Data(H)'!$A$1:$CZ$1,_xlfn.XLOOKUP($A159,'PY1 Data(H)'!$A$1:$A$288,'PY1 Data(H)'!$A$1:$CZ$288))</f>
        <v>0</v>
      </c>
      <c r="O159" s="176" cm="1">
        <f t="array" ref="O159">_xlfn.XLOOKUP(O$1,'PY1 Data(H)'!$A$1:$CZ$1,_xlfn.XLOOKUP($A159,'PY1 Data(H)'!$A$1:$A$288,'PY1 Data(H)'!$A$1:$CZ$288))</f>
        <v>0</v>
      </c>
      <c r="P159" s="176" cm="1">
        <f t="array" ref="P159">_xlfn.XLOOKUP(P$1,'PY1 Data(H)'!$A$1:$CZ$1,_xlfn.XLOOKUP($A159,'PY1 Data(H)'!$A$1:$A$288,'PY1 Data(H)'!$A$1:$CZ$288))</f>
        <v>0</v>
      </c>
      <c r="Q159" s="176" cm="1">
        <f t="array" ref="Q159">_xlfn.XLOOKUP(Q$1,'PY1 Data(H)'!$A$1:$CZ$1,_xlfn.XLOOKUP($A159,'PY1 Data(H)'!$A$1:$A$288,'PY1 Data(H)'!$A$1:$CZ$288))</f>
        <v>5899</v>
      </c>
      <c r="R159" s="176" cm="1">
        <f t="array" ref="R159">_xlfn.XLOOKUP(R$1,'PY1 Data(H)'!$A$1:$CZ$1,_xlfn.XLOOKUP($A159,'PY1 Data(H)'!$A$1:$A$288,'PY1 Data(H)'!$A$1:$CZ$288))</f>
        <v>0</v>
      </c>
      <c r="S159" s="176" cm="1">
        <f t="array" ref="S159">_xlfn.XLOOKUP(S$1,'PY1 Data(H)'!$A$1:$CZ$1,_xlfn.XLOOKUP($A159,'PY1 Data(H)'!$A$1:$A$288,'PY1 Data(H)'!$A$1:$CZ$288))</f>
        <v>70642</v>
      </c>
      <c r="T159" s="176" cm="1">
        <f t="array" ref="T159">_xlfn.XLOOKUP(T$1,'PY1 Data(H)'!$A$1:$CZ$1,_xlfn.XLOOKUP($A159,'PY1 Data(H)'!$A$1:$A$288,'PY1 Data(H)'!$A$1:$CZ$288))</f>
        <v>0</v>
      </c>
      <c r="U159" s="176" cm="1">
        <f t="array" ref="U159">_xlfn.XLOOKUP(U$1,'PY1 Data(H)'!$A$1:$CZ$1,_xlfn.XLOOKUP($A159,'PY1 Data(H)'!$A$1:$A$288,'PY1 Data(H)'!$A$1:$CZ$288))</f>
        <v>0</v>
      </c>
      <c r="V159" s="176" cm="1">
        <f t="array" ref="V159">_xlfn.XLOOKUP(V$1,'PY1 Data(H)'!$A$1:$CZ$1,_xlfn.XLOOKUP($A159,'PY1 Data(H)'!$A$1:$A$288,'PY1 Data(H)'!$A$1:$CZ$288))</f>
        <v>51474</v>
      </c>
      <c r="W159" s="176" cm="1">
        <f t="array" ref="W159">_xlfn.XLOOKUP(W$1,'PY1 Data(H)'!$A$1:$CZ$1,_xlfn.XLOOKUP($A159,'PY1 Data(H)'!$A$1:$A$288,'PY1 Data(H)'!$A$1:$CZ$288))</f>
        <v>0</v>
      </c>
      <c r="X159" s="176" cm="1">
        <f t="array" ref="X159">_xlfn.XLOOKUP(X$1,'PY1 Data(H)'!$A$1:$CZ$1,_xlfn.XLOOKUP($A159,'PY1 Data(H)'!$A$1:$A$288,'PY1 Data(H)'!$A$1:$CZ$288))</f>
        <v>35514</v>
      </c>
      <c r="Y159" s="176" cm="1">
        <f t="array" ref="Y159">_xlfn.XLOOKUP(Y$1,'PY1 Data(H)'!$A$1:$CZ$1,_xlfn.XLOOKUP($A159,'PY1 Data(H)'!$A$1:$A$288,'PY1 Data(H)'!$A$1:$CZ$288))</f>
        <v>2113</v>
      </c>
      <c r="Z159" s="176" cm="1">
        <f t="array" ref="Z159">_xlfn.XLOOKUP(Z$1,'PY1 Data(H)'!$A$1:$CZ$1,_xlfn.XLOOKUP($A159,'PY1 Data(H)'!$A$1:$A$288,'PY1 Data(H)'!$A$1:$CZ$288))</f>
        <v>0</v>
      </c>
      <c r="AA159" s="176" cm="1">
        <f t="array" ref="AA159">_xlfn.XLOOKUP(AA$1,'PY1 Data(H)'!$A$1:$CZ$1,_xlfn.XLOOKUP($A159,'PY1 Data(H)'!$A$1:$A$288,'PY1 Data(H)'!$A$1:$CZ$288))</f>
        <v>0</v>
      </c>
      <c r="AB159" s="176" cm="1">
        <f t="array" ref="AB159">_xlfn.XLOOKUP(AB$1,'PY1 Data(H)'!$A$1:$CZ$1,_xlfn.XLOOKUP($A159,'PY1 Data(H)'!$A$1:$A$288,'PY1 Data(H)'!$A$1:$CZ$288))</f>
        <v>1630734</v>
      </c>
      <c r="AC159" s="176" cm="1">
        <f t="array" ref="AC159">_xlfn.XLOOKUP(AC$1,'PY1 Data(H)'!$A$1:$CZ$1,_xlfn.XLOOKUP($A159,'PY1 Data(H)'!$A$1:$A$288,'PY1 Data(H)'!$A$1:$CZ$288))</f>
        <v>0</v>
      </c>
      <c r="AD159" s="176" cm="1">
        <f t="array" ref="AD159">_xlfn.XLOOKUP(AD$1,'PY1 Data(H)'!$A$1:$CZ$1,_xlfn.XLOOKUP($A159,'PY1 Data(H)'!$A$1:$A$288,'PY1 Data(H)'!$A$1:$CZ$288))</f>
        <v>1725303</v>
      </c>
      <c r="AE159" s="176" cm="1">
        <f t="array" ref="AE159">_xlfn.XLOOKUP(AE$1,'PY1 Data(H)'!$A$1:$CZ$1,_xlfn.XLOOKUP($A159,'PY1 Data(H)'!$A$1:$A$288,'PY1 Data(H)'!$A$1:$CZ$288))</f>
        <v>1296170</v>
      </c>
      <c r="AF159" s="176" cm="1">
        <f t="array" ref="AF159">_xlfn.XLOOKUP(AF$1,'PY1 Data(H)'!$A$1:$CZ$1,_xlfn.XLOOKUP($A159,'PY1 Data(H)'!$A$1:$A$288,'PY1 Data(H)'!$A$1:$CZ$288))</f>
        <v>0</v>
      </c>
      <c r="AG159" s="176" cm="1">
        <f t="array" ref="AG159">_xlfn.XLOOKUP(AG$1,'PY1 Data(H)'!$A$1:$CZ$1,_xlfn.XLOOKUP($A159,'PY1 Data(H)'!$A$1:$A$288,'PY1 Data(H)'!$A$1:$CZ$288))</f>
        <v>311224</v>
      </c>
      <c r="AH159" s="176" cm="1">
        <f t="array" ref="AH159">_xlfn.XLOOKUP(AH$1,'PY1 Data(H)'!$A$1:$CZ$1,_xlfn.XLOOKUP($A159,'PY1 Data(H)'!$A$1:$A$288,'PY1 Data(H)'!$A$1:$CZ$288))</f>
        <v>0</v>
      </c>
      <c r="AI159" s="176" cm="1">
        <f t="array" ref="AI159">_xlfn.XLOOKUP(AI$1,'PY1 Data(H)'!$A$1:$CZ$1,_xlfn.XLOOKUP($A159,'PY1 Data(H)'!$A$1:$A$288,'PY1 Data(H)'!$A$1:$CZ$288))</f>
        <v>2372435</v>
      </c>
      <c r="AJ159" s="176" cm="1">
        <f t="array" ref="AJ159">_xlfn.XLOOKUP(AJ$1,'PY1 Data(H)'!$A$1:$CZ$1,_xlfn.XLOOKUP($A159,'PY1 Data(H)'!$A$1:$A$288,'PY1 Data(H)'!$A$1:$CZ$288))</f>
        <v>18383</v>
      </c>
      <c r="AK159" s="176" cm="1">
        <f t="array" ref="AK159">_xlfn.XLOOKUP(AK$1,'PY1 Data(H)'!$A$1:$CZ$1,_xlfn.XLOOKUP($A159,'PY1 Data(H)'!$A$1:$A$288,'PY1 Data(H)'!$A$1:$CZ$288))</f>
        <v>0</v>
      </c>
      <c r="AL159" s="176" cm="1">
        <f t="array" ref="AL159">_xlfn.XLOOKUP(AL$1,'PY1 Data(H)'!$A$1:$CZ$1,_xlfn.XLOOKUP($A159,'PY1 Data(H)'!$A$1:$A$288,'PY1 Data(H)'!$A$1:$CZ$288))</f>
        <v>0</v>
      </c>
      <c r="AM159" s="176" cm="1">
        <f t="array" ref="AM159">_xlfn.XLOOKUP(AM$1,'PY1 Data(H)'!$A$1:$CZ$1,_xlfn.XLOOKUP($A159,'PY1 Data(H)'!$A$1:$A$288,'PY1 Data(H)'!$A$1:$CZ$288))</f>
        <v>0</v>
      </c>
      <c r="AN159" s="176" cm="1">
        <f t="array" ref="AN159">_xlfn.XLOOKUP(AN$1,'PY1 Data(H)'!$A$1:$CZ$1,_xlfn.XLOOKUP($A159,'PY1 Data(H)'!$A$1:$A$288,'PY1 Data(H)'!$A$1:$CZ$288))</f>
        <v>0</v>
      </c>
      <c r="AO159" s="176" cm="1">
        <f t="array" ref="AO159">_xlfn.XLOOKUP(AO$1,'PY1 Data(H)'!$A$1:$CZ$1,_xlfn.XLOOKUP($A159,'PY1 Data(H)'!$A$1:$A$288,'PY1 Data(H)'!$A$1:$CZ$288))</f>
        <v>0</v>
      </c>
      <c r="AP159" s="176" cm="1">
        <f t="array" ref="AP159">_xlfn.XLOOKUP(AP$1,'PY1 Data(H)'!$A$1:$CZ$1,_xlfn.XLOOKUP($A159,'PY1 Data(H)'!$A$1:$A$288,'PY1 Data(H)'!$A$1:$CZ$288))</f>
        <v>0</v>
      </c>
      <c r="AQ159" s="176" cm="1">
        <f t="array" ref="AQ159">_xlfn.XLOOKUP(AQ$1,'PY1 Data(H)'!$A$1:$CZ$1,_xlfn.XLOOKUP($A159,'PY1 Data(H)'!$A$1:$A$288,'PY1 Data(H)'!$A$1:$CZ$288))</f>
        <v>0</v>
      </c>
      <c r="AR159" s="176" cm="1">
        <f t="array" ref="AR159">_xlfn.XLOOKUP(AR$1,'PY1 Data(H)'!$A$1:$CZ$1,_xlfn.XLOOKUP($A159,'PY1 Data(H)'!$A$1:$A$288,'PY1 Data(H)'!$A$1:$CZ$288))</f>
        <v>0</v>
      </c>
      <c r="AS159" s="176" cm="1">
        <f t="array" ref="AS159">_xlfn.XLOOKUP(AS$1,'PY1 Data(H)'!$A$1:$CZ$1,_xlfn.XLOOKUP($A159,'PY1 Data(H)'!$A$1:$A$288,'PY1 Data(H)'!$A$1:$CZ$288))</f>
        <v>0</v>
      </c>
      <c r="AT159" s="176" cm="1">
        <f t="array" ref="AT159">_xlfn.XLOOKUP(AT$1,'PY1 Data(H)'!$A$1:$CZ$1,_xlfn.XLOOKUP($A159,'PY1 Data(H)'!$A$1:$A$288,'PY1 Data(H)'!$A$1:$CZ$288))</f>
        <v>713322</v>
      </c>
      <c r="AU159" s="176" cm="1">
        <f t="array" ref="AU159">_xlfn.XLOOKUP(AU$1,'PY1 Data(H)'!$A$1:$CZ$1,_xlfn.XLOOKUP($A159,'PY1 Data(H)'!$A$1:$A$288,'PY1 Data(H)'!$A$1:$CZ$288))</f>
        <v>0</v>
      </c>
      <c r="AV159" s="176" cm="1">
        <f t="array" ref="AV159">_xlfn.XLOOKUP(AV$1,'PY1 Data(H)'!$A$1:$CZ$1,_xlfn.XLOOKUP($A159,'PY1 Data(H)'!$A$1:$A$288,'PY1 Data(H)'!$A$1:$CZ$288))</f>
        <v>0</v>
      </c>
      <c r="AW159" s="176" cm="1">
        <f t="array" ref="AW159">_xlfn.XLOOKUP(AW$1,'PY1 Data(H)'!$A$1:$CZ$1,_xlfn.XLOOKUP($A159,'PY1 Data(H)'!$A$1:$A$288,'PY1 Data(H)'!$A$1:$CZ$288))</f>
        <v>8450</v>
      </c>
      <c r="AX159" s="176" cm="1">
        <f t="array" ref="AX159">_xlfn.XLOOKUP(AX$1,'PY1 Data(H)'!$A$1:$CZ$1,_xlfn.XLOOKUP($A159,'PY1 Data(H)'!$A$1:$A$288,'PY1 Data(H)'!$A$1:$CZ$288))</f>
        <v>2492</v>
      </c>
      <c r="AY159" s="176" cm="1">
        <f t="array" ref="AY159">_xlfn.XLOOKUP(AY$1,'PY1 Data(H)'!$A$1:$CZ$1,_xlfn.XLOOKUP($A159,'PY1 Data(H)'!$A$1:$A$288,'PY1 Data(H)'!$A$1:$CZ$288))</f>
        <v>0</v>
      </c>
      <c r="AZ159" s="176" cm="1">
        <f t="array" ref="AZ159">_xlfn.XLOOKUP(AZ$1,'PY1 Data(H)'!$A$1:$CZ$1,_xlfn.XLOOKUP($A159,'PY1 Data(H)'!$A$1:$A$288,'PY1 Data(H)'!$A$1:$CZ$288))</f>
        <v>0</v>
      </c>
      <c r="BA159" s="176" cm="1">
        <f t="array" ref="BA159">_xlfn.XLOOKUP(BA$1,'PY1 Data(H)'!$A$1:$CZ$1,_xlfn.XLOOKUP($A159,'PY1 Data(H)'!$A$1:$A$288,'PY1 Data(H)'!$A$1:$CZ$288))</f>
        <v>0</v>
      </c>
      <c r="BB159" s="176" cm="1">
        <f t="array" ref="BB159">_xlfn.XLOOKUP(BB$1,'PY1 Data(H)'!$A$1:$CZ$1,_xlfn.XLOOKUP($A159,'PY1 Data(H)'!$A$1:$A$288,'PY1 Data(H)'!$A$1:$CZ$288))</f>
        <v>0</v>
      </c>
      <c r="BC159" s="176" cm="1">
        <f t="array" ref="BC159">_xlfn.XLOOKUP(BC$1,'PY1 Data(H)'!$A$1:$CZ$1,_xlfn.XLOOKUP($A159,'PY1 Data(H)'!$A$1:$A$288,'PY1 Data(H)'!$A$1:$CZ$288))</f>
        <v>0</v>
      </c>
      <c r="BD159" s="176" cm="1">
        <f t="array" ref="BD159">_xlfn.XLOOKUP(BD$1,'PY1 Data(H)'!$A$1:$CZ$1,_xlfn.XLOOKUP($A159,'PY1 Data(H)'!$A$1:$A$288,'PY1 Data(H)'!$A$1:$CZ$288))</f>
        <v>0</v>
      </c>
      <c r="BE159" s="176" cm="1">
        <f t="array" ref="BE159">_xlfn.XLOOKUP(BE$1,'PY1 Data(H)'!$A$1:$CZ$1,_xlfn.XLOOKUP($A159,'PY1 Data(H)'!$A$1:$A$288,'PY1 Data(H)'!$A$1:$CZ$288))</f>
        <v>0</v>
      </c>
      <c r="BF159" s="176" cm="1">
        <f t="array" ref="BF159">_xlfn.XLOOKUP(BF$1,'PY1 Data(H)'!$A$1:$CZ$1,_xlfn.XLOOKUP($A159,'PY1 Data(H)'!$A$1:$A$288,'PY1 Data(H)'!$A$1:$CZ$288))</f>
        <v>1603608</v>
      </c>
      <c r="BG159" s="176" cm="1">
        <f t="array" ref="BG159">_xlfn.XLOOKUP(BG$1,'PY1 Data(H)'!$A$1:$CZ$1,_xlfn.XLOOKUP($A159,'PY1 Data(H)'!$A$1:$A$288,'PY1 Data(H)'!$A$1:$CZ$288))</f>
        <v>0</v>
      </c>
      <c r="BH159" s="176" cm="1">
        <f t="array" ref="BH159">_xlfn.XLOOKUP(BH$1,'PY1 Data(H)'!$A$1:$CZ$1,_xlfn.XLOOKUP($A159,'PY1 Data(H)'!$A$1:$A$288,'PY1 Data(H)'!$A$1:$CZ$288))</f>
        <v>0</v>
      </c>
      <c r="BI159" s="176" cm="1">
        <f t="array" ref="BI159">_xlfn.XLOOKUP(BI$1,'PY1 Data(H)'!$A$1:$CZ$1,_xlfn.XLOOKUP($A159,'PY1 Data(H)'!$A$1:$A$288,'PY1 Data(H)'!$A$1:$CZ$288))</f>
        <v>0</v>
      </c>
      <c r="BJ159" s="176" cm="1">
        <f t="array" ref="BJ159">_xlfn.XLOOKUP(BJ$1,'PY1 Data(H)'!$A$1:$CZ$1,_xlfn.XLOOKUP($A159,'PY1 Data(H)'!$A$1:$A$288,'PY1 Data(H)'!$A$1:$CZ$288))</f>
        <v>0</v>
      </c>
      <c r="BK159" s="176" cm="1">
        <f t="array" ref="BK159">_xlfn.XLOOKUP(BK$1,'PY1 Data(H)'!$A$1:$CZ$1,_xlfn.XLOOKUP($A159,'PY1 Data(H)'!$A$1:$A$288,'PY1 Data(H)'!$A$1:$CZ$288))</f>
        <v>0</v>
      </c>
      <c r="BL159" s="176" cm="1">
        <f t="array" ref="BL159">_xlfn.XLOOKUP(BL$1,'PY1 Data(H)'!$A$1:$CZ$1,_xlfn.XLOOKUP($A159,'PY1 Data(H)'!$A$1:$A$288,'PY1 Data(H)'!$A$1:$CZ$288))</f>
        <v>0</v>
      </c>
      <c r="BM159" s="176" cm="1">
        <f t="array" ref="BM159">_xlfn.XLOOKUP(BM$1,'PY1 Data(H)'!$A$1:$CZ$1,_xlfn.XLOOKUP($A159,'PY1 Data(H)'!$A$1:$A$288,'PY1 Data(H)'!$A$1:$CZ$288))</f>
        <v>137842</v>
      </c>
      <c r="BN159" s="176" cm="1">
        <f t="array" ref="BN159">_xlfn.XLOOKUP(BN$1,'PY1 Data(H)'!$A$1:$CZ$1,_xlfn.XLOOKUP($A159,'PY1 Data(H)'!$A$1:$A$288,'PY1 Data(H)'!$A$1:$CZ$288))</f>
        <v>1000114</v>
      </c>
      <c r="BO159" s="176" cm="1">
        <f t="array" ref="BO159">_xlfn.XLOOKUP(BO$1,'PY1 Data(H)'!$A$1:$CZ$1,_xlfn.XLOOKUP($A159,'PY1 Data(H)'!$A$1:$A$288,'PY1 Data(H)'!$A$1:$CZ$288))</f>
        <v>0</v>
      </c>
      <c r="BP159" s="176" cm="1">
        <f t="array" ref="BP159">_xlfn.XLOOKUP(BP$1,'PY1 Data(H)'!$A$1:$CZ$1,_xlfn.XLOOKUP($A159,'PY1 Data(H)'!$A$1:$A$288,'PY1 Data(H)'!$A$1:$CZ$288))</f>
        <v>0</v>
      </c>
      <c r="BQ159" s="176" cm="1">
        <f t="array" ref="BQ159">_xlfn.XLOOKUP(BQ$1,'PY1 Data(H)'!$A$1:$CZ$1,_xlfn.XLOOKUP($A159,'PY1 Data(H)'!$A$1:$A$288,'PY1 Data(H)'!$A$1:$CZ$288))</f>
        <v>0</v>
      </c>
      <c r="BR159" s="176" cm="1">
        <f t="array" ref="BR159">_xlfn.XLOOKUP(BR$1,'PY1 Data(H)'!$A$1:$CZ$1,_xlfn.XLOOKUP($A159,'PY1 Data(H)'!$A$1:$A$288,'PY1 Data(H)'!$A$1:$CZ$288))</f>
        <v>0</v>
      </c>
      <c r="BS159" s="176" cm="1">
        <f t="array" ref="BS159">_xlfn.XLOOKUP(BS$1,'PY1 Data(H)'!$A$1:$CZ$1,_xlfn.XLOOKUP($A159,'PY1 Data(H)'!$A$1:$A$288,'PY1 Data(H)'!$A$1:$CZ$288))</f>
        <v>0</v>
      </c>
      <c r="BT159" s="176" cm="1">
        <f t="array" ref="BT159">_xlfn.XLOOKUP(BT$1,'PY1 Data(H)'!$A$1:$CZ$1,_xlfn.XLOOKUP($A159,'PY1 Data(H)'!$A$1:$A$288,'PY1 Data(H)'!$A$1:$CZ$288))</f>
        <v>290520</v>
      </c>
      <c r="BU159" s="176" cm="1">
        <f t="array" ref="BU159">_xlfn.XLOOKUP(BU$1,'PY1 Data(H)'!$A$1:$CZ$1,_xlfn.XLOOKUP($A159,'PY1 Data(H)'!$A$1:$A$288,'PY1 Data(H)'!$A$1:$CZ$288))</f>
        <v>0</v>
      </c>
      <c r="BV159" s="176" cm="1">
        <f t="array" ref="BV159">_xlfn.XLOOKUP(BV$1,'PY1 Data(H)'!$A$1:$CZ$1,_xlfn.XLOOKUP($A159,'PY1 Data(H)'!$A$1:$A$288,'PY1 Data(H)'!$A$1:$CZ$288))</f>
        <v>0</v>
      </c>
      <c r="BW159" s="176" cm="1">
        <f t="array" ref="BW159">_xlfn.XLOOKUP(BW$1,'PY1 Data(H)'!$A$1:$CZ$1,_xlfn.XLOOKUP($A159,'PY1 Data(H)'!$A$1:$A$288,'PY1 Data(H)'!$A$1:$CZ$288))</f>
        <v>0</v>
      </c>
      <c r="BX159" s="176" cm="1">
        <f t="array" ref="BX159">_xlfn.XLOOKUP(BX$1,'PY1 Data(H)'!$A$1:$CZ$1,_xlfn.XLOOKUP($A159,'PY1 Data(H)'!$A$1:$A$288,'PY1 Data(H)'!$A$1:$CZ$288))</f>
        <v>0</v>
      </c>
      <c r="BY159" s="176" cm="1">
        <f t="array" ref="BY159">_xlfn.XLOOKUP(BY$1,'PY1 Data(H)'!$A$1:$CZ$1,_xlfn.XLOOKUP($A159,'PY1 Data(H)'!$A$1:$A$288,'PY1 Data(H)'!$A$1:$CZ$288))</f>
        <v>0</v>
      </c>
      <c r="BZ159" s="176" cm="1">
        <f t="array" ref="BZ159">_xlfn.XLOOKUP(BZ$1,'PY1 Data(H)'!$A$1:$CZ$1,_xlfn.XLOOKUP($A159,'PY1 Data(H)'!$A$1:$A$288,'PY1 Data(H)'!$A$1:$CZ$288))</f>
        <v>0</v>
      </c>
      <c r="CA159" s="176" cm="1">
        <f t="array" ref="CA159">_xlfn.XLOOKUP(CA$1,'PY1 Data(H)'!$A$1:$CZ$1,_xlfn.XLOOKUP($A159,'PY1 Data(H)'!$A$1:$A$288,'PY1 Data(H)'!$A$1:$CZ$288))</f>
        <v>0</v>
      </c>
      <c r="CB159" s="176" cm="1">
        <f t="array" ref="CB159">_xlfn.XLOOKUP(CB$1,'PY1 Data(H)'!$A$1:$CZ$1,_xlfn.XLOOKUP($A159,'PY1 Data(H)'!$A$1:$A$288,'PY1 Data(H)'!$A$1:$CZ$288))</f>
        <v>8098</v>
      </c>
      <c r="CC159" s="176" cm="1">
        <f t="array" ref="CC159">_xlfn.XLOOKUP(CC$1,'PY1 Data(H)'!$A$1:$CZ$1,_xlfn.XLOOKUP($A159,'PY1 Data(H)'!$A$1:$A$288,'PY1 Data(H)'!$A$1:$CZ$288))</f>
        <v>0</v>
      </c>
      <c r="CD159" s="176" cm="1">
        <f t="array" ref="CD159">_xlfn.XLOOKUP(CD$1,'PY1 Data(H)'!$A$1:$CZ$1,_xlfn.XLOOKUP($A159,'PY1 Data(H)'!$A$1:$A$288,'PY1 Data(H)'!$A$1:$CZ$288))</f>
        <v>620882</v>
      </c>
      <c r="CE159" s="176" cm="1">
        <f t="array" ref="CE159">_xlfn.XLOOKUP(CE$1,'PY1 Data(H)'!$A$1:$CZ$1,_xlfn.XLOOKUP($A159,'PY1 Data(H)'!$A$1:$A$288,'PY1 Data(H)'!$A$1:$CZ$288))</f>
        <v>0</v>
      </c>
      <c r="CF159" s="176" cm="1">
        <f t="array" ref="CF159">_xlfn.XLOOKUP(CF$1,'PY1 Data(H)'!$A$1:$CZ$1,_xlfn.XLOOKUP($A159,'PY1 Data(H)'!$A$1:$A$288,'PY1 Data(H)'!$A$1:$CZ$288))</f>
        <v>0</v>
      </c>
      <c r="CG159" s="176" cm="1">
        <f t="array" ref="CG159">_xlfn.XLOOKUP(CG$1,'PY1 Data(H)'!$A$1:$CZ$1,_xlfn.XLOOKUP($A159,'PY1 Data(H)'!$A$1:$A$288,'PY1 Data(H)'!$A$1:$CZ$288))</f>
        <v>0</v>
      </c>
      <c r="CH159" s="176" cm="1">
        <f t="array" ref="CH159">_xlfn.XLOOKUP(CH$1,'PY1 Data(H)'!$A$1:$CZ$1,_xlfn.XLOOKUP($A159,'PY1 Data(H)'!$A$1:$A$288,'PY1 Data(H)'!$A$1:$CZ$288))</f>
        <v>0</v>
      </c>
      <c r="CI159" s="176" cm="1">
        <f t="array" ref="CI159">_xlfn.XLOOKUP(CI$1,'PY1 Data(H)'!$A$1:$CZ$1,_xlfn.XLOOKUP($A159,'PY1 Data(H)'!$A$1:$A$288,'PY1 Data(H)'!$A$1:$CZ$288))</f>
        <v>0</v>
      </c>
      <c r="CJ159" s="176" cm="1">
        <f t="array" ref="CJ159">_xlfn.XLOOKUP(CJ$1,'PY1 Data(H)'!$A$1:$CZ$1,_xlfn.XLOOKUP($A159,'PY1 Data(H)'!$A$1:$A$288,'PY1 Data(H)'!$A$1:$CZ$288))</f>
        <v>0</v>
      </c>
      <c r="CK159" s="176" cm="1">
        <f t="array" ref="CK159">_xlfn.XLOOKUP(CK$1,'PY1 Data(H)'!$A$1:$CZ$1,_xlfn.XLOOKUP($A159,'PY1 Data(H)'!$A$1:$A$288,'PY1 Data(H)'!$A$1:$CZ$288))</f>
        <v>0</v>
      </c>
      <c r="CL159" s="176" cm="1">
        <f t="array" ref="CL159">_xlfn.XLOOKUP(CL$1,'PY1 Data(H)'!$A$1:$CZ$1,_xlfn.XLOOKUP($A159,'PY1 Data(H)'!$A$1:$A$288,'PY1 Data(H)'!$A$1:$CZ$288))</f>
        <v>0</v>
      </c>
      <c r="CM159" s="176" cm="1">
        <f t="array" ref="CM159">_xlfn.XLOOKUP(CM$1,'PY1 Data(H)'!$A$1:$CZ$1,_xlfn.XLOOKUP($A159,'PY1 Data(H)'!$A$1:$A$288,'PY1 Data(H)'!$A$1:$CZ$288))</f>
        <v>0</v>
      </c>
      <c r="CN159" s="176" cm="1">
        <f t="array" ref="CN159">_xlfn.XLOOKUP(CN$1,'PY1 Data(H)'!$A$1:$CZ$1,_xlfn.XLOOKUP($A159,'PY1 Data(H)'!$A$1:$A$288,'PY1 Data(H)'!$A$1:$CZ$288))</f>
        <v>2184</v>
      </c>
      <c r="CO159" s="176" cm="1">
        <f t="array" ref="CO159">_xlfn.XLOOKUP(CO$1,'PY1 Data(H)'!$A$1:$CZ$1,_xlfn.XLOOKUP($A159,'PY1 Data(H)'!$A$1:$A$288,'PY1 Data(H)'!$A$1:$CZ$288))</f>
        <v>292889</v>
      </c>
      <c r="CP159" s="176" cm="1">
        <f t="array" ref="CP159">_xlfn.XLOOKUP(CP$1,'PY1 Data(H)'!$A$1:$CZ$1,_xlfn.XLOOKUP($A159,'PY1 Data(H)'!$A$1:$A$288,'PY1 Data(H)'!$A$1:$CZ$288))</f>
        <v>0</v>
      </c>
      <c r="CQ159" s="176" cm="1">
        <f t="array" ref="CQ159">_xlfn.XLOOKUP(CQ$1,'PY1 Data(H)'!$A$1:$CZ$1,_xlfn.XLOOKUP($A159,'PY1 Data(H)'!$A$1:$A$288,'PY1 Data(H)'!$A$1:$CZ$288))</f>
        <v>0</v>
      </c>
      <c r="CR159" s="176" cm="1">
        <f t="array" ref="CR159">_xlfn.XLOOKUP(CR$1,'PY1 Data(H)'!$A$1:$CZ$1,_xlfn.XLOOKUP($A159,'PY1 Data(H)'!$A$1:$A$288,'PY1 Data(H)'!$A$1:$CZ$288))</f>
        <v>0</v>
      </c>
      <c r="CS159" s="176" cm="1">
        <f t="array" ref="CS159">_xlfn.XLOOKUP(CS$1,'PY1 Data(H)'!$A$1:$CZ$1,_xlfn.XLOOKUP($A159,'PY1 Data(H)'!$A$1:$A$288,'PY1 Data(H)'!$A$1:$CZ$288))</f>
        <v>0</v>
      </c>
      <c r="CT159" s="176" cm="1">
        <f t="array" ref="CT159">_xlfn.XLOOKUP(CT$1,'PY1 Data(H)'!$A$1:$CZ$1,_xlfn.XLOOKUP($A159,'PY1 Data(H)'!$A$1:$A$288,'PY1 Data(H)'!$A$1:$CZ$288))</f>
        <v>0</v>
      </c>
      <c r="CU159" s="176" cm="1">
        <f t="array" ref="CU159">_xlfn.XLOOKUP(CU$1,'PY1 Data(H)'!$A$1:$CZ$1,_xlfn.XLOOKUP($A159,'PY1 Data(H)'!$A$1:$A$288,'PY1 Data(H)'!$A$1:$CZ$288))</f>
        <v>5296</v>
      </c>
      <c r="CV159" s="176" cm="1">
        <f t="array" ref="CV159">_xlfn.XLOOKUP(CV$1,'PY1 Data(H)'!$A$1:$CZ$1,_xlfn.XLOOKUP($A159,'PY1 Data(H)'!$A$1:$A$288,'PY1 Data(H)'!$A$1:$CZ$288))</f>
        <v>0</v>
      </c>
      <c r="CW159" s="176" cm="1">
        <f t="array" ref="CW159">_xlfn.XLOOKUP(CW$1,'PY1 Data(H)'!$A$1:$CZ$1,_xlfn.XLOOKUP($A159,'PY1 Data(H)'!$A$1:$A$288,'PY1 Data(H)'!$A$1:$CZ$288))</f>
        <v>0</v>
      </c>
      <c r="CX159" s="176" cm="1">
        <f t="array" ref="CX159">_xlfn.XLOOKUP(CX$1,'PY1 Data(H)'!$A$1:$CZ$1,_xlfn.XLOOKUP($A159,'PY1 Data(H)'!$A$1:$A$288,'PY1 Data(H)'!$A$1:$CZ$288))</f>
        <v>0</v>
      </c>
      <c r="CY159" s="176" cm="1">
        <f t="array" ref="CY159">_xlfn.XLOOKUP(CY$1,'PY1 Data(H)'!$A$1:$CZ$1,_xlfn.XLOOKUP($A159,'PY1 Data(H)'!$A$1:$A$288,'PY1 Data(H)'!$A$1:$CZ$288))</f>
        <v>0</v>
      </c>
    </row>
    <row r="160" spans="1:103" x14ac:dyDescent="0.3">
      <c r="A160">
        <v>520</v>
      </c>
      <c r="D160" s="176" cm="1">
        <f t="array" ref="D160">_xlfn.XLOOKUP(D$1,'PY1 Data(H)'!$A$1:$CZ$1,_xlfn.XLOOKUP($A160,'PY1 Data(H)'!$A$1:$A$288,'PY1 Data(H)'!$A$1:$CZ$288))</f>
        <v>0</v>
      </c>
      <c r="E160" s="176" cm="1">
        <f t="array" ref="E160">_xlfn.XLOOKUP(E$1,'PY1 Data(H)'!$A$1:$CZ$1,_xlfn.XLOOKUP($A160,'PY1 Data(H)'!$A$1:$A$288,'PY1 Data(H)'!$A$1:$CZ$288))</f>
        <v>0</v>
      </c>
      <c r="F160" s="176" cm="1">
        <f t="array" ref="F160">_xlfn.XLOOKUP(F$1,'PY1 Data(H)'!$A$1:$CZ$1,_xlfn.XLOOKUP($A160,'PY1 Data(H)'!$A$1:$A$288,'PY1 Data(H)'!$A$1:$CZ$288))</f>
        <v>0</v>
      </c>
      <c r="G160" s="176" cm="1">
        <f t="array" ref="G160">_xlfn.XLOOKUP(G$1,'PY1 Data(H)'!$A$1:$CZ$1,_xlfn.XLOOKUP($A160,'PY1 Data(H)'!$A$1:$A$288,'PY1 Data(H)'!$A$1:$CZ$288))</f>
        <v>0</v>
      </c>
      <c r="H160" s="176" cm="1">
        <f t="array" ref="H160">_xlfn.XLOOKUP(H$1,'PY1 Data(H)'!$A$1:$CZ$1,_xlfn.XLOOKUP($A160,'PY1 Data(H)'!$A$1:$A$288,'PY1 Data(H)'!$A$1:$CZ$288))</f>
        <v>0</v>
      </c>
      <c r="I160" s="176" cm="1">
        <f t="array" ref="I160">_xlfn.XLOOKUP(I$1,'PY1 Data(H)'!$A$1:$CZ$1,_xlfn.XLOOKUP($A160,'PY1 Data(H)'!$A$1:$A$288,'PY1 Data(H)'!$A$1:$CZ$288))</f>
        <v>0</v>
      </c>
      <c r="J160" s="176" cm="1">
        <f t="array" ref="J160">_xlfn.XLOOKUP(J$1,'PY1 Data(H)'!$A$1:$CZ$1,_xlfn.XLOOKUP($A160,'PY1 Data(H)'!$A$1:$A$288,'PY1 Data(H)'!$A$1:$CZ$288))</f>
        <v>2086316</v>
      </c>
      <c r="K160" s="176" cm="1">
        <f t="array" ref="K160">_xlfn.XLOOKUP(K$1,'PY1 Data(H)'!$A$1:$CZ$1,_xlfn.XLOOKUP($A160,'PY1 Data(H)'!$A$1:$A$288,'PY1 Data(H)'!$A$1:$CZ$288))</f>
        <v>904887</v>
      </c>
      <c r="L160" s="176" cm="1">
        <f t="array" ref="L160">_xlfn.XLOOKUP(L$1,'PY1 Data(H)'!$A$1:$CZ$1,_xlfn.XLOOKUP($A160,'PY1 Data(H)'!$A$1:$A$288,'PY1 Data(H)'!$A$1:$CZ$288))</f>
        <v>712858</v>
      </c>
      <c r="M160" s="176" cm="1">
        <f t="array" ref="M160">_xlfn.XLOOKUP(M$1,'PY1 Data(H)'!$A$1:$CZ$1,_xlfn.XLOOKUP($A160,'PY1 Data(H)'!$A$1:$A$288,'PY1 Data(H)'!$A$1:$CZ$288))</f>
        <v>5648115</v>
      </c>
      <c r="N160" s="176" cm="1">
        <f t="array" ref="N160">_xlfn.XLOOKUP(N$1,'PY1 Data(H)'!$A$1:$CZ$1,_xlfn.XLOOKUP($A160,'PY1 Data(H)'!$A$1:$A$288,'PY1 Data(H)'!$A$1:$CZ$288))</f>
        <v>0</v>
      </c>
      <c r="O160" s="176" cm="1">
        <f t="array" ref="O160">_xlfn.XLOOKUP(O$1,'PY1 Data(H)'!$A$1:$CZ$1,_xlfn.XLOOKUP($A160,'PY1 Data(H)'!$A$1:$A$288,'PY1 Data(H)'!$A$1:$CZ$288))</f>
        <v>767065</v>
      </c>
      <c r="P160" s="176" cm="1">
        <f t="array" ref="P160">_xlfn.XLOOKUP(P$1,'PY1 Data(H)'!$A$1:$CZ$1,_xlfn.XLOOKUP($A160,'PY1 Data(H)'!$A$1:$A$288,'PY1 Data(H)'!$A$1:$CZ$288))</f>
        <v>0</v>
      </c>
      <c r="Q160" s="176" cm="1">
        <f t="array" ref="Q160">_xlfn.XLOOKUP(Q$1,'PY1 Data(H)'!$A$1:$CZ$1,_xlfn.XLOOKUP($A160,'PY1 Data(H)'!$A$1:$A$288,'PY1 Data(H)'!$A$1:$CZ$288))</f>
        <v>151527</v>
      </c>
      <c r="R160" s="176" cm="1">
        <f t="array" ref="R160">_xlfn.XLOOKUP(R$1,'PY1 Data(H)'!$A$1:$CZ$1,_xlfn.XLOOKUP($A160,'PY1 Data(H)'!$A$1:$A$288,'PY1 Data(H)'!$A$1:$CZ$288))</f>
        <v>635181</v>
      </c>
      <c r="S160" s="176" cm="1">
        <f t="array" ref="S160">_xlfn.XLOOKUP(S$1,'PY1 Data(H)'!$A$1:$CZ$1,_xlfn.XLOOKUP($A160,'PY1 Data(H)'!$A$1:$A$288,'PY1 Data(H)'!$A$1:$CZ$288))</f>
        <v>0</v>
      </c>
      <c r="T160" s="176" cm="1">
        <f t="array" ref="T160">_xlfn.XLOOKUP(T$1,'PY1 Data(H)'!$A$1:$CZ$1,_xlfn.XLOOKUP($A160,'PY1 Data(H)'!$A$1:$A$288,'PY1 Data(H)'!$A$1:$CZ$288))</f>
        <v>0</v>
      </c>
      <c r="U160" s="176" cm="1">
        <f t="array" ref="U160">_xlfn.XLOOKUP(U$1,'PY1 Data(H)'!$A$1:$CZ$1,_xlfn.XLOOKUP($A160,'PY1 Data(H)'!$A$1:$A$288,'PY1 Data(H)'!$A$1:$CZ$288))</f>
        <v>0</v>
      </c>
      <c r="V160" s="176" cm="1">
        <f t="array" ref="V160">_xlfn.XLOOKUP(V$1,'PY1 Data(H)'!$A$1:$CZ$1,_xlfn.XLOOKUP($A160,'PY1 Data(H)'!$A$1:$A$288,'PY1 Data(H)'!$A$1:$CZ$288))</f>
        <v>1172504</v>
      </c>
      <c r="W160" s="176" cm="1">
        <f t="array" ref="W160">_xlfn.XLOOKUP(W$1,'PY1 Data(H)'!$A$1:$CZ$1,_xlfn.XLOOKUP($A160,'PY1 Data(H)'!$A$1:$A$288,'PY1 Data(H)'!$A$1:$CZ$288))</f>
        <v>0</v>
      </c>
      <c r="X160" s="176" cm="1">
        <f t="array" ref="X160">_xlfn.XLOOKUP(X$1,'PY1 Data(H)'!$A$1:$CZ$1,_xlfn.XLOOKUP($A160,'PY1 Data(H)'!$A$1:$A$288,'PY1 Data(H)'!$A$1:$CZ$288))</f>
        <v>279860</v>
      </c>
      <c r="Y160" s="176" cm="1">
        <f t="array" ref="Y160">_xlfn.XLOOKUP(Y$1,'PY1 Data(H)'!$A$1:$CZ$1,_xlfn.XLOOKUP($A160,'PY1 Data(H)'!$A$1:$A$288,'PY1 Data(H)'!$A$1:$CZ$288))</f>
        <v>488319</v>
      </c>
      <c r="Z160" s="176" cm="1">
        <f t="array" ref="Z160">_xlfn.XLOOKUP(Z$1,'PY1 Data(H)'!$A$1:$CZ$1,_xlfn.XLOOKUP($A160,'PY1 Data(H)'!$A$1:$A$288,'PY1 Data(H)'!$A$1:$CZ$288))</f>
        <v>0</v>
      </c>
      <c r="AA160" s="176" cm="1">
        <f t="array" ref="AA160">_xlfn.XLOOKUP(AA$1,'PY1 Data(H)'!$A$1:$CZ$1,_xlfn.XLOOKUP($A160,'PY1 Data(H)'!$A$1:$A$288,'PY1 Data(H)'!$A$1:$CZ$288))</f>
        <v>1354958</v>
      </c>
      <c r="AB160" s="176" cm="1">
        <f t="array" ref="AB160">_xlfn.XLOOKUP(AB$1,'PY1 Data(H)'!$A$1:$CZ$1,_xlfn.XLOOKUP($A160,'PY1 Data(H)'!$A$1:$A$288,'PY1 Data(H)'!$A$1:$CZ$288))</f>
        <v>0</v>
      </c>
      <c r="AC160" s="176" cm="1">
        <f t="array" ref="AC160">_xlfn.XLOOKUP(AC$1,'PY1 Data(H)'!$A$1:$CZ$1,_xlfn.XLOOKUP($A160,'PY1 Data(H)'!$A$1:$A$288,'PY1 Data(H)'!$A$1:$CZ$288))</f>
        <v>418657</v>
      </c>
      <c r="AD160" s="176" cm="1">
        <f t="array" ref="AD160">_xlfn.XLOOKUP(AD$1,'PY1 Data(H)'!$A$1:$CZ$1,_xlfn.XLOOKUP($A160,'PY1 Data(H)'!$A$1:$A$288,'PY1 Data(H)'!$A$1:$CZ$288))</f>
        <v>467961</v>
      </c>
      <c r="AE160" s="176" cm="1">
        <f t="array" ref="AE160">_xlfn.XLOOKUP(AE$1,'PY1 Data(H)'!$A$1:$CZ$1,_xlfn.XLOOKUP($A160,'PY1 Data(H)'!$A$1:$A$288,'PY1 Data(H)'!$A$1:$CZ$288))</f>
        <v>2331454</v>
      </c>
      <c r="AF160" s="176" cm="1">
        <f t="array" ref="AF160">_xlfn.XLOOKUP(AF$1,'PY1 Data(H)'!$A$1:$CZ$1,_xlfn.XLOOKUP($A160,'PY1 Data(H)'!$A$1:$A$288,'PY1 Data(H)'!$A$1:$CZ$288))</f>
        <v>362343</v>
      </c>
      <c r="AG160" s="176" cm="1">
        <f t="array" ref="AG160">_xlfn.XLOOKUP(AG$1,'PY1 Data(H)'!$A$1:$CZ$1,_xlfn.XLOOKUP($A160,'PY1 Data(H)'!$A$1:$A$288,'PY1 Data(H)'!$A$1:$CZ$288))</f>
        <v>348883</v>
      </c>
      <c r="AH160" s="176" cm="1">
        <f t="array" ref="AH160">_xlfn.XLOOKUP(AH$1,'PY1 Data(H)'!$A$1:$CZ$1,_xlfn.XLOOKUP($A160,'PY1 Data(H)'!$A$1:$A$288,'PY1 Data(H)'!$A$1:$CZ$288))</f>
        <v>1216960</v>
      </c>
      <c r="AI160" s="176" cm="1">
        <f t="array" ref="AI160">_xlfn.XLOOKUP(AI$1,'PY1 Data(H)'!$A$1:$CZ$1,_xlfn.XLOOKUP($A160,'PY1 Data(H)'!$A$1:$A$288,'PY1 Data(H)'!$A$1:$CZ$288))</f>
        <v>545908</v>
      </c>
      <c r="AJ160" s="176" cm="1">
        <f t="array" ref="AJ160">_xlfn.XLOOKUP(AJ$1,'PY1 Data(H)'!$A$1:$CZ$1,_xlfn.XLOOKUP($A160,'PY1 Data(H)'!$A$1:$A$288,'PY1 Data(H)'!$A$1:$CZ$288))</f>
        <v>1281895</v>
      </c>
      <c r="AK160" s="176" cm="1">
        <f t="array" ref="AK160">_xlfn.XLOOKUP(AK$1,'PY1 Data(H)'!$A$1:$CZ$1,_xlfn.XLOOKUP($A160,'PY1 Data(H)'!$A$1:$A$288,'PY1 Data(H)'!$A$1:$CZ$288))</f>
        <v>0</v>
      </c>
      <c r="AL160" s="176" cm="1">
        <f t="array" ref="AL160">_xlfn.XLOOKUP(AL$1,'PY1 Data(H)'!$A$1:$CZ$1,_xlfn.XLOOKUP($A160,'PY1 Data(H)'!$A$1:$A$288,'PY1 Data(H)'!$A$1:$CZ$288))</f>
        <v>1344405</v>
      </c>
      <c r="AM160" s="176" cm="1">
        <f t="array" ref="AM160">_xlfn.XLOOKUP(AM$1,'PY1 Data(H)'!$A$1:$CZ$1,_xlfn.XLOOKUP($A160,'PY1 Data(H)'!$A$1:$A$288,'PY1 Data(H)'!$A$1:$CZ$288))</f>
        <v>0</v>
      </c>
      <c r="AN160" s="176" cm="1">
        <f t="array" ref="AN160">_xlfn.XLOOKUP(AN$1,'PY1 Data(H)'!$A$1:$CZ$1,_xlfn.XLOOKUP($A160,'PY1 Data(H)'!$A$1:$A$288,'PY1 Data(H)'!$A$1:$CZ$288))</f>
        <v>245750</v>
      </c>
      <c r="AO160" s="176" cm="1">
        <f t="array" ref="AO160">_xlfn.XLOOKUP(AO$1,'PY1 Data(H)'!$A$1:$CZ$1,_xlfn.XLOOKUP($A160,'PY1 Data(H)'!$A$1:$A$288,'PY1 Data(H)'!$A$1:$CZ$288))</f>
        <v>0</v>
      </c>
      <c r="AP160" s="176" cm="1">
        <f t="array" ref="AP160">_xlfn.XLOOKUP(AP$1,'PY1 Data(H)'!$A$1:$CZ$1,_xlfn.XLOOKUP($A160,'PY1 Data(H)'!$A$1:$A$288,'PY1 Data(H)'!$A$1:$CZ$288))</f>
        <v>0</v>
      </c>
      <c r="AQ160" s="176" cm="1">
        <f t="array" ref="AQ160">_xlfn.XLOOKUP(AQ$1,'PY1 Data(H)'!$A$1:$CZ$1,_xlfn.XLOOKUP($A160,'PY1 Data(H)'!$A$1:$A$288,'PY1 Data(H)'!$A$1:$CZ$288))</f>
        <v>1151647</v>
      </c>
      <c r="AR160" s="176" cm="1">
        <f t="array" ref="AR160">_xlfn.XLOOKUP(AR$1,'PY1 Data(H)'!$A$1:$CZ$1,_xlfn.XLOOKUP($A160,'PY1 Data(H)'!$A$1:$A$288,'PY1 Data(H)'!$A$1:$CZ$288))</f>
        <v>0</v>
      </c>
      <c r="AS160" s="176" cm="1">
        <f t="array" ref="AS160">_xlfn.XLOOKUP(AS$1,'PY1 Data(H)'!$A$1:$CZ$1,_xlfn.XLOOKUP($A160,'PY1 Data(H)'!$A$1:$A$288,'PY1 Data(H)'!$A$1:$CZ$288))</f>
        <v>1551550</v>
      </c>
      <c r="AT160" s="176" cm="1">
        <f t="array" ref="AT160">_xlfn.XLOOKUP(AT$1,'PY1 Data(H)'!$A$1:$CZ$1,_xlfn.XLOOKUP($A160,'PY1 Data(H)'!$A$1:$A$288,'PY1 Data(H)'!$A$1:$CZ$288))</f>
        <v>9905025</v>
      </c>
      <c r="AU160" s="176" cm="1">
        <f t="array" ref="AU160">_xlfn.XLOOKUP(AU$1,'PY1 Data(H)'!$A$1:$CZ$1,_xlfn.XLOOKUP($A160,'PY1 Data(H)'!$A$1:$A$288,'PY1 Data(H)'!$A$1:$CZ$288))</f>
        <v>0</v>
      </c>
      <c r="AV160" s="176" cm="1">
        <f t="array" ref="AV160">_xlfn.XLOOKUP(AV$1,'PY1 Data(H)'!$A$1:$CZ$1,_xlfn.XLOOKUP($A160,'PY1 Data(H)'!$A$1:$A$288,'PY1 Data(H)'!$A$1:$CZ$288))</f>
        <v>10864</v>
      </c>
      <c r="AW160" s="176" cm="1">
        <f t="array" ref="AW160">_xlfn.XLOOKUP(AW$1,'PY1 Data(H)'!$A$1:$CZ$1,_xlfn.XLOOKUP($A160,'PY1 Data(H)'!$A$1:$A$288,'PY1 Data(H)'!$A$1:$CZ$288))</f>
        <v>364710</v>
      </c>
      <c r="AX160" s="176" cm="1">
        <f t="array" ref="AX160">_xlfn.XLOOKUP(AX$1,'PY1 Data(H)'!$A$1:$CZ$1,_xlfn.XLOOKUP($A160,'PY1 Data(H)'!$A$1:$A$288,'PY1 Data(H)'!$A$1:$CZ$288))</f>
        <v>1896999</v>
      </c>
      <c r="AY160" s="176" cm="1">
        <f t="array" ref="AY160">_xlfn.XLOOKUP(AY$1,'PY1 Data(H)'!$A$1:$CZ$1,_xlfn.XLOOKUP($A160,'PY1 Data(H)'!$A$1:$A$288,'PY1 Data(H)'!$A$1:$CZ$288))</f>
        <v>0</v>
      </c>
      <c r="AZ160" s="176" cm="1">
        <f t="array" ref="AZ160">_xlfn.XLOOKUP(AZ$1,'PY1 Data(H)'!$A$1:$CZ$1,_xlfn.XLOOKUP($A160,'PY1 Data(H)'!$A$1:$A$288,'PY1 Data(H)'!$A$1:$CZ$288))</f>
        <v>0</v>
      </c>
      <c r="BA160" s="176" cm="1">
        <f t="array" ref="BA160">_xlfn.XLOOKUP(BA$1,'PY1 Data(H)'!$A$1:$CZ$1,_xlfn.XLOOKUP($A160,'PY1 Data(H)'!$A$1:$A$288,'PY1 Data(H)'!$A$1:$CZ$288))</f>
        <v>0</v>
      </c>
      <c r="BB160" s="176" cm="1">
        <f t="array" ref="BB160">_xlfn.XLOOKUP(BB$1,'PY1 Data(H)'!$A$1:$CZ$1,_xlfn.XLOOKUP($A160,'PY1 Data(H)'!$A$1:$A$288,'PY1 Data(H)'!$A$1:$CZ$288))</f>
        <v>6398526</v>
      </c>
      <c r="BC160" s="176" cm="1">
        <f t="array" ref="BC160">_xlfn.XLOOKUP(BC$1,'PY1 Data(H)'!$A$1:$CZ$1,_xlfn.XLOOKUP($A160,'PY1 Data(H)'!$A$1:$A$288,'PY1 Data(H)'!$A$1:$CZ$288))</f>
        <v>422493</v>
      </c>
      <c r="BD160" s="176" cm="1">
        <f t="array" ref="BD160">_xlfn.XLOOKUP(BD$1,'PY1 Data(H)'!$A$1:$CZ$1,_xlfn.XLOOKUP($A160,'PY1 Data(H)'!$A$1:$A$288,'PY1 Data(H)'!$A$1:$CZ$288))</f>
        <v>0</v>
      </c>
      <c r="BE160" s="176" cm="1">
        <f t="array" ref="BE160">_xlfn.XLOOKUP(BE$1,'PY1 Data(H)'!$A$1:$CZ$1,_xlfn.XLOOKUP($A160,'PY1 Data(H)'!$A$1:$A$288,'PY1 Data(H)'!$A$1:$CZ$288))</f>
        <v>0</v>
      </c>
      <c r="BF160" s="176" cm="1">
        <f t="array" ref="BF160">_xlfn.XLOOKUP(BF$1,'PY1 Data(H)'!$A$1:$CZ$1,_xlfn.XLOOKUP($A160,'PY1 Data(H)'!$A$1:$A$288,'PY1 Data(H)'!$A$1:$CZ$288))</f>
        <v>1807452</v>
      </c>
      <c r="BG160" s="176" cm="1">
        <f t="array" ref="BG160">_xlfn.XLOOKUP(BG$1,'PY1 Data(H)'!$A$1:$CZ$1,_xlfn.XLOOKUP($A160,'PY1 Data(H)'!$A$1:$A$288,'PY1 Data(H)'!$A$1:$CZ$288))</f>
        <v>0</v>
      </c>
      <c r="BH160" s="176" cm="1">
        <f t="array" ref="BH160">_xlfn.XLOOKUP(BH$1,'PY1 Data(H)'!$A$1:$CZ$1,_xlfn.XLOOKUP($A160,'PY1 Data(H)'!$A$1:$A$288,'PY1 Data(H)'!$A$1:$CZ$288))</f>
        <v>0</v>
      </c>
      <c r="BI160" s="176" cm="1">
        <f t="array" ref="BI160">_xlfn.XLOOKUP(BI$1,'PY1 Data(H)'!$A$1:$CZ$1,_xlfn.XLOOKUP($A160,'PY1 Data(H)'!$A$1:$A$288,'PY1 Data(H)'!$A$1:$CZ$288))</f>
        <v>356304</v>
      </c>
      <c r="BJ160" s="176" cm="1">
        <f t="array" ref="BJ160">_xlfn.XLOOKUP(BJ$1,'PY1 Data(H)'!$A$1:$CZ$1,_xlfn.XLOOKUP($A160,'PY1 Data(H)'!$A$1:$A$288,'PY1 Data(H)'!$A$1:$CZ$288))</f>
        <v>144591</v>
      </c>
      <c r="BK160" s="176" cm="1">
        <f t="array" ref="BK160">_xlfn.XLOOKUP(BK$1,'PY1 Data(H)'!$A$1:$CZ$1,_xlfn.XLOOKUP($A160,'PY1 Data(H)'!$A$1:$A$288,'PY1 Data(H)'!$A$1:$CZ$288))</f>
        <v>0</v>
      </c>
      <c r="BL160" s="176" cm="1">
        <f t="array" ref="BL160">_xlfn.XLOOKUP(BL$1,'PY1 Data(H)'!$A$1:$CZ$1,_xlfn.XLOOKUP($A160,'PY1 Data(H)'!$A$1:$A$288,'PY1 Data(H)'!$A$1:$CZ$288))</f>
        <v>0</v>
      </c>
      <c r="BM160" s="176" cm="1">
        <f t="array" ref="BM160">_xlfn.XLOOKUP(BM$1,'PY1 Data(H)'!$A$1:$CZ$1,_xlfn.XLOOKUP($A160,'PY1 Data(H)'!$A$1:$A$288,'PY1 Data(H)'!$A$1:$CZ$288))</f>
        <v>0</v>
      </c>
      <c r="BN160" s="176" cm="1">
        <f t="array" ref="BN160">_xlfn.XLOOKUP(BN$1,'PY1 Data(H)'!$A$1:$CZ$1,_xlfn.XLOOKUP($A160,'PY1 Data(H)'!$A$1:$A$288,'PY1 Data(H)'!$A$1:$CZ$288))</f>
        <v>3827137</v>
      </c>
      <c r="BO160" s="176" cm="1">
        <f t="array" ref="BO160">_xlfn.XLOOKUP(BO$1,'PY1 Data(H)'!$A$1:$CZ$1,_xlfn.XLOOKUP($A160,'PY1 Data(H)'!$A$1:$A$288,'PY1 Data(H)'!$A$1:$CZ$288))</f>
        <v>0</v>
      </c>
      <c r="BP160" s="176" cm="1">
        <f t="array" ref="BP160">_xlfn.XLOOKUP(BP$1,'PY1 Data(H)'!$A$1:$CZ$1,_xlfn.XLOOKUP($A160,'PY1 Data(H)'!$A$1:$A$288,'PY1 Data(H)'!$A$1:$CZ$288))</f>
        <v>0</v>
      </c>
      <c r="BQ160" s="176" cm="1">
        <f t="array" ref="BQ160">_xlfn.XLOOKUP(BQ$1,'PY1 Data(H)'!$A$1:$CZ$1,_xlfn.XLOOKUP($A160,'PY1 Data(H)'!$A$1:$A$288,'PY1 Data(H)'!$A$1:$CZ$288))</f>
        <v>643303</v>
      </c>
      <c r="BR160" s="176" cm="1">
        <f t="array" ref="BR160">_xlfn.XLOOKUP(BR$1,'PY1 Data(H)'!$A$1:$CZ$1,_xlfn.XLOOKUP($A160,'PY1 Data(H)'!$A$1:$A$288,'PY1 Data(H)'!$A$1:$CZ$288))</f>
        <v>0</v>
      </c>
      <c r="BS160" s="176" cm="1">
        <f t="array" ref="BS160">_xlfn.XLOOKUP(BS$1,'PY1 Data(H)'!$A$1:$CZ$1,_xlfn.XLOOKUP($A160,'PY1 Data(H)'!$A$1:$A$288,'PY1 Data(H)'!$A$1:$CZ$288))</f>
        <v>0</v>
      </c>
      <c r="BT160" s="176" cm="1">
        <f t="array" ref="BT160">_xlfn.XLOOKUP(BT$1,'PY1 Data(H)'!$A$1:$CZ$1,_xlfn.XLOOKUP($A160,'PY1 Data(H)'!$A$1:$A$288,'PY1 Data(H)'!$A$1:$CZ$288))</f>
        <v>331027</v>
      </c>
      <c r="BU160" s="176" cm="1">
        <f t="array" ref="BU160">_xlfn.XLOOKUP(BU$1,'PY1 Data(H)'!$A$1:$CZ$1,_xlfn.XLOOKUP($A160,'PY1 Data(H)'!$A$1:$A$288,'PY1 Data(H)'!$A$1:$CZ$288))</f>
        <v>449065</v>
      </c>
      <c r="BV160" s="176" cm="1">
        <f t="array" ref="BV160">_xlfn.XLOOKUP(BV$1,'PY1 Data(H)'!$A$1:$CZ$1,_xlfn.XLOOKUP($A160,'PY1 Data(H)'!$A$1:$A$288,'PY1 Data(H)'!$A$1:$CZ$288))</f>
        <v>3027876</v>
      </c>
      <c r="BW160" s="176" cm="1">
        <f t="array" ref="BW160">_xlfn.XLOOKUP(BW$1,'PY1 Data(H)'!$A$1:$CZ$1,_xlfn.XLOOKUP($A160,'PY1 Data(H)'!$A$1:$A$288,'PY1 Data(H)'!$A$1:$CZ$288))</f>
        <v>342300</v>
      </c>
      <c r="BX160" s="176" cm="1">
        <f t="array" ref="BX160">_xlfn.XLOOKUP(BX$1,'PY1 Data(H)'!$A$1:$CZ$1,_xlfn.XLOOKUP($A160,'PY1 Data(H)'!$A$1:$A$288,'PY1 Data(H)'!$A$1:$CZ$288))</f>
        <v>0</v>
      </c>
      <c r="BY160" s="176" cm="1">
        <f t="array" ref="BY160">_xlfn.XLOOKUP(BY$1,'PY1 Data(H)'!$A$1:$CZ$1,_xlfn.XLOOKUP($A160,'PY1 Data(H)'!$A$1:$A$288,'PY1 Data(H)'!$A$1:$CZ$288))</f>
        <v>0</v>
      </c>
      <c r="BZ160" s="176" cm="1">
        <f t="array" ref="BZ160">_xlfn.XLOOKUP(BZ$1,'PY1 Data(H)'!$A$1:$CZ$1,_xlfn.XLOOKUP($A160,'PY1 Data(H)'!$A$1:$A$288,'PY1 Data(H)'!$A$1:$CZ$288))</f>
        <v>231711</v>
      </c>
      <c r="CA160" s="176" cm="1">
        <f t="array" ref="CA160">_xlfn.XLOOKUP(CA$1,'PY1 Data(H)'!$A$1:$CZ$1,_xlfn.XLOOKUP($A160,'PY1 Data(H)'!$A$1:$A$288,'PY1 Data(H)'!$A$1:$CZ$288))</f>
        <v>0</v>
      </c>
      <c r="CB160" s="176" cm="1">
        <f t="array" ref="CB160">_xlfn.XLOOKUP(CB$1,'PY1 Data(H)'!$A$1:$CZ$1,_xlfn.XLOOKUP($A160,'PY1 Data(H)'!$A$1:$A$288,'PY1 Data(H)'!$A$1:$CZ$288))</f>
        <v>2657535</v>
      </c>
      <c r="CC160" s="176" cm="1">
        <f t="array" ref="CC160">_xlfn.XLOOKUP(CC$1,'PY1 Data(H)'!$A$1:$CZ$1,_xlfn.XLOOKUP($A160,'PY1 Data(H)'!$A$1:$A$288,'PY1 Data(H)'!$A$1:$CZ$288))</f>
        <v>5077564</v>
      </c>
      <c r="CD160" s="176" cm="1">
        <f t="array" ref="CD160">_xlfn.XLOOKUP(CD$1,'PY1 Data(H)'!$A$1:$CZ$1,_xlfn.XLOOKUP($A160,'PY1 Data(H)'!$A$1:$A$288,'PY1 Data(H)'!$A$1:$CZ$288))</f>
        <v>0</v>
      </c>
      <c r="CE160" s="176" cm="1">
        <f t="array" ref="CE160">_xlfn.XLOOKUP(CE$1,'PY1 Data(H)'!$A$1:$CZ$1,_xlfn.XLOOKUP($A160,'PY1 Data(H)'!$A$1:$A$288,'PY1 Data(H)'!$A$1:$CZ$288))</f>
        <v>0</v>
      </c>
      <c r="CF160" s="176" cm="1">
        <f t="array" ref="CF160">_xlfn.XLOOKUP(CF$1,'PY1 Data(H)'!$A$1:$CZ$1,_xlfn.XLOOKUP($A160,'PY1 Data(H)'!$A$1:$A$288,'PY1 Data(H)'!$A$1:$CZ$288))</f>
        <v>0</v>
      </c>
      <c r="CG160" s="176" cm="1">
        <f t="array" ref="CG160">_xlfn.XLOOKUP(CG$1,'PY1 Data(H)'!$A$1:$CZ$1,_xlfn.XLOOKUP($A160,'PY1 Data(H)'!$A$1:$A$288,'PY1 Data(H)'!$A$1:$CZ$288))</f>
        <v>898551</v>
      </c>
      <c r="CH160" s="176" cm="1">
        <f t="array" ref="CH160">_xlfn.XLOOKUP(CH$1,'PY1 Data(H)'!$A$1:$CZ$1,_xlfn.XLOOKUP($A160,'PY1 Data(H)'!$A$1:$A$288,'PY1 Data(H)'!$A$1:$CZ$288))</f>
        <v>327592</v>
      </c>
      <c r="CI160" s="176" cm="1">
        <f t="array" ref="CI160">_xlfn.XLOOKUP(CI$1,'PY1 Data(H)'!$A$1:$CZ$1,_xlfn.XLOOKUP($A160,'PY1 Data(H)'!$A$1:$A$288,'PY1 Data(H)'!$A$1:$CZ$288))</f>
        <v>1061128</v>
      </c>
      <c r="CJ160" s="176" cm="1">
        <f t="array" ref="CJ160">_xlfn.XLOOKUP(CJ$1,'PY1 Data(H)'!$A$1:$CZ$1,_xlfn.XLOOKUP($A160,'PY1 Data(H)'!$A$1:$A$288,'PY1 Data(H)'!$A$1:$CZ$288))</f>
        <v>180273</v>
      </c>
      <c r="CK160" s="176" cm="1">
        <f t="array" ref="CK160">_xlfn.XLOOKUP(CK$1,'PY1 Data(H)'!$A$1:$CZ$1,_xlfn.XLOOKUP($A160,'PY1 Data(H)'!$A$1:$A$288,'PY1 Data(H)'!$A$1:$CZ$288))</f>
        <v>320481</v>
      </c>
      <c r="CL160" s="176" cm="1">
        <f t="array" ref="CL160">_xlfn.XLOOKUP(CL$1,'PY1 Data(H)'!$A$1:$CZ$1,_xlfn.XLOOKUP($A160,'PY1 Data(H)'!$A$1:$A$288,'PY1 Data(H)'!$A$1:$CZ$288))</f>
        <v>0</v>
      </c>
      <c r="CM160" s="176" cm="1">
        <f t="array" ref="CM160">_xlfn.XLOOKUP(CM$1,'PY1 Data(H)'!$A$1:$CZ$1,_xlfn.XLOOKUP($A160,'PY1 Data(H)'!$A$1:$A$288,'PY1 Data(H)'!$A$1:$CZ$288))</f>
        <v>0</v>
      </c>
      <c r="CN160" s="176" cm="1">
        <f t="array" ref="CN160">_xlfn.XLOOKUP(CN$1,'PY1 Data(H)'!$A$1:$CZ$1,_xlfn.XLOOKUP($A160,'PY1 Data(H)'!$A$1:$A$288,'PY1 Data(H)'!$A$1:$CZ$288))</f>
        <v>475775</v>
      </c>
      <c r="CO160" s="176" cm="1">
        <f t="array" ref="CO160">_xlfn.XLOOKUP(CO$1,'PY1 Data(H)'!$A$1:$CZ$1,_xlfn.XLOOKUP($A160,'PY1 Data(H)'!$A$1:$A$288,'PY1 Data(H)'!$A$1:$CZ$288))</f>
        <v>17335214</v>
      </c>
      <c r="CP160" s="176" cm="1">
        <f t="array" ref="CP160">_xlfn.XLOOKUP(CP$1,'PY1 Data(H)'!$A$1:$CZ$1,_xlfn.XLOOKUP($A160,'PY1 Data(H)'!$A$1:$A$288,'PY1 Data(H)'!$A$1:$CZ$288))</f>
        <v>380821</v>
      </c>
      <c r="CQ160" s="176" cm="1">
        <f t="array" ref="CQ160">_xlfn.XLOOKUP(CQ$1,'PY1 Data(H)'!$A$1:$CZ$1,_xlfn.XLOOKUP($A160,'PY1 Data(H)'!$A$1:$A$288,'PY1 Data(H)'!$A$1:$CZ$288))</f>
        <v>0</v>
      </c>
      <c r="CR160" s="176" cm="1">
        <f t="array" ref="CR160">_xlfn.XLOOKUP(CR$1,'PY1 Data(H)'!$A$1:$CZ$1,_xlfn.XLOOKUP($A160,'PY1 Data(H)'!$A$1:$A$288,'PY1 Data(H)'!$A$1:$CZ$288))</f>
        <v>1212966</v>
      </c>
      <c r="CS160" s="176" cm="1">
        <f t="array" ref="CS160">_xlfn.XLOOKUP(CS$1,'PY1 Data(H)'!$A$1:$CZ$1,_xlfn.XLOOKUP($A160,'PY1 Data(H)'!$A$1:$A$288,'PY1 Data(H)'!$A$1:$CZ$288))</f>
        <v>240690</v>
      </c>
      <c r="CT160" s="176" cm="1">
        <f t="array" ref="CT160">_xlfn.XLOOKUP(CT$1,'PY1 Data(H)'!$A$1:$CZ$1,_xlfn.XLOOKUP($A160,'PY1 Data(H)'!$A$1:$A$288,'PY1 Data(H)'!$A$1:$CZ$288))</f>
        <v>0</v>
      </c>
      <c r="CU160" s="176" cm="1">
        <f t="array" ref="CU160">_xlfn.XLOOKUP(CU$1,'PY1 Data(H)'!$A$1:$CZ$1,_xlfn.XLOOKUP($A160,'PY1 Data(H)'!$A$1:$A$288,'PY1 Data(H)'!$A$1:$CZ$288))</f>
        <v>0</v>
      </c>
      <c r="CV160" s="176" cm="1">
        <f t="array" ref="CV160">_xlfn.XLOOKUP(CV$1,'PY1 Data(H)'!$A$1:$CZ$1,_xlfn.XLOOKUP($A160,'PY1 Data(H)'!$A$1:$A$288,'PY1 Data(H)'!$A$1:$CZ$288))</f>
        <v>0</v>
      </c>
      <c r="CW160" s="176" cm="1">
        <f t="array" ref="CW160">_xlfn.XLOOKUP(CW$1,'PY1 Data(H)'!$A$1:$CZ$1,_xlfn.XLOOKUP($A160,'PY1 Data(H)'!$A$1:$A$288,'PY1 Data(H)'!$A$1:$CZ$288))</f>
        <v>648512</v>
      </c>
      <c r="CX160" s="176" cm="1">
        <f t="array" ref="CX160">_xlfn.XLOOKUP(CX$1,'PY1 Data(H)'!$A$1:$CZ$1,_xlfn.XLOOKUP($A160,'PY1 Data(H)'!$A$1:$A$288,'PY1 Data(H)'!$A$1:$CZ$288))</f>
        <v>395916</v>
      </c>
      <c r="CY160" s="176" cm="1">
        <f t="array" ref="CY160">_xlfn.XLOOKUP(CY$1,'PY1 Data(H)'!$A$1:$CZ$1,_xlfn.XLOOKUP($A160,'PY1 Data(H)'!$A$1:$A$288,'PY1 Data(H)'!$A$1:$CZ$288))</f>
        <v>0</v>
      </c>
    </row>
    <row r="161" spans="1:103" x14ac:dyDescent="0.3">
      <c r="A161">
        <v>521</v>
      </c>
      <c r="D161" s="176" cm="1">
        <f t="array" ref="D161">_xlfn.XLOOKUP(D$1,'PY1 Data(H)'!$A$1:$CZ$1,_xlfn.XLOOKUP($A161,'PY1 Data(H)'!$A$1:$A$288,'PY1 Data(H)'!$A$1:$CZ$288))</f>
        <v>0</v>
      </c>
      <c r="E161" s="176" cm="1">
        <f t="array" ref="E161">_xlfn.XLOOKUP(E$1,'PY1 Data(H)'!$A$1:$CZ$1,_xlfn.XLOOKUP($A161,'PY1 Data(H)'!$A$1:$A$288,'PY1 Data(H)'!$A$1:$CZ$288))</f>
        <v>961768</v>
      </c>
      <c r="F161" s="176" cm="1">
        <f t="array" ref="F161">_xlfn.XLOOKUP(F$1,'PY1 Data(H)'!$A$1:$CZ$1,_xlfn.XLOOKUP($A161,'PY1 Data(H)'!$A$1:$A$288,'PY1 Data(H)'!$A$1:$CZ$288))</f>
        <v>0</v>
      </c>
      <c r="G161" s="176" cm="1">
        <f t="array" ref="G161">_xlfn.XLOOKUP(G$1,'PY1 Data(H)'!$A$1:$CZ$1,_xlfn.XLOOKUP($A161,'PY1 Data(H)'!$A$1:$A$288,'PY1 Data(H)'!$A$1:$CZ$288))</f>
        <v>0</v>
      </c>
      <c r="H161" s="176" cm="1">
        <f t="array" ref="H161">_xlfn.XLOOKUP(H$1,'PY1 Data(H)'!$A$1:$CZ$1,_xlfn.XLOOKUP($A161,'PY1 Data(H)'!$A$1:$A$288,'PY1 Data(H)'!$A$1:$CZ$288))</f>
        <v>0</v>
      </c>
      <c r="I161" s="176" cm="1">
        <f t="array" ref="I161">_xlfn.XLOOKUP(I$1,'PY1 Data(H)'!$A$1:$CZ$1,_xlfn.XLOOKUP($A161,'PY1 Data(H)'!$A$1:$A$288,'PY1 Data(H)'!$A$1:$CZ$288))</f>
        <v>0</v>
      </c>
      <c r="J161" s="176" cm="1">
        <f t="array" ref="J161">_xlfn.XLOOKUP(J$1,'PY1 Data(H)'!$A$1:$CZ$1,_xlfn.XLOOKUP($A161,'PY1 Data(H)'!$A$1:$A$288,'PY1 Data(H)'!$A$1:$CZ$288))</f>
        <v>0</v>
      </c>
      <c r="K161" s="176" cm="1">
        <f t="array" ref="K161">_xlfn.XLOOKUP(K$1,'PY1 Data(H)'!$A$1:$CZ$1,_xlfn.XLOOKUP($A161,'PY1 Data(H)'!$A$1:$A$288,'PY1 Data(H)'!$A$1:$CZ$288))</f>
        <v>0</v>
      </c>
      <c r="L161" s="176" cm="1">
        <f t="array" ref="L161">_xlfn.XLOOKUP(L$1,'PY1 Data(H)'!$A$1:$CZ$1,_xlfn.XLOOKUP($A161,'PY1 Data(H)'!$A$1:$A$288,'PY1 Data(H)'!$A$1:$CZ$288))</f>
        <v>0</v>
      </c>
      <c r="M161" s="176" cm="1">
        <f t="array" ref="M161">_xlfn.XLOOKUP(M$1,'PY1 Data(H)'!$A$1:$CZ$1,_xlfn.XLOOKUP($A161,'PY1 Data(H)'!$A$1:$A$288,'PY1 Data(H)'!$A$1:$CZ$288))</f>
        <v>0</v>
      </c>
      <c r="N161" s="176" cm="1">
        <f t="array" ref="N161">_xlfn.XLOOKUP(N$1,'PY1 Data(H)'!$A$1:$CZ$1,_xlfn.XLOOKUP($A161,'PY1 Data(H)'!$A$1:$A$288,'PY1 Data(H)'!$A$1:$CZ$288))</f>
        <v>0</v>
      </c>
      <c r="O161" s="176" cm="1">
        <f t="array" ref="O161">_xlfn.XLOOKUP(O$1,'PY1 Data(H)'!$A$1:$CZ$1,_xlfn.XLOOKUP($A161,'PY1 Data(H)'!$A$1:$A$288,'PY1 Data(H)'!$A$1:$CZ$288))</f>
        <v>0</v>
      </c>
      <c r="P161" s="176" cm="1">
        <f t="array" ref="P161">_xlfn.XLOOKUP(P$1,'PY1 Data(H)'!$A$1:$CZ$1,_xlfn.XLOOKUP($A161,'PY1 Data(H)'!$A$1:$A$288,'PY1 Data(H)'!$A$1:$CZ$288))</f>
        <v>0</v>
      </c>
      <c r="Q161" s="176" cm="1">
        <f t="array" ref="Q161">_xlfn.XLOOKUP(Q$1,'PY1 Data(H)'!$A$1:$CZ$1,_xlfn.XLOOKUP($A161,'PY1 Data(H)'!$A$1:$A$288,'PY1 Data(H)'!$A$1:$CZ$288))</f>
        <v>0</v>
      </c>
      <c r="R161" s="176" cm="1">
        <f t="array" ref="R161">_xlfn.XLOOKUP(R$1,'PY1 Data(H)'!$A$1:$CZ$1,_xlfn.XLOOKUP($A161,'PY1 Data(H)'!$A$1:$A$288,'PY1 Data(H)'!$A$1:$CZ$288))</f>
        <v>0</v>
      </c>
      <c r="S161" s="176" cm="1">
        <f t="array" ref="S161">_xlfn.XLOOKUP(S$1,'PY1 Data(H)'!$A$1:$CZ$1,_xlfn.XLOOKUP($A161,'PY1 Data(H)'!$A$1:$A$288,'PY1 Data(H)'!$A$1:$CZ$288))</f>
        <v>277548</v>
      </c>
      <c r="T161" s="176" cm="1">
        <f t="array" ref="T161">_xlfn.XLOOKUP(T$1,'PY1 Data(H)'!$A$1:$CZ$1,_xlfn.XLOOKUP($A161,'PY1 Data(H)'!$A$1:$A$288,'PY1 Data(H)'!$A$1:$CZ$288))</f>
        <v>0</v>
      </c>
      <c r="U161" s="176" cm="1">
        <f t="array" ref="U161">_xlfn.XLOOKUP(U$1,'PY1 Data(H)'!$A$1:$CZ$1,_xlfn.XLOOKUP($A161,'PY1 Data(H)'!$A$1:$A$288,'PY1 Data(H)'!$A$1:$CZ$288))</f>
        <v>0</v>
      </c>
      <c r="V161" s="176" cm="1">
        <f t="array" ref="V161">_xlfn.XLOOKUP(V$1,'PY1 Data(H)'!$A$1:$CZ$1,_xlfn.XLOOKUP($A161,'PY1 Data(H)'!$A$1:$A$288,'PY1 Data(H)'!$A$1:$CZ$288))</f>
        <v>0</v>
      </c>
      <c r="W161" s="176" cm="1">
        <f t="array" ref="W161">_xlfn.XLOOKUP(W$1,'PY1 Data(H)'!$A$1:$CZ$1,_xlfn.XLOOKUP($A161,'PY1 Data(H)'!$A$1:$A$288,'PY1 Data(H)'!$A$1:$CZ$288))</f>
        <v>0</v>
      </c>
      <c r="X161" s="176" cm="1">
        <f t="array" ref="X161">_xlfn.XLOOKUP(X$1,'PY1 Data(H)'!$A$1:$CZ$1,_xlfn.XLOOKUP($A161,'PY1 Data(H)'!$A$1:$A$288,'PY1 Data(H)'!$A$1:$CZ$288))</f>
        <v>0</v>
      </c>
      <c r="Y161" s="176" cm="1">
        <f t="array" ref="Y161">_xlfn.XLOOKUP(Y$1,'PY1 Data(H)'!$A$1:$CZ$1,_xlfn.XLOOKUP($A161,'PY1 Data(H)'!$A$1:$A$288,'PY1 Data(H)'!$A$1:$CZ$288))</f>
        <v>0</v>
      </c>
      <c r="Z161" s="176" cm="1">
        <f t="array" ref="Z161">_xlfn.XLOOKUP(Z$1,'PY1 Data(H)'!$A$1:$CZ$1,_xlfn.XLOOKUP($A161,'PY1 Data(H)'!$A$1:$A$288,'PY1 Data(H)'!$A$1:$CZ$288))</f>
        <v>0</v>
      </c>
      <c r="AA161" s="176" cm="1">
        <f t="array" ref="AA161">_xlfn.XLOOKUP(AA$1,'PY1 Data(H)'!$A$1:$CZ$1,_xlfn.XLOOKUP($A161,'PY1 Data(H)'!$A$1:$A$288,'PY1 Data(H)'!$A$1:$CZ$288))</f>
        <v>0</v>
      </c>
      <c r="AB161" s="176" cm="1">
        <f t="array" ref="AB161">_xlfn.XLOOKUP(AB$1,'PY1 Data(H)'!$A$1:$CZ$1,_xlfn.XLOOKUP($A161,'PY1 Data(H)'!$A$1:$A$288,'PY1 Data(H)'!$A$1:$CZ$288))</f>
        <v>0</v>
      </c>
      <c r="AC161" s="176" cm="1">
        <f t="array" ref="AC161">_xlfn.XLOOKUP(AC$1,'PY1 Data(H)'!$A$1:$CZ$1,_xlfn.XLOOKUP($A161,'PY1 Data(H)'!$A$1:$A$288,'PY1 Data(H)'!$A$1:$CZ$288))</f>
        <v>0</v>
      </c>
      <c r="AD161" s="176" cm="1">
        <f t="array" ref="AD161">_xlfn.XLOOKUP(AD$1,'PY1 Data(H)'!$A$1:$CZ$1,_xlfn.XLOOKUP($A161,'PY1 Data(H)'!$A$1:$A$288,'PY1 Data(H)'!$A$1:$CZ$288))</f>
        <v>0</v>
      </c>
      <c r="AE161" s="176" cm="1">
        <f t="array" ref="AE161">_xlfn.XLOOKUP(AE$1,'PY1 Data(H)'!$A$1:$CZ$1,_xlfn.XLOOKUP($A161,'PY1 Data(H)'!$A$1:$A$288,'PY1 Data(H)'!$A$1:$CZ$288))</f>
        <v>0</v>
      </c>
      <c r="AF161" s="176" cm="1">
        <f t="array" ref="AF161">_xlfn.XLOOKUP(AF$1,'PY1 Data(H)'!$A$1:$CZ$1,_xlfn.XLOOKUP($A161,'PY1 Data(H)'!$A$1:$A$288,'PY1 Data(H)'!$A$1:$CZ$288))</f>
        <v>0</v>
      </c>
      <c r="AG161" s="176" cm="1">
        <f t="array" ref="AG161">_xlfn.XLOOKUP(AG$1,'PY1 Data(H)'!$A$1:$CZ$1,_xlfn.XLOOKUP($A161,'PY1 Data(H)'!$A$1:$A$288,'PY1 Data(H)'!$A$1:$CZ$288))</f>
        <v>0</v>
      </c>
      <c r="AH161" s="176" cm="1">
        <f t="array" ref="AH161">_xlfn.XLOOKUP(AH$1,'PY1 Data(H)'!$A$1:$CZ$1,_xlfn.XLOOKUP($A161,'PY1 Data(H)'!$A$1:$A$288,'PY1 Data(H)'!$A$1:$CZ$288))</f>
        <v>0</v>
      </c>
      <c r="AI161" s="176" cm="1">
        <f t="array" ref="AI161">_xlfn.XLOOKUP(AI$1,'PY1 Data(H)'!$A$1:$CZ$1,_xlfn.XLOOKUP($A161,'PY1 Data(H)'!$A$1:$A$288,'PY1 Data(H)'!$A$1:$CZ$288))</f>
        <v>0</v>
      </c>
      <c r="AJ161" s="176" cm="1">
        <f t="array" ref="AJ161">_xlfn.XLOOKUP(AJ$1,'PY1 Data(H)'!$A$1:$CZ$1,_xlfn.XLOOKUP($A161,'PY1 Data(H)'!$A$1:$A$288,'PY1 Data(H)'!$A$1:$CZ$288))</f>
        <v>0</v>
      </c>
      <c r="AK161" s="176" cm="1">
        <f t="array" ref="AK161">_xlfn.XLOOKUP(AK$1,'PY1 Data(H)'!$A$1:$CZ$1,_xlfn.XLOOKUP($A161,'PY1 Data(H)'!$A$1:$A$288,'PY1 Data(H)'!$A$1:$CZ$288))</f>
        <v>0</v>
      </c>
      <c r="AL161" s="176" cm="1">
        <f t="array" ref="AL161">_xlfn.XLOOKUP(AL$1,'PY1 Data(H)'!$A$1:$CZ$1,_xlfn.XLOOKUP($A161,'PY1 Data(H)'!$A$1:$A$288,'PY1 Data(H)'!$A$1:$CZ$288))</f>
        <v>0</v>
      </c>
      <c r="AM161" s="176" cm="1">
        <f t="array" ref="AM161">_xlfn.XLOOKUP(AM$1,'PY1 Data(H)'!$A$1:$CZ$1,_xlfn.XLOOKUP($A161,'PY1 Data(H)'!$A$1:$A$288,'PY1 Data(H)'!$A$1:$CZ$288))</f>
        <v>0</v>
      </c>
      <c r="AN161" s="176" cm="1">
        <f t="array" ref="AN161">_xlfn.XLOOKUP(AN$1,'PY1 Data(H)'!$A$1:$CZ$1,_xlfn.XLOOKUP($A161,'PY1 Data(H)'!$A$1:$A$288,'PY1 Data(H)'!$A$1:$CZ$288))</f>
        <v>0</v>
      </c>
      <c r="AO161" s="176" cm="1">
        <f t="array" ref="AO161">_xlfn.XLOOKUP(AO$1,'PY1 Data(H)'!$A$1:$CZ$1,_xlfn.XLOOKUP($A161,'PY1 Data(H)'!$A$1:$A$288,'PY1 Data(H)'!$A$1:$CZ$288))</f>
        <v>0</v>
      </c>
      <c r="AP161" s="176" cm="1">
        <f t="array" ref="AP161">_xlfn.XLOOKUP(AP$1,'PY1 Data(H)'!$A$1:$CZ$1,_xlfn.XLOOKUP($A161,'PY1 Data(H)'!$A$1:$A$288,'PY1 Data(H)'!$A$1:$CZ$288))</f>
        <v>0</v>
      </c>
      <c r="AQ161" s="176" cm="1">
        <f t="array" ref="AQ161">_xlfn.XLOOKUP(AQ$1,'PY1 Data(H)'!$A$1:$CZ$1,_xlfn.XLOOKUP($A161,'PY1 Data(H)'!$A$1:$A$288,'PY1 Data(H)'!$A$1:$CZ$288))</f>
        <v>0</v>
      </c>
      <c r="AR161" s="176" cm="1">
        <f t="array" ref="AR161">_xlfn.XLOOKUP(AR$1,'PY1 Data(H)'!$A$1:$CZ$1,_xlfn.XLOOKUP($A161,'PY1 Data(H)'!$A$1:$A$288,'PY1 Data(H)'!$A$1:$CZ$288))</f>
        <v>0</v>
      </c>
      <c r="AS161" s="176" cm="1">
        <f t="array" ref="AS161">_xlfn.XLOOKUP(AS$1,'PY1 Data(H)'!$A$1:$CZ$1,_xlfn.XLOOKUP($A161,'PY1 Data(H)'!$A$1:$A$288,'PY1 Data(H)'!$A$1:$CZ$288))</f>
        <v>0</v>
      </c>
      <c r="AT161" s="176" cm="1">
        <f t="array" ref="AT161">_xlfn.XLOOKUP(AT$1,'PY1 Data(H)'!$A$1:$CZ$1,_xlfn.XLOOKUP($A161,'PY1 Data(H)'!$A$1:$A$288,'PY1 Data(H)'!$A$1:$CZ$288))</f>
        <v>0</v>
      </c>
      <c r="AU161" s="176" cm="1">
        <f t="array" ref="AU161">_xlfn.XLOOKUP(AU$1,'PY1 Data(H)'!$A$1:$CZ$1,_xlfn.XLOOKUP($A161,'PY1 Data(H)'!$A$1:$A$288,'PY1 Data(H)'!$A$1:$CZ$288))</f>
        <v>0</v>
      </c>
      <c r="AV161" s="176" cm="1">
        <f t="array" ref="AV161">_xlfn.XLOOKUP(AV$1,'PY1 Data(H)'!$A$1:$CZ$1,_xlfn.XLOOKUP($A161,'PY1 Data(H)'!$A$1:$A$288,'PY1 Data(H)'!$A$1:$CZ$288))</f>
        <v>0</v>
      </c>
      <c r="AW161" s="176" cm="1">
        <f t="array" ref="AW161">_xlfn.XLOOKUP(AW$1,'PY1 Data(H)'!$A$1:$CZ$1,_xlfn.XLOOKUP($A161,'PY1 Data(H)'!$A$1:$A$288,'PY1 Data(H)'!$A$1:$CZ$288))</f>
        <v>0</v>
      </c>
      <c r="AX161" s="176" cm="1">
        <f t="array" ref="AX161">_xlfn.XLOOKUP(AX$1,'PY1 Data(H)'!$A$1:$CZ$1,_xlfn.XLOOKUP($A161,'PY1 Data(H)'!$A$1:$A$288,'PY1 Data(H)'!$A$1:$CZ$288))</f>
        <v>0</v>
      </c>
      <c r="AY161" s="176" cm="1">
        <f t="array" ref="AY161">_xlfn.XLOOKUP(AY$1,'PY1 Data(H)'!$A$1:$CZ$1,_xlfn.XLOOKUP($A161,'PY1 Data(H)'!$A$1:$A$288,'PY1 Data(H)'!$A$1:$CZ$288))</f>
        <v>0</v>
      </c>
      <c r="AZ161" s="176" cm="1">
        <f t="array" ref="AZ161">_xlfn.XLOOKUP(AZ$1,'PY1 Data(H)'!$A$1:$CZ$1,_xlfn.XLOOKUP($A161,'PY1 Data(H)'!$A$1:$A$288,'PY1 Data(H)'!$A$1:$CZ$288))</f>
        <v>0</v>
      </c>
      <c r="BA161" s="176" cm="1">
        <f t="array" ref="BA161">_xlfn.XLOOKUP(BA$1,'PY1 Data(H)'!$A$1:$CZ$1,_xlfn.XLOOKUP($A161,'PY1 Data(H)'!$A$1:$A$288,'PY1 Data(H)'!$A$1:$CZ$288))</f>
        <v>0</v>
      </c>
      <c r="BB161" s="176" cm="1">
        <f t="array" ref="BB161">_xlfn.XLOOKUP(BB$1,'PY1 Data(H)'!$A$1:$CZ$1,_xlfn.XLOOKUP($A161,'PY1 Data(H)'!$A$1:$A$288,'PY1 Data(H)'!$A$1:$CZ$288))</f>
        <v>0</v>
      </c>
      <c r="BC161" s="176" cm="1">
        <f t="array" ref="BC161">_xlfn.XLOOKUP(BC$1,'PY1 Data(H)'!$A$1:$CZ$1,_xlfn.XLOOKUP($A161,'PY1 Data(H)'!$A$1:$A$288,'PY1 Data(H)'!$A$1:$CZ$288))</f>
        <v>0</v>
      </c>
      <c r="BD161" s="176" cm="1">
        <f t="array" ref="BD161">_xlfn.XLOOKUP(BD$1,'PY1 Data(H)'!$A$1:$CZ$1,_xlfn.XLOOKUP($A161,'PY1 Data(H)'!$A$1:$A$288,'PY1 Data(H)'!$A$1:$CZ$288))</f>
        <v>0</v>
      </c>
      <c r="BE161" s="176" cm="1">
        <f t="array" ref="BE161">_xlfn.XLOOKUP(BE$1,'PY1 Data(H)'!$A$1:$CZ$1,_xlfn.XLOOKUP($A161,'PY1 Data(H)'!$A$1:$A$288,'PY1 Data(H)'!$A$1:$CZ$288))</f>
        <v>0</v>
      </c>
      <c r="BF161" s="176" cm="1">
        <f t="array" ref="BF161">_xlfn.XLOOKUP(BF$1,'PY1 Data(H)'!$A$1:$CZ$1,_xlfn.XLOOKUP($A161,'PY1 Data(H)'!$A$1:$A$288,'PY1 Data(H)'!$A$1:$CZ$288))</f>
        <v>40898</v>
      </c>
      <c r="BG161" s="176" cm="1">
        <f t="array" ref="BG161">_xlfn.XLOOKUP(BG$1,'PY1 Data(H)'!$A$1:$CZ$1,_xlfn.XLOOKUP($A161,'PY1 Data(H)'!$A$1:$A$288,'PY1 Data(H)'!$A$1:$CZ$288))</f>
        <v>0</v>
      </c>
      <c r="BH161" s="176" cm="1">
        <f t="array" ref="BH161">_xlfn.XLOOKUP(BH$1,'PY1 Data(H)'!$A$1:$CZ$1,_xlfn.XLOOKUP($A161,'PY1 Data(H)'!$A$1:$A$288,'PY1 Data(H)'!$A$1:$CZ$288))</f>
        <v>0</v>
      </c>
      <c r="BI161" s="176" cm="1">
        <f t="array" ref="BI161">_xlfn.XLOOKUP(BI$1,'PY1 Data(H)'!$A$1:$CZ$1,_xlfn.XLOOKUP($A161,'PY1 Data(H)'!$A$1:$A$288,'PY1 Data(H)'!$A$1:$CZ$288))</f>
        <v>0</v>
      </c>
      <c r="BJ161" s="176" cm="1">
        <f t="array" ref="BJ161">_xlfn.XLOOKUP(BJ$1,'PY1 Data(H)'!$A$1:$CZ$1,_xlfn.XLOOKUP($A161,'PY1 Data(H)'!$A$1:$A$288,'PY1 Data(H)'!$A$1:$CZ$288))</f>
        <v>0</v>
      </c>
      <c r="BK161" s="176" cm="1">
        <f t="array" ref="BK161">_xlfn.XLOOKUP(BK$1,'PY1 Data(H)'!$A$1:$CZ$1,_xlfn.XLOOKUP($A161,'PY1 Data(H)'!$A$1:$A$288,'PY1 Data(H)'!$A$1:$CZ$288))</f>
        <v>0</v>
      </c>
      <c r="BL161" s="176" cm="1">
        <f t="array" ref="BL161">_xlfn.XLOOKUP(BL$1,'PY1 Data(H)'!$A$1:$CZ$1,_xlfn.XLOOKUP($A161,'PY1 Data(H)'!$A$1:$A$288,'PY1 Data(H)'!$A$1:$CZ$288))</f>
        <v>0</v>
      </c>
      <c r="BM161" s="176" cm="1">
        <f t="array" ref="BM161">_xlfn.XLOOKUP(BM$1,'PY1 Data(H)'!$A$1:$CZ$1,_xlfn.XLOOKUP($A161,'PY1 Data(H)'!$A$1:$A$288,'PY1 Data(H)'!$A$1:$CZ$288))</f>
        <v>884889</v>
      </c>
      <c r="BN161" s="176" cm="1">
        <f t="array" ref="BN161">_xlfn.XLOOKUP(BN$1,'PY1 Data(H)'!$A$1:$CZ$1,_xlfn.XLOOKUP($A161,'PY1 Data(H)'!$A$1:$A$288,'PY1 Data(H)'!$A$1:$CZ$288))</f>
        <v>0</v>
      </c>
      <c r="BO161" s="176" cm="1">
        <f t="array" ref="BO161">_xlfn.XLOOKUP(BO$1,'PY1 Data(H)'!$A$1:$CZ$1,_xlfn.XLOOKUP($A161,'PY1 Data(H)'!$A$1:$A$288,'PY1 Data(H)'!$A$1:$CZ$288))</f>
        <v>882992</v>
      </c>
      <c r="BP161" s="176" cm="1">
        <f t="array" ref="BP161">_xlfn.XLOOKUP(BP$1,'PY1 Data(H)'!$A$1:$CZ$1,_xlfn.XLOOKUP($A161,'PY1 Data(H)'!$A$1:$A$288,'PY1 Data(H)'!$A$1:$CZ$288))</f>
        <v>0</v>
      </c>
      <c r="BQ161" s="176" cm="1">
        <f t="array" ref="BQ161">_xlfn.XLOOKUP(BQ$1,'PY1 Data(H)'!$A$1:$CZ$1,_xlfn.XLOOKUP($A161,'PY1 Data(H)'!$A$1:$A$288,'PY1 Data(H)'!$A$1:$CZ$288))</f>
        <v>0</v>
      </c>
      <c r="BR161" s="176" cm="1">
        <f t="array" ref="BR161">_xlfn.XLOOKUP(BR$1,'PY1 Data(H)'!$A$1:$CZ$1,_xlfn.XLOOKUP($A161,'PY1 Data(H)'!$A$1:$A$288,'PY1 Data(H)'!$A$1:$CZ$288))</f>
        <v>0</v>
      </c>
      <c r="BS161" s="176" cm="1">
        <f t="array" ref="BS161">_xlfn.XLOOKUP(BS$1,'PY1 Data(H)'!$A$1:$CZ$1,_xlfn.XLOOKUP($A161,'PY1 Data(H)'!$A$1:$A$288,'PY1 Data(H)'!$A$1:$CZ$288))</f>
        <v>0</v>
      </c>
      <c r="BT161" s="176" cm="1">
        <f t="array" ref="BT161">_xlfn.XLOOKUP(BT$1,'PY1 Data(H)'!$A$1:$CZ$1,_xlfn.XLOOKUP($A161,'PY1 Data(H)'!$A$1:$A$288,'PY1 Data(H)'!$A$1:$CZ$288))</f>
        <v>0</v>
      </c>
      <c r="BU161" s="176" cm="1">
        <f t="array" ref="BU161">_xlfn.XLOOKUP(BU$1,'PY1 Data(H)'!$A$1:$CZ$1,_xlfn.XLOOKUP($A161,'PY1 Data(H)'!$A$1:$A$288,'PY1 Data(H)'!$A$1:$CZ$288))</f>
        <v>721228</v>
      </c>
      <c r="BV161" s="176" cm="1">
        <f t="array" ref="BV161">_xlfn.XLOOKUP(BV$1,'PY1 Data(H)'!$A$1:$CZ$1,_xlfn.XLOOKUP($A161,'PY1 Data(H)'!$A$1:$A$288,'PY1 Data(H)'!$A$1:$CZ$288))</f>
        <v>0</v>
      </c>
      <c r="BW161" s="176" cm="1">
        <f t="array" ref="BW161">_xlfn.XLOOKUP(BW$1,'PY1 Data(H)'!$A$1:$CZ$1,_xlfn.XLOOKUP($A161,'PY1 Data(H)'!$A$1:$A$288,'PY1 Data(H)'!$A$1:$CZ$288))</f>
        <v>0</v>
      </c>
      <c r="BX161" s="176" cm="1">
        <f t="array" ref="BX161">_xlfn.XLOOKUP(BX$1,'PY1 Data(H)'!$A$1:$CZ$1,_xlfn.XLOOKUP($A161,'PY1 Data(H)'!$A$1:$A$288,'PY1 Data(H)'!$A$1:$CZ$288))</f>
        <v>0</v>
      </c>
      <c r="BY161" s="176" cm="1">
        <f t="array" ref="BY161">_xlfn.XLOOKUP(BY$1,'PY1 Data(H)'!$A$1:$CZ$1,_xlfn.XLOOKUP($A161,'PY1 Data(H)'!$A$1:$A$288,'PY1 Data(H)'!$A$1:$CZ$288))</f>
        <v>0</v>
      </c>
      <c r="BZ161" s="176" cm="1">
        <f t="array" ref="BZ161">_xlfn.XLOOKUP(BZ$1,'PY1 Data(H)'!$A$1:$CZ$1,_xlfn.XLOOKUP($A161,'PY1 Data(H)'!$A$1:$A$288,'PY1 Data(H)'!$A$1:$CZ$288))</f>
        <v>0</v>
      </c>
      <c r="CA161" s="176" cm="1">
        <f t="array" ref="CA161">_xlfn.XLOOKUP(CA$1,'PY1 Data(H)'!$A$1:$CZ$1,_xlfn.XLOOKUP($A161,'PY1 Data(H)'!$A$1:$A$288,'PY1 Data(H)'!$A$1:$CZ$288))</f>
        <v>0</v>
      </c>
      <c r="CB161" s="176" cm="1">
        <f t="array" ref="CB161">_xlfn.XLOOKUP(CB$1,'PY1 Data(H)'!$A$1:$CZ$1,_xlfn.XLOOKUP($A161,'PY1 Data(H)'!$A$1:$A$288,'PY1 Data(H)'!$A$1:$CZ$288))</f>
        <v>0</v>
      </c>
      <c r="CC161" s="176" cm="1">
        <f t="array" ref="CC161">_xlfn.XLOOKUP(CC$1,'PY1 Data(H)'!$A$1:$CZ$1,_xlfn.XLOOKUP($A161,'PY1 Data(H)'!$A$1:$A$288,'PY1 Data(H)'!$A$1:$CZ$288))</f>
        <v>0</v>
      </c>
      <c r="CD161" s="176" cm="1">
        <f t="array" ref="CD161">_xlfn.XLOOKUP(CD$1,'PY1 Data(H)'!$A$1:$CZ$1,_xlfn.XLOOKUP($A161,'PY1 Data(H)'!$A$1:$A$288,'PY1 Data(H)'!$A$1:$CZ$288))</f>
        <v>0</v>
      </c>
      <c r="CE161" s="176" cm="1">
        <f t="array" ref="CE161">_xlfn.XLOOKUP(CE$1,'PY1 Data(H)'!$A$1:$CZ$1,_xlfn.XLOOKUP($A161,'PY1 Data(H)'!$A$1:$A$288,'PY1 Data(H)'!$A$1:$CZ$288))</f>
        <v>0</v>
      </c>
      <c r="CF161" s="176" cm="1">
        <f t="array" ref="CF161">_xlfn.XLOOKUP(CF$1,'PY1 Data(H)'!$A$1:$CZ$1,_xlfn.XLOOKUP($A161,'PY1 Data(H)'!$A$1:$A$288,'PY1 Data(H)'!$A$1:$CZ$288))</f>
        <v>0</v>
      </c>
      <c r="CG161" s="176" cm="1">
        <f t="array" ref="CG161">_xlfn.XLOOKUP(CG$1,'PY1 Data(H)'!$A$1:$CZ$1,_xlfn.XLOOKUP($A161,'PY1 Data(H)'!$A$1:$A$288,'PY1 Data(H)'!$A$1:$CZ$288))</f>
        <v>0</v>
      </c>
      <c r="CH161" s="176" cm="1">
        <f t="array" ref="CH161">_xlfn.XLOOKUP(CH$1,'PY1 Data(H)'!$A$1:$CZ$1,_xlfn.XLOOKUP($A161,'PY1 Data(H)'!$A$1:$A$288,'PY1 Data(H)'!$A$1:$CZ$288))</f>
        <v>0</v>
      </c>
      <c r="CI161" s="176" cm="1">
        <f t="array" ref="CI161">_xlfn.XLOOKUP(CI$1,'PY1 Data(H)'!$A$1:$CZ$1,_xlfn.XLOOKUP($A161,'PY1 Data(H)'!$A$1:$A$288,'PY1 Data(H)'!$A$1:$CZ$288))</f>
        <v>0</v>
      </c>
      <c r="CJ161" s="176" cm="1">
        <f t="array" ref="CJ161">_xlfn.XLOOKUP(CJ$1,'PY1 Data(H)'!$A$1:$CZ$1,_xlfn.XLOOKUP($A161,'PY1 Data(H)'!$A$1:$A$288,'PY1 Data(H)'!$A$1:$CZ$288))</f>
        <v>0</v>
      </c>
      <c r="CK161" s="176" cm="1">
        <f t="array" ref="CK161">_xlfn.XLOOKUP(CK$1,'PY1 Data(H)'!$A$1:$CZ$1,_xlfn.XLOOKUP($A161,'PY1 Data(H)'!$A$1:$A$288,'PY1 Data(H)'!$A$1:$CZ$288))</f>
        <v>0</v>
      </c>
      <c r="CL161" s="176" cm="1">
        <f t="array" ref="CL161">_xlfn.XLOOKUP(CL$1,'PY1 Data(H)'!$A$1:$CZ$1,_xlfn.XLOOKUP($A161,'PY1 Data(H)'!$A$1:$A$288,'PY1 Data(H)'!$A$1:$CZ$288))</f>
        <v>0</v>
      </c>
      <c r="CM161" s="176" cm="1">
        <f t="array" ref="CM161">_xlfn.XLOOKUP(CM$1,'PY1 Data(H)'!$A$1:$CZ$1,_xlfn.XLOOKUP($A161,'PY1 Data(H)'!$A$1:$A$288,'PY1 Data(H)'!$A$1:$CZ$288))</f>
        <v>0</v>
      </c>
      <c r="CN161" s="176" cm="1">
        <f t="array" ref="CN161">_xlfn.XLOOKUP(CN$1,'PY1 Data(H)'!$A$1:$CZ$1,_xlfn.XLOOKUP($A161,'PY1 Data(H)'!$A$1:$A$288,'PY1 Data(H)'!$A$1:$CZ$288))</f>
        <v>0</v>
      </c>
      <c r="CO161" s="176" cm="1">
        <f t="array" ref="CO161">_xlfn.XLOOKUP(CO$1,'PY1 Data(H)'!$A$1:$CZ$1,_xlfn.XLOOKUP($A161,'PY1 Data(H)'!$A$1:$A$288,'PY1 Data(H)'!$A$1:$CZ$288))</f>
        <v>0</v>
      </c>
      <c r="CP161" s="176" cm="1">
        <f t="array" ref="CP161">_xlfn.XLOOKUP(CP$1,'PY1 Data(H)'!$A$1:$CZ$1,_xlfn.XLOOKUP($A161,'PY1 Data(H)'!$A$1:$A$288,'PY1 Data(H)'!$A$1:$CZ$288))</f>
        <v>0</v>
      </c>
      <c r="CQ161" s="176" cm="1">
        <f t="array" ref="CQ161">_xlfn.XLOOKUP(CQ$1,'PY1 Data(H)'!$A$1:$CZ$1,_xlfn.XLOOKUP($A161,'PY1 Data(H)'!$A$1:$A$288,'PY1 Data(H)'!$A$1:$CZ$288))</f>
        <v>0</v>
      </c>
      <c r="CR161" s="176" cm="1">
        <f t="array" ref="CR161">_xlfn.XLOOKUP(CR$1,'PY1 Data(H)'!$A$1:$CZ$1,_xlfn.XLOOKUP($A161,'PY1 Data(H)'!$A$1:$A$288,'PY1 Data(H)'!$A$1:$CZ$288))</f>
        <v>0</v>
      </c>
      <c r="CS161" s="176" cm="1">
        <f t="array" ref="CS161">_xlfn.XLOOKUP(CS$1,'PY1 Data(H)'!$A$1:$CZ$1,_xlfn.XLOOKUP($A161,'PY1 Data(H)'!$A$1:$A$288,'PY1 Data(H)'!$A$1:$CZ$288))</f>
        <v>0</v>
      </c>
      <c r="CT161" s="176" cm="1">
        <f t="array" ref="CT161">_xlfn.XLOOKUP(CT$1,'PY1 Data(H)'!$A$1:$CZ$1,_xlfn.XLOOKUP($A161,'PY1 Data(H)'!$A$1:$A$288,'PY1 Data(H)'!$A$1:$CZ$288))</f>
        <v>0</v>
      </c>
      <c r="CU161" s="176" cm="1">
        <f t="array" ref="CU161">_xlfn.XLOOKUP(CU$1,'PY1 Data(H)'!$A$1:$CZ$1,_xlfn.XLOOKUP($A161,'PY1 Data(H)'!$A$1:$A$288,'PY1 Data(H)'!$A$1:$CZ$288))</f>
        <v>114469</v>
      </c>
      <c r="CV161" s="176" cm="1">
        <f t="array" ref="CV161">_xlfn.XLOOKUP(CV$1,'PY1 Data(H)'!$A$1:$CZ$1,_xlfn.XLOOKUP($A161,'PY1 Data(H)'!$A$1:$A$288,'PY1 Data(H)'!$A$1:$CZ$288))</f>
        <v>0</v>
      </c>
      <c r="CW161" s="176" cm="1">
        <f t="array" ref="CW161">_xlfn.XLOOKUP(CW$1,'PY1 Data(H)'!$A$1:$CZ$1,_xlfn.XLOOKUP($A161,'PY1 Data(H)'!$A$1:$A$288,'PY1 Data(H)'!$A$1:$CZ$288))</f>
        <v>0</v>
      </c>
      <c r="CX161" s="176" cm="1">
        <f t="array" ref="CX161">_xlfn.XLOOKUP(CX$1,'PY1 Data(H)'!$A$1:$CZ$1,_xlfn.XLOOKUP($A161,'PY1 Data(H)'!$A$1:$A$288,'PY1 Data(H)'!$A$1:$CZ$288))</f>
        <v>0</v>
      </c>
      <c r="CY161" s="176" cm="1">
        <f t="array" ref="CY161">_xlfn.XLOOKUP(CY$1,'PY1 Data(H)'!$A$1:$CZ$1,_xlfn.XLOOKUP($A161,'PY1 Data(H)'!$A$1:$A$288,'PY1 Data(H)'!$A$1:$CZ$288))</f>
        <v>0</v>
      </c>
    </row>
    <row r="162" spans="1:103" x14ac:dyDescent="0.3">
      <c r="A162">
        <v>522</v>
      </c>
      <c r="D162" s="176" cm="1">
        <f t="array" ref="D162">_xlfn.XLOOKUP(D$1,'PY1 Data(H)'!$A$1:$CZ$1,_xlfn.XLOOKUP($A162,'PY1 Data(H)'!$A$1:$A$288,'PY1 Data(H)'!$A$1:$CZ$288))</f>
        <v>0</v>
      </c>
      <c r="E162" s="176" cm="1">
        <f t="array" ref="E162">_xlfn.XLOOKUP(E$1,'PY1 Data(H)'!$A$1:$CZ$1,_xlfn.XLOOKUP($A162,'PY1 Data(H)'!$A$1:$A$288,'PY1 Data(H)'!$A$1:$CZ$288))</f>
        <v>0</v>
      </c>
      <c r="F162" s="176" cm="1">
        <f t="array" ref="F162">_xlfn.XLOOKUP(F$1,'PY1 Data(H)'!$A$1:$CZ$1,_xlfn.XLOOKUP($A162,'PY1 Data(H)'!$A$1:$A$288,'PY1 Data(H)'!$A$1:$CZ$288))</f>
        <v>0</v>
      </c>
      <c r="G162" s="176" cm="1">
        <f t="array" ref="G162">_xlfn.XLOOKUP(G$1,'PY1 Data(H)'!$A$1:$CZ$1,_xlfn.XLOOKUP($A162,'PY1 Data(H)'!$A$1:$A$288,'PY1 Data(H)'!$A$1:$CZ$288))</f>
        <v>0</v>
      </c>
      <c r="H162" s="176" cm="1">
        <f t="array" ref="H162">_xlfn.XLOOKUP(H$1,'PY1 Data(H)'!$A$1:$CZ$1,_xlfn.XLOOKUP($A162,'PY1 Data(H)'!$A$1:$A$288,'PY1 Data(H)'!$A$1:$CZ$288))</f>
        <v>0</v>
      </c>
      <c r="I162" s="176" cm="1">
        <f t="array" ref="I162">_xlfn.XLOOKUP(I$1,'PY1 Data(H)'!$A$1:$CZ$1,_xlfn.XLOOKUP($A162,'PY1 Data(H)'!$A$1:$A$288,'PY1 Data(H)'!$A$1:$CZ$288))</f>
        <v>0</v>
      </c>
      <c r="J162" s="176" cm="1">
        <f t="array" ref="J162">_xlfn.XLOOKUP(J$1,'PY1 Data(H)'!$A$1:$CZ$1,_xlfn.XLOOKUP($A162,'PY1 Data(H)'!$A$1:$A$288,'PY1 Data(H)'!$A$1:$CZ$288))</f>
        <v>142244</v>
      </c>
      <c r="K162" s="176" cm="1">
        <f t="array" ref="K162">_xlfn.XLOOKUP(K$1,'PY1 Data(H)'!$A$1:$CZ$1,_xlfn.XLOOKUP($A162,'PY1 Data(H)'!$A$1:$A$288,'PY1 Data(H)'!$A$1:$CZ$288))</f>
        <v>0</v>
      </c>
      <c r="L162" s="176" cm="1">
        <f t="array" ref="L162">_xlfn.XLOOKUP(L$1,'PY1 Data(H)'!$A$1:$CZ$1,_xlfn.XLOOKUP($A162,'PY1 Data(H)'!$A$1:$A$288,'PY1 Data(H)'!$A$1:$CZ$288))</f>
        <v>127467</v>
      </c>
      <c r="M162" s="176" cm="1">
        <f t="array" ref="M162">_xlfn.XLOOKUP(M$1,'PY1 Data(H)'!$A$1:$CZ$1,_xlfn.XLOOKUP($A162,'PY1 Data(H)'!$A$1:$A$288,'PY1 Data(H)'!$A$1:$CZ$288))</f>
        <v>2435740</v>
      </c>
      <c r="N162" s="176" cm="1">
        <f t="array" ref="N162">_xlfn.XLOOKUP(N$1,'PY1 Data(H)'!$A$1:$CZ$1,_xlfn.XLOOKUP($A162,'PY1 Data(H)'!$A$1:$A$288,'PY1 Data(H)'!$A$1:$CZ$288))</f>
        <v>0</v>
      </c>
      <c r="O162" s="176" cm="1">
        <f t="array" ref="O162">_xlfn.XLOOKUP(O$1,'PY1 Data(H)'!$A$1:$CZ$1,_xlfn.XLOOKUP($A162,'PY1 Data(H)'!$A$1:$A$288,'PY1 Data(H)'!$A$1:$CZ$288))</f>
        <v>70099</v>
      </c>
      <c r="P162" s="176" cm="1">
        <f t="array" ref="P162">_xlfn.XLOOKUP(P$1,'PY1 Data(H)'!$A$1:$CZ$1,_xlfn.XLOOKUP($A162,'PY1 Data(H)'!$A$1:$A$288,'PY1 Data(H)'!$A$1:$CZ$288))</f>
        <v>0</v>
      </c>
      <c r="Q162" s="176" cm="1">
        <f t="array" ref="Q162">_xlfn.XLOOKUP(Q$1,'PY1 Data(H)'!$A$1:$CZ$1,_xlfn.XLOOKUP($A162,'PY1 Data(H)'!$A$1:$A$288,'PY1 Data(H)'!$A$1:$CZ$288))</f>
        <v>190720</v>
      </c>
      <c r="R162" s="176" cm="1">
        <f t="array" ref="R162">_xlfn.XLOOKUP(R$1,'PY1 Data(H)'!$A$1:$CZ$1,_xlfn.XLOOKUP($A162,'PY1 Data(H)'!$A$1:$A$288,'PY1 Data(H)'!$A$1:$CZ$288))</f>
        <v>20998</v>
      </c>
      <c r="S162" s="176" cm="1">
        <f t="array" ref="S162">_xlfn.XLOOKUP(S$1,'PY1 Data(H)'!$A$1:$CZ$1,_xlfn.XLOOKUP($A162,'PY1 Data(H)'!$A$1:$A$288,'PY1 Data(H)'!$A$1:$CZ$288))</f>
        <v>16080</v>
      </c>
      <c r="T162" s="176" cm="1">
        <f t="array" ref="T162">_xlfn.XLOOKUP(T$1,'PY1 Data(H)'!$A$1:$CZ$1,_xlfn.XLOOKUP($A162,'PY1 Data(H)'!$A$1:$A$288,'PY1 Data(H)'!$A$1:$CZ$288))</f>
        <v>0</v>
      </c>
      <c r="U162" s="176" cm="1">
        <f t="array" ref="U162">_xlfn.XLOOKUP(U$1,'PY1 Data(H)'!$A$1:$CZ$1,_xlfn.XLOOKUP($A162,'PY1 Data(H)'!$A$1:$A$288,'PY1 Data(H)'!$A$1:$CZ$288))</f>
        <v>0</v>
      </c>
      <c r="V162" s="176" cm="1">
        <f t="array" ref="V162">_xlfn.XLOOKUP(V$1,'PY1 Data(H)'!$A$1:$CZ$1,_xlfn.XLOOKUP($A162,'PY1 Data(H)'!$A$1:$A$288,'PY1 Data(H)'!$A$1:$CZ$288))</f>
        <v>198010</v>
      </c>
      <c r="W162" s="176" cm="1">
        <f t="array" ref="W162">_xlfn.XLOOKUP(W$1,'PY1 Data(H)'!$A$1:$CZ$1,_xlfn.XLOOKUP($A162,'PY1 Data(H)'!$A$1:$A$288,'PY1 Data(H)'!$A$1:$CZ$288))</f>
        <v>0</v>
      </c>
      <c r="X162" s="176" cm="1">
        <f t="array" ref="X162">_xlfn.XLOOKUP(X$1,'PY1 Data(H)'!$A$1:$CZ$1,_xlfn.XLOOKUP($A162,'PY1 Data(H)'!$A$1:$A$288,'PY1 Data(H)'!$A$1:$CZ$288))</f>
        <v>34552</v>
      </c>
      <c r="Y162" s="176" cm="1">
        <f t="array" ref="Y162">_xlfn.XLOOKUP(Y$1,'PY1 Data(H)'!$A$1:$CZ$1,_xlfn.XLOOKUP($A162,'PY1 Data(H)'!$A$1:$A$288,'PY1 Data(H)'!$A$1:$CZ$288))</f>
        <v>9210</v>
      </c>
      <c r="Z162" s="176" cm="1">
        <f t="array" ref="Z162">_xlfn.XLOOKUP(Z$1,'PY1 Data(H)'!$A$1:$CZ$1,_xlfn.XLOOKUP($A162,'PY1 Data(H)'!$A$1:$A$288,'PY1 Data(H)'!$A$1:$CZ$288))</f>
        <v>0</v>
      </c>
      <c r="AA162" s="176" cm="1">
        <f t="array" ref="AA162">_xlfn.XLOOKUP(AA$1,'PY1 Data(H)'!$A$1:$CZ$1,_xlfn.XLOOKUP($A162,'PY1 Data(H)'!$A$1:$A$288,'PY1 Data(H)'!$A$1:$CZ$288))</f>
        <v>41416</v>
      </c>
      <c r="AB162" s="176" cm="1">
        <f t="array" ref="AB162">_xlfn.XLOOKUP(AB$1,'PY1 Data(H)'!$A$1:$CZ$1,_xlfn.XLOOKUP($A162,'PY1 Data(H)'!$A$1:$A$288,'PY1 Data(H)'!$A$1:$CZ$288))</f>
        <v>49932</v>
      </c>
      <c r="AC162" s="176" cm="1">
        <f t="array" ref="AC162">_xlfn.XLOOKUP(AC$1,'PY1 Data(H)'!$A$1:$CZ$1,_xlfn.XLOOKUP($A162,'PY1 Data(H)'!$A$1:$A$288,'PY1 Data(H)'!$A$1:$CZ$288))</f>
        <v>0</v>
      </c>
      <c r="AD162" s="176" cm="1">
        <f t="array" ref="AD162">_xlfn.XLOOKUP(AD$1,'PY1 Data(H)'!$A$1:$CZ$1,_xlfn.XLOOKUP($A162,'PY1 Data(H)'!$A$1:$A$288,'PY1 Data(H)'!$A$1:$CZ$288))</f>
        <v>1147883</v>
      </c>
      <c r="AE162" s="176" cm="1">
        <f t="array" ref="AE162">_xlfn.XLOOKUP(AE$1,'PY1 Data(H)'!$A$1:$CZ$1,_xlfn.XLOOKUP($A162,'PY1 Data(H)'!$A$1:$A$288,'PY1 Data(H)'!$A$1:$CZ$288))</f>
        <v>373140</v>
      </c>
      <c r="AF162" s="176" cm="1">
        <f t="array" ref="AF162">_xlfn.XLOOKUP(AF$1,'PY1 Data(H)'!$A$1:$CZ$1,_xlfn.XLOOKUP($A162,'PY1 Data(H)'!$A$1:$A$288,'PY1 Data(H)'!$A$1:$CZ$288))</f>
        <v>855</v>
      </c>
      <c r="AG162" s="176" cm="1">
        <f t="array" ref="AG162">_xlfn.XLOOKUP(AG$1,'PY1 Data(H)'!$A$1:$CZ$1,_xlfn.XLOOKUP($A162,'PY1 Data(H)'!$A$1:$A$288,'PY1 Data(H)'!$A$1:$CZ$288))</f>
        <v>162140</v>
      </c>
      <c r="AH162" s="176" cm="1">
        <f t="array" ref="AH162">_xlfn.XLOOKUP(AH$1,'PY1 Data(H)'!$A$1:$CZ$1,_xlfn.XLOOKUP($A162,'PY1 Data(H)'!$A$1:$A$288,'PY1 Data(H)'!$A$1:$CZ$288))</f>
        <v>30299</v>
      </c>
      <c r="AI162" s="176" cm="1">
        <f t="array" ref="AI162">_xlfn.XLOOKUP(AI$1,'PY1 Data(H)'!$A$1:$CZ$1,_xlfn.XLOOKUP($A162,'PY1 Data(H)'!$A$1:$A$288,'PY1 Data(H)'!$A$1:$CZ$288))</f>
        <v>343163</v>
      </c>
      <c r="AJ162" s="176" cm="1">
        <f t="array" ref="AJ162">_xlfn.XLOOKUP(AJ$1,'PY1 Data(H)'!$A$1:$CZ$1,_xlfn.XLOOKUP($A162,'PY1 Data(H)'!$A$1:$A$288,'PY1 Data(H)'!$A$1:$CZ$288))</f>
        <v>111972</v>
      </c>
      <c r="AK162" s="176" cm="1">
        <f t="array" ref="AK162">_xlfn.XLOOKUP(AK$1,'PY1 Data(H)'!$A$1:$CZ$1,_xlfn.XLOOKUP($A162,'PY1 Data(H)'!$A$1:$A$288,'PY1 Data(H)'!$A$1:$CZ$288))</f>
        <v>0</v>
      </c>
      <c r="AL162" s="176" cm="1">
        <f t="array" ref="AL162">_xlfn.XLOOKUP(AL$1,'PY1 Data(H)'!$A$1:$CZ$1,_xlfn.XLOOKUP($A162,'PY1 Data(H)'!$A$1:$A$288,'PY1 Data(H)'!$A$1:$CZ$288))</f>
        <v>339057</v>
      </c>
      <c r="AM162" s="176" cm="1">
        <f t="array" ref="AM162">_xlfn.XLOOKUP(AM$1,'PY1 Data(H)'!$A$1:$CZ$1,_xlfn.XLOOKUP($A162,'PY1 Data(H)'!$A$1:$A$288,'PY1 Data(H)'!$A$1:$CZ$288))</f>
        <v>0</v>
      </c>
      <c r="AN162" s="176" cm="1">
        <f t="array" ref="AN162">_xlfn.XLOOKUP(AN$1,'PY1 Data(H)'!$A$1:$CZ$1,_xlfn.XLOOKUP($A162,'PY1 Data(H)'!$A$1:$A$288,'PY1 Data(H)'!$A$1:$CZ$288))</f>
        <v>32637</v>
      </c>
      <c r="AO162" s="176" cm="1">
        <f t="array" ref="AO162">_xlfn.XLOOKUP(AO$1,'PY1 Data(H)'!$A$1:$CZ$1,_xlfn.XLOOKUP($A162,'PY1 Data(H)'!$A$1:$A$288,'PY1 Data(H)'!$A$1:$CZ$288))</f>
        <v>0</v>
      </c>
      <c r="AP162" s="176" cm="1">
        <f t="array" ref="AP162">_xlfn.XLOOKUP(AP$1,'PY1 Data(H)'!$A$1:$CZ$1,_xlfn.XLOOKUP($A162,'PY1 Data(H)'!$A$1:$A$288,'PY1 Data(H)'!$A$1:$CZ$288))</f>
        <v>0</v>
      </c>
      <c r="AQ162" s="176" cm="1">
        <f t="array" ref="AQ162">_xlfn.XLOOKUP(AQ$1,'PY1 Data(H)'!$A$1:$CZ$1,_xlfn.XLOOKUP($A162,'PY1 Data(H)'!$A$1:$A$288,'PY1 Data(H)'!$A$1:$CZ$288))</f>
        <v>76246</v>
      </c>
      <c r="AR162" s="176" cm="1">
        <f t="array" ref="AR162">_xlfn.XLOOKUP(AR$1,'PY1 Data(H)'!$A$1:$CZ$1,_xlfn.XLOOKUP($A162,'PY1 Data(H)'!$A$1:$A$288,'PY1 Data(H)'!$A$1:$CZ$288))</f>
        <v>0</v>
      </c>
      <c r="AS162" s="176" cm="1">
        <f t="array" ref="AS162">_xlfn.XLOOKUP(AS$1,'PY1 Data(H)'!$A$1:$CZ$1,_xlfn.XLOOKUP($A162,'PY1 Data(H)'!$A$1:$A$288,'PY1 Data(H)'!$A$1:$CZ$288))</f>
        <v>222188</v>
      </c>
      <c r="AT162" s="176" cm="1">
        <f t="array" ref="AT162">_xlfn.XLOOKUP(AT$1,'PY1 Data(H)'!$A$1:$CZ$1,_xlfn.XLOOKUP($A162,'PY1 Data(H)'!$A$1:$A$288,'PY1 Data(H)'!$A$1:$CZ$288))</f>
        <v>1945212</v>
      </c>
      <c r="AU162" s="176" cm="1">
        <f t="array" ref="AU162">_xlfn.XLOOKUP(AU$1,'PY1 Data(H)'!$A$1:$CZ$1,_xlfn.XLOOKUP($A162,'PY1 Data(H)'!$A$1:$A$288,'PY1 Data(H)'!$A$1:$CZ$288))</f>
        <v>0</v>
      </c>
      <c r="AV162" s="176" cm="1">
        <f t="array" ref="AV162">_xlfn.XLOOKUP(AV$1,'PY1 Data(H)'!$A$1:$CZ$1,_xlfn.XLOOKUP($A162,'PY1 Data(H)'!$A$1:$A$288,'PY1 Data(H)'!$A$1:$CZ$288))</f>
        <v>0</v>
      </c>
      <c r="AW162" s="176" cm="1">
        <f t="array" ref="AW162">_xlfn.XLOOKUP(AW$1,'PY1 Data(H)'!$A$1:$CZ$1,_xlfn.XLOOKUP($A162,'PY1 Data(H)'!$A$1:$A$288,'PY1 Data(H)'!$A$1:$CZ$288))</f>
        <v>30748</v>
      </c>
      <c r="AX162" s="176" cm="1">
        <f t="array" ref="AX162">_xlfn.XLOOKUP(AX$1,'PY1 Data(H)'!$A$1:$CZ$1,_xlfn.XLOOKUP($A162,'PY1 Data(H)'!$A$1:$A$288,'PY1 Data(H)'!$A$1:$CZ$288))</f>
        <v>150381</v>
      </c>
      <c r="AY162" s="176" cm="1">
        <f t="array" ref="AY162">_xlfn.XLOOKUP(AY$1,'PY1 Data(H)'!$A$1:$CZ$1,_xlfn.XLOOKUP($A162,'PY1 Data(H)'!$A$1:$A$288,'PY1 Data(H)'!$A$1:$CZ$288))</f>
        <v>0</v>
      </c>
      <c r="AZ162" s="176" cm="1">
        <f t="array" ref="AZ162">_xlfn.XLOOKUP(AZ$1,'PY1 Data(H)'!$A$1:$CZ$1,_xlfn.XLOOKUP($A162,'PY1 Data(H)'!$A$1:$A$288,'PY1 Data(H)'!$A$1:$CZ$288))</f>
        <v>0</v>
      </c>
      <c r="BA162" s="176" cm="1">
        <f t="array" ref="BA162">_xlfn.XLOOKUP(BA$1,'PY1 Data(H)'!$A$1:$CZ$1,_xlfn.XLOOKUP($A162,'PY1 Data(H)'!$A$1:$A$288,'PY1 Data(H)'!$A$1:$CZ$288))</f>
        <v>0</v>
      </c>
      <c r="BB162" s="176" cm="1">
        <f t="array" ref="BB162">_xlfn.XLOOKUP(BB$1,'PY1 Data(H)'!$A$1:$CZ$1,_xlfn.XLOOKUP($A162,'PY1 Data(H)'!$A$1:$A$288,'PY1 Data(H)'!$A$1:$CZ$288))</f>
        <v>1663085</v>
      </c>
      <c r="BC162" s="176" cm="1">
        <f t="array" ref="BC162">_xlfn.XLOOKUP(BC$1,'PY1 Data(H)'!$A$1:$CZ$1,_xlfn.XLOOKUP($A162,'PY1 Data(H)'!$A$1:$A$288,'PY1 Data(H)'!$A$1:$CZ$288))</f>
        <v>31250</v>
      </c>
      <c r="BD162" s="176" cm="1">
        <f t="array" ref="BD162">_xlfn.XLOOKUP(BD$1,'PY1 Data(H)'!$A$1:$CZ$1,_xlfn.XLOOKUP($A162,'PY1 Data(H)'!$A$1:$A$288,'PY1 Data(H)'!$A$1:$CZ$288))</f>
        <v>0</v>
      </c>
      <c r="BE162" s="176" cm="1">
        <f t="array" ref="BE162">_xlfn.XLOOKUP(BE$1,'PY1 Data(H)'!$A$1:$CZ$1,_xlfn.XLOOKUP($A162,'PY1 Data(H)'!$A$1:$A$288,'PY1 Data(H)'!$A$1:$CZ$288))</f>
        <v>0</v>
      </c>
      <c r="BF162" s="176" cm="1">
        <f t="array" ref="BF162">_xlfn.XLOOKUP(BF$1,'PY1 Data(H)'!$A$1:$CZ$1,_xlfn.XLOOKUP($A162,'PY1 Data(H)'!$A$1:$A$288,'PY1 Data(H)'!$A$1:$CZ$288))</f>
        <v>320938</v>
      </c>
      <c r="BG162" s="176" cm="1">
        <f t="array" ref="BG162">_xlfn.XLOOKUP(BG$1,'PY1 Data(H)'!$A$1:$CZ$1,_xlfn.XLOOKUP($A162,'PY1 Data(H)'!$A$1:$A$288,'PY1 Data(H)'!$A$1:$CZ$288))</f>
        <v>0</v>
      </c>
      <c r="BH162" s="176" cm="1">
        <f t="array" ref="BH162">_xlfn.XLOOKUP(BH$1,'PY1 Data(H)'!$A$1:$CZ$1,_xlfn.XLOOKUP($A162,'PY1 Data(H)'!$A$1:$A$288,'PY1 Data(H)'!$A$1:$CZ$288))</f>
        <v>0</v>
      </c>
      <c r="BI162" s="176" cm="1">
        <f t="array" ref="BI162">_xlfn.XLOOKUP(BI$1,'PY1 Data(H)'!$A$1:$CZ$1,_xlfn.XLOOKUP($A162,'PY1 Data(H)'!$A$1:$A$288,'PY1 Data(H)'!$A$1:$CZ$288))</f>
        <v>23464</v>
      </c>
      <c r="BJ162" s="176" cm="1">
        <f t="array" ref="BJ162">_xlfn.XLOOKUP(BJ$1,'PY1 Data(H)'!$A$1:$CZ$1,_xlfn.XLOOKUP($A162,'PY1 Data(H)'!$A$1:$A$288,'PY1 Data(H)'!$A$1:$CZ$288))</f>
        <v>0</v>
      </c>
      <c r="BK162" s="176" cm="1">
        <f t="array" ref="BK162">_xlfn.XLOOKUP(BK$1,'PY1 Data(H)'!$A$1:$CZ$1,_xlfn.XLOOKUP($A162,'PY1 Data(H)'!$A$1:$A$288,'PY1 Data(H)'!$A$1:$CZ$288))</f>
        <v>0</v>
      </c>
      <c r="BL162" s="176" cm="1">
        <f t="array" ref="BL162">_xlfn.XLOOKUP(BL$1,'PY1 Data(H)'!$A$1:$CZ$1,_xlfn.XLOOKUP($A162,'PY1 Data(H)'!$A$1:$A$288,'PY1 Data(H)'!$A$1:$CZ$288))</f>
        <v>0</v>
      </c>
      <c r="BM162" s="176" cm="1">
        <f t="array" ref="BM162">_xlfn.XLOOKUP(BM$1,'PY1 Data(H)'!$A$1:$CZ$1,_xlfn.XLOOKUP($A162,'PY1 Data(H)'!$A$1:$A$288,'PY1 Data(H)'!$A$1:$CZ$288))</f>
        <v>150317</v>
      </c>
      <c r="BN162" s="176" cm="1">
        <f t="array" ref="BN162">_xlfn.XLOOKUP(BN$1,'PY1 Data(H)'!$A$1:$CZ$1,_xlfn.XLOOKUP($A162,'PY1 Data(H)'!$A$1:$A$288,'PY1 Data(H)'!$A$1:$CZ$288))</f>
        <v>443235</v>
      </c>
      <c r="BO162" s="176" cm="1">
        <f t="array" ref="BO162">_xlfn.XLOOKUP(BO$1,'PY1 Data(H)'!$A$1:$CZ$1,_xlfn.XLOOKUP($A162,'PY1 Data(H)'!$A$1:$A$288,'PY1 Data(H)'!$A$1:$CZ$288))</f>
        <v>5247</v>
      </c>
      <c r="BP162" s="176" cm="1">
        <f t="array" ref="BP162">_xlfn.XLOOKUP(BP$1,'PY1 Data(H)'!$A$1:$CZ$1,_xlfn.XLOOKUP($A162,'PY1 Data(H)'!$A$1:$A$288,'PY1 Data(H)'!$A$1:$CZ$288))</f>
        <v>0</v>
      </c>
      <c r="BQ162" s="176" cm="1">
        <f t="array" ref="BQ162">_xlfn.XLOOKUP(BQ$1,'PY1 Data(H)'!$A$1:$CZ$1,_xlfn.XLOOKUP($A162,'PY1 Data(H)'!$A$1:$A$288,'PY1 Data(H)'!$A$1:$CZ$288))</f>
        <v>29600</v>
      </c>
      <c r="BR162" s="176" cm="1">
        <f t="array" ref="BR162">_xlfn.XLOOKUP(BR$1,'PY1 Data(H)'!$A$1:$CZ$1,_xlfn.XLOOKUP($A162,'PY1 Data(H)'!$A$1:$A$288,'PY1 Data(H)'!$A$1:$CZ$288))</f>
        <v>0</v>
      </c>
      <c r="BS162" s="176" cm="1">
        <f t="array" ref="BS162">_xlfn.XLOOKUP(BS$1,'PY1 Data(H)'!$A$1:$CZ$1,_xlfn.XLOOKUP($A162,'PY1 Data(H)'!$A$1:$A$288,'PY1 Data(H)'!$A$1:$CZ$288))</f>
        <v>0</v>
      </c>
      <c r="BT162" s="176" cm="1">
        <f t="array" ref="BT162">_xlfn.XLOOKUP(BT$1,'PY1 Data(H)'!$A$1:$CZ$1,_xlfn.XLOOKUP($A162,'PY1 Data(H)'!$A$1:$A$288,'PY1 Data(H)'!$A$1:$CZ$288))</f>
        <v>133429</v>
      </c>
      <c r="BU162" s="176" cm="1">
        <f t="array" ref="BU162">_xlfn.XLOOKUP(BU$1,'PY1 Data(H)'!$A$1:$CZ$1,_xlfn.XLOOKUP($A162,'PY1 Data(H)'!$A$1:$A$288,'PY1 Data(H)'!$A$1:$CZ$288))</f>
        <v>99917</v>
      </c>
      <c r="BV162" s="176" cm="1">
        <f t="array" ref="BV162">_xlfn.XLOOKUP(BV$1,'PY1 Data(H)'!$A$1:$CZ$1,_xlfn.XLOOKUP($A162,'PY1 Data(H)'!$A$1:$A$288,'PY1 Data(H)'!$A$1:$CZ$288))</f>
        <v>470371</v>
      </c>
      <c r="BW162" s="176" cm="1">
        <f t="array" ref="BW162">_xlfn.XLOOKUP(BW$1,'PY1 Data(H)'!$A$1:$CZ$1,_xlfn.XLOOKUP($A162,'PY1 Data(H)'!$A$1:$A$288,'PY1 Data(H)'!$A$1:$CZ$288))</f>
        <v>35845</v>
      </c>
      <c r="BX162" s="176" cm="1">
        <f t="array" ref="BX162">_xlfn.XLOOKUP(BX$1,'PY1 Data(H)'!$A$1:$CZ$1,_xlfn.XLOOKUP($A162,'PY1 Data(H)'!$A$1:$A$288,'PY1 Data(H)'!$A$1:$CZ$288))</f>
        <v>0</v>
      </c>
      <c r="BY162" s="176" cm="1">
        <f t="array" ref="BY162">_xlfn.XLOOKUP(BY$1,'PY1 Data(H)'!$A$1:$CZ$1,_xlfn.XLOOKUP($A162,'PY1 Data(H)'!$A$1:$A$288,'PY1 Data(H)'!$A$1:$CZ$288))</f>
        <v>0</v>
      </c>
      <c r="BZ162" s="176" cm="1">
        <f t="array" ref="BZ162">_xlfn.XLOOKUP(BZ$1,'PY1 Data(H)'!$A$1:$CZ$1,_xlfn.XLOOKUP($A162,'PY1 Data(H)'!$A$1:$A$288,'PY1 Data(H)'!$A$1:$CZ$288))</f>
        <v>0</v>
      </c>
      <c r="CA162" s="176" cm="1">
        <f t="array" ref="CA162">_xlfn.XLOOKUP(CA$1,'PY1 Data(H)'!$A$1:$CZ$1,_xlfn.XLOOKUP($A162,'PY1 Data(H)'!$A$1:$A$288,'PY1 Data(H)'!$A$1:$CZ$288))</f>
        <v>0</v>
      </c>
      <c r="CB162" s="176" cm="1">
        <f t="array" ref="CB162">_xlfn.XLOOKUP(CB$1,'PY1 Data(H)'!$A$1:$CZ$1,_xlfn.XLOOKUP($A162,'PY1 Data(H)'!$A$1:$A$288,'PY1 Data(H)'!$A$1:$CZ$288))</f>
        <v>77130</v>
      </c>
      <c r="CC162" s="176" cm="1">
        <f t="array" ref="CC162">_xlfn.XLOOKUP(CC$1,'PY1 Data(H)'!$A$1:$CZ$1,_xlfn.XLOOKUP($A162,'PY1 Data(H)'!$A$1:$A$288,'PY1 Data(H)'!$A$1:$CZ$288))</f>
        <v>2034906</v>
      </c>
      <c r="CD162" s="176" cm="1">
        <f t="array" ref="CD162">_xlfn.XLOOKUP(CD$1,'PY1 Data(H)'!$A$1:$CZ$1,_xlfn.XLOOKUP($A162,'PY1 Data(H)'!$A$1:$A$288,'PY1 Data(H)'!$A$1:$CZ$288))</f>
        <v>55337</v>
      </c>
      <c r="CE162" s="176" cm="1">
        <f t="array" ref="CE162">_xlfn.XLOOKUP(CE$1,'PY1 Data(H)'!$A$1:$CZ$1,_xlfn.XLOOKUP($A162,'PY1 Data(H)'!$A$1:$A$288,'PY1 Data(H)'!$A$1:$CZ$288))</f>
        <v>76444</v>
      </c>
      <c r="CF162" s="176" cm="1">
        <f t="array" ref="CF162">_xlfn.XLOOKUP(CF$1,'PY1 Data(H)'!$A$1:$CZ$1,_xlfn.XLOOKUP($A162,'PY1 Data(H)'!$A$1:$A$288,'PY1 Data(H)'!$A$1:$CZ$288))</f>
        <v>0</v>
      </c>
      <c r="CG162" s="176" cm="1">
        <f t="array" ref="CG162">_xlfn.XLOOKUP(CG$1,'PY1 Data(H)'!$A$1:$CZ$1,_xlfn.XLOOKUP($A162,'PY1 Data(H)'!$A$1:$A$288,'PY1 Data(H)'!$A$1:$CZ$288))</f>
        <v>87174</v>
      </c>
      <c r="CH162" s="176" cm="1">
        <f t="array" ref="CH162">_xlfn.XLOOKUP(CH$1,'PY1 Data(H)'!$A$1:$CZ$1,_xlfn.XLOOKUP($A162,'PY1 Data(H)'!$A$1:$A$288,'PY1 Data(H)'!$A$1:$CZ$288))</f>
        <v>859</v>
      </c>
      <c r="CI162" s="176" cm="1">
        <f t="array" ref="CI162">_xlfn.XLOOKUP(CI$1,'PY1 Data(H)'!$A$1:$CZ$1,_xlfn.XLOOKUP($A162,'PY1 Data(H)'!$A$1:$A$288,'PY1 Data(H)'!$A$1:$CZ$288))</f>
        <v>73928</v>
      </c>
      <c r="CJ162" s="176" cm="1">
        <f t="array" ref="CJ162">_xlfn.XLOOKUP(CJ$1,'PY1 Data(H)'!$A$1:$CZ$1,_xlfn.XLOOKUP($A162,'PY1 Data(H)'!$A$1:$A$288,'PY1 Data(H)'!$A$1:$CZ$288))</f>
        <v>48775</v>
      </c>
      <c r="CK162" s="176" cm="1">
        <f t="array" ref="CK162">_xlfn.XLOOKUP(CK$1,'PY1 Data(H)'!$A$1:$CZ$1,_xlfn.XLOOKUP($A162,'PY1 Data(H)'!$A$1:$A$288,'PY1 Data(H)'!$A$1:$CZ$288))</f>
        <v>0</v>
      </c>
      <c r="CL162" s="176" cm="1">
        <f t="array" ref="CL162">_xlfn.XLOOKUP(CL$1,'PY1 Data(H)'!$A$1:$CZ$1,_xlfn.XLOOKUP($A162,'PY1 Data(H)'!$A$1:$A$288,'PY1 Data(H)'!$A$1:$CZ$288))</f>
        <v>0</v>
      </c>
      <c r="CM162" s="176" cm="1">
        <f t="array" ref="CM162">_xlfn.XLOOKUP(CM$1,'PY1 Data(H)'!$A$1:$CZ$1,_xlfn.XLOOKUP($A162,'PY1 Data(H)'!$A$1:$A$288,'PY1 Data(H)'!$A$1:$CZ$288))</f>
        <v>0</v>
      </c>
      <c r="CN162" s="176" cm="1">
        <f t="array" ref="CN162">_xlfn.XLOOKUP(CN$1,'PY1 Data(H)'!$A$1:$CZ$1,_xlfn.XLOOKUP($A162,'PY1 Data(H)'!$A$1:$A$288,'PY1 Data(H)'!$A$1:$CZ$288))</f>
        <v>49443</v>
      </c>
      <c r="CO162" s="176" cm="1">
        <f t="array" ref="CO162">_xlfn.XLOOKUP(CO$1,'PY1 Data(H)'!$A$1:$CZ$1,_xlfn.XLOOKUP($A162,'PY1 Data(H)'!$A$1:$A$288,'PY1 Data(H)'!$A$1:$CZ$288))</f>
        <v>908465</v>
      </c>
      <c r="CP162" s="176" cm="1">
        <f t="array" ref="CP162">_xlfn.XLOOKUP(CP$1,'PY1 Data(H)'!$A$1:$CZ$1,_xlfn.XLOOKUP($A162,'PY1 Data(H)'!$A$1:$A$288,'PY1 Data(H)'!$A$1:$CZ$288))</f>
        <v>0</v>
      </c>
      <c r="CQ162" s="176" cm="1">
        <f t="array" ref="CQ162">_xlfn.XLOOKUP(CQ$1,'PY1 Data(H)'!$A$1:$CZ$1,_xlfn.XLOOKUP($A162,'PY1 Data(H)'!$A$1:$A$288,'PY1 Data(H)'!$A$1:$CZ$288))</f>
        <v>0</v>
      </c>
      <c r="CR162" s="176" cm="1">
        <f t="array" ref="CR162">_xlfn.XLOOKUP(CR$1,'PY1 Data(H)'!$A$1:$CZ$1,_xlfn.XLOOKUP($A162,'PY1 Data(H)'!$A$1:$A$288,'PY1 Data(H)'!$A$1:$CZ$288))</f>
        <v>55460</v>
      </c>
      <c r="CS162" s="176" cm="1">
        <f t="array" ref="CS162">_xlfn.XLOOKUP(CS$1,'PY1 Data(H)'!$A$1:$CZ$1,_xlfn.XLOOKUP($A162,'PY1 Data(H)'!$A$1:$A$288,'PY1 Data(H)'!$A$1:$CZ$288))</f>
        <v>12199</v>
      </c>
      <c r="CT162" s="176" cm="1">
        <f t="array" ref="CT162">_xlfn.XLOOKUP(CT$1,'PY1 Data(H)'!$A$1:$CZ$1,_xlfn.XLOOKUP($A162,'PY1 Data(H)'!$A$1:$A$288,'PY1 Data(H)'!$A$1:$CZ$288))</f>
        <v>0</v>
      </c>
      <c r="CU162" s="176" cm="1">
        <f t="array" ref="CU162">_xlfn.XLOOKUP(CU$1,'PY1 Data(H)'!$A$1:$CZ$1,_xlfn.XLOOKUP($A162,'PY1 Data(H)'!$A$1:$A$288,'PY1 Data(H)'!$A$1:$CZ$288))</f>
        <v>38009</v>
      </c>
      <c r="CV162" s="176" cm="1">
        <f t="array" ref="CV162">_xlfn.XLOOKUP(CV$1,'PY1 Data(H)'!$A$1:$CZ$1,_xlfn.XLOOKUP($A162,'PY1 Data(H)'!$A$1:$A$288,'PY1 Data(H)'!$A$1:$CZ$288))</f>
        <v>0</v>
      </c>
      <c r="CW162" s="176" cm="1">
        <f t="array" ref="CW162">_xlfn.XLOOKUP(CW$1,'PY1 Data(H)'!$A$1:$CZ$1,_xlfn.XLOOKUP($A162,'PY1 Data(H)'!$A$1:$A$288,'PY1 Data(H)'!$A$1:$CZ$288))</f>
        <v>9010</v>
      </c>
      <c r="CX162" s="176" cm="1">
        <f t="array" ref="CX162">_xlfn.XLOOKUP(CX$1,'PY1 Data(H)'!$A$1:$CZ$1,_xlfn.XLOOKUP($A162,'PY1 Data(H)'!$A$1:$A$288,'PY1 Data(H)'!$A$1:$CZ$288))</f>
        <v>0</v>
      </c>
      <c r="CY162" s="176" cm="1">
        <f t="array" ref="CY162">_xlfn.XLOOKUP(CY$1,'PY1 Data(H)'!$A$1:$CZ$1,_xlfn.XLOOKUP($A162,'PY1 Data(H)'!$A$1:$A$288,'PY1 Data(H)'!$A$1:$CZ$288))</f>
        <v>0</v>
      </c>
    </row>
    <row r="163" spans="1:103" x14ac:dyDescent="0.3">
      <c r="D163" s="176" t="e" cm="1">
        <f t="array" ref="D163">_xlfn.XLOOKUP(D$1,'PY1 Data(H)'!$A$1:$CZ$1,_xlfn.XLOOKUP($A163,'PY1 Data(H)'!$A$1:$A$288,'PY1 Data(H)'!$A$1:$CZ$288))</f>
        <v>#N/A</v>
      </c>
      <c r="E163" s="176" t="e" cm="1">
        <f t="array" ref="E163">_xlfn.XLOOKUP(E$1,'PY1 Data(H)'!$A$1:$CZ$1,_xlfn.XLOOKUP($A163,'PY1 Data(H)'!$A$1:$A$288,'PY1 Data(H)'!$A$1:$CZ$288))</f>
        <v>#N/A</v>
      </c>
      <c r="F163" s="176" t="e" cm="1">
        <f t="array" ref="F163">_xlfn.XLOOKUP(F$1,'PY1 Data(H)'!$A$1:$CZ$1,_xlfn.XLOOKUP($A163,'PY1 Data(H)'!$A$1:$A$288,'PY1 Data(H)'!$A$1:$CZ$288))</f>
        <v>#N/A</v>
      </c>
      <c r="G163" s="176" t="e" cm="1">
        <f t="array" ref="G163">_xlfn.XLOOKUP(G$1,'PY1 Data(H)'!$A$1:$CZ$1,_xlfn.XLOOKUP($A163,'PY1 Data(H)'!$A$1:$A$288,'PY1 Data(H)'!$A$1:$CZ$288))</f>
        <v>#N/A</v>
      </c>
      <c r="H163" s="176" t="e" cm="1">
        <f t="array" ref="H163">_xlfn.XLOOKUP(H$1,'PY1 Data(H)'!$A$1:$CZ$1,_xlfn.XLOOKUP($A163,'PY1 Data(H)'!$A$1:$A$288,'PY1 Data(H)'!$A$1:$CZ$288))</f>
        <v>#N/A</v>
      </c>
      <c r="I163" s="176" t="e" cm="1">
        <f t="array" ref="I163">_xlfn.XLOOKUP(I$1,'PY1 Data(H)'!$A$1:$CZ$1,_xlfn.XLOOKUP($A163,'PY1 Data(H)'!$A$1:$A$288,'PY1 Data(H)'!$A$1:$CZ$288))</f>
        <v>#N/A</v>
      </c>
      <c r="J163" s="176" t="e" cm="1">
        <f t="array" ref="J163">_xlfn.XLOOKUP(J$1,'PY1 Data(H)'!$A$1:$CZ$1,_xlfn.XLOOKUP($A163,'PY1 Data(H)'!$A$1:$A$288,'PY1 Data(H)'!$A$1:$CZ$288))</f>
        <v>#N/A</v>
      </c>
      <c r="K163" s="176" t="e" cm="1">
        <f t="array" ref="K163">_xlfn.XLOOKUP(K$1,'PY1 Data(H)'!$A$1:$CZ$1,_xlfn.XLOOKUP($A163,'PY1 Data(H)'!$A$1:$A$288,'PY1 Data(H)'!$A$1:$CZ$288))</f>
        <v>#N/A</v>
      </c>
      <c r="L163" s="176" t="e" cm="1">
        <f t="array" ref="L163">_xlfn.XLOOKUP(L$1,'PY1 Data(H)'!$A$1:$CZ$1,_xlfn.XLOOKUP($A163,'PY1 Data(H)'!$A$1:$A$288,'PY1 Data(H)'!$A$1:$CZ$288))</f>
        <v>#N/A</v>
      </c>
      <c r="M163" s="176" t="e" cm="1">
        <f t="array" ref="M163">_xlfn.XLOOKUP(M$1,'PY1 Data(H)'!$A$1:$CZ$1,_xlfn.XLOOKUP($A163,'PY1 Data(H)'!$A$1:$A$288,'PY1 Data(H)'!$A$1:$CZ$288))</f>
        <v>#N/A</v>
      </c>
      <c r="N163" s="176" t="e" cm="1">
        <f t="array" ref="N163">_xlfn.XLOOKUP(N$1,'PY1 Data(H)'!$A$1:$CZ$1,_xlfn.XLOOKUP($A163,'PY1 Data(H)'!$A$1:$A$288,'PY1 Data(H)'!$A$1:$CZ$288))</f>
        <v>#N/A</v>
      </c>
      <c r="O163" s="176" t="e" cm="1">
        <f t="array" ref="O163">_xlfn.XLOOKUP(O$1,'PY1 Data(H)'!$A$1:$CZ$1,_xlfn.XLOOKUP($A163,'PY1 Data(H)'!$A$1:$A$288,'PY1 Data(H)'!$A$1:$CZ$288))</f>
        <v>#N/A</v>
      </c>
      <c r="P163" s="176" t="e" cm="1">
        <f t="array" ref="P163">_xlfn.XLOOKUP(P$1,'PY1 Data(H)'!$A$1:$CZ$1,_xlfn.XLOOKUP($A163,'PY1 Data(H)'!$A$1:$A$288,'PY1 Data(H)'!$A$1:$CZ$288))</f>
        <v>#N/A</v>
      </c>
      <c r="Q163" s="176" t="e" cm="1">
        <f t="array" ref="Q163">_xlfn.XLOOKUP(Q$1,'PY1 Data(H)'!$A$1:$CZ$1,_xlfn.XLOOKUP($A163,'PY1 Data(H)'!$A$1:$A$288,'PY1 Data(H)'!$A$1:$CZ$288))</f>
        <v>#N/A</v>
      </c>
      <c r="R163" s="176" t="e" cm="1">
        <f t="array" ref="R163">_xlfn.XLOOKUP(R$1,'PY1 Data(H)'!$A$1:$CZ$1,_xlfn.XLOOKUP($A163,'PY1 Data(H)'!$A$1:$A$288,'PY1 Data(H)'!$A$1:$CZ$288))</f>
        <v>#N/A</v>
      </c>
      <c r="S163" s="176" t="e" cm="1">
        <f t="array" ref="S163">_xlfn.XLOOKUP(S$1,'PY1 Data(H)'!$A$1:$CZ$1,_xlfn.XLOOKUP($A163,'PY1 Data(H)'!$A$1:$A$288,'PY1 Data(H)'!$A$1:$CZ$288))</f>
        <v>#N/A</v>
      </c>
      <c r="T163" s="176" t="e" cm="1">
        <f t="array" ref="T163">_xlfn.XLOOKUP(T$1,'PY1 Data(H)'!$A$1:$CZ$1,_xlfn.XLOOKUP($A163,'PY1 Data(H)'!$A$1:$A$288,'PY1 Data(H)'!$A$1:$CZ$288))</f>
        <v>#N/A</v>
      </c>
      <c r="U163" s="176" t="e" cm="1">
        <f t="array" ref="U163">_xlfn.XLOOKUP(U$1,'PY1 Data(H)'!$A$1:$CZ$1,_xlfn.XLOOKUP($A163,'PY1 Data(H)'!$A$1:$A$288,'PY1 Data(H)'!$A$1:$CZ$288))</f>
        <v>#N/A</v>
      </c>
      <c r="V163" s="176" t="e" cm="1">
        <f t="array" ref="V163">_xlfn.XLOOKUP(V$1,'PY1 Data(H)'!$A$1:$CZ$1,_xlfn.XLOOKUP($A163,'PY1 Data(H)'!$A$1:$A$288,'PY1 Data(H)'!$A$1:$CZ$288))</f>
        <v>#N/A</v>
      </c>
      <c r="W163" s="176" t="e" cm="1">
        <f t="array" ref="W163">_xlfn.XLOOKUP(W$1,'PY1 Data(H)'!$A$1:$CZ$1,_xlfn.XLOOKUP($A163,'PY1 Data(H)'!$A$1:$A$288,'PY1 Data(H)'!$A$1:$CZ$288))</f>
        <v>#N/A</v>
      </c>
      <c r="X163" s="176" t="e" cm="1">
        <f t="array" ref="X163">_xlfn.XLOOKUP(X$1,'PY1 Data(H)'!$A$1:$CZ$1,_xlfn.XLOOKUP($A163,'PY1 Data(H)'!$A$1:$A$288,'PY1 Data(H)'!$A$1:$CZ$288))</f>
        <v>#N/A</v>
      </c>
      <c r="Y163" s="176" t="e" cm="1">
        <f t="array" ref="Y163">_xlfn.XLOOKUP(Y$1,'PY1 Data(H)'!$A$1:$CZ$1,_xlfn.XLOOKUP($A163,'PY1 Data(H)'!$A$1:$A$288,'PY1 Data(H)'!$A$1:$CZ$288))</f>
        <v>#N/A</v>
      </c>
      <c r="Z163" s="176" t="e" cm="1">
        <f t="array" ref="Z163">_xlfn.XLOOKUP(Z$1,'PY1 Data(H)'!$A$1:$CZ$1,_xlfn.XLOOKUP($A163,'PY1 Data(H)'!$A$1:$A$288,'PY1 Data(H)'!$A$1:$CZ$288))</f>
        <v>#N/A</v>
      </c>
      <c r="AA163" s="176" t="e" cm="1">
        <f t="array" ref="AA163">_xlfn.XLOOKUP(AA$1,'PY1 Data(H)'!$A$1:$CZ$1,_xlfn.XLOOKUP($A163,'PY1 Data(H)'!$A$1:$A$288,'PY1 Data(H)'!$A$1:$CZ$288))</f>
        <v>#N/A</v>
      </c>
      <c r="AB163" s="176" t="e" cm="1">
        <f t="array" ref="AB163">_xlfn.XLOOKUP(AB$1,'PY1 Data(H)'!$A$1:$CZ$1,_xlfn.XLOOKUP($A163,'PY1 Data(H)'!$A$1:$A$288,'PY1 Data(H)'!$A$1:$CZ$288))</f>
        <v>#N/A</v>
      </c>
      <c r="AC163" s="176" t="e" cm="1">
        <f t="array" ref="AC163">_xlfn.XLOOKUP(AC$1,'PY1 Data(H)'!$A$1:$CZ$1,_xlfn.XLOOKUP($A163,'PY1 Data(H)'!$A$1:$A$288,'PY1 Data(H)'!$A$1:$CZ$288))</f>
        <v>#N/A</v>
      </c>
      <c r="AD163" s="176" t="e" cm="1">
        <f t="array" ref="AD163">_xlfn.XLOOKUP(AD$1,'PY1 Data(H)'!$A$1:$CZ$1,_xlfn.XLOOKUP($A163,'PY1 Data(H)'!$A$1:$A$288,'PY1 Data(H)'!$A$1:$CZ$288))</f>
        <v>#N/A</v>
      </c>
      <c r="AE163" s="176" t="e" cm="1">
        <f t="array" ref="AE163">_xlfn.XLOOKUP(AE$1,'PY1 Data(H)'!$A$1:$CZ$1,_xlfn.XLOOKUP($A163,'PY1 Data(H)'!$A$1:$A$288,'PY1 Data(H)'!$A$1:$CZ$288))</f>
        <v>#N/A</v>
      </c>
      <c r="AF163" s="176" t="e" cm="1">
        <f t="array" ref="AF163">_xlfn.XLOOKUP(AF$1,'PY1 Data(H)'!$A$1:$CZ$1,_xlfn.XLOOKUP($A163,'PY1 Data(H)'!$A$1:$A$288,'PY1 Data(H)'!$A$1:$CZ$288))</f>
        <v>#N/A</v>
      </c>
      <c r="AG163" s="176" t="e" cm="1">
        <f t="array" ref="AG163">_xlfn.XLOOKUP(AG$1,'PY1 Data(H)'!$A$1:$CZ$1,_xlfn.XLOOKUP($A163,'PY1 Data(H)'!$A$1:$A$288,'PY1 Data(H)'!$A$1:$CZ$288))</f>
        <v>#N/A</v>
      </c>
      <c r="AH163" s="176" t="e" cm="1">
        <f t="array" ref="AH163">_xlfn.XLOOKUP(AH$1,'PY1 Data(H)'!$A$1:$CZ$1,_xlfn.XLOOKUP($A163,'PY1 Data(H)'!$A$1:$A$288,'PY1 Data(H)'!$A$1:$CZ$288))</f>
        <v>#N/A</v>
      </c>
      <c r="AI163" s="176" t="e" cm="1">
        <f t="array" ref="AI163">_xlfn.XLOOKUP(AI$1,'PY1 Data(H)'!$A$1:$CZ$1,_xlfn.XLOOKUP($A163,'PY1 Data(H)'!$A$1:$A$288,'PY1 Data(H)'!$A$1:$CZ$288))</f>
        <v>#N/A</v>
      </c>
      <c r="AJ163" s="176" t="e" cm="1">
        <f t="array" ref="AJ163">_xlfn.XLOOKUP(AJ$1,'PY1 Data(H)'!$A$1:$CZ$1,_xlfn.XLOOKUP($A163,'PY1 Data(H)'!$A$1:$A$288,'PY1 Data(H)'!$A$1:$CZ$288))</f>
        <v>#N/A</v>
      </c>
      <c r="AK163" s="176" t="e" cm="1">
        <f t="array" ref="AK163">_xlfn.XLOOKUP(AK$1,'PY1 Data(H)'!$A$1:$CZ$1,_xlfn.XLOOKUP($A163,'PY1 Data(H)'!$A$1:$A$288,'PY1 Data(H)'!$A$1:$CZ$288))</f>
        <v>#N/A</v>
      </c>
      <c r="AL163" s="176" t="e" cm="1">
        <f t="array" ref="AL163">_xlfn.XLOOKUP(AL$1,'PY1 Data(H)'!$A$1:$CZ$1,_xlfn.XLOOKUP($A163,'PY1 Data(H)'!$A$1:$A$288,'PY1 Data(H)'!$A$1:$CZ$288))</f>
        <v>#N/A</v>
      </c>
      <c r="AM163" s="176" t="e" cm="1">
        <f t="array" ref="AM163">_xlfn.XLOOKUP(AM$1,'PY1 Data(H)'!$A$1:$CZ$1,_xlfn.XLOOKUP($A163,'PY1 Data(H)'!$A$1:$A$288,'PY1 Data(H)'!$A$1:$CZ$288))</f>
        <v>#N/A</v>
      </c>
      <c r="AN163" s="176" t="e" cm="1">
        <f t="array" ref="AN163">_xlfn.XLOOKUP(AN$1,'PY1 Data(H)'!$A$1:$CZ$1,_xlfn.XLOOKUP($A163,'PY1 Data(H)'!$A$1:$A$288,'PY1 Data(H)'!$A$1:$CZ$288))</f>
        <v>#N/A</v>
      </c>
      <c r="AO163" s="176" t="e" cm="1">
        <f t="array" ref="AO163">_xlfn.XLOOKUP(AO$1,'PY1 Data(H)'!$A$1:$CZ$1,_xlfn.XLOOKUP($A163,'PY1 Data(H)'!$A$1:$A$288,'PY1 Data(H)'!$A$1:$CZ$288))</f>
        <v>#N/A</v>
      </c>
      <c r="AP163" s="176" t="e" cm="1">
        <f t="array" ref="AP163">_xlfn.XLOOKUP(AP$1,'PY1 Data(H)'!$A$1:$CZ$1,_xlfn.XLOOKUP($A163,'PY1 Data(H)'!$A$1:$A$288,'PY1 Data(H)'!$A$1:$CZ$288))</f>
        <v>#N/A</v>
      </c>
      <c r="AQ163" s="176" t="e" cm="1">
        <f t="array" ref="AQ163">_xlfn.XLOOKUP(AQ$1,'PY1 Data(H)'!$A$1:$CZ$1,_xlfn.XLOOKUP($A163,'PY1 Data(H)'!$A$1:$A$288,'PY1 Data(H)'!$A$1:$CZ$288))</f>
        <v>#N/A</v>
      </c>
      <c r="AR163" s="176" t="e" cm="1">
        <f t="array" ref="AR163">_xlfn.XLOOKUP(AR$1,'PY1 Data(H)'!$A$1:$CZ$1,_xlfn.XLOOKUP($A163,'PY1 Data(H)'!$A$1:$A$288,'PY1 Data(H)'!$A$1:$CZ$288))</f>
        <v>#N/A</v>
      </c>
      <c r="AS163" s="176" t="e" cm="1">
        <f t="array" ref="AS163">_xlfn.XLOOKUP(AS$1,'PY1 Data(H)'!$A$1:$CZ$1,_xlfn.XLOOKUP($A163,'PY1 Data(H)'!$A$1:$A$288,'PY1 Data(H)'!$A$1:$CZ$288))</f>
        <v>#N/A</v>
      </c>
      <c r="AT163" s="176" t="e" cm="1">
        <f t="array" ref="AT163">_xlfn.XLOOKUP(AT$1,'PY1 Data(H)'!$A$1:$CZ$1,_xlfn.XLOOKUP($A163,'PY1 Data(H)'!$A$1:$A$288,'PY1 Data(H)'!$A$1:$CZ$288))</f>
        <v>#N/A</v>
      </c>
      <c r="AU163" s="176" t="e" cm="1">
        <f t="array" ref="AU163">_xlfn.XLOOKUP(AU$1,'PY1 Data(H)'!$A$1:$CZ$1,_xlfn.XLOOKUP($A163,'PY1 Data(H)'!$A$1:$A$288,'PY1 Data(H)'!$A$1:$CZ$288))</f>
        <v>#N/A</v>
      </c>
      <c r="AV163" s="176" t="e" cm="1">
        <f t="array" ref="AV163">_xlfn.XLOOKUP(AV$1,'PY1 Data(H)'!$A$1:$CZ$1,_xlfn.XLOOKUP($A163,'PY1 Data(H)'!$A$1:$A$288,'PY1 Data(H)'!$A$1:$CZ$288))</f>
        <v>#N/A</v>
      </c>
      <c r="AW163" s="176" t="e" cm="1">
        <f t="array" ref="AW163">_xlfn.XLOOKUP(AW$1,'PY1 Data(H)'!$A$1:$CZ$1,_xlfn.XLOOKUP($A163,'PY1 Data(H)'!$A$1:$A$288,'PY1 Data(H)'!$A$1:$CZ$288))</f>
        <v>#N/A</v>
      </c>
      <c r="AX163" s="176" t="e" cm="1">
        <f t="array" ref="AX163">_xlfn.XLOOKUP(AX$1,'PY1 Data(H)'!$A$1:$CZ$1,_xlfn.XLOOKUP($A163,'PY1 Data(H)'!$A$1:$A$288,'PY1 Data(H)'!$A$1:$CZ$288))</f>
        <v>#N/A</v>
      </c>
      <c r="AY163" s="176" t="e" cm="1">
        <f t="array" ref="AY163">_xlfn.XLOOKUP(AY$1,'PY1 Data(H)'!$A$1:$CZ$1,_xlfn.XLOOKUP($A163,'PY1 Data(H)'!$A$1:$A$288,'PY1 Data(H)'!$A$1:$CZ$288))</f>
        <v>#N/A</v>
      </c>
      <c r="AZ163" s="176" t="e" cm="1">
        <f t="array" ref="AZ163">_xlfn.XLOOKUP(AZ$1,'PY1 Data(H)'!$A$1:$CZ$1,_xlfn.XLOOKUP($A163,'PY1 Data(H)'!$A$1:$A$288,'PY1 Data(H)'!$A$1:$CZ$288))</f>
        <v>#N/A</v>
      </c>
      <c r="BA163" s="176" t="e" cm="1">
        <f t="array" ref="BA163">_xlfn.XLOOKUP(BA$1,'PY1 Data(H)'!$A$1:$CZ$1,_xlfn.XLOOKUP($A163,'PY1 Data(H)'!$A$1:$A$288,'PY1 Data(H)'!$A$1:$CZ$288))</f>
        <v>#N/A</v>
      </c>
      <c r="BB163" s="176" t="e" cm="1">
        <f t="array" ref="BB163">_xlfn.XLOOKUP(BB$1,'PY1 Data(H)'!$A$1:$CZ$1,_xlfn.XLOOKUP($A163,'PY1 Data(H)'!$A$1:$A$288,'PY1 Data(H)'!$A$1:$CZ$288))</f>
        <v>#N/A</v>
      </c>
      <c r="BC163" s="176" t="e" cm="1">
        <f t="array" ref="BC163">_xlfn.XLOOKUP(BC$1,'PY1 Data(H)'!$A$1:$CZ$1,_xlfn.XLOOKUP($A163,'PY1 Data(H)'!$A$1:$A$288,'PY1 Data(H)'!$A$1:$CZ$288))</f>
        <v>#N/A</v>
      </c>
      <c r="BD163" s="176" t="e" cm="1">
        <f t="array" ref="BD163">_xlfn.XLOOKUP(BD$1,'PY1 Data(H)'!$A$1:$CZ$1,_xlfn.XLOOKUP($A163,'PY1 Data(H)'!$A$1:$A$288,'PY1 Data(H)'!$A$1:$CZ$288))</f>
        <v>#N/A</v>
      </c>
      <c r="BE163" s="176" t="e" cm="1">
        <f t="array" ref="BE163">_xlfn.XLOOKUP(BE$1,'PY1 Data(H)'!$A$1:$CZ$1,_xlfn.XLOOKUP($A163,'PY1 Data(H)'!$A$1:$A$288,'PY1 Data(H)'!$A$1:$CZ$288))</f>
        <v>#N/A</v>
      </c>
      <c r="BF163" s="176" t="e" cm="1">
        <f t="array" ref="BF163">_xlfn.XLOOKUP(BF$1,'PY1 Data(H)'!$A$1:$CZ$1,_xlfn.XLOOKUP($A163,'PY1 Data(H)'!$A$1:$A$288,'PY1 Data(H)'!$A$1:$CZ$288))</f>
        <v>#N/A</v>
      </c>
      <c r="BG163" s="176" t="e" cm="1">
        <f t="array" ref="BG163">_xlfn.XLOOKUP(BG$1,'PY1 Data(H)'!$A$1:$CZ$1,_xlfn.XLOOKUP($A163,'PY1 Data(H)'!$A$1:$A$288,'PY1 Data(H)'!$A$1:$CZ$288))</f>
        <v>#N/A</v>
      </c>
      <c r="BH163" s="176" t="e" cm="1">
        <f t="array" ref="BH163">_xlfn.XLOOKUP(BH$1,'PY1 Data(H)'!$A$1:$CZ$1,_xlfn.XLOOKUP($A163,'PY1 Data(H)'!$A$1:$A$288,'PY1 Data(H)'!$A$1:$CZ$288))</f>
        <v>#N/A</v>
      </c>
      <c r="BI163" s="176" t="e" cm="1">
        <f t="array" ref="BI163">_xlfn.XLOOKUP(BI$1,'PY1 Data(H)'!$A$1:$CZ$1,_xlfn.XLOOKUP($A163,'PY1 Data(H)'!$A$1:$A$288,'PY1 Data(H)'!$A$1:$CZ$288))</f>
        <v>#N/A</v>
      </c>
      <c r="BJ163" s="176" t="e" cm="1">
        <f t="array" ref="BJ163">_xlfn.XLOOKUP(BJ$1,'PY1 Data(H)'!$A$1:$CZ$1,_xlfn.XLOOKUP($A163,'PY1 Data(H)'!$A$1:$A$288,'PY1 Data(H)'!$A$1:$CZ$288))</f>
        <v>#N/A</v>
      </c>
      <c r="BK163" s="176" t="e" cm="1">
        <f t="array" ref="BK163">_xlfn.XLOOKUP(BK$1,'PY1 Data(H)'!$A$1:$CZ$1,_xlfn.XLOOKUP($A163,'PY1 Data(H)'!$A$1:$A$288,'PY1 Data(H)'!$A$1:$CZ$288))</f>
        <v>#N/A</v>
      </c>
      <c r="BL163" s="176" t="e" cm="1">
        <f t="array" ref="BL163">_xlfn.XLOOKUP(BL$1,'PY1 Data(H)'!$A$1:$CZ$1,_xlfn.XLOOKUP($A163,'PY1 Data(H)'!$A$1:$A$288,'PY1 Data(H)'!$A$1:$CZ$288))</f>
        <v>#N/A</v>
      </c>
      <c r="BM163" s="176" t="e" cm="1">
        <f t="array" ref="BM163">_xlfn.XLOOKUP(BM$1,'PY1 Data(H)'!$A$1:$CZ$1,_xlfn.XLOOKUP($A163,'PY1 Data(H)'!$A$1:$A$288,'PY1 Data(H)'!$A$1:$CZ$288))</f>
        <v>#N/A</v>
      </c>
      <c r="BN163" s="176" t="e" cm="1">
        <f t="array" ref="BN163">_xlfn.XLOOKUP(BN$1,'PY1 Data(H)'!$A$1:$CZ$1,_xlfn.XLOOKUP($A163,'PY1 Data(H)'!$A$1:$A$288,'PY1 Data(H)'!$A$1:$CZ$288))</f>
        <v>#N/A</v>
      </c>
      <c r="BO163" s="176" t="e" cm="1">
        <f t="array" ref="BO163">_xlfn.XLOOKUP(BO$1,'PY1 Data(H)'!$A$1:$CZ$1,_xlfn.XLOOKUP($A163,'PY1 Data(H)'!$A$1:$A$288,'PY1 Data(H)'!$A$1:$CZ$288))</f>
        <v>#N/A</v>
      </c>
      <c r="BP163" s="176" t="e" cm="1">
        <f t="array" ref="BP163">_xlfn.XLOOKUP(BP$1,'PY1 Data(H)'!$A$1:$CZ$1,_xlfn.XLOOKUP($A163,'PY1 Data(H)'!$A$1:$A$288,'PY1 Data(H)'!$A$1:$CZ$288))</f>
        <v>#N/A</v>
      </c>
      <c r="BQ163" s="176" t="e" cm="1">
        <f t="array" ref="BQ163">_xlfn.XLOOKUP(BQ$1,'PY1 Data(H)'!$A$1:$CZ$1,_xlfn.XLOOKUP($A163,'PY1 Data(H)'!$A$1:$A$288,'PY1 Data(H)'!$A$1:$CZ$288))</f>
        <v>#N/A</v>
      </c>
      <c r="BR163" s="176" t="e" cm="1">
        <f t="array" ref="BR163">_xlfn.XLOOKUP(BR$1,'PY1 Data(H)'!$A$1:$CZ$1,_xlfn.XLOOKUP($A163,'PY1 Data(H)'!$A$1:$A$288,'PY1 Data(H)'!$A$1:$CZ$288))</f>
        <v>#N/A</v>
      </c>
      <c r="BS163" s="176" t="e" cm="1">
        <f t="array" ref="BS163">_xlfn.XLOOKUP(BS$1,'PY1 Data(H)'!$A$1:$CZ$1,_xlfn.XLOOKUP($A163,'PY1 Data(H)'!$A$1:$A$288,'PY1 Data(H)'!$A$1:$CZ$288))</f>
        <v>#N/A</v>
      </c>
      <c r="BT163" s="176" t="e" cm="1">
        <f t="array" ref="BT163">_xlfn.XLOOKUP(BT$1,'PY1 Data(H)'!$A$1:$CZ$1,_xlfn.XLOOKUP($A163,'PY1 Data(H)'!$A$1:$A$288,'PY1 Data(H)'!$A$1:$CZ$288))</f>
        <v>#N/A</v>
      </c>
      <c r="BU163" s="176" t="e" cm="1">
        <f t="array" ref="BU163">_xlfn.XLOOKUP(BU$1,'PY1 Data(H)'!$A$1:$CZ$1,_xlfn.XLOOKUP($A163,'PY1 Data(H)'!$A$1:$A$288,'PY1 Data(H)'!$A$1:$CZ$288))</f>
        <v>#N/A</v>
      </c>
      <c r="BV163" s="176" t="e" cm="1">
        <f t="array" ref="BV163">_xlfn.XLOOKUP(BV$1,'PY1 Data(H)'!$A$1:$CZ$1,_xlfn.XLOOKUP($A163,'PY1 Data(H)'!$A$1:$A$288,'PY1 Data(H)'!$A$1:$CZ$288))</f>
        <v>#N/A</v>
      </c>
      <c r="BW163" s="176" t="e" cm="1">
        <f t="array" ref="BW163">_xlfn.XLOOKUP(BW$1,'PY1 Data(H)'!$A$1:$CZ$1,_xlfn.XLOOKUP($A163,'PY1 Data(H)'!$A$1:$A$288,'PY1 Data(H)'!$A$1:$CZ$288))</f>
        <v>#N/A</v>
      </c>
      <c r="BX163" s="176" t="e" cm="1">
        <f t="array" ref="BX163">_xlfn.XLOOKUP(BX$1,'PY1 Data(H)'!$A$1:$CZ$1,_xlfn.XLOOKUP($A163,'PY1 Data(H)'!$A$1:$A$288,'PY1 Data(H)'!$A$1:$CZ$288))</f>
        <v>#N/A</v>
      </c>
      <c r="BY163" s="176" t="e" cm="1">
        <f t="array" ref="BY163">_xlfn.XLOOKUP(BY$1,'PY1 Data(H)'!$A$1:$CZ$1,_xlfn.XLOOKUP($A163,'PY1 Data(H)'!$A$1:$A$288,'PY1 Data(H)'!$A$1:$CZ$288))</f>
        <v>#N/A</v>
      </c>
      <c r="BZ163" s="176" t="e" cm="1">
        <f t="array" ref="BZ163">_xlfn.XLOOKUP(BZ$1,'PY1 Data(H)'!$A$1:$CZ$1,_xlfn.XLOOKUP($A163,'PY1 Data(H)'!$A$1:$A$288,'PY1 Data(H)'!$A$1:$CZ$288))</f>
        <v>#N/A</v>
      </c>
      <c r="CA163" s="176" t="e" cm="1">
        <f t="array" ref="CA163">_xlfn.XLOOKUP(CA$1,'PY1 Data(H)'!$A$1:$CZ$1,_xlfn.XLOOKUP($A163,'PY1 Data(H)'!$A$1:$A$288,'PY1 Data(H)'!$A$1:$CZ$288))</f>
        <v>#N/A</v>
      </c>
      <c r="CB163" s="176" t="e" cm="1">
        <f t="array" ref="CB163">_xlfn.XLOOKUP(CB$1,'PY1 Data(H)'!$A$1:$CZ$1,_xlfn.XLOOKUP($A163,'PY1 Data(H)'!$A$1:$A$288,'PY1 Data(H)'!$A$1:$CZ$288))</f>
        <v>#N/A</v>
      </c>
      <c r="CC163" s="176" t="e" cm="1">
        <f t="array" ref="CC163">_xlfn.XLOOKUP(CC$1,'PY1 Data(H)'!$A$1:$CZ$1,_xlfn.XLOOKUP($A163,'PY1 Data(H)'!$A$1:$A$288,'PY1 Data(H)'!$A$1:$CZ$288))</f>
        <v>#N/A</v>
      </c>
      <c r="CD163" s="176" t="e" cm="1">
        <f t="array" ref="CD163">_xlfn.XLOOKUP(CD$1,'PY1 Data(H)'!$A$1:$CZ$1,_xlfn.XLOOKUP($A163,'PY1 Data(H)'!$A$1:$A$288,'PY1 Data(H)'!$A$1:$CZ$288))</f>
        <v>#N/A</v>
      </c>
      <c r="CE163" s="176" t="e" cm="1">
        <f t="array" ref="CE163">_xlfn.XLOOKUP(CE$1,'PY1 Data(H)'!$A$1:$CZ$1,_xlfn.XLOOKUP($A163,'PY1 Data(H)'!$A$1:$A$288,'PY1 Data(H)'!$A$1:$CZ$288))</f>
        <v>#N/A</v>
      </c>
      <c r="CF163" s="176" t="e" cm="1">
        <f t="array" ref="CF163">_xlfn.XLOOKUP(CF$1,'PY1 Data(H)'!$A$1:$CZ$1,_xlfn.XLOOKUP($A163,'PY1 Data(H)'!$A$1:$A$288,'PY1 Data(H)'!$A$1:$CZ$288))</f>
        <v>#N/A</v>
      </c>
      <c r="CG163" s="176" t="e" cm="1">
        <f t="array" ref="CG163">_xlfn.XLOOKUP(CG$1,'PY1 Data(H)'!$A$1:$CZ$1,_xlfn.XLOOKUP($A163,'PY1 Data(H)'!$A$1:$A$288,'PY1 Data(H)'!$A$1:$CZ$288))</f>
        <v>#N/A</v>
      </c>
      <c r="CH163" s="176" t="e" cm="1">
        <f t="array" ref="CH163">_xlfn.XLOOKUP(CH$1,'PY1 Data(H)'!$A$1:$CZ$1,_xlfn.XLOOKUP($A163,'PY1 Data(H)'!$A$1:$A$288,'PY1 Data(H)'!$A$1:$CZ$288))</f>
        <v>#N/A</v>
      </c>
      <c r="CI163" s="176" t="e" cm="1">
        <f t="array" ref="CI163">_xlfn.XLOOKUP(CI$1,'PY1 Data(H)'!$A$1:$CZ$1,_xlfn.XLOOKUP($A163,'PY1 Data(H)'!$A$1:$A$288,'PY1 Data(H)'!$A$1:$CZ$288))</f>
        <v>#N/A</v>
      </c>
      <c r="CJ163" s="176" t="e" cm="1">
        <f t="array" ref="CJ163">_xlfn.XLOOKUP(CJ$1,'PY1 Data(H)'!$A$1:$CZ$1,_xlfn.XLOOKUP($A163,'PY1 Data(H)'!$A$1:$A$288,'PY1 Data(H)'!$A$1:$CZ$288))</f>
        <v>#N/A</v>
      </c>
      <c r="CK163" s="176" t="e" cm="1">
        <f t="array" ref="CK163">_xlfn.XLOOKUP(CK$1,'PY1 Data(H)'!$A$1:$CZ$1,_xlfn.XLOOKUP($A163,'PY1 Data(H)'!$A$1:$A$288,'PY1 Data(H)'!$A$1:$CZ$288))</f>
        <v>#N/A</v>
      </c>
      <c r="CL163" s="176" t="e" cm="1">
        <f t="array" ref="CL163">_xlfn.XLOOKUP(CL$1,'PY1 Data(H)'!$A$1:$CZ$1,_xlfn.XLOOKUP($A163,'PY1 Data(H)'!$A$1:$A$288,'PY1 Data(H)'!$A$1:$CZ$288))</f>
        <v>#N/A</v>
      </c>
      <c r="CM163" s="176" t="e" cm="1">
        <f t="array" ref="CM163">_xlfn.XLOOKUP(CM$1,'PY1 Data(H)'!$A$1:$CZ$1,_xlfn.XLOOKUP($A163,'PY1 Data(H)'!$A$1:$A$288,'PY1 Data(H)'!$A$1:$CZ$288))</f>
        <v>#N/A</v>
      </c>
      <c r="CN163" s="176" t="e" cm="1">
        <f t="array" ref="CN163">_xlfn.XLOOKUP(CN$1,'PY1 Data(H)'!$A$1:$CZ$1,_xlfn.XLOOKUP($A163,'PY1 Data(H)'!$A$1:$A$288,'PY1 Data(H)'!$A$1:$CZ$288))</f>
        <v>#N/A</v>
      </c>
      <c r="CO163" s="176" t="e" cm="1">
        <f t="array" ref="CO163">_xlfn.XLOOKUP(CO$1,'PY1 Data(H)'!$A$1:$CZ$1,_xlfn.XLOOKUP($A163,'PY1 Data(H)'!$A$1:$A$288,'PY1 Data(H)'!$A$1:$CZ$288))</f>
        <v>#N/A</v>
      </c>
      <c r="CP163" s="176" t="e" cm="1">
        <f t="array" ref="CP163">_xlfn.XLOOKUP(CP$1,'PY1 Data(H)'!$A$1:$CZ$1,_xlfn.XLOOKUP($A163,'PY1 Data(H)'!$A$1:$A$288,'PY1 Data(H)'!$A$1:$CZ$288))</f>
        <v>#N/A</v>
      </c>
      <c r="CQ163" s="176" t="e" cm="1">
        <f t="array" ref="CQ163">_xlfn.XLOOKUP(CQ$1,'PY1 Data(H)'!$A$1:$CZ$1,_xlfn.XLOOKUP($A163,'PY1 Data(H)'!$A$1:$A$288,'PY1 Data(H)'!$A$1:$CZ$288))</f>
        <v>#N/A</v>
      </c>
      <c r="CR163" s="176" t="e" cm="1">
        <f t="array" ref="CR163">_xlfn.XLOOKUP(CR$1,'PY1 Data(H)'!$A$1:$CZ$1,_xlfn.XLOOKUP($A163,'PY1 Data(H)'!$A$1:$A$288,'PY1 Data(H)'!$A$1:$CZ$288))</f>
        <v>#N/A</v>
      </c>
      <c r="CS163" s="176" t="e" cm="1">
        <f t="array" ref="CS163">_xlfn.XLOOKUP(CS$1,'PY1 Data(H)'!$A$1:$CZ$1,_xlfn.XLOOKUP($A163,'PY1 Data(H)'!$A$1:$A$288,'PY1 Data(H)'!$A$1:$CZ$288))</f>
        <v>#N/A</v>
      </c>
      <c r="CT163" s="176" t="e" cm="1">
        <f t="array" ref="CT163">_xlfn.XLOOKUP(CT$1,'PY1 Data(H)'!$A$1:$CZ$1,_xlfn.XLOOKUP($A163,'PY1 Data(H)'!$A$1:$A$288,'PY1 Data(H)'!$A$1:$CZ$288))</f>
        <v>#N/A</v>
      </c>
      <c r="CU163" s="176" t="e" cm="1">
        <f t="array" ref="CU163">_xlfn.XLOOKUP(CU$1,'PY1 Data(H)'!$A$1:$CZ$1,_xlfn.XLOOKUP($A163,'PY1 Data(H)'!$A$1:$A$288,'PY1 Data(H)'!$A$1:$CZ$288))</f>
        <v>#N/A</v>
      </c>
      <c r="CV163" s="176" t="e" cm="1">
        <f t="array" ref="CV163">_xlfn.XLOOKUP(CV$1,'PY1 Data(H)'!$A$1:$CZ$1,_xlfn.XLOOKUP($A163,'PY1 Data(H)'!$A$1:$A$288,'PY1 Data(H)'!$A$1:$CZ$288))</f>
        <v>#N/A</v>
      </c>
      <c r="CW163" s="176" t="e" cm="1">
        <f t="array" ref="CW163">_xlfn.XLOOKUP(CW$1,'PY1 Data(H)'!$A$1:$CZ$1,_xlfn.XLOOKUP($A163,'PY1 Data(H)'!$A$1:$A$288,'PY1 Data(H)'!$A$1:$CZ$288))</f>
        <v>#N/A</v>
      </c>
      <c r="CX163" s="176" t="e" cm="1">
        <f t="array" ref="CX163">_xlfn.XLOOKUP(CX$1,'PY1 Data(H)'!$A$1:$CZ$1,_xlfn.XLOOKUP($A163,'PY1 Data(H)'!$A$1:$A$288,'PY1 Data(H)'!$A$1:$CZ$288))</f>
        <v>#N/A</v>
      </c>
      <c r="CY163" s="176" t="e" cm="1">
        <f t="array" ref="CY163">_xlfn.XLOOKUP(CY$1,'PY1 Data(H)'!$A$1:$CZ$1,_xlfn.XLOOKUP($A163,'PY1 Data(H)'!$A$1:$A$288,'PY1 Data(H)'!$A$1:$CZ$288))</f>
        <v>#N/A</v>
      </c>
    </row>
    <row r="164" spans="1:103" x14ac:dyDescent="0.3">
      <c r="D164" s="176" t="e" cm="1">
        <f t="array" ref="D164">_xlfn.XLOOKUP(D$1,'PY1 Data(H)'!$A$1:$CZ$1,_xlfn.XLOOKUP($A164,'PY1 Data(H)'!$A$1:$A$288,'PY1 Data(H)'!$A$1:$CZ$288))</f>
        <v>#N/A</v>
      </c>
      <c r="E164" s="176" t="e" cm="1">
        <f t="array" ref="E164">_xlfn.XLOOKUP(E$1,'PY1 Data(H)'!$A$1:$CZ$1,_xlfn.XLOOKUP($A164,'PY1 Data(H)'!$A$1:$A$288,'PY1 Data(H)'!$A$1:$CZ$288))</f>
        <v>#N/A</v>
      </c>
      <c r="F164" s="176" t="e" cm="1">
        <f t="array" ref="F164">_xlfn.XLOOKUP(F$1,'PY1 Data(H)'!$A$1:$CZ$1,_xlfn.XLOOKUP($A164,'PY1 Data(H)'!$A$1:$A$288,'PY1 Data(H)'!$A$1:$CZ$288))</f>
        <v>#N/A</v>
      </c>
      <c r="G164" s="176" t="e" cm="1">
        <f t="array" ref="G164">_xlfn.XLOOKUP(G$1,'PY1 Data(H)'!$A$1:$CZ$1,_xlfn.XLOOKUP($A164,'PY1 Data(H)'!$A$1:$A$288,'PY1 Data(H)'!$A$1:$CZ$288))</f>
        <v>#N/A</v>
      </c>
      <c r="H164" s="176" t="e" cm="1">
        <f t="array" ref="H164">_xlfn.XLOOKUP(H$1,'PY1 Data(H)'!$A$1:$CZ$1,_xlfn.XLOOKUP($A164,'PY1 Data(H)'!$A$1:$A$288,'PY1 Data(H)'!$A$1:$CZ$288))</f>
        <v>#N/A</v>
      </c>
      <c r="I164" s="176" t="e" cm="1">
        <f t="array" ref="I164">_xlfn.XLOOKUP(I$1,'PY1 Data(H)'!$A$1:$CZ$1,_xlfn.XLOOKUP($A164,'PY1 Data(H)'!$A$1:$A$288,'PY1 Data(H)'!$A$1:$CZ$288))</f>
        <v>#N/A</v>
      </c>
      <c r="J164" s="176" t="e" cm="1">
        <f t="array" ref="J164">_xlfn.XLOOKUP(J$1,'PY1 Data(H)'!$A$1:$CZ$1,_xlfn.XLOOKUP($A164,'PY1 Data(H)'!$A$1:$A$288,'PY1 Data(H)'!$A$1:$CZ$288))</f>
        <v>#N/A</v>
      </c>
      <c r="K164" s="176" t="e" cm="1">
        <f t="array" ref="K164">_xlfn.XLOOKUP(K$1,'PY1 Data(H)'!$A$1:$CZ$1,_xlfn.XLOOKUP($A164,'PY1 Data(H)'!$A$1:$A$288,'PY1 Data(H)'!$A$1:$CZ$288))</f>
        <v>#N/A</v>
      </c>
      <c r="L164" s="176" t="e" cm="1">
        <f t="array" ref="L164">_xlfn.XLOOKUP(L$1,'PY1 Data(H)'!$A$1:$CZ$1,_xlfn.XLOOKUP($A164,'PY1 Data(H)'!$A$1:$A$288,'PY1 Data(H)'!$A$1:$CZ$288))</f>
        <v>#N/A</v>
      </c>
      <c r="M164" s="176" t="e" cm="1">
        <f t="array" ref="M164">_xlfn.XLOOKUP(M$1,'PY1 Data(H)'!$A$1:$CZ$1,_xlfn.XLOOKUP($A164,'PY1 Data(H)'!$A$1:$A$288,'PY1 Data(H)'!$A$1:$CZ$288))</f>
        <v>#N/A</v>
      </c>
      <c r="N164" s="176" t="e" cm="1">
        <f t="array" ref="N164">_xlfn.XLOOKUP(N$1,'PY1 Data(H)'!$A$1:$CZ$1,_xlfn.XLOOKUP($A164,'PY1 Data(H)'!$A$1:$A$288,'PY1 Data(H)'!$A$1:$CZ$288))</f>
        <v>#N/A</v>
      </c>
      <c r="O164" s="176" t="e" cm="1">
        <f t="array" ref="O164">_xlfn.XLOOKUP(O$1,'PY1 Data(H)'!$A$1:$CZ$1,_xlfn.XLOOKUP($A164,'PY1 Data(H)'!$A$1:$A$288,'PY1 Data(H)'!$A$1:$CZ$288))</f>
        <v>#N/A</v>
      </c>
      <c r="P164" s="176" t="e" cm="1">
        <f t="array" ref="P164">_xlfn.XLOOKUP(P$1,'PY1 Data(H)'!$A$1:$CZ$1,_xlfn.XLOOKUP($A164,'PY1 Data(H)'!$A$1:$A$288,'PY1 Data(H)'!$A$1:$CZ$288))</f>
        <v>#N/A</v>
      </c>
      <c r="Q164" s="176" t="e" cm="1">
        <f t="array" ref="Q164">_xlfn.XLOOKUP(Q$1,'PY1 Data(H)'!$A$1:$CZ$1,_xlfn.XLOOKUP($A164,'PY1 Data(H)'!$A$1:$A$288,'PY1 Data(H)'!$A$1:$CZ$288))</f>
        <v>#N/A</v>
      </c>
      <c r="R164" s="176" t="e" cm="1">
        <f t="array" ref="R164">_xlfn.XLOOKUP(R$1,'PY1 Data(H)'!$A$1:$CZ$1,_xlfn.XLOOKUP($A164,'PY1 Data(H)'!$A$1:$A$288,'PY1 Data(H)'!$A$1:$CZ$288))</f>
        <v>#N/A</v>
      </c>
      <c r="S164" s="176" t="e" cm="1">
        <f t="array" ref="S164">_xlfn.XLOOKUP(S$1,'PY1 Data(H)'!$A$1:$CZ$1,_xlfn.XLOOKUP($A164,'PY1 Data(H)'!$A$1:$A$288,'PY1 Data(H)'!$A$1:$CZ$288))</f>
        <v>#N/A</v>
      </c>
      <c r="T164" s="176" t="e" cm="1">
        <f t="array" ref="T164">_xlfn.XLOOKUP(T$1,'PY1 Data(H)'!$A$1:$CZ$1,_xlfn.XLOOKUP($A164,'PY1 Data(H)'!$A$1:$A$288,'PY1 Data(H)'!$A$1:$CZ$288))</f>
        <v>#N/A</v>
      </c>
      <c r="U164" s="176" t="e" cm="1">
        <f t="array" ref="U164">_xlfn.XLOOKUP(U$1,'PY1 Data(H)'!$A$1:$CZ$1,_xlfn.XLOOKUP($A164,'PY1 Data(H)'!$A$1:$A$288,'PY1 Data(H)'!$A$1:$CZ$288))</f>
        <v>#N/A</v>
      </c>
      <c r="V164" s="176" t="e" cm="1">
        <f t="array" ref="V164">_xlfn.XLOOKUP(V$1,'PY1 Data(H)'!$A$1:$CZ$1,_xlfn.XLOOKUP($A164,'PY1 Data(H)'!$A$1:$A$288,'PY1 Data(H)'!$A$1:$CZ$288))</f>
        <v>#N/A</v>
      </c>
      <c r="W164" s="176" t="e" cm="1">
        <f t="array" ref="W164">_xlfn.XLOOKUP(W$1,'PY1 Data(H)'!$A$1:$CZ$1,_xlfn.XLOOKUP($A164,'PY1 Data(H)'!$A$1:$A$288,'PY1 Data(H)'!$A$1:$CZ$288))</f>
        <v>#N/A</v>
      </c>
      <c r="X164" s="176" t="e" cm="1">
        <f t="array" ref="X164">_xlfn.XLOOKUP(X$1,'PY1 Data(H)'!$A$1:$CZ$1,_xlfn.XLOOKUP($A164,'PY1 Data(H)'!$A$1:$A$288,'PY1 Data(H)'!$A$1:$CZ$288))</f>
        <v>#N/A</v>
      </c>
      <c r="Y164" s="176" t="e" cm="1">
        <f t="array" ref="Y164">_xlfn.XLOOKUP(Y$1,'PY1 Data(H)'!$A$1:$CZ$1,_xlfn.XLOOKUP($A164,'PY1 Data(H)'!$A$1:$A$288,'PY1 Data(H)'!$A$1:$CZ$288))</f>
        <v>#N/A</v>
      </c>
      <c r="Z164" s="176" t="e" cm="1">
        <f t="array" ref="Z164">_xlfn.XLOOKUP(Z$1,'PY1 Data(H)'!$A$1:$CZ$1,_xlfn.XLOOKUP($A164,'PY1 Data(H)'!$A$1:$A$288,'PY1 Data(H)'!$A$1:$CZ$288))</f>
        <v>#N/A</v>
      </c>
      <c r="AA164" s="176" t="e" cm="1">
        <f t="array" ref="AA164">_xlfn.XLOOKUP(AA$1,'PY1 Data(H)'!$A$1:$CZ$1,_xlfn.XLOOKUP($A164,'PY1 Data(H)'!$A$1:$A$288,'PY1 Data(H)'!$A$1:$CZ$288))</f>
        <v>#N/A</v>
      </c>
      <c r="AB164" s="176" t="e" cm="1">
        <f t="array" ref="AB164">_xlfn.XLOOKUP(AB$1,'PY1 Data(H)'!$A$1:$CZ$1,_xlfn.XLOOKUP($A164,'PY1 Data(H)'!$A$1:$A$288,'PY1 Data(H)'!$A$1:$CZ$288))</f>
        <v>#N/A</v>
      </c>
      <c r="AC164" s="176" t="e" cm="1">
        <f t="array" ref="AC164">_xlfn.XLOOKUP(AC$1,'PY1 Data(H)'!$A$1:$CZ$1,_xlfn.XLOOKUP($A164,'PY1 Data(H)'!$A$1:$A$288,'PY1 Data(H)'!$A$1:$CZ$288))</f>
        <v>#N/A</v>
      </c>
      <c r="AD164" s="176" t="e" cm="1">
        <f t="array" ref="AD164">_xlfn.XLOOKUP(AD$1,'PY1 Data(H)'!$A$1:$CZ$1,_xlfn.XLOOKUP($A164,'PY1 Data(H)'!$A$1:$A$288,'PY1 Data(H)'!$A$1:$CZ$288))</f>
        <v>#N/A</v>
      </c>
      <c r="AE164" s="176" t="e" cm="1">
        <f t="array" ref="AE164">_xlfn.XLOOKUP(AE$1,'PY1 Data(H)'!$A$1:$CZ$1,_xlfn.XLOOKUP($A164,'PY1 Data(H)'!$A$1:$A$288,'PY1 Data(H)'!$A$1:$CZ$288))</f>
        <v>#N/A</v>
      </c>
      <c r="AF164" s="176" t="e" cm="1">
        <f t="array" ref="AF164">_xlfn.XLOOKUP(AF$1,'PY1 Data(H)'!$A$1:$CZ$1,_xlfn.XLOOKUP($A164,'PY1 Data(H)'!$A$1:$A$288,'PY1 Data(H)'!$A$1:$CZ$288))</f>
        <v>#N/A</v>
      </c>
      <c r="AG164" s="176" t="e" cm="1">
        <f t="array" ref="AG164">_xlfn.XLOOKUP(AG$1,'PY1 Data(H)'!$A$1:$CZ$1,_xlfn.XLOOKUP($A164,'PY1 Data(H)'!$A$1:$A$288,'PY1 Data(H)'!$A$1:$CZ$288))</f>
        <v>#N/A</v>
      </c>
      <c r="AH164" s="176" t="e" cm="1">
        <f t="array" ref="AH164">_xlfn.XLOOKUP(AH$1,'PY1 Data(H)'!$A$1:$CZ$1,_xlfn.XLOOKUP($A164,'PY1 Data(H)'!$A$1:$A$288,'PY1 Data(H)'!$A$1:$CZ$288))</f>
        <v>#N/A</v>
      </c>
      <c r="AI164" s="176" t="e" cm="1">
        <f t="array" ref="AI164">_xlfn.XLOOKUP(AI$1,'PY1 Data(H)'!$A$1:$CZ$1,_xlfn.XLOOKUP($A164,'PY1 Data(H)'!$A$1:$A$288,'PY1 Data(H)'!$A$1:$CZ$288))</f>
        <v>#N/A</v>
      </c>
      <c r="AJ164" s="176" t="e" cm="1">
        <f t="array" ref="AJ164">_xlfn.XLOOKUP(AJ$1,'PY1 Data(H)'!$A$1:$CZ$1,_xlfn.XLOOKUP($A164,'PY1 Data(H)'!$A$1:$A$288,'PY1 Data(H)'!$A$1:$CZ$288))</f>
        <v>#N/A</v>
      </c>
      <c r="AK164" s="176" t="e" cm="1">
        <f t="array" ref="AK164">_xlfn.XLOOKUP(AK$1,'PY1 Data(H)'!$A$1:$CZ$1,_xlfn.XLOOKUP($A164,'PY1 Data(H)'!$A$1:$A$288,'PY1 Data(H)'!$A$1:$CZ$288))</f>
        <v>#N/A</v>
      </c>
      <c r="AL164" s="176" t="e" cm="1">
        <f t="array" ref="AL164">_xlfn.XLOOKUP(AL$1,'PY1 Data(H)'!$A$1:$CZ$1,_xlfn.XLOOKUP($A164,'PY1 Data(H)'!$A$1:$A$288,'PY1 Data(H)'!$A$1:$CZ$288))</f>
        <v>#N/A</v>
      </c>
      <c r="AM164" s="176" t="e" cm="1">
        <f t="array" ref="AM164">_xlfn.XLOOKUP(AM$1,'PY1 Data(H)'!$A$1:$CZ$1,_xlfn.XLOOKUP($A164,'PY1 Data(H)'!$A$1:$A$288,'PY1 Data(H)'!$A$1:$CZ$288))</f>
        <v>#N/A</v>
      </c>
      <c r="AN164" s="176" t="e" cm="1">
        <f t="array" ref="AN164">_xlfn.XLOOKUP(AN$1,'PY1 Data(H)'!$A$1:$CZ$1,_xlfn.XLOOKUP($A164,'PY1 Data(H)'!$A$1:$A$288,'PY1 Data(H)'!$A$1:$CZ$288))</f>
        <v>#N/A</v>
      </c>
      <c r="AO164" s="176" t="e" cm="1">
        <f t="array" ref="AO164">_xlfn.XLOOKUP(AO$1,'PY1 Data(H)'!$A$1:$CZ$1,_xlfn.XLOOKUP($A164,'PY1 Data(H)'!$A$1:$A$288,'PY1 Data(H)'!$A$1:$CZ$288))</f>
        <v>#N/A</v>
      </c>
      <c r="AP164" s="176" t="e" cm="1">
        <f t="array" ref="AP164">_xlfn.XLOOKUP(AP$1,'PY1 Data(H)'!$A$1:$CZ$1,_xlfn.XLOOKUP($A164,'PY1 Data(H)'!$A$1:$A$288,'PY1 Data(H)'!$A$1:$CZ$288))</f>
        <v>#N/A</v>
      </c>
      <c r="AQ164" s="176" t="e" cm="1">
        <f t="array" ref="AQ164">_xlfn.XLOOKUP(AQ$1,'PY1 Data(H)'!$A$1:$CZ$1,_xlfn.XLOOKUP($A164,'PY1 Data(H)'!$A$1:$A$288,'PY1 Data(H)'!$A$1:$CZ$288))</f>
        <v>#N/A</v>
      </c>
      <c r="AR164" s="176" t="e" cm="1">
        <f t="array" ref="AR164">_xlfn.XLOOKUP(AR$1,'PY1 Data(H)'!$A$1:$CZ$1,_xlfn.XLOOKUP($A164,'PY1 Data(H)'!$A$1:$A$288,'PY1 Data(H)'!$A$1:$CZ$288))</f>
        <v>#N/A</v>
      </c>
      <c r="AS164" s="176" t="e" cm="1">
        <f t="array" ref="AS164">_xlfn.XLOOKUP(AS$1,'PY1 Data(H)'!$A$1:$CZ$1,_xlfn.XLOOKUP($A164,'PY1 Data(H)'!$A$1:$A$288,'PY1 Data(H)'!$A$1:$CZ$288))</f>
        <v>#N/A</v>
      </c>
      <c r="AT164" s="176" t="e" cm="1">
        <f t="array" ref="AT164">_xlfn.XLOOKUP(AT$1,'PY1 Data(H)'!$A$1:$CZ$1,_xlfn.XLOOKUP($A164,'PY1 Data(H)'!$A$1:$A$288,'PY1 Data(H)'!$A$1:$CZ$288))</f>
        <v>#N/A</v>
      </c>
      <c r="AU164" s="176" t="e" cm="1">
        <f t="array" ref="AU164">_xlfn.XLOOKUP(AU$1,'PY1 Data(H)'!$A$1:$CZ$1,_xlfn.XLOOKUP($A164,'PY1 Data(H)'!$A$1:$A$288,'PY1 Data(H)'!$A$1:$CZ$288))</f>
        <v>#N/A</v>
      </c>
      <c r="AV164" s="176" t="e" cm="1">
        <f t="array" ref="AV164">_xlfn.XLOOKUP(AV$1,'PY1 Data(H)'!$A$1:$CZ$1,_xlfn.XLOOKUP($A164,'PY1 Data(H)'!$A$1:$A$288,'PY1 Data(H)'!$A$1:$CZ$288))</f>
        <v>#N/A</v>
      </c>
      <c r="AW164" s="176" t="e" cm="1">
        <f t="array" ref="AW164">_xlfn.XLOOKUP(AW$1,'PY1 Data(H)'!$A$1:$CZ$1,_xlfn.XLOOKUP($A164,'PY1 Data(H)'!$A$1:$A$288,'PY1 Data(H)'!$A$1:$CZ$288))</f>
        <v>#N/A</v>
      </c>
      <c r="AX164" s="176" t="e" cm="1">
        <f t="array" ref="AX164">_xlfn.XLOOKUP(AX$1,'PY1 Data(H)'!$A$1:$CZ$1,_xlfn.XLOOKUP($A164,'PY1 Data(H)'!$A$1:$A$288,'PY1 Data(H)'!$A$1:$CZ$288))</f>
        <v>#N/A</v>
      </c>
      <c r="AY164" s="176" t="e" cm="1">
        <f t="array" ref="AY164">_xlfn.XLOOKUP(AY$1,'PY1 Data(H)'!$A$1:$CZ$1,_xlfn.XLOOKUP($A164,'PY1 Data(H)'!$A$1:$A$288,'PY1 Data(H)'!$A$1:$CZ$288))</f>
        <v>#N/A</v>
      </c>
      <c r="AZ164" s="176" t="e" cm="1">
        <f t="array" ref="AZ164">_xlfn.XLOOKUP(AZ$1,'PY1 Data(H)'!$A$1:$CZ$1,_xlfn.XLOOKUP($A164,'PY1 Data(H)'!$A$1:$A$288,'PY1 Data(H)'!$A$1:$CZ$288))</f>
        <v>#N/A</v>
      </c>
      <c r="BA164" s="176" t="e" cm="1">
        <f t="array" ref="BA164">_xlfn.XLOOKUP(BA$1,'PY1 Data(H)'!$A$1:$CZ$1,_xlfn.XLOOKUP($A164,'PY1 Data(H)'!$A$1:$A$288,'PY1 Data(H)'!$A$1:$CZ$288))</f>
        <v>#N/A</v>
      </c>
      <c r="BB164" s="176" t="e" cm="1">
        <f t="array" ref="BB164">_xlfn.XLOOKUP(BB$1,'PY1 Data(H)'!$A$1:$CZ$1,_xlfn.XLOOKUP($A164,'PY1 Data(H)'!$A$1:$A$288,'PY1 Data(H)'!$A$1:$CZ$288))</f>
        <v>#N/A</v>
      </c>
      <c r="BC164" s="176" t="e" cm="1">
        <f t="array" ref="BC164">_xlfn.XLOOKUP(BC$1,'PY1 Data(H)'!$A$1:$CZ$1,_xlfn.XLOOKUP($A164,'PY1 Data(H)'!$A$1:$A$288,'PY1 Data(H)'!$A$1:$CZ$288))</f>
        <v>#N/A</v>
      </c>
      <c r="BD164" s="176" t="e" cm="1">
        <f t="array" ref="BD164">_xlfn.XLOOKUP(BD$1,'PY1 Data(H)'!$A$1:$CZ$1,_xlfn.XLOOKUP($A164,'PY1 Data(H)'!$A$1:$A$288,'PY1 Data(H)'!$A$1:$CZ$288))</f>
        <v>#N/A</v>
      </c>
      <c r="BE164" s="176" t="e" cm="1">
        <f t="array" ref="BE164">_xlfn.XLOOKUP(BE$1,'PY1 Data(H)'!$A$1:$CZ$1,_xlfn.XLOOKUP($A164,'PY1 Data(H)'!$A$1:$A$288,'PY1 Data(H)'!$A$1:$CZ$288))</f>
        <v>#N/A</v>
      </c>
      <c r="BF164" s="176" t="e" cm="1">
        <f t="array" ref="BF164">_xlfn.XLOOKUP(BF$1,'PY1 Data(H)'!$A$1:$CZ$1,_xlfn.XLOOKUP($A164,'PY1 Data(H)'!$A$1:$A$288,'PY1 Data(H)'!$A$1:$CZ$288))</f>
        <v>#N/A</v>
      </c>
      <c r="BG164" s="176" t="e" cm="1">
        <f t="array" ref="BG164">_xlfn.XLOOKUP(BG$1,'PY1 Data(H)'!$A$1:$CZ$1,_xlfn.XLOOKUP($A164,'PY1 Data(H)'!$A$1:$A$288,'PY1 Data(H)'!$A$1:$CZ$288))</f>
        <v>#N/A</v>
      </c>
      <c r="BH164" s="176" t="e" cm="1">
        <f t="array" ref="BH164">_xlfn.XLOOKUP(BH$1,'PY1 Data(H)'!$A$1:$CZ$1,_xlfn.XLOOKUP($A164,'PY1 Data(H)'!$A$1:$A$288,'PY1 Data(H)'!$A$1:$CZ$288))</f>
        <v>#N/A</v>
      </c>
      <c r="BI164" s="176" t="e" cm="1">
        <f t="array" ref="BI164">_xlfn.XLOOKUP(BI$1,'PY1 Data(H)'!$A$1:$CZ$1,_xlfn.XLOOKUP($A164,'PY1 Data(H)'!$A$1:$A$288,'PY1 Data(H)'!$A$1:$CZ$288))</f>
        <v>#N/A</v>
      </c>
      <c r="BJ164" s="176" t="e" cm="1">
        <f t="array" ref="BJ164">_xlfn.XLOOKUP(BJ$1,'PY1 Data(H)'!$A$1:$CZ$1,_xlfn.XLOOKUP($A164,'PY1 Data(H)'!$A$1:$A$288,'PY1 Data(H)'!$A$1:$CZ$288))</f>
        <v>#N/A</v>
      </c>
      <c r="BK164" s="176" t="e" cm="1">
        <f t="array" ref="BK164">_xlfn.XLOOKUP(BK$1,'PY1 Data(H)'!$A$1:$CZ$1,_xlfn.XLOOKUP($A164,'PY1 Data(H)'!$A$1:$A$288,'PY1 Data(H)'!$A$1:$CZ$288))</f>
        <v>#N/A</v>
      </c>
      <c r="BL164" s="176" t="e" cm="1">
        <f t="array" ref="BL164">_xlfn.XLOOKUP(BL$1,'PY1 Data(H)'!$A$1:$CZ$1,_xlfn.XLOOKUP($A164,'PY1 Data(H)'!$A$1:$A$288,'PY1 Data(H)'!$A$1:$CZ$288))</f>
        <v>#N/A</v>
      </c>
      <c r="BM164" s="176" t="e" cm="1">
        <f t="array" ref="BM164">_xlfn.XLOOKUP(BM$1,'PY1 Data(H)'!$A$1:$CZ$1,_xlfn.XLOOKUP($A164,'PY1 Data(H)'!$A$1:$A$288,'PY1 Data(H)'!$A$1:$CZ$288))</f>
        <v>#N/A</v>
      </c>
      <c r="BN164" s="176" t="e" cm="1">
        <f t="array" ref="BN164">_xlfn.XLOOKUP(BN$1,'PY1 Data(H)'!$A$1:$CZ$1,_xlfn.XLOOKUP($A164,'PY1 Data(H)'!$A$1:$A$288,'PY1 Data(H)'!$A$1:$CZ$288))</f>
        <v>#N/A</v>
      </c>
      <c r="BO164" s="176" t="e" cm="1">
        <f t="array" ref="BO164">_xlfn.XLOOKUP(BO$1,'PY1 Data(H)'!$A$1:$CZ$1,_xlfn.XLOOKUP($A164,'PY1 Data(H)'!$A$1:$A$288,'PY1 Data(H)'!$A$1:$CZ$288))</f>
        <v>#N/A</v>
      </c>
      <c r="BP164" s="176" t="e" cm="1">
        <f t="array" ref="BP164">_xlfn.XLOOKUP(BP$1,'PY1 Data(H)'!$A$1:$CZ$1,_xlfn.XLOOKUP($A164,'PY1 Data(H)'!$A$1:$A$288,'PY1 Data(H)'!$A$1:$CZ$288))</f>
        <v>#N/A</v>
      </c>
      <c r="BQ164" s="176" t="e" cm="1">
        <f t="array" ref="BQ164">_xlfn.XLOOKUP(BQ$1,'PY1 Data(H)'!$A$1:$CZ$1,_xlfn.XLOOKUP($A164,'PY1 Data(H)'!$A$1:$A$288,'PY1 Data(H)'!$A$1:$CZ$288))</f>
        <v>#N/A</v>
      </c>
      <c r="BR164" s="176" t="e" cm="1">
        <f t="array" ref="BR164">_xlfn.XLOOKUP(BR$1,'PY1 Data(H)'!$A$1:$CZ$1,_xlfn.XLOOKUP($A164,'PY1 Data(H)'!$A$1:$A$288,'PY1 Data(H)'!$A$1:$CZ$288))</f>
        <v>#N/A</v>
      </c>
      <c r="BS164" s="176" t="e" cm="1">
        <f t="array" ref="BS164">_xlfn.XLOOKUP(BS$1,'PY1 Data(H)'!$A$1:$CZ$1,_xlfn.XLOOKUP($A164,'PY1 Data(H)'!$A$1:$A$288,'PY1 Data(H)'!$A$1:$CZ$288))</f>
        <v>#N/A</v>
      </c>
      <c r="BT164" s="176" t="e" cm="1">
        <f t="array" ref="BT164">_xlfn.XLOOKUP(BT$1,'PY1 Data(H)'!$A$1:$CZ$1,_xlfn.XLOOKUP($A164,'PY1 Data(H)'!$A$1:$A$288,'PY1 Data(H)'!$A$1:$CZ$288))</f>
        <v>#N/A</v>
      </c>
      <c r="BU164" s="176" t="e" cm="1">
        <f t="array" ref="BU164">_xlfn.XLOOKUP(BU$1,'PY1 Data(H)'!$A$1:$CZ$1,_xlfn.XLOOKUP($A164,'PY1 Data(H)'!$A$1:$A$288,'PY1 Data(H)'!$A$1:$CZ$288))</f>
        <v>#N/A</v>
      </c>
      <c r="BV164" s="176" t="e" cm="1">
        <f t="array" ref="BV164">_xlfn.XLOOKUP(BV$1,'PY1 Data(H)'!$A$1:$CZ$1,_xlfn.XLOOKUP($A164,'PY1 Data(H)'!$A$1:$A$288,'PY1 Data(H)'!$A$1:$CZ$288))</f>
        <v>#N/A</v>
      </c>
      <c r="BW164" s="176" t="e" cm="1">
        <f t="array" ref="BW164">_xlfn.XLOOKUP(BW$1,'PY1 Data(H)'!$A$1:$CZ$1,_xlfn.XLOOKUP($A164,'PY1 Data(H)'!$A$1:$A$288,'PY1 Data(H)'!$A$1:$CZ$288))</f>
        <v>#N/A</v>
      </c>
      <c r="BX164" s="176" t="e" cm="1">
        <f t="array" ref="BX164">_xlfn.XLOOKUP(BX$1,'PY1 Data(H)'!$A$1:$CZ$1,_xlfn.XLOOKUP($A164,'PY1 Data(H)'!$A$1:$A$288,'PY1 Data(H)'!$A$1:$CZ$288))</f>
        <v>#N/A</v>
      </c>
      <c r="BY164" s="176" t="e" cm="1">
        <f t="array" ref="BY164">_xlfn.XLOOKUP(BY$1,'PY1 Data(H)'!$A$1:$CZ$1,_xlfn.XLOOKUP($A164,'PY1 Data(H)'!$A$1:$A$288,'PY1 Data(H)'!$A$1:$CZ$288))</f>
        <v>#N/A</v>
      </c>
      <c r="BZ164" s="176" t="e" cm="1">
        <f t="array" ref="BZ164">_xlfn.XLOOKUP(BZ$1,'PY1 Data(H)'!$A$1:$CZ$1,_xlfn.XLOOKUP($A164,'PY1 Data(H)'!$A$1:$A$288,'PY1 Data(H)'!$A$1:$CZ$288))</f>
        <v>#N/A</v>
      </c>
      <c r="CA164" s="176" t="e" cm="1">
        <f t="array" ref="CA164">_xlfn.XLOOKUP(CA$1,'PY1 Data(H)'!$A$1:$CZ$1,_xlfn.XLOOKUP($A164,'PY1 Data(H)'!$A$1:$A$288,'PY1 Data(H)'!$A$1:$CZ$288))</f>
        <v>#N/A</v>
      </c>
      <c r="CB164" s="176" t="e" cm="1">
        <f t="array" ref="CB164">_xlfn.XLOOKUP(CB$1,'PY1 Data(H)'!$A$1:$CZ$1,_xlfn.XLOOKUP($A164,'PY1 Data(H)'!$A$1:$A$288,'PY1 Data(H)'!$A$1:$CZ$288))</f>
        <v>#N/A</v>
      </c>
      <c r="CC164" s="176" t="e" cm="1">
        <f t="array" ref="CC164">_xlfn.XLOOKUP(CC$1,'PY1 Data(H)'!$A$1:$CZ$1,_xlfn.XLOOKUP($A164,'PY1 Data(H)'!$A$1:$A$288,'PY1 Data(H)'!$A$1:$CZ$288))</f>
        <v>#N/A</v>
      </c>
      <c r="CD164" s="176" t="e" cm="1">
        <f t="array" ref="CD164">_xlfn.XLOOKUP(CD$1,'PY1 Data(H)'!$A$1:$CZ$1,_xlfn.XLOOKUP($A164,'PY1 Data(H)'!$A$1:$A$288,'PY1 Data(H)'!$A$1:$CZ$288))</f>
        <v>#N/A</v>
      </c>
      <c r="CE164" s="176" t="e" cm="1">
        <f t="array" ref="CE164">_xlfn.XLOOKUP(CE$1,'PY1 Data(H)'!$A$1:$CZ$1,_xlfn.XLOOKUP($A164,'PY1 Data(H)'!$A$1:$A$288,'PY1 Data(H)'!$A$1:$CZ$288))</f>
        <v>#N/A</v>
      </c>
      <c r="CF164" s="176" t="e" cm="1">
        <f t="array" ref="CF164">_xlfn.XLOOKUP(CF$1,'PY1 Data(H)'!$A$1:$CZ$1,_xlfn.XLOOKUP($A164,'PY1 Data(H)'!$A$1:$A$288,'PY1 Data(H)'!$A$1:$CZ$288))</f>
        <v>#N/A</v>
      </c>
      <c r="CG164" s="176" t="e" cm="1">
        <f t="array" ref="CG164">_xlfn.XLOOKUP(CG$1,'PY1 Data(H)'!$A$1:$CZ$1,_xlfn.XLOOKUP($A164,'PY1 Data(H)'!$A$1:$A$288,'PY1 Data(H)'!$A$1:$CZ$288))</f>
        <v>#N/A</v>
      </c>
      <c r="CH164" s="176" t="e" cm="1">
        <f t="array" ref="CH164">_xlfn.XLOOKUP(CH$1,'PY1 Data(H)'!$A$1:$CZ$1,_xlfn.XLOOKUP($A164,'PY1 Data(H)'!$A$1:$A$288,'PY1 Data(H)'!$A$1:$CZ$288))</f>
        <v>#N/A</v>
      </c>
      <c r="CI164" s="176" t="e" cm="1">
        <f t="array" ref="CI164">_xlfn.XLOOKUP(CI$1,'PY1 Data(H)'!$A$1:$CZ$1,_xlfn.XLOOKUP($A164,'PY1 Data(H)'!$A$1:$A$288,'PY1 Data(H)'!$A$1:$CZ$288))</f>
        <v>#N/A</v>
      </c>
      <c r="CJ164" s="176" t="e" cm="1">
        <f t="array" ref="CJ164">_xlfn.XLOOKUP(CJ$1,'PY1 Data(H)'!$A$1:$CZ$1,_xlfn.XLOOKUP($A164,'PY1 Data(H)'!$A$1:$A$288,'PY1 Data(H)'!$A$1:$CZ$288))</f>
        <v>#N/A</v>
      </c>
      <c r="CK164" s="176" t="e" cm="1">
        <f t="array" ref="CK164">_xlfn.XLOOKUP(CK$1,'PY1 Data(H)'!$A$1:$CZ$1,_xlfn.XLOOKUP($A164,'PY1 Data(H)'!$A$1:$A$288,'PY1 Data(H)'!$A$1:$CZ$288))</f>
        <v>#N/A</v>
      </c>
      <c r="CL164" s="176" t="e" cm="1">
        <f t="array" ref="CL164">_xlfn.XLOOKUP(CL$1,'PY1 Data(H)'!$A$1:$CZ$1,_xlfn.XLOOKUP($A164,'PY1 Data(H)'!$A$1:$A$288,'PY1 Data(H)'!$A$1:$CZ$288))</f>
        <v>#N/A</v>
      </c>
      <c r="CM164" s="176" t="e" cm="1">
        <f t="array" ref="CM164">_xlfn.XLOOKUP(CM$1,'PY1 Data(H)'!$A$1:$CZ$1,_xlfn.XLOOKUP($A164,'PY1 Data(H)'!$A$1:$A$288,'PY1 Data(H)'!$A$1:$CZ$288))</f>
        <v>#N/A</v>
      </c>
      <c r="CN164" s="176" t="e" cm="1">
        <f t="array" ref="CN164">_xlfn.XLOOKUP(CN$1,'PY1 Data(H)'!$A$1:$CZ$1,_xlfn.XLOOKUP($A164,'PY1 Data(H)'!$A$1:$A$288,'PY1 Data(H)'!$A$1:$CZ$288))</f>
        <v>#N/A</v>
      </c>
      <c r="CO164" s="176" t="e" cm="1">
        <f t="array" ref="CO164">_xlfn.XLOOKUP(CO$1,'PY1 Data(H)'!$A$1:$CZ$1,_xlfn.XLOOKUP($A164,'PY1 Data(H)'!$A$1:$A$288,'PY1 Data(H)'!$A$1:$CZ$288))</f>
        <v>#N/A</v>
      </c>
      <c r="CP164" s="176" t="e" cm="1">
        <f t="array" ref="CP164">_xlfn.XLOOKUP(CP$1,'PY1 Data(H)'!$A$1:$CZ$1,_xlfn.XLOOKUP($A164,'PY1 Data(H)'!$A$1:$A$288,'PY1 Data(H)'!$A$1:$CZ$288))</f>
        <v>#N/A</v>
      </c>
      <c r="CQ164" s="176" t="e" cm="1">
        <f t="array" ref="CQ164">_xlfn.XLOOKUP(CQ$1,'PY1 Data(H)'!$A$1:$CZ$1,_xlfn.XLOOKUP($A164,'PY1 Data(H)'!$A$1:$A$288,'PY1 Data(H)'!$A$1:$CZ$288))</f>
        <v>#N/A</v>
      </c>
      <c r="CR164" s="176" t="e" cm="1">
        <f t="array" ref="CR164">_xlfn.XLOOKUP(CR$1,'PY1 Data(H)'!$A$1:$CZ$1,_xlfn.XLOOKUP($A164,'PY1 Data(H)'!$A$1:$A$288,'PY1 Data(H)'!$A$1:$CZ$288))</f>
        <v>#N/A</v>
      </c>
      <c r="CS164" s="176" t="e" cm="1">
        <f t="array" ref="CS164">_xlfn.XLOOKUP(CS$1,'PY1 Data(H)'!$A$1:$CZ$1,_xlfn.XLOOKUP($A164,'PY1 Data(H)'!$A$1:$A$288,'PY1 Data(H)'!$A$1:$CZ$288))</f>
        <v>#N/A</v>
      </c>
      <c r="CT164" s="176" t="e" cm="1">
        <f t="array" ref="CT164">_xlfn.XLOOKUP(CT$1,'PY1 Data(H)'!$A$1:$CZ$1,_xlfn.XLOOKUP($A164,'PY1 Data(H)'!$A$1:$A$288,'PY1 Data(H)'!$A$1:$CZ$288))</f>
        <v>#N/A</v>
      </c>
      <c r="CU164" s="176" t="e" cm="1">
        <f t="array" ref="CU164">_xlfn.XLOOKUP(CU$1,'PY1 Data(H)'!$A$1:$CZ$1,_xlfn.XLOOKUP($A164,'PY1 Data(H)'!$A$1:$A$288,'PY1 Data(H)'!$A$1:$CZ$288))</f>
        <v>#N/A</v>
      </c>
      <c r="CV164" s="176" t="e" cm="1">
        <f t="array" ref="CV164">_xlfn.XLOOKUP(CV$1,'PY1 Data(H)'!$A$1:$CZ$1,_xlfn.XLOOKUP($A164,'PY1 Data(H)'!$A$1:$A$288,'PY1 Data(H)'!$A$1:$CZ$288))</f>
        <v>#N/A</v>
      </c>
      <c r="CW164" s="176" t="e" cm="1">
        <f t="array" ref="CW164">_xlfn.XLOOKUP(CW$1,'PY1 Data(H)'!$A$1:$CZ$1,_xlfn.XLOOKUP($A164,'PY1 Data(H)'!$A$1:$A$288,'PY1 Data(H)'!$A$1:$CZ$288))</f>
        <v>#N/A</v>
      </c>
      <c r="CX164" s="176" t="e" cm="1">
        <f t="array" ref="CX164">_xlfn.XLOOKUP(CX$1,'PY1 Data(H)'!$A$1:$CZ$1,_xlfn.XLOOKUP($A164,'PY1 Data(H)'!$A$1:$A$288,'PY1 Data(H)'!$A$1:$CZ$288))</f>
        <v>#N/A</v>
      </c>
      <c r="CY164" s="176" t="e" cm="1">
        <f t="array" ref="CY164">_xlfn.XLOOKUP(CY$1,'PY1 Data(H)'!$A$1:$CZ$1,_xlfn.XLOOKUP($A164,'PY1 Data(H)'!$A$1:$A$288,'PY1 Data(H)'!$A$1:$CZ$288))</f>
        <v>#N/A</v>
      </c>
    </row>
    <row r="165" spans="1:103" x14ac:dyDescent="0.3">
      <c r="A165">
        <v>523</v>
      </c>
      <c r="D165" s="176" cm="1">
        <f t="array" ref="D165">_xlfn.XLOOKUP(D$1,'PY1 Data(H)'!$A$1:$CZ$1,_xlfn.XLOOKUP($A165,'PY1 Data(H)'!$A$1:$A$288,'PY1 Data(H)'!$A$1:$CZ$288))</f>
        <v>0</v>
      </c>
      <c r="E165" s="176" cm="1">
        <f t="array" ref="E165">_xlfn.XLOOKUP(E$1,'PY1 Data(H)'!$A$1:$CZ$1,_xlfn.XLOOKUP($A165,'PY1 Data(H)'!$A$1:$A$288,'PY1 Data(H)'!$A$1:$CZ$288))</f>
        <v>0</v>
      </c>
      <c r="F165" s="176" cm="1">
        <f t="array" ref="F165">_xlfn.XLOOKUP(F$1,'PY1 Data(H)'!$A$1:$CZ$1,_xlfn.XLOOKUP($A165,'PY1 Data(H)'!$A$1:$A$288,'PY1 Data(H)'!$A$1:$CZ$288))</f>
        <v>0</v>
      </c>
      <c r="G165" s="176" cm="1">
        <f t="array" ref="G165">_xlfn.XLOOKUP(G$1,'PY1 Data(H)'!$A$1:$CZ$1,_xlfn.XLOOKUP($A165,'PY1 Data(H)'!$A$1:$A$288,'PY1 Data(H)'!$A$1:$CZ$288))</f>
        <v>0</v>
      </c>
      <c r="H165" s="176" cm="1">
        <f t="array" ref="H165">_xlfn.XLOOKUP(H$1,'PY1 Data(H)'!$A$1:$CZ$1,_xlfn.XLOOKUP($A165,'PY1 Data(H)'!$A$1:$A$288,'PY1 Data(H)'!$A$1:$CZ$288))</f>
        <v>0</v>
      </c>
      <c r="I165" s="176" cm="1">
        <f t="array" ref="I165">_xlfn.XLOOKUP(I$1,'PY1 Data(H)'!$A$1:$CZ$1,_xlfn.XLOOKUP($A165,'PY1 Data(H)'!$A$1:$A$288,'PY1 Data(H)'!$A$1:$CZ$288))</f>
        <v>0</v>
      </c>
      <c r="J165" s="176" cm="1">
        <f t="array" ref="J165">_xlfn.XLOOKUP(J$1,'PY1 Data(H)'!$A$1:$CZ$1,_xlfn.XLOOKUP($A165,'PY1 Data(H)'!$A$1:$A$288,'PY1 Data(H)'!$A$1:$CZ$288))</f>
        <v>0</v>
      </c>
      <c r="K165" s="176" cm="1">
        <f t="array" ref="K165">_xlfn.XLOOKUP(K$1,'PY1 Data(H)'!$A$1:$CZ$1,_xlfn.XLOOKUP($A165,'PY1 Data(H)'!$A$1:$A$288,'PY1 Data(H)'!$A$1:$CZ$288))</f>
        <v>0</v>
      </c>
      <c r="L165" s="176" cm="1">
        <f t="array" ref="L165">_xlfn.XLOOKUP(L$1,'PY1 Data(H)'!$A$1:$CZ$1,_xlfn.XLOOKUP($A165,'PY1 Data(H)'!$A$1:$A$288,'PY1 Data(H)'!$A$1:$CZ$288))</f>
        <v>0</v>
      </c>
      <c r="M165" s="176" cm="1">
        <f t="array" ref="M165">_xlfn.XLOOKUP(M$1,'PY1 Data(H)'!$A$1:$CZ$1,_xlfn.XLOOKUP($A165,'PY1 Data(H)'!$A$1:$A$288,'PY1 Data(H)'!$A$1:$CZ$288))</f>
        <v>79253926</v>
      </c>
      <c r="N165" s="176" cm="1">
        <f t="array" ref="N165">_xlfn.XLOOKUP(N$1,'PY1 Data(H)'!$A$1:$CZ$1,_xlfn.XLOOKUP($A165,'PY1 Data(H)'!$A$1:$A$288,'PY1 Data(H)'!$A$1:$CZ$288))</f>
        <v>0</v>
      </c>
      <c r="O165" s="176" cm="1">
        <f t="array" ref="O165">_xlfn.XLOOKUP(O$1,'PY1 Data(H)'!$A$1:$CZ$1,_xlfn.XLOOKUP($A165,'PY1 Data(H)'!$A$1:$A$288,'PY1 Data(H)'!$A$1:$CZ$288))</f>
        <v>411551</v>
      </c>
      <c r="P165" s="176" cm="1">
        <f t="array" ref="P165">_xlfn.XLOOKUP(P$1,'PY1 Data(H)'!$A$1:$CZ$1,_xlfn.XLOOKUP($A165,'PY1 Data(H)'!$A$1:$A$288,'PY1 Data(H)'!$A$1:$CZ$288))</f>
        <v>0</v>
      </c>
      <c r="Q165" s="176" cm="1">
        <f t="array" ref="Q165">_xlfn.XLOOKUP(Q$1,'PY1 Data(H)'!$A$1:$CZ$1,_xlfn.XLOOKUP($A165,'PY1 Data(H)'!$A$1:$A$288,'PY1 Data(H)'!$A$1:$CZ$288))</f>
        <v>41786</v>
      </c>
      <c r="R165" s="176" cm="1">
        <f t="array" ref="R165">_xlfn.XLOOKUP(R$1,'PY1 Data(H)'!$A$1:$CZ$1,_xlfn.XLOOKUP($A165,'PY1 Data(H)'!$A$1:$A$288,'PY1 Data(H)'!$A$1:$CZ$288))</f>
        <v>0</v>
      </c>
      <c r="S165" s="176" cm="1">
        <f t="array" ref="S165">_xlfn.XLOOKUP(S$1,'PY1 Data(H)'!$A$1:$CZ$1,_xlfn.XLOOKUP($A165,'PY1 Data(H)'!$A$1:$A$288,'PY1 Data(H)'!$A$1:$CZ$288))</f>
        <v>1248010</v>
      </c>
      <c r="T165" s="176" cm="1">
        <f t="array" ref="T165">_xlfn.XLOOKUP(T$1,'PY1 Data(H)'!$A$1:$CZ$1,_xlfn.XLOOKUP($A165,'PY1 Data(H)'!$A$1:$A$288,'PY1 Data(H)'!$A$1:$CZ$288))</f>
        <v>0</v>
      </c>
      <c r="U165" s="176" cm="1">
        <f t="array" ref="U165">_xlfn.XLOOKUP(U$1,'PY1 Data(H)'!$A$1:$CZ$1,_xlfn.XLOOKUP($A165,'PY1 Data(H)'!$A$1:$A$288,'PY1 Data(H)'!$A$1:$CZ$288))</f>
        <v>0</v>
      </c>
      <c r="V165" s="176" cm="1">
        <f t="array" ref="V165">_xlfn.XLOOKUP(V$1,'PY1 Data(H)'!$A$1:$CZ$1,_xlfn.XLOOKUP($A165,'PY1 Data(H)'!$A$1:$A$288,'PY1 Data(H)'!$A$1:$CZ$288))</f>
        <v>5277014</v>
      </c>
      <c r="W165" s="176" cm="1">
        <f t="array" ref="W165">_xlfn.XLOOKUP(W$1,'PY1 Data(H)'!$A$1:$CZ$1,_xlfn.XLOOKUP($A165,'PY1 Data(H)'!$A$1:$A$288,'PY1 Data(H)'!$A$1:$CZ$288))</f>
        <v>0</v>
      </c>
      <c r="X165" s="176" cm="1">
        <f t="array" ref="X165">_xlfn.XLOOKUP(X$1,'PY1 Data(H)'!$A$1:$CZ$1,_xlfn.XLOOKUP($A165,'PY1 Data(H)'!$A$1:$A$288,'PY1 Data(H)'!$A$1:$CZ$288))</f>
        <v>1227181</v>
      </c>
      <c r="Y165" s="176" cm="1">
        <f t="array" ref="Y165">_xlfn.XLOOKUP(Y$1,'PY1 Data(H)'!$A$1:$CZ$1,_xlfn.XLOOKUP($A165,'PY1 Data(H)'!$A$1:$A$288,'PY1 Data(H)'!$A$1:$CZ$288))</f>
        <v>5282</v>
      </c>
      <c r="Z165" s="176" cm="1">
        <f t="array" ref="Z165">_xlfn.XLOOKUP(Z$1,'PY1 Data(H)'!$A$1:$CZ$1,_xlfn.XLOOKUP($A165,'PY1 Data(H)'!$A$1:$A$288,'PY1 Data(H)'!$A$1:$CZ$288))</f>
        <v>0</v>
      </c>
      <c r="AA165" s="176" cm="1">
        <f t="array" ref="AA165">_xlfn.XLOOKUP(AA$1,'PY1 Data(H)'!$A$1:$CZ$1,_xlfn.XLOOKUP($A165,'PY1 Data(H)'!$A$1:$A$288,'PY1 Data(H)'!$A$1:$CZ$288))</f>
        <v>0</v>
      </c>
      <c r="AB165" s="176" cm="1">
        <f t="array" ref="AB165">_xlfn.XLOOKUP(AB$1,'PY1 Data(H)'!$A$1:$CZ$1,_xlfn.XLOOKUP($A165,'PY1 Data(H)'!$A$1:$A$288,'PY1 Data(H)'!$A$1:$CZ$288))</f>
        <v>23115523</v>
      </c>
      <c r="AC165" s="176" cm="1">
        <f t="array" ref="AC165">_xlfn.XLOOKUP(AC$1,'PY1 Data(H)'!$A$1:$CZ$1,_xlfn.XLOOKUP($A165,'PY1 Data(H)'!$A$1:$A$288,'PY1 Data(H)'!$A$1:$CZ$288))</f>
        <v>0</v>
      </c>
      <c r="AD165" s="176" cm="1">
        <f t="array" ref="AD165">_xlfn.XLOOKUP(AD$1,'PY1 Data(H)'!$A$1:$CZ$1,_xlfn.XLOOKUP($A165,'PY1 Data(H)'!$A$1:$A$288,'PY1 Data(H)'!$A$1:$CZ$288))</f>
        <v>22001032</v>
      </c>
      <c r="AE165" s="176" cm="1">
        <f t="array" ref="AE165">_xlfn.XLOOKUP(AE$1,'PY1 Data(H)'!$A$1:$CZ$1,_xlfn.XLOOKUP($A165,'PY1 Data(H)'!$A$1:$A$288,'PY1 Data(H)'!$A$1:$CZ$288))</f>
        <v>30590570</v>
      </c>
      <c r="AF165" s="176" cm="1">
        <f t="array" ref="AF165">_xlfn.XLOOKUP(AF$1,'PY1 Data(H)'!$A$1:$CZ$1,_xlfn.XLOOKUP($A165,'PY1 Data(H)'!$A$1:$A$288,'PY1 Data(H)'!$A$1:$CZ$288))</f>
        <v>0</v>
      </c>
      <c r="AG165" s="176" cm="1">
        <f t="array" ref="AG165">_xlfn.XLOOKUP(AG$1,'PY1 Data(H)'!$A$1:$CZ$1,_xlfn.XLOOKUP($A165,'PY1 Data(H)'!$A$1:$A$288,'PY1 Data(H)'!$A$1:$CZ$288))</f>
        <v>8017193</v>
      </c>
      <c r="AH165" s="176" cm="1">
        <f t="array" ref="AH165">_xlfn.XLOOKUP(AH$1,'PY1 Data(H)'!$A$1:$CZ$1,_xlfn.XLOOKUP($A165,'PY1 Data(H)'!$A$1:$A$288,'PY1 Data(H)'!$A$1:$CZ$288))</f>
        <v>0</v>
      </c>
      <c r="AI165" s="176" cm="1">
        <f t="array" ref="AI165">_xlfn.XLOOKUP(AI$1,'PY1 Data(H)'!$A$1:$CZ$1,_xlfn.XLOOKUP($A165,'PY1 Data(H)'!$A$1:$A$288,'PY1 Data(H)'!$A$1:$CZ$288))</f>
        <v>16357863</v>
      </c>
      <c r="AJ165" s="176" cm="1">
        <f t="array" ref="AJ165">_xlfn.XLOOKUP(AJ$1,'PY1 Data(H)'!$A$1:$CZ$1,_xlfn.XLOOKUP($A165,'PY1 Data(H)'!$A$1:$A$288,'PY1 Data(H)'!$A$1:$CZ$288))</f>
        <v>296344</v>
      </c>
      <c r="AK165" s="176" cm="1">
        <f t="array" ref="AK165">_xlfn.XLOOKUP(AK$1,'PY1 Data(H)'!$A$1:$CZ$1,_xlfn.XLOOKUP($A165,'PY1 Data(H)'!$A$1:$A$288,'PY1 Data(H)'!$A$1:$CZ$288))</f>
        <v>0</v>
      </c>
      <c r="AL165" s="176" cm="1">
        <f t="array" ref="AL165">_xlfn.XLOOKUP(AL$1,'PY1 Data(H)'!$A$1:$CZ$1,_xlfn.XLOOKUP($A165,'PY1 Data(H)'!$A$1:$A$288,'PY1 Data(H)'!$A$1:$CZ$288))</f>
        <v>0</v>
      </c>
      <c r="AM165" s="176" cm="1">
        <f t="array" ref="AM165">_xlfn.XLOOKUP(AM$1,'PY1 Data(H)'!$A$1:$CZ$1,_xlfn.XLOOKUP($A165,'PY1 Data(H)'!$A$1:$A$288,'PY1 Data(H)'!$A$1:$CZ$288))</f>
        <v>0</v>
      </c>
      <c r="AN165" s="176" cm="1">
        <f t="array" ref="AN165">_xlfn.XLOOKUP(AN$1,'PY1 Data(H)'!$A$1:$CZ$1,_xlfn.XLOOKUP($A165,'PY1 Data(H)'!$A$1:$A$288,'PY1 Data(H)'!$A$1:$CZ$288))</f>
        <v>0</v>
      </c>
      <c r="AO165" s="176" cm="1">
        <f t="array" ref="AO165">_xlfn.XLOOKUP(AO$1,'PY1 Data(H)'!$A$1:$CZ$1,_xlfn.XLOOKUP($A165,'PY1 Data(H)'!$A$1:$A$288,'PY1 Data(H)'!$A$1:$CZ$288))</f>
        <v>0</v>
      </c>
      <c r="AP165" s="176" cm="1">
        <f t="array" ref="AP165">_xlfn.XLOOKUP(AP$1,'PY1 Data(H)'!$A$1:$CZ$1,_xlfn.XLOOKUP($A165,'PY1 Data(H)'!$A$1:$A$288,'PY1 Data(H)'!$A$1:$CZ$288))</f>
        <v>0</v>
      </c>
      <c r="AQ165" s="176" cm="1">
        <f t="array" ref="AQ165">_xlfn.XLOOKUP(AQ$1,'PY1 Data(H)'!$A$1:$CZ$1,_xlfn.XLOOKUP($A165,'PY1 Data(H)'!$A$1:$A$288,'PY1 Data(H)'!$A$1:$CZ$288))</f>
        <v>0</v>
      </c>
      <c r="AR165" s="176" cm="1">
        <f t="array" ref="AR165">_xlfn.XLOOKUP(AR$1,'PY1 Data(H)'!$A$1:$CZ$1,_xlfn.XLOOKUP($A165,'PY1 Data(H)'!$A$1:$A$288,'PY1 Data(H)'!$A$1:$CZ$288))</f>
        <v>0</v>
      </c>
      <c r="AS165" s="176" cm="1">
        <f t="array" ref="AS165">_xlfn.XLOOKUP(AS$1,'PY1 Data(H)'!$A$1:$CZ$1,_xlfn.XLOOKUP($A165,'PY1 Data(H)'!$A$1:$A$288,'PY1 Data(H)'!$A$1:$CZ$288))</f>
        <v>0</v>
      </c>
      <c r="AT165" s="176" cm="1">
        <f t="array" ref="AT165">_xlfn.XLOOKUP(AT$1,'PY1 Data(H)'!$A$1:$CZ$1,_xlfn.XLOOKUP($A165,'PY1 Data(H)'!$A$1:$A$288,'PY1 Data(H)'!$A$1:$CZ$288))</f>
        <v>5174578</v>
      </c>
      <c r="AU165" s="176" cm="1">
        <f t="array" ref="AU165">_xlfn.XLOOKUP(AU$1,'PY1 Data(H)'!$A$1:$CZ$1,_xlfn.XLOOKUP($A165,'PY1 Data(H)'!$A$1:$A$288,'PY1 Data(H)'!$A$1:$CZ$288))</f>
        <v>0</v>
      </c>
      <c r="AV165" s="176" cm="1">
        <f t="array" ref="AV165">_xlfn.XLOOKUP(AV$1,'PY1 Data(H)'!$A$1:$CZ$1,_xlfn.XLOOKUP($A165,'PY1 Data(H)'!$A$1:$A$288,'PY1 Data(H)'!$A$1:$CZ$288))</f>
        <v>0</v>
      </c>
      <c r="AW165" s="176" cm="1">
        <f t="array" ref="AW165">_xlfn.XLOOKUP(AW$1,'PY1 Data(H)'!$A$1:$CZ$1,_xlfn.XLOOKUP($A165,'PY1 Data(H)'!$A$1:$A$288,'PY1 Data(H)'!$A$1:$CZ$288))</f>
        <v>33491</v>
      </c>
      <c r="AX165" s="176" cm="1">
        <f t="array" ref="AX165">_xlfn.XLOOKUP(AX$1,'PY1 Data(H)'!$A$1:$CZ$1,_xlfn.XLOOKUP($A165,'PY1 Data(H)'!$A$1:$A$288,'PY1 Data(H)'!$A$1:$CZ$288))</f>
        <v>30738</v>
      </c>
      <c r="AY165" s="176" cm="1">
        <f t="array" ref="AY165">_xlfn.XLOOKUP(AY$1,'PY1 Data(H)'!$A$1:$CZ$1,_xlfn.XLOOKUP($A165,'PY1 Data(H)'!$A$1:$A$288,'PY1 Data(H)'!$A$1:$CZ$288))</f>
        <v>0</v>
      </c>
      <c r="AZ165" s="176" cm="1">
        <f t="array" ref="AZ165">_xlfn.XLOOKUP(AZ$1,'PY1 Data(H)'!$A$1:$CZ$1,_xlfn.XLOOKUP($A165,'PY1 Data(H)'!$A$1:$A$288,'PY1 Data(H)'!$A$1:$CZ$288))</f>
        <v>0</v>
      </c>
      <c r="BA165" s="176" cm="1">
        <f t="array" ref="BA165">_xlfn.XLOOKUP(BA$1,'PY1 Data(H)'!$A$1:$CZ$1,_xlfn.XLOOKUP($A165,'PY1 Data(H)'!$A$1:$A$288,'PY1 Data(H)'!$A$1:$CZ$288))</f>
        <v>0</v>
      </c>
      <c r="BB165" s="176" cm="1">
        <f t="array" ref="BB165">_xlfn.XLOOKUP(BB$1,'PY1 Data(H)'!$A$1:$CZ$1,_xlfn.XLOOKUP($A165,'PY1 Data(H)'!$A$1:$A$288,'PY1 Data(H)'!$A$1:$CZ$288))</f>
        <v>0</v>
      </c>
      <c r="BC165" s="176" cm="1">
        <f t="array" ref="BC165">_xlfn.XLOOKUP(BC$1,'PY1 Data(H)'!$A$1:$CZ$1,_xlfn.XLOOKUP($A165,'PY1 Data(H)'!$A$1:$A$288,'PY1 Data(H)'!$A$1:$CZ$288))</f>
        <v>0</v>
      </c>
      <c r="BD165" s="176" cm="1">
        <f t="array" ref="BD165">_xlfn.XLOOKUP(BD$1,'PY1 Data(H)'!$A$1:$CZ$1,_xlfn.XLOOKUP($A165,'PY1 Data(H)'!$A$1:$A$288,'PY1 Data(H)'!$A$1:$CZ$288))</f>
        <v>0</v>
      </c>
      <c r="BE165" s="176" cm="1">
        <f t="array" ref="BE165">_xlfn.XLOOKUP(BE$1,'PY1 Data(H)'!$A$1:$CZ$1,_xlfn.XLOOKUP($A165,'PY1 Data(H)'!$A$1:$A$288,'PY1 Data(H)'!$A$1:$CZ$288))</f>
        <v>0</v>
      </c>
      <c r="BF165" s="176" cm="1">
        <f t="array" ref="BF165">_xlfn.XLOOKUP(BF$1,'PY1 Data(H)'!$A$1:$CZ$1,_xlfn.XLOOKUP($A165,'PY1 Data(H)'!$A$1:$A$288,'PY1 Data(H)'!$A$1:$CZ$288))</f>
        <v>15891122</v>
      </c>
      <c r="BG165" s="176" cm="1">
        <f t="array" ref="BG165">_xlfn.XLOOKUP(BG$1,'PY1 Data(H)'!$A$1:$CZ$1,_xlfn.XLOOKUP($A165,'PY1 Data(H)'!$A$1:$A$288,'PY1 Data(H)'!$A$1:$CZ$288))</f>
        <v>0</v>
      </c>
      <c r="BH165" s="176" cm="1">
        <f t="array" ref="BH165">_xlfn.XLOOKUP(BH$1,'PY1 Data(H)'!$A$1:$CZ$1,_xlfn.XLOOKUP($A165,'PY1 Data(H)'!$A$1:$A$288,'PY1 Data(H)'!$A$1:$CZ$288))</f>
        <v>0</v>
      </c>
      <c r="BI165" s="176" cm="1">
        <f t="array" ref="BI165">_xlfn.XLOOKUP(BI$1,'PY1 Data(H)'!$A$1:$CZ$1,_xlfn.XLOOKUP($A165,'PY1 Data(H)'!$A$1:$A$288,'PY1 Data(H)'!$A$1:$CZ$288))</f>
        <v>0</v>
      </c>
      <c r="BJ165" s="176" cm="1">
        <f t="array" ref="BJ165">_xlfn.XLOOKUP(BJ$1,'PY1 Data(H)'!$A$1:$CZ$1,_xlfn.XLOOKUP($A165,'PY1 Data(H)'!$A$1:$A$288,'PY1 Data(H)'!$A$1:$CZ$288))</f>
        <v>0</v>
      </c>
      <c r="BK165" s="176" cm="1">
        <f t="array" ref="BK165">_xlfn.XLOOKUP(BK$1,'PY1 Data(H)'!$A$1:$CZ$1,_xlfn.XLOOKUP($A165,'PY1 Data(H)'!$A$1:$A$288,'PY1 Data(H)'!$A$1:$CZ$288))</f>
        <v>0</v>
      </c>
      <c r="BL165" s="176" cm="1">
        <f t="array" ref="BL165">_xlfn.XLOOKUP(BL$1,'PY1 Data(H)'!$A$1:$CZ$1,_xlfn.XLOOKUP($A165,'PY1 Data(H)'!$A$1:$A$288,'PY1 Data(H)'!$A$1:$CZ$288))</f>
        <v>0</v>
      </c>
      <c r="BM165" s="176" cm="1">
        <f t="array" ref="BM165">_xlfn.XLOOKUP(BM$1,'PY1 Data(H)'!$A$1:$CZ$1,_xlfn.XLOOKUP($A165,'PY1 Data(H)'!$A$1:$A$288,'PY1 Data(H)'!$A$1:$CZ$288))</f>
        <v>5063608</v>
      </c>
      <c r="BN165" s="176" cm="1">
        <f t="array" ref="BN165">_xlfn.XLOOKUP(BN$1,'PY1 Data(H)'!$A$1:$CZ$1,_xlfn.XLOOKUP($A165,'PY1 Data(H)'!$A$1:$A$288,'PY1 Data(H)'!$A$1:$CZ$288))</f>
        <v>10811732</v>
      </c>
      <c r="BO165" s="176" cm="1">
        <f t="array" ref="BO165">_xlfn.XLOOKUP(BO$1,'PY1 Data(H)'!$A$1:$CZ$1,_xlfn.XLOOKUP($A165,'PY1 Data(H)'!$A$1:$A$288,'PY1 Data(H)'!$A$1:$CZ$288))</f>
        <v>0</v>
      </c>
      <c r="BP165" s="176" cm="1">
        <f t="array" ref="BP165">_xlfn.XLOOKUP(BP$1,'PY1 Data(H)'!$A$1:$CZ$1,_xlfn.XLOOKUP($A165,'PY1 Data(H)'!$A$1:$A$288,'PY1 Data(H)'!$A$1:$CZ$288))</f>
        <v>0</v>
      </c>
      <c r="BQ165" s="176" cm="1">
        <f t="array" ref="BQ165">_xlfn.XLOOKUP(BQ$1,'PY1 Data(H)'!$A$1:$CZ$1,_xlfn.XLOOKUP($A165,'PY1 Data(H)'!$A$1:$A$288,'PY1 Data(H)'!$A$1:$CZ$288))</f>
        <v>0</v>
      </c>
      <c r="BR165" s="176" cm="1">
        <f t="array" ref="BR165">_xlfn.XLOOKUP(BR$1,'PY1 Data(H)'!$A$1:$CZ$1,_xlfn.XLOOKUP($A165,'PY1 Data(H)'!$A$1:$A$288,'PY1 Data(H)'!$A$1:$CZ$288))</f>
        <v>0</v>
      </c>
      <c r="BS165" s="176" cm="1">
        <f t="array" ref="BS165">_xlfn.XLOOKUP(BS$1,'PY1 Data(H)'!$A$1:$CZ$1,_xlfn.XLOOKUP($A165,'PY1 Data(H)'!$A$1:$A$288,'PY1 Data(H)'!$A$1:$CZ$288))</f>
        <v>0</v>
      </c>
      <c r="BT165" s="176" cm="1">
        <f t="array" ref="BT165">_xlfn.XLOOKUP(BT$1,'PY1 Data(H)'!$A$1:$CZ$1,_xlfn.XLOOKUP($A165,'PY1 Data(H)'!$A$1:$A$288,'PY1 Data(H)'!$A$1:$CZ$288))</f>
        <v>4288320</v>
      </c>
      <c r="BU165" s="176" cm="1">
        <f t="array" ref="BU165">_xlfn.XLOOKUP(BU$1,'PY1 Data(H)'!$A$1:$CZ$1,_xlfn.XLOOKUP($A165,'PY1 Data(H)'!$A$1:$A$288,'PY1 Data(H)'!$A$1:$CZ$288))</f>
        <v>5574015</v>
      </c>
      <c r="BV165" s="176" cm="1">
        <f t="array" ref="BV165">_xlfn.XLOOKUP(BV$1,'PY1 Data(H)'!$A$1:$CZ$1,_xlfn.XLOOKUP($A165,'PY1 Data(H)'!$A$1:$A$288,'PY1 Data(H)'!$A$1:$CZ$288))</f>
        <v>0</v>
      </c>
      <c r="BW165" s="176" cm="1">
        <f t="array" ref="BW165">_xlfn.XLOOKUP(BW$1,'PY1 Data(H)'!$A$1:$CZ$1,_xlfn.XLOOKUP($A165,'PY1 Data(H)'!$A$1:$A$288,'PY1 Data(H)'!$A$1:$CZ$288))</f>
        <v>0</v>
      </c>
      <c r="BX165" s="176" cm="1">
        <f t="array" ref="BX165">_xlfn.XLOOKUP(BX$1,'PY1 Data(H)'!$A$1:$CZ$1,_xlfn.XLOOKUP($A165,'PY1 Data(H)'!$A$1:$A$288,'PY1 Data(H)'!$A$1:$CZ$288))</f>
        <v>0</v>
      </c>
      <c r="BY165" s="176" cm="1">
        <f t="array" ref="BY165">_xlfn.XLOOKUP(BY$1,'PY1 Data(H)'!$A$1:$CZ$1,_xlfn.XLOOKUP($A165,'PY1 Data(H)'!$A$1:$A$288,'PY1 Data(H)'!$A$1:$CZ$288))</f>
        <v>0</v>
      </c>
      <c r="BZ165" s="176" cm="1">
        <f t="array" ref="BZ165">_xlfn.XLOOKUP(BZ$1,'PY1 Data(H)'!$A$1:$CZ$1,_xlfn.XLOOKUP($A165,'PY1 Data(H)'!$A$1:$A$288,'PY1 Data(H)'!$A$1:$CZ$288))</f>
        <v>0</v>
      </c>
      <c r="CA165" s="176" cm="1">
        <f t="array" ref="CA165">_xlfn.XLOOKUP(CA$1,'PY1 Data(H)'!$A$1:$CZ$1,_xlfn.XLOOKUP($A165,'PY1 Data(H)'!$A$1:$A$288,'PY1 Data(H)'!$A$1:$CZ$288))</f>
        <v>0</v>
      </c>
      <c r="CB165" s="176" cm="1">
        <f t="array" ref="CB165">_xlfn.XLOOKUP(CB$1,'PY1 Data(H)'!$A$1:$CZ$1,_xlfn.XLOOKUP($A165,'PY1 Data(H)'!$A$1:$A$288,'PY1 Data(H)'!$A$1:$CZ$288))</f>
        <v>82858</v>
      </c>
      <c r="CC165" s="176" cm="1">
        <f t="array" ref="CC165">_xlfn.XLOOKUP(CC$1,'PY1 Data(H)'!$A$1:$CZ$1,_xlfn.XLOOKUP($A165,'PY1 Data(H)'!$A$1:$A$288,'PY1 Data(H)'!$A$1:$CZ$288))</f>
        <v>1379921</v>
      </c>
      <c r="CD165" s="176" cm="1">
        <f t="array" ref="CD165">_xlfn.XLOOKUP(CD$1,'PY1 Data(H)'!$A$1:$CZ$1,_xlfn.XLOOKUP($A165,'PY1 Data(H)'!$A$1:$A$288,'PY1 Data(H)'!$A$1:$CZ$288))</f>
        <v>8816037</v>
      </c>
      <c r="CE165" s="176" cm="1">
        <f t="array" ref="CE165">_xlfn.XLOOKUP(CE$1,'PY1 Data(H)'!$A$1:$CZ$1,_xlfn.XLOOKUP($A165,'PY1 Data(H)'!$A$1:$A$288,'PY1 Data(H)'!$A$1:$CZ$288))</f>
        <v>0</v>
      </c>
      <c r="CF165" s="176" cm="1">
        <f t="array" ref="CF165">_xlfn.XLOOKUP(CF$1,'PY1 Data(H)'!$A$1:$CZ$1,_xlfn.XLOOKUP($A165,'PY1 Data(H)'!$A$1:$A$288,'PY1 Data(H)'!$A$1:$CZ$288))</f>
        <v>0</v>
      </c>
      <c r="CG165" s="176" cm="1">
        <f t="array" ref="CG165">_xlfn.XLOOKUP(CG$1,'PY1 Data(H)'!$A$1:$CZ$1,_xlfn.XLOOKUP($A165,'PY1 Data(H)'!$A$1:$A$288,'PY1 Data(H)'!$A$1:$CZ$288))</f>
        <v>0</v>
      </c>
      <c r="CH165" s="176" cm="1">
        <f t="array" ref="CH165">_xlfn.XLOOKUP(CH$1,'PY1 Data(H)'!$A$1:$CZ$1,_xlfn.XLOOKUP($A165,'PY1 Data(H)'!$A$1:$A$288,'PY1 Data(H)'!$A$1:$CZ$288))</f>
        <v>0</v>
      </c>
      <c r="CI165" s="176" cm="1">
        <f t="array" ref="CI165">_xlfn.XLOOKUP(CI$1,'PY1 Data(H)'!$A$1:$CZ$1,_xlfn.XLOOKUP($A165,'PY1 Data(H)'!$A$1:$A$288,'PY1 Data(H)'!$A$1:$CZ$288))</f>
        <v>0</v>
      </c>
      <c r="CJ165" s="176" cm="1">
        <f t="array" ref="CJ165">_xlfn.XLOOKUP(CJ$1,'PY1 Data(H)'!$A$1:$CZ$1,_xlfn.XLOOKUP($A165,'PY1 Data(H)'!$A$1:$A$288,'PY1 Data(H)'!$A$1:$CZ$288))</f>
        <v>0</v>
      </c>
      <c r="CK165" s="176" cm="1">
        <f t="array" ref="CK165">_xlfn.XLOOKUP(CK$1,'PY1 Data(H)'!$A$1:$CZ$1,_xlfn.XLOOKUP($A165,'PY1 Data(H)'!$A$1:$A$288,'PY1 Data(H)'!$A$1:$CZ$288))</f>
        <v>0</v>
      </c>
      <c r="CL165" s="176" cm="1">
        <f t="array" ref="CL165">_xlfn.XLOOKUP(CL$1,'PY1 Data(H)'!$A$1:$CZ$1,_xlfn.XLOOKUP($A165,'PY1 Data(H)'!$A$1:$A$288,'PY1 Data(H)'!$A$1:$CZ$288))</f>
        <v>0</v>
      </c>
      <c r="CM165" s="176" cm="1">
        <f t="array" ref="CM165">_xlfn.XLOOKUP(CM$1,'PY1 Data(H)'!$A$1:$CZ$1,_xlfn.XLOOKUP($A165,'PY1 Data(H)'!$A$1:$A$288,'PY1 Data(H)'!$A$1:$CZ$288))</f>
        <v>0</v>
      </c>
      <c r="CN165" s="176" cm="1">
        <f t="array" ref="CN165">_xlfn.XLOOKUP(CN$1,'PY1 Data(H)'!$A$1:$CZ$1,_xlfn.XLOOKUP($A165,'PY1 Data(H)'!$A$1:$A$288,'PY1 Data(H)'!$A$1:$CZ$288))</f>
        <v>14701</v>
      </c>
      <c r="CO165" s="176" cm="1">
        <f t="array" ref="CO165">_xlfn.XLOOKUP(CO$1,'PY1 Data(H)'!$A$1:$CZ$1,_xlfn.XLOOKUP($A165,'PY1 Data(H)'!$A$1:$A$288,'PY1 Data(H)'!$A$1:$CZ$288))</f>
        <v>1847018</v>
      </c>
      <c r="CP165" s="176" cm="1">
        <f t="array" ref="CP165">_xlfn.XLOOKUP(CP$1,'PY1 Data(H)'!$A$1:$CZ$1,_xlfn.XLOOKUP($A165,'PY1 Data(H)'!$A$1:$A$288,'PY1 Data(H)'!$A$1:$CZ$288))</f>
        <v>0</v>
      </c>
      <c r="CQ165" s="176" cm="1">
        <f t="array" ref="CQ165">_xlfn.XLOOKUP(CQ$1,'PY1 Data(H)'!$A$1:$CZ$1,_xlfn.XLOOKUP($A165,'PY1 Data(H)'!$A$1:$A$288,'PY1 Data(H)'!$A$1:$CZ$288))</f>
        <v>0</v>
      </c>
      <c r="CR165" s="176" cm="1">
        <f t="array" ref="CR165">_xlfn.XLOOKUP(CR$1,'PY1 Data(H)'!$A$1:$CZ$1,_xlfn.XLOOKUP($A165,'PY1 Data(H)'!$A$1:$A$288,'PY1 Data(H)'!$A$1:$CZ$288))</f>
        <v>0</v>
      </c>
      <c r="CS165" s="176" cm="1">
        <f t="array" ref="CS165">_xlfn.XLOOKUP(CS$1,'PY1 Data(H)'!$A$1:$CZ$1,_xlfn.XLOOKUP($A165,'PY1 Data(H)'!$A$1:$A$288,'PY1 Data(H)'!$A$1:$CZ$288))</f>
        <v>0</v>
      </c>
      <c r="CT165" s="176" cm="1">
        <f t="array" ref="CT165">_xlfn.XLOOKUP(CT$1,'PY1 Data(H)'!$A$1:$CZ$1,_xlfn.XLOOKUP($A165,'PY1 Data(H)'!$A$1:$A$288,'PY1 Data(H)'!$A$1:$CZ$288))</f>
        <v>0</v>
      </c>
      <c r="CU165" s="176" cm="1">
        <f t="array" ref="CU165">_xlfn.XLOOKUP(CU$1,'PY1 Data(H)'!$A$1:$CZ$1,_xlfn.XLOOKUP($A165,'PY1 Data(H)'!$A$1:$A$288,'PY1 Data(H)'!$A$1:$CZ$288))</f>
        <v>43119</v>
      </c>
      <c r="CV165" s="176" cm="1">
        <f t="array" ref="CV165">_xlfn.XLOOKUP(CV$1,'PY1 Data(H)'!$A$1:$CZ$1,_xlfn.XLOOKUP($A165,'PY1 Data(H)'!$A$1:$A$288,'PY1 Data(H)'!$A$1:$CZ$288))</f>
        <v>0</v>
      </c>
      <c r="CW165" s="176" cm="1">
        <f t="array" ref="CW165">_xlfn.XLOOKUP(CW$1,'PY1 Data(H)'!$A$1:$CZ$1,_xlfn.XLOOKUP($A165,'PY1 Data(H)'!$A$1:$A$288,'PY1 Data(H)'!$A$1:$CZ$288))</f>
        <v>0</v>
      </c>
      <c r="CX165" s="176" cm="1">
        <f t="array" ref="CX165">_xlfn.XLOOKUP(CX$1,'PY1 Data(H)'!$A$1:$CZ$1,_xlfn.XLOOKUP($A165,'PY1 Data(H)'!$A$1:$A$288,'PY1 Data(H)'!$A$1:$CZ$288))</f>
        <v>0</v>
      </c>
      <c r="CY165" s="176" cm="1">
        <f t="array" ref="CY165">_xlfn.XLOOKUP(CY$1,'PY1 Data(H)'!$A$1:$CZ$1,_xlfn.XLOOKUP($A165,'PY1 Data(H)'!$A$1:$A$288,'PY1 Data(H)'!$A$1:$CZ$288))</f>
        <v>0</v>
      </c>
    </row>
    <row r="166" spans="1:103" x14ac:dyDescent="0.3">
      <c r="A166">
        <v>524</v>
      </c>
      <c r="D166" s="176" cm="1">
        <f t="array" ref="D166">_xlfn.XLOOKUP(D$1,'PY1 Data(H)'!$A$1:$CZ$1,_xlfn.XLOOKUP($A166,'PY1 Data(H)'!$A$1:$A$288,'PY1 Data(H)'!$A$1:$CZ$288))</f>
        <v>0</v>
      </c>
      <c r="E166" s="176" cm="1">
        <f t="array" ref="E166">_xlfn.XLOOKUP(E$1,'PY1 Data(H)'!$A$1:$CZ$1,_xlfn.XLOOKUP($A166,'PY1 Data(H)'!$A$1:$A$288,'PY1 Data(H)'!$A$1:$CZ$288))</f>
        <v>0</v>
      </c>
      <c r="F166" s="176" cm="1">
        <f t="array" ref="F166">_xlfn.XLOOKUP(F$1,'PY1 Data(H)'!$A$1:$CZ$1,_xlfn.XLOOKUP($A166,'PY1 Data(H)'!$A$1:$A$288,'PY1 Data(H)'!$A$1:$CZ$288))</f>
        <v>0</v>
      </c>
      <c r="G166" s="176" cm="1">
        <f t="array" ref="G166">_xlfn.XLOOKUP(G$1,'PY1 Data(H)'!$A$1:$CZ$1,_xlfn.XLOOKUP($A166,'PY1 Data(H)'!$A$1:$A$288,'PY1 Data(H)'!$A$1:$CZ$288))</f>
        <v>0</v>
      </c>
      <c r="H166" s="176" cm="1">
        <f t="array" ref="H166">_xlfn.XLOOKUP(H$1,'PY1 Data(H)'!$A$1:$CZ$1,_xlfn.XLOOKUP($A166,'PY1 Data(H)'!$A$1:$A$288,'PY1 Data(H)'!$A$1:$CZ$288))</f>
        <v>0</v>
      </c>
      <c r="I166" s="176" cm="1">
        <f t="array" ref="I166">_xlfn.XLOOKUP(I$1,'PY1 Data(H)'!$A$1:$CZ$1,_xlfn.XLOOKUP($A166,'PY1 Data(H)'!$A$1:$A$288,'PY1 Data(H)'!$A$1:$CZ$288))</f>
        <v>0</v>
      </c>
      <c r="J166" s="176" cm="1">
        <f t="array" ref="J166">_xlfn.XLOOKUP(J$1,'PY1 Data(H)'!$A$1:$CZ$1,_xlfn.XLOOKUP($A166,'PY1 Data(H)'!$A$1:$A$288,'PY1 Data(H)'!$A$1:$CZ$288))</f>
        <v>26389525</v>
      </c>
      <c r="K166" s="176" cm="1">
        <f t="array" ref="K166">_xlfn.XLOOKUP(K$1,'PY1 Data(H)'!$A$1:$CZ$1,_xlfn.XLOOKUP($A166,'PY1 Data(H)'!$A$1:$A$288,'PY1 Data(H)'!$A$1:$CZ$288))</f>
        <v>13796001</v>
      </c>
      <c r="L166" s="176" cm="1">
        <f t="array" ref="L166">_xlfn.XLOOKUP(L$1,'PY1 Data(H)'!$A$1:$CZ$1,_xlfn.XLOOKUP($A166,'PY1 Data(H)'!$A$1:$A$288,'PY1 Data(H)'!$A$1:$CZ$288))</f>
        <v>12428877</v>
      </c>
      <c r="M166" s="176" cm="1">
        <f t="array" ref="M166">_xlfn.XLOOKUP(M$1,'PY1 Data(H)'!$A$1:$CZ$1,_xlfn.XLOOKUP($A166,'PY1 Data(H)'!$A$1:$A$288,'PY1 Data(H)'!$A$1:$CZ$288))</f>
        <v>78840478</v>
      </c>
      <c r="N166" s="176" cm="1">
        <f t="array" ref="N166">_xlfn.XLOOKUP(N$1,'PY1 Data(H)'!$A$1:$CZ$1,_xlfn.XLOOKUP($A166,'PY1 Data(H)'!$A$1:$A$288,'PY1 Data(H)'!$A$1:$CZ$288))</f>
        <v>0</v>
      </c>
      <c r="O166" s="176" cm="1">
        <f t="array" ref="O166">_xlfn.XLOOKUP(O$1,'PY1 Data(H)'!$A$1:$CZ$1,_xlfn.XLOOKUP($A166,'PY1 Data(H)'!$A$1:$A$288,'PY1 Data(H)'!$A$1:$CZ$288))</f>
        <v>14091152</v>
      </c>
      <c r="P166" s="176" cm="1">
        <f t="array" ref="P166">_xlfn.XLOOKUP(P$1,'PY1 Data(H)'!$A$1:$CZ$1,_xlfn.XLOOKUP($A166,'PY1 Data(H)'!$A$1:$A$288,'PY1 Data(H)'!$A$1:$CZ$288))</f>
        <v>0</v>
      </c>
      <c r="Q166" s="176" cm="1">
        <f t="array" ref="Q166">_xlfn.XLOOKUP(Q$1,'PY1 Data(H)'!$A$1:$CZ$1,_xlfn.XLOOKUP($A166,'PY1 Data(H)'!$A$1:$A$288,'PY1 Data(H)'!$A$1:$CZ$288))</f>
        <v>15528659</v>
      </c>
      <c r="R166" s="176" cm="1">
        <f t="array" ref="R166">_xlfn.XLOOKUP(R$1,'PY1 Data(H)'!$A$1:$CZ$1,_xlfn.XLOOKUP($A166,'PY1 Data(H)'!$A$1:$A$288,'PY1 Data(H)'!$A$1:$CZ$288))</f>
        <v>8213893</v>
      </c>
      <c r="S166" s="176" cm="1">
        <f t="array" ref="S166">_xlfn.XLOOKUP(S$1,'PY1 Data(H)'!$A$1:$CZ$1,_xlfn.XLOOKUP($A166,'PY1 Data(H)'!$A$1:$A$288,'PY1 Data(H)'!$A$1:$CZ$288))</f>
        <v>0</v>
      </c>
      <c r="T166" s="176" cm="1">
        <f t="array" ref="T166">_xlfn.XLOOKUP(T$1,'PY1 Data(H)'!$A$1:$CZ$1,_xlfn.XLOOKUP($A166,'PY1 Data(H)'!$A$1:$A$288,'PY1 Data(H)'!$A$1:$CZ$288))</f>
        <v>0</v>
      </c>
      <c r="U166" s="176" cm="1">
        <f t="array" ref="U166">_xlfn.XLOOKUP(U$1,'PY1 Data(H)'!$A$1:$CZ$1,_xlfn.XLOOKUP($A166,'PY1 Data(H)'!$A$1:$A$288,'PY1 Data(H)'!$A$1:$CZ$288))</f>
        <v>0</v>
      </c>
      <c r="V166" s="176" cm="1">
        <f t="array" ref="V166">_xlfn.XLOOKUP(V$1,'PY1 Data(H)'!$A$1:$CZ$1,_xlfn.XLOOKUP($A166,'PY1 Data(H)'!$A$1:$A$288,'PY1 Data(H)'!$A$1:$CZ$288))</f>
        <v>16638818</v>
      </c>
      <c r="W166" s="176" cm="1">
        <f t="array" ref="W166">_xlfn.XLOOKUP(W$1,'PY1 Data(H)'!$A$1:$CZ$1,_xlfn.XLOOKUP($A166,'PY1 Data(H)'!$A$1:$A$288,'PY1 Data(H)'!$A$1:$CZ$288))</f>
        <v>0</v>
      </c>
      <c r="X166" s="176" cm="1">
        <f t="array" ref="X166">_xlfn.XLOOKUP(X$1,'PY1 Data(H)'!$A$1:$CZ$1,_xlfn.XLOOKUP($A166,'PY1 Data(H)'!$A$1:$A$288,'PY1 Data(H)'!$A$1:$CZ$288))</f>
        <v>7969534</v>
      </c>
      <c r="Y166" s="176" cm="1">
        <f t="array" ref="Y166">_xlfn.XLOOKUP(Y$1,'PY1 Data(H)'!$A$1:$CZ$1,_xlfn.XLOOKUP($A166,'PY1 Data(H)'!$A$1:$A$288,'PY1 Data(H)'!$A$1:$CZ$288))</f>
        <v>7636191</v>
      </c>
      <c r="Z166" s="176" cm="1">
        <f t="array" ref="Z166">_xlfn.XLOOKUP(Z$1,'PY1 Data(H)'!$A$1:$CZ$1,_xlfn.XLOOKUP($A166,'PY1 Data(H)'!$A$1:$A$288,'PY1 Data(H)'!$A$1:$CZ$288))</f>
        <v>0</v>
      </c>
      <c r="AA166" s="176" cm="1">
        <f t="array" ref="AA166">_xlfn.XLOOKUP(AA$1,'PY1 Data(H)'!$A$1:$CZ$1,_xlfn.XLOOKUP($A166,'PY1 Data(H)'!$A$1:$A$288,'PY1 Data(H)'!$A$1:$CZ$288))</f>
        <v>18477496</v>
      </c>
      <c r="AB166" s="176" cm="1">
        <f t="array" ref="AB166">_xlfn.XLOOKUP(AB$1,'PY1 Data(H)'!$A$1:$CZ$1,_xlfn.XLOOKUP($A166,'PY1 Data(H)'!$A$1:$A$288,'PY1 Data(H)'!$A$1:$CZ$288))</f>
        <v>0</v>
      </c>
      <c r="AC166" s="176" cm="1">
        <f t="array" ref="AC166">_xlfn.XLOOKUP(AC$1,'PY1 Data(H)'!$A$1:$CZ$1,_xlfn.XLOOKUP($A166,'PY1 Data(H)'!$A$1:$A$288,'PY1 Data(H)'!$A$1:$CZ$288))</f>
        <v>5226076</v>
      </c>
      <c r="AD166" s="176" cm="1">
        <f t="array" ref="AD166">_xlfn.XLOOKUP(AD$1,'PY1 Data(H)'!$A$1:$CZ$1,_xlfn.XLOOKUP($A166,'PY1 Data(H)'!$A$1:$A$288,'PY1 Data(H)'!$A$1:$CZ$288))</f>
        <v>5318321</v>
      </c>
      <c r="AE166" s="176" cm="1">
        <f t="array" ref="AE166">_xlfn.XLOOKUP(AE$1,'PY1 Data(H)'!$A$1:$CZ$1,_xlfn.XLOOKUP($A166,'PY1 Data(H)'!$A$1:$A$288,'PY1 Data(H)'!$A$1:$CZ$288))</f>
        <v>26172864</v>
      </c>
      <c r="AF166" s="176" cm="1">
        <f t="array" ref="AF166">_xlfn.XLOOKUP(AF$1,'PY1 Data(H)'!$A$1:$CZ$1,_xlfn.XLOOKUP($A166,'PY1 Data(H)'!$A$1:$A$288,'PY1 Data(H)'!$A$1:$CZ$288))</f>
        <v>4158118</v>
      </c>
      <c r="AG166" s="176" cm="1">
        <f t="array" ref="AG166">_xlfn.XLOOKUP(AG$1,'PY1 Data(H)'!$A$1:$CZ$1,_xlfn.XLOOKUP($A166,'PY1 Data(H)'!$A$1:$A$288,'PY1 Data(H)'!$A$1:$CZ$288))</f>
        <v>11243978</v>
      </c>
      <c r="AH166" s="176" cm="1">
        <f t="array" ref="AH166">_xlfn.XLOOKUP(AH$1,'PY1 Data(H)'!$A$1:$CZ$1,_xlfn.XLOOKUP($A166,'PY1 Data(H)'!$A$1:$A$288,'PY1 Data(H)'!$A$1:$CZ$288))</f>
        <v>22642284</v>
      </c>
      <c r="AI166" s="176" cm="1">
        <f t="array" ref="AI166">_xlfn.XLOOKUP(AI$1,'PY1 Data(H)'!$A$1:$CZ$1,_xlfn.XLOOKUP($A166,'PY1 Data(H)'!$A$1:$A$288,'PY1 Data(H)'!$A$1:$CZ$288))</f>
        <v>18585106</v>
      </c>
      <c r="AJ166" s="176" cm="1">
        <f t="array" ref="AJ166">_xlfn.XLOOKUP(AJ$1,'PY1 Data(H)'!$A$1:$CZ$1,_xlfn.XLOOKUP($A166,'PY1 Data(H)'!$A$1:$A$288,'PY1 Data(H)'!$A$1:$CZ$288))</f>
        <v>15057497</v>
      </c>
      <c r="AK166" s="176" cm="1">
        <f t="array" ref="AK166">_xlfn.XLOOKUP(AK$1,'PY1 Data(H)'!$A$1:$CZ$1,_xlfn.XLOOKUP($A166,'PY1 Data(H)'!$A$1:$A$288,'PY1 Data(H)'!$A$1:$CZ$288))</f>
        <v>0</v>
      </c>
      <c r="AL166" s="176" cm="1">
        <f t="array" ref="AL166">_xlfn.XLOOKUP(AL$1,'PY1 Data(H)'!$A$1:$CZ$1,_xlfn.XLOOKUP($A166,'PY1 Data(H)'!$A$1:$A$288,'PY1 Data(H)'!$A$1:$CZ$288))</f>
        <v>21175938</v>
      </c>
      <c r="AM166" s="176" cm="1">
        <f t="array" ref="AM166">_xlfn.XLOOKUP(AM$1,'PY1 Data(H)'!$A$1:$CZ$1,_xlfn.XLOOKUP($A166,'PY1 Data(H)'!$A$1:$A$288,'PY1 Data(H)'!$A$1:$CZ$288))</f>
        <v>0</v>
      </c>
      <c r="AN166" s="176" cm="1">
        <f t="array" ref="AN166">_xlfn.XLOOKUP(AN$1,'PY1 Data(H)'!$A$1:$CZ$1,_xlfn.XLOOKUP($A166,'PY1 Data(H)'!$A$1:$A$288,'PY1 Data(H)'!$A$1:$CZ$288))</f>
        <v>6335074</v>
      </c>
      <c r="AO166" s="176" cm="1">
        <f t="array" ref="AO166">_xlfn.XLOOKUP(AO$1,'PY1 Data(H)'!$A$1:$CZ$1,_xlfn.XLOOKUP($A166,'PY1 Data(H)'!$A$1:$A$288,'PY1 Data(H)'!$A$1:$CZ$288))</f>
        <v>0</v>
      </c>
      <c r="AP166" s="176" cm="1">
        <f t="array" ref="AP166">_xlfn.XLOOKUP(AP$1,'PY1 Data(H)'!$A$1:$CZ$1,_xlfn.XLOOKUP($A166,'PY1 Data(H)'!$A$1:$A$288,'PY1 Data(H)'!$A$1:$CZ$288))</f>
        <v>0</v>
      </c>
      <c r="AQ166" s="176" cm="1">
        <f t="array" ref="AQ166">_xlfn.XLOOKUP(AQ$1,'PY1 Data(H)'!$A$1:$CZ$1,_xlfn.XLOOKUP($A166,'PY1 Data(H)'!$A$1:$A$288,'PY1 Data(H)'!$A$1:$CZ$288))</f>
        <v>15748620</v>
      </c>
      <c r="AR166" s="176" cm="1">
        <f t="array" ref="AR166">_xlfn.XLOOKUP(AR$1,'PY1 Data(H)'!$A$1:$CZ$1,_xlfn.XLOOKUP($A166,'PY1 Data(H)'!$A$1:$A$288,'PY1 Data(H)'!$A$1:$CZ$288))</f>
        <v>0</v>
      </c>
      <c r="AS166" s="176" cm="1">
        <f t="array" ref="AS166">_xlfn.XLOOKUP(AS$1,'PY1 Data(H)'!$A$1:$CZ$1,_xlfn.XLOOKUP($A166,'PY1 Data(H)'!$A$1:$A$288,'PY1 Data(H)'!$A$1:$CZ$288))</f>
        <v>28980504</v>
      </c>
      <c r="AT166" s="176" cm="1">
        <f t="array" ref="AT166">_xlfn.XLOOKUP(AT$1,'PY1 Data(H)'!$A$1:$CZ$1,_xlfn.XLOOKUP($A166,'PY1 Data(H)'!$A$1:$A$288,'PY1 Data(H)'!$A$1:$CZ$288))</f>
        <v>121301013</v>
      </c>
      <c r="AU166" s="176" cm="1">
        <f t="array" ref="AU166">_xlfn.XLOOKUP(AU$1,'PY1 Data(H)'!$A$1:$CZ$1,_xlfn.XLOOKUP($A166,'PY1 Data(H)'!$A$1:$A$288,'PY1 Data(H)'!$A$1:$CZ$288))</f>
        <v>0</v>
      </c>
      <c r="AV166" s="176" cm="1">
        <f t="array" ref="AV166">_xlfn.XLOOKUP(AV$1,'PY1 Data(H)'!$A$1:$CZ$1,_xlfn.XLOOKUP($A166,'PY1 Data(H)'!$A$1:$A$288,'PY1 Data(H)'!$A$1:$CZ$288))</f>
        <v>249851</v>
      </c>
      <c r="AW166" s="176" cm="1">
        <f t="array" ref="AW166">_xlfn.XLOOKUP(AW$1,'PY1 Data(H)'!$A$1:$CZ$1,_xlfn.XLOOKUP($A166,'PY1 Data(H)'!$A$1:$A$288,'PY1 Data(H)'!$A$1:$CZ$288))</f>
        <v>6581815</v>
      </c>
      <c r="AX166" s="176" cm="1">
        <f t="array" ref="AX166">_xlfn.XLOOKUP(AX$1,'PY1 Data(H)'!$A$1:$CZ$1,_xlfn.XLOOKUP($A166,'PY1 Data(H)'!$A$1:$A$288,'PY1 Data(H)'!$A$1:$CZ$288))</f>
        <v>20611697</v>
      </c>
      <c r="AY166" s="176" cm="1">
        <f t="array" ref="AY166">_xlfn.XLOOKUP(AY$1,'PY1 Data(H)'!$A$1:$CZ$1,_xlfn.XLOOKUP($A166,'PY1 Data(H)'!$A$1:$A$288,'PY1 Data(H)'!$A$1:$CZ$288))</f>
        <v>0</v>
      </c>
      <c r="AZ166" s="176" cm="1">
        <f t="array" ref="AZ166">_xlfn.XLOOKUP(AZ$1,'PY1 Data(H)'!$A$1:$CZ$1,_xlfn.XLOOKUP($A166,'PY1 Data(H)'!$A$1:$A$288,'PY1 Data(H)'!$A$1:$CZ$288))</f>
        <v>0</v>
      </c>
      <c r="BA166" s="176" cm="1">
        <f t="array" ref="BA166">_xlfn.XLOOKUP(BA$1,'PY1 Data(H)'!$A$1:$CZ$1,_xlfn.XLOOKUP($A166,'PY1 Data(H)'!$A$1:$A$288,'PY1 Data(H)'!$A$1:$CZ$288))</f>
        <v>0</v>
      </c>
      <c r="BB166" s="176" cm="1">
        <f t="array" ref="BB166">_xlfn.XLOOKUP(BB$1,'PY1 Data(H)'!$A$1:$CZ$1,_xlfn.XLOOKUP($A166,'PY1 Data(H)'!$A$1:$A$288,'PY1 Data(H)'!$A$1:$CZ$288))</f>
        <v>130315841</v>
      </c>
      <c r="BC166" s="176" cm="1">
        <f t="array" ref="BC166">_xlfn.XLOOKUP(BC$1,'PY1 Data(H)'!$A$1:$CZ$1,_xlfn.XLOOKUP($A166,'PY1 Data(H)'!$A$1:$A$288,'PY1 Data(H)'!$A$1:$CZ$288))</f>
        <v>6983370</v>
      </c>
      <c r="BD166" s="176" cm="1">
        <f t="array" ref="BD166">_xlfn.XLOOKUP(BD$1,'PY1 Data(H)'!$A$1:$CZ$1,_xlfn.XLOOKUP($A166,'PY1 Data(H)'!$A$1:$A$288,'PY1 Data(H)'!$A$1:$CZ$288))</f>
        <v>0</v>
      </c>
      <c r="BE166" s="176" cm="1">
        <f t="array" ref="BE166">_xlfn.XLOOKUP(BE$1,'PY1 Data(H)'!$A$1:$CZ$1,_xlfn.XLOOKUP($A166,'PY1 Data(H)'!$A$1:$A$288,'PY1 Data(H)'!$A$1:$CZ$288))</f>
        <v>0</v>
      </c>
      <c r="BF166" s="176" cm="1">
        <f t="array" ref="BF166">_xlfn.XLOOKUP(BF$1,'PY1 Data(H)'!$A$1:$CZ$1,_xlfn.XLOOKUP($A166,'PY1 Data(H)'!$A$1:$A$288,'PY1 Data(H)'!$A$1:$CZ$288))</f>
        <v>28545849</v>
      </c>
      <c r="BG166" s="176" cm="1">
        <f t="array" ref="BG166">_xlfn.XLOOKUP(BG$1,'PY1 Data(H)'!$A$1:$CZ$1,_xlfn.XLOOKUP($A166,'PY1 Data(H)'!$A$1:$A$288,'PY1 Data(H)'!$A$1:$CZ$288))</f>
        <v>0</v>
      </c>
      <c r="BH166" s="176" cm="1">
        <f t="array" ref="BH166">_xlfn.XLOOKUP(BH$1,'PY1 Data(H)'!$A$1:$CZ$1,_xlfn.XLOOKUP($A166,'PY1 Data(H)'!$A$1:$A$288,'PY1 Data(H)'!$A$1:$CZ$288))</f>
        <v>0</v>
      </c>
      <c r="BI166" s="176" cm="1">
        <f t="array" ref="BI166">_xlfn.XLOOKUP(BI$1,'PY1 Data(H)'!$A$1:$CZ$1,_xlfn.XLOOKUP($A166,'PY1 Data(H)'!$A$1:$A$288,'PY1 Data(H)'!$A$1:$CZ$288))</f>
        <v>4656274</v>
      </c>
      <c r="BJ166" s="176" cm="1">
        <f t="array" ref="BJ166">_xlfn.XLOOKUP(BJ$1,'PY1 Data(H)'!$A$1:$CZ$1,_xlfn.XLOOKUP($A166,'PY1 Data(H)'!$A$1:$A$288,'PY1 Data(H)'!$A$1:$CZ$288))</f>
        <v>1249127</v>
      </c>
      <c r="BK166" s="176" cm="1">
        <f t="array" ref="BK166">_xlfn.XLOOKUP(BK$1,'PY1 Data(H)'!$A$1:$CZ$1,_xlfn.XLOOKUP($A166,'PY1 Data(H)'!$A$1:$A$288,'PY1 Data(H)'!$A$1:$CZ$288))</f>
        <v>0</v>
      </c>
      <c r="BL166" s="176" cm="1">
        <f t="array" ref="BL166">_xlfn.XLOOKUP(BL$1,'PY1 Data(H)'!$A$1:$CZ$1,_xlfn.XLOOKUP($A166,'PY1 Data(H)'!$A$1:$A$288,'PY1 Data(H)'!$A$1:$CZ$288))</f>
        <v>0</v>
      </c>
      <c r="BM166" s="176" cm="1">
        <f t="array" ref="BM166">_xlfn.XLOOKUP(BM$1,'PY1 Data(H)'!$A$1:$CZ$1,_xlfn.XLOOKUP($A166,'PY1 Data(H)'!$A$1:$A$288,'PY1 Data(H)'!$A$1:$CZ$288))</f>
        <v>0</v>
      </c>
      <c r="BN166" s="176" cm="1">
        <f t="array" ref="BN166">_xlfn.XLOOKUP(BN$1,'PY1 Data(H)'!$A$1:$CZ$1,_xlfn.XLOOKUP($A166,'PY1 Data(H)'!$A$1:$A$288,'PY1 Data(H)'!$A$1:$CZ$288))</f>
        <v>52007135</v>
      </c>
      <c r="BO166" s="176" cm="1">
        <f t="array" ref="BO166">_xlfn.XLOOKUP(BO$1,'PY1 Data(H)'!$A$1:$CZ$1,_xlfn.XLOOKUP($A166,'PY1 Data(H)'!$A$1:$A$288,'PY1 Data(H)'!$A$1:$CZ$288))</f>
        <v>0</v>
      </c>
      <c r="BP166" s="176" cm="1">
        <f t="array" ref="BP166">_xlfn.XLOOKUP(BP$1,'PY1 Data(H)'!$A$1:$CZ$1,_xlfn.XLOOKUP($A166,'PY1 Data(H)'!$A$1:$A$288,'PY1 Data(H)'!$A$1:$CZ$288))</f>
        <v>0</v>
      </c>
      <c r="BQ166" s="176" cm="1">
        <f t="array" ref="BQ166">_xlfn.XLOOKUP(BQ$1,'PY1 Data(H)'!$A$1:$CZ$1,_xlfn.XLOOKUP($A166,'PY1 Data(H)'!$A$1:$A$288,'PY1 Data(H)'!$A$1:$CZ$288))</f>
        <v>12092616</v>
      </c>
      <c r="BR166" s="176" cm="1">
        <f t="array" ref="BR166">_xlfn.XLOOKUP(BR$1,'PY1 Data(H)'!$A$1:$CZ$1,_xlfn.XLOOKUP($A166,'PY1 Data(H)'!$A$1:$A$288,'PY1 Data(H)'!$A$1:$CZ$288))</f>
        <v>0</v>
      </c>
      <c r="BS166" s="176" cm="1">
        <f t="array" ref="BS166">_xlfn.XLOOKUP(BS$1,'PY1 Data(H)'!$A$1:$CZ$1,_xlfn.XLOOKUP($A166,'PY1 Data(H)'!$A$1:$A$288,'PY1 Data(H)'!$A$1:$CZ$288))</f>
        <v>0</v>
      </c>
      <c r="BT166" s="176" cm="1">
        <f t="array" ref="BT166">_xlfn.XLOOKUP(BT$1,'PY1 Data(H)'!$A$1:$CZ$1,_xlfn.XLOOKUP($A166,'PY1 Data(H)'!$A$1:$A$288,'PY1 Data(H)'!$A$1:$CZ$288))</f>
        <v>4637903</v>
      </c>
      <c r="BU166" s="176" cm="1">
        <f t="array" ref="BU166">_xlfn.XLOOKUP(BU$1,'PY1 Data(H)'!$A$1:$CZ$1,_xlfn.XLOOKUP($A166,'PY1 Data(H)'!$A$1:$A$288,'PY1 Data(H)'!$A$1:$CZ$288))</f>
        <v>14491175</v>
      </c>
      <c r="BV166" s="176" cm="1">
        <f t="array" ref="BV166">_xlfn.XLOOKUP(BV$1,'PY1 Data(H)'!$A$1:$CZ$1,_xlfn.XLOOKUP($A166,'PY1 Data(H)'!$A$1:$A$288,'PY1 Data(H)'!$A$1:$CZ$288))</f>
        <v>19463889</v>
      </c>
      <c r="BW166" s="176" cm="1">
        <f t="array" ref="BW166">_xlfn.XLOOKUP(BW$1,'PY1 Data(H)'!$A$1:$CZ$1,_xlfn.XLOOKUP($A166,'PY1 Data(H)'!$A$1:$A$288,'PY1 Data(H)'!$A$1:$CZ$288))</f>
        <v>10185969</v>
      </c>
      <c r="BX166" s="176" cm="1">
        <f t="array" ref="BX166">_xlfn.XLOOKUP(BX$1,'PY1 Data(H)'!$A$1:$CZ$1,_xlfn.XLOOKUP($A166,'PY1 Data(H)'!$A$1:$A$288,'PY1 Data(H)'!$A$1:$CZ$288))</f>
        <v>0</v>
      </c>
      <c r="BY166" s="176" cm="1">
        <f t="array" ref="BY166">_xlfn.XLOOKUP(BY$1,'PY1 Data(H)'!$A$1:$CZ$1,_xlfn.XLOOKUP($A166,'PY1 Data(H)'!$A$1:$A$288,'PY1 Data(H)'!$A$1:$CZ$288))</f>
        <v>0</v>
      </c>
      <c r="BZ166" s="176" cm="1">
        <f t="array" ref="BZ166">_xlfn.XLOOKUP(BZ$1,'PY1 Data(H)'!$A$1:$CZ$1,_xlfn.XLOOKUP($A166,'PY1 Data(H)'!$A$1:$A$288,'PY1 Data(H)'!$A$1:$CZ$288))</f>
        <v>2421490</v>
      </c>
      <c r="CA166" s="176" cm="1">
        <f t="array" ref="CA166">_xlfn.XLOOKUP(CA$1,'PY1 Data(H)'!$A$1:$CZ$1,_xlfn.XLOOKUP($A166,'PY1 Data(H)'!$A$1:$A$288,'PY1 Data(H)'!$A$1:$CZ$288))</f>
        <v>0</v>
      </c>
      <c r="CB166" s="176" cm="1">
        <f t="array" ref="CB166">_xlfn.XLOOKUP(CB$1,'PY1 Data(H)'!$A$1:$CZ$1,_xlfn.XLOOKUP($A166,'PY1 Data(H)'!$A$1:$A$288,'PY1 Data(H)'!$A$1:$CZ$288))</f>
        <v>41122990</v>
      </c>
      <c r="CC166" s="176" cm="1">
        <f t="array" ref="CC166">_xlfn.XLOOKUP(CC$1,'PY1 Data(H)'!$A$1:$CZ$1,_xlfn.XLOOKUP($A166,'PY1 Data(H)'!$A$1:$A$288,'PY1 Data(H)'!$A$1:$CZ$288))</f>
        <v>57103663</v>
      </c>
      <c r="CD166" s="176" cm="1">
        <f t="array" ref="CD166">_xlfn.XLOOKUP(CD$1,'PY1 Data(H)'!$A$1:$CZ$1,_xlfn.XLOOKUP($A166,'PY1 Data(H)'!$A$1:$A$288,'PY1 Data(H)'!$A$1:$CZ$288))</f>
        <v>0</v>
      </c>
      <c r="CE166" s="176" cm="1">
        <f t="array" ref="CE166">_xlfn.XLOOKUP(CE$1,'PY1 Data(H)'!$A$1:$CZ$1,_xlfn.XLOOKUP($A166,'PY1 Data(H)'!$A$1:$A$288,'PY1 Data(H)'!$A$1:$CZ$288))</f>
        <v>0</v>
      </c>
      <c r="CF166" s="176" cm="1">
        <f t="array" ref="CF166">_xlfn.XLOOKUP(CF$1,'PY1 Data(H)'!$A$1:$CZ$1,_xlfn.XLOOKUP($A166,'PY1 Data(H)'!$A$1:$A$288,'PY1 Data(H)'!$A$1:$CZ$288))</f>
        <v>0</v>
      </c>
      <c r="CG166" s="176" cm="1">
        <f t="array" ref="CG166">_xlfn.XLOOKUP(CG$1,'PY1 Data(H)'!$A$1:$CZ$1,_xlfn.XLOOKUP($A166,'PY1 Data(H)'!$A$1:$A$288,'PY1 Data(H)'!$A$1:$CZ$288))</f>
        <v>14485892</v>
      </c>
      <c r="CH166" s="176" cm="1">
        <f t="array" ref="CH166">_xlfn.XLOOKUP(CH$1,'PY1 Data(H)'!$A$1:$CZ$1,_xlfn.XLOOKUP($A166,'PY1 Data(H)'!$A$1:$A$288,'PY1 Data(H)'!$A$1:$CZ$288))</f>
        <v>5791974</v>
      </c>
      <c r="CI166" s="176" cm="1">
        <f t="array" ref="CI166">_xlfn.XLOOKUP(CI$1,'PY1 Data(H)'!$A$1:$CZ$1,_xlfn.XLOOKUP($A166,'PY1 Data(H)'!$A$1:$A$288,'PY1 Data(H)'!$A$1:$CZ$288))</f>
        <v>38628020</v>
      </c>
      <c r="CJ166" s="176" cm="1">
        <f t="array" ref="CJ166">_xlfn.XLOOKUP(CJ$1,'PY1 Data(H)'!$A$1:$CZ$1,_xlfn.XLOOKUP($A166,'PY1 Data(H)'!$A$1:$A$288,'PY1 Data(H)'!$A$1:$CZ$288))</f>
        <v>1730846</v>
      </c>
      <c r="CK166" s="176" cm="1">
        <f t="array" ref="CK166">_xlfn.XLOOKUP(CK$1,'PY1 Data(H)'!$A$1:$CZ$1,_xlfn.XLOOKUP($A166,'PY1 Data(H)'!$A$1:$A$288,'PY1 Data(H)'!$A$1:$CZ$288))</f>
        <v>2581820</v>
      </c>
      <c r="CL166" s="176" cm="1">
        <f t="array" ref="CL166">_xlfn.XLOOKUP(CL$1,'PY1 Data(H)'!$A$1:$CZ$1,_xlfn.XLOOKUP($A166,'PY1 Data(H)'!$A$1:$A$288,'PY1 Data(H)'!$A$1:$CZ$288))</f>
        <v>0</v>
      </c>
      <c r="CM166" s="176" cm="1">
        <f t="array" ref="CM166">_xlfn.XLOOKUP(CM$1,'PY1 Data(H)'!$A$1:$CZ$1,_xlfn.XLOOKUP($A166,'PY1 Data(H)'!$A$1:$A$288,'PY1 Data(H)'!$A$1:$CZ$288))</f>
        <v>0</v>
      </c>
      <c r="CN166" s="176" cm="1">
        <f t="array" ref="CN166">_xlfn.XLOOKUP(CN$1,'PY1 Data(H)'!$A$1:$CZ$1,_xlfn.XLOOKUP($A166,'PY1 Data(H)'!$A$1:$A$288,'PY1 Data(H)'!$A$1:$CZ$288))</f>
        <v>6089261</v>
      </c>
      <c r="CO166" s="176" cm="1">
        <f t="array" ref="CO166">_xlfn.XLOOKUP(CO$1,'PY1 Data(H)'!$A$1:$CZ$1,_xlfn.XLOOKUP($A166,'PY1 Data(H)'!$A$1:$A$288,'PY1 Data(H)'!$A$1:$CZ$288))</f>
        <v>215513003</v>
      </c>
      <c r="CP166" s="176" cm="1">
        <f t="array" ref="CP166">_xlfn.XLOOKUP(CP$1,'PY1 Data(H)'!$A$1:$CZ$1,_xlfn.XLOOKUP($A166,'PY1 Data(H)'!$A$1:$A$288,'PY1 Data(H)'!$A$1:$CZ$288))</f>
        <v>2030121</v>
      </c>
      <c r="CQ166" s="176" cm="1">
        <f t="array" ref="CQ166">_xlfn.XLOOKUP(CQ$1,'PY1 Data(H)'!$A$1:$CZ$1,_xlfn.XLOOKUP($A166,'PY1 Data(H)'!$A$1:$A$288,'PY1 Data(H)'!$A$1:$CZ$288))</f>
        <v>0</v>
      </c>
      <c r="CR166" s="176" cm="1">
        <f t="array" ref="CR166">_xlfn.XLOOKUP(CR$1,'PY1 Data(H)'!$A$1:$CZ$1,_xlfn.XLOOKUP($A166,'PY1 Data(H)'!$A$1:$A$288,'PY1 Data(H)'!$A$1:$CZ$288))</f>
        <v>18561263</v>
      </c>
      <c r="CS166" s="176" cm="1">
        <f t="array" ref="CS166">_xlfn.XLOOKUP(CS$1,'PY1 Data(H)'!$A$1:$CZ$1,_xlfn.XLOOKUP($A166,'PY1 Data(H)'!$A$1:$A$288,'PY1 Data(H)'!$A$1:$CZ$288))</f>
        <v>5181868</v>
      </c>
      <c r="CT166" s="176" cm="1">
        <f t="array" ref="CT166">_xlfn.XLOOKUP(CT$1,'PY1 Data(H)'!$A$1:$CZ$1,_xlfn.XLOOKUP($A166,'PY1 Data(H)'!$A$1:$A$288,'PY1 Data(H)'!$A$1:$CZ$288))</f>
        <v>0</v>
      </c>
      <c r="CU166" s="176" cm="1">
        <f t="array" ref="CU166">_xlfn.XLOOKUP(CU$1,'PY1 Data(H)'!$A$1:$CZ$1,_xlfn.XLOOKUP($A166,'PY1 Data(H)'!$A$1:$A$288,'PY1 Data(H)'!$A$1:$CZ$288))</f>
        <v>0</v>
      </c>
      <c r="CV166" s="176" cm="1">
        <f t="array" ref="CV166">_xlfn.XLOOKUP(CV$1,'PY1 Data(H)'!$A$1:$CZ$1,_xlfn.XLOOKUP($A166,'PY1 Data(H)'!$A$1:$A$288,'PY1 Data(H)'!$A$1:$CZ$288))</f>
        <v>0</v>
      </c>
      <c r="CW166" s="176" cm="1">
        <f t="array" ref="CW166">_xlfn.XLOOKUP(CW$1,'PY1 Data(H)'!$A$1:$CZ$1,_xlfn.XLOOKUP($A166,'PY1 Data(H)'!$A$1:$A$288,'PY1 Data(H)'!$A$1:$CZ$288))</f>
        <v>9843400</v>
      </c>
      <c r="CX166" s="176" cm="1">
        <f t="array" ref="CX166">_xlfn.XLOOKUP(CX$1,'PY1 Data(H)'!$A$1:$CZ$1,_xlfn.XLOOKUP($A166,'PY1 Data(H)'!$A$1:$A$288,'PY1 Data(H)'!$A$1:$CZ$288))</f>
        <v>4354373</v>
      </c>
      <c r="CY166" s="176" cm="1">
        <f t="array" ref="CY166">_xlfn.XLOOKUP(CY$1,'PY1 Data(H)'!$A$1:$CZ$1,_xlfn.XLOOKUP($A166,'PY1 Data(H)'!$A$1:$A$288,'PY1 Data(H)'!$A$1:$CZ$288))</f>
        <v>0</v>
      </c>
    </row>
    <row r="167" spans="1:103" x14ac:dyDescent="0.3">
      <c r="A167">
        <v>525</v>
      </c>
      <c r="D167" s="176" cm="1">
        <f t="array" ref="D167">_xlfn.XLOOKUP(D$1,'PY1 Data(H)'!$A$1:$CZ$1,_xlfn.XLOOKUP($A167,'PY1 Data(H)'!$A$1:$A$288,'PY1 Data(H)'!$A$1:$CZ$288))</f>
        <v>0</v>
      </c>
      <c r="E167" s="176" cm="1">
        <f t="array" ref="E167">_xlfn.XLOOKUP(E$1,'PY1 Data(H)'!$A$1:$CZ$1,_xlfn.XLOOKUP($A167,'PY1 Data(H)'!$A$1:$A$288,'PY1 Data(H)'!$A$1:$CZ$288))</f>
        <v>13291776</v>
      </c>
      <c r="F167" s="176" cm="1">
        <f t="array" ref="F167">_xlfn.XLOOKUP(F$1,'PY1 Data(H)'!$A$1:$CZ$1,_xlfn.XLOOKUP($A167,'PY1 Data(H)'!$A$1:$A$288,'PY1 Data(H)'!$A$1:$CZ$288))</f>
        <v>0</v>
      </c>
      <c r="G167" s="176" cm="1">
        <f t="array" ref="G167">_xlfn.XLOOKUP(G$1,'PY1 Data(H)'!$A$1:$CZ$1,_xlfn.XLOOKUP($A167,'PY1 Data(H)'!$A$1:$A$288,'PY1 Data(H)'!$A$1:$CZ$288))</f>
        <v>0</v>
      </c>
      <c r="H167" s="176" cm="1">
        <f t="array" ref="H167">_xlfn.XLOOKUP(H$1,'PY1 Data(H)'!$A$1:$CZ$1,_xlfn.XLOOKUP($A167,'PY1 Data(H)'!$A$1:$A$288,'PY1 Data(H)'!$A$1:$CZ$288))</f>
        <v>0</v>
      </c>
      <c r="I167" s="176" cm="1">
        <f t="array" ref="I167">_xlfn.XLOOKUP(I$1,'PY1 Data(H)'!$A$1:$CZ$1,_xlfn.XLOOKUP($A167,'PY1 Data(H)'!$A$1:$A$288,'PY1 Data(H)'!$A$1:$CZ$288))</f>
        <v>0</v>
      </c>
      <c r="J167" s="176" cm="1">
        <f t="array" ref="J167">_xlfn.XLOOKUP(J$1,'PY1 Data(H)'!$A$1:$CZ$1,_xlfn.XLOOKUP($A167,'PY1 Data(H)'!$A$1:$A$288,'PY1 Data(H)'!$A$1:$CZ$288))</f>
        <v>0</v>
      </c>
      <c r="K167" s="176" cm="1">
        <f t="array" ref="K167">_xlfn.XLOOKUP(K$1,'PY1 Data(H)'!$A$1:$CZ$1,_xlfn.XLOOKUP($A167,'PY1 Data(H)'!$A$1:$A$288,'PY1 Data(H)'!$A$1:$CZ$288))</f>
        <v>0</v>
      </c>
      <c r="L167" s="176" cm="1">
        <f t="array" ref="L167">_xlfn.XLOOKUP(L$1,'PY1 Data(H)'!$A$1:$CZ$1,_xlfn.XLOOKUP($A167,'PY1 Data(H)'!$A$1:$A$288,'PY1 Data(H)'!$A$1:$CZ$288))</f>
        <v>0</v>
      </c>
      <c r="M167" s="176" cm="1">
        <f t="array" ref="M167">_xlfn.XLOOKUP(M$1,'PY1 Data(H)'!$A$1:$CZ$1,_xlfn.XLOOKUP($A167,'PY1 Data(H)'!$A$1:$A$288,'PY1 Data(H)'!$A$1:$CZ$288))</f>
        <v>0</v>
      </c>
      <c r="N167" s="176" cm="1">
        <f t="array" ref="N167">_xlfn.XLOOKUP(N$1,'PY1 Data(H)'!$A$1:$CZ$1,_xlfn.XLOOKUP($A167,'PY1 Data(H)'!$A$1:$A$288,'PY1 Data(H)'!$A$1:$CZ$288))</f>
        <v>0</v>
      </c>
      <c r="O167" s="176" cm="1">
        <f t="array" ref="O167">_xlfn.XLOOKUP(O$1,'PY1 Data(H)'!$A$1:$CZ$1,_xlfn.XLOOKUP($A167,'PY1 Data(H)'!$A$1:$A$288,'PY1 Data(H)'!$A$1:$CZ$288))</f>
        <v>0</v>
      </c>
      <c r="P167" s="176" cm="1">
        <f t="array" ref="P167">_xlfn.XLOOKUP(P$1,'PY1 Data(H)'!$A$1:$CZ$1,_xlfn.XLOOKUP($A167,'PY1 Data(H)'!$A$1:$A$288,'PY1 Data(H)'!$A$1:$CZ$288))</f>
        <v>0</v>
      </c>
      <c r="Q167" s="176" cm="1">
        <f t="array" ref="Q167">_xlfn.XLOOKUP(Q$1,'PY1 Data(H)'!$A$1:$CZ$1,_xlfn.XLOOKUP($A167,'PY1 Data(H)'!$A$1:$A$288,'PY1 Data(H)'!$A$1:$CZ$288))</f>
        <v>0</v>
      </c>
      <c r="R167" s="176" cm="1">
        <f t="array" ref="R167">_xlfn.XLOOKUP(R$1,'PY1 Data(H)'!$A$1:$CZ$1,_xlfn.XLOOKUP($A167,'PY1 Data(H)'!$A$1:$A$288,'PY1 Data(H)'!$A$1:$CZ$288))</f>
        <v>0</v>
      </c>
      <c r="S167" s="176" cm="1">
        <f t="array" ref="S167">_xlfn.XLOOKUP(S$1,'PY1 Data(H)'!$A$1:$CZ$1,_xlfn.XLOOKUP($A167,'PY1 Data(H)'!$A$1:$A$288,'PY1 Data(H)'!$A$1:$CZ$288))</f>
        <v>4965996</v>
      </c>
      <c r="T167" s="176" cm="1">
        <f t="array" ref="T167">_xlfn.XLOOKUP(T$1,'PY1 Data(H)'!$A$1:$CZ$1,_xlfn.XLOOKUP($A167,'PY1 Data(H)'!$A$1:$A$288,'PY1 Data(H)'!$A$1:$CZ$288))</f>
        <v>0</v>
      </c>
      <c r="U167" s="176" cm="1">
        <f t="array" ref="U167">_xlfn.XLOOKUP(U$1,'PY1 Data(H)'!$A$1:$CZ$1,_xlfn.XLOOKUP($A167,'PY1 Data(H)'!$A$1:$A$288,'PY1 Data(H)'!$A$1:$CZ$288))</f>
        <v>0</v>
      </c>
      <c r="V167" s="176" cm="1">
        <f t="array" ref="V167">_xlfn.XLOOKUP(V$1,'PY1 Data(H)'!$A$1:$CZ$1,_xlfn.XLOOKUP($A167,'PY1 Data(H)'!$A$1:$A$288,'PY1 Data(H)'!$A$1:$CZ$288))</f>
        <v>0</v>
      </c>
      <c r="W167" s="176" cm="1">
        <f t="array" ref="W167">_xlfn.XLOOKUP(W$1,'PY1 Data(H)'!$A$1:$CZ$1,_xlfn.XLOOKUP($A167,'PY1 Data(H)'!$A$1:$A$288,'PY1 Data(H)'!$A$1:$CZ$288))</f>
        <v>0</v>
      </c>
      <c r="X167" s="176" cm="1">
        <f t="array" ref="X167">_xlfn.XLOOKUP(X$1,'PY1 Data(H)'!$A$1:$CZ$1,_xlfn.XLOOKUP($A167,'PY1 Data(H)'!$A$1:$A$288,'PY1 Data(H)'!$A$1:$CZ$288))</f>
        <v>0</v>
      </c>
      <c r="Y167" s="176" cm="1">
        <f t="array" ref="Y167">_xlfn.XLOOKUP(Y$1,'PY1 Data(H)'!$A$1:$CZ$1,_xlfn.XLOOKUP($A167,'PY1 Data(H)'!$A$1:$A$288,'PY1 Data(H)'!$A$1:$CZ$288))</f>
        <v>0</v>
      </c>
      <c r="Z167" s="176" cm="1">
        <f t="array" ref="Z167">_xlfn.XLOOKUP(Z$1,'PY1 Data(H)'!$A$1:$CZ$1,_xlfn.XLOOKUP($A167,'PY1 Data(H)'!$A$1:$A$288,'PY1 Data(H)'!$A$1:$CZ$288))</f>
        <v>0</v>
      </c>
      <c r="AA167" s="176" cm="1">
        <f t="array" ref="AA167">_xlfn.XLOOKUP(AA$1,'PY1 Data(H)'!$A$1:$CZ$1,_xlfn.XLOOKUP($A167,'PY1 Data(H)'!$A$1:$A$288,'PY1 Data(H)'!$A$1:$CZ$288))</f>
        <v>0</v>
      </c>
      <c r="AB167" s="176" cm="1">
        <f t="array" ref="AB167">_xlfn.XLOOKUP(AB$1,'PY1 Data(H)'!$A$1:$CZ$1,_xlfn.XLOOKUP($A167,'PY1 Data(H)'!$A$1:$A$288,'PY1 Data(H)'!$A$1:$CZ$288))</f>
        <v>0</v>
      </c>
      <c r="AC167" s="176" cm="1">
        <f t="array" ref="AC167">_xlfn.XLOOKUP(AC$1,'PY1 Data(H)'!$A$1:$CZ$1,_xlfn.XLOOKUP($A167,'PY1 Data(H)'!$A$1:$A$288,'PY1 Data(H)'!$A$1:$CZ$288))</f>
        <v>0</v>
      </c>
      <c r="AD167" s="176" cm="1">
        <f t="array" ref="AD167">_xlfn.XLOOKUP(AD$1,'PY1 Data(H)'!$A$1:$CZ$1,_xlfn.XLOOKUP($A167,'PY1 Data(H)'!$A$1:$A$288,'PY1 Data(H)'!$A$1:$CZ$288))</f>
        <v>0</v>
      </c>
      <c r="AE167" s="176" cm="1">
        <f t="array" ref="AE167">_xlfn.XLOOKUP(AE$1,'PY1 Data(H)'!$A$1:$CZ$1,_xlfn.XLOOKUP($A167,'PY1 Data(H)'!$A$1:$A$288,'PY1 Data(H)'!$A$1:$CZ$288))</f>
        <v>0</v>
      </c>
      <c r="AF167" s="176" cm="1">
        <f t="array" ref="AF167">_xlfn.XLOOKUP(AF$1,'PY1 Data(H)'!$A$1:$CZ$1,_xlfn.XLOOKUP($A167,'PY1 Data(H)'!$A$1:$A$288,'PY1 Data(H)'!$A$1:$CZ$288))</f>
        <v>0</v>
      </c>
      <c r="AG167" s="176" cm="1">
        <f t="array" ref="AG167">_xlfn.XLOOKUP(AG$1,'PY1 Data(H)'!$A$1:$CZ$1,_xlfn.XLOOKUP($A167,'PY1 Data(H)'!$A$1:$A$288,'PY1 Data(H)'!$A$1:$CZ$288))</f>
        <v>0</v>
      </c>
      <c r="AH167" s="176" cm="1">
        <f t="array" ref="AH167">_xlfn.XLOOKUP(AH$1,'PY1 Data(H)'!$A$1:$CZ$1,_xlfn.XLOOKUP($A167,'PY1 Data(H)'!$A$1:$A$288,'PY1 Data(H)'!$A$1:$CZ$288))</f>
        <v>0</v>
      </c>
      <c r="AI167" s="176" cm="1">
        <f t="array" ref="AI167">_xlfn.XLOOKUP(AI$1,'PY1 Data(H)'!$A$1:$CZ$1,_xlfn.XLOOKUP($A167,'PY1 Data(H)'!$A$1:$A$288,'PY1 Data(H)'!$A$1:$CZ$288))</f>
        <v>0</v>
      </c>
      <c r="AJ167" s="176" cm="1">
        <f t="array" ref="AJ167">_xlfn.XLOOKUP(AJ$1,'PY1 Data(H)'!$A$1:$CZ$1,_xlfn.XLOOKUP($A167,'PY1 Data(H)'!$A$1:$A$288,'PY1 Data(H)'!$A$1:$CZ$288))</f>
        <v>0</v>
      </c>
      <c r="AK167" s="176" cm="1">
        <f t="array" ref="AK167">_xlfn.XLOOKUP(AK$1,'PY1 Data(H)'!$A$1:$CZ$1,_xlfn.XLOOKUP($A167,'PY1 Data(H)'!$A$1:$A$288,'PY1 Data(H)'!$A$1:$CZ$288))</f>
        <v>0</v>
      </c>
      <c r="AL167" s="176" cm="1">
        <f t="array" ref="AL167">_xlfn.XLOOKUP(AL$1,'PY1 Data(H)'!$A$1:$CZ$1,_xlfn.XLOOKUP($A167,'PY1 Data(H)'!$A$1:$A$288,'PY1 Data(H)'!$A$1:$CZ$288))</f>
        <v>0</v>
      </c>
      <c r="AM167" s="176" cm="1">
        <f t="array" ref="AM167">_xlfn.XLOOKUP(AM$1,'PY1 Data(H)'!$A$1:$CZ$1,_xlfn.XLOOKUP($A167,'PY1 Data(H)'!$A$1:$A$288,'PY1 Data(H)'!$A$1:$CZ$288))</f>
        <v>0</v>
      </c>
      <c r="AN167" s="176" cm="1">
        <f t="array" ref="AN167">_xlfn.XLOOKUP(AN$1,'PY1 Data(H)'!$A$1:$CZ$1,_xlfn.XLOOKUP($A167,'PY1 Data(H)'!$A$1:$A$288,'PY1 Data(H)'!$A$1:$CZ$288))</f>
        <v>0</v>
      </c>
      <c r="AO167" s="176" cm="1">
        <f t="array" ref="AO167">_xlfn.XLOOKUP(AO$1,'PY1 Data(H)'!$A$1:$CZ$1,_xlfn.XLOOKUP($A167,'PY1 Data(H)'!$A$1:$A$288,'PY1 Data(H)'!$A$1:$CZ$288))</f>
        <v>0</v>
      </c>
      <c r="AP167" s="176" cm="1">
        <f t="array" ref="AP167">_xlfn.XLOOKUP(AP$1,'PY1 Data(H)'!$A$1:$CZ$1,_xlfn.XLOOKUP($A167,'PY1 Data(H)'!$A$1:$A$288,'PY1 Data(H)'!$A$1:$CZ$288))</f>
        <v>0</v>
      </c>
      <c r="AQ167" s="176" cm="1">
        <f t="array" ref="AQ167">_xlfn.XLOOKUP(AQ$1,'PY1 Data(H)'!$A$1:$CZ$1,_xlfn.XLOOKUP($A167,'PY1 Data(H)'!$A$1:$A$288,'PY1 Data(H)'!$A$1:$CZ$288))</f>
        <v>0</v>
      </c>
      <c r="AR167" s="176" cm="1">
        <f t="array" ref="AR167">_xlfn.XLOOKUP(AR$1,'PY1 Data(H)'!$A$1:$CZ$1,_xlfn.XLOOKUP($A167,'PY1 Data(H)'!$A$1:$A$288,'PY1 Data(H)'!$A$1:$CZ$288))</f>
        <v>0</v>
      </c>
      <c r="AS167" s="176" cm="1">
        <f t="array" ref="AS167">_xlfn.XLOOKUP(AS$1,'PY1 Data(H)'!$A$1:$CZ$1,_xlfn.XLOOKUP($A167,'PY1 Data(H)'!$A$1:$A$288,'PY1 Data(H)'!$A$1:$CZ$288))</f>
        <v>0</v>
      </c>
      <c r="AT167" s="176" cm="1">
        <f t="array" ref="AT167">_xlfn.XLOOKUP(AT$1,'PY1 Data(H)'!$A$1:$CZ$1,_xlfn.XLOOKUP($A167,'PY1 Data(H)'!$A$1:$A$288,'PY1 Data(H)'!$A$1:$CZ$288))</f>
        <v>0</v>
      </c>
      <c r="AU167" s="176" cm="1">
        <f t="array" ref="AU167">_xlfn.XLOOKUP(AU$1,'PY1 Data(H)'!$A$1:$CZ$1,_xlfn.XLOOKUP($A167,'PY1 Data(H)'!$A$1:$A$288,'PY1 Data(H)'!$A$1:$CZ$288))</f>
        <v>0</v>
      </c>
      <c r="AV167" s="176" cm="1">
        <f t="array" ref="AV167">_xlfn.XLOOKUP(AV$1,'PY1 Data(H)'!$A$1:$CZ$1,_xlfn.XLOOKUP($A167,'PY1 Data(H)'!$A$1:$A$288,'PY1 Data(H)'!$A$1:$CZ$288))</f>
        <v>0</v>
      </c>
      <c r="AW167" s="176" cm="1">
        <f t="array" ref="AW167">_xlfn.XLOOKUP(AW$1,'PY1 Data(H)'!$A$1:$CZ$1,_xlfn.XLOOKUP($A167,'PY1 Data(H)'!$A$1:$A$288,'PY1 Data(H)'!$A$1:$CZ$288))</f>
        <v>0</v>
      </c>
      <c r="AX167" s="176" cm="1">
        <f t="array" ref="AX167">_xlfn.XLOOKUP(AX$1,'PY1 Data(H)'!$A$1:$CZ$1,_xlfn.XLOOKUP($A167,'PY1 Data(H)'!$A$1:$A$288,'PY1 Data(H)'!$A$1:$CZ$288))</f>
        <v>0</v>
      </c>
      <c r="AY167" s="176" cm="1">
        <f t="array" ref="AY167">_xlfn.XLOOKUP(AY$1,'PY1 Data(H)'!$A$1:$CZ$1,_xlfn.XLOOKUP($A167,'PY1 Data(H)'!$A$1:$A$288,'PY1 Data(H)'!$A$1:$CZ$288))</f>
        <v>0</v>
      </c>
      <c r="AZ167" s="176" cm="1">
        <f t="array" ref="AZ167">_xlfn.XLOOKUP(AZ$1,'PY1 Data(H)'!$A$1:$CZ$1,_xlfn.XLOOKUP($A167,'PY1 Data(H)'!$A$1:$A$288,'PY1 Data(H)'!$A$1:$CZ$288))</f>
        <v>0</v>
      </c>
      <c r="BA167" s="176" cm="1">
        <f t="array" ref="BA167">_xlfn.XLOOKUP(BA$1,'PY1 Data(H)'!$A$1:$CZ$1,_xlfn.XLOOKUP($A167,'PY1 Data(H)'!$A$1:$A$288,'PY1 Data(H)'!$A$1:$CZ$288))</f>
        <v>0</v>
      </c>
      <c r="BB167" s="176" cm="1">
        <f t="array" ref="BB167">_xlfn.XLOOKUP(BB$1,'PY1 Data(H)'!$A$1:$CZ$1,_xlfn.XLOOKUP($A167,'PY1 Data(H)'!$A$1:$A$288,'PY1 Data(H)'!$A$1:$CZ$288))</f>
        <v>0</v>
      </c>
      <c r="BC167" s="176" cm="1">
        <f t="array" ref="BC167">_xlfn.XLOOKUP(BC$1,'PY1 Data(H)'!$A$1:$CZ$1,_xlfn.XLOOKUP($A167,'PY1 Data(H)'!$A$1:$A$288,'PY1 Data(H)'!$A$1:$CZ$288))</f>
        <v>0</v>
      </c>
      <c r="BD167" s="176" cm="1">
        <f t="array" ref="BD167">_xlfn.XLOOKUP(BD$1,'PY1 Data(H)'!$A$1:$CZ$1,_xlfn.XLOOKUP($A167,'PY1 Data(H)'!$A$1:$A$288,'PY1 Data(H)'!$A$1:$CZ$288))</f>
        <v>0</v>
      </c>
      <c r="BE167" s="176" cm="1">
        <f t="array" ref="BE167">_xlfn.XLOOKUP(BE$1,'PY1 Data(H)'!$A$1:$CZ$1,_xlfn.XLOOKUP($A167,'PY1 Data(H)'!$A$1:$A$288,'PY1 Data(H)'!$A$1:$CZ$288))</f>
        <v>0</v>
      </c>
      <c r="BF167" s="176" cm="1">
        <f t="array" ref="BF167">_xlfn.XLOOKUP(BF$1,'PY1 Data(H)'!$A$1:$CZ$1,_xlfn.XLOOKUP($A167,'PY1 Data(H)'!$A$1:$A$288,'PY1 Data(H)'!$A$1:$CZ$288))</f>
        <v>500011</v>
      </c>
      <c r="BG167" s="176" cm="1">
        <f t="array" ref="BG167">_xlfn.XLOOKUP(BG$1,'PY1 Data(H)'!$A$1:$CZ$1,_xlfn.XLOOKUP($A167,'PY1 Data(H)'!$A$1:$A$288,'PY1 Data(H)'!$A$1:$CZ$288))</f>
        <v>0</v>
      </c>
      <c r="BH167" s="176" cm="1">
        <f t="array" ref="BH167">_xlfn.XLOOKUP(BH$1,'PY1 Data(H)'!$A$1:$CZ$1,_xlfn.XLOOKUP($A167,'PY1 Data(H)'!$A$1:$A$288,'PY1 Data(H)'!$A$1:$CZ$288))</f>
        <v>0</v>
      </c>
      <c r="BI167" s="176" cm="1">
        <f t="array" ref="BI167">_xlfn.XLOOKUP(BI$1,'PY1 Data(H)'!$A$1:$CZ$1,_xlfn.XLOOKUP($A167,'PY1 Data(H)'!$A$1:$A$288,'PY1 Data(H)'!$A$1:$CZ$288))</f>
        <v>0</v>
      </c>
      <c r="BJ167" s="176" cm="1">
        <f t="array" ref="BJ167">_xlfn.XLOOKUP(BJ$1,'PY1 Data(H)'!$A$1:$CZ$1,_xlfn.XLOOKUP($A167,'PY1 Data(H)'!$A$1:$A$288,'PY1 Data(H)'!$A$1:$CZ$288))</f>
        <v>0</v>
      </c>
      <c r="BK167" s="176" cm="1">
        <f t="array" ref="BK167">_xlfn.XLOOKUP(BK$1,'PY1 Data(H)'!$A$1:$CZ$1,_xlfn.XLOOKUP($A167,'PY1 Data(H)'!$A$1:$A$288,'PY1 Data(H)'!$A$1:$CZ$288))</f>
        <v>0</v>
      </c>
      <c r="BL167" s="176" cm="1">
        <f t="array" ref="BL167">_xlfn.XLOOKUP(BL$1,'PY1 Data(H)'!$A$1:$CZ$1,_xlfn.XLOOKUP($A167,'PY1 Data(H)'!$A$1:$A$288,'PY1 Data(H)'!$A$1:$CZ$288))</f>
        <v>0</v>
      </c>
      <c r="BM167" s="176" cm="1">
        <f t="array" ref="BM167">_xlfn.XLOOKUP(BM$1,'PY1 Data(H)'!$A$1:$CZ$1,_xlfn.XLOOKUP($A167,'PY1 Data(H)'!$A$1:$A$288,'PY1 Data(H)'!$A$1:$CZ$288))</f>
        <v>18030856</v>
      </c>
      <c r="BN167" s="176" cm="1">
        <f t="array" ref="BN167">_xlfn.XLOOKUP(BN$1,'PY1 Data(H)'!$A$1:$CZ$1,_xlfn.XLOOKUP($A167,'PY1 Data(H)'!$A$1:$A$288,'PY1 Data(H)'!$A$1:$CZ$288))</f>
        <v>0</v>
      </c>
      <c r="BO167" s="176" cm="1">
        <f t="array" ref="BO167">_xlfn.XLOOKUP(BO$1,'PY1 Data(H)'!$A$1:$CZ$1,_xlfn.XLOOKUP($A167,'PY1 Data(H)'!$A$1:$A$288,'PY1 Data(H)'!$A$1:$CZ$288))</f>
        <v>7731429</v>
      </c>
      <c r="BP167" s="176" cm="1">
        <f t="array" ref="BP167">_xlfn.XLOOKUP(BP$1,'PY1 Data(H)'!$A$1:$CZ$1,_xlfn.XLOOKUP($A167,'PY1 Data(H)'!$A$1:$A$288,'PY1 Data(H)'!$A$1:$CZ$288))</f>
        <v>0</v>
      </c>
      <c r="BQ167" s="176" cm="1">
        <f t="array" ref="BQ167">_xlfn.XLOOKUP(BQ$1,'PY1 Data(H)'!$A$1:$CZ$1,_xlfn.XLOOKUP($A167,'PY1 Data(H)'!$A$1:$A$288,'PY1 Data(H)'!$A$1:$CZ$288))</f>
        <v>0</v>
      </c>
      <c r="BR167" s="176" cm="1">
        <f t="array" ref="BR167">_xlfn.XLOOKUP(BR$1,'PY1 Data(H)'!$A$1:$CZ$1,_xlfn.XLOOKUP($A167,'PY1 Data(H)'!$A$1:$A$288,'PY1 Data(H)'!$A$1:$CZ$288))</f>
        <v>0</v>
      </c>
      <c r="BS167" s="176" cm="1">
        <f t="array" ref="BS167">_xlfn.XLOOKUP(BS$1,'PY1 Data(H)'!$A$1:$CZ$1,_xlfn.XLOOKUP($A167,'PY1 Data(H)'!$A$1:$A$288,'PY1 Data(H)'!$A$1:$CZ$288))</f>
        <v>0</v>
      </c>
      <c r="BT167" s="176" cm="1">
        <f t="array" ref="BT167">_xlfn.XLOOKUP(BT$1,'PY1 Data(H)'!$A$1:$CZ$1,_xlfn.XLOOKUP($A167,'PY1 Data(H)'!$A$1:$A$288,'PY1 Data(H)'!$A$1:$CZ$288))</f>
        <v>0</v>
      </c>
      <c r="BU167" s="176" cm="1">
        <f t="array" ref="BU167">_xlfn.XLOOKUP(BU$1,'PY1 Data(H)'!$A$1:$CZ$1,_xlfn.XLOOKUP($A167,'PY1 Data(H)'!$A$1:$A$288,'PY1 Data(H)'!$A$1:$CZ$288))</f>
        <v>0</v>
      </c>
      <c r="BV167" s="176" cm="1">
        <f t="array" ref="BV167">_xlfn.XLOOKUP(BV$1,'PY1 Data(H)'!$A$1:$CZ$1,_xlfn.XLOOKUP($A167,'PY1 Data(H)'!$A$1:$A$288,'PY1 Data(H)'!$A$1:$CZ$288))</f>
        <v>0</v>
      </c>
      <c r="BW167" s="176" cm="1">
        <f t="array" ref="BW167">_xlfn.XLOOKUP(BW$1,'PY1 Data(H)'!$A$1:$CZ$1,_xlfn.XLOOKUP($A167,'PY1 Data(H)'!$A$1:$A$288,'PY1 Data(H)'!$A$1:$CZ$288))</f>
        <v>0</v>
      </c>
      <c r="BX167" s="176" cm="1">
        <f t="array" ref="BX167">_xlfn.XLOOKUP(BX$1,'PY1 Data(H)'!$A$1:$CZ$1,_xlfn.XLOOKUP($A167,'PY1 Data(H)'!$A$1:$A$288,'PY1 Data(H)'!$A$1:$CZ$288))</f>
        <v>0</v>
      </c>
      <c r="BY167" s="176" cm="1">
        <f t="array" ref="BY167">_xlfn.XLOOKUP(BY$1,'PY1 Data(H)'!$A$1:$CZ$1,_xlfn.XLOOKUP($A167,'PY1 Data(H)'!$A$1:$A$288,'PY1 Data(H)'!$A$1:$CZ$288))</f>
        <v>0</v>
      </c>
      <c r="BZ167" s="176" cm="1">
        <f t="array" ref="BZ167">_xlfn.XLOOKUP(BZ$1,'PY1 Data(H)'!$A$1:$CZ$1,_xlfn.XLOOKUP($A167,'PY1 Data(H)'!$A$1:$A$288,'PY1 Data(H)'!$A$1:$CZ$288))</f>
        <v>0</v>
      </c>
      <c r="CA167" s="176" cm="1">
        <f t="array" ref="CA167">_xlfn.XLOOKUP(CA$1,'PY1 Data(H)'!$A$1:$CZ$1,_xlfn.XLOOKUP($A167,'PY1 Data(H)'!$A$1:$A$288,'PY1 Data(H)'!$A$1:$CZ$288))</f>
        <v>0</v>
      </c>
      <c r="CB167" s="176" cm="1">
        <f t="array" ref="CB167">_xlfn.XLOOKUP(CB$1,'PY1 Data(H)'!$A$1:$CZ$1,_xlfn.XLOOKUP($A167,'PY1 Data(H)'!$A$1:$A$288,'PY1 Data(H)'!$A$1:$CZ$288))</f>
        <v>0</v>
      </c>
      <c r="CC167" s="176" cm="1">
        <f t="array" ref="CC167">_xlfn.XLOOKUP(CC$1,'PY1 Data(H)'!$A$1:$CZ$1,_xlfn.XLOOKUP($A167,'PY1 Data(H)'!$A$1:$A$288,'PY1 Data(H)'!$A$1:$CZ$288))</f>
        <v>0</v>
      </c>
      <c r="CD167" s="176" cm="1">
        <f t="array" ref="CD167">_xlfn.XLOOKUP(CD$1,'PY1 Data(H)'!$A$1:$CZ$1,_xlfn.XLOOKUP($A167,'PY1 Data(H)'!$A$1:$A$288,'PY1 Data(H)'!$A$1:$CZ$288))</f>
        <v>0</v>
      </c>
      <c r="CE167" s="176" cm="1">
        <f t="array" ref="CE167">_xlfn.XLOOKUP(CE$1,'PY1 Data(H)'!$A$1:$CZ$1,_xlfn.XLOOKUP($A167,'PY1 Data(H)'!$A$1:$A$288,'PY1 Data(H)'!$A$1:$CZ$288))</f>
        <v>0</v>
      </c>
      <c r="CF167" s="176" cm="1">
        <f t="array" ref="CF167">_xlfn.XLOOKUP(CF$1,'PY1 Data(H)'!$A$1:$CZ$1,_xlfn.XLOOKUP($A167,'PY1 Data(H)'!$A$1:$A$288,'PY1 Data(H)'!$A$1:$CZ$288))</f>
        <v>0</v>
      </c>
      <c r="CG167" s="176" cm="1">
        <f t="array" ref="CG167">_xlfn.XLOOKUP(CG$1,'PY1 Data(H)'!$A$1:$CZ$1,_xlfn.XLOOKUP($A167,'PY1 Data(H)'!$A$1:$A$288,'PY1 Data(H)'!$A$1:$CZ$288))</f>
        <v>0</v>
      </c>
      <c r="CH167" s="176" cm="1">
        <f t="array" ref="CH167">_xlfn.XLOOKUP(CH$1,'PY1 Data(H)'!$A$1:$CZ$1,_xlfn.XLOOKUP($A167,'PY1 Data(H)'!$A$1:$A$288,'PY1 Data(H)'!$A$1:$CZ$288))</f>
        <v>0</v>
      </c>
      <c r="CI167" s="176" cm="1">
        <f t="array" ref="CI167">_xlfn.XLOOKUP(CI$1,'PY1 Data(H)'!$A$1:$CZ$1,_xlfn.XLOOKUP($A167,'PY1 Data(H)'!$A$1:$A$288,'PY1 Data(H)'!$A$1:$CZ$288))</f>
        <v>0</v>
      </c>
      <c r="CJ167" s="176" cm="1">
        <f t="array" ref="CJ167">_xlfn.XLOOKUP(CJ$1,'PY1 Data(H)'!$A$1:$CZ$1,_xlfn.XLOOKUP($A167,'PY1 Data(H)'!$A$1:$A$288,'PY1 Data(H)'!$A$1:$CZ$288))</f>
        <v>0</v>
      </c>
      <c r="CK167" s="176" cm="1">
        <f t="array" ref="CK167">_xlfn.XLOOKUP(CK$1,'PY1 Data(H)'!$A$1:$CZ$1,_xlfn.XLOOKUP($A167,'PY1 Data(H)'!$A$1:$A$288,'PY1 Data(H)'!$A$1:$CZ$288))</f>
        <v>0</v>
      </c>
      <c r="CL167" s="176" cm="1">
        <f t="array" ref="CL167">_xlfn.XLOOKUP(CL$1,'PY1 Data(H)'!$A$1:$CZ$1,_xlfn.XLOOKUP($A167,'PY1 Data(H)'!$A$1:$A$288,'PY1 Data(H)'!$A$1:$CZ$288))</f>
        <v>0</v>
      </c>
      <c r="CM167" s="176" cm="1">
        <f t="array" ref="CM167">_xlfn.XLOOKUP(CM$1,'PY1 Data(H)'!$A$1:$CZ$1,_xlfn.XLOOKUP($A167,'PY1 Data(H)'!$A$1:$A$288,'PY1 Data(H)'!$A$1:$CZ$288))</f>
        <v>0</v>
      </c>
      <c r="CN167" s="176" cm="1">
        <f t="array" ref="CN167">_xlfn.XLOOKUP(CN$1,'PY1 Data(H)'!$A$1:$CZ$1,_xlfn.XLOOKUP($A167,'PY1 Data(H)'!$A$1:$A$288,'PY1 Data(H)'!$A$1:$CZ$288))</f>
        <v>0</v>
      </c>
      <c r="CO167" s="176" cm="1">
        <f t="array" ref="CO167">_xlfn.XLOOKUP(CO$1,'PY1 Data(H)'!$A$1:$CZ$1,_xlfn.XLOOKUP($A167,'PY1 Data(H)'!$A$1:$A$288,'PY1 Data(H)'!$A$1:$CZ$288))</f>
        <v>0</v>
      </c>
      <c r="CP167" s="176" cm="1">
        <f t="array" ref="CP167">_xlfn.XLOOKUP(CP$1,'PY1 Data(H)'!$A$1:$CZ$1,_xlfn.XLOOKUP($A167,'PY1 Data(H)'!$A$1:$A$288,'PY1 Data(H)'!$A$1:$CZ$288))</f>
        <v>0</v>
      </c>
      <c r="CQ167" s="176" cm="1">
        <f t="array" ref="CQ167">_xlfn.XLOOKUP(CQ$1,'PY1 Data(H)'!$A$1:$CZ$1,_xlfn.XLOOKUP($A167,'PY1 Data(H)'!$A$1:$A$288,'PY1 Data(H)'!$A$1:$CZ$288))</f>
        <v>0</v>
      </c>
      <c r="CR167" s="176" cm="1">
        <f t="array" ref="CR167">_xlfn.XLOOKUP(CR$1,'PY1 Data(H)'!$A$1:$CZ$1,_xlfn.XLOOKUP($A167,'PY1 Data(H)'!$A$1:$A$288,'PY1 Data(H)'!$A$1:$CZ$288))</f>
        <v>0</v>
      </c>
      <c r="CS167" s="176" cm="1">
        <f t="array" ref="CS167">_xlfn.XLOOKUP(CS$1,'PY1 Data(H)'!$A$1:$CZ$1,_xlfn.XLOOKUP($A167,'PY1 Data(H)'!$A$1:$A$288,'PY1 Data(H)'!$A$1:$CZ$288))</f>
        <v>0</v>
      </c>
      <c r="CT167" s="176" cm="1">
        <f t="array" ref="CT167">_xlfn.XLOOKUP(CT$1,'PY1 Data(H)'!$A$1:$CZ$1,_xlfn.XLOOKUP($A167,'PY1 Data(H)'!$A$1:$A$288,'PY1 Data(H)'!$A$1:$CZ$288))</f>
        <v>0</v>
      </c>
      <c r="CU167" s="176" cm="1">
        <f t="array" ref="CU167">_xlfn.XLOOKUP(CU$1,'PY1 Data(H)'!$A$1:$CZ$1,_xlfn.XLOOKUP($A167,'PY1 Data(H)'!$A$1:$A$288,'PY1 Data(H)'!$A$1:$CZ$288))</f>
        <v>2632037</v>
      </c>
      <c r="CV167" s="176" cm="1">
        <f t="array" ref="CV167">_xlfn.XLOOKUP(CV$1,'PY1 Data(H)'!$A$1:$CZ$1,_xlfn.XLOOKUP($A167,'PY1 Data(H)'!$A$1:$A$288,'PY1 Data(H)'!$A$1:$CZ$288))</f>
        <v>0</v>
      </c>
      <c r="CW167" s="176" cm="1">
        <f t="array" ref="CW167">_xlfn.XLOOKUP(CW$1,'PY1 Data(H)'!$A$1:$CZ$1,_xlfn.XLOOKUP($A167,'PY1 Data(H)'!$A$1:$A$288,'PY1 Data(H)'!$A$1:$CZ$288))</f>
        <v>0</v>
      </c>
      <c r="CX167" s="176" cm="1">
        <f t="array" ref="CX167">_xlfn.XLOOKUP(CX$1,'PY1 Data(H)'!$A$1:$CZ$1,_xlfn.XLOOKUP($A167,'PY1 Data(H)'!$A$1:$A$288,'PY1 Data(H)'!$A$1:$CZ$288))</f>
        <v>0</v>
      </c>
      <c r="CY167" s="176" cm="1">
        <f t="array" ref="CY167">_xlfn.XLOOKUP(CY$1,'PY1 Data(H)'!$A$1:$CZ$1,_xlfn.XLOOKUP($A167,'PY1 Data(H)'!$A$1:$A$288,'PY1 Data(H)'!$A$1:$CZ$288))</f>
        <v>0</v>
      </c>
    </row>
    <row r="168" spans="1:103" x14ac:dyDescent="0.3">
      <c r="A168">
        <v>526</v>
      </c>
      <c r="D168" s="176" cm="1">
        <f t="array" ref="D168">_xlfn.XLOOKUP(D$1,'PY1 Data(H)'!$A$1:$CZ$1,_xlfn.XLOOKUP($A168,'PY1 Data(H)'!$A$1:$A$288,'PY1 Data(H)'!$A$1:$CZ$288))</f>
        <v>0</v>
      </c>
      <c r="E168" s="176" cm="1">
        <f t="array" ref="E168">_xlfn.XLOOKUP(E$1,'PY1 Data(H)'!$A$1:$CZ$1,_xlfn.XLOOKUP($A168,'PY1 Data(H)'!$A$1:$A$288,'PY1 Data(H)'!$A$1:$CZ$288))</f>
        <v>8500</v>
      </c>
      <c r="F168" s="176" cm="1">
        <f t="array" ref="F168">_xlfn.XLOOKUP(F$1,'PY1 Data(H)'!$A$1:$CZ$1,_xlfn.XLOOKUP($A168,'PY1 Data(H)'!$A$1:$A$288,'PY1 Data(H)'!$A$1:$CZ$288))</f>
        <v>0</v>
      </c>
      <c r="G168" s="176" cm="1">
        <f t="array" ref="G168">_xlfn.XLOOKUP(G$1,'PY1 Data(H)'!$A$1:$CZ$1,_xlfn.XLOOKUP($A168,'PY1 Data(H)'!$A$1:$A$288,'PY1 Data(H)'!$A$1:$CZ$288))</f>
        <v>0</v>
      </c>
      <c r="H168" s="176" cm="1">
        <f t="array" ref="H168">_xlfn.XLOOKUP(H$1,'PY1 Data(H)'!$A$1:$CZ$1,_xlfn.XLOOKUP($A168,'PY1 Data(H)'!$A$1:$A$288,'PY1 Data(H)'!$A$1:$CZ$288))</f>
        <v>0</v>
      </c>
      <c r="I168" s="176" cm="1">
        <f t="array" ref="I168">_xlfn.XLOOKUP(I$1,'PY1 Data(H)'!$A$1:$CZ$1,_xlfn.XLOOKUP($A168,'PY1 Data(H)'!$A$1:$A$288,'PY1 Data(H)'!$A$1:$CZ$288))</f>
        <v>0</v>
      </c>
      <c r="J168" s="176" cm="1">
        <f t="array" ref="J168">_xlfn.XLOOKUP(J$1,'PY1 Data(H)'!$A$1:$CZ$1,_xlfn.XLOOKUP($A168,'PY1 Data(H)'!$A$1:$A$288,'PY1 Data(H)'!$A$1:$CZ$288))</f>
        <v>702364</v>
      </c>
      <c r="K168" s="176" cm="1">
        <f t="array" ref="K168">_xlfn.XLOOKUP(K$1,'PY1 Data(H)'!$A$1:$CZ$1,_xlfn.XLOOKUP($A168,'PY1 Data(H)'!$A$1:$A$288,'PY1 Data(H)'!$A$1:$CZ$288))</f>
        <v>172825</v>
      </c>
      <c r="L168" s="176" cm="1">
        <f t="array" ref="L168">_xlfn.XLOOKUP(L$1,'PY1 Data(H)'!$A$1:$CZ$1,_xlfn.XLOOKUP($A168,'PY1 Data(H)'!$A$1:$A$288,'PY1 Data(H)'!$A$1:$CZ$288))</f>
        <v>1201726</v>
      </c>
      <c r="M168" s="176" cm="1">
        <f t="array" ref="M168">_xlfn.XLOOKUP(M$1,'PY1 Data(H)'!$A$1:$CZ$1,_xlfn.XLOOKUP($A168,'PY1 Data(H)'!$A$1:$A$288,'PY1 Data(H)'!$A$1:$CZ$288))</f>
        <v>18622235</v>
      </c>
      <c r="N168" s="176" cm="1">
        <f t="array" ref="N168">_xlfn.XLOOKUP(N$1,'PY1 Data(H)'!$A$1:$CZ$1,_xlfn.XLOOKUP($A168,'PY1 Data(H)'!$A$1:$A$288,'PY1 Data(H)'!$A$1:$CZ$288))</f>
        <v>0</v>
      </c>
      <c r="O168" s="176" cm="1">
        <f t="array" ref="O168">_xlfn.XLOOKUP(O$1,'PY1 Data(H)'!$A$1:$CZ$1,_xlfn.XLOOKUP($A168,'PY1 Data(H)'!$A$1:$A$288,'PY1 Data(H)'!$A$1:$CZ$288))</f>
        <v>530621</v>
      </c>
      <c r="P168" s="176" cm="1">
        <f t="array" ref="P168">_xlfn.XLOOKUP(P$1,'PY1 Data(H)'!$A$1:$CZ$1,_xlfn.XLOOKUP($A168,'PY1 Data(H)'!$A$1:$A$288,'PY1 Data(H)'!$A$1:$CZ$288))</f>
        <v>0</v>
      </c>
      <c r="Q168" s="176" cm="1">
        <f t="array" ref="Q168">_xlfn.XLOOKUP(Q$1,'PY1 Data(H)'!$A$1:$CZ$1,_xlfn.XLOOKUP($A168,'PY1 Data(H)'!$A$1:$A$288,'PY1 Data(H)'!$A$1:$CZ$288))</f>
        <v>1513033</v>
      </c>
      <c r="R168" s="176" cm="1">
        <f t="array" ref="R168">_xlfn.XLOOKUP(R$1,'PY1 Data(H)'!$A$1:$CZ$1,_xlfn.XLOOKUP($A168,'PY1 Data(H)'!$A$1:$A$288,'PY1 Data(H)'!$A$1:$CZ$288))</f>
        <v>221534</v>
      </c>
      <c r="S168" s="176" cm="1">
        <f t="array" ref="S168">_xlfn.XLOOKUP(S$1,'PY1 Data(H)'!$A$1:$CZ$1,_xlfn.XLOOKUP($A168,'PY1 Data(H)'!$A$1:$A$288,'PY1 Data(H)'!$A$1:$CZ$288))</f>
        <v>221823</v>
      </c>
      <c r="T168" s="176" cm="1">
        <f t="array" ref="T168">_xlfn.XLOOKUP(T$1,'PY1 Data(H)'!$A$1:$CZ$1,_xlfn.XLOOKUP($A168,'PY1 Data(H)'!$A$1:$A$288,'PY1 Data(H)'!$A$1:$CZ$288))</f>
        <v>0</v>
      </c>
      <c r="U168" s="176" cm="1">
        <f t="array" ref="U168">_xlfn.XLOOKUP(U$1,'PY1 Data(H)'!$A$1:$CZ$1,_xlfn.XLOOKUP($A168,'PY1 Data(H)'!$A$1:$A$288,'PY1 Data(H)'!$A$1:$CZ$288))</f>
        <v>0</v>
      </c>
      <c r="V168" s="176" cm="1">
        <f t="array" ref="V168">_xlfn.XLOOKUP(V$1,'PY1 Data(H)'!$A$1:$CZ$1,_xlfn.XLOOKUP($A168,'PY1 Data(H)'!$A$1:$A$288,'PY1 Data(H)'!$A$1:$CZ$288))</f>
        <v>1945006</v>
      </c>
      <c r="W168" s="176" cm="1">
        <f t="array" ref="W168">_xlfn.XLOOKUP(W$1,'PY1 Data(H)'!$A$1:$CZ$1,_xlfn.XLOOKUP($A168,'PY1 Data(H)'!$A$1:$A$288,'PY1 Data(H)'!$A$1:$CZ$288))</f>
        <v>0</v>
      </c>
      <c r="X168" s="176" cm="1">
        <f t="array" ref="X168">_xlfn.XLOOKUP(X$1,'PY1 Data(H)'!$A$1:$CZ$1,_xlfn.XLOOKUP($A168,'PY1 Data(H)'!$A$1:$A$288,'PY1 Data(H)'!$A$1:$CZ$288))</f>
        <v>542303</v>
      </c>
      <c r="Y168" s="176" cm="1">
        <f t="array" ref="Y168">_xlfn.XLOOKUP(Y$1,'PY1 Data(H)'!$A$1:$CZ$1,_xlfn.XLOOKUP($A168,'PY1 Data(H)'!$A$1:$A$288,'PY1 Data(H)'!$A$1:$CZ$288))</f>
        <v>177023</v>
      </c>
      <c r="Z168" s="176" cm="1">
        <f t="array" ref="Z168">_xlfn.XLOOKUP(Z$1,'PY1 Data(H)'!$A$1:$CZ$1,_xlfn.XLOOKUP($A168,'PY1 Data(H)'!$A$1:$A$288,'PY1 Data(H)'!$A$1:$CZ$288))</f>
        <v>0</v>
      </c>
      <c r="AA168" s="176" cm="1">
        <f t="array" ref="AA168">_xlfn.XLOOKUP(AA$1,'PY1 Data(H)'!$A$1:$CZ$1,_xlfn.XLOOKUP($A168,'PY1 Data(H)'!$A$1:$A$288,'PY1 Data(H)'!$A$1:$CZ$288))</f>
        <v>584017</v>
      </c>
      <c r="AB168" s="176" cm="1">
        <f t="array" ref="AB168">_xlfn.XLOOKUP(AB$1,'PY1 Data(H)'!$A$1:$CZ$1,_xlfn.XLOOKUP($A168,'PY1 Data(H)'!$A$1:$A$288,'PY1 Data(H)'!$A$1:$CZ$288))</f>
        <v>423250</v>
      </c>
      <c r="AC168" s="176" cm="1">
        <f t="array" ref="AC168">_xlfn.XLOOKUP(AC$1,'PY1 Data(H)'!$A$1:$CZ$1,_xlfn.XLOOKUP($A168,'PY1 Data(H)'!$A$1:$A$288,'PY1 Data(H)'!$A$1:$CZ$288))</f>
        <v>0</v>
      </c>
      <c r="AD168" s="176" cm="1">
        <f t="array" ref="AD168">_xlfn.XLOOKUP(AD$1,'PY1 Data(H)'!$A$1:$CZ$1,_xlfn.XLOOKUP($A168,'PY1 Data(H)'!$A$1:$A$288,'PY1 Data(H)'!$A$1:$CZ$288))</f>
        <v>26068305</v>
      </c>
      <c r="AE168" s="176" cm="1">
        <f t="array" ref="AE168">_xlfn.XLOOKUP(AE$1,'PY1 Data(H)'!$A$1:$CZ$1,_xlfn.XLOOKUP($A168,'PY1 Data(H)'!$A$1:$A$288,'PY1 Data(H)'!$A$1:$CZ$288))</f>
        <v>5953339</v>
      </c>
      <c r="AF168" s="176" cm="1">
        <f t="array" ref="AF168">_xlfn.XLOOKUP(AF$1,'PY1 Data(H)'!$A$1:$CZ$1,_xlfn.XLOOKUP($A168,'PY1 Data(H)'!$A$1:$A$288,'PY1 Data(H)'!$A$1:$CZ$288))</f>
        <v>70049</v>
      </c>
      <c r="AG168" s="176" cm="1">
        <f t="array" ref="AG168">_xlfn.XLOOKUP(AG$1,'PY1 Data(H)'!$A$1:$CZ$1,_xlfn.XLOOKUP($A168,'PY1 Data(H)'!$A$1:$A$288,'PY1 Data(H)'!$A$1:$CZ$288))</f>
        <v>2413674</v>
      </c>
      <c r="AH168" s="176" cm="1">
        <f t="array" ref="AH168">_xlfn.XLOOKUP(AH$1,'PY1 Data(H)'!$A$1:$CZ$1,_xlfn.XLOOKUP($A168,'PY1 Data(H)'!$A$1:$A$288,'PY1 Data(H)'!$A$1:$CZ$288))</f>
        <v>345529</v>
      </c>
      <c r="AI168" s="176" cm="1">
        <f t="array" ref="AI168">_xlfn.XLOOKUP(AI$1,'PY1 Data(H)'!$A$1:$CZ$1,_xlfn.XLOOKUP($A168,'PY1 Data(H)'!$A$1:$A$288,'PY1 Data(H)'!$A$1:$CZ$288))</f>
        <v>1930296</v>
      </c>
      <c r="AJ168" s="176" cm="1">
        <f t="array" ref="AJ168">_xlfn.XLOOKUP(AJ$1,'PY1 Data(H)'!$A$1:$CZ$1,_xlfn.XLOOKUP($A168,'PY1 Data(H)'!$A$1:$A$288,'PY1 Data(H)'!$A$1:$CZ$288))</f>
        <v>1207109</v>
      </c>
      <c r="AK168" s="176" cm="1">
        <f t="array" ref="AK168">_xlfn.XLOOKUP(AK$1,'PY1 Data(H)'!$A$1:$CZ$1,_xlfn.XLOOKUP($A168,'PY1 Data(H)'!$A$1:$A$288,'PY1 Data(H)'!$A$1:$CZ$288))</f>
        <v>0</v>
      </c>
      <c r="AL168" s="176" cm="1">
        <f t="array" ref="AL168">_xlfn.XLOOKUP(AL$1,'PY1 Data(H)'!$A$1:$CZ$1,_xlfn.XLOOKUP($A168,'PY1 Data(H)'!$A$1:$A$288,'PY1 Data(H)'!$A$1:$CZ$288))</f>
        <v>2519587</v>
      </c>
      <c r="AM168" s="176" cm="1">
        <f t="array" ref="AM168">_xlfn.XLOOKUP(AM$1,'PY1 Data(H)'!$A$1:$CZ$1,_xlfn.XLOOKUP($A168,'PY1 Data(H)'!$A$1:$A$288,'PY1 Data(H)'!$A$1:$CZ$288))</f>
        <v>0</v>
      </c>
      <c r="AN168" s="176" cm="1">
        <f t="array" ref="AN168">_xlfn.XLOOKUP(AN$1,'PY1 Data(H)'!$A$1:$CZ$1,_xlfn.XLOOKUP($A168,'PY1 Data(H)'!$A$1:$A$288,'PY1 Data(H)'!$A$1:$CZ$288))</f>
        <v>655954</v>
      </c>
      <c r="AO168" s="176" cm="1">
        <f t="array" ref="AO168">_xlfn.XLOOKUP(AO$1,'PY1 Data(H)'!$A$1:$CZ$1,_xlfn.XLOOKUP($A168,'PY1 Data(H)'!$A$1:$A$288,'PY1 Data(H)'!$A$1:$CZ$288))</f>
        <v>0</v>
      </c>
      <c r="AP168" s="176" cm="1">
        <f t="array" ref="AP168">_xlfn.XLOOKUP(AP$1,'PY1 Data(H)'!$A$1:$CZ$1,_xlfn.XLOOKUP($A168,'PY1 Data(H)'!$A$1:$A$288,'PY1 Data(H)'!$A$1:$CZ$288))</f>
        <v>0</v>
      </c>
      <c r="AQ168" s="176" cm="1">
        <f t="array" ref="AQ168">_xlfn.XLOOKUP(AQ$1,'PY1 Data(H)'!$A$1:$CZ$1,_xlfn.XLOOKUP($A168,'PY1 Data(H)'!$A$1:$A$288,'PY1 Data(H)'!$A$1:$CZ$288))</f>
        <v>606590</v>
      </c>
      <c r="AR168" s="176" cm="1">
        <f t="array" ref="AR168">_xlfn.XLOOKUP(AR$1,'PY1 Data(H)'!$A$1:$CZ$1,_xlfn.XLOOKUP($A168,'PY1 Data(H)'!$A$1:$A$288,'PY1 Data(H)'!$A$1:$CZ$288))</f>
        <v>0</v>
      </c>
      <c r="AS168" s="176" cm="1">
        <f t="array" ref="AS168">_xlfn.XLOOKUP(AS$1,'PY1 Data(H)'!$A$1:$CZ$1,_xlfn.XLOOKUP($A168,'PY1 Data(H)'!$A$1:$A$288,'PY1 Data(H)'!$A$1:$CZ$288))</f>
        <v>2696826</v>
      </c>
      <c r="AT168" s="176" cm="1">
        <f t="array" ref="AT168">_xlfn.XLOOKUP(AT$1,'PY1 Data(H)'!$A$1:$CZ$1,_xlfn.XLOOKUP($A168,'PY1 Data(H)'!$A$1:$A$288,'PY1 Data(H)'!$A$1:$CZ$288))</f>
        <v>5240180</v>
      </c>
      <c r="AU168" s="176" cm="1">
        <f t="array" ref="AU168">_xlfn.XLOOKUP(AU$1,'PY1 Data(H)'!$A$1:$CZ$1,_xlfn.XLOOKUP($A168,'PY1 Data(H)'!$A$1:$A$288,'PY1 Data(H)'!$A$1:$CZ$288))</f>
        <v>0</v>
      </c>
      <c r="AV168" s="176" cm="1">
        <f t="array" ref="AV168">_xlfn.XLOOKUP(AV$1,'PY1 Data(H)'!$A$1:$CZ$1,_xlfn.XLOOKUP($A168,'PY1 Data(H)'!$A$1:$A$288,'PY1 Data(H)'!$A$1:$CZ$288))</f>
        <v>17234</v>
      </c>
      <c r="AW168" s="176" cm="1">
        <f t="array" ref="AW168">_xlfn.XLOOKUP(AW$1,'PY1 Data(H)'!$A$1:$CZ$1,_xlfn.XLOOKUP($A168,'PY1 Data(H)'!$A$1:$A$288,'PY1 Data(H)'!$A$1:$CZ$288))</f>
        <v>294364</v>
      </c>
      <c r="AX168" s="176" cm="1">
        <f t="array" ref="AX168">_xlfn.XLOOKUP(AX$1,'PY1 Data(H)'!$A$1:$CZ$1,_xlfn.XLOOKUP($A168,'PY1 Data(H)'!$A$1:$A$288,'PY1 Data(H)'!$A$1:$CZ$288))</f>
        <v>1950259</v>
      </c>
      <c r="AY168" s="176" cm="1">
        <f t="array" ref="AY168">_xlfn.XLOOKUP(AY$1,'PY1 Data(H)'!$A$1:$CZ$1,_xlfn.XLOOKUP($A168,'PY1 Data(H)'!$A$1:$A$288,'PY1 Data(H)'!$A$1:$CZ$288))</f>
        <v>0</v>
      </c>
      <c r="AZ168" s="176" cm="1">
        <f t="array" ref="AZ168">_xlfn.XLOOKUP(AZ$1,'PY1 Data(H)'!$A$1:$CZ$1,_xlfn.XLOOKUP($A168,'PY1 Data(H)'!$A$1:$A$288,'PY1 Data(H)'!$A$1:$CZ$288))</f>
        <v>0</v>
      </c>
      <c r="BA168" s="176" cm="1">
        <f t="array" ref="BA168">_xlfn.XLOOKUP(BA$1,'PY1 Data(H)'!$A$1:$CZ$1,_xlfn.XLOOKUP($A168,'PY1 Data(H)'!$A$1:$A$288,'PY1 Data(H)'!$A$1:$CZ$288))</f>
        <v>0</v>
      </c>
      <c r="BB168" s="176" cm="1">
        <f t="array" ref="BB168">_xlfn.XLOOKUP(BB$1,'PY1 Data(H)'!$A$1:$CZ$1,_xlfn.XLOOKUP($A168,'PY1 Data(H)'!$A$1:$A$288,'PY1 Data(H)'!$A$1:$CZ$288))</f>
        <v>23619384</v>
      </c>
      <c r="BC168" s="176" cm="1">
        <f t="array" ref="BC168">_xlfn.XLOOKUP(BC$1,'PY1 Data(H)'!$A$1:$CZ$1,_xlfn.XLOOKUP($A168,'PY1 Data(H)'!$A$1:$A$288,'PY1 Data(H)'!$A$1:$CZ$288))</f>
        <v>459998</v>
      </c>
      <c r="BD168" s="176" cm="1">
        <f t="array" ref="BD168">_xlfn.XLOOKUP(BD$1,'PY1 Data(H)'!$A$1:$CZ$1,_xlfn.XLOOKUP($A168,'PY1 Data(H)'!$A$1:$A$288,'PY1 Data(H)'!$A$1:$CZ$288))</f>
        <v>0</v>
      </c>
      <c r="BE168" s="176" cm="1">
        <f t="array" ref="BE168">_xlfn.XLOOKUP(BE$1,'PY1 Data(H)'!$A$1:$CZ$1,_xlfn.XLOOKUP($A168,'PY1 Data(H)'!$A$1:$A$288,'PY1 Data(H)'!$A$1:$CZ$288))</f>
        <v>0</v>
      </c>
      <c r="BF168" s="176" cm="1">
        <f t="array" ref="BF168">_xlfn.XLOOKUP(BF$1,'PY1 Data(H)'!$A$1:$CZ$1,_xlfn.XLOOKUP($A168,'PY1 Data(H)'!$A$1:$A$288,'PY1 Data(H)'!$A$1:$CZ$288))</f>
        <v>3839238</v>
      </c>
      <c r="BG168" s="176" cm="1">
        <f t="array" ref="BG168">_xlfn.XLOOKUP(BG$1,'PY1 Data(H)'!$A$1:$CZ$1,_xlfn.XLOOKUP($A168,'PY1 Data(H)'!$A$1:$A$288,'PY1 Data(H)'!$A$1:$CZ$288))</f>
        <v>0</v>
      </c>
      <c r="BH168" s="176" cm="1">
        <f t="array" ref="BH168">_xlfn.XLOOKUP(BH$1,'PY1 Data(H)'!$A$1:$CZ$1,_xlfn.XLOOKUP($A168,'PY1 Data(H)'!$A$1:$A$288,'PY1 Data(H)'!$A$1:$CZ$288))</f>
        <v>0</v>
      </c>
      <c r="BI168" s="176" cm="1">
        <f t="array" ref="BI168">_xlfn.XLOOKUP(BI$1,'PY1 Data(H)'!$A$1:$CZ$1,_xlfn.XLOOKUP($A168,'PY1 Data(H)'!$A$1:$A$288,'PY1 Data(H)'!$A$1:$CZ$288))</f>
        <v>256653</v>
      </c>
      <c r="BJ168" s="176" cm="1">
        <f t="array" ref="BJ168">_xlfn.XLOOKUP(BJ$1,'PY1 Data(H)'!$A$1:$CZ$1,_xlfn.XLOOKUP($A168,'PY1 Data(H)'!$A$1:$A$288,'PY1 Data(H)'!$A$1:$CZ$288))</f>
        <v>1144</v>
      </c>
      <c r="BK168" s="176" cm="1">
        <f t="array" ref="BK168">_xlfn.XLOOKUP(BK$1,'PY1 Data(H)'!$A$1:$CZ$1,_xlfn.XLOOKUP($A168,'PY1 Data(H)'!$A$1:$A$288,'PY1 Data(H)'!$A$1:$CZ$288))</f>
        <v>0</v>
      </c>
      <c r="BL168" s="176" cm="1">
        <f t="array" ref="BL168">_xlfn.XLOOKUP(BL$1,'PY1 Data(H)'!$A$1:$CZ$1,_xlfn.XLOOKUP($A168,'PY1 Data(H)'!$A$1:$A$288,'PY1 Data(H)'!$A$1:$CZ$288))</f>
        <v>0</v>
      </c>
      <c r="BM168" s="176" cm="1">
        <f t="array" ref="BM168">_xlfn.XLOOKUP(BM$1,'PY1 Data(H)'!$A$1:$CZ$1,_xlfn.XLOOKUP($A168,'PY1 Data(H)'!$A$1:$A$288,'PY1 Data(H)'!$A$1:$CZ$288))</f>
        <v>1856585</v>
      </c>
      <c r="BN168" s="176" cm="1">
        <f t="array" ref="BN168">_xlfn.XLOOKUP(BN$1,'PY1 Data(H)'!$A$1:$CZ$1,_xlfn.XLOOKUP($A168,'PY1 Data(H)'!$A$1:$A$288,'PY1 Data(H)'!$A$1:$CZ$288))</f>
        <v>3812044</v>
      </c>
      <c r="BO168" s="176" cm="1">
        <f t="array" ref="BO168">_xlfn.XLOOKUP(BO$1,'PY1 Data(H)'!$A$1:$CZ$1,_xlfn.XLOOKUP($A168,'PY1 Data(H)'!$A$1:$A$288,'PY1 Data(H)'!$A$1:$CZ$288))</f>
        <v>180204</v>
      </c>
      <c r="BP168" s="176" cm="1">
        <f t="array" ref="BP168">_xlfn.XLOOKUP(BP$1,'PY1 Data(H)'!$A$1:$CZ$1,_xlfn.XLOOKUP($A168,'PY1 Data(H)'!$A$1:$A$288,'PY1 Data(H)'!$A$1:$CZ$288))</f>
        <v>0</v>
      </c>
      <c r="BQ168" s="176" cm="1">
        <f t="array" ref="BQ168">_xlfn.XLOOKUP(BQ$1,'PY1 Data(H)'!$A$1:$CZ$1,_xlfn.XLOOKUP($A168,'PY1 Data(H)'!$A$1:$A$288,'PY1 Data(H)'!$A$1:$CZ$288))</f>
        <v>673084</v>
      </c>
      <c r="BR168" s="176" cm="1">
        <f t="array" ref="BR168">_xlfn.XLOOKUP(BR$1,'PY1 Data(H)'!$A$1:$CZ$1,_xlfn.XLOOKUP($A168,'PY1 Data(H)'!$A$1:$A$288,'PY1 Data(H)'!$A$1:$CZ$288))</f>
        <v>0</v>
      </c>
      <c r="BS168" s="176" cm="1">
        <f t="array" ref="BS168">_xlfn.XLOOKUP(BS$1,'PY1 Data(H)'!$A$1:$CZ$1,_xlfn.XLOOKUP($A168,'PY1 Data(H)'!$A$1:$A$288,'PY1 Data(H)'!$A$1:$CZ$288))</f>
        <v>0</v>
      </c>
      <c r="BT168" s="176" cm="1">
        <f t="array" ref="BT168">_xlfn.XLOOKUP(BT$1,'PY1 Data(H)'!$A$1:$CZ$1,_xlfn.XLOOKUP($A168,'PY1 Data(H)'!$A$1:$A$288,'PY1 Data(H)'!$A$1:$CZ$288))</f>
        <v>1726085</v>
      </c>
      <c r="BU168" s="176" cm="1">
        <f t="array" ref="BU168">_xlfn.XLOOKUP(BU$1,'PY1 Data(H)'!$A$1:$CZ$1,_xlfn.XLOOKUP($A168,'PY1 Data(H)'!$A$1:$A$288,'PY1 Data(H)'!$A$1:$CZ$288))</f>
        <v>1463553</v>
      </c>
      <c r="BV168" s="176" cm="1">
        <f t="array" ref="BV168">_xlfn.XLOOKUP(BV$1,'PY1 Data(H)'!$A$1:$CZ$1,_xlfn.XLOOKUP($A168,'PY1 Data(H)'!$A$1:$A$288,'PY1 Data(H)'!$A$1:$CZ$288))</f>
        <v>2850813</v>
      </c>
      <c r="BW168" s="176" cm="1">
        <f t="array" ref="BW168">_xlfn.XLOOKUP(BW$1,'PY1 Data(H)'!$A$1:$CZ$1,_xlfn.XLOOKUP($A168,'PY1 Data(H)'!$A$1:$A$288,'PY1 Data(H)'!$A$1:$CZ$288))</f>
        <v>656124</v>
      </c>
      <c r="BX168" s="176" cm="1">
        <f t="array" ref="BX168">_xlfn.XLOOKUP(BX$1,'PY1 Data(H)'!$A$1:$CZ$1,_xlfn.XLOOKUP($A168,'PY1 Data(H)'!$A$1:$A$288,'PY1 Data(H)'!$A$1:$CZ$288))</f>
        <v>0</v>
      </c>
      <c r="BY168" s="176" cm="1">
        <f t="array" ref="BY168">_xlfn.XLOOKUP(BY$1,'PY1 Data(H)'!$A$1:$CZ$1,_xlfn.XLOOKUP($A168,'PY1 Data(H)'!$A$1:$A$288,'PY1 Data(H)'!$A$1:$CZ$288))</f>
        <v>0</v>
      </c>
      <c r="BZ168" s="176" cm="1">
        <f t="array" ref="BZ168">_xlfn.XLOOKUP(BZ$1,'PY1 Data(H)'!$A$1:$CZ$1,_xlfn.XLOOKUP($A168,'PY1 Data(H)'!$A$1:$A$288,'PY1 Data(H)'!$A$1:$CZ$288))</f>
        <v>0</v>
      </c>
      <c r="CA168" s="176" cm="1">
        <f t="array" ref="CA168">_xlfn.XLOOKUP(CA$1,'PY1 Data(H)'!$A$1:$CZ$1,_xlfn.XLOOKUP($A168,'PY1 Data(H)'!$A$1:$A$288,'PY1 Data(H)'!$A$1:$CZ$288))</f>
        <v>0</v>
      </c>
      <c r="CB168" s="176" cm="1">
        <f t="array" ref="CB168">_xlfn.XLOOKUP(CB$1,'PY1 Data(H)'!$A$1:$CZ$1,_xlfn.XLOOKUP($A168,'PY1 Data(H)'!$A$1:$A$288,'PY1 Data(H)'!$A$1:$CZ$288))</f>
        <v>2259613</v>
      </c>
      <c r="CC168" s="176" cm="1">
        <f t="array" ref="CC168">_xlfn.XLOOKUP(CC$1,'PY1 Data(H)'!$A$1:$CZ$1,_xlfn.XLOOKUP($A168,'PY1 Data(H)'!$A$1:$A$288,'PY1 Data(H)'!$A$1:$CZ$288))</f>
        <v>12648958</v>
      </c>
      <c r="CD168" s="176" cm="1">
        <f t="array" ref="CD168">_xlfn.XLOOKUP(CD$1,'PY1 Data(H)'!$A$1:$CZ$1,_xlfn.XLOOKUP($A168,'PY1 Data(H)'!$A$1:$A$288,'PY1 Data(H)'!$A$1:$CZ$288))</f>
        <v>258665</v>
      </c>
      <c r="CE168" s="176" cm="1">
        <f t="array" ref="CE168">_xlfn.XLOOKUP(CE$1,'PY1 Data(H)'!$A$1:$CZ$1,_xlfn.XLOOKUP($A168,'PY1 Data(H)'!$A$1:$A$288,'PY1 Data(H)'!$A$1:$CZ$288))</f>
        <v>184721</v>
      </c>
      <c r="CF168" s="176" cm="1">
        <f t="array" ref="CF168">_xlfn.XLOOKUP(CF$1,'PY1 Data(H)'!$A$1:$CZ$1,_xlfn.XLOOKUP($A168,'PY1 Data(H)'!$A$1:$A$288,'PY1 Data(H)'!$A$1:$CZ$288))</f>
        <v>0</v>
      </c>
      <c r="CG168" s="176" cm="1">
        <f t="array" ref="CG168">_xlfn.XLOOKUP(CG$1,'PY1 Data(H)'!$A$1:$CZ$1,_xlfn.XLOOKUP($A168,'PY1 Data(H)'!$A$1:$A$288,'PY1 Data(H)'!$A$1:$CZ$288))</f>
        <v>527479</v>
      </c>
      <c r="CH168" s="176" cm="1">
        <f t="array" ref="CH168">_xlfn.XLOOKUP(CH$1,'PY1 Data(H)'!$A$1:$CZ$1,_xlfn.XLOOKUP($A168,'PY1 Data(H)'!$A$1:$A$288,'PY1 Data(H)'!$A$1:$CZ$288))</f>
        <v>6801</v>
      </c>
      <c r="CI168" s="176" cm="1">
        <f t="array" ref="CI168">_xlfn.XLOOKUP(CI$1,'PY1 Data(H)'!$A$1:$CZ$1,_xlfn.XLOOKUP($A168,'PY1 Data(H)'!$A$1:$A$288,'PY1 Data(H)'!$A$1:$CZ$288))</f>
        <v>1079607</v>
      </c>
      <c r="CJ168" s="176" cm="1">
        <f t="array" ref="CJ168">_xlfn.XLOOKUP(CJ$1,'PY1 Data(H)'!$A$1:$CZ$1,_xlfn.XLOOKUP($A168,'PY1 Data(H)'!$A$1:$A$288,'PY1 Data(H)'!$A$1:$CZ$288))</f>
        <v>566824</v>
      </c>
      <c r="CK168" s="176" cm="1">
        <f t="array" ref="CK168">_xlfn.XLOOKUP(CK$1,'PY1 Data(H)'!$A$1:$CZ$1,_xlfn.XLOOKUP($A168,'PY1 Data(H)'!$A$1:$A$288,'PY1 Data(H)'!$A$1:$CZ$288))</f>
        <v>0</v>
      </c>
      <c r="CL168" s="176" cm="1">
        <f t="array" ref="CL168">_xlfn.XLOOKUP(CL$1,'PY1 Data(H)'!$A$1:$CZ$1,_xlfn.XLOOKUP($A168,'PY1 Data(H)'!$A$1:$A$288,'PY1 Data(H)'!$A$1:$CZ$288))</f>
        <v>0</v>
      </c>
      <c r="CM168" s="176" cm="1">
        <f t="array" ref="CM168">_xlfn.XLOOKUP(CM$1,'PY1 Data(H)'!$A$1:$CZ$1,_xlfn.XLOOKUP($A168,'PY1 Data(H)'!$A$1:$A$288,'PY1 Data(H)'!$A$1:$CZ$288))</f>
        <v>0</v>
      </c>
      <c r="CN168" s="176" cm="1">
        <f t="array" ref="CN168">_xlfn.XLOOKUP(CN$1,'PY1 Data(H)'!$A$1:$CZ$1,_xlfn.XLOOKUP($A168,'PY1 Data(H)'!$A$1:$A$288,'PY1 Data(H)'!$A$1:$CZ$288))</f>
        <v>488445</v>
      </c>
      <c r="CO168" s="176" cm="1">
        <f t="array" ref="CO168">_xlfn.XLOOKUP(CO$1,'PY1 Data(H)'!$A$1:$CZ$1,_xlfn.XLOOKUP($A168,'PY1 Data(H)'!$A$1:$A$288,'PY1 Data(H)'!$A$1:$CZ$288))</f>
        <v>7754606</v>
      </c>
      <c r="CP168" s="176" cm="1">
        <f t="array" ref="CP168">_xlfn.XLOOKUP(CP$1,'PY1 Data(H)'!$A$1:$CZ$1,_xlfn.XLOOKUP($A168,'PY1 Data(H)'!$A$1:$A$288,'PY1 Data(H)'!$A$1:$CZ$288))</f>
        <v>0</v>
      </c>
      <c r="CQ168" s="176" cm="1">
        <f t="array" ref="CQ168">_xlfn.XLOOKUP(CQ$1,'PY1 Data(H)'!$A$1:$CZ$1,_xlfn.XLOOKUP($A168,'PY1 Data(H)'!$A$1:$A$288,'PY1 Data(H)'!$A$1:$CZ$288))</f>
        <v>0</v>
      </c>
      <c r="CR168" s="176" cm="1">
        <f t="array" ref="CR168">_xlfn.XLOOKUP(CR$1,'PY1 Data(H)'!$A$1:$CZ$1,_xlfn.XLOOKUP($A168,'PY1 Data(H)'!$A$1:$A$288,'PY1 Data(H)'!$A$1:$CZ$288))</f>
        <v>659511</v>
      </c>
      <c r="CS168" s="176" cm="1">
        <f t="array" ref="CS168">_xlfn.XLOOKUP(CS$1,'PY1 Data(H)'!$A$1:$CZ$1,_xlfn.XLOOKUP($A168,'PY1 Data(H)'!$A$1:$A$288,'PY1 Data(H)'!$A$1:$CZ$288))</f>
        <v>337721</v>
      </c>
      <c r="CT168" s="176" cm="1">
        <f t="array" ref="CT168">_xlfn.XLOOKUP(CT$1,'PY1 Data(H)'!$A$1:$CZ$1,_xlfn.XLOOKUP($A168,'PY1 Data(H)'!$A$1:$A$288,'PY1 Data(H)'!$A$1:$CZ$288))</f>
        <v>0</v>
      </c>
      <c r="CU168" s="176" cm="1">
        <f t="array" ref="CU168">_xlfn.XLOOKUP(CU$1,'PY1 Data(H)'!$A$1:$CZ$1,_xlfn.XLOOKUP($A168,'PY1 Data(H)'!$A$1:$A$288,'PY1 Data(H)'!$A$1:$CZ$288))</f>
        <v>319061</v>
      </c>
      <c r="CV168" s="176" cm="1">
        <f t="array" ref="CV168">_xlfn.XLOOKUP(CV$1,'PY1 Data(H)'!$A$1:$CZ$1,_xlfn.XLOOKUP($A168,'PY1 Data(H)'!$A$1:$A$288,'PY1 Data(H)'!$A$1:$CZ$288))</f>
        <v>0</v>
      </c>
      <c r="CW168" s="176" cm="1">
        <f t="array" ref="CW168">_xlfn.XLOOKUP(CW$1,'PY1 Data(H)'!$A$1:$CZ$1,_xlfn.XLOOKUP($A168,'PY1 Data(H)'!$A$1:$A$288,'PY1 Data(H)'!$A$1:$CZ$288))</f>
        <v>112532</v>
      </c>
      <c r="CX168" s="176" cm="1">
        <f t="array" ref="CX168">_xlfn.XLOOKUP(CX$1,'PY1 Data(H)'!$A$1:$CZ$1,_xlfn.XLOOKUP($A168,'PY1 Data(H)'!$A$1:$A$288,'PY1 Data(H)'!$A$1:$CZ$288))</f>
        <v>0</v>
      </c>
      <c r="CY168" s="176" cm="1">
        <f t="array" ref="CY168">_xlfn.XLOOKUP(CY$1,'PY1 Data(H)'!$A$1:$CZ$1,_xlfn.XLOOKUP($A168,'PY1 Data(H)'!$A$1:$A$288,'PY1 Data(H)'!$A$1:$CZ$288))</f>
        <v>0</v>
      </c>
    </row>
    <row r="169" spans="1:103" x14ac:dyDescent="0.3">
      <c r="D169" s="176" t="e" cm="1">
        <f t="array" ref="D169">_xlfn.XLOOKUP(D$1,'PY1 Data(H)'!$A$1:$CZ$1,_xlfn.XLOOKUP($A169,'PY1 Data(H)'!$A$1:$A$288,'PY1 Data(H)'!$A$1:$CZ$288))</f>
        <v>#N/A</v>
      </c>
      <c r="E169" s="176" t="e" cm="1">
        <f t="array" ref="E169">_xlfn.XLOOKUP(E$1,'PY1 Data(H)'!$A$1:$CZ$1,_xlfn.XLOOKUP($A169,'PY1 Data(H)'!$A$1:$A$288,'PY1 Data(H)'!$A$1:$CZ$288))</f>
        <v>#N/A</v>
      </c>
      <c r="F169" s="176" t="e" cm="1">
        <f t="array" ref="F169">_xlfn.XLOOKUP(F$1,'PY1 Data(H)'!$A$1:$CZ$1,_xlfn.XLOOKUP($A169,'PY1 Data(H)'!$A$1:$A$288,'PY1 Data(H)'!$A$1:$CZ$288))</f>
        <v>#N/A</v>
      </c>
      <c r="G169" s="176" t="e" cm="1">
        <f t="array" ref="G169">_xlfn.XLOOKUP(G$1,'PY1 Data(H)'!$A$1:$CZ$1,_xlfn.XLOOKUP($A169,'PY1 Data(H)'!$A$1:$A$288,'PY1 Data(H)'!$A$1:$CZ$288))</f>
        <v>#N/A</v>
      </c>
      <c r="H169" s="176" t="e" cm="1">
        <f t="array" ref="H169">_xlfn.XLOOKUP(H$1,'PY1 Data(H)'!$A$1:$CZ$1,_xlfn.XLOOKUP($A169,'PY1 Data(H)'!$A$1:$A$288,'PY1 Data(H)'!$A$1:$CZ$288))</f>
        <v>#N/A</v>
      </c>
      <c r="I169" s="176" t="e" cm="1">
        <f t="array" ref="I169">_xlfn.XLOOKUP(I$1,'PY1 Data(H)'!$A$1:$CZ$1,_xlfn.XLOOKUP($A169,'PY1 Data(H)'!$A$1:$A$288,'PY1 Data(H)'!$A$1:$CZ$288))</f>
        <v>#N/A</v>
      </c>
      <c r="J169" s="176" t="e" cm="1">
        <f t="array" ref="J169">_xlfn.XLOOKUP(J$1,'PY1 Data(H)'!$A$1:$CZ$1,_xlfn.XLOOKUP($A169,'PY1 Data(H)'!$A$1:$A$288,'PY1 Data(H)'!$A$1:$CZ$288))</f>
        <v>#N/A</v>
      </c>
      <c r="K169" s="176" t="e" cm="1">
        <f t="array" ref="K169">_xlfn.XLOOKUP(K$1,'PY1 Data(H)'!$A$1:$CZ$1,_xlfn.XLOOKUP($A169,'PY1 Data(H)'!$A$1:$A$288,'PY1 Data(H)'!$A$1:$CZ$288))</f>
        <v>#N/A</v>
      </c>
      <c r="L169" s="176" t="e" cm="1">
        <f t="array" ref="L169">_xlfn.XLOOKUP(L$1,'PY1 Data(H)'!$A$1:$CZ$1,_xlfn.XLOOKUP($A169,'PY1 Data(H)'!$A$1:$A$288,'PY1 Data(H)'!$A$1:$CZ$288))</f>
        <v>#N/A</v>
      </c>
      <c r="M169" s="176" t="e" cm="1">
        <f t="array" ref="M169">_xlfn.XLOOKUP(M$1,'PY1 Data(H)'!$A$1:$CZ$1,_xlfn.XLOOKUP($A169,'PY1 Data(H)'!$A$1:$A$288,'PY1 Data(H)'!$A$1:$CZ$288))</f>
        <v>#N/A</v>
      </c>
      <c r="N169" s="176" t="e" cm="1">
        <f t="array" ref="N169">_xlfn.XLOOKUP(N$1,'PY1 Data(H)'!$A$1:$CZ$1,_xlfn.XLOOKUP($A169,'PY1 Data(H)'!$A$1:$A$288,'PY1 Data(H)'!$A$1:$CZ$288))</f>
        <v>#N/A</v>
      </c>
      <c r="O169" s="176" t="e" cm="1">
        <f t="array" ref="O169">_xlfn.XLOOKUP(O$1,'PY1 Data(H)'!$A$1:$CZ$1,_xlfn.XLOOKUP($A169,'PY1 Data(H)'!$A$1:$A$288,'PY1 Data(H)'!$A$1:$CZ$288))</f>
        <v>#N/A</v>
      </c>
      <c r="P169" s="176" t="e" cm="1">
        <f t="array" ref="P169">_xlfn.XLOOKUP(P$1,'PY1 Data(H)'!$A$1:$CZ$1,_xlfn.XLOOKUP($A169,'PY1 Data(H)'!$A$1:$A$288,'PY1 Data(H)'!$A$1:$CZ$288))</f>
        <v>#N/A</v>
      </c>
      <c r="Q169" s="176" t="e" cm="1">
        <f t="array" ref="Q169">_xlfn.XLOOKUP(Q$1,'PY1 Data(H)'!$A$1:$CZ$1,_xlfn.XLOOKUP($A169,'PY1 Data(H)'!$A$1:$A$288,'PY1 Data(H)'!$A$1:$CZ$288))</f>
        <v>#N/A</v>
      </c>
      <c r="R169" s="176" t="e" cm="1">
        <f t="array" ref="R169">_xlfn.XLOOKUP(R$1,'PY1 Data(H)'!$A$1:$CZ$1,_xlfn.XLOOKUP($A169,'PY1 Data(H)'!$A$1:$A$288,'PY1 Data(H)'!$A$1:$CZ$288))</f>
        <v>#N/A</v>
      </c>
      <c r="S169" s="176" t="e" cm="1">
        <f t="array" ref="S169">_xlfn.XLOOKUP(S$1,'PY1 Data(H)'!$A$1:$CZ$1,_xlfn.XLOOKUP($A169,'PY1 Data(H)'!$A$1:$A$288,'PY1 Data(H)'!$A$1:$CZ$288))</f>
        <v>#N/A</v>
      </c>
      <c r="T169" s="176" t="e" cm="1">
        <f t="array" ref="T169">_xlfn.XLOOKUP(T$1,'PY1 Data(H)'!$A$1:$CZ$1,_xlfn.XLOOKUP($A169,'PY1 Data(H)'!$A$1:$A$288,'PY1 Data(H)'!$A$1:$CZ$288))</f>
        <v>#N/A</v>
      </c>
      <c r="U169" s="176" t="e" cm="1">
        <f t="array" ref="U169">_xlfn.XLOOKUP(U$1,'PY1 Data(H)'!$A$1:$CZ$1,_xlfn.XLOOKUP($A169,'PY1 Data(H)'!$A$1:$A$288,'PY1 Data(H)'!$A$1:$CZ$288))</f>
        <v>#N/A</v>
      </c>
      <c r="V169" s="176" t="e" cm="1">
        <f t="array" ref="V169">_xlfn.XLOOKUP(V$1,'PY1 Data(H)'!$A$1:$CZ$1,_xlfn.XLOOKUP($A169,'PY1 Data(H)'!$A$1:$A$288,'PY1 Data(H)'!$A$1:$CZ$288))</f>
        <v>#N/A</v>
      </c>
      <c r="W169" s="176" t="e" cm="1">
        <f t="array" ref="W169">_xlfn.XLOOKUP(W$1,'PY1 Data(H)'!$A$1:$CZ$1,_xlfn.XLOOKUP($A169,'PY1 Data(H)'!$A$1:$A$288,'PY1 Data(H)'!$A$1:$CZ$288))</f>
        <v>#N/A</v>
      </c>
      <c r="X169" s="176" t="e" cm="1">
        <f t="array" ref="X169">_xlfn.XLOOKUP(X$1,'PY1 Data(H)'!$A$1:$CZ$1,_xlfn.XLOOKUP($A169,'PY1 Data(H)'!$A$1:$A$288,'PY1 Data(H)'!$A$1:$CZ$288))</f>
        <v>#N/A</v>
      </c>
      <c r="Y169" s="176" t="e" cm="1">
        <f t="array" ref="Y169">_xlfn.XLOOKUP(Y$1,'PY1 Data(H)'!$A$1:$CZ$1,_xlfn.XLOOKUP($A169,'PY1 Data(H)'!$A$1:$A$288,'PY1 Data(H)'!$A$1:$CZ$288))</f>
        <v>#N/A</v>
      </c>
      <c r="Z169" s="176" t="e" cm="1">
        <f t="array" ref="Z169">_xlfn.XLOOKUP(Z$1,'PY1 Data(H)'!$A$1:$CZ$1,_xlfn.XLOOKUP($A169,'PY1 Data(H)'!$A$1:$A$288,'PY1 Data(H)'!$A$1:$CZ$288))</f>
        <v>#N/A</v>
      </c>
      <c r="AA169" s="176" t="e" cm="1">
        <f t="array" ref="AA169">_xlfn.XLOOKUP(AA$1,'PY1 Data(H)'!$A$1:$CZ$1,_xlfn.XLOOKUP($A169,'PY1 Data(H)'!$A$1:$A$288,'PY1 Data(H)'!$A$1:$CZ$288))</f>
        <v>#N/A</v>
      </c>
      <c r="AB169" s="176" t="e" cm="1">
        <f t="array" ref="AB169">_xlfn.XLOOKUP(AB$1,'PY1 Data(H)'!$A$1:$CZ$1,_xlfn.XLOOKUP($A169,'PY1 Data(H)'!$A$1:$A$288,'PY1 Data(H)'!$A$1:$CZ$288))</f>
        <v>#N/A</v>
      </c>
      <c r="AC169" s="176" t="e" cm="1">
        <f t="array" ref="AC169">_xlfn.XLOOKUP(AC$1,'PY1 Data(H)'!$A$1:$CZ$1,_xlfn.XLOOKUP($A169,'PY1 Data(H)'!$A$1:$A$288,'PY1 Data(H)'!$A$1:$CZ$288))</f>
        <v>#N/A</v>
      </c>
      <c r="AD169" s="176" t="e" cm="1">
        <f t="array" ref="AD169">_xlfn.XLOOKUP(AD$1,'PY1 Data(H)'!$A$1:$CZ$1,_xlfn.XLOOKUP($A169,'PY1 Data(H)'!$A$1:$A$288,'PY1 Data(H)'!$A$1:$CZ$288))</f>
        <v>#N/A</v>
      </c>
      <c r="AE169" s="176" t="e" cm="1">
        <f t="array" ref="AE169">_xlfn.XLOOKUP(AE$1,'PY1 Data(H)'!$A$1:$CZ$1,_xlfn.XLOOKUP($A169,'PY1 Data(H)'!$A$1:$A$288,'PY1 Data(H)'!$A$1:$CZ$288))</f>
        <v>#N/A</v>
      </c>
      <c r="AF169" s="176" t="e" cm="1">
        <f t="array" ref="AF169">_xlfn.XLOOKUP(AF$1,'PY1 Data(H)'!$A$1:$CZ$1,_xlfn.XLOOKUP($A169,'PY1 Data(H)'!$A$1:$A$288,'PY1 Data(H)'!$A$1:$CZ$288))</f>
        <v>#N/A</v>
      </c>
      <c r="AG169" s="176" t="e" cm="1">
        <f t="array" ref="AG169">_xlfn.XLOOKUP(AG$1,'PY1 Data(H)'!$A$1:$CZ$1,_xlfn.XLOOKUP($A169,'PY1 Data(H)'!$A$1:$A$288,'PY1 Data(H)'!$A$1:$CZ$288))</f>
        <v>#N/A</v>
      </c>
      <c r="AH169" s="176" t="e" cm="1">
        <f t="array" ref="AH169">_xlfn.XLOOKUP(AH$1,'PY1 Data(H)'!$A$1:$CZ$1,_xlfn.XLOOKUP($A169,'PY1 Data(H)'!$A$1:$A$288,'PY1 Data(H)'!$A$1:$CZ$288))</f>
        <v>#N/A</v>
      </c>
      <c r="AI169" s="176" t="e" cm="1">
        <f t="array" ref="AI169">_xlfn.XLOOKUP(AI$1,'PY1 Data(H)'!$A$1:$CZ$1,_xlfn.XLOOKUP($A169,'PY1 Data(H)'!$A$1:$A$288,'PY1 Data(H)'!$A$1:$CZ$288))</f>
        <v>#N/A</v>
      </c>
      <c r="AJ169" s="176" t="e" cm="1">
        <f t="array" ref="AJ169">_xlfn.XLOOKUP(AJ$1,'PY1 Data(H)'!$A$1:$CZ$1,_xlfn.XLOOKUP($A169,'PY1 Data(H)'!$A$1:$A$288,'PY1 Data(H)'!$A$1:$CZ$288))</f>
        <v>#N/A</v>
      </c>
      <c r="AK169" s="176" t="e" cm="1">
        <f t="array" ref="AK169">_xlfn.XLOOKUP(AK$1,'PY1 Data(H)'!$A$1:$CZ$1,_xlfn.XLOOKUP($A169,'PY1 Data(H)'!$A$1:$A$288,'PY1 Data(H)'!$A$1:$CZ$288))</f>
        <v>#N/A</v>
      </c>
      <c r="AL169" s="176" t="e" cm="1">
        <f t="array" ref="AL169">_xlfn.XLOOKUP(AL$1,'PY1 Data(H)'!$A$1:$CZ$1,_xlfn.XLOOKUP($A169,'PY1 Data(H)'!$A$1:$A$288,'PY1 Data(H)'!$A$1:$CZ$288))</f>
        <v>#N/A</v>
      </c>
      <c r="AM169" s="176" t="e" cm="1">
        <f t="array" ref="AM169">_xlfn.XLOOKUP(AM$1,'PY1 Data(H)'!$A$1:$CZ$1,_xlfn.XLOOKUP($A169,'PY1 Data(H)'!$A$1:$A$288,'PY1 Data(H)'!$A$1:$CZ$288))</f>
        <v>#N/A</v>
      </c>
      <c r="AN169" s="176" t="e" cm="1">
        <f t="array" ref="AN169">_xlfn.XLOOKUP(AN$1,'PY1 Data(H)'!$A$1:$CZ$1,_xlfn.XLOOKUP($A169,'PY1 Data(H)'!$A$1:$A$288,'PY1 Data(H)'!$A$1:$CZ$288))</f>
        <v>#N/A</v>
      </c>
      <c r="AO169" s="176" t="e" cm="1">
        <f t="array" ref="AO169">_xlfn.XLOOKUP(AO$1,'PY1 Data(H)'!$A$1:$CZ$1,_xlfn.XLOOKUP($A169,'PY1 Data(H)'!$A$1:$A$288,'PY1 Data(H)'!$A$1:$CZ$288))</f>
        <v>#N/A</v>
      </c>
      <c r="AP169" s="176" t="e" cm="1">
        <f t="array" ref="AP169">_xlfn.XLOOKUP(AP$1,'PY1 Data(H)'!$A$1:$CZ$1,_xlfn.XLOOKUP($A169,'PY1 Data(H)'!$A$1:$A$288,'PY1 Data(H)'!$A$1:$CZ$288))</f>
        <v>#N/A</v>
      </c>
      <c r="AQ169" s="176" t="e" cm="1">
        <f t="array" ref="AQ169">_xlfn.XLOOKUP(AQ$1,'PY1 Data(H)'!$A$1:$CZ$1,_xlfn.XLOOKUP($A169,'PY1 Data(H)'!$A$1:$A$288,'PY1 Data(H)'!$A$1:$CZ$288))</f>
        <v>#N/A</v>
      </c>
      <c r="AR169" s="176" t="e" cm="1">
        <f t="array" ref="AR169">_xlfn.XLOOKUP(AR$1,'PY1 Data(H)'!$A$1:$CZ$1,_xlfn.XLOOKUP($A169,'PY1 Data(H)'!$A$1:$A$288,'PY1 Data(H)'!$A$1:$CZ$288))</f>
        <v>#N/A</v>
      </c>
      <c r="AS169" s="176" t="e" cm="1">
        <f t="array" ref="AS169">_xlfn.XLOOKUP(AS$1,'PY1 Data(H)'!$A$1:$CZ$1,_xlfn.XLOOKUP($A169,'PY1 Data(H)'!$A$1:$A$288,'PY1 Data(H)'!$A$1:$CZ$288))</f>
        <v>#N/A</v>
      </c>
      <c r="AT169" s="176" t="e" cm="1">
        <f t="array" ref="AT169">_xlfn.XLOOKUP(AT$1,'PY1 Data(H)'!$A$1:$CZ$1,_xlfn.XLOOKUP($A169,'PY1 Data(H)'!$A$1:$A$288,'PY1 Data(H)'!$A$1:$CZ$288))</f>
        <v>#N/A</v>
      </c>
      <c r="AU169" s="176" t="e" cm="1">
        <f t="array" ref="AU169">_xlfn.XLOOKUP(AU$1,'PY1 Data(H)'!$A$1:$CZ$1,_xlfn.XLOOKUP($A169,'PY1 Data(H)'!$A$1:$A$288,'PY1 Data(H)'!$A$1:$CZ$288))</f>
        <v>#N/A</v>
      </c>
      <c r="AV169" s="176" t="e" cm="1">
        <f t="array" ref="AV169">_xlfn.XLOOKUP(AV$1,'PY1 Data(H)'!$A$1:$CZ$1,_xlfn.XLOOKUP($A169,'PY1 Data(H)'!$A$1:$A$288,'PY1 Data(H)'!$A$1:$CZ$288))</f>
        <v>#N/A</v>
      </c>
      <c r="AW169" s="176" t="e" cm="1">
        <f t="array" ref="AW169">_xlfn.XLOOKUP(AW$1,'PY1 Data(H)'!$A$1:$CZ$1,_xlfn.XLOOKUP($A169,'PY1 Data(H)'!$A$1:$A$288,'PY1 Data(H)'!$A$1:$CZ$288))</f>
        <v>#N/A</v>
      </c>
      <c r="AX169" s="176" t="e" cm="1">
        <f t="array" ref="AX169">_xlfn.XLOOKUP(AX$1,'PY1 Data(H)'!$A$1:$CZ$1,_xlfn.XLOOKUP($A169,'PY1 Data(H)'!$A$1:$A$288,'PY1 Data(H)'!$A$1:$CZ$288))</f>
        <v>#N/A</v>
      </c>
      <c r="AY169" s="176" t="e" cm="1">
        <f t="array" ref="AY169">_xlfn.XLOOKUP(AY$1,'PY1 Data(H)'!$A$1:$CZ$1,_xlfn.XLOOKUP($A169,'PY1 Data(H)'!$A$1:$A$288,'PY1 Data(H)'!$A$1:$CZ$288))</f>
        <v>#N/A</v>
      </c>
      <c r="AZ169" s="176" t="e" cm="1">
        <f t="array" ref="AZ169">_xlfn.XLOOKUP(AZ$1,'PY1 Data(H)'!$A$1:$CZ$1,_xlfn.XLOOKUP($A169,'PY1 Data(H)'!$A$1:$A$288,'PY1 Data(H)'!$A$1:$CZ$288))</f>
        <v>#N/A</v>
      </c>
      <c r="BA169" s="176" t="e" cm="1">
        <f t="array" ref="BA169">_xlfn.XLOOKUP(BA$1,'PY1 Data(H)'!$A$1:$CZ$1,_xlfn.XLOOKUP($A169,'PY1 Data(H)'!$A$1:$A$288,'PY1 Data(H)'!$A$1:$CZ$288))</f>
        <v>#N/A</v>
      </c>
      <c r="BB169" s="176" t="e" cm="1">
        <f t="array" ref="BB169">_xlfn.XLOOKUP(BB$1,'PY1 Data(H)'!$A$1:$CZ$1,_xlfn.XLOOKUP($A169,'PY1 Data(H)'!$A$1:$A$288,'PY1 Data(H)'!$A$1:$CZ$288))</f>
        <v>#N/A</v>
      </c>
      <c r="BC169" s="176" t="e" cm="1">
        <f t="array" ref="BC169">_xlfn.XLOOKUP(BC$1,'PY1 Data(H)'!$A$1:$CZ$1,_xlfn.XLOOKUP($A169,'PY1 Data(H)'!$A$1:$A$288,'PY1 Data(H)'!$A$1:$CZ$288))</f>
        <v>#N/A</v>
      </c>
      <c r="BD169" s="176" t="e" cm="1">
        <f t="array" ref="BD169">_xlfn.XLOOKUP(BD$1,'PY1 Data(H)'!$A$1:$CZ$1,_xlfn.XLOOKUP($A169,'PY1 Data(H)'!$A$1:$A$288,'PY1 Data(H)'!$A$1:$CZ$288))</f>
        <v>#N/A</v>
      </c>
      <c r="BE169" s="176" t="e" cm="1">
        <f t="array" ref="BE169">_xlfn.XLOOKUP(BE$1,'PY1 Data(H)'!$A$1:$CZ$1,_xlfn.XLOOKUP($A169,'PY1 Data(H)'!$A$1:$A$288,'PY1 Data(H)'!$A$1:$CZ$288))</f>
        <v>#N/A</v>
      </c>
      <c r="BF169" s="176" t="e" cm="1">
        <f t="array" ref="BF169">_xlfn.XLOOKUP(BF$1,'PY1 Data(H)'!$A$1:$CZ$1,_xlfn.XLOOKUP($A169,'PY1 Data(H)'!$A$1:$A$288,'PY1 Data(H)'!$A$1:$CZ$288))</f>
        <v>#N/A</v>
      </c>
      <c r="BG169" s="176" t="e" cm="1">
        <f t="array" ref="BG169">_xlfn.XLOOKUP(BG$1,'PY1 Data(H)'!$A$1:$CZ$1,_xlfn.XLOOKUP($A169,'PY1 Data(H)'!$A$1:$A$288,'PY1 Data(H)'!$A$1:$CZ$288))</f>
        <v>#N/A</v>
      </c>
      <c r="BH169" s="176" t="e" cm="1">
        <f t="array" ref="BH169">_xlfn.XLOOKUP(BH$1,'PY1 Data(H)'!$A$1:$CZ$1,_xlfn.XLOOKUP($A169,'PY1 Data(H)'!$A$1:$A$288,'PY1 Data(H)'!$A$1:$CZ$288))</f>
        <v>#N/A</v>
      </c>
      <c r="BI169" s="176" t="e" cm="1">
        <f t="array" ref="BI169">_xlfn.XLOOKUP(BI$1,'PY1 Data(H)'!$A$1:$CZ$1,_xlfn.XLOOKUP($A169,'PY1 Data(H)'!$A$1:$A$288,'PY1 Data(H)'!$A$1:$CZ$288))</f>
        <v>#N/A</v>
      </c>
      <c r="BJ169" s="176" t="e" cm="1">
        <f t="array" ref="BJ169">_xlfn.XLOOKUP(BJ$1,'PY1 Data(H)'!$A$1:$CZ$1,_xlfn.XLOOKUP($A169,'PY1 Data(H)'!$A$1:$A$288,'PY1 Data(H)'!$A$1:$CZ$288))</f>
        <v>#N/A</v>
      </c>
      <c r="BK169" s="176" t="e" cm="1">
        <f t="array" ref="BK169">_xlfn.XLOOKUP(BK$1,'PY1 Data(H)'!$A$1:$CZ$1,_xlfn.XLOOKUP($A169,'PY1 Data(H)'!$A$1:$A$288,'PY1 Data(H)'!$A$1:$CZ$288))</f>
        <v>#N/A</v>
      </c>
      <c r="BL169" s="176" t="e" cm="1">
        <f t="array" ref="BL169">_xlfn.XLOOKUP(BL$1,'PY1 Data(H)'!$A$1:$CZ$1,_xlfn.XLOOKUP($A169,'PY1 Data(H)'!$A$1:$A$288,'PY1 Data(H)'!$A$1:$CZ$288))</f>
        <v>#N/A</v>
      </c>
      <c r="BM169" s="176" t="e" cm="1">
        <f t="array" ref="BM169">_xlfn.XLOOKUP(BM$1,'PY1 Data(H)'!$A$1:$CZ$1,_xlfn.XLOOKUP($A169,'PY1 Data(H)'!$A$1:$A$288,'PY1 Data(H)'!$A$1:$CZ$288))</f>
        <v>#N/A</v>
      </c>
      <c r="BN169" s="176" t="e" cm="1">
        <f t="array" ref="BN169">_xlfn.XLOOKUP(BN$1,'PY1 Data(H)'!$A$1:$CZ$1,_xlfn.XLOOKUP($A169,'PY1 Data(H)'!$A$1:$A$288,'PY1 Data(H)'!$A$1:$CZ$288))</f>
        <v>#N/A</v>
      </c>
      <c r="BO169" s="176" t="e" cm="1">
        <f t="array" ref="BO169">_xlfn.XLOOKUP(BO$1,'PY1 Data(H)'!$A$1:$CZ$1,_xlfn.XLOOKUP($A169,'PY1 Data(H)'!$A$1:$A$288,'PY1 Data(H)'!$A$1:$CZ$288))</f>
        <v>#N/A</v>
      </c>
      <c r="BP169" s="176" t="e" cm="1">
        <f t="array" ref="BP169">_xlfn.XLOOKUP(BP$1,'PY1 Data(H)'!$A$1:$CZ$1,_xlfn.XLOOKUP($A169,'PY1 Data(H)'!$A$1:$A$288,'PY1 Data(H)'!$A$1:$CZ$288))</f>
        <v>#N/A</v>
      </c>
      <c r="BQ169" s="176" t="e" cm="1">
        <f t="array" ref="BQ169">_xlfn.XLOOKUP(BQ$1,'PY1 Data(H)'!$A$1:$CZ$1,_xlfn.XLOOKUP($A169,'PY1 Data(H)'!$A$1:$A$288,'PY1 Data(H)'!$A$1:$CZ$288))</f>
        <v>#N/A</v>
      </c>
      <c r="BR169" s="176" t="e" cm="1">
        <f t="array" ref="BR169">_xlfn.XLOOKUP(BR$1,'PY1 Data(H)'!$A$1:$CZ$1,_xlfn.XLOOKUP($A169,'PY1 Data(H)'!$A$1:$A$288,'PY1 Data(H)'!$A$1:$CZ$288))</f>
        <v>#N/A</v>
      </c>
      <c r="BS169" s="176" t="e" cm="1">
        <f t="array" ref="BS169">_xlfn.XLOOKUP(BS$1,'PY1 Data(H)'!$A$1:$CZ$1,_xlfn.XLOOKUP($A169,'PY1 Data(H)'!$A$1:$A$288,'PY1 Data(H)'!$A$1:$CZ$288))</f>
        <v>#N/A</v>
      </c>
      <c r="BT169" s="176" t="e" cm="1">
        <f t="array" ref="BT169">_xlfn.XLOOKUP(BT$1,'PY1 Data(H)'!$A$1:$CZ$1,_xlfn.XLOOKUP($A169,'PY1 Data(H)'!$A$1:$A$288,'PY1 Data(H)'!$A$1:$CZ$288))</f>
        <v>#N/A</v>
      </c>
      <c r="BU169" s="176" t="e" cm="1">
        <f t="array" ref="BU169">_xlfn.XLOOKUP(BU$1,'PY1 Data(H)'!$A$1:$CZ$1,_xlfn.XLOOKUP($A169,'PY1 Data(H)'!$A$1:$A$288,'PY1 Data(H)'!$A$1:$CZ$288))</f>
        <v>#N/A</v>
      </c>
      <c r="BV169" s="176" t="e" cm="1">
        <f t="array" ref="BV169">_xlfn.XLOOKUP(BV$1,'PY1 Data(H)'!$A$1:$CZ$1,_xlfn.XLOOKUP($A169,'PY1 Data(H)'!$A$1:$A$288,'PY1 Data(H)'!$A$1:$CZ$288))</f>
        <v>#N/A</v>
      </c>
      <c r="BW169" s="176" t="e" cm="1">
        <f t="array" ref="BW169">_xlfn.XLOOKUP(BW$1,'PY1 Data(H)'!$A$1:$CZ$1,_xlfn.XLOOKUP($A169,'PY1 Data(H)'!$A$1:$A$288,'PY1 Data(H)'!$A$1:$CZ$288))</f>
        <v>#N/A</v>
      </c>
      <c r="BX169" s="176" t="e" cm="1">
        <f t="array" ref="BX169">_xlfn.XLOOKUP(BX$1,'PY1 Data(H)'!$A$1:$CZ$1,_xlfn.XLOOKUP($A169,'PY1 Data(H)'!$A$1:$A$288,'PY1 Data(H)'!$A$1:$CZ$288))</f>
        <v>#N/A</v>
      </c>
      <c r="BY169" s="176" t="e" cm="1">
        <f t="array" ref="BY169">_xlfn.XLOOKUP(BY$1,'PY1 Data(H)'!$A$1:$CZ$1,_xlfn.XLOOKUP($A169,'PY1 Data(H)'!$A$1:$A$288,'PY1 Data(H)'!$A$1:$CZ$288))</f>
        <v>#N/A</v>
      </c>
      <c r="BZ169" s="176" t="e" cm="1">
        <f t="array" ref="BZ169">_xlfn.XLOOKUP(BZ$1,'PY1 Data(H)'!$A$1:$CZ$1,_xlfn.XLOOKUP($A169,'PY1 Data(H)'!$A$1:$A$288,'PY1 Data(H)'!$A$1:$CZ$288))</f>
        <v>#N/A</v>
      </c>
      <c r="CA169" s="176" t="e" cm="1">
        <f t="array" ref="CA169">_xlfn.XLOOKUP(CA$1,'PY1 Data(H)'!$A$1:$CZ$1,_xlfn.XLOOKUP($A169,'PY1 Data(H)'!$A$1:$A$288,'PY1 Data(H)'!$A$1:$CZ$288))</f>
        <v>#N/A</v>
      </c>
      <c r="CB169" s="176" t="e" cm="1">
        <f t="array" ref="CB169">_xlfn.XLOOKUP(CB$1,'PY1 Data(H)'!$A$1:$CZ$1,_xlfn.XLOOKUP($A169,'PY1 Data(H)'!$A$1:$A$288,'PY1 Data(H)'!$A$1:$CZ$288))</f>
        <v>#N/A</v>
      </c>
      <c r="CC169" s="176" t="e" cm="1">
        <f t="array" ref="CC169">_xlfn.XLOOKUP(CC$1,'PY1 Data(H)'!$A$1:$CZ$1,_xlfn.XLOOKUP($A169,'PY1 Data(H)'!$A$1:$A$288,'PY1 Data(H)'!$A$1:$CZ$288))</f>
        <v>#N/A</v>
      </c>
      <c r="CD169" s="176" t="e" cm="1">
        <f t="array" ref="CD169">_xlfn.XLOOKUP(CD$1,'PY1 Data(H)'!$A$1:$CZ$1,_xlfn.XLOOKUP($A169,'PY1 Data(H)'!$A$1:$A$288,'PY1 Data(H)'!$A$1:$CZ$288))</f>
        <v>#N/A</v>
      </c>
      <c r="CE169" s="176" t="e" cm="1">
        <f t="array" ref="CE169">_xlfn.XLOOKUP(CE$1,'PY1 Data(H)'!$A$1:$CZ$1,_xlfn.XLOOKUP($A169,'PY1 Data(H)'!$A$1:$A$288,'PY1 Data(H)'!$A$1:$CZ$288))</f>
        <v>#N/A</v>
      </c>
      <c r="CF169" s="176" t="e" cm="1">
        <f t="array" ref="CF169">_xlfn.XLOOKUP(CF$1,'PY1 Data(H)'!$A$1:$CZ$1,_xlfn.XLOOKUP($A169,'PY1 Data(H)'!$A$1:$A$288,'PY1 Data(H)'!$A$1:$CZ$288))</f>
        <v>#N/A</v>
      </c>
      <c r="CG169" s="176" t="e" cm="1">
        <f t="array" ref="CG169">_xlfn.XLOOKUP(CG$1,'PY1 Data(H)'!$A$1:$CZ$1,_xlfn.XLOOKUP($A169,'PY1 Data(H)'!$A$1:$A$288,'PY1 Data(H)'!$A$1:$CZ$288))</f>
        <v>#N/A</v>
      </c>
      <c r="CH169" s="176" t="e" cm="1">
        <f t="array" ref="CH169">_xlfn.XLOOKUP(CH$1,'PY1 Data(H)'!$A$1:$CZ$1,_xlfn.XLOOKUP($A169,'PY1 Data(H)'!$A$1:$A$288,'PY1 Data(H)'!$A$1:$CZ$288))</f>
        <v>#N/A</v>
      </c>
      <c r="CI169" s="176" t="e" cm="1">
        <f t="array" ref="CI169">_xlfn.XLOOKUP(CI$1,'PY1 Data(H)'!$A$1:$CZ$1,_xlfn.XLOOKUP($A169,'PY1 Data(H)'!$A$1:$A$288,'PY1 Data(H)'!$A$1:$CZ$288))</f>
        <v>#N/A</v>
      </c>
      <c r="CJ169" s="176" t="e" cm="1">
        <f t="array" ref="CJ169">_xlfn.XLOOKUP(CJ$1,'PY1 Data(H)'!$A$1:$CZ$1,_xlfn.XLOOKUP($A169,'PY1 Data(H)'!$A$1:$A$288,'PY1 Data(H)'!$A$1:$CZ$288))</f>
        <v>#N/A</v>
      </c>
      <c r="CK169" s="176" t="e" cm="1">
        <f t="array" ref="CK169">_xlfn.XLOOKUP(CK$1,'PY1 Data(H)'!$A$1:$CZ$1,_xlfn.XLOOKUP($A169,'PY1 Data(H)'!$A$1:$A$288,'PY1 Data(H)'!$A$1:$CZ$288))</f>
        <v>#N/A</v>
      </c>
      <c r="CL169" s="176" t="e" cm="1">
        <f t="array" ref="CL169">_xlfn.XLOOKUP(CL$1,'PY1 Data(H)'!$A$1:$CZ$1,_xlfn.XLOOKUP($A169,'PY1 Data(H)'!$A$1:$A$288,'PY1 Data(H)'!$A$1:$CZ$288))</f>
        <v>#N/A</v>
      </c>
      <c r="CM169" s="176" t="e" cm="1">
        <f t="array" ref="CM169">_xlfn.XLOOKUP(CM$1,'PY1 Data(H)'!$A$1:$CZ$1,_xlfn.XLOOKUP($A169,'PY1 Data(H)'!$A$1:$A$288,'PY1 Data(H)'!$A$1:$CZ$288))</f>
        <v>#N/A</v>
      </c>
      <c r="CN169" s="176" t="e" cm="1">
        <f t="array" ref="CN169">_xlfn.XLOOKUP(CN$1,'PY1 Data(H)'!$A$1:$CZ$1,_xlfn.XLOOKUP($A169,'PY1 Data(H)'!$A$1:$A$288,'PY1 Data(H)'!$A$1:$CZ$288))</f>
        <v>#N/A</v>
      </c>
      <c r="CO169" s="176" t="e" cm="1">
        <f t="array" ref="CO169">_xlfn.XLOOKUP(CO$1,'PY1 Data(H)'!$A$1:$CZ$1,_xlfn.XLOOKUP($A169,'PY1 Data(H)'!$A$1:$A$288,'PY1 Data(H)'!$A$1:$CZ$288))</f>
        <v>#N/A</v>
      </c>
      <c r="CP169" s="176" t="e" cm="1">
        <f t="array" ref="CP169">_xlfn.XLOOKUP(CP$1,'PY1 Data(H)'!$A$1:$CZ$1,_xlfn.XLOOKUP($A169,'PY1 Data(H)'!$A$1:$A$288,'PY1 Data(H)'!$A$1:$CZ$288))</f>
        <v>#N/A</v>
      </c>
      <c r="CQ169" s="176" t="e" cm="1">
        <f t="array" ref="CQ169">_xlfn.XLOOKUP(CQ$1,'PY1 Data(H)'!$A$1:$CZ$1,_xlfn.XLOOKUP($A169,'PY1 Data(H)'!$A$1:$A$288,'PY1 Data(H)'!$A$1:$CZ$288))</f>
        <v>#N/A</v>
      </c>
      <c r="CR169" s="176" t="e" cm="1">
        <f t="array" ref="CR169">_xlfn.XLOOKUP(CR$1,'PY1 Data(H)'!$A$1:$CZ$1,_xlfn.XLOOKUP($A169,'PY1 Data(H)'!$A$1:$A$288,'PY1 Data(H)'!$A$1:$CZ$288))</f>
        <v>#N/A</v>
      </c>
      <c r="CS169" s="176" t="e" cm="1">
        <f t="array" ref="CS169">_xlfn.XLOOKUP(CS$1,'PY1 Data(H)'!$A$1:$CZ$1,_xlfn.XLOOKUP($A169,'PY1 Data(H)'!$A$1:$A$288,'PY1 Data(H)'!$A$1:$CZ$288))</f>
        <v>#N/A</v>
      </c>
      <c r="CT169" s="176" t="e" cm="1">
        <f t="array" ref="CT169">_xlfn.XLOOKUP(CT$1,'PY1 Data(H)'!$A$1:$CZ$1,_xlfn.XLOOKUP($A169,'PY1 Data(H)'!$A$1:$A$288,'PY1 Data(H)'!$A$1:$CZ$288))</f>
        <v>#N/A</v>
      </c>
      <c r="CU169" s="176" t="e" cm="1">
        <f t="array" ref="CU169">_xlfn.XLOOKUP(CU$1,'PY1 Data(H)'!$A$1:$CZ$1,_xlfn.XLOOKUP($A169,'PY1 Data(H)'!$A$1:$A$288,'PY1 Data(H)'!$A$1:$CZ$288))</f>
        <v>#N/A</v>
      </c>
      <c r="CV169" s="176" t="e" cm="1">
        <f t="array" ref="CV169">_xlfn.XLOOKUP(CV$1,'PY1 Data(H)'!$A$1:$CZ$1,_xlfn.XLOOKUP($A169,'PY1 Data(H)'!$A$1:$A$288,'PY1 Data(H)'!$A$1:$CZ$288))</f>
        <v>#N/A</v>
      </c>
      <c r="CW169" s="176" t="e" cm="1">
        <f t="array" ref="CW169">_xlfn.XLOOKUP(CW$1,'PY1 Data(H)'!$A$1:$CZ$1,_xlfn.XLOOKUP($A169,'PY1 Data(H)'!$A$1:$A$288,'PY1 Data(H)'!$A$1:$CZ$288))</f>
        <v>#N/A</v>
      </c>
      <c r="CX169" s="176" t="e" cm="1">
        <f t="array" ref="CX169">_xlfn.XLOOKUP(CX$1,'PY1 Data(H)'!$A$1:$CZ$1,_xlfn.XLOOKUP($A169,'PY1 Data(H)'!$A$1:$A$288,'PY1 Data(H)'!$A$1:$CZ$288))</f>
        <v>#N/A</v>
      </c>
      <c r="CY169" s="176" t="e" cm="1">
        <f t="array" ref="CY169">_xlfn.XLOOKUP(CY$1,'PY1 Data(H)'!$A$1:$CZ$1,_xlfn.XLOOKUP($A169,'PY1 Data(H)'!$A$1:$A$288,'PY1 Data(H)'!$A$1:$CZ$288))</f>
        <v>#N/A</v>
      </c>
    </row>
    <row r="170" spans="1:103" x14ac:dyDescent="0.3">
      <c r="D170" s="176" t="e" cm="1">
        <f t="array" ref="D170">_xlfn.XLOOKUP(D$1,'PY1 Data(H)'!$A$1:$CZ$1,_xlfn.XLOOKUP($A170,'PY1 Data(H)'!$A$1:$A$288,'PY1 Data(H)'!$A$1:$CZ$288))</f>
        <v>#N/A</v>
      </c>
      <c r="E170" s="176" t="e" cm="1">
        <f t="array" ref="E170">_xlfn.XLOOKUP(E$1,'PY1 Data(H)'!$A$1:$CZ$1,_xlfn.XLOOKUP($A170,'PY1 Data(H)'!$A$1:$A$288,'PY1 Data(H)'!$A$1:$CZ$288))</f>
        <v>#N/A</v>
      </c>
      <c r="F170" s="176" t="e" cm="1">
        <f t="array" ref="F170">_xlfn.XLOOKUP(F$1,'PY1 Data(H)'!$A$1:$CZ$1,_xlfn.XLOOKUP($A170,'PY1 Data(H)'!$A$1:$A$288,'PY1 Data(H)'!$A$1:$CZ$288))</f>
        <v>#N/A</v>
      </c>
      <c r="G170" s="176" t="e" cm="1">
        <f t="array" ref="G170">_xlfn.XLOOKUP(G$1,'PY1 Data(H)'!$A$1:$CZ$1,_xlfn.XLOOKUP($A170,'PY1 Data(H)'!$A$1:$A$288,'PY1 Data(H)'!$A$1:$CZ$288))</f>
        <v>#N/A</v>
      </c>
      <c r="H170" s="176" t="e" cm="1">
        <f t="array" ref="H170">_xlfn.XLOOKUP(H$1,'PY1 Data(H)'!$A$1:$CZ$1,_xlfn.XLOOKUP($A170,'PY1 Data(H)'!$A$1:$A$288,'PY1 Data(H)'!$A$1:$CZ$288))</f>
        <v>#N/A</v>
      </c>
      <c r="I170" s="176" t="e" cm="1">
        <f t="array" ref="I170">_xlfn.XLOOKUP(I$1,'PY1 Data(H)'!$A$1:$CZ$1,_xlfn.XLOOKUP($A170,'PY1 Data(H)'!$A$1:$A$288,'PY1 Data(H)'!$A$1:$CZ$288))</f>
        <v>#N/A</v>
      </c>
      <c r="J170" s="176" t="e" cm="1">
        <f t="array" ref="J170">_xlfn.XLOOKUP(J$1,'PY1 Data(H)'!$A$1:$CZ$1,_xlfn.XLOOKUP($A170,'PY1 Data(H)'!$A$1:$A$288,'PY1 Data(H)'!$A$1:$CZ$288))</f>
        <v>#N/A</v>
      </c>
      <c r="K170" s="176" t="e" cm="1">
        <f t="array" ref="K170">_xlfn.XLOOKUP(K$1,'PY1 Data(H)'!$A$1:$CZ$1,_xlfn.XLOOKUP($A170,'PY1 Data(H)'!$A$1:$A$288,'PY1 Data(H)'!$A$1:$CZ$288))</f>
        <v>#N/A</v>
      </c>
      <c r="L170" s="176" t="e" cm="1">
        <f t="array" ref="L170">_xlfn.XLOOKUP(L$1,'PY1 Data(H)'!$A$1:$CZ$1,_xlfn.XLOOKUP($A170,'PY1 Data(H)'!$A$1:$A$288,'PY1 Data(H)'!$A$1:$CZ$288))</f>
        <v>#N/A</v>
      </c>
      <c r="M170" s="176" t="e" cm="1">
        <f t="array" ref="M170">_xlfn.XLOOKUP(M$1,'PY1 Data(H)'!$A$1:$CZ$1,_xlfn.XLOOKUP($A170,'PY1 Data(H)'!$A$1:$A$288,'PY1 Data(H)'!$A$1:$CZ$288))</f>
        <v>#N/A</v>
      </c>
      <c r="N170" s="176" t="e" cm="1">
        <f t="array" ref="N170">_xlfn.XLOOKUP(N$1,'PY1 Data(H)'!$A$1:$CZ$1,_xlfn.XLOOKUP($A170,'PY1 Data(H)'!$A$1:$A$288,'PY1 Data(H)'!$A$1:$CZ$288))</f>
        <v>#N/A</v>
      </c>
      <c r="O170" s="176" t="e" cm="1">
        <f t="array" ref="O170">_xlfn.XLOOKUP(O$1,'PY1 Data(H)'!$A$1:$CZ$1,_xlfn.XLOOKUP($A170,'PY1 Data(H)'!$A$1:$A$288,'PY1 Data(H)'!$A$1:$CZ$288))</f>
        <v>#N/A</v>
      </c>
      <c r="P170" s="176" t="e" cm="1">
        <f t="array" ref="P170">_xlfn.XLOOKUP(P$1,'PY1 Data(H)'!$A$1:$CZ$1,_xlfn.XLOOKUP($A170,'PY1 Data(H)'!$A$1:$A$288,'PY1 Data(H)'!$A$1:$CZ$288))</f>
        <v>#N/A</v>
      </c>
      <c r="Q170" s="176" t="e" cm="1">
        <f t="array" ref="Q170">_xlfn.XLOOKUP(Q$1,'PY1 Data(H)'!$A$1:$CZ$1,_xlfn.XLOOKUP($A170,'PY1 Data(H)'!$A$1:$A$288,'PY1 Data(H)'!$A$1:$CZ$288))</f>
        <v>#N/A</v>
      </c>
      <c r="R170" s="176" t="e" cm="1">
        <f t="array" ref="R170">_xlfn.XLOOKUP(R$1,'PY1 Data(H)'!$A$1:$CZ$1,_xlfn.XLOOKUP($A170,'PY1 Data(H)'!$A$1:$A$288,'PY1 Data(H)'!$A$1:$CZ$288))</f>
        <v>#N/A</v>
      </c>
      <c r="S170" s="176" t="e" cm="1">
        <f t="array" ref="S170">_xlfn.XLOOKUP(S$1,'PY1 Data(H)'!$A$1:$CZ$1,_xlfn.XLOOKUP($A170,'PY1 Data(H)'!$A$1:$A$288,'PY1 Data(H)'!$A$1:$CZ$288))</f>
        <v>#N/A</v>
      </c>
      <c r="T170" s="176" t="e" cm="1">
        <f t="array" ref="T170">_xlfn.XLOOKUP(T$1,'PY1 Data(H)'!$A$1:$CZ$1,_xlfn.XLOOKUP($A170,'PY1 Data(H)'!$A$1:$A$288,'PY1 Data(H)'!$A$1:$CZ$288))</f>
        <v>#N/A</v>
      </c>
      <c r="U170" s="176" t="e" cm="1">
        <f t="array" ref="U170">_xlfn.XLOOKUP(U$1,'PY1 Data(H)'!$A$1:$CZ$1,_xlfn.XLOOKUP($A170,'PY1 Data(H)'!$A$1:$A$288,'PY1 Data(H)'!$A$1:$CZ$288))</f>
        <v>#N/A</v>
      </c>
      <c r="V170" s="176" t="e" cm="1">
        <f t="array" ref="V170">_xlfn.XLOOKUP(V$1,'PY1 Data(H)'!$A$1:$CZ$1,_xlfn.XLOOKUP($A170,'PY1 Data(H)'!$A$1:$A$288,'PY1 Data(H)'!$A$1:$CZ$288))</f>
        <v>#N/A</v>
      </c>
      <c r="W170" s="176" t="e" cm="1">
        <f t="array" ref="W170">_xlfn.XLOOKUP(W$1,'PY1 Data(H)'!$A$1:$CZ$1,_xlfn.XLOOKUP($A170,'PY1 Data(H)'!$A$1:$A$288,'PY1 Data(H)'!$A$1:$CZ$288))</f>
        <v>#N/A</v>
      </c>
      <c r="X170" s="176" t="e" cm="1">
        <f t="array" ref="X170">_xlfn.XLOOKUP(X$1,'PY1 Data(H)'!$A$1:$CZ$1,_xlfn.XLOOKUP($A170,'PY1 Data(H)'!$A$1:$A$288,'PY1 Data(H)'!$A$1:$CZ$288))</f>
        <v>#N/A</v>
      </c>
      <c r="Y170" s="176" t="e" cm="1">
        <f t="array" ref="Y170">_xlfn.XLOOKUP(Y$1,'PY1 Data(H)'!$A$1:$CZ$1,_xlfn.XLOOKUP($A170,'PY1 Data(H)'!$A$1:$A$288,'PY1 Data(H)'!$A$1:$CZ$288))</f>
        <v>#N/A</v>
      </c>
      <c r="Z170" s="176" t="e" cm="1">
        <f t="array" ref="Z170">_xlfn.XLOOKUP(Z$1,'PY1 Data(H)'!$A$1:$CZ$1,_xlfn.XLOOKUP($A170,'PY1 Data(H)'!$A$1:$A$288,'PY1 Data(H)'!$A$1:$CZ$288))</f>
        <v>#N/A</v>
      </c>
      <c r="AA170" s="176" t="e" cm="1">
        <f t="array" ref="AA170">_xlfn.XLOOKUP(AA$1,'PY1 Data(H)'!$A$1:$CZ$1,_xlfn.XLOOKUP($A170,'PY1 Data(H)'!$A$1:$A$288,'PY1 Data(H)'!$A$1:$CZ$288))</f>
        <v>#N/A</v>
      </c>
      <c r="AB170" s="176" t="e" cm="1">
        <f t="array" ref="AB170">_xlfn.XLOOKUP(AB$1,'PY1 Data(H)'!$A$1:$CZ$1,_xlfn.XLOOKUP($A170,'PY1 Data(H)'!$A$1:$A$288,'PY1 Data(H)'!$A$1:$CZ$288))</f>
        <v>#N/A</v>
      </c>
      <c r="AC170" s="176" t="e" cm="1">
        <f t="array" ref="AC170">_xlfn.XLOOKUP(AC$1,'PY1 Data(H)'!$A$1:$CZ$1,_xlfn.XLOOKUP($A170,'PY1 Data(H)'!$A$1:$A$288,'PY1 Data(H)'!$A$1:$CZ$288))</f>
        <v>#N/A</v>
      </c>
      <c r="AD170" s="176" t="e" cm="1">
        <f t="array" ref="AD170">_xlfn.XLOOKUP(AD$1,'PY1 Data(H)'!$A$1:$CZ$1,_xlfn.XLOOKUP($A170,'PY1 Data(H)'!$A$1:$A$288,'PY1 Data(H)'!$A$1:$CZ$288))</f>
        <v>#N/A</v>
      </c>
      <c r="AE170" s="176" t="e" cm="1">
        <f t="array" ref="AE170">_xlfn.XLOOKUP(AE$1,'PY1 Data(H)'!$A$1:$CZ$1,_xlfn.XLOOKUP($A170,'PY1 Data(H)'!$A$1:$A$288,'PY1 Data(H)'!$A$1:$CZ$288))</f>
        <v>#N/A</v>
      </c>
      <c r="AF170" s="176" t="e" cm="1">
        <f t="array" ref="AF170">_xlfn.XLOOKUP(AF$1,'PY1 Data(H)'!$A$1:$CZ$1,_xlfn.XLOOKUP($A170,'PY1 Data(H)'!$A$1:$A$288,'PY1 Data(H)'!$A$1:$CZ$288))</f>
        <v>#N/A</v>
      </c>
      <c r="AG170" s="176" t="e" cm="1">
        <f t="array" ref="AG170">_xlfn.XLOOKUP(AG$1,'PY1 Data(H)'!$A$1:$CZ$1,_xlfn.XLOOKUP($A170,'PY1 Data(H)'!$A$1:$A$288,'PY1 Data(H)'!$A$1:$CZ$288))</f>
        <v>#N/A</v>
      </c>
      <c r="AH170" s="176" t="e" cm="1">
        <f t="array" ref="AH170">_xlfn.XLOOKUP(AH$1,'PY1 Data(H)'!$A$1:$CZ$1,_xlfn.XLOOKUP($A170,'PY1 Data(H)'!$A$1:$A$288,'PY1 Data(H)'!$A$1:$CZ$288))</f>
        <v>#N/A</v>
      </c>
      <c r="AI170" s="176" t="e" cm="1">
        <f t="array" ref="AI170">_xlfn.XLOOKUP(AI$1,'PY1 Data(H)'!$A$1:$CZ$1,_xlfn.XLOOKUP($A170,'PY1 Data(H)'!$A$1:$A$288,'PY1 Data(H)'!$A$1:$CZ$288))</f>
        <v>#N/A</v>
      </c>
      <c r="AJ170" s="176" t="e" cm="1">
        <f t="array" ref="AJ170">_xlfn.XLOOKUP(AJ$1,'PY1 Data(H)'!$A$1:$CZ$1,_xlfn.XLOOKUP($A170,'PY1 Data(H)'!$A$1:$A$288,'PY1 Data(H)'!$A$1:$CZ$288))</f>
        <v>#N/A</v>
      </c>
      <c r="AK170" s="176" t="e" cm="1">
        <f t="array" ref="AK170">_xlfn.XLOOKUP(AK$1,'PY1 Data(H)'!$A$1:$CZ$1,_xlfn.XLOOKUP($A170,'PY1 Data(H)'!$A$1:$A$288,'PY1 Data(H)'!$A$1:$CZ$288))</f>
        <v>#N/A</v>
      </c>
      <c r="AL170" s="176" t="e" cm="1">
        <f t="array" ref="AL170">_xlfn.XLOOKUP(AL$1,'PY1 Data(H)'!$A$1:$CZ$1,_xlfn.XLOOKUP($A170,'PY1 Data(H)'!$A$1:$A$288,'PY1 Data(H)'!$A$1:$CZ$288))</f>
        <v>#N/A</v>
      </c>
      <c r="AM170" s="176" t="e" cm="1">
        <f t="array" ref="AM170">_xlfn.XLOOKUP(AM$1,'PY1 Data(H)'!$A$1:$CZ$1,_xlfn.XLOOKUP($A170,'PY1 Data(H)'!$A$1:$A$288,'PY1 Data(H)'!$A$1:$CZ$288))</f>
        <v>#N/A</v>
      </c>
      <c r="AN170" s="176" t="e" cm="1">
        <f t="array" ref="AN170">_xlfn.XLOOKUP(AN$1,'PY1 Data(H)'!$A$1:$CZ$1,_xlfn.XLOOKUP($A170,'PY1 Data(H)'!$A$1:$A$288,'PY1 Data(H)'!$A$1:$CZ$288))</f>
        <v>#N/A</v>
      </c>
      <c r="AO170" s="176" t="e" cm="1">
        <f t="array" ref="AO170">_xlfn.XLOOKUP(AO$1,'PY1 Data(H)'!$A$1:$CZ$1,_xlfn.XLOOKUP($A170,'PY1 Data(H)'!$A$1:$A$288,'PY1 Data(H)'!$A$1:$CZ$288))</f>
        <v>#N/A</v>
      </c>
      <c r="AP170" s="176" t="e" cm="1">
        <f t="array" ref="AP170">_xlfn.XLOOKUP(AP$1,'PY1 Data(H)'!$A$1:$CZ$1,_xlfn.XLOOKUP($A170,'PY1 Data(H)'!$A$1:$A$288,'PY1 Data(H)'!$A$1:$CZ$288))</f>
        <v>#N/A</v>
      </c>
      <c r="AQ170" s="176" t="e" cm="1">
        <f t="array" ref="AQ170">_xlfn.XLOOKUP(AQ$1,'PY1 Data(H)'!$A$1:$CZ$1,_xlfn.XLOOKUP($A170,'PY1 Data(H)'!$A$1:$A$288,'PY1 Data(H)'!$A$1:$CZ$288))</f>
        <v>#N/A</v>
      </c>
      <c r="AR170" s="176" t="e" cm="1">
        <f t="array" ref="AR170">_xlfn.XLOOKUP(AR$1,'PY1 Data(H)'!$A$1:$CZ$1,_xlfn.XLOOKUP($A170,'PY1 Data(H)'!$A$1:$A$288,'PY1 Data(H)'!$A$1:$CZ$288))</f>
        <v>#N/A</v>
      </c>
      <c r="AS170" s="176" t="e" cm="1">
        <f t="array" ref="AS170">_xlfn.XLOOKUP(AS$1,'PY1 Data(H)'!$A$1:$CZ$1,_xlfn.XLOOKUP($A170,'PY1 Data(H)'!$A$1:$A$288,'PY1 Data(H)'!$A$1:$CZ$288))</f>
        <v>#N/A</v>
      </c>
      <c r="AT170" s="176" t="e" cm="1">
        <f t="array" ref="AT170">_xlfn.XLOOKUP(AT$1,'PY1 Data(H)'!$A$1:$CZ$1,_xlfn.XLOOKUP($A170,'PY1 Data(H)'!$A$1:$A$288,'PY1 Data(H)'!$A$1:$CZ$288))</f>
        <v>#N/A</v>
      </c>
      <c r="AU170" s="176" t="e" cm="1">
        <f t="array" ref="AU170">_xlfn.XLOOKUP(AU$1,'PY1 Data(H)'!$A$1:$CZ$1,_xlfn.XLOOKUP($A170,'PY1 Data(H)'!$A$1:$A$288,'PY1 Data(H)'!$A$1:$CZ$288))</f>
        <v>#N/A</v>
      </c>
      <c r="AV170" s="176" t="e" cm="1">
        <f t="array" ref="AV170">_xlfn.XLOOKUP(AV$1,'PY1 Data(H)'!$A$1:$CZ$1,_xlfn.XLOOKUP($A170,'PY1 Data(H)'!$A$1:$A$288,'PY1 Data(H)'!$A$1:$CZ$288))</f>
        <v>#N/A</v>
      </c>
      <c r="AW170" s="176" t="e" cm="1">
        <f t="array" ref="AW170">_xlfn.XLOOKUP(AW$1,'PY1 Data(H)'!$A$1:$CZ$1,_xlfn.XLOOKUP($A170,'PY1 Data(H)'!$A$1:$A$288,'PY1 Data(H)'!$A$1:$CZ$288))</f>
        <v>#N/A</v>
      </c>
      <c r="AX170" s="176" t="e" cm="1">
        <f t="array" ref="AX170">_xlfn.XLOOKUP(AX$1,'PY1 Data(H)'!$A$1:$CZ$1,_xlfn.XLOOKUP($A170,'PY1 Data(H)'!$A$1:$A$288,'PY1 Data(H)'!$A$1:$CZ$288))</f>
        <v>#N/A</v>
      </c>
      <c r="AY170" s="176" t="e" cm="1">
        <f t="array" ref="AY170">_xlfn.XLOOKUP(AY$1,'PY1 Data(H)'!$A$1:$CZ$1,_xlfn.XLOOKUP($A170,'PY1 Data(H)'!$A$1:$A$288,'PY1 Data(H)'!$A$1:$CZ$288))</f>
        <v>#N/A</v>
      </c>
      <c r="AZ170" s="176" t="e" cm="1">
        <f t="array" ref="AZ170">_xlfn.XLOOKUP(AZ$1,'PY1 Data(H)'!$A$1:$CZ$1,_xlfn.XLOOKUP($A170,'PY1 Data(H)'!$A$1:$A$288,'PY1 Data(H)'!$A$1:$CZ$288))</f>
        <v>#N/A</v>
      </c>
      <c r="BA170" s="176" t="e" cm="1">
        <f t="array" ref="BA170">_xlfn.XLOOKUP(BA$1,'PY1 Data(H)'!$A$1:$CZ$1,_xlfn.XLOOKUP($A170,'PY1 Data(H)'!$A$1:$A$288,'PY1 Data(H)'!$A$1:$CZ$288))</f>
        <v>#N/A</v>
      </c>
      <c r="BB170" s="176" t="e" cm="1">
        <f t="array" ref="BB170">_xlfn.XLOOKUP(BB$1,'PY1 Data(H)'!$A$1:$CZ$1,_xlfn.XLOOKUP($A170,'PY1 Data(H)'!$A$1:$A$288,'PY1 Data(H)'!$A$1:$CZ$288))</f>
        <v>#N/A</v>
      </c>
      <c r="BC170" s="176" t="e" cm="1">
        <f t="array" ref="BC170">_xlfn.XLOOKUP(BC$1,'PY1 Data(H)'!$A$1:$CZ$1,_xlfn.XLOOKUP($A170,'PY1 Data(H)'!$A$1:$A$288,'PY1 Data(H)'!$A$1:$CZ$288))</f>
        <v>#N/A</v>
      </c>
      <c r="BD170" s="176" t="e" cm="1">
        <f t="array" ref="BD170">_xlfn.XLOOKUP(BD$1,'PY1 Data(H)'!$A$1:$CZ$1,_xlfn.XLOOKUP($A170,'PY1 Data(H)'!$A$1:$A$288,'PY1 Data(H)'!$A$1:$CZ$288))</f>
        <v>#N/A</v>
      </c>
      <c r="BE170" s="176" t="e" cm="1">
        <f t="array" ref="BE170">_xlfn.XLOOKUP(BE$1,'PY1 Data(H)'!$A$1:$CZ$1,_xlfn.XLOOKUP($A170,'PY1 Data(H)'!$A$1:$A$288,'PY1 Data(H)'!$A$1:$CZ$288))</f>
        <v>#N/A</v>
      </c>
      <c r="BF170" s="176" t="e" cm="1">
        <f t="array" ref="BF170">_xlfn.XLOOKUP(BF$1,'PY1 Data(H)'!$A$1:$CZ$1,_xlfn.XLOOKUP($A170,'PY1 Data(H)'!$A$1:$A$288,'PY1 Data(H)'!$A$1:$CZ$288))</f>
        <v>#N/A</v>
      </c>
      <c r="BG170" s="176" t="e" cm="1">
        <f t="array" ref="BG170">_xlfn.XLOOKUP(BG$1,'PY1 Data(H)'!$A$1:$CZ$1,_xlfn.XLOOKUP($A170,'PY1 Data(H)'!$A$1:$A$288,'PY1 Data(H)'!$A$1:$CZ$288))</f>
        <v>#N/A</v>
      </c>
      <c r="BH170" s="176" t="e" cm="1">
        <f t="array" ref="BH170">_xlfn.XLOOKUP(BH$1,'PY1 Data(H)'!$A$1:$CZ$1,_xlfn.XLOOKUP($A170,'PY1 Data(H)'!$A$1:$A$288,'PY1 Data(H)'!$A$1:$CZ$288))</f>
        <v>#N/A</v>
      </c>
      <c r="BI170" s="176" t="e" cm="1">
        <f t="array" ref="BI170">_xlfn.XLOOKUP(BI$1,'PY1 Data(H)'!$A$1:$CZ$1,_xlfn.XLOOKUP($A170,'PY1 Data(H)'!$A$1:$A$288,'PY1 Data(H)'!$A$1:$CZ$288))</f>
        <v>#N/A</v>
      </c>
      <c r="BJ170" s="176" t="e" cm="1">
        <f t="array" ref="BJ170">_xlfn.XLOOKUP(BJ$1,'PY1 Data(H)'!$A$1:$CZ$1,_xlfn.XLOOKUP($A170,'PY1 Data(H)'!$A$1:$A$288,'PY1 Data(H)'!$A$1:$CZ$288))</f>
        <v>#N/A</v>
      </c>
      <c r="BK170" s="176" t="e" cm="1">
        <f t="array" ref="BK170">_xlfn.XLOOKUP(BK$1,'PY1 Data(H)'!$A$1:$CZ$1,_xlfn.XLOOKUP($A170,'PY1 Data(H)'!$A$1:$A$288,'PY1 Data(H)'!$A$1:$CZ$288))</f>
        <v>#N/A</v>
      </c>
      <c r="BL170" s="176" t="e" cm="1">
        <f t="array" ref="BL170">_xlfn.XLOOKUP(BL$1,'PY1 Data(H)'!$A$1:$CZ$1,_xlfn.XLOOKUP($A170,'PY1 Data(H)'!$A$1:$A$288,'PY1 Data(H)'!$A$1:$CZ$288))</f>
        <v>#N/A</v>
      </c>
      <c r="BM170" s="176" t="e" cm="1">
        <f t="array" ref="BM170">_xlfn.XLOOKUP(BM$1,'PY1 Data(H)'!$A$1:$CZ$1,_xlfn.XLOOKUP($A170,'PY1 Data(H)'!$A$1:$A$288,'PY1 Data(H)'!$A$1:$CZ$288))</f>
        <v>#N/A</v>
      </c>
      <c r="BN170" s="176" t="e" cm="1">
        <f t="array" ref="BN170">_xlfn.XLOOKUP(BN$1,'PY1 Data(H)'!$A$1:$CZ$1,_xlfn.XLOOKUP($A170,'PY1 Data(H)'!$A$1:$A$288,'PY1 Data(H)'!$A$1:$CZ$288))</f>
        <v>#N/A</v>
      </c>
      <c r="BO170" s="176" t="e" cm="1">
        <f t="array" ref="BO170">_xlfn.XLOOKUP(BO$1,'PY1 Data(H)'!$A$1:$CZ$1,_xlfn.XLOOKUP($A170,'PY1 Data(H)'!$A$1:$A$288,'PY1 Data(H)'!$A$1:$CZ$288))</f>
        <v>#N/A</v>
      </c>
      <c r="BP170" s="176" t="e" cm="1">
        <f t="array" ref="BP170">_xlfn.XLOOKUP(BP$1,'PY1 Data(H)'!$A$1:$CZ$1,_xlfn.XLOOKUP($A170,'PY1 Data(H)'!$A$1:$A$288,'PY1 Data(H)'!$A$1:$CZ$288))</f>
        <v>#N/A</v>
      </c>
      <c r="BQ170" s="176" t="e" cm="1">
        <f t="array" ref="BQ170">_xlfn.XLOOKUP(BQ$1,'PY1 Data(H)'!$A$1:$CZ$1,_xlfn.XLOOKUP($A170,'PY1 Data(H)'!$A$1:$A$288,'PY1 Data(H)'!$A$1:$CZ$288))</f>
        <v>#N/A</v>
      </c>
      <c r="BR170" s="176" t="e" cm="1">
        <f t="array" ref="BR170">_xlfn.XLOOKUP(BR$1,'PY1 Data(H)'!$A$1:$CZ$1,_xlfn.XLOOKUP($A170,'PY1 Data(H)'!$A$1:$A$288,'PY1 Data(H)'!$A$1:$CZ$288))</f>
        <v>#N/A</v>
      </c>
      <c r="BS170" s="176" t="e" cm="1">
        <f t="array" ref="BS170">_xlfn.XLOOKUP(BS$1,'PY1 Data(H)'!$A$1:$CZ$1,_xlfn.XLOOKUP($A170,'PY1 Data(H)'!$A$1:$A$288,'PY1 Data(H)'!$A$1:$CZ$288))</f>
        <v>#N/A</v>
      </c>
      <c r="BT170" s="176" t="e" cm="1">
        <f t="array" ref="BT170">_xlfn.XLOOKUP(BT$1,'PY1 Data(H)'!$A$1:$CZ$1,_xlfn.XLOOKUP($A170,'PY1 Data(H)'!$A$1:$A$288,'PY1 Data(H)'!$A$1:$CZ$288))</f>
        <v>#N/A</v>
      </c>
      <c r="BU170" s="176" t="e" cm="1">
        <f t="array" ref="BU170">_xlfn.XLOOKUP(BU$1,'PY1 Data(H)'!$A$1:$CZ$1,_xlfn.XLOOKUP($A170,'PY1 Data(H)'!$A$1:$A$288,'PY1 Data(H)'!$A$1:$CZ$288))</f>
        <v>#N/A</v>
      </c>
      <c r="BV170" s="176" t="e" cm="1">
        <f t="array" ref="BV170">_xlfn.XLOOKUP(BV$1,'PY1 Data(H)'!$A$1:$CZ$1,_xlfn.XLOOKUP($A170,'PY1 Data(H)'!$A$1:$A$288,'PY1 Data(H)'!$A$1:$CZ$288))</f>
        <v>#N/A</v>
      </c>
      <c r="BW170" s="176" t="e" cm="1">
        <f t="array" ref="BW170">_xlfn.XLOOKUP(BW$1,'PY1 Data(H)'!$A$1:$CZ$1,_xlfn.XLOOKUP($A170,'PY1 Data(H)'!$A$1:$A$288,'PY1 Data(H)'!$A$1:$CZ$288))</f>
        <v>#N/A</v>
      </c>
      <c r="BX170" s="176" t="e" cm="1">
        <f t="array" ref="BX170">_xlfn.XLOOKUP(BX$1,'PY1 Data(H)'!$A$1:$CZ$1,_xlfn.XLOOKUP($A170,'PY1 Data(H)'!$A$1:$A$288,'PY1 Data(H)'!$A$1:$CZ$288))</f>
        <v>#N/A</v>
      </c>
      <c r="BY170" s="176" t="e" cm="1">
        <f t="array" ref="BY170">_xlfn.XLOOKUP(BY$1,'PY1 Data(H)'!$A$1:$CZ$1,_xlfn.XLOOKUP($A170,'PY1 Data(H)'!$A$1:$A$288,'PY1 Data(H)'!$A$1:$CZ$288))</f>
        <v>#N/A</v>
      </c>
      <c r="BZ170" s="176" t="e" cm="1">
        <f t="array" ref="BZ170">_xlfn.XLOOKUP(BZ$1,'PY1 Data(H)'!$A$1:$CZ$1,_xlfn.XLOOKUP($A170,'PY1 Data(H)'!$A$1:$A$288,'PY1 Data(H)'!$A$1:$CZ$288))</f>
        <v>#N/A</v>
      </c>
      <c r="CA170" s="176" t="e" cm="1">
        <f t="array" ref="CA170">_xlfn.XLOOKUP(CA$1,'PY1 Data(H)'!$A$1:$CZ$1,_xlfn.XLOOKUP($A170,'PY1 Data(H)'!$A$1:$A$288,'PY1 Data(H)'!$A$1:$CZ$288))</f>
        <v>#N/A</v>
      </c>
      <c r="CB170" s="176" t="e" cm="1">
        <f t="array" ref="CB170">_xlfn.XLOOKUP(CB$1,'PY1 Data(H)'!$A$1:$CZ$1,_xlfn.XLOOKUP($A170,'PY1 Data(H)'!$A$1:$A$288,'PY1 Data(H)'!$A$1:$CZ$288))</f>
        <v>#N/A</v>
      </c>
      <c r="CC170" s="176" t="e" cm="1">
        <f t="array" ref="CC170">_xlfn.XLOOKUP(CC$1,'PY1 Data(H)'!$A$1:$CZ$1,_xlfn.XLOOKUP($A170,'PY1 Data(H)'!$A$1:$A$288,'PY1 Data(H)'!$A$1:$CZ$288))</f>
        <v>#N/A</v>
      </c>
      <c r="CD170" s="176" t="e" cm="1">
        <f t="array" ref="CD170">_xlfn.XLOOKUP(CD$1,'PY1 Data(H)'!$A$1:$CZ$1,_xlfn.XLOOKUP($A170,'PY1 Data(H)'!$A$1:$A$288,'PY1 Data(H)'!$A$1:$CZ$288))</f>
        <v>#N/A</v>
      </c>
      <c r="CE170" s="176" t="e" cm="1">
        <f t="array" ref="CE170">_xlfn.XLOOKUP(CE$1,'PY1 Data(H)'!$A$1:$CZ$1,_xlfn.XLOOKUP($A170,'PY1 Data(H)'!$A$1:$A$288,'PY1 Data(H)'!$A$1:$CZ$288))</f>
        <v>#N/A</v>
      </c>
      <c r="CF170" s="176" t="e" cm="1">
        <f t="array" ref="CF170">_xlfn.XLOOKUP(CF$1,'PY1 Data(H)'!$A$1:$CZ$1,_xlfn.XLOOKUP($A170,'PY1 Data(H)'!$A$1:$A$288,'PY1 Data(H)'!$A$1:$CZ$288))</f>
        <v>#N/A</v>
      </c>
      <c r="CG170" s="176" t="e" cm="1">
        <f t="array" ref="CG170">_xlfn.XLOOKUP(CG$1,'PY1 Data(H)'!$A$1:$CZ$1,_xlfn.XLOOKUP($A170,'PY1 Data(H)'!$A$1:$A$288,'PY1 Data(H)'!$A$1:$CZ$288))</f>
        <v>#N/A</v>
      </c>
      <c r="CH170" s="176" t="e" cm="1">
        <f t="array" ref="CH170">_xlfn.XLOOKUP(CH$1,'PY1 Data(H)'!$A$1:$CZ$1,_xlfn.XLOOKUP($A170,'PY1 Data(H)'!$A$1:$A$288,'PY1 Data(H)'!$A$1:$CZ$288))</f>
        <v>#N/A</v>
      </c>
      <c r="CI170" s="176" t="e" cm="1">
        <f t="array" ref="CI170">_xlfn.XLOOKUP(CI$1,'PY1 Data(H)'!$A$1:$CZ$1,_xlfn.XLOOKUP($A170,'PY1 Data(H)'!$A$1:$A$288,'PY1 Data(H)'!$A$1:$CZ$288))</f>
        <v>#N/A</v>
      </c>
      <c r="CJ170" s="176" t="e" cm="1">
        <f t="array" ref="CJ170">_xlfn.XLOOKUP(CJ$1,'PY1 Data(H)'!$A$1:$CZ$1,_xlfn.XLOOKUP($A170,'PY1 Data(H)'!$A$1:$A$288,'PY1 Data(H)'!$A$1:$CZ$288))</f>
        <v>#N/A</v>
      </c>
      <c r="CK170" s="176" t="e" cm="1">
        <f t="array" ref="CK170">_xlfn.XLOOKUP(CK$1,'PY1 Data(H)'!$A$1:$CZ$1,_xlfn.XLOOKUP($A170,'PY1 Data(H)'!$A$1:$A$288,'PY1 Data(H)'!$A$1:$CZ$288))</f>
        <v>#N/A</v>
      </c>
      <c r="CL170" s="176" t="e" cm="1">
        <f t="array" ref="CL170">_xlfn.XLOOKUP(CL$1,'PY1 Data(H)'!$A$1:$CZ$1,_xlfn.XLOOKUP($A170,'PY1 Data(H)'!$A$1:$A$288,'PY1 Data(H)'!$A$1:$CZ$288))</f>
        <v>#N/A</v>
      </c>
      <c r="CM170" s="176" t="e" cm="1">
        <f t="array" ref="CM170">_xlfn.XLOOKUP(CM$1,'PY1 Data(H)'!$A$1:$CZ$1,_xlfn.XLOOKUP($A170,'PY1 Data(H)'!$A$1:$A$288,'PY1 Data(H)'!$A$1:$CZ$288))</f>
        <v>#N/A</v>
      </c>
      <c r="CN170" s="176" t="e" cm="1">
        <f t="array" ref="CN170">_xlfn.XLOOKUP(CN$1,'PY1 Data(H)'!$A$1:$CZ$1,_xlfn.XLOOKUP($A170,'PY1 Data(H)'!$A$1:$A$288,'PY1 Data(H)'!$A$1:$CZ$288))</f>
        <v>#N/A</v>
      </c>
      <c r="CO170" s="176" t="e" cm="1">
        <f t="array" ref="CO170">_xlfn.XLOOKUP(CO$1,'PY1 Data(H)'!$A$1:$CZ$1,_xlfn.XLOOKUP($A170,'PY1 Data(H)'!$A$1:$A$288,'PY1 Data(H)'!$A$1:$CZ$288))</f>
        <v>#N/A</v>
      </c>
      <c r="CP170" s="176" t="e" cm="1">
        <f t="array" ref="CP170">_xlfn.XLOOKUP(CP$1,'PY1 Data(H)'!$A$1:$CZ$1,_xlfn.XLOOKUP($A170,'PY1 Data(H)'!$A$1:$A$288,'PY1 Data(H)'!$A$1:$CZ$288))</f>
        <v>#N/A</v>
      </c>
      <c r="CQ170" s="176" t="e" cm="1">
        <f t="array" ref="CQ170">_xlfn.XLOOKUP(CQ$1,'PY1 Data(H)'!$A$1:$CZ$1,_xlfn.XLOOKUP($A170,'PY1 Data(H)'!$A$1:$A$288,'PY1 Data(H)'!$A$1:$CZ$288))</f>
        <v>#N/A</v>
      </c>
      <c r="CR170" s="176" t="e" cm="1">
        <f t="array" ref="CR170">_xlfn.XLOOKUP(CR$1,'PY1 Data(H)'!$A$1:$CZ$1,_xlfn.XLOOKUP($A170,'PY1 Data(H)'!$A$1:$A$288,'PY1 Data(H)'!$A$1:$CZ$288))</f>
        <v>#N/A</v>
      </c>
      <c r="CS170" s="176" t="e" cm="1">
        <f t="array" ref="CS170">_xlfn.XLOOKUP(CS$1,'PY1 Data(H)'!$A$1:$CZ$1,_xlfn.XLOOKUP($A170,'PY1 Data(H)'!$A$1:$A$288,'PY1 Data(H)'!$A$1:$CZ$288))</f>
        <v>#N/A</v>
      </c>
      <c r="CT170" s="176" t="e" cm="1">
        <f t="array" ref="CT170">_xlfn.XLOOKUP(CT$1,'PY1 Data(H)'!$A$1:$CZ$1,_xlfn.XLOOKUP($A170,'PY1 Data(H)'!$A$1:$A$288,'PY1 Data(H)'!$A$1:$CZ$288))</f>
        <v>#N/A</v>
      </c>
      <c r="CU170" s="176" t="e" cm="1">
        <f t="array" ref="CU170">_xlfn.XLOOKUP(CU$1,'PY1 Data(H)'!$A$1:$CZ$1,_xlfn.XLOOKUP($A170,'PY1 Data(H)'!$A$1:$A$288,'PY1 Data(H)'!$A$1:$CZ$288))</f>
        <v>#N/A</v>
      </c>
      <c r="CV170" s="176" t="e" cm="1">
        <f t="array" ref="CV170">_xlfn.XLOOKUP(CV$1,'PY1 Data(H)'!$A$1:$CZ$1,_xlfn.XLOOKUP($A170,'PY1 Data(H)'!$A$1:$A$288,'PY1 Data(H)'!$A$1:$CZ$288))</f>
        <v>#N/A</v>
      </c>
      <c r="CW170" s="176" t="e" cm="1">
        <f t="array" ref="CW170">_xlfn.XLOOKUP(CW$1,'PY1 Data(H)'!$A$1:$CZ$1,_xlfn.XLOOKUP($A170,'PY1 Data(H)'!$A$1:$A$288,'PY1 Data(H)'!$A$1:$CZ$288))</f>
        <v>#N/A</v>
      </c>
      <c r="CX170" s="176" t="e" cm="1">
        <f t="array" ref="CX170">_xlfn.XLOOKUP(CX$1,'PY1 Data(H)'!$A$1:$CZ$1,_xlfn.XLOOKUP($A170,'PY1 Data(H)'!$A$1:$A$288,'PY1 Data(H)'!$A$1:$CZ$288))</f>
        <v>#N/A</v>
      </c>
      <c r="CY170" s="176" t="e" cm="1">
        <f t="array" ref="CY170">_xlfn.XLOOKUP(CY$1,'PY1 Data(H)'!$A$1:$CZ$1,_xlfn.XLOOKUP($A170,'PY1 Data(H)'!$A$1:$A$288,'PY1 Data(H)'!$A$1:$CZ$288))</f>
        <v>#N/A</v>
      </c>
    </row>
    <row r="171" spans="1:103" x14ac:dyDescent="0.3">
      <c r="D171" s="176" t="e" cm="1">
        <f t="array" ref="D171">_xlfn.XLOOKUP(D$1,'PY1 Data(H)'!$A$1:$CZ$1,_xlfn.XLOOKUP($A171,'PY1 Data(H)'!$A$1:$A$288,'PY1 Data(H)'!$A$1:$CZ$288))</f>
        <v>#N/A</v>
      </c>
      <c r="E171" s="176" t="e" cm="1">
        <f t="array" ref="E171">_xlfn.XLOOKUP(E$1,'PY1 Data(H)'!$A$1:$CZ$1,_xlfn.XLOOKUP($A171,'PY1 Data(H)'!$A$1:$A$288,'PY1 Data(H)'!$A$1:$CZ$288))</f>
        <v>#N/A</v>
      </c>
      <c r="F171" s="176" t="e" cm="1">
        <f t="array" ref="F171">_xlfn.XLOOKUP(F$1,'PY1 Data(H)'!$A$1:$CZ$1,_xlfn.XLOOKUP($A171,'PY1 Data(H)'!$A$1:$A$288,'PY1 Data(H)'!$A$1:$CZ$288))</f>
        <v>#N/A</v>
      </c>
      <c r="G171" s="176" t="e" cm="1">
        <f t="array" ref="G171">_xlfn.XLOOKUP(G$1,'PY1 Data(H)'!$A$1:$CZ$1,_xlfn.XLOOKUP($A171,'PY1 Data(H)'!$A$1:$A$288,'PY1 Data(H)'!$A$1:$CZ$288))</f>
        <v>#N/A</v>
      </c>
      <c r="H171" s="176" t="e" cm="1">
        <f t="array" ref="H171">_xlfn.XLOOKUP(H$1,'PY1 Data(H)'!$A$1:$CZ$1,_xlfn.XLOOKUP($A171,'PY1 Data(H)'!$A$1:$A$288,'PY1 Data(H)'!$A$1:$CZ$288))</f>
        <v>#N/A</v>
      </c>
      <c r="I171" s="176" t="e" cm="1">
        <f t="array" ref="I171">_xlfn.XLOOKUP(I$1,'PY1 Data(H)'!$A$1:$CZ$1,_xlfn.XLOOKUP($A171,'PY1 Data(H)'!$A$1:$A$288,'PY1 Data(H)'!$A$1:$CZ$288))</f>
        <v>#N/A</v>
      </c>
      <c r="J171" s="176" t="e" cm="1">
        <f t="array" ref="J171">_xlfn.XLOOKUP(J$1,'PY1 Data(H)'!$A$1:$CZ$1,_xlfn.XLOOKUP($A171,'PY1 Data(H)'!$A$1:$A$288,'PY1 Data(H)'!$A$1:$CZ$288))</f>
        <v>#N/A</v>
      </c>
      <c r="K171" s="176" t="e" cm="1">
        <f t="array" ref="K171">_xlfn.XLOOKUP(K$1,'PY1 Data(H)'!$A$1:$CZ$1,_xlfn.XLOOKUP($A171,'PY1 Data(H)'!$A$1:$A$288,'PY1 Data(H)'!$A$1:$CZ$288))</f>
        <v>#N/A</v>
      </c>
      <c r="L171" s="176" t="e" cm="1">
        <f t="array" ref="L171">_xlfn.XLOOKUP(L$1,'PY1 Data(H)'!$A$1:$CZ$1,_xlfn.XLOOKUP($A171,'PY1 Data(H)'!$A$1:$A$288,'PY1 Data(H)'!$A$1:$CZ$288))</f>
        <v>#N/A</v>
      </c>
      <c r="M171" s="176" t="e" cm="1">
        <f t="array" ref="M171">_xlfn.XLOOKUP(M$1,'PY1 Data(H)'!$A$1:$CZ$1,_xlfn.XLOOKUP($A171,'PY1 Data(H)'!$A$1:$A$288,'PY1 Data(H)'!$A$1:$CZ$288))</f>
        <v>#N/A</v>
      </c>
      <c r="N171" s="176" t="e" cm="1">
        <f t="array" ref="N171">_xlfn.XLOOKUP(N$1,'PY1 Data(H)'!$A$1:$CZ$1,_xlfn.XLOOKUP($A171,'PY1 Data(H)'!$A$1:$A$288,'PY1 Data(H)'!$A$1:$CZ$288))</f>
        <v>#N/A</v>
      </c>
      <c r="O171" s="176" t="e" cm="1">
        <f t="array" ref="O171">_xlfn.XLOOKUP(O$1,'PY1 Data(H)'!$A$1:$CZ$1,_xlfn.XLOOKUP($A171,'PY1 Data(H)'!$A$1:$A$288,'PY1 Data(H)'!$A$1:$CZ$288))</f>
        <v>#N/A</v>
      </c>
      <c r="P171" s="176" t="e" cm="1">
        <f t="array" ref="P171">_xlfn.XLOOKUP(P$1,'PY1 Data(H)'!$A$1:$CZ$1,_xlfn.XLOOKUP($A171,'PY1 Data(H)'!$A$1:$A$288,'PY1 Data(H)'!$A$1:$CZ$288))</f>
        <v>#N/A</v>
      </c>
      <c r="Q171" s="176" t="e" cm="1">
        <f t="array" ref="Q171">_xlfn.XLOOKUP(Q$1,'PY1 Data(H)'!$A$1:$CZ$1,_xlfn.XLOOKUP($A171,'PY1 Data(H)'!$A$1:$A$288,'PY1 Data(H)'!$A$1:$CZ$288))</f>
        <v>#N/A</v>
      </c>
      <c r="R171" s="176" t="e" cm="1">
        <f t="array" ref="R171">_xlfn.XLOOKUP(R$1,'PY1 Data(H)'!$A$1:$CZ$1,_xlfn.XLOOKUP($A171,'PY1 Data(H)'!$A$1:$A$288,'PY1 Data(H)'!$A$1:$CZ$288))</f>
        <v>#N/A</v>
      </c>
      <c r="S171" s="176" t="e" cm="1">
        <f t="array" ref="S171">_xlfn.XLOOKUP(S$1,'PY1 Data(H)'!$A$1:$CZ$1,_xlfn.XLOOKUP($A171,'PY1 Data(H)'!$A$1:$A$288,'PY1 Data(H)'!$A$1:$CZ$288))</f>
        <v>#N/A</v>
      </c>
      <c r="T171" s="176" t="e" cm="1">
        <f t="array" ref="T171">_xlfn.XLOOKUP(T$1,'PY1 Data(H)'!$A$1:$CZ$1,_xlfn.XLOOKUP($A171,'PY1 Data(H)'!$A$1:$A$288,'PY1 Data(H)'!$A$1:$CZ$288))</f>
        <v>#N/A</v>
      </c>
      <c r="U171" s="176" t="e" cm="1">
        <f t="array" ref="U171">_xlfn.XLOOKUP(U$1,'PY1 Data(H)'!$A$1:$CZ$1,_xlfn.XLOOKUP($A171,'PY1 Data(H)'!$A$1:$A$288,'PY1 Data(H)'!$A$1:$CZ$288))</f>
        <v>#N/A</v>
      </c>
      <c r="V171" s="176" t="e" cm="1">
        <f t="array" ref="V171">_xlfn.XLOOKUP(V$1,'PY1 Data(H)'!$A$1:$CZ$1,_xlfn.XLOOKUP($A171,'PY1 Data(H)'!$A$1:$A$288,'PY1 Data(H)'!$A$1:$CZ$288))</f>
        <v>#N/A</v>
      </c>
      <c r="W171" s="176" t="e" cm="1">
        <f t="array" ref="W171">_xlfn.XLOOKUP(W$1,'PY1 Data(H)'!$A$1:$CZ$1,_xlfn.XLOOKUP($A171,'PY1 Data(H)'!$A$1:$A$288,'PY1 Data(H)'!$A$1:$CZ$288))</f>
        <v>#N/A</v>
      </c>
      <c r="X171" s="176" t="e" cm="1">
        <f t="array" ref="X171">_xlfn.XLOOKUP(X$1,'PY1 Data(H)'!$A$1:$CZ$1,_xlfn.XLOOKUP($A171,'PY1 Data(H)'!$A$1:$A$288,'PY1 Data(H)'!$A$1:$CZ$288))</f>
        <v>#N/A</v>
      </c>
      <c r="Y171" s="176" t="e" cm="1">
        <f t="array" ref="Y171">_xlfn.XLOOKUP(Y$1,'PY1 Data(H)'!$A$1:$CZ$1,_xlfn.XLOOKUP($A171,'PY1 Data(H)'!$A$1:$A$288,'PY1 Data(H)'!$A$1:$CZ$288))</f>
        <v>#N/A</v>
      </c>
      <c r="Z171" s="176" t="e" cm="1">
        <f t="array" ref="Z171">_xlfn.XLOOKUP(Z$1,'PY1 Data(H)'!$A$1:$CZ$1,_xlfn.XLOOKUP($A171,'PY1 Data(H)'!$A$1:$A$288,'PY1 Data(H)'!$A$1:$CZ$288))</f>
        <v>#N/A</v>
      </c>
      <c r="AA171" s="176" t="e" cm="1">
        <f t="array" ref="AA171">_xlfn.XLOOKUP(AA$1,'PY1 Data(H)'!$A$1:$CZ$1,_xlfn.XLOOKUP($A171,'PY1 Data(H)'!$A$1:$A$288,'PY1 Data(H)'!$A$1:$CZ$288))</f>
        <v>#N/A</v>
      </c>
      <c r="AB171" s="176" t="e" cm="1">
        <f t="array" ref="AB171">_xlfn.XLOOKUP(AB$1,'PY1 Data(H)'!$A$1:$CZ$1,_xlfn.XLOOKUP($A171,'PY1 Data(H)'!$A$1:$A$288,'PY1 Data(H)'!$A$1:$CZ$288))</f>
        <v>#N/A</v>
      </c>
      <c r="AC171" s="176" t="e" cm="1">
        <f t="array" ref="AC171">_xlfn.XLOOKUP(AC$1,'PY1 Data(H)'!$A$1:$CZ$1,_xlfn.XLOOKUP($A171,'PY1 Data(H)'!$A$1:$A$288,'PY1 Data(H)'!$A$1:$CZ$288))</f>
        <v>#N/A</v>
      </c>
      <c r="AD171" s="176" t="e" cm="1">
        <f t="array" ref="AD171">_xlfn.XLOOKUP(AD$1,'PY1 Data(H)'!$A$1:$CZ$1,_xlfn.XLOOKUP($A171,'PY1 Data(H)'!$A$1:$A$288,'PY1 Data(H)'!$A$1:$CZ$288))</f>
        <v>#N/A</v>
      </c>
      <c r="AE171" s="176" t="e" cm="1">
        <f t="array" ref="AE171">_xlfn.XLOOKUP(AE$1,'PY1 Data(H)'!$A$1:$CZ$1,_xlfn.XLOOKUP($A171,'PY1 Data(H)'!$A$1:$A$288,'PY1 Data(H)'!$A$1:$CZ$288))</f>
        <v>#N/A</v>
      </c>
      <c r="AF171" s="176" t="e" cm="1">
        <f t="array" ref="AF171">_xlfn.XLOOKUP(AF$1,'PY1 Data(H)'!$A$1:$CZ$1,_xlfn.XLOOKUP($A171,'PY1 Data(H)'!$A$1:$A$288,'PY1 Data(H)'!$A$1:$CZ$288))</f>
        <v>#N/A</v>
      </c>
      <c r="AG171" s="176" t="e" cm="1">
        <f t="array" ref="AG171">_xlfn.XLOOKUP(AG$1,'PY1 Data(H)'!$A$1:$CZ$1,_xlfn.XLOOKUP($A171,'PY1 Data(H)'!$A$1:$A$288,'PY1 Data(H)'!$A$1:$CZ$288))</f>
        <v>#N/A</v>
      </c>
      <c r="AH171" s="176" t="e" cm="1">
        <f t="array" ref="AH171">_xlfn.XLOOKUP(AH$1,'PY1 Data(H)'!$A$1:$CZ$1,_xlfn.XLOOKUP($A171,'PY1 Data(H)'!$A$1:$A$288,'PY1 Data(H)'!$A$1:$CZ$288))</f>
        <v>#N/A</v>
      </c>
      <c r="AI171" s="176" t="e" cm="1">
        <f t="array" ref="AI171">_xlfn.XLOOKUP(AI$1,'PY1 Data(H)'!$A$1:$CZ$1,_xlfn.XLOOKUP($A171,'PY1 Data(H)'!$A$1:$A$288,'PY1 Data(H)'!$A$1:$CZ$288))</f>
        <v>#N/A</v>
      </c>
      <c r="AJ171" s="176" t="e" cm="1">
        <f t="array" ref="AJ171">_xlfn.XLOOKUP(AJ$1,'PY1 Data(H)'!$A$1:$CZ$1,_xlfn.XLOOKUP($A171,'PY1 Data(H)'!$A$1:$A$288,'PY1 Data(H)'!$A$1:$CZ$288))</f>
        <v>#N/A</v>
      </c>
      <c r="AK171" s="176" t="e" cm="1">
        <f t="array" ref="AK171">_xlfn.XLOOKUP(AK$1,'PY1 Data(H)'!$A$1:$CZ$1,_xlfn.XLOOKUP($A171,'PY1 Data(H)'!$A$1:$A$288,'PY1 Data(H)'!$A$1:$CZ$288))</f>
        <v>#N/A</v>
      </c>
      <c r="AL171" s="176" t="e" cm="1">
        <f t="array" ref="AL171">_xlfn.XLOOKUP(AL$1,'PY1 Data(H)'!$A$1:$CZ$1,_xlfn.XLOOKUP($A171,'PY1 Data(H)'!$A$1:$A$288,'PY1 Data(H)'!$A$1:$CZ$288))</f>
        <v>#N/A</v>
      </c>
      <c r="AM171" s="176" t="e" cm="1">
        <f t="array" ref="AM171">_xlfn.XLOOKUP(AM$1,'PY1 Data(H)'!$A$1:$CZ$1,_xlfn.XLOOKUP($A171,'PY1 Data(H)'!$A$1:$A$288,'PY1 Data(H)'!$A$1:$CZ$288))</f>
        <v>#N/A</v>
      </c>
      <c r="AN171" s="176" t="e" cm="1">
        <f t="array" ref="AN171">_xlfn.XLOOKUP(AN$1,'PY1 Data(H)'!$A$1:$CZ$1,_xlfn.XLOOKUP($A171,'PY1 Data(H)'!$A$1:$A$288,'PY1 Data(H)'!$A$1:$CZ$288))</f>
        <v>#N/A</v>
      </c>
      <c r="AO171" s="176" t="e" cm="1">
        <f t="array" ref="AO171">_xlfn.XLOOKUP(AO$1,'PY1 Data(H)'!$A$1:$CZ$1,_xlfn.XLOOKUP($A171,'PY1 Data(H)'!$A$1:$A$288,'PY1 Data(H)'!$A$1:$CZ$288))</f>
        <v>#N/A</v>
      </c>
      <c r="AP171" s="176" t="e" cm="1">
        <f t="array" ref="AP171">_xlfn.XLOOKUP(AP$1,'PY1 Data(H)'!$A$1:$CZ$1,_xlfn.XLOOKUP($A171,'PY1 Data(H)'!$A$1:$A$288,'PY1 Data(H)'!$A$1:$CZ$288))</f>
        <v>#N/A</v>
      </c>
      <c r="AQ171" s="176" t="e" cm="1">
        <f t="array" ref="AQ171">_xlfn.XLOOKUP(AQ$1,'PY1 Data(H)'!$A$1:$CZ$1,_xlfn.XLOOKUP($A171,'PY1 Data(H)'!$A$1:$A$288,'PY1 Data(H)'!$A$1:$CZ$288))</f>
        <v>#N/A</v>
      </c>
      <c r="AR171" s="176" t="e" cm="1">
        <f t="array" ref="AR171">_xlfn.XLOOKUP(AR$1,'PY1 Data(H)'!$A$1:$CZ$1,_xlfn.XLOOKUP($A171,'PY1 Data(H)'!$A$1:$A$288,'PY1 Data(H)'!$A$1:$CZ$288))</f>
        <v>#N/A</v>
      </c>
      <c r="AS171" s="176" t="e" cm="1">
        <f t="array" ref="AS171">_xlfn.XLOOKUP(AS$1,'PY1 Data(H)'!$A$1:$CZ$1,_xlfn.XLOOKUP($A171,'PY1 Data(H)'!$A$1:$A$288,'PY1 Data(H)'!$A$1:$CZ$288))</f>
        <v>#N/A</v>
      </c>
      <c r="AT171" s="176" t="e" cm="1">
        <f t="array" ref="AT171">_xlfn.XLOOKUP(AT$1,'PY1 Data(H)'!$A$1:$CZ$1,_xlfn.XLOOKUP($A171,'PY1 Data(H)'!$A$1:$A$288,'PY1 Data(H)'!$A$1:$CZ$288))</f>
        <v>#N/A</v>
      </c>
      <c r="AU171" s="176" t="e" cm="1">
        <f t="array" ref="AU171">_xlfn.XLOOKUP(AU$1,'PY1 Data(H)'!$A$1:$CZ$1,_xlfn.XLOOKUP($A171,'PY1 Data(H)'!$A$1:$A$288,'PY1 Data(H)'!$A$1:$CZ$288))</f>
        <v>#N/A</v>
      </c>
      <c r="AV171" s="176" t="e" cm="1">
        <f t="array" ref="AV171">_xlfn.XLOOKUP(AV$1,'PY1 Data(H)'!$A$1:$CZ$1,_xlfn.XLOOKUP($A171,'PY1 Data(H)'!$A$1:$A$288,'PY1 Data(H)'!$A$1:$CZ$288))</f>
        <v>#N/A</v>
      </c>
      <c r="AW171" s="176" t="e" cm="1">
        <f t="array" ref="AW171">_xlfn.XLOOKUP(AW$1,'PY1 Data(H)'!$A$1:$CZ$1,_xlfn.XLOOKUP($A171,'PY1 Data(H)'!$A$1:$A$288,'PY1 Data(H)'!$A$1:$CZ$288))</f>
        <v>#N/A</v>
      </c>
      <c r="AX171" s="176" t="e" cm="1">
        <f t="array" ref="AX171">_xlfn.XLOOKUP(AX$1,'PY1 Data(H)'!$A$1:$CZ$1,_xlfn.XLOOKUP($A171,'PY1 Data(H)'!$A$1:$A$288,'PY1 Data(H)'!$A$1:$CZ$288))</f>
        <v>#N/A</v>
      </c>
      <c r="AY171" s="176" t="e" cm="1">
        <f t="array" ref="AY171">_xlfn.XLOOKUP(AY$1,'PY1 Data(H)'!$A$1:$CZ$1,_xlfn.XLOOKUP($A171,'PY1 Data(H)'!$A$1:$A$288,'PY1 Data(H)'!$A$1:$CZ$288))</f>
        <v>#N/A</v>
      </c>
      <c r="AZ171" s="176" t="e" cm="1">
        <f t="array" ref="AZ171">_xlfn.XLOOKUP(AZ$1,'PY1 Data(H)'!$A$1:$CZ$1,_xlfn.XLOOKUP($A171,'PY1 Data(H)'!$A$1:$A$288,'PY1 Data(H)'!$A$1:$CZ$288))</f>
        <v>#N/A</v>
      </c>
      <c r="BA171" s="176" t="e" cm="1">
        <f t="array" ref="BA171">_xlfn.XLOOKUP(BA$1,'PY1 Data(H)'!$A$1:$CZ$1,_xlfn.XLOOKUP($A171,'PY1 Data(H)'!$A$1:$A$288,'PY1 Data(H)'!$A$1:$CZ$288))</f>
        <v>#N/A</v>
      </c>
      <c r="BB171" s="176" t="e" cm="1">
        <f t="array" ref="BB171">_xlfn.XLOOKUP(BB$1,'PY1 Data(H)'!$A$1:$CZ$1,_xlfn.XLOOKUP($A171,'PY1 Data(H)'!$A$1:$A$288,'PY1 Data(H)'!$A$1:$CZ$288))</f>
        <v>#N/A</v>
      </c>
      <c r="BC171" s="176" t="e" cm="1">
        <f t="array" ref="BC171">_xlfn.XLOOKUP(BC$1,'PY1 Data(H)'!$A$1:$CZ$1,_xlfn.XLOOKUP($A171,'PY1 Data(H)'!$A$1:$A$288,'PY1 Data(H)'!$A$1:$CZ$288))</f>
        <v>#N/A</v>
      </c>
      <c r="BD171" s="176" t="e" cm="1">
        <f t="array" ref="BD171">_xlfn.XLOOKUP(BD$1,'PY1 Data(H)'!$A$1:$CZ$1,_xlfn.XLOOKUP($A171,'PY1 Data(H)'!$A$1:$A$288,'PY1 Data(H)'!$A$1:$CZ$288))</f>
        <v>#N/A</v>
      </c>
      <c r="BE171" s="176" t="e" cm="1">
        <f t="array" ref="BE171">_xlfn.XLOOKUP(BE$1,'PY1 Data(H)'!$A$1:$CZ$1,_xlfn.XLOOKUP($A171,'PY1 Data(H)'!$A$1:$A$288,'PY1 Data(H)'!$A$1:$CZ$288))</f>
        <v>#N/A</v>
      </c>
      <c r="BF171" s="176" t="e" cm="1">
        <f t="array" ref="BF171">_xlfn.XLOOKUP(BF$1,'PY1 Data(H)'!$A$1:$CZ$1,_xlfn.XLOOKUP($A171,'PY1 Data(H)'!$A$1:$A$288,'PY1 Data(H)'!$A$1:$CZ$288))</f>
        <v>#N/A</v>
      </c>
      <c r="BG171" s="176" t="e" cm="1">
        <f t="array" ref="BG171">_xlfn.XLOOKUP(BG$1,'PY1 Data(H)'!$A$1:$CZ$1,_xlfn.XLOOKUP($A171,'PY1 Data(H)'!$A$1:$A$288,'PY1 Data(H)'!$A$1:$CZ$288))</f>
        <v>#N/A</v>
      </c>
      <c r="BH171" s="176" t="e" cm="1">
        <f t="array" ref="BH171">_xlfn.XLOOKUP(BH$1,'PY1 Data(H)'!$A$1:$CZ$1,_xlfn.XLOOKUP($A171,'PY1 Data(H)'!$A$1:$A$288,'PY1 Data(H)'!$A$1:$CZ$288))</f>
        <v>#N/A</v>
      </c>
      <c r="BI171" s="176" t="e" cm="1">
        <f t="array" ref="BI171">_xlfn.XLOOKUP(BI$1,'PY1 Data(H)'!$A$1:$CZ$1,_xlfn.XLOOKUP($A171,'PY1 Data(H)'!$A$1:$A$288,'PY1 Data(H)'!$A$1:$CZ$288))</f>
        <v>#N/A</v>
      </c>
      <c r="BJ171" s="176" t="e" cm="1">
        <f t="array" ref="BJ171">_xlfn.XLOOKUP(BJ$1,'PY1 Data(H)'!$A$1:$CZ$1,_xlfn.XLOOKUP($A171,'PY1 Data(H)'!$A$1:$A$288,'PY1 Data(H)'!$A$1:$CZ$288))</f>
        <v>#N/A</v>
      </c>
      <c r="BK171" s="176" t="e" cm="1">
        <f t="array" ref="BK171">_xlfn.XLOOKUP(BK$1,'PY1 Data(H)'!$A$1:$CZ$1,_xlfn.XLOOKUP($A171,'PY1 Data(H)'!$A$1:$A$288,'PY1 Data(H)'!$A$1:$CZ$288))</f>
        <v>#N/A</v>
      </c>
      <c r="BL171" s="176" t="e" cm="1">
        <f t="array" ref="BL171">_xlfn.XLOOKUP(BL$1,'PY1 Data(H)'!$A$1:$CZ$1,_xlfn.XLOOKUP($A171,'PY1 Data(H)'!$A$1:$A$288,'PY1 Data(H)'!$A$1:$CZ$288))</f>
        <v>#N/A</v>
      </c>
      <c r="BM171" s="176" t="e" cm="1">
        <f t="array" ref="BM171">_xlfn.XLOOKUP(BM$1,'PY1 Data(H)'!$A$1:$CZ$1,_xlfn.XLOOKUP($A171,'PY1 Data(H)'!$A$1:$A$288,'PY1 Data(H)'!$A$1:$CZ$288))</f>
        <v>#N/A</v>
      </c>
      <c r="BN171" s="176" t="e" cm="1">
        <f t="array" ref="BN171">_xlfn.XLOOKUP(BN$1,'PY1 Data(H)'!$A$1:$CZ$1,_xlfn.XLOOKUP($A171,'PY1 Data(H)'!$A$1:$A$288,'PY1 Data(H)'!$A$1:$CZ$288))</f>
        <v>#N/A</v>
      </c>
      <c r="BO171" s="176" t="e" cm="1">
        <f t="array" ref="BO171">_xlfn.XLOOKUP(BO$1,'PY1 Data(H)'!$A$1:$CZ$1,_xlfn.XLOOKUP($A171,'PY1 Data(H)'!$A$1:$A$288,'PY1 Data(H)'!$A$1:$CZ$288))</f>
        <v>#N/A</v>
      </c>
      <c r="BP171" s="176" t="e" cm="1">
        <f t="array" ref="BP171">_xlfn.XLOOKUP(BP$1,'PY1 Data(H)'!$A$1:$CZ$1,_xlfn.XLOOKUP($A171,'PY1 Data(H)'!$A$1:$A$288,'PY1 Data(H)'!$A$1:$CZ$288))</f>
        <v>#N/A</v>
      </c>
      <c r="BQ171" s="176" t="e" cm="1">
        <f t="array" ref="BQ171">_xlfn.XLOOKUP(BQ$1,'PY1 Data(H)'!$A$1:$CZ$1,_xlfn.XLOOKUP($A171,'PY1 Data(H)'!$A$1:$A$288,'PY1 Data(H)'!$A$1:$CZ$288))</f>
        <v>#N/A</v>
      </c>
      <c r="BR171" s="176" t="e" cm="1">
        <f t="array" ref="BR171">_xlfn.XLOOKUP(BR$1,'PY1 Data(H)'!$A$1:$CZ$1,_xlfn.XLOOKUP($A171,'PY1 Data(H)'!$A$1:$A$288,'PY1 Data(H)'!$A$1:$CZ$288))</f>
        <v>#N/A</v>
      </c>
      <c r="BS171" s="176" t="e" cm="1">
        <f t="array" ref="BS171">_xlfn.XLOOKUP(BS$1,'PY1 Data(H)'!$A$1:$CZ$1,_xlfn.XLOOKUP($A171,'PY1 Data(H)'!$A$1:$A$288,'PY1 Data(H)'!$A$1:$CZ$288))</f>
        <v>#N/A</v>
      </c>
      <c r="BT171" s="176" t="e" cm="1">
        <f t="array" ref="BT171">_xlfn.XLOOKUP(BT$1,'PY1 Data(H)'!$A$1:$CZ$1,_xlfn.XLOOKUP($A171,'PY1 Data(H)'!$A$1:$A$288,'PY1 Data(H)'!$A$1:$CZ$288))</f>
        <v>#N/A</v>
      </c>
      <c r="BU171" s="176" t="e" cm="1">
        <f t="array" ref="BU171">_xlfn.XLOOKUP(BU$1,'PY1 Data(H)'!$A$1:$CZ$1,_xlfn.XLOOKUP($A171,'PY1 Data(H)'!$A$1:$A$288,'PY1 Data(H)'!$A$1:$CZ$288))</f>
        <v>#N/A</v>
      </c>
      <c r="BV171" s="176" t="e" cm="1">
        <f t="array" ref="BV171">_xlfn.XLOOKUP(BV$1,'PY1 Data(H)'!$A$1:$CZ$1,_xlfn.XLOOKUP($A171,'PY1 Data(H)'!$A$1:$A$288,'PY1 Data(H)'!$A$1:$CZ$288))</f>
        <v>#N/A</v>
      </c>
      <c r="BW171" s="176" t="e" cm="1">
        <f t="array" ref="BW171">_xlfn.XLOOKUP(BW$1,'PY1 Data(H)'!$A$1:$CZ$1,_xlfn.XLOOKUP($A171,'PY1 Data(H)'!$A$1:$A$288,'PY1 Data(H)'!$A$1:$CZ$288))</f>
        <v>#N/A</v>
      </c>
      <c r="BX171" s="176" t="e" cm="1">
        <f t="array" ref="BX171">_xlfn.XLOOKUP(BX$1,'PY1 Data(H)'!$A$1:$CZ$1,_xlfn.XLOOKUP($A171,'PY1 Data(H)'!$A$1:$A$288,'PY1 Data(H)'!$A$1:$CZ$288))</f>
        <v>#N/A</v>
      </c>
      <c r="BY171" s="176" t="e" cm="1">
        <f t="array" ref="BY171">_xlfn.XLOOKUP(BY$1,'PY1 Data(H)'!$A$1:$CZ$1,_xlfn.XLOOKUP($A171,'PY1 Data(H)'!$A$1:$A$288,'PY1 Data(H)'!$A$1:$CZ$288))</f>
        <v>#N/A</v>
      </c>
      <c r="BZ171" s="176" t="e" cm="1">
        <f t="array" ref="BZ171">_xlfn.XLOOKUP(BZ$1,'PY1 Data(H)'!$A$1:$CZ$1,_xlfn.XLOOKUP($A171,'PY1 Data(H)'!$A$1:$A$288,'PY1 Data(H)'!$A$1:$CZ$288))</f>
        <v>#N/A</v>
      </c>
      <c r="CA171" s="176" t="e" cm="1">
        <f t="array" ref="CA171">_xlfn.XLOOKUP(CA$1,'PY1 Data(H)'!$A$1:$CZ$1,_xlfn.XLOOKUP($A171,'PY1 Data(H)'!$A$1:$A$288,'PY1 Data(H)'!$A$1:$CZ$288))</f>
        <v>#N/A</v>
      </c>
      <c r="CB171" s="176" t="e" cm="1">
        <f t="array" ref="CB171">_xlfn.XLOOKUP(CB$1,'PY1 Data(H)'!$A$1:$CZ$1,_xlfn.XLOOKUP($A171,'PY1 Data(H)'!$A$1:$A$288,'PY1 Data(H)'!$A$1:$CZ$288))</f>
        <v>#N/A</v>
      </c>
      <c r="CC171" s="176" t="e" cm="1">
        <f t="array" ref="CC171">_xlfn.XLOOKUP(CC$1,'PY1 Data(H)'!$A$1:$CZ$1,_xlfn.XLOOKUP($A171,'PY1 Data(H)'!$A$1:$A$288,'PY1 Data(H)'!$A$1:$CZ$288))</f>
        <v>#N/A</v>
      </c>
      <c r="CD171" s="176" t="e" cm="1">
        <f t="array" ref="CD171">_xlfn.XLOOKUP(CD$1,'PY1 Data(H)'!$A$1:$CZ$1,_xlfn.XLOOKUP($A171,'PY1 Data(H)'!$A$1:$A$288,'PY1 Data(H)'!$A$1:$CZ$288))</f>
        <v>#N/A</v>
      </c>
      <c r="CE171" s="176" t="e" cm="1">
        <f t="array" ref="CE171">_xlfn.XLOOKUP(CE$1,'PY1 Data(H)'!$A$1:$CZ$1,_xlfn.XLOOKUP($A171,'PY1 Data(H)'!$A$1:$A$288,'PY1 Data(H)'!$A$1:$CZ$288))</f>
        <v>#N/A</v>
      </c>
      <c r="CF171" s="176" t="e" cm="1">
        <f t="array" ref="CF171">_xlfn.XLOOKUP(CF$1,'PY1 Data(H)'!$A$1:$CZ$1,_xlfn.XLOOKUP($A171,'PY1 Data(H)'!$A$1:$A$288,'PY1 Data(H)'!$A$1:$CZ$288))</f>
        <v>#N/A</v>
      </c>
      <c r="CG171" s="176" t="e" cm="1">
        <f t="array" ref="CG171">_xlfn.XLOOKUP(CG$1,'PY1 Data(H)'!$A$1:$CZ$1,_xlfn.XLOOKUP($A171,'PY1 Data(H)'!$A$1:$A$288,'PY1 Data(H)'!$A$1:$CZ$288))</f>
        <v>#N/A</v>
      </c>
      <c r="CH171" s="176" t="e" cm="1">
        <f t="array" ref="CH171">_xlfn.XLOOKUP(CH$1,'PY1 Data(H)'!$A$1:$CZ$1,_xlfn.XLOOKUP($A171,'PY1 Data(H)'!$A$1:$A$288,'PY1 Data(H)'!$A$1:$CZ$288))</f>
        <v>#N/A</v>
      </c>
      <c r="CI171" s="176" t="e" cm="1">
        <f t="array" ref="CI171">_xlfn.XLOOKUP(CI$1,'PY1 Data(H)'!$A$1:$CZ$1,_xlfn.XLOOKUP($A171,'PY1 Data(H)'!$A$1:$A$288,'PY1 Data(H)'!$A$1:$CZ$288))</f>
        <v>#N/A</v>
      </c>
      <c r="CJ171" s="176" t="e" cm="1">
        <f t="array" ref="CJ171">_xlfn.XLOOKUP(CJ$1,'PY1 Data(H)'!$A$1:$CZ$1,_xlfn.XLOOKUP($A171,'PY1 Data(H)'!$A$1:$A$288,'PY1 Data(H)'!$A$1:$CZ$288))</f>
        <v>#N/A</v>
      </c>
      <c r="CK171" s="176" t="e" cm="1">
        <f t="array" ref="CK171">_xlfn.XLOOKUP(CK$1,'PY1 Data(H)'!$A$1:$CZ$1,_xlfn.XLOOKUP($A171,'PY1 Data(H)'!$A$1:$A$288,'PY1 Data(H)'!$A$1:$CZ$288))</f>
        <v>#N/A</v>
      </c>
      <c r="CL171" s="176" t="e" cm="1">
        <f t="array" ref="CL171">_xlfn.XLOOKUP(CL$1,'PY1 Data(H)'!$A$1:$CZ$1,_xlfn.XLOOKUP($A171,'PY1 Data(H)'!$A$1:$A$288,'PY1 Data(H)'!$A$1:$CZ$288))</f>
        <v>#N/A</v>
      </c>
      <c r="CM171" s="176" t="e" cm="1">
        <f t="array" ref="CM171">_xlfn.XLOOKUP(CM$1,'PY1 Data(H)'!$A$1:$CZ$1,_xlfn.XLOOKUP($A171,'PY1 Data(H)'!$A$1:$A$288,'PY1 Data(H)'!$A$1:$CZ$288))</f>
        <v>#N/A</v>
      </c>
      <c r="CN171" s="176" t="e" cm="1">
        <f t="array" ref="CN171">_xlfn.XLOOKUP(CN$1,'PY1 Data(H)'!$A$1:$CZ$1,_xlfn.XLOOKUP($A171,'PY1 Data(H)'!$A$1:$A$288,'PY1 Data(H)'!$A$1:$CZ$288))</f>
        <v>#N/A</v>
      </c>
      <c r="CO171" s="176" t="e" cm="1">
        <f t="array" ref="CO171">_xlfn.XLOOKUP(CO$1,'PY1 Data(H)'!$A$1:$CZ$1,_xlfn.XLOOKUP($A171,'PY1 Data(H)'!$A$1:$A$288,'PY1 Data(H)'!$A$1:$CZ$288))</f>
        <v>#N/A</v>
      </c>
      <c r="CP171" s="176" t="e" cm="1">
        <f t="array" ref="CP171">_xlfn.XLOOKUP(CP$1,'PY1 Data(H)'!$A$1:$CZ$1,_xlfn.XLOOKUP($A171,'PY1 Data(H)'!$A$1:$A$288,'PY1 Data(H)'!$A$1:$CZ$288))</f>
        <v>#N/A</v>
      </c>
      <c r="CQ171" s="176" t="e" cm="1">
        <f t="array" ref="CQ171">_xlfn.XLOOKUP(CQ$1,'PY1 Data(H)'!$A$1:$CZ$1,_xlfn.XLOOKUP($A171,'PY1 Data(H)'!$A$1:$A$288,'PY1 Data(H)'!$A$1:$CZ$288))</f>
        <v>#N/A</v>
      </c>
      <c r="CR171" s="176" t="e" cm="1">
        <f t="array" ref="CR171">_xlfn.XLOOKUP(CR$1,'PY1 Data(H)'!$A$1:$CZ$1,_xlfn.XLOOKUP($A171,'PY1 Data(H)'!$A$1:$A$288,'PY1 Data(H)'!$A$1:$CZ$288))</f>
        <v>#N/A</v>
      </c>
      <c r="CS171" s="176" t="e" cm="1">
        <f t="array" ref="CS171">_xlfn.XLOOKUP(CS$1,'PY1 Data(H)'!$A$1:$CZ$1,_xlfn.XLOOKUP($A171,'PY1 Data(H)'!$A$1:$A$288,'PY1 Data(H)'!$A$1:$CZ$288))</f>
        <v>#N/A</v>
      </c>
      <c r="CT171" s="176" t="e" cm="1">
        <f t="array" ref="CT171">_xlfn.XLOOKUP(CT$1,'PY1 Data(H)'!$A$1:$CZ$1,_xlfn.XLOOKUP($A171,'PY1 Data(H)'!$A$1:$A$288,'PY1 Data(H)'!$A$1:$CZ$288))</f>
        <v>#N/A</v>
      </c>
      <c r="CU171" s="176" t="e" cm="1">
        <f t="array" ref="CU171">_xlfn.XLOOKUP(CU$1,'PY1 Data(H)'!$A$1:$CZ$1,_xlfn.XLOOKUP($A171,'PY1 Data(H)'!$A$1:$A$288,'PY1 Data(H)'!$A$1:$CZ$288))</f>
        <v>#N/A</v>
      </c>
      <c r="CV171" s="176" t="e" cm="1">
        <f t="array" ref="CV171">_xlfn.XLOOKUP(CV$1,'PY1 Data(H)'!$A$1:$CZ$1,_xlfn.XLOOKUP($A171,'PY1 Data(H)'!$A$1:$A$288,'PY1 Data(H)'!$A$1:$CZ$288))</f>
        <v>#N/A</v>
      </c>
      <c r="CW171" s="176" t="e" cm="1">
        <f t="array" ref="CW171">_xlfn.XLOOKUP(CW$1,'PY1 Data(H)'!$A$1:$CZ$1,_xlfn.XLOOKUP($A171,'PY1 Data(H)'!$A$1:$A$288,'PY1 Data(H)'!$A$1:$CZ$288))</f>
        <v>#N/A</v>
      </c>
      <c r="CX171" s="176" t="e" cm="1">
        <f t="array" ref="CX171">_xlfn.XLOOKUP(CX$1,'PY1 Data(H)'!$A$1:$CZ$1,_xlfn.XLOOKUP($A171,'PY1 Data(H)'!$A$1:$A$288,'PY1 Data(H)'!$A$1:$CZ$288))</f>
        <v>#N/A</v>
      </c>
      <c r="CY171" s="176" t="e" cm="1">
        <f t="array" ref="CY171">_xlfn.XLOOKUP(CY$1,'PY1 Data(H)'!$A$1:$CZ$1,_xlfn.XLOOKUP($A171,'PY1 Data(H)'!$A$1:$A$288,'PY1 Data(H)'!$A$1:$CZ$288))</f>
        <v>#N/A</v>
      </c>
    </row>
    <row r="172" spans="1:103" x14ac:dyDescent="0.3">
      <c r="D172" s="176" t="e" cm="1">
        <f t="array" ref="D172">_xlfn.XLOOKUP(D$1,'PY1 Data(H)'!$A$1:$CZ$1,_xlfn.XLOOKUP($A172,'PY1 Data(H)'!$A$1:$A$288,'PY1 Data(H)'!$A$1:$CZ$288))</f>
        <v>#N/A</v>
      </c>
      <c r="E172" s="176" t="e" cm="1">
        <f t="array" ref="E172">_xlfn.XLOOKUP(E$1,'PY1 Data(H)'!$A$1:$CZ$1,_xlfn.XLOOKUP($A172,'PY1 Data(H)'!$A$1:$A$288,'PY1 Data(H)'!$A$1:$CZ$288))</f>
        <v>#N/A</v>
      </c>
      <c r="F172" s="176" t="e" cm="1">
        <f t="array" ref="F172">_xlfn.XLOOKUP(F$1,'PY1 Data(H)'!$A$1:$CZ$1,_xlfn.XLOOKUP($A172,'PY1 Data(H)'!$A$1:$A$288,'PY1 Data(H)'!$A$1:$CZ$288))</f>
        <v>#N/A</v>
      </c>
      <c r="G172" s="176" t="e" cm="1">
        <f t="array" ref="G172">_xlfn.XLOOKUP(G$1,'PY1 Data(H)'!$A$1:$CZ$1,_xlfn.XLOOKUP($A172,'PY1 Data(H)'!$A$1:$A$288,'PY1 Data(H)'!$A$1:$CZ$288))</f>
        <v>#N/A</v>
      </c>
      <c r="H172" s="176" t="e" cm="1">
        <f t="array" ref="H172">_xlfn.XLOOKUP(H$1,'PY1 Data(H)'!$A$1:$CZ$1,_xlfn.XLOOKUP($A172,'PY1 Data(H)'!$A$1:$A$288,'PY1 Data(H)'!$A$1:$CZ$288))</f>
        <v>#N/A</v>
      </c>
      <c r="I172" s="176" t="e" cm="1">
        <f t="array" ref="I172">_xlfn.XLOOKUP(I$1,'PY1 Data(H)'!$A$1:$CZ$1,_xlfn.XLOOKUP($A172,'PY1 Data(H)'!$A$1:$A$288,'PY1 Data(H)'!$A$1:$CZ$288))</f>
        <v>#N/A</v>
      </c>
      <c r="J172" s="176" t="e" cm="1">
        <f t="array" ref="J172">_xlfn.XLOOKUP(J$1,'PY1 Data(H)'!$A$1:$CZ$1,_xlfn.XLOOKUP($A172,'PY1 Data(H)'!$A$1:$A$288,'PY1 Data(H)'!$A$1:$CZ$288))</f>
        <v>#N/A</v>
      </c>
      <c r="K172" s="176" t="e" cm="1">
        <f t="array" ref="K172">_xlfn.XLOOKUP(K$1,'PY1 Data(H)'!$A$1:$CZ$1,_xlfn.XLOOKUP($A172,'PY1 Data(H)'!$A$1:$A$288,'PY1 Data(H)'!$A$1:$CZ$288))</f>
        <v>#N/A</v>
      </c>
      <c r="L172" s="176" t="e" cm="1">
        <f t="array" ref="L172">_xlfn.XLOOKUP(L$1,'PY1 Data(H)'!$A$1:$CZ$1,_xlfn.XLOOKUP($A172,'PY1 Data(H)'!$A$1:$A$288,'PY1 Data(H)'!$A$1:$CZ$288))</f>
        <v>#N/A</v>
      </c>
      <c r="M172" s="176" t="e" cm="1">
        <f t="array" ref="M172">_xlfn.XLOOKUP(M$1,'PY1 Data(H)'!$A$1:$CZ$1,_xlfn.XLOOKUP($A172,'PY1 Data(H)'!$A$1:$A$288,'PY1 Data(H)'!$A$1:$CZ$288))</f>
        <v>#N/A</v>
      </c>
      <c r="N172" s="176" t="e" cm="1">
        <f t="array" ref="N172">_xlfn.XLOOKUP(N$1,'PY1 Data(H)'!$A$1:$CZ$1,_xlfn.XLOOKUP($A172,'PY1 Data(H)'!$A$1:$A$288,'PY1 Data(H)'!$A$1:$CZ$288))</f>
        <v>#N/A</v>
      </c>
      <c r="O172" s="176" t="e" cm="1">
        <f t="array" ref="O172">_xlfn.XLOOKUP(O$1,'PY1 Data(H)'!$A$1:$CZ$1,_xlfn.XLOOKUP($A172,'PY1 Data(H)'!$A$1:$A$288,'PY1 Data(H)'!$A$1:$CZ$288))</f>
        <v>#N/A</v>
      </c>
      <c r="P172" s="176" t="e" cm="1">
        <f t="array" ref="P172">_xlfn.XLOOKUP(P$1,'PY1 Data(H)'!$A$1:$CZ$1,_xlfn.XLOOKUP($A172,'PY1 Data(H)'!$A$1:$A$288,'PY1 Data(H)'!$A$1:$CZ$288))</f>
        <v>#N/A</v>
      </c>
      <c r="Q172" s="176" t="e" cm="1">
        <f t="array" ref="Q172">_xlfn.XLOOKUP(Q$1,'PY1 Data(H)'!$A$1:$CZ$1,_xlfn.XLOOKUP($A172,'PY1 Data(H)'!$A$1:$A$288,'PY1 Data(H)'!$A$1:$CZ$288))</f>
        <v>#N/A</v>
      </c>
      <c r="R172" s="176" t="e" cm="1">
        <f t="array" ref="R172">_xlfn.XLOOKUP(R$1,'PY1 Data(H)'!$A$1:$CZ$1,_xlfn.XLOOKUP($A172,'PY1 Data(H)'!$A$1:$A$288,'PY1 Data(H)'!$A$1:$CZ$288))</f>
        <v>#N/A</v>
      </c>
      <c r="S172" s="176" t="e" cm="1">
        <f t="array" ref="S172">_xlfn.XLOOKUP(S$1,'PY1 Data(H)'!$A$1:$CZ$1,_xlfn.XLOOKUP($A172,'PY1 Data(H)'!$A$1:$A$288,'PY1 Data(H)'!$A$1:$CZ$288))</f>
        <v>#N/A</v>
      </c>
      <c r="T172" s="176" t="e" cm="1">
        <f t="array" ref="T172">_xlfn.XLOOKUP(T$1,'PY1 Data(H)'!$A$1:$CZ$1,_xlfn.XLOOKUP($A172,'PY1 Data(H)'!$A$1:$A$288,'PY1 Data(H)'!$A$1:$CZ$288))</f>
        <v>#N/A</v>
      </c>
      <c r="U172" s="176" t="e" cm="1">
        <f t="array" ref="U172">_xlfn.XLOOKUP(U$1,'PY1 Data(H)'!$A$1:$CZ$1,_xlfn.XLOOKUP($A172,'PY1 Data(H)'!$A$1:$A$288,'PY1 Data(H)'!$A$1:$CZ$288))</f>
        <v>#N/A</v>
      </c>
      <c r="V172" s="176" t="e" cm="1">
        <f t="array" ref="V172">_xlfn.XLOOKUP(V$1,'PY1 Data(H)'!$A$1:$CZ$1,_xlfn.XLOOKUP($A172,'PY1 Data(H)'!$A$1:$A$288,'PY1 Data(H)'!$A$1:$CZ$288))</f>
        <v>#N/A</v>
      </c>
      <c r="W172" s="176" t="e" cm="1">
        <f t="array" ref="W172">_xlfn.XLOOKUP(W$1,'PY1 Data(H)'!$A$1:$CZ$1,_xlfn.XLOOKUP($A172,'PY1 Data(H)'!$A$1:$A$288,'PY1 Data(H)'!$A$1:$CZ$288))</f>
        <v>#N/A</v>
      </c>
      <c r="X172" s="176" t="e" cm="1">
        <f t="array" ref="X172">_xlfn.XLOOKUP(X$1,'PY1 Data(H)'!$A$1:$CZ$1,_xlfn.XLOOKUP($A172,'PY1 Data(H)'!$A$1:$A$288,'PY1 Data(H)'!$A$1:$CZ$288))</f>
        <v>#N/A</v>
      </c>
      <c r="Y172" s="176" t="e" cm="1">
        <f t="array" ref="Y172">_xlfn.XLOOKUP(Y$1,'PY1 Data(H)'!$A$1:$CZ$1,_xlfn.XLOOKUP($A172,'PY1 Data(H)'!$A$1:$A$288,'PY1 Data(H)'!$A$1:$CZ$288))</f>
        <v>#N/A</v>
      </c>
      <c r="Z172" s="176" t="e" cm="1">
        <f t="array" ref="Z172">_xlfn.XLOOKUP(Z$1,'PY1 Data(H)'!$A$1:$CZ$1,_xlfn.XLOOKUP($A172,'PY1 Data(H)'!$A$1:$A$288,'PY1 Data(H)'!$A$1:$CZ$288))</f>
        <v>#N/A</v>
      </c>
      <c r="AA172" s="176" t="e" cm="1">
        <f t="array" ref="AA172">_xlfn.XLOOKUP(AA$1,'PY1 Data(H)'!$A$1:$CZ$1,_xlfn.XLOOKUP($A172,'PY1 Data(H)'!$A$1:$A$288,'PY1 Data(H)'!$A$1:$CZ$288))</f>
        <v>#N/A</v>
      </c>
      <c r="AB172" s="176" t="e" cm="1">
        <f t="array" ref="AB172">_xlfn.XLOOKUP(AB$1,'PY1 Data(H)'!$A$1:$CZ$1,_xlfn.XLOOKUP($A172,'PY1 Data(H)'!$A$1:$A$288,'PY1 Data(H)'!$A$1:$CZ$288))</f>
        <v>#N/A</v>
      </c>
      <c r="AC172" s="176" t="e" cm="1">
        <f t="array" ref="AC172">_xlfn.XLOOKUP(AC$1,'PY1 Data(H)'!$A$1:$CZ$1,_xlfn.XLOOKUP($A172,'PY1 Data(H)'!$A$1:$A$288,'PY1 Data(H)'!$A$1:$CZ$288))</f>
        <v>#N/A</v>
      </c>
      <c r="AD172" s="176" t="e" cm="1">
        <f t="array" ref="AD172">_xlfn.XLOOKUP(AD$1,'PY1 Data(H)'!$A$1:$CZ$1,_xlfn.XLOOKUP($A172,'PY1 Data(H)'!$A$1:$A$288,'PY1 Data(H)'!$A$1:$CZ$288))</f>
        <v>#N/A</v>
      </c>
      <c r="AE172" s="176" t="e" cm="1">
        <f t="array" ref="AE172">_xlfn.XLOOKUP(AE$1,'PY1 Data(H)'!$A$1:$CZ$1,_xlfn.XLOOKUP($A172,'PY1 Data(H)'!$A$1:$A$288,'PY1 Data(H)'!$A$1:$CZ$288))</f>
        <v>#N/A</v>
      </c>
      <c r="AF172" s="176" t="e" cm="1">
        <f t="array" ref="AF172">_xlfn.XLOOKUP(AF$1,'PY1 Data(H)'!$A$1:$CZ$1,_xlfn.XLOOKUP($A172,'PY1 Data(H)'!$A$1:$A$288,'PY1 Data(H)'!$A$1:$CZ$288))</f>
        <v>#N/A</v>
      </c>
      <c r="AG172" s="176" t="e" cm="1">
        <f t="array" ref="AG172">_xlfn.XLOOKUP(AG$1,'PY1 Data(H)'!$A$1:$CZ$1,_xlfn.XLOOKUP($A172,'PY1 Data(H)'!$A$1:$A$288,'PY1 Data(H)'!$A$1:$CZ$288))</f>
        <v>#N/A</v>
      </c>
      <c r="AH172" s="176" t="e" cm="1">
        <f t="array" ref="AH172">_xlfn.XLOOKUP(AH$1,'PY1 Data(H)'!$A$1:$CZ$1,_xlfn.XLOOKUP($A172,'PY1 Data(H)'!$A$1:$A$288,'PY1 Data(H)'!$A$1:$CZ$288))</f>
        <v>#N/A</v>
      </c>
      <c r="AI172" s="176" t="e" cm="1">
        <f t="array" ref="AI172">_xlfn.XLOOKUP(AI$1,'PY1 Data(H)'!$A$1:$CZ$1,_xlfn.XLOOKUP($A172,'PY1 Data(H)'!$A$1:$A$288,'PY1 Data(H)'!$A$1:$CZ$288))</f>
        <v>#N/A</v>
      </c>
      <c r="AJ172" s="176" t="e" cm="1">
        <f t="array" ref="AJ172">_xlfn.XLOOKUP(AJ$1,'PY1 Data(H)'!$A$1:$CZ$1,_xlfn.XLOOKUP($A172,'PY1 Data(H)'!$A$1:$A$288,'PY1 Data(H)'!$A$1:$CZ$288))</f>
        <v>#N/A</v>
      </c>
      <c r="AK172" s="176" t="e" cm="1">
        <f t="array" ref="AK172">_xlfn.XLOOKUP(AK$1,'PY1 Data(H)'!$A$1:$CZ$1,_xlfn.XLOOKUP($A172,'PY1 Data(H)'!$A$1:$A$288,'PY1 Data(H)'!$A$1:$CZ$288))</f>
        <v>#N/A</v>
      </c>
      <c r="AL172" s="176" t="e" cm="1">
        <f t="array" ref="AL172">_xlfn.XLOOKUP(AL$1,'PY1 Data(H)'!$A$1:$CZ$1,_xlfn.XLOOKUP($A172,'PY1 Data(H)'!$A$1:$A$288,'PY1 Data(H)'!$A$1:$CZ$288))</f>
        <v>#N/A</v>
      </c>
      <c r="AM172" s="176" t="e" cm="1">
        <f t="array" ref="AM172">_xlfn.XLOOKUP(AM$1,'PY1 Data(H)'!$A$1:$CZ$1,_xlfn.XLOOKUP($A172,'PY1 Data(H)'!$A$1:$A$288,'PY1 Data(H)'!$A$1:$CZ$288))</f>
        <v>#N/A</v>
      </c>
      <c r="AN172" s="176" t="e" cm="1">
        <f t="array" ref="AN172">_xlfn.XLOOKUP(AN$1,'PY1 Data(H)'!$A$1:$CZ$1,_xlfn.XLOOKUP($A172,'PY1 Data(H)'!$A$1:$A$288,'PY1 Data(H)'!$A$1:$CZ$288))</f>
        <v>#N/A</v>
      </c>
      <c r="AO172" s="176" t="e" cm="1">
        <f t="array" ref="AO172">_xlfn.XLOOKUP(AO$1,'PY1 Data(H)'!$A$1:$CZ$1,_xlfn.XLOOKUP($A172,'PY1 Data(H)'!$A$1:$A$288,'PY1 Data(H)'!$A$1:$CZ$288))</f>
        <v>#N/A</v>
      </c>
      <c r="AP172" s="176" t="e" cm="1">
        <f t="array" ref="AP172">_xlfn.XLOOKUP(AP$1,'PY1 Data(H)'!$A$1:$CZ$1,_xlfn.XLOOKUP($A172,'PY1 Data(H)'!$A$1:$A$288,'PY1 Data(H)'!$A$1:$CZ$288))</f>
        <v>#N/A</v>
      </c>
      <c r="AQ172" s="176" t="e" cm="1">
        <f t="array" ref="AQ172">_xlfn.XLOOKUP(AQ$1,'PY1 Data(H)'!$A$1:$CZ$1,_xlfn.XLOOKUP($A172,'PY1 Data(H)'!$A$1:$A$288,'PY1 Data(H)'!$A$1:$CZ$288))</f>
        <v>#N/A</v>
      </c>
      <c r="AR172" s="176" t="e" cm="1">
        <f t="array" ref="AR172">_xlfn.XLOOKUP(AR$1,'PY1 Data(H)'!$A$1:$CZ$1,_xlfn.XLOOKUP($A172,'PY1 Data(H)'!$A$1:$A$288,'PY1 Data(H)'!$A$1:$CZ$288))</f>
        <v>#N/A</v>
      </c>
      <c r="AS172" s="176" t="e" cm="1">
        <f t="array" ref="AS172">_xlfn.XLOOKUP(AS$1,'PY1 Data(H)'!$A$1:$CZ$1,_xlfn.XLOOKUP($A172,'PY1 Data(H)'!$A$1:$A$288,'PY1 Data(H)'!$A$1:$CZ$288))</f>
        <v>#N/A</v>
      </c>
      <c r="AT172" s="176" t="e" cm="1">
        <f t="array" ref="AT172">_xlfn.XLOOKUP(AT$1,'PY1 Data(H)'!$A$1:$CZ$1,_xlfn.XLOOKUP($A172,'PY1 Data(H)'!$A$1:$A$288,'PY1 Data(H)'!$A$1:$CZ$288))</f>
        <v>#N/A</v>
      </c>
      <c r="AU172" s="176" t="e" cm="1">
        <f t="array" ref="AU172">_xlfn.XLOOKUP(AU$1,'PY1 Data(H)'!$A$1:$CZ$1,_xlfn.XLOOKUP($A172,'PY1 Data(H)'!$A$1:$A$288,'PY1 Data(H)'!$A$1:$CZ$288))</f>
        <v>#N/A</v>
      </c>
      <c r="AV172" s="176" t="e" cm="1">
        <f t="array" ref="AV172">_xlfn.XLOOKUP(AV$1,'PY1 Data(H)'!$A$1:$CZ$1,_xlfn.XLOOKUP($A172,'PY1 Data(H)'!$A$1:$A$288,'PY1 Data(H)'!$A$1:$CZ$288))</f>
        <v>#N/A</v>
      </c>
      <c r="AW172" s="176" t="e" cm="1">
        <f t="array" ref="AW172">_xlfn.XLOOKUP(AW$1,'PY1 Data(H)'!$A$1:$CZ$1,_xlfn.XLOOKUP($A172,'PY1 Data(H)'!$A$1:$A$288,'PY1 Data(H)'!$A$1:$CZ$288))</f>
        <v>#N/A</v>
      </c>
      <c r="AX172" s="176" t="e" cm="1">
        <f t="array" ref="AX172">_xlfn.XLOOKUP(AX$1,'PY1 Data(H)'!$A$1:$CZ$1,_xlfn.XLOOKUP($A172,'PY1 Data(H)'!$A$1:$A$288,'PY1 Data(H)'!$A$1:$CZ$288))</f>
        <v>#N/A</v>
      </c>
      <c r="AY172" s="176" t="e" cm="1">
        <f t="array" ref="AY172">_xlfn.XLOOKUP(AY$1,'PY1 Data(H)'!$A$1:$CZ$1,_xlfn.XLOOKUP($A172,'PY1 Data(H)'!$A$1:$A$288,'PY1 Data(H)'!$A$1:$CZ$288))</f>
        <v>#N/A</v>
      </c>
      <c r="AZ172" s="176" t="e" cm="1">
        <f t="array" ref="AZ172">_xlfn.XLOOKUP(AZ$1,'PY1 Data(H)'!$A$1:$CZ$1,_xlfn.XLOOKUP($A172,'PY1 Data(H)'!$A$1:$A$288,'PY1 Data(H)'!$A$1:$CZ$288))</f>
        <v>#N/A</v>
      </c>
      <c r="BA172" s="176" t="e" cm="1">
        <f t="array" ref="BA172">_xlfn.XLOOKUP(BA$1,'PY1 Data(H)'!$A$1:$CZ$1,_xlfn.XLOOKUP($A172,'PY1 Data(H)'!$A$1:$A$288,'PY1 Data(H)'!$A$1:$CZ$288))</f>
        <v>#N/A</v>
      </c>
      <c r="BB172" s="176" t="e" cm="1">
        <f t="array" ref="BB172">_xlfn.XLOOKUP(BB$1,'PY1 Data(H)'!$A$1:$CZ$1,_xlfn.XLOOKUP($A172,'PY1 Data(H)'!$A$1:$A$288,'PY1 Data(H)'!$A$1:$CZ$288))</f>
        <v>#N/A</v>
      </c>
      <c r="BC172" s="176" t="e" cm="1">
        <f t="array" ref="BC172">_xlfn.XLOOKUP(BC$1,'PY1 Data(H)'!$A$1:$CZ$1,_xlfn.XLOOKUP($A172,'PY1 Data(H)'!$A$1:$A$288,'PY1 Data(H)'!$A$1:$CZ$288))</f>
        <v>#N/A</v>
      </c>
      <c r="BD172" s="176" t="e" cm="1">
        <f t="array" ref="BD172">_xlfn.XLOOKUP(BD$1,'PY1 Data(H)'!$A$1:$CZ$1,_xlfn.XLOOKUP($A172,'PY1 Data(H)'!$A$1:$A$288,'PY1 Data(H)'!$A$1:$CZ$288))</f>
        <v>#N/A</v>
      </c>
      <c r="BE172" s="176" t="e" cm="1">
        <f t="array" ref="BE172">_xlfn.XLOOKUP(BE$1,'PY1 Data(H)'!$A$1:$CZ$1,_xlfn.XLOOKUP($A172,'PY1 Data(H)'!$A$1:$A$288,'PY1 Data(H)'!$A$1:$CZ$288))</f>
        <v>#N/A</v>
      </c>
      <c r="BF172" s="176" t="e" cm="1">
        <f t="array" ref="BF172">_xlfn.XLOOKUP(BF$1,'PY1 Data(H)'!$A$1:$CZ$1,_xlfn.XLOOKUP($A172,'PY1 Data(H)'!$A$1:$A$288,'PY1 Data(H)'!$A$1:$CZ$288))</f>
        <v>#N/A</v>
      </c>
      <c r="BG172" s="176" t="e" cm="1">
        <f t="array" ref="BG172">_xlfn.XLOOKUP(BG$1,'PY1 Data(H)'!$A$1:$CZ$1,_xlfn.XLOOKUP($A172,'PY1 Data(H)'!$A$1:$A$288,'PY1 Data(H)'!$A$1:$CZ$288))</f>
        <v>#N/A</v>
      </c>
      <c r="BH172" s="176" t="e" cm="1">
        <f t="array" ref="BH172">_xlfn.XLOOKUP(BH$1,'PY1 Data(H)'!$A$1:$CZ$1,_xlfn.XLOOKUP($A172,'PY1 Data(H)'!$A$1:$A$288,'PY1 Data(H)'!$A$1:$CZ$288))</f>
        <v>#N/A</v>
      </c>
      <c r="BI172" s="176" t="e" cm="1">
        <f t="array" ref="BI172">_xlfn.XLOOKUP(BI$1,'PY1 Data(H)'!$A$1:$CZ$1,_xlfn.XLOOKUP($A172,'PY1 Data(H)'!$A$1:$A$288,'PY1 Data(H)'!$A$1:$CZ$288))</f>
        <v>#N/A</v>
      </c>
      <c r="BJ172" s="176" t="e" cm="1">
        <f t="array" ref="BJ172">_xlfn.XLOOKUP(BJ$1,'PY1 Data(H)'!$A$1:$CZ$1,_xlfn.XLOOKUP($A172,'PY1 Data(H)'!$A$1:$A$288,'PY1 Data(H)'!$A$1:$CZ$288))</f>
        <v>#N/A</v>
      </c>
      <c r="BK172" s="176" t="e" cm="1">
        <f t="array" ref="BK172">_xlfn.XLOOKUP(BK$1,'PY1 Data(H)'!$A$1:$CZ$1,_xlfn.XLOOKUP($A172,'PY1 Data(H)'!$A$1:$A$288,'PY1 Data(H)'!$A$1:$CZ$288))</f>
        <v>#N/A</v>
      </c>
      <c r="BL172" s="176" t="e" cm="1">
        <f t="array" ref="BL172">_xlfn.XLOOKUP(BL$1,'PY1 Data(H)'!$A$1:$CZ$1,_xlfn.XLOOKUP($A172,'PY1 Data(H)'!$A$1:$A$288,'PY1 Data(H)'!$A$1:$CZ$288))</f>
        <v>#N/A</v>
      </c>
      <c r="BM172" s="176" t="e" cm="1">
        <f t="array" ref="BM172">_xlfn.XLOOKUP(BM$1,'PY1 Data(H)'!$A$1:$CZ$1,_xlfn.XLOOKUP($A172,'PY1 Data(H)'!$A$1:$A$288,'PY1 Data(H)'!$A$1:$CZ$288))</f>
        <v>#N/A</v>
      </c>
      <c r="BN172" s="176" t="e" cm="1">
        <f t="array" ref="BN172">_xlfn.XLOOKUP(BN$1,'PY1 Data(H)'!$A$1:$CZ$1,_xlfn.XLOOKUP($A172,'PY1 Data(H)'!$A$1:$A$288,'PY1 Data(H)'!$A$1:$CZ$288))</f>
        <v>#N/A</v>
      </c>
      <c r="BO172" s="176" t="e" cm="1">
        <f t="array" ref="BO172">_xlfn.XLOOKUP(BO$1,'PY1 Data(H)'!$A$1:$CZ$1,_xlfn.XLOOKUP($A172,'PY1 Data(H)'!$A$1:$A$288,'PY1 Data(H)'!$A$1:$CZ$288))</f>
        <v>#N/A</v>
      </c>
      <c r="BP172" s="176" t="e" cm="1">
        <f t="array" ref="BP172">_xlfn.XLOOKUP(BP$1,'PY1 Data(H)'!$A$1:$CZ$1,_xlfn.XLOOKUP($A172,'PY1 Data(H)'!$A$1:$A$288,'PY1 Data(H)'!$A$1:$CZ$288))</f>
        <v>#N/A</v>
      </c>
      <c r="BQ172" s="176" t="e" cm="1">
        <f t="array" ref="BQ172">_xlfn.XLOOKUP(BQ$1,'PY1 Data(H)'!$A$1:$CZ$1,_xlfn.XLOOKUP($A172,'PY1 Data(H)'!$A$1:$A$288,'PY1 Data(H)'!$A$1:$CZ$288))</f>
        <v>#N/A</v>
      </c>
      <c r="BR172" s="176" t="e" cm="1">
        <f t="array" ref="BR172">_xlfn.XLOOKUP(BR$1,'PY1 Data(H)'!$A$1:$CZ$1,_xlfn.XLOOKUP($A172,'PY1 Data(H)'!$A$1:$A$288,'PY1 Data(H)'!$A$1:$CZ$288))</f>
        <v>#N/A</v>
      </c>
      <c r="BS172" s="176" t="e" cm="1">
        <f t="array" ref="BS172">_xlfn.XLOOKUP(BS$1,'PY1 Data(H)'!$A$1:$CZ$1,_xlfn.XLOOKUP($A172,'PY1 Data(H)'!$A$1:$A$288,'PY1 Data(H)'!$A$1:$CZ$288))</f>
        <v>#N/A</v>
      </c>
      <c r="BT172" s="176" t="e" cm="1">
        <f t="array" ref="BT172">_xlfn.XLOOKUP(BT$1,'PY1 Data(H)'!$A$1:$CZ$1,_xlfn.XLOOKUP($A172,'PY1 Data(H)'!$A$1:$A$288,'PY1 Data(H)'!$A$1:$CZ$288))</f>
        <v>#N/A</v>
      </c>
      <c r="BU172" s="176" t="e" cm="1">
        <f t="array" ref="BU172">_xlfn.XLOOKUP(BU$1,'PY1 Data(H)'!$A$1:$CZ$1,_xlfn.XLOOKUP($A172,'PY1 Data(H)'!$A$1:$A$288,'PY1 Data(H)'!$A$1:$CZ$288))</f>
        <v>#N/A</v>
      </c>
      <c r="BV172" s="176" t="e" cm="1">
        <f t="array" ref="BV172">_xlfn.XLOOKUP(BV$1,'PY1 Data(H)'!$A$1:$CZ$1,_xlfn.XLOOKUP($A172,'PY1 Data(H)'!$A$1:$A$288,'PY1 Data(H)'!$A$1:$CZ$288))</f>
        <v>#N/A</v>
      </c>
      <c r="BW172" s="176" t="e" cm="1">
        <f t="array" ref="BW172">_xlfn.XLOOKUP(BW$1,'PY1 Data(H)'!$A$1:$CZ$1,_xlfn.XLOOKUP($A172,'PY1 Data(H)'!$A$1:$A$288,'PY1 Data(H)'!$A$1:$CZ$288))</f>
        <v>#N/A</v>
      </c>
      <c r="BX172" s="176" t="e" cm="1">
        <f t="array" ref="BX172">_xlfn.XLOOKUP(BX$1,'PY1 Data(H)'!$A$1:$CZ$1,_xlfn.XLOOKUP($A172,'PY1 Data(H)'!$A$1:$A$288,'PY1 Data(H)'!$A$1:$CZ$288))</f>
        <v>#N/A</v>
      </c>
      <c r="BY172" s="176" t="e" cm="1">
        <f t="array" ref="BY172">_xlfn.XLOOKUP(BY$1,'PY1 Data(H)'!$A$1:$CZ$1,_xlfn.XLOOKUP($A172,'PY1 Data(H)'!$A$1:$A$288,'PY1 Data(H)'!$A$1:$CZ$288))</f>
        <v>#N/A</v>
      </c>
      <c r="BZ172" s="176" t="e" cm="1">
        <f t="array" ref="BZ172">_xlfn.XLOOKUP(BZ$1,'PY1 Data(H)'!$A$1:$CZ$1,_xlfn.XLOOKUP($A172,'PY1 Data(H)'!$A$1:$A$288,'PY1 Data(H)'!$A$1:$CZ$288))</f>
        <v>#N/A</v>
      </c>
      <c r="CA172" s="176" t="e" cm="1">
        <f t="array" ref="CA172">_xlfn.XLOOKUP(CA$1,'PY1 Data(H)'!$A$1:$CZ$1,_xlfn.XLOOKUP($A172,'PY1 Data(H)'!$A$1:$A$288,'PY1 Data(H)'!$A$1:$CZ$288))</f>
        <v>#N/A</v>
      </c>
      <c r="CB172" s="176" t="e" cm="1">
        <f t="array" ref="CB172">_xlfn.XLOOKUP(CB$1,'PY1 Data(H)'!$A$1:$CZ$1,_xlfn.XLOOKUP($A172,'PY1 Data(H)'!$A$1:$A$288,'PY1 Data(H)'!$A$1:$CZ$288))</f>
        <v>#N/A</v>
      </c>
      <c r="CC172" s="176" t="e" cm="1">
        <f t="array" ref="CC172">_xlfn.XLOOKUP(CC$1,'PY1 Data(H)'!$A$1:$CZ$1,_xlfn.XLOOKUP($A172,'PY1 Data(H)'!$A$1:$A$288,'PY1 Data(H)'!$A$1:$CZ$288))</f>
        <v>#N/A</v>
      </c>
      <c r="CD172" s="176" t="e" cm="1">
        <f t="array" ref="CD172">_xlfn.XLOOKUP(CD$1,'PY1 Data(H)'!$A$1:$CZ$1,_xlfn.XLOOKUP($A172,'PY1 Data(H)'!$A$1:$A$288,'PY1 Data(H)'!$A$1:$CZ$288))</f>
        <v>#N/A</v>
      </c>
      <c r="CE172" s="176" t="e" cm="1">
        <f t="array" ref="CE172">_xlfn.XLOOKUP(CE$1,'PY1 Data(H)'!$A$1:$CZ$1,_xlfn.XLOOKUP($A172,'PY1 Data(H)'!$A$1:$A$288,'PY1 Data(H)'!$A$1:$CZ$288))</f>
        <v>#N/A</v>
      </c>
      <c r="CF172" s="176" t="e" cm="1">
        <f t="array" ref="CF172">_xlfn.XLOOKUP(CF$1,'PY1 Data(H)'!$A$1:$CZ$1,_xlfn.XLOOKUP($A172,'PY1 Data(H)'!$A$1:$A$288,'PY1 Data(H)'!$A$1:$CZ$288))</f>
        <v>#N/A</v>
      </c>
      <c r="CG172" s="176" t="e" cm="1">
        <f t="array" ref="CG172">_xlfn.XLOOKUP(CG$1,'PY1 Data(H)'!$A$1:$CZ$1,_xlfn.XLOOKUP($A172,'PY1 Data(H)'!$A$1:$A$288,'PY1 Data(H)'!$A$1:$CZ$288))</f>
        <v>#N/A</v>
      </c>
      <c r="CH172" s="176" t="e" cm="1">
        <f t="array" ref="CH172">_xlfn.XLOOKUP(CH$1,'PY1 Data(H)'!$A$1:$CZ$1,_xlfn.XLOOKUP($A172,'PY1 Data(H)'!$A$1:$A$288,'PY1 Data(H)'!$A$1:$CZ$288))</f>
        <v>#N/A</v>
      </c>
      <c r="CI172" s="176" t="e" cm="1">
        <f t="array" ref="CI172">_xlfn.XLOOKUP(CI$1,'PY1 Data(H)'!$A$1:$CZ$1,_xlfn.XLOOKUP($A172,'PY1 Data(H)'!$A$1:$A$288,'PY1 Data(H)'!$A$1:$CZ$288))</f>
        <v>#N/A</v>
      </c>
      <c r="CJ172" s="176" t="e" cm="1">
        <f t="array" ref="CJ172">_xlfn.XLOOKUP(CJ$1,'PY1 Data(H)'!$A$1:$CZ$1,_xlfn.XLOOKUP($A172,'PY1 Data(H)'!$A$1:$A$288,'PY1 Data(H)'!$A$1:$CZ$288))</f>
        <v>#N/A</v>
      </c>
      <c r="CK172" s="176" t="e" cm="1">
        <f t="array" ref="CK172">_xlfn.XLOOKUP(CK$1,'PY1 Data(H)'!$A$1:$CZ$1,_xlfn.XLOOKUP($A172,'PY1 Data(H)'!$A$1:$A$288,'PY1 Data(H)'!$A$1:$CZ$288))</f>
        <v>#N/A</v>
      </c>
      <c r="CL172" s="176" t="e" cm="1">
        <f t="array" ref="CL172">_xlfn.XLOOKUP(CL$1,'PY1 Data(H)'!$A$1:$CZ$1,_xlfn.XLOOKUP($A172,'PY1 Data(H)'!$A$1:$A$288,'PY1 Data(H)'!$A$1:$CZ$288))</f>
        <v>#N/A</v>
      </c>
      <c r="CM172" s="176" t="e" cm="1">
        <f t="array" ref="CM172">_xlfn.XLOOKUP(CM$1,'PY1 Data(H)'!$A$1:$CZ$1,_xlfn.XLOOKUP($A172,'PY1 Data(H)'!$A$1:$A$288,'PY1 Data(H)'!$A$1:$CZ$288))</f>
        <v>#N/A</v>
      </c>
      <c r="CN172" s="176" t="e" cm="1">
        <f t="array" ref="CN172">_xlfn.XLOOKUP(CN$1,'PY1 Data(H)'!$A$1:$CZ$1,_xlfn.XLOOKUP($A172,'PY1 Data(H)'!$A$1:$A$288,'PY1 Data(H)'!$A$1:$CZ$288))</f>
        <v>#N/A</v>
      </c>
      <c r="CO172" s="176" t="e" cm="1">
        <f t="array" ref="CO172">_xlfn.XLOOKUP(CO$1,'PY1 Data(H)'!$A$1:$CZ$1,_xlfn.XLOOKUP($A172,'PY1 Data(H)'!$A$1:$A$288,'PY1 Data(H)'!$A$1:$CZ$288))</f>
        <v>#N/A</v>
      </c>
      <c r="CP172" s="176" t="e" cm="1">
        <f t="array" ref="CP172">_xlfn.XLOOKUP(CP$1,'PY1 Data(H)'!$A$1:$CZ$1,_xlfn.XLOOKUP($A172,'PY1 Data(H)'!$A$1:$A$288,'PY1 Data(H)'!$A$1:$CZ$288))</f>
        <v>#N/A</v>
      </c>
      <c r="CQ172" s="176" t="e" cm="1">
        <f t="array" ref="CQ172">_xlfn.XLOOKUP(CQ$1,'PY1 Data(H)'!$A$1:$CZ$1,_xlfn.XLOOKUP($A172,'PY1 Data(H)'!$A$1:$A$288,'PY1 Data(H)'!$A$1:$CZ$288))</f>
        <v>#N/A</v>
      </c>
      <c r="CR172" s="176" t="e" cm="1">
        <f t="array" ref="CR172">_xlfn.XLOOKUP(CR$1,'PY1 Data(H)'!$A$1:$CZ$1,_xlfn.XLOOKUP($A172,'PY1 Data(H)'!$A$1:$A$288,'PY1 Data(H)'!$A$1:$CZ$288))</f>
        <v>#N/A</v>
      </c>
      <c r="CS172" s="176" t="e" cm="1">
        <f t="array" ref="CS172">_xlfn.XLOOKUP(CS$1,'PY1 Data(H)'!$A$1:$CZ$1,_xlfn.XLOOKUP($A172,'PY1 Data(H)'!$A$1:$A$288,'PY1 Data(H)'!$A$1:$CZ$288))</f>
        <v>#N/A</v>
      </c>
      <c r="CT172" s="176" t="e" cm="1">
        <f t="array" ref="CT172">_xlfn.XLOOKUP(CT$1,'PY1 Data(H)'!$A$1:$CZ$1,_xlfn.XLOOKUP($A172,'PY1 Data(H)'!$A$1:$A$288,'PY1 Data(H)'!$A$1:$CZ$288))</f>
        <v>#N/A</v>
      </c>
      <c r="CU172" s="176" t="e" cm="1">
        <f t="array" ref="CU172">_xlfn.XLOOKUP(CU$1,'PY1 Data(H)'!$A$1:$CZ$1,_xlfn.XLOOKUP($A172,'PY1 Data(H)'!$A$1:$A$288,'PY1 Data(H)'!$A$1:$CZ$288))</f>
        <v>#N/A</v>
      </c>
      <c r="CV172" s="176" t="e" cm="1">
        <f t="array" ref="CV172">_xlfn.XLOOKUP(CV$1,'PY1 Data(H)'!$A$1:$CZ$1,_xlfn.XLOOKUP($A172,'PY1 Data(H)'!$A$1:$A$288,'PY1 Data(H)'!$A$1:$CZ$288))</f>
        <v>#N/A</v>
      </c>
      <c r="CW172" s="176" t="e" cm="1">
        <f t="array" ref="CW172">_xlfn.XLOOKUP(CW$1,'PY1 Data(H)'!$A$1:$CZ$1,_xlfn.XLOOKUP($A172,'PY1 Data(H)'!$A$1:$A$288,'PY1 Data(H)'!$A$1:$CZ$288))</f>
        <v>#N/A</v>
      </c>
      <c r="CX172" s="176" t="e" cm="1">
        <f t="array" ref="CX172">_xlfn.XLOOKUP(CX$1,'PY1 Data(H)'!$A$1:$CZ$1,_xlfn.XLOOKUP($A172,'PY1 Data(H)'!$A$1:$A$288,'PY1 Data(H)'!$A$1:$CZ$288))</f>
        <v>#N/A</v>
      </c>
      <c r="CY172" s="176" t="e" cm="1">
        <f t="array" ref="CY172">_xlfn.XLOOKUP(CY$1,'PY1 Data(H)'!$A$1:$CZ$1,_xlfn.XLOOKUP($A172,'PY1 Data(H)'!$A$1:$A$288,'PY1 Data(H)'!$A$1:$CZ$288))</f>
        <v>#N/A</v>
      </c>
    </row>
    <row r="173" spans="1:103" x14ac:dyDescent="0.3">
      <c r="A173">
        <v>337</v>
      </c>
      <c r="D173" s="176" cm="1">
        <f t="array" ref="D173">_xlfn.XLOOKUP(D$1,'PY1 Data(H)'!$A$1:$CZ$1,_xlfn.XLOOKUP($A173,'PY1 Data(H)'!$A$1:$A$288,'PY1 Data(H)'!$A$1:$CZ$288))</f>
        <v>214601953</v>
      </c>
      <c r="E173" s="176" cm="1">
        <f t="array" ref="E173">_xlfn.XLOOKUP(E$1,'PY1 Data(H)'!$A$1:$CZ$1,_xlfn.XLOOKUP($A173,'PY1 Data(H)'!$A$1:$A$288,'PY1 Data(H)'!$A$1:$CZ$288))</f>
        <v>3396000</v>
      </c>
      <c r="F173" s="176" cm="1">
        <f t="array" ref="F173">_xlfn.XLOOKUP(F$1,'PY1 Data(H)'!$A$1:$CZ$1,_xlfn.XLOOKUP($A173,'PY1 Data(H)'!$A$1:$A$288,'PY1 Data(H)'!$A$1:$CZ$288))</f>
        <v>4495390</v>
      </c>
      <c r="G173" s="176" cm="1">
        <f t="array" ref="G173">_xlfn.XLOOKUP(G$1,'PY1 Data(H)'!$A$1:$CZ$1,_xlfn.XLOOKUP($A173,'PY1 Data(H)'!$A$1:$A$288,'PY1 Data(H)'!$A$1:$CZ$288))</f>
        <v>0</v>
      </c>
      <c r="H173" s="176" cm="1">
        <f t="array" ref="H173">_xlfn.XLOOKUP(H$1,'PY1 Data(H)'!$A$1:$CZ$1,_xlfn.XLOOKUP($A173,'PY1 Data(H)'!$A$1:$A$288,'PY1 Data(H)'!$A$1:$CZ$288))</f>
        <v>13156791</v>
      </c>
      <c r="I173" s="176" cm="1">
        <f t="array" ref="I173">_xlfn.XLOOKUP(I$1,'PY1 Data(H)'!$A$1:$CZ$1,_xlfn.XLOOKUP($A173,'PY1 Data(H)'!$A$1:$A$288,'PY1 Data(H)'!$A$1:$CZ$288))</f>
        <v>11909891</v>
      </c>
      <c r="J173" s="176" cm="1">
        <f t="array" ref="J173">_xlfn.XLOOKUP(J$1,'PY1 Data(H)'!$A$1:$CZ$1,_xlfn.XLOOKUP($A173,'PY1 Data(H)'!$A$1:$A$288,'PY1 Data(H)'!$A$1:$CZ$288))</f>
        <v>14842805</v>
      </c>
      <c r="K173" s="176" cm="1">
        <f t="array" ref="K173">_xlfn.XLOOKUP(K$1,'PY1 Data(H)'!$A$1:$CZ$1,_xlfn.XLOOKUP($A173,'PY1 Data(H)'!$A$1:$A$288,'PY1 Data(H)'!$A$1:$CZ$288))</f>
        <v>20616915</v>
      </c>
      <c r="L173" s="176" cm="1">
        <f t="array" ref="L173">_xlfn.XLOOKUP(L$1,'PY1 Data(H)'!$A$1:$CZ$1,_xlfn.XLOOKUP($A173,'PY1 Data(H)'!$A$1:$A$288,'PY1 Data(H)'!$A$1:$CZ$288))</f>
        <v>20368697</v>
      </c>
      <c r="M173" s="176" cm="1">
        <f t="array" ref="M173">_xlfn.XLOOKUP(M$1,'PY1 Data(H)'!$A$1:$CZ$1,_xlfn.XLOOKUP($A173,'PY1 Data(H)'!$A$1:$A$288,'PY1 Data(H)'!$A$1:$CZ$288))</f>
        <v>121435170</v>
      </c>
      <c r="N173" s="176" cm="1">
        <f t="array" ref="N173">_xlfn.XLOOKUP(N$1,'PY1 Data(H)'!$A$1:$CZ$1,_xlfn.XLOOKUP($A173,'PY1 Data(H)'!$A$1:$A$288,'PY1 Data(H)'!$A$1:$CZ$288))</f>
        <v>406021341</v>
      </c>
      <c r="O173" s="176" cm="1">
        <f t="array" ref="O173">_xlfn.XLOOKUP(O$1,'PY1 Data(H)'!$A$1:$CZ$1,_xlfn.XLOOKUP($A173,'PY1 Data(H)'!$A$1:$A$288,'PY1 Data(H)'!$A$1:$CZ$288))</f>
        <v>50715000</v>
      </c>
      <c r="P173" s="176" cm="1">
        <f t="array" ref="P173">_xlfn.XLOOKUP(P$1,'PY1 Data(H)'!$A$1:$CZ$1,_xlfn.XLOOKUP($A173,'PY1 Data(H)'!$A$1:$A$288,'PY1 Data(H)'!$A$1:$CZ$288))</f>
        <v>380821737</v>
      </c>
      <c r="Q173" s="176" cm="1">
        <f t="array" ref="Q173">_xlfn.XLOOKUP(Q$1,'PY1 Data(H)'!$A$1:$CZ$1,_xlfn.XLOOKUP($A173,'PY1 Data(H)'!$A$1:$A$288,'PY1 Data(H)'!$A$1:$CZ$288))</f>
        <v>39933993</v>
      </c>
      <c r="R173" s="176" cm="1">
        <f t="array" ref="R173">_xlfn.XLOOKUP(R$1,'PY1 Data(H)'!$A$1:$CZ$1,_xlfn.XLOOKUP($A173,'PY1 Data(H)'!$A$1:$A$288,'PY1 Data(H)'!$A$1:$CZ$288))</f>
        <v>9174941</v>
      </c>
      <c r="S173" s="176" cm="1">
        <f t="array" ref="S173">_xlfn.XLOOKUP(S$1,'PY1 Data(H)'!$A$1:$CZ$1,_xlfn.XLOOKUP($A173,'PY1 Data(H)'!$A$1:$A$288,'PY1 Data(H)'!$A$1:$CZ$288))</f>
        <v>21657641</v>
      </c>
      <c r="T173" s="176" cm="1">
        <f t="array" ref="T173">_xlfn.XLOOKUP(T$1,'PY1 Data(H)'!$A$1:$CZ$1,_xlfn.XLOOKUP($A173,'PY1 Data(H)'!$A$1:$A$288,'PY1 Data(H)'!$A$1:$CZ$288))</f>
        <v>0</v>
      </c>
      <c r="U173" s="176" cm="1">
        <f t="array" ref="U173">_xlfn.XLOOKUP(U$1,'PY1 Data(H)'!$A$1:$CZ$1,_xlfn.XLOOKUP($A173,'PY1 Data(H)'!$A$1:$A$288,'PY1 Data(H)'!$A$1:$CZ$288))</f>
        <v>163178809</v>
      </c>
      <c r="V173" s="176" cm="1">
        <f t="array" ref="V173">_xlfn.XLOOKUP(V$1,'PY1 Data(H)'!$A$1:$CZ$1,_xlfn.XLOOKUP($A173,'PY1 Data(H)'!$A$1:$A$288,'PY1 Data(H)'!$A$1:$CZ$288))</f>
        <v>221850944</v>
      </c>
      <c r="W173" s="176" cm="1">
        <f t="array" ref="W173">_xlfn.XLOOKUP(W$1,'PY1 Data(H)'!$A$1:$CZ$1,_xlfn.XLOOKUP($A173,'PY1 Data(H)'!$A$1:$A$288,'PY1 Data(H)'!$A$1:$CZ$288))</f>
        <v>0</v>
      </c>
      <c r="X173" s="176" cm="1">
        <f t="array" ref="X173">_xlfn.XLOOKUP(X$1,'PY1 Data(H)'!$A$1:$CZ$1,_xlfn.XLOOKUP($A173,'PY1 Data(H)'!$A$1:$A$288,'PY1 Data(H)'!$A$1:$CZ$288))</f>
        <v>5810196</v>
      </c>
      <c r="Y173" s="176" cm="1">
        <f t="array" ref="Y173">_xlfn.XLOOKUP(Y$1,'PY1 Data(H)'!$A$1:$CZ$1,_xlfn.XLOOKUP($A173,'PY1 Data(H)'!$A$1:$A$288,'PY1 Data(H)'!$A$1:$CZ$288))</f>
        <v>8132386</v>
      </c>
      <c r="Z173" s="176" cm="1">
        <f t="array" ref="Z173">_xlfn.XLOOKUP(Z$1,'PY1 Data(H)'!$A$1:$CZ$1,_xlfn.XLOOKUP($A173,'PY1 Data(H)'!$A$1:$A$288,'PY1 Data(H)'!$A$1:$CZ$288))</f>
        <v>51311111</v>
      </c>
      <c r="AA173" s="176" cm="1">
        <f t="array" ref="AA173">_xlfn.XLOOKUP(AA$1,'PY1 Data(H)'!$A$1:$CZ$1,_xlfn.XLOOKUP($A173,'PY1 Data(H)'!$A$1:$A$288,'PY1 Data(H)'!$A$1:$CZ$288))</f>
        <v>36802200</v>
      </c>
      <c r="AB173" s="176" cm="1">
        <f t="array" ref="AB173">_xlfn.XLOOKUP(AB$1,'PY1 Data(H)'!$A$1:$CZ$1,_xlfn.XLOOKUP($A173,'PY1 Data(H)'!$A$1:$A$288,'PY1 Data(H)'!$A$1:$CZ$288))</f>
        <v>30675000</v>
      </c>
      <c r="AC173" s="176" cm="1">
        <f t="array" ref="AC173">_xlfn.XLOOKUP(AC$1,'PY1 Data(H)'!$A$1:$CZ$1,_xlfn.XLOOKUP($A173,'PY1 Data(H)'!$A$1:$A$288,'PY1 Data(H)'!$A$1:$CZ$288))</f>
        <v>72868621</v>
      </c>
      <c r="AD173" s="176" cm="1">
        <f t="array" ref="AD173">_xlfn.XLOOKUP(AD$1,'PY1 Data(H)'!$A$1:$CZ$1,_xlfn.XLOOKUP($A173,'PY1 Data(H)'!$A$1:$A$288,'PY1 Data(H)'!$A$1:$CZ$288))</f>
        <v>18950000</v>
      </c>
      <c r="AE173" s="176" cm="1">
        <f t="array" ref="AE173">_xlfn.XLOOKUP(AE$1,'PY1 Data(H)'!$A$1:$CZ$1,_xlfn.XLOOKUP($A173,'PY1 Data(H)'!$A$1:$A$288,'PY1 Data(H)'!$A$1:$CZ$288))</f>
        <v>100710954</v>
      </c>
      <c r="AF173" s="176" cm="1">
        <f t="array" ref="AF173">_xlfn.XLOOKUP(AF$1,'PY1 Data(H)'!$A$1:$CZ$1,_xlfn.XLOOKUP($A173,'PY1 Data(H)'!$A$1:$A$288,'PY1 Data(H)'!$A$1:$CZ$288))</f>
        <v>119433765</v>
      </c>
      <c r="AG173" s="176" cm="1">
        <f t="array" ref="AG173">_xlfn.XLOOKUP(AG$1,'PY1 Data(H)'!$A$1:$CZ$1,_xlfn.XLOOKUP($A173,'PY1 Data(H)'!$A$1:$A$288,'PY1 Data(H)'!$A$1:$CZ$288))</f>
        <v>67375963</v>
      </c>
      <c r="AH173" s="176" cm="1">
        <f t="array" ref="AH173">_xlfn.XLOOKUP(AH$1,'PY1 Data(H)'!$A$1:$CZ$1,_xlfn.XLOOKUP($A173,'PY1 Data(H)'!$A$1:$A$288,'PY1 Data(H)'!$A$1:$CZ$288))</f>
        <v>58741499</v>
      </c>
      <c r="AI173" s="176" cm="1">
        <f t="array" ref="AI173">_xlfn.XLOOKUP(AI$1,'PY1 Data(H)'!$A$1:$CZ$1,_xlfn.XLOOKUP($A173,'PY1 Data(H)'!$A$1:$A$288,'PY1 Data(H)'!$A$1:$CZ$288))</f>
        <v>552839985</v>
      </c>
      <c r="AJ173" s="176" cm="1">
        <f t="array" ref="AJ173">_xlfn.XLOOKUP(AJ$1,'PY1 Data(H)'!$A$1:$CZ$1,_xlfn.XLOOKUP($A173,'PY1 Data(H)'!$A$1:$A$288,'PY1 Data(H)'!$A$1:$CZ$288))</f>
        <v>32617989</v>
      </c>
      <c r="AK173" s="176" cm="1">
        <f t="array" ref="AK173">_xlfn.XLOOKUP(AK$1,'PY1 Data(H)'!$A$1:$CZ$1,_xlfn.XLOOKUP($A173,'PY1 Data(H)'!$A$1:$A$288,'PY1 Data(H)'!$A$1:$CZ$288))</f>
        <v>812862021</v>
      </c>
      <c r="AL173" s="176" cm="1">
        <f t="array" ref="AL173">_xlfn.XLOOKUP(AL$1,'PY1 Data(H)'!$A$1:$CZ$1,_xlfn.XLOOKUP($A173,'PY1 Data(H)'!$A$1:$A$288,'PY1 Data(H)'!$A$1:$CZ$288))</f>
        <v>47541617</v>
      </c>
      <c r="AM173" s="176" cm="1">
        <f t="array" ref="AM173">_xlfn.XLOOKUP(AM$1,'PY1 Data(H)'!$A$1:$CZ$1,_xlfn.XLOOKUP($A173,'PY1 Data(H)'!$A$1:$A$288,'PY1 Data(H)'!$A$1:$CZ$288))</f>
        <v>228925585</v>
      </c>
      <c r="AN173" s="176" cm="1">
        <f t="array" ref="AN173">_xlfn.XLOOKUP(AN$1,'PY1 Data(H)'!$A$1:$CZ$1,_xlfn.XLOOKUP($A173,'PY1 Data(H)'!$A$1:$A$288,'PY1 Data(H)'!$A$1:$CZ$288))</f>
        <v>8035749</v>
      </c>
      <c r="AO173" s="176" cm="1">
        <f t="array" ref="AO173">_xlfn.XLOOKUP(AO$1,'PY1 Data(H)'!$A$1:$CZ$1,_xlfn.XLOOKUP($A173,'PY1 Data(H)'!$A$1:$A$288,'PY1 Data(H)'!$A$1:$CZ$288))</f>
        <v>3444280</v>
      </c>
      <c r="AP173" s="176" cm="1">
        <f t="array" ref="AP173">_xlfn.XLOOKUP(AP$1,'PY1 Data(H)'!$A$1:$CZ$1,_xlfn.XLOOKUP($A173,'PY1 Data(H)'!$A$1:$A$288,'PY1 Data(H)'!$A$1:$CZ$288))</f>
        <v>0</v>
      </c>
      <c r="AQ173" s="176" cm="1">
        <f t="array" ref="AQ173">_xlfn.XLOOKUP(AQ$1,'PY1 Data(H)'!$A$1:$CZ$1,_xlfn.XLOOKUP($A173,'PY1 Data(H)'!$A$1:$A$288,'PY1 Data(H)'!$A$1:$CZ$288))</f>
        <v>20899799</v>
      </c>
      <c r="AR173" s="176" cm="1">
        <f t="array" ref="AR173">_xlfn.XLOOKUP(AR$1,'PY1 Data(H)'!$A$1:$CZ$1,_xlfn.XLOOKUP($A173,'PY1 Data(H)'!$A$1:$A$288,'PY1 Data(H)'!$A$1:$CZ$288))</f>
        <v>0</v>
      </c>
      <c r="AS173" s="176" cm="1">
        <f t="array" ref="AS173">_xlfn.XLOOKUP(AS$1,'PY1 Data(H)'!$A$1:$CZ$1,_xlfn.XLOOKUP($A173,'PY1 Data(H)'!$A$1:$A$288,'PY1 Data(H)'!$A$1:$CZ$288))</f>
        <v>20691672</v>
      </c>
      <c r="AT173" s="176" cm="1">
        <f t="array" ref="AT173">_xlfn.XLOOKUP(AT$1,'PY1 Data(H)'!$A$1:$CZ$1,_xlfn.XLOOKUP($A173,'PY1 Data(H)'!$A$1:$A$288,'PY1 Data(H)'!$A$1:$CZ$288))</f>
        <v>175663782</v>
      </c>
      <c r="AU173" s="176" cm="1">
        <f t="array" ref="AU173">_xlfn.XLOOKUP(AU$1,'PY1 Data(H)'!$A$1:$CZ$1,_xlfn.XLOOKUP($A173,'PY1 Data(H)'!$A$1:$A$288,'PY1 Data(H)'!$A$1:$CZ$288))</f>
        <v>39823961</v>
      </c>
      <c r="AV173" s="176" cm="1">
        <f t="array" ref="AV173">_xlfn.XLOOKUP(AV$1,'PY1 Data(H)'!$A$1:$CZ$1,_xlfn.XLOOKUP($A173,'PY1 Data(H)'!$A$1:$A$288,'PY1 Data(H)'!$A$1:$CZ$288))</f>
        <v>183348372</v>
      </c>
      <c r="AW173" s="176" cm="1">
        <f t="array" ref="AW173">_xlfn.XLOOKUP(AW$1,'PY1 Data(H)'!$A$1:$CZ$1,_xlfn.XLOOKUP($A173,'PY1 Data(H)'!$A$1:$A$288,'PY1 Data(H)'!$A$1:$CZ$288))</f>
        <v>14334571</v>
      </c>
      <c r="AX173" s="176" cm="1">
        <f t="array" ref="AX173">_xlfn.XLOOKUP(AX$1,'PY1 Data(H)'!$A$1:$CZ$1,_xlfn.XLOOKUP($A173,'PY1 Data(H)'!$A$1:$A$288,'PY1 Data(H)'!$A$1:$CZ$288))</f>
        <v>52655814</v>
      </c>
      <c r="AY173" s="176" cm="1">
        <f t="array" ref="AY173">_xlfn.XLOOKUP(AY$1,'PY1 Data(H)'!$A$1:$CZ$1,_xlfn.XLOOKUP($A173,'PY1 Data(H)'!$A$1:$A$288,'PY1 Data(H)'!$A$1:$CZ$288))</f>
        <v>0</v>
      </c>
      <c r="AZ173" s="176" cm="1">
        <f t="array" ref="AZ173">_xlfn.XLOOKUP(AZ$1,'PY1 Data(H)'!$A$1:$CZ$1,_xlfn.XLOOKUP($A173,'PY1 Data(H)'!$A$1:$A$288,'PY1 Data(H)'!$A$1:$CZ$288))</f>
        <v>205894020</v>
      </c>
      <c r="BA173" s="176" cm="1">
        <f t="array" ref="BA173">_xlfn.XLOOKUP(BA$1,'PY1 Data(H)'!$A$1:$CZ$1,_xlfn.XLOOKUP($A173,'PY1 Data(H)'!$A$1:$A$288,'PY1 Data(H)'!$A$1:$CZ$288))</f>
        <v>24021270</v>
      </c>
      <c r="BB173" s="176" cm="1">
        <f t="array" ref="BB173">_xlfn.XLOOKUP(BB$1,'PY1 Data(H)'!$A$1:$CZ$1,_xlfn.XLOOKUP($A173,'PY1 Data(H)'!$A$1:$A$288,'PY1 Data(H)'!$A$1:$CZ$288))</f>
        <v>331500535</v>
      </c>
      <c r="BC173" s="176" cm="1">
        <f t="array" ref="BC173">_xlfn.XLOOKUP(BC$1,'PY1 Data(H)'!$A$1:$CZ$1,_xlfn.XLOOKUP($A173,'PY1 Data(H)'!$A$1:$A$288,'PY1 Data(H)'!$A$1:$CZ$288))</f>
        <v>14747667</v>
      </c>
      <c r="BD173" s="176" cm="1">
        <f t="array" ref="BD173">_xlfn.XLOOKUP(BD$1,'PY1 Data(H)'!$A$1:$CZ$1,_xlfn.XLOOKUP($A173,'PY1 Data(H)'!$A$1:$A$288,'PY1 Data(H)'!$A$1:$CZ$288))</f>
        <v>90038163</v>
      </c>
      <c r="BE173" s="176" cm="1">
        <f t="array" ref="BE173">_xlfn.XLOOKUP(BE$1,'PY1 Data(H)'!$A$1:$CZ$1,_xlfn.XLOOKUP($A173,'PY1 Data(H)'!$A$1:$A$288,'PY1 Data(H)'!$A$1:$CZ$288))</f>
        <v>41736280</v>
      </c>
      <c r="BF173" s="176" cm="1">
        <f t="array" ref="BF173">_xlfn.XLOOKUP(BF$1,'PY1 Data(H)'!$A$1:$CZ$1,_xlfn.XLOOKUP($A173,'PY1 Data(H)'!$A$1:$A$288,'PY1 Data(H)'!$A$1:$CZ$288))</f>
        <v>99290575</v>
      </c>
      <c r="BG173" s="176" cm="1">
        <f t="array" ref="BG173">_xlfn.XLOOKUP(BG$1,'PY1 Data(H)'!$A$1:$CZ$1,_xlfn.XLOOKUP($A173,'PY1 Data(H)'!$A$1:$A$288,'PY1 Data(H)'!$A$1:$CZ$288))</f>
        <v>30289921</v>
      </c>
      <c r="BH173" s="176" cm="1">
        <f t="array" ref="BH173">_xlfn.XLOOKUP(BH$1,'PY1 Data(H)'!$A$1:$CZ$1,_xlfn.XLOOKUP($A173,'PY1 Data(H)'!$A$1:$A$288,'PY1 Data(H)'!$A$1:$CZ$288))</f>
        <v>8398629</v>
      </c>
      <c r="BI173" s="176" cm="1">
        <f t="array" ref="BI173">_xlfn.XLOOKUP(BI$1,'PY1 Data(H)'!$A$1:$CZ$1,_xlfn.XLOOKUP($A173,'PY1 Data(H)'!$A$1:$A$288,'PY1 Data(H)'!$A$1:$CZ$288))</f>
        <v>14059521</v>
      </c>
      <c r="BJ173" s="176" cm="1">
        <f t="array" ref="BJ173">_xlfn.XLOOKUP(BJ$1,'PY1 Data(H)'!$A$1:$CZ$1,_xlfn.XLOOKUP($A173,'PY1 Data(H)'!$A$1:$A$288,'PY1 Data(H)'!$A$1:$CZ$288))</f>
        <v>24112267</v>
      </c>
      <c r="BK173" s="176" cm="1">
        <f t="array" ref="BK173">_xlfn.XLOOKUP(BK$1,'PY1 Data(H)'!$A$1:$CZ$1,_xlfn.XLOOKUP($A173,'PY1 Data(H)'!$A$1:$A$288,'PY1 Data(H)'!$A$1:$CZ$288))</f>
        <v>1795609181</v>
      </c>
      <c r="BL173" s="176" cm="1">
        <f t="array" ref="BL173">_xlfn.XLOOKUP(BL$1,'PY1 Data(H)'!$A$1:$CZ$1,_xlfn.XLOOKUP($A173,'PY1 Data(H)'!$A$1:$A$288,'PY1 Data(H)'!$A$1:$CZ$288))</f>
        <v>319026</v>
      </c>
      <c r="BM173" s="176" cm="1">
        <f t="array" ref="BM173">_xlfn.XLOOKUP(BM$1,'PY1 Data(H)'!$A$1:$CZ$1,_xlfn.XLOOKUP($A173,'PY1 Data(H)'!$A$1:$A$288,'PY1 Data(H)'!$A$1:$CZ$288))</f>
        <v>75533254</v>
      </c>
      <c r="BN173" s="176" cm="1">
        <f t="array" ref="BN173">_xlfn.XLOOKUP(BN$1,'PY1 Data(H)'!$A$1:$CZ$1,_xlfn.XLOOKUP($A173,'PY1 Data(H)'!$A$1:$A$288,'PY1 Data(H)'!$A$1:$CZ$288))</f>
        <v>271363901</v>
      </c>
      <c r="BO173" s="176" cm="1">
        <f t="array" ref="BO173">_xlfn.XLOOKUP(BO$1,'PY1 Data(H)'!$A$1:$CZ$1,_xlfn.XLOOKUP($A173,'PY1 Data(H)'!$A$1:$A$288,'PY1 Data(H)'!$A$1:$CZ$288))</f>
        <v>52689096</v>
      </c>
      <c r="BP173" s="176" cm="1">
        <f t="array" ref="BP173">_xlfn.XLOOKUP(BP$1,'PY1 Data(H)'!$A$1:$CZ$1,_xlfn.XLOOKUP($A173,'PY1 Data(H)'!$A$1:$A$288,'PY1 Data(H)'!$A$1:$CZ$288))</f>
        <v>437916198</v>
      </c>
      <c r="BQ173" s="176" cm="1">
        <f t="array" ref="BQ173">_xlfn.XLOOKUP(BQ$1,'PY1 Data(H)'!$A$1:$CZ$1,_xlfn.XLOOKUP($A173,'PY1 Data(H)'!$A$1:$A$288,'PY1 Data(H)'!$A$1:$CZ$288))</f>
        <v>11114175</v>
      </c>
      <c r="BR173" s="176" cm="1">
        <f t="array" ref="BR173">_xlfn.XLOOKUP(BR$1,'PY1 Data(H)'!$A$1:$CZ$1,_xlfn.XLOOKUP($A173,'PY1 Data(H)'!$A$1:$A$288,'PY1 Data(H)'!$A$1:$CZ$288))</f>
        <v>245301207</v>
      </c>
      <c r="BS173" s="176" cm="1">
        <f t="array" ref="BS173">_xlfn.XLOOKUP(BS$1,'PY1 Data(H)'!$A$1:$CZ$1,_xlfn.XLOOKUP($A173,'PY1 Data(H)'!$A$1:$A$288,'PY1 Data(H)'!$A$1:$CZ$288))</f>
        <v>310244578</v>
      </c>
      <c r="BT173" s="176" cm="1">
        <f t="array" ref="BT173">_xlfn.XLOOKUP(BT$1,'PY1 Data(H)'!$A$1:$CZ$1,_xlfn.XLOOKUP($A173,'PY1 Data(H)'!$A$1:$A$288,'PY1 Data(H)'!$A$1:$CZ$288))</f>
        <v>7726890</v>
      </c>
      <c r="BU173" s="176" cm="1">
        <f t="array" ref="BU173">_xlfn.XLOOKUP(BU$1,'PY1 Data(H)'!$A$1:$CZ$1,_xlfn.XLOOKUP($A173,'PY1 Data(H)'!$A$1:$A$288,'PY1 Data(H)'!$A$1:$CZ$288))</f>
        <v>26973320</v>
      </c>
      <c r="BV173" s="176" cm="1">
        <f t="array" ref="BV173">_xlfn.XLOOKUP(BV$1,'PY1 Data(H)'!$A$1:$CZ$1,_xlfn.XLOOKUP($A173,'PY1 Data(H)'!$A$1:$A$288,'PY1 Data(H)'!$A$1:$CZ$288))</f>
        <v>96412185</v>
      </c>
      <c r="BW173" s="176" cm="1">
        <f t="array" ref="BW173">_xlfn.XLOOKUP(BW$1,'PY1 Data(H)'!$A$1:$CZ$1,_xlfn.XLOOKUP($A173,'PY1 Data(H)'!$A$1:$A$288,'PY1 Data(H)'!$A$1:$CZ$288))</f>
        <v>7191837</v>
      </c>
      <c r="BX173" s="176" cm="1">
        <f t="array" ref="BX173">_xlfn.XLOOKUP(BX$1,'PY1 Data(H)'!$A$1:$CZ$1,_xlfn.XLOOKUP($A173,'PY1 Data(H)'!$A$1:$A$288,'PY1 Data(H)'!$A$1:$CZ$288))</f>
        <v>9267535</v>
      </c>
      <c r="BY173" s="176" cm="1">
        <f t="array" ref="BY173">_xlfn.XLOOKUP(BY$1,'PY1 Data(H)'!$A$1:$CZ$1,_xlfn.XLOOKUP($A173,'PY1 Data(H)'!$A$1:$A$288,'PY1 Data(H)'!$A$1:$CZ$288))</f>
        <v>143855230</v>
      </c>
      <c r="BZ173" s="176" cm="1">
        <f t="array" ref="BZ173">_xlfn.XLOOKUP(BZ$1,'PY1 Data(H)'!$A$1:$CZ$1,_xlfn.XLOOKUP($A173,'PY1 Data(H)'!$A$1:$A$288,'PY1 Data(H)'!$A$1:$CZ$288))</f>
        <v>17270340</v>
      </c>
      <c r="CA173" s="176" cm="1">
        <f t="array" ref="CA173">_xlfn.XLOOKUP(CA$1,'PY1 Data(H)'!$A$1:$CZ$1,_xlfn.XLOOKUP($A173,'PY1 Data(H)'!$A$1:$A$288,'PY1 Data(H)'!$A$1:$CZ$288))</f>
        <v>161854755</v>
      </c>
      <c r="CB173" s="176" cm="1">
        <f t="array" ref="CB173">_xlfn.XLOOKUP(CB$1,'PY1 Data(H)'!$A$1:$CZ$1,_xlfn.XLOOKUP($A173,'PY1 Data(H)'!$A$1:$A$288,'PY1 Data(H)'!$A$1:$CZ$288))</f>
        <v>21539546</v>
      </c>
      <c r="CC173" s="176" cm="1">
        <f t="array" ref="CC173">_xlfn.XLOOKUP(CC$1,'PY1 Data(H)'!$A$1:$CZ$1,_xlfn.XLOOKUP($A173,'PY1 Data(H)'!$A$1:$A$288,'PY1 Data(H)'!$A$1:$CZ$288))</f>
        <v>35121295</v>
      </c>
      <c r="CD173" s="176" cm="1">
        <f t="array" ref="CD173">_xlfn.XLOOKUP(CD$1,'PY1 Data(H)'!$A$1:$CZ$1,_xlfn.XLOOKUP($A173,'PY1 Data(H)'!$A$1:$A$288,'PY1 Data(H)'!$A$1:$CZ$288))</f>
        <v>46437459</v>
      </c>
      <c r="CE173" s="176" cm="1">
        <f t="array" ref="CE173">_xlfn.XLOOKUP(CE$1,'PY1 Data(H)'!$A$1:$CZ$1,_xlfn.XLOOKUP($A173,'PY1 Data(H)'!$A$1:$A$288,'PY1 Data(H)'!$A$1:$CZ$288))</f>
        <v>47948636</v>
      </c>
      <c r="CF173" s="176" cm="1">
        <f t="array" ref="CF173">_xlfn.XLOOKUP(CF$1,'PY1 Data(H)'!$A$1:$CZ$1,_xlfn.XLOOKUP($A173,'PY1 Data(H)'!$A$1:$A$288,'PY1 Data(H)'!$A$1:$CZ$288))</f>
        <v>39188526</v>
      </c>
      <c r="CG173" s="176" cm="1">
        <f t="array" ref="CG173">_xlfn.XLOOKUP(CG$1,'PY1 Data(H)'!$A$1:$CZ$1,_xlfn.XLOOKUP($A173,'PY1 Data(H)'!$A$1:$A$288,'PY1 Data(H)'!$A$1:$CZ$288))</f>
        <v>115860061</v>
      </c>
      <c r="CH173" s="176" cm="1">
        <f t="array" ref="CH173">_xlfn.XLOOKUP(CH$1,'PY1 Data(H)'!$A$1:$CZ$1,_xlfn.XLOOKUP($A173,'PY1 Data(H)'!$A$1:$A$288,'PY1 Data(H)'!$A$1:$CZ$288))</f>
        <v>38460918</v>
      </c>
      <c r="CI173" s="176" cm="1">
        <f t="array" ref="CI173">_xlfn.XLOOKUP(CI$1,'PY1 Data(H)'!$A$1:$CZ$1,_xlfn.XLOOKUP($A173,'PY1 Data(H)'!$A$1:$A$288,'PY1 Data(H)'!$A$1:$CZ$288))</f>
        <v>18011461</v>
      </c>
      <c r="CJ173" s="176" cm="1">
        <f t="array" ref="CJ173">_xlfn.XLOOKUP(CJ$1,'PY1 Data(H)'!$A$1:$CZ$1,_xlfn.XLOOKUP($A173,'PY1 Data(H)'!$A$1:$A$288,'PY1 Data(H)'!$A$1:$CZ$288))</f>
        <v>33073696</v>
      </c>
      <c r="CK173" s="176" cm="1">
        <f t="array" ref="CK173">_xlfn.XLOOKUP(CK$1,'PY1 Data(H)'!$A$1:$CZ$1,_xlfn.XLOOKUP($A173,'PY1 Data(H)'!$A$1:$A$288,'PY1 Data(H)'!$A$1:$CZ$288))</f>
        <v>44139332</v>
      </c>
      <c r="CL173" s="176" cm="1">
        <f t="array" ref="CL173">_xlfn.XLOOKUP(CL$1,'PY1 Data(H)'!$A$1:$CZ$1,_xlfn.XLOOKUP($A173,'PY1 Data(H)'!$A$1:$A$288,'PY1 Data(H)'!$A$1:$CZ$288))</f>
        <v>15634857</v>
      </c>
      <c r="CM173" s="176" cm="1">
        <f t="array" ref="CM173">_xlfn.XLOOKUP(CM$1,'PY1 Data(H)'!$A$1:$CZ$1,_xlfn.XLOOKUP($A173,'PY1 Data(H)'!$A$1:$A$288,'PY1 Data(H)'!$A$1:$CZ$288))</f>
        <v>2007272</v>
      </c>
      <c r="CN173" s="176" cm="1">
        <f t="array" ref="CN173">_xlfn.XLOOKUP(CN$1,'PY1 Data(H)'!$A$1:$CZ$1,_xlfn.XLOOKUP($A173,'PY1 Data(H)'!$A$1:$A$288,'PY1 Data(H)'!$A$1:$CZ$288))</f>
        <v>0</v>
      </c>
      <c r="CO173" s="176" cm="1">
        <f t="array" ref="CO173">_xlfn.XLOOKUP(CO$1,'PY1 Data(H)'!$A$1:$CZ$1,_xlfn.XLOOKUP($A173,'PY1 Data(H)'!$A$1:$A$288,'PY1 Data(H)'!$A$1:$CZ$288))</f>
        <v>397600124</v>
      </c>
      <c r="CP173" s="176" cm="1">
        <f t="array" ref="CP173">_xlfn.XLOOKUP(CP$1,'PY1 Data(H)'!$A$1:$CZ$1,_xlfn.XLOOKUP($A173,'PY1 Data(H)'!$A$1:$A$288,'PY1 Data(H)'!$A$1:$CZ$288))</f>
        <v>19769784</v>
      </c>
      <c r="CQ173" s="176" cm="1">
        <f t="array" ref="CQ173">_xlfn.XLOOKUP(CQ$1,'PY1 Data(H)'!$A$1:$CZ$1,_xlfn.XLOOKUP($A173,'PY1 Data(H)'!$A$1:$A$288,'PY1 Data(H)'!$A$1:$CZ$288))</f>
        <v>2767541745</v>
      </c>
      <c r="CR173" s="176" cm="1">
        <f t="array" ref="CR173">_xlfn.XLOOKUP(CR$1,'PY1 Data(H)'!$A$1:$CZ$1,_xlfn.XLOOKUP($A173,'PY1 Data(H)'!$A$1:$A$288,'PY1 Data(H)'!$A$1:$CZ$288))</f>
        <v>5473072</v>
      </c>
      <c r="CS173" s="176" cm="1">
        <f t="array" ref="CS173">_xlfn.XLOOKUP(CS$1,'PY1 Data(H)'!$A$1:$CZ$1,_xlfn.XLOOKUP($A173,'PY1 Data(H)'!$A$1:$A$288,'PY1 Data(H)'!$A$1:$CZ$288))</f>
        <v>114458</v>
      </c>
      <c r="CT173" s="176" cm="1">
        <f t="array" ref="CT173">_xlfn.XLOOKUP(CT$1,'PY1 Data(H)'!$A$1:$CZ$1,_xlfn.XLOOKUP($A173,'PY1 Data(H)'!$A$1:$A$288,'PY1 Data(H)'!$A$1:$CZ$288))</f>
        <v>43590357</v>
      </c>
      <c r="CU173" s="176" cm="1">
        <f t="array" ref="CU173">_xlfn.XLOOKUP(CU$1,'PY1 Data(H)'!$A$1:$CZ$1,_xlfn.XLOOKUP($A173,'PY1 Data(H)'!$A$1:$A$288,'PY1 Data(H)'!$A$1:$CZ$288))</f>
        <v>70254000</v>
      </c>
      <c r="CV173" s="176" cm="1">
        <f t="array" ref="CV173">_xlfn.XLOOKUP(CV$1,'PY1 Data(H)'!$A$1:$CZ$1,_xlfn.XLOOKUP($A173,'PY1 Data(H)'!$A$1:$A$288,'PY1 Data(H)'!$A$1:$CZ$288))</f>
        <v>24728076</v>
      </c>
      <c r="CW173" s="176" cm="1">
        <f t="array" ref="CW173">_xlfn.XLOOKUP(CW$1,'PY1 Data(H)'!$A$1:$CZ$1,_xlfn.XLOOKUP($A173,'PY1 Data(H)'!$A$1:$A$288,'PY1 Data(H)'!$A$1:$CZ$288))</f>
        <v>13130103</v>
      </c>
      <c r="CX173" s="176" cm="1">
        <f t="array" ref="CX173">_xlfn.XLOOKUP(CX$1,'PY1 Data(H)'!$A$1:$CZ$1,_xlfn.XLOOKUP($A173,'PY1 Data(H)'!$A$1:$A$288,'PY1 Data(H)'!$A$1:$CZ$288))</f>
        <v>19261193</v>
      </c>
      <c r="CY173" s="176" cm="1">
        <f t="array" ref="CY173">_xlfn.XLOOKUP(CY$1,'PY1 Data(H)'!$A$1:$CZ$1,_xlfn.XLOOKUP($A173,'PY1 Data(H)'!$A$1:$A$288,'PY1 Data(H)'!$A$1:$CZ$288))</f>
        <v>13096046</v>
      </c>
    </row>
    <row r="174" spans="1:103" x14ac:dyDescent="0.3">
      <c r="A174">
        <v>343</v>
      </c>
      <c r="D174" s="176" cm="1">
        <f t="array" ref="D174">_xlfn.XLOOKUP(D$1,'PY1 Data(H)'!$A$1:$CZ$1,_xlfn.XLOOKUP($A174,'PY1 Data(H)'!$A$1:$A$288,'PY1 Data(H)'!$A$1:$CZ$288))</f>
        <v>7193036</v>
      </c>
      <c r="E174" s="176" cm="1">
        <f t="array" ref="E174">_xlfn.XLOOKUP(E$1,'PY1 Data(H)'!$A$1:$CZ$1,_xlfn.XLOOKUP($A174,'PY1 Data(H)'!$A$1:$A$288,'PY1 Data(H)'!$A$1:$CZ$288))</f>
        <v>4411596</v>
      </c>
      <c r="F174" s="176" cm="1">
        <f t="array" ref="F174">_xlfn.XLOOKUP(F$1,'PY1 Data(H)'!$A$1:$CZ$1,_xlfn.XLOOKUP($A174,'PY1 Data(H)'!$A$1:$A$288,'PY1 Data(H)'!$A$1:$CZ$288))</f>
        <v>1161499</v>
      </c>
      <c r="G174" s="176" cm="1">
        <f t="array" ref="G174">_xlfn.XLOOKUP(G$1,'PY1 Data(H)'!$A$1:$CZ$1,_xlfn.XLOOKUP($A174,'PY1 Data(H)'!$A$1:$A$288,'PY1 Data(H)'!$A$1:$CZ$288))</f>
        <v>0</v>
      </c>
      <c r="H174" s="176" cm="1">
        <f t="array" ref="H174">_xlfn.XLOOKUP(H$1,'PY1 Data(H)'!$A$1:$CZ$1,_xlfn.XLOOKUP($A174,'PY1 Data(H)'!$A$1:$A$288,'PY1 Data(H)'!$A$1:$CZ$288))</f>
        <v>6089796</v>
      </c>
      <c r="I174" s="176" cm="1">
        <f t="array" ref="I174">_xlfn.XLOOKUP(I$1,'PY1 Data(H)'!$A$1:$CZ$1,_xlfn.XLOOKUP($A174,'PY1 Data(H)'!$A$1:$A$288,'PY1 Data(H)'!$A$1:$CZ$288))</f>
        <v>1041327</v>
      </c>
      <c r="J174" s="176" cm="1">
        <f t="array" ref="J174">_xlfn.XLOOKUP(J$1,'PY1 Data(H)'!$A$1:$CZ$1,_xlfn.XLOOKUP($A174,'PY1 Data(H)'!$A$1:$A$288,'PY1 Data(H)'!$A$1:$CZ$288))</f>
        <v>1919670</v>
      </c>
      <c r="K174" s="176" cm="1">
        <f t="array" ref="K174">_xlfn.XLOOKUP(K$1,'PY1 Data(H)'!$A$1:$CZ$1,_xlfn.XLOOKUP($A174,'PY1 Data(H)'!$A$1:$A$288,'PY1 Data(H)'!$A$1:$CZ$288))</f>
        <v>2127893</v>
      </c>
      <c r="L174" s="176" cm="1">
        <f t="array" ref="L174">_xlfn.XLOOKUP(L$1,'PY1 Data(H)'!$A$1:$CZ$1,_xlfn.XLOOKUP($A174,'PY1 Data(H)'!$A$1:$A$288,'PY1 Data(H)'!$A$1:$CZ$288))</f>
        <v>2136214</v>
      </c>
      <c r="M174" s="176" cm="1">
        <f t="array" ref="M174">_xlfn.XLOOKUP(M$1,'PY1 Data(H)'!$A$1:$CZ$1,_xlfn.XLOOKUP($A174,'PY1 Data(H)'!$A$1:$A$288,'PY1 Data(H)'!$A$1:$CZ$288))</f>
        <v>12668533</v>
      </c>
      <c r="N174" s="176" cm="1">
        <f t="array" ref="N174">_xlfn.XLOOKUP(N$1,'PY1 Data(H)'!$A$1:$CZ$1,_xlfn.XLOOKUP($A174,'PY1 Data(H)'!$A$1:$A$288,'PY1 Data(H)'!$A$1:$CZ$288))</f>
        <v>33429861</v>
      </c>
      <c r="O174" s="176" cm="1">
        <f t="array" ref="O174">_xlfn.XLOOKUP(O$1,'PY1 Data(H)'!$A$1:$CZ$1,_xlfn.XLOOKUP($A174,'PY1 Data(H)'!$A$1:$A$288,'PY1 Data(H)'!$A$1:$CZ$288))</f>
        <v>6080000</v>
      </c>
      <c r="P174" s="176" cm="1">
        <f t="array" ref="P174">_xlfn.XLOOKUP(P$1,'PY1 Data(H)'!$A$1:$CZ$1,_xlfn.XLOOKUP($A174,'PY1 Data(H)'!$A$1:$A$288,'PY1 Data(H)'!$A$1:$CZ$288))</f>
        <v>39098886</v>
      </c>
      <c r="Q174" s="176" cm="1">
        <f t="array" ref="Q174">_xlfn.XLOOKUP(Q$1,'PY1 Data(H)'!$A$1:$CZ$1,_xlfn.XLOOKUP($A174,'PY1 Data(H)'!$A$1:$A$288,'PY1 Data(H)'!$A$1:$CZ$288))</f>
        <v>4448342</v>
      </c>
      <c r="R174" s="176" cm="1">
        <f t="array" ref="R174">_xlfn.XLOOKUP(R$1,'PY1 Data(H)'!$A$1:$CZ$1,_xlfn.XLOOKUP($A174,'PY1 Data(H)'!$A$1:$A$288,'PY1 Data(H)'!$A$1:$CZ$288))</f>
        <v>323171</v>
      </c>
      <c r="S174" s="176" cm="1">
        <f t="array" ref="S174">_xlfn.XLOOKUP(S$1,'PY1 Data(H)'!$A$1:$CZ$1,_xlfn.XLOOKUP($A174,'PY1 Data(H)'!$A$1:$A$288,'PY1 Data(H)'!$A$1:$CZ$288))</f>
        <v>4027497</v>
      </c>
      <c r="T174" s="176" cm="1">
        <f t="array" ref="T174">_xlfn.XLOOKUP(T$1,'PY1 Data(H)'!$A$1:$CZ$1,_xlfn.XLOOKUP($A174,'PY1 Data(H)'!$A$1:$A$288,'PY1 Data(H)'!$A$1:$CZ$288))</f>
        <v>0</v>
      </c>
      <c r="U174" s="176" cm="1">
        <f t="array" ref="U174">_xlfn.XLOOKUP(U$1,'PY1 Data(H)'!$A$1:$CZ$1,_xlfn.XLOOKUP($A174,'PY1 Data(H)'!$A$1:$A$288,'PY1 Data(H)'!$A$1:$CZ$288))</f>
        <v>14577808</v>
      </c>
      <c r="V174" s="176" cm="1">
        <f t="array" ref="V174">_xlfn.XLOOKUP(V$1,'PY1 Data(H)'!$A$1:$CZ$1,_xlfn.XLOOKUP($A174,'PY1 Data(H)'!$A$1:$A$288,'PY1 Data(H)'!$A$1:$CZ$288))</f>
        <v>8155159</v>
      </c>
      <c r="W174" s="176" cm="1">
        <f t="array" ref="W174">_xlfn.XLOOKUP(W$1,'PY1 Data(H)'!$A$1:$CZ$1,_xlfn.XLOOKUP($A174,'PY1 Data(H)'!$A$1:$A$288,'PY1 Data(H)'!$A$1:$CZ$288))</f>
        <v>0</v>
      </c>
      <c r="X174" s="176" cm="1">
        <f t="array" ref="X174">_xlfn.XLOOKUP(X$1,'PY1 Data(H)'!$A$1:$CZ$1,_xlfn.XLOOKUP($A174,'PY1 Data(H)'!$A$1:$A$288,'PY1 Data(H)'!$A$1:$CZ$288))</f>
        <v>1568138</v>
      </c>
      <c r="Y174" s="176" cm="1">
        <f t="array" ref="Y174">_xlfn.XLOOKUP(Y$1,'PY1 Data(H)'!$A$1:$CZ$1,_xlfn.XLOOKUP($A174,'PY1 Data(H)'!$A$1:$A$288,'PY1 Data(H)'!$A$1:$CZ$288))</f>
        <v>1714947</v>
      </c>
      <c r="Z174" s="176" cm="1">
        <f t="array" ref="Z174">_xlfn.XLOOKUP(Z$1,'PY1 Data(H)'!$A$1:$CZ$1,_xlfn.XLOOKUP($A174,'PY1 Data(H)'!$A$1:$A$288,'PY1 Data(H)'!$A$1:$CZ$288))</f>
        <v>3673347</v>
      </c>
      <c r="AA174" s="176" cm="1">
        <f t="array" ref="AA174">_xlfn.XLOOKUP(AA$1,'PY1 Data(H)'!$A$1:$CZ$1,_xlfn.XLOOKUP($A174,'PY1 Data(H)'!$A$1:$A$288,'PY1 Data(H)'!$A$1:$CZ$288))</f>
        <v>1788244</v>
      </c>
      <c r="AB174" s="176" cm="1">
        <f t="array" ref="AB174">_xlfn.XLOOKUP(AB$1,'PY1 Data(H)'!$A$1:$CZ$1,_xlfn.XLOOKUP($A174,'PY1 Data(H)'!$A$1:$A$288,'PY1 Data(H)'!$A$1:$CZ$288))</f>
        <v>6400150</v>
      </c>
      <c r="AC174" s="176" cm="1">
        <f t="array" ref="AC174">_xlfn.XLOOKUP(AC$1,'PY1 Data(H)'!$A$1:$CZ$1,_xlfn.XLOOKUP($A174,'PY1 Data(H)'!$A$1:$A$288,'PY1 Data(H)'!$A$1:$CZ$288))</f>
        <v>10878939</v>
      </c>
      <c r="AD174" s="176" cm="1">
        <f t="array" ref="AD174">_xlfn.XLOOKUP(AD$1,'PY1 Data(H)'!$A$1:$CZ$1,_xlfn.XLOOKUP($A174,'PY1 Data(H)'!$A$1:$A$288,'PY1 Data(H)'!$A$1:$CZ$288))</f>
        <v>2520000</v>
      </c>
      <c r="AE174" s="176" cm="1">
        <f t="array" ref="AE174">_xlfn.XLOOKUP(AE$1,'PY1 Data(H)'!$A$1:$CZ$1,_xlfn.XLOOKUP($A174,'PY1 Data(H)'!$A$1:$A$288,'PY1 Data(H)'!$A$1:$CZ$288))</f>
        <v>22591874</v>
      </c>
      <c r="AF174" s="176" cm="1">
        <f t="array" ref="AF174">_xlfn.XLOOKUP(AF$1,'PY1 Data(H)'!$A$1:$CZ$1,_xlfn.XLOOKUP($A174,'PY1 Data(H)'!$A$1:$A$288,'PY1 Data(H)'!$A$1:$CZ$288))</f>
        <v>8721259</v>
      </c>
      <c r="AG174" s="176" cm="1">
        <f t="array" ref="AG174">_xlfn.XLOOKUP(AG$1,'PY1 Data(H)'!$A$1:$CZ$1,_xlfn.XLOOKUP($A174,'PY1 Data(H)'!$A$1:$A$288,'PY1 Data(H)'!$A$1:$CZ$288))</f>
        <v>6124430</v>
      </c>
      <c r="AH174" s="176" cm="1">
        <f t="array" ref="AH174">_xlfn.XLOOKUP(AH$1,'PY1 Data(H)'!$A$1:$CZ$1,_xlfn.XLOOKUP($A174,'PY1 Data(H)'!$A$1:$A$288,'PY1 Data(H)'!$A$1:$CZ$288))</f>
        <v>2530968</v>
      </c>
      <c r="AI174" s="176" cm="1">
        <f t="array" ref="AI174">_xlfn.XLOOKUP(AI$1,'PY1 Data(H)'!$A$1:$CZ$1,_xlfn.XLOOKUP($A174,'PY1 Data(H)'!$A$1:$A$288,'PY1 Data(H)'!$A$1:$CZ$288))</f>
        <v>43574785</v>
      </c>
      <c r="AJ174" s="176" cm="1">
        <f t="array" ref="AJ174">_xlfn.XLOOKUP(AJ$1,'PY1 Data(H)'!$A$1:$CZ$1,_xlfn.XLOOKUP($A174,'PY1 Data(H)'!$A$1:$A$288,'PY1 Data(H)'!$A$1:$CZ$288))</f>
        <v>3395520</v>
      </c>
      <c r="AK174" s="176" cm="1">
        <f t="array" ref="AK174">_xlfn.XLOOKUP(AK$1,'PY1 Data(H)'!$A$1:$CZ$1,_xlfn.XLOOKUP($A174,'PY1 Data(H)'!$A$1:$A$288,'PY1 Data(H)'!$A$1:$CZ$288))</f>
        <v>44483650</v>
      </c>
      <c r="AL174" s="176" cm="1">
        <f t="array" ref="AL174">_xlfn.XLOOKUP(AL$1,'PY1 Data(H)'!$A$1:$CZ$1,_xlfn.XLOOKUP($A174,'PY1 Data(H)'!$A$1:$A$288,'PY1 Data(H)'!$A$1:$CZ$288))</f>
        <v>6799748</v>
      </c>
      <c r="AM174" s="176" cm="1">
        <f t="array" ref="AM174">_xlfn.XLOOKUP(AM$1,'PY1 Data(H)'!$A$1:$CZ$1,_xlfn.XLOOKUP($A174,'PY1 Data(H)'!$A$1:$A$288,'PY1 Data(H)'!$A$1:$CZ$288))</f>
        <v>24173411</v>
      </c>
      <c r="AN174" s="176" cm="1">
        <f t="array" ref="AN174">_xlfn.XLOOKUP(AN$1,'PY1 Data(H)'!$A$1:$CZ$1,_xlfn.XLOOKUP($A174,'PY1 Data(H)'!$A$1:$A$288,'PY1 Data(H)'!$A$1:$CZ$288))</f>
        <v>922533</v>
      </c>
      <c r="AO174" s="176" cm="1">
        <f t="array" ref="AO174">_xlfn.XLOOKUP(AO$1,'PY1 Data(H)'!$A$1:$CZ$1,_xlfn.XLOOKUP($A174,'PY1 Data(H)'!$A$1:$A$288,'PY1 Data(H)'!$A$1:$CZ$288))</f>
        <v>600049</v>
      </c>
      <c r="AP174" s="176" cm="1">
        <f t="array" ref="AP174">_xlfn.XLOOKUP(AP$1,'PY1 Data(H)'!$A$1:$CZ$1,_xlfn.XLOOKUP($A174,'PY1 Data(H)'!$A$1:$A$288,'PY1 Data(H)'!$A$1:$CZ$288))</f>
        <v>0</v>
      </c>
      <c r="AQ174" s="176" cm="1">
        <f t="array" ref="AQ174">_xlfn.XLOOKUP(AQ$1,'PY1 Data(H)'!$A$1:$CZ$1,_xlfn.XLOOKUP($A174,'PY1 Data(H)'!$A$1:$A$288,'PY1 Data(H)'!$A$1:$CZ$288))</f>
        <v>400805</v>
      </c>
      <c r="AR174" s="176" cm="1">
        <f t="array" ref="AR174">_xlfn.XLOOKUP(AR$1,'PY1 Data(H)'!$A$1:$CZ$1,_xlfn.XLOOKUP($A174,'PY1 Data(H)'!$A$1:$A$288,'PY1 Data(H)'!$A$1:$CZ$288))</f>
        <v>0</v>
      </c>
      <c r="AS174" s="176" cm="1">
        <f t="array" ref="AS174">_xlfn.XLOOKUP(AS$1,'PY1 Data(H)'!$A$1:$CZ$1,_xlfn.XLOOKUP($A174,'PY1 Data(H)'!$A$1:$A$288,'PY1 Data(H)'!$A$1:$CZ$288))</f>
        <v>5483515</v>
      </c>
      <c r="AT174" s="176" cm="1">
        <f t="array" ref="AT174">_xlfn.XLOOKUP(AT$1,'PY1 Data(H)'!$A$1:$CZ$1,_xlfn.XLOOKUP($A174,'PY1 Data(H)'!$A$1:$A$288,'PY1 Data(H)'!$A$1:$CZ$288))</f>
        <v>10640825</v>
      </c>
      <c r="AU174" s="176" cm="1">
        <f t="array" ref="AU174">_xlfn.XLOOKUP(AU$1,'PY1 Data(H)'!$A$1:$CZ$1,_xlfn.XLOOKUP($A174,'PY1 Data(H)'!$A$1:$A$288,'PY1 Data(H)'!$A$1:$CZ$288))</f>
        <v>8046726</v>
      </c>
      <c r="AV174" s="176" cm="1">
        <f t="array" ref="AV174">_xlfn.XLOOKUP(AV$1,'PY1 Data(H)'!$A$1:$CZ$1,_xlfn.XLOOKUP($A174,'PY1 Data(H)'!$A$1:$A$288,'PY1 Data(H)'!$A$1:$CZ$288))</f>
        <v>17365486</v>
      </c>
      <c r="AW174" s="176" cm="1">
        <f t="array" ref="AW174">_xlfn.XLOOKUP(AW$1,'PY1 Data(H)'!$A$1:$CZ$1,_xlfn.XLOOKUP($A174,'PY1 Data(H)'!$A$1:$A$288,'PY1 Data(H)'!$A$1:$CZ$288))</f>
        <v>1478546</v>
      </c>
      <c r="AX174" s="176" cm="1">
        <f t="array" ref="AX174">_xlfn.XLOOKUP(AX$1,'PY1 Data(H)'!$A$1:$CZ$1,_xlfn.XLOOKUP($A174,'PY1 Data(H)'!$A$1:$A$288,'PY1 Data(H)'!$A$1:$CZ$288))</f>
        <v>15405543</v>
      </c>
      <c r="AY174" s="176" cm="1">
        <f t="array" ref="AY174">_xlfn.XLOOKUP(AY$1,'PY1 Data(H)'!$A$1:$CZ$1,_xlfn.XLOOKUP($A174,'PY1 Data(H)'!$A$1:$A$288,'PY1 Data(H)'!$A$1:$CZ$288))</f>
        <v>0</v>
      </c>
      <c r="AZ174" s="176" cm="1">
        <f t="array" ref="AZ174">_xlfn.XLOOKUP(AZ$1,'PY1 Data(H)'!$A$1:$CZ$1,_xlfn.XLOOKUP($A174,'PY1 Data(H)'!$A$1:$A$288,'PY1 Data(H)'!$A$1:$CZ$288))</f>
        <v>22312985</v>
      </c>
      <c r="BA174" s="176" cm="1">
        <f t="array" ref="BA174">_xlfn.XLOOKUP(BA$1,'PY1 Data(H)'!$A$1:$CZ$1,_xlfn.XLOOKUP($A174,'PY1 Data(H)'!$A$1:$A$288,'PY1 Data(H)'!$A$1:$CZ$288))</f>
        <v>3708343</v>
      </c>
      <c r="BB174" s="176" cm="1">
        <f t="array" ref="BB174">_xlfn.XLOOKUP(BB$1,'PY1 Data(H)'!$A$1:$CZ$1,_xlfn.XLOOKUP($A174,'PY1 Data(H)'!$A$1:$A$288,'PY1 Data(H)'!$A$1:$CZ$288))</f>
        <v>27475000</v>
      </c>
      <c r="BC174" s="176" cm="1">
        <f t="array" ref="BC174">_xlfn.XLOOKUP(BC$1,'PY1 Data(H)'!$A$1:$CZ$1,_xlfn.XLOOKUP($A174,'PY1 Data(H)'!$A$1:$A$288,'PY1 Data(H)'!$A$1:$CZ$288))</f>
        <v>929152</v>
      </c>
      <c r="BD174" s="176" cm="1">
        <f t="array" ref="BD174">_xlfn.XLOOKUP(BD$1,'PY1 Data(H)'!$A$1:$CZ$1,_xlfn.XLOOKUP($A174,'PY1 Data(H)'!$A$1:$A$288,'PY1 Data(H)'!$A$1:$CZ$288))</f>
        <v>8557986</v>
      </c>
      <c r="BE174" s="176" cm="1">
        <f t="array" ref="BE174">_xlfn.XLOOKUP(BE$1,'PY1 Data(H)'!$A$1:$CZ$1,_xlfn.XLOOKUP($A174,'PY1 Data(H)'!$A$1:$A$288,'PY1 Data(H)'!$A$1:$CZ$288))</f>
        <v>4793000</v>
      </c>
      <c r="BF174" s="176" cm="1">
        <f t="array" ref="BF174">_xlfn.XLOOKUP(BF$1,'PY1 Data(H)'!$A$1:$CZ$1,_xlfn.XLOOKUP($A174,'PY1 Data(H)'!$A$1:$A$288,'PY1 Data(H)'!$A$1:$CZ$288))</f>
        <v>11987742</v>
      </c>
      <c r="BG174" s="176" cm="1">
        <f t="array" ref="BG174">_xlfn.XLOOKUP(BG$1,'PY1 Data(H)'!$A$1:$CZ$1,_xlfn.XLOOKUP($A174,'PY1 Data(H)'!$A$1:$A$288,'PY1 Data(H)'!$A$1:$CZ$288))</f>
        <v>2924149</v>
      </c>
      <c r="BH174" s="176" cm="1">
        <f t="array" ref="BH174">_xlfn.XLOOKUP(BH$1,'PY1 Data(H)'!$A$1:$CZ$1,_xlfn.XLOOKUP($A174,'PY1 Data(H)'!$A$1:$A$288,'PY1 Data(H)'!$A$1:$CZ$288))</f>
        <v>909666</v>
      </c>
      <c r="BI174" s="176" cm="1">
        <f t="array" ref="BI174">_xlfn.XLOOKUP(BI$1,'PY1 Data(H)'!$A$1:$CZ$1,_xlfn.XLOOKUP($A174,'PY1 Data(H)'!$A$1:$A$288,'PY1 Data(H)'!$A$1:$CZ$288))</f>
        <v>0</v>
      </c>
      <c r="BJ174" s="176" cm="1">
        <f t="array" ref="BJ174">_xlfn.XLOOKUP(BJ$1,'PY1 Data(H)'!$A$1:$CZ$1,_xlfn.XLOOKUP($A174,'PY1 Data(H)'!$A$1:$A$288,'PY1 Data(H)'!$A$1:$CZ$288))</f>
        <v>2305326</v>
      </c>
      <c r="BK174" s="176" cm="1">
        <f t="array" ref="BK174">_xlfn.XLOOKUP(BK$1,'PY1 Data(H)'!$A$1:$CZ$1,_xlfn.XLOOKUP($A174,'PY1 Data(H)'!$A$1:$A$288,'PY1 Data(H)'!$A$1:$CZ$288))</f>
        <v>152422241</v>
      </c>
      <c r="BL174" s="176" cm="1">
        <f t="array" ref="BL174">_xlfn.XLOOKUP(BL$1,'PY1 Data(H)'!$A$1:$CZ$1,_xlfn.XLOOKUP($A174,'PY1 Data(H)'!$A$1:$A$288,'PY1 Data(H)'!$A$1:$CZ$288))</f>
        <v>213406</v>
      </c>
      <c r="BM174" s="176" cm="1">
        <f t="array" ref="BM174">_xlfn.XLOOKUP(BM$1,'PY1 Data(H)'!$A$1:$CZ$1,_xlfn.XLOOKUP($A174,'PY1 Data(H)'!$A$1:$A$288,'PY1 Data(H)'!$A$1:$CZ$288))</f>
        <v>69515431</v>
      </c>
      <c r="BN174" s="176" cm="1">
        <f t="array" ref="BN174">_xlfn.XLOOKUP(BN$1,'PY1 Data(H)'!$A$1:$CZ$1,_xlfn.XLOOKUP($A174,'PY1 Data(H)'!$A$1:$A$288,'PY1 Data(H)'!$A$1:$CZ$288))</f>
        <v>12794890</v>
      </c>
      <c r="BO174" s="176" cm="1">
        <f t="array" ref="BO174">_xlfn.XLOOKUP(BO$1,'PY1 Data(H)'!$A$1:$CZ$1,_xlfn.XLOOKUP($A174,'PY1 Data(H)'!$A$1:$A$288,'PY1 Data(H)'!$A$1:$CZ$288))</f>
        <v>4909648</v>
      </c>
      <c r="BP174" s="176" cm="1">
        <f t="array" ref="BP174">_xlfn.XLOOKUP(BP$1,'PY1 Data(H)'!$A$1:$CZ$1,_xlfn.XLOOKUP($A174,'PY1 Data(H)'!$A$1:$A$288,'PY1 Data(H)'!$A$1:$CZ$288))</f>
        <v>47793649</v>
      </c>
      <c r="BQ174" s="176" cm="1">
        <f t="array" ref="BQ174">_xlfn.XLOOKUP(BQ$1,'PY1 Data(H)'!$A$1:$CZ$1,_xlfn.XLOOKUP($A174,'PY1 Data(H)'!$A$1:$A$288,'PY1 Data(H)'!$A$1:$CZ$288))</f>
        <v>1108974</v>
      </c>
      <c r="BR174" s="176" cm="1">
        <f t="array" ref="BR174">_xlfn.XLOOKUP(BR$1,'PY1 Data(H)'!$A$1:$CZ$1,_xlfn.XLOOKUP($A174,'PY1 Data(H)'!$A$1:$A$288,'PY1 Data(H)'!$A$1:$CZ$288))</f>
        <v>17864777</v>
      </c>
      <c r="BS174" s="176" cm="1">
        <f t="array" ref="BS174">_xlfn.XLOOKUP(BS$1,'PY1 Data(H)'!$A$1:$CZ$1,_xlfn.XLOOKUP($A174,'PY1 Data(H)'!$A$1:$A$288,'PY1 Data(H)'!$A$1:$CZ$288))</f>
        <v>22302874</v>
      </c>
      <c r="BT174" s="176" cm="1">
        <f t="array" ref="BT174">_xlfn.XLOOKUP(BT$1,'PY1 Data(H)'!$A$1:$CZ$1,_xlfn.XLOOKUP($A174,'PY1 Data(H)'!$A$1:$A$288,'PY1 Data(H)'!$A$1:$CZ$288))</f>
        <v>706469</v>
      </c>
      <c r="BU174" s="176" cm="1">
        <f t="array" ref="BU174">_xlfn.XLOOKUP(BU$1,'PY1 Data(H)'!$A$1:$CZ$1,_xlfn.XLOOKUP($A174,'PY1 Data(H)'!$A$1:$A$288,'PY1 Data(H)'!$A$1:$CZ$288))</f>
        <v>3689905</v>
      </c>
      <c r="BV174" s="176" cm="1">
        <f t="array" ref="BV174">_xlfn.XLOOKUP(BV$1,'PY1 Data(H)'!$A$1:$CZ$1,_xlfn.XLOOKUP($A174,'PY1 Data(H)'!$A$1:$A$288,'PY1 Data(H)'!$A$1:$CZ$288))</f>
        <v>8525383</v>
      </c>
      <c r="BW174" s="176" cm="1">
        <f t="array" ref="BW174">_xlfn.XLOOKUP(BW$1,'PY1 Data(H)'!$A$1:$CZ$1,_xlfn.XLOOKUP($A174,'PY1 Data(H)'!$A$1:$A$288,'PY1 Data(H)'!$A$1:$CZ$288))</f>
        <v>1080939</v>
      </c>
      <c r="BX174" s="176" cm="1">
        <f t="array" ref="BX174">_xlfn.XLOOKUP(BX$1,'PY1 Data(H)'!$A$1:$CZ$1,_xlfn.XLOOKUP($A174,'PY1 Data(H)'!$A$1:$A$288,'PY1 Data(H)'!$A$1:$CZ$288))</f>
        <v>1772505</v>
      </c>
      <c r="BY174" s="176" cm="1">
        <f t="array" ref="BY174">_xlfn.XLOOKUP(BY$1,'PY1 Data(H)'!$A$1:$CZ$1,_xlfn.XLOOKUP($A174,'PY1 Data(H)'!$A$1:$A$288,'PY1 Data(H)'!$A$1:$CZ$288))</f>
        <v>13166375</v>
      </c>
      <c r="BZ174" s="176" cm="1">
        <f t="array" ref="BZ174">_xlfn.XLOOKUP(BZ$1,'PY1 Data(H)'!$A$1:$CZ$1,_xlfn.XLOOKUP($A174,'PY1 Data(H)'!$A$1:$A$288,'PY1 Data(H)'!$A$1:$CZ$288))</f>
        <v>2839420</v>
      </c>
      <c r="CA174" s="176" cm="1">
        <f t="array" ref="CA174">_xlfn.XLOOKUP(CA$1,'PY1 Data(H)'!$A$1:$CZ$1,_xlfn.XLOOKUP($A174,'PY1 Data(H)'!$A$1:$A$288,'PY1 Data(H)'!$A$1:$CZ$288))</f>
        <v>10745627</v>
      </c>
      <c r="CB174" s="176" cm="1">
        <f t="array" ref="CB174">_xlfn.XLOOKUP(CB$1,'PY1 Data(H)'!$A$1:$CZ$1,_xlfn.XLOOKUP($A174,'PY1 Data(H)'!$A$1:$A$288,'PY1 Data(H)'!$A$1:$CZ$288))</f>
        <v>3306431</v>
      </c>
      <c r="CC174" s="176" cm="1">
        <f t="array" ref="CC174">_xlfn.XLOOKUP(CC$1,'PY1 Data(H)'!$A$1:$CZ$1,_xlfn.XLOOKUP($A174,'PY1 Data(H)'!$A$1:$A$288,'PY1 Data(H)'!$A$1:$CZ$288))</f>
        <v>4474059</v>
      </c>
      <c r="CD174" s="176" cm="1">
        <f t="array" ref="CD174">_xlfn.XLOOKUP(CD$1,'PY1 Data(H)'!$A$1:$CZ$1,_xlfn.XLOOKUP($A174,'PY1 Data(H)'!$A$1:$A$288,'PY1 Data(H)'!$A$1:$CZ$288))</f>
        <v>8907861</v>
      </c>
      <c r="CE174" s="176" cm="1">
        <f t="array" ref="CE174">_xlfn.XLOOKUP(CE$1,'PY1 Data(H)'!$A$1:$CZ$1,_xlfn.XLOOKUP($A174,'PY1 Data(H)'!$A$1:$A$288,'PY1 Data(H)'!$A$1:$CZ$288))</f>
        <v>8970071</v>
      </c>
      <c r="CF174" s="176" cm="1">
        <f t="array" ref="CF174">_xlfn.XLOOKUP(CF$1,'PY1 Data(H)'!$A$1:$CZ$1,_xlfn.XLOOKUP($A174,'PY1 Data(H)'!$A$1:$A$288,'PY1 Data(H)'!$A$1:$CZ$288))</f>
        <v>6021792</v>
      </c>
      <c r="CG174" s="176" cm="1">
        <f t="array" ref="CG174">_xlfn.XLOOKUP(CG$1,'PY1 Data(H)'!$A$1:$CZ$1,_xlfn.XLOOKUP($A174,'PY1 Data(H)'!$A$1:$A$288,'PY1 Data(H)'!$A$1:$CZ$288))</f>
        <v>5506883</v>
      </c>
      <c r="CH174" s="176" cm="1">
        <f t="array" ref="CH174">_xlfn.XLOOKUP(CH$1,'PY1 Data(H)'!$A$1:$CZ$1,_xlfn.XLOOKUP($A174,'PY1 Data(H)'!$A$1:$A$288,'PY1 Data(H)'!$A$1:$CZ$288))</f>
        <v>2060796</v>
      </c>
      <c r="CI174" s="176" cm="1">
        <f t="array" ref="CI174">_xlfn.XLOOKUP(CI$1,'PY1 Data(H)'!$A$1:$CZ$1,_xlfn.XLOOKUP($A174,'PY1 Data(H)'!$A$1:$A$288,'PY1 Data(H)'!$A$1:$CZ$288))</f>
        <v>4089669</v>
      </c>
      <c r="CJ174" s="176" cm="1">
        <f t="array" ref="CJ174">_xlfn.XLOOKUP(CJ$1,'PY1 Data(H)'!$A$1:$CZ$1,_xlfn.XLOOKUP($A174,'PY1 Data(H)'!$A$1:$A$288,'PY1 Data(H)'!$A$1:$CZ$288))</f>
        <v>3377150</v>
      </c>
      <c r="CK174" s="176" cm="1">
        <f t="array" ref="CK174">_xlfn.XLOOKUP(CK$1,'PY1 Data(H)'!$A$1:$CZ$1,_xlfn.XLOOKUP($A174,'PY1 Data(H)'!$A$1:$A$288,'PY1 Data(H)'!$A$1:$CZ$288))</f>
        <v>5493114</v>
      </c>
      <c r="CL174" s="176" cm="1">
        <f t="array" ref="CL174">_xlfn.XLOOKUP(CL$1,'PY1 Data(H)'!$A$1:$CZ$1,_xlfn.XLOOKUP($A174,'PY1 Data(H)'!$A$1:$A$288,'PY1 Data(H)'!$A$1:$CZ$288))</f>
        <v>1633834</v>
      </c>
      <c r="CM174" s="176" cm="1">
        <f t="array" ref="CM174">_xlfn.XLOOKUP(CM$1,'PY1 Data(H)'!$A$1:$CZ$1,_xlfn.XLOOKUP($A174,'PY1 Data(H)'!$A$1:$A$288,'PY1 Data(H)'!$A$1:$CZ$288))</f>
        <v>519152</v>
      </c>
      <c r="CN174" s="176" cm="1">
        <f t="array" ref="CN174">_xlfn.XLOOKUP(CN$1,'PY1 Data(H)'!$A$1:$CZ$1,_xlfn.XLOOKUP($A174,'PY1 Data(H)'!$A$1:$A$288,'PY1 Data(H)'!$A$1:$CZ$288))</f>
        <v>237840</v>
      </c>
      <c r="CO174" s="176" cm="1">
        <f t="array" ref="CO174">_xlfn.XLOOKUP(CO$1,'PY1 Data(H)'!$A$1:$CZ$1,_xlfn.XLOOKUP($A174,'PY1 Data(H)'!$A$1:$A$288,'PY1 Data(H)'!$A$1:$CZ$288))</f>
        <v>38944631</v>
      </c>
      <c r="CP174" s="176" cm="1">
        <f t="array" ref="CP174">_xlfn.XLOOKUP(CP$1,'PY1 Data(H)'!$A$1:$CZ$1,_xlfn.XLOOKUP($A174,'PY1 Data(H)'!$A$1:$A$288,'PY1 Data(H)'!$A$1:$CZ$288))</f>
        <v>9125683</v>
      </c>
      <c r="CQ174" s="176" cm="1">
        <f t="array" ref="CQ174">_xlfn.XLOOKUP(CQ$1,'PY1 Data(H)'!$A$1:$CZ$1,_xlfn.XLOOKUP($A174,'PY1 Data(H)'!$A$1:$A$288,'PY1 Data(H)'!$A$1:$CZ$288))</f>
        <v>182247000</v>
      </c>
      <c r="CR174" s="176" cm="1">
        <f t="array" ref="CR174">_xlfn.XLOOKUP(CR$1,'PY1 Data(H)'!$A$1:$CZ$1,_xlfn.XLOOKUP($A174,'PY1 Data(H)'!$A$1:$A$288,'PY1 Data(H)'!$A$1:$CZ$288))</f>
        <v>1088542</v>
      </c>
      <c r="CS174" s="176" cm="1">
        <f t="array" ref="CS174">_xlfn.XLOOKUP(CS$1,'PY1 Data(H)'!$A$1:$CZ$1,_xlfn.XLOOKUP($A174,'PY1 Data(H)'!$A$1:$A$288,'PY1 Data(H)'!$A$1:$CZ$288))</f>
        <v>119664</v>
      </c>
      <c r="CT174" s="176" cm="1">
        <f t="array" ref="CT174">_xlfn.XLOOKUP(CT$1,'PY1 Data(H)'!$A$1:$CZ$1,_xlfn.XLOOKUP($A174,'PY1 Data(H)'!$A$1:$A$288,'PY1 Data(H)'!$A$1:$CZ$288))</f>
        <v>5289103</v>
      </c>
      <c r="CU174" s="176" cm="1">
        <f t="array" ref="CU174">_xlfn.XLOOKUP(CU$1,'PY1 Data(H)'!$A$1:$CZ$1,_xlfn.XLOOKUP($A174,'PY1 Data(H)'!$A$1:$A$288,'PY1 Data(H)'!$A$1:$CZ$288))</f>
        <v>3303000</v>
      </c>
      <c r="CV174" s="176" cm="1">
        <f t="array" ref="CV174">_xlfn.XLOOKUP(CV$1,'PY1 Data(H)'!$A$1:$CZ$1,_xlfn.XLOOKUP($A174,'PY1 Data(H)'!$A$1:$A$288,'PY1 Data(H)'!$A$1:$CZ$288))</f>
        <v>3310000</v>
      </c>
      <c r="CW174" s="176" cm="1">
        <f t="array" ref="CW174">_xlfn.XLOOKUP(CW$1,'PY1 Data(H)'!$A$1:$CZ$1,_xlfn.XLOOKUP($A174,'PY1 Data(H)'!$A$1:$A$288,'PY1 Data(H)'!$A$1:$CZ$288))</f>
        <v>2839257</v>
      </c>
      <c r="CX174" s="176" cm="1">
        <f t="array" ref="CX174">_xlfn.XLOOKUP(CX$1,'PY1 Data(H)'!$A$1:$CZ$1,_xlfn.XLOOKUP($A174,'PY1 Data(H)'!$A$1:$A$288,'PY1 Data(H)'!$A$1:$CZ$288))</f>
        <v>3530366</v>
      </c>
      <c r="CY174" s="176" cm="1">
        <f t="array" ref="CY174">_xlfn.XLOOKUP(CY$1,'PY1 Data(H)'!$A$1:$CZ$1,_xlfn.XLOOKUP($A174,'PY1 Data(H)'!$A$1:$A$288,'PY1 Data(H)'!$A$1:$CZ$288))</f>
        <v>1308949</v>
      </c>
    </row>
    <row r="175" spans="1:103" x14ac:dyDescent="0.3">
      <c r="A175">
        <v>82</v>
      </c>
      <c r="D175" s="176" cm="1">
        <f t="array" ref="D175">_xlfn.XLOOKUP(D$1,'PY1 Data(H)'!$A$1:$CZ$1,_xlfn.XLOOKUP($A175,'PY1 Data(H)'!$A$1:$A$288,'PY1 Data(H)'!$A$1:$CZ$288))</f>
        <v>0</v>
      </c>
      <c r="E175" s="176" cm="1">
        <f t="array" ref="E175">_xlfn.XLOOKUP(E$1,'PY1 Data(H)'!$A$1:$CZ$1,_xlfn.XLOOKUP($A175,'PY1 Data(H)'!$A$1:$A$288,'PY1 Data(H)'!$A$1:$CZ$288))</f>
        <v>11572597</v>
      </c>
      <c r="F175" s="176" cm="1">
        <f t="array" ref="F175">_xlfn.XLOOKUP(F$1,'PY1 Data(H)'!$A$1:$CZ$1,_xlfn.XLOOKUP($A175,'PY1 Data(H)'!$A$1:$A$288,'PY1 Data(H)'!$A$1:$CZ$288))</f>
        <v>0</v>
      </c>
      <c r="G175" s="176" cm="1">
        <f t="array" ref="G175">_xlfn.XLOOKUP(G$1,'PY1 Data(H)'!$A$1:$CZ$1,_xlfn.XLOOKUP($A175,'PY1 Data(H)'!$A$1:$A$288,'PY1 Data(H)'!$A$1:$CZ$288))</f>
        <v>0</v>
      </c>
      <c r="H175" s="176" cm="1">
        <f t="array" ref="H175">_xlfn.XLOOKUP(H$1,'PY1 Data(H)'!$A$1:$CZ$1,_xlfn.XLOOKUP($A175,'PY1 Data(H)'!$A$1:$A$288,'PY1 Data(H)'!$A$1:$CZ$288))</f>
        <v>0</v>
      </c>
      <c r="I175" s="176" cm="1">
        <f t="array" ref="I175">_xlfn.XLOOKUP(I$1,'PY1 Data(H)'!$A$1:$CZ$1,_xlfn.XLOOKUP($A175,'PY1 Data(H)'!$A$1:$A$288,'PY1 Data(H)'!$A$1:$CZ$288))</f>
        <v>0</v>
      </c>
      <c r="J175" s="176" cm="1">
        <f t="array" ref="J175">_xlfn.XLOOKUP(J$1,'PY1 Data(H)'!$A$1:$CZ$1,_xlfn.XLOOKUP($A175,'PY1 Data(H)'!$A$1:$A$288,'PY1 Data(H)'!$A$1:$CZ$288))</f>
        <v>36900751</v>
      </c>
      <c r="K175" s="176" cm="1">
        <f t="array" ref="K175">_xlfn.XLOOKUP(K$1,'PY1 Data(H)'!$A$1:$CZ$1,_xlfn.XLOOKUP($A175,'PY1 Data(H)'!$A$1:$A$288,'PY1 Data(H)'!$A$1:$CZ$288))</f>
        <v>13066990</v>
      </c>
      <c r="L175" s="176" cm="1">
        <f t="array" ref="L175">_xlfn.XLOOKUP(L$1,'PY1 Data(H)'!$A$1:$CZ$1,_xlfn.XLOOKUP($A175,'PY1 Data(H)'!$A$1:$A$288,'PY1 Data(H)'!$A$1:$CZ$288))</f>
        <v>20177654</v>
      </c>
      <c r="M175" s="176" cm="1">
        <f t="array" ref="M175">_xlfn.XLOOKUP(M$1,'PY1 Data(H)'!$A$1:$CZ$1,_xlfn.XLOOKUP($A175,'PY1 Data(H)'!$A$1:$A$288,'PY1 Data(H)'!$A$1:$CZ$288))</f>
        <v>332623882</v>
      </c>
      <c r="N175" s="176" cm="1">
        <f t="array" ref="N175">_xlfn.XLOOKUP(N$1,'PY1 Data(H)'!$A$1:$CZ$1,_xlfn.XLOOKUP($A175,'PY1 Data(H)'!$A$1:$A$288,'PY1 Data(H)'!$A$1:$CZ$288))</f>
        <v>0</v>
      </c>
      <c r="O175" s="176" cm="1">
        <f t="array" ref="O175">_xlfn.XLOOKUP(O$1,'PY1 Data(H)'!$A$1:$CZ$1,_xlfn.XLOOKUP($A175,'PY1 Data(H)'!$A$1:$A$288,'PY1 Data(H)'!$A$1:$CZ$288))</f>
        <v>1185318</v>
      </c>
      <c r="P175" s="176" cm="1">
        <f t="array" ref="P175">_xlfn.XLOOKUP(P$1,'PY1 Data(H)'!$A$1:$CZ$1,_xlfn.XLOOKUP($A175,'PY1 Data(H)'!$A$1:$A$288,'PY1 Data(H)'!$A$1:$CZ$288))</f>
        <v>0</v>
      </c>
      <c r="Q175" s="176" cm="1">
        <f t="array" ref="Q175">_xlfn.XLOOKUP(Q$1,'PY1 Data(H)'!$A$1:$CZ$1,_xlfn.XLOOKUP($A175,'PY1 Data(H)'!$A$1:$A$288,'PY1 Data(H)'!$A$1:$CZ$288))</f>
        <v>0</v>
      </c>
      <c r="R175" s="176" cm="1">
        <f t="array" ref="R175">_xlfn.XLOOKUP(R$1,'PY1 Data(H)'!$A$1:$CZ$1,_xlfn.XLOOKUP($A175,'PY1 Data(H)'!$A$1:$A$288,'PY1 Data(H)'!$A$1:$CZ$288))</f>
        <v>3726030</v>
      </c>
      <c r="S175" s="176" cm="1">
        <f t="array" ref="S175">_xlfn.XLOOKUP(S$1,'PY1 Data(H)'!$A$1:$CZ$1,_xlfn.XLOOKUP($A175,'PY1 Data(H)'!$A$1:$A$288,'PY1 Data(H)'!$A$1:$CZ$288))</f>
        <v>1687064</v>
      </c>
      <c r="T175" s="176" cm="1">
        <f t="array" ref="T175">_xlfn.XLOOKUP(T$1,'PY1 Data(H)'!$A$1:$CZ$1,_xlfn.XLOOKUP($A175,'PY1 Data(H)'!$A$1:$A$288,'PY1 Data(H)'!$A$1:$CZ$288))</f>
        <v>0</v>
      </c>
      <c r="U175" s="176" cm="1">
        <f t="array" ref="U175">_xlfn.XLOOKUP(U$1,'PY1 Data(H)'!$A$1:$CZ$1,_xlfn.XLOOKUP($A175,'PY1 Data(H)'!$A$1:$A$288,'PY1 Data(H)'!$A$1:$CZ$288))</f>
        <v>0</v>
      </c>
      <c r="V175" s="176" cm="1">
        <f t="array" ref="V175">_xlfn.XLOOKUP(V$1,'PY1 Data(H)'!$A$1:$CZ$1,_xlfn.XLOOKUP($A175,'PY1 Data(H)'!$A$1:$A$288,'PY1 Data(H)'!$A$1:$CZ$288))</f>
        <v>11629503</v>
      </c>
      <c r="W175" s="176" cm="1">
        <f t="array" ref="W175">_xlfn.XLOOKUP(W$1,'PY1 Data(H)'!$A$1:$CZ$1,_xlfn.XLOOKUP($A175,'PY1 Data(H)'!$A$1:$A$288,'PY1 Data(H)'!$A$1:$CZ$288))</f>
        <v>0</v>
      </c>
      <c r="X175" s="176" cm="1">
        <f t="array" ref="X175">_xlfn.XLOOKUP(X$1,'PY1 Data(H)'!$A$1:$CZ$1,_xlfn.XLOOKUP($A175,'PY1 Data(H)'!$A$1:$A$288,'PY1 Data(H)'!$A$1:$CZ$288))</f>
        <v>0</v>
      </c>
      <c r="Y175" s="176" cm="1">
        <f t="array" ref="Y175">_xlfn.XLOOKUP(Y$1,'PY1 Data(H)'!$A$1:$CZ$1,_xlfn.XLOOKUP($A175,'PY1 Data(H)'!$A$1:$A$288,'PY1 Data(H)'!$A$1:$CZ$288))</f>
        <v>891040</v>
      </c>
      <c r="Z175" s="176" cm="1">
        <f t="array" ref="Z175">_xlfn.XLOOKUP(Z$1,'PY1 Data(H)'!$A$1:$CZ$1,_xlfn.XLOOKUP($A175,'PY1 Data(H)'!$A$1:$A$288,'PY1 Data(H)'!$A$1:$CZ$288))</f>
        <v>0</v>
      </c>
      <c r="AA175" s="176" cm="1">
        <f t="array" ref="AA175">_xlfn.XLOOKUP(AA$1,'PY1 Data(H)'!$A$1:$CZ$1,_xlfn.XLOOKUP($A175,'PY1 Data(H)'!$A$1:$A$288,'PY1 Data(H)'!$A$1:$CZ$288))</f>
        <v>29616207</v>
      </c>
      <c r="AB175" s="176" cm="1">
        <f t="array" ref="AB175">_xlfn.XLOOKUP(AB$1,'PY1 Data(H)'!$A$1:$CZ$1,_xlfn.XLOOKUP($A175,'PY1 Data(H)'!$A$1:$A$288,'PY1 Data(H)'!$A$1:$CZ$288))</f>
        <v>13263651</v>
      </c>
      <c r="AC175" s="176" cm="1">
        <f t="array" ref="AC175">_xlfn.XLOOKUP(AC$1,'PY1 Data(H)'!$A$1:$CZ$1,_xlfn.XLOOKUP($A175,'PY1 Data(H)'!$A$1:$A$288,'PY1 Data(H)'!$A$1:$CZ$288))</f>
        <v>19328346</v>
      </c>
      <c r="AD175" s="176" cm="1">
        <f t="array" ref="AD175">_xlfn.XLOOKUP(AD$1,'PY1 Data(H)'!$A$1:$CZ$1,_xlfn.XLOOKUP($A175,'PY1 Data(H)'!$A$1:$A$288,'PY1 Data(H)'!$A$1:$CZ$288))</f>
        <v>15895000</v>
      </c>
      <c r="AE175" s="176" cm="1">
        <f t="array" ref="AE175">_xlfn.XLOOKUP(AE$1,'PY1 Data(H)'!$A$1:$CZ$1,_xlfn.XLOOKUP($A175,'PY1 Data(H)'!$A$1:$A$288,'PY1 Data(H)'!$A$1:$CZ$288))</f>
        <v>24661781</v>
      </c>
      <c r="AF175" s="176" cm="1">
        <f t="array" ref="AF175">_xlfn.XLOOKUP(AF$1,'PY1 Data(H)'!$A$1:$CZ$1,_xlfn.XLOOKUP($A175,'PY1 Data(H)'!$A$1:$A$288,'PY1 Data(H)'!$A$1:$CZ$288))</f>
        <v>5998117</v>
      </c>
      <c r="AG175" s="176" cm="1">
        <f t="array" ref="AG175">_xlfn.XLOOKUP(AG$1,'PY1 Data(H)'!$A$1:$CZ$1,_xlfn.XLOOKUP($A175,'PY1 Data(H)'!$A$1:$A$288,'PY1 Data(H)'!$A$1:$CZ$288))</f>
        <v>15435584</v>
      </c>
      <c r="AH175" s="176" cm="1">
        <f t="array" ref="AH175">_xlfn.XLOOKUP(AH$1,'PY1 Data(H)'!$A$1:$CZ$1,_xlfn.XLOOKUP($A175,'PY1 Data(H)'!$A$1:$A$288,'PY1 Data(H)'!$A$1:$CZ$288))</f>
        <v>14824628</v>
      </c>
      <c r="AI175" s="176" cm="1">
        <f t="array" ref="AI175">_xlfn.XLOOKUP(AI$1,'PY1 Data(H)'!$A$1:$CZ$1,_xlfn.XLOOKUP($A175,'PY1 Data(H)'!$A$1:$A$288,'PY1 Data(H)'!$A$1:$CZ$288))</f>
        <v>13256335</v>
      </c>
      <c r="AJ175" s="176" cm="1">
        <f t="array" ref="AJ175">_xlfn.XLOOKUP(AJ$1,'PY1 Data(H)'!$A$1:$CZ$1,_xlfn.XLOOKUP($A175,'PY1 Data(H)'!$A$1:$A$288,'PY1 Data(H)'!$A$1:$CZ$288))</f>
        <v>15014099</v>
      </c>
      <c r="AK175" s="176" cm="1">
        <f t="array" ref="AK175">_xlfn.XLOOKUP(AK$1,'PY1 Data(H)'!$A$1:$CZ$1,_xlfn.XLOOKUP($A175,'PY1 Data(H)'!$A$1:$A$288,'PY1 Data(H)'!$A$1:$CZ$288))</f>
        <v>0</v>
      </c>
      <c r="AL175" s="176" cm="1">
        <f t="array" ref="AL175">_xlfn.XLOOKUP(AL$1,'PY1 Data(H)'!$A$1:$CZ$1,_xlfn.XLOOKUP($A175,'PY1 Data(H)'!$A$1:$A$288,'PY1 Data(H)'!$A$1:$CZ$288))</f>
        <v>4209296</v>
      </c>
      <c r="AM175" s="176" cm="1">
        <f t="array" ref="AM175">_xlfn.XLOOKUP(AM$1,'PY1 Data(H)'!$A$1:$CZ$1,_xlfn.XLOOKUP($A175,'PY1 Data(H)'!$A$1:$A$288,'PY1 Data(H)'!$A$1:$CZ$288))</f>
        <v>0</v>
      </c>
      <c r="AN175" s="176" cm="1">
        <f t="array" ref="AN175">_xlfn.XLOOKUP(AN$1,'PY1 Data(H)'!$A$1:$CZ$1,_xlfn.XLOOKUP($A175,'PY1 Data(H)'!$A$1:$A$288,'PY1 Data(H)'!$A$1:$CZ$288))</f>
        <v>0</v>
      </c>
      <c r="AO175" s="176" cm="1">
        <f t="array" ref="AO175">_xlfn.XLOOKUP(AO$1,'PY1 Data(H)'!$A$1:$CZ$1,_xlfn.XLOOKUP($A175,'PY1 Data(H)'!$A$1:$A$288,'PY1 Data(H)'!$A$1:$CZ$288))</f>
        <v>0</v>
      </c>
      <c r="AP175" s="176" cm="1">
        <f t="array" ref="AP175">_xlfn.XLOOKUP(AP$1,'PY1 Data(H)'!$A$1:$CZ$1,_xlfn.XLOOKUP($A175,'PY1 Data(H)'!$A$1:$A$288,'PY1 Data(H)'!$A$1:$CZ$288))</f>
        <v>0</v>
      </c>
      <c r="AQ175" s="176" cm="1">
        <f t="array" ref="AQ175">_xlfn.XLOOKUP(AQ$1,'PY1 Data(H)'!$A$1:$CZ$1,_xlfn.XLOOKUP($A175,'PY1 Data(H)'!$A$1:$A$288,'PY1 Data(H)'!$A$1:$CZ$288))</f>
        <v>16609849</v>
      </c>
      <c r="AR175" s="176" cm="1">
        <f t="array" ref="AR175">_xlfn.XLOOKUP(AR$1,'PY1 Data(H)'!$A$1:$CZ$1,_xlfn.XLOOKUP($A175,'PY1 Data(H)'!$A$1:$A$288,'PY1 Data(H)'!$A$1:$CZ$288))</f>
        <v>0</v>
      </c>
      <c r="AS175" s="176" cm="1">
        <f t="array" ref="AS175">_xlfn.XLOOKUP(AS$1,'PY1 Data(H)'!$A$1:$CZ$1,_xlfn.XLOOKUP($A175,'PY1 Data(H)'!$A$1:$A$288,'PY1 Data(H)'!$A$1:$CZ$288))</f>
        <v>18223963</v>
      </c>
      <c r="AT175" s="176" cm="1">
        <f t="array" ref="AT175">_xlfn.XLOOKUP(AT$1,'PY1 Data(H)'!$A$1:$CZ$1,_xlfn.XLOOKUP($A175,'PY1 Data(H)'!$A$1:$A$288,'PY1 Data(H)'!$A$1:$CZ$288))</f>
        <v>44846856</v>
      </c>
      <c r="AU175" s="176" cm="1">
        <f t="array" ref="AU175">_xlfn.XLOOKUP(AU$1,'PY1 Data(H)'!$A$1:$CZ$1,_xlfn.XLOOKUP($A175,'PY1 Data(H)'!$A$1:$A$288,'PY1 Data(H)'!$A$1:$CZ$288))</f>
        <v>0</v>
      </c>
      <c r="AV175" s="176" cm="1">
        <f t="array" ref="AV175">_xlfn.XLOOKUP(AV$1,'PY1 Data(H)'!$A$1:$CZ$1,_xlfn.XLOOKUP($A175,'PY1 Data(H)'!$A$1:$A$288,'PY1 Data(H)'!$A$1:$CZ$288))</f>
        <v>0</v>
      </c>
      <c r="AW175" s="176" cm="1">
        <f t="array" ref="AW175">_xlfn.XLOOKUP(AW$1,'PY1 Data(H)'!$A$1:$CZ$1,_xlfn.XLOOKUP($A175,'PY1 Data(H)'!$A$1:$A$288,'PY1 Data(H)'!$A$1:$CZ$288))</f>
        <v>6112569</v>
      </c>
      <c r="AX175" s="176" cm="1">
        <f t="array" ref="AX175">_xlfn.XLOOKUP(AX$1,'PY1 Data(H)'!$A$1:$CZ$1,_xlfn.XLOOKUP($A175,'PY1 Data(H)'!$A$1:$A$288,'PY1 Data(H)'!$A$1:$CZ$288))</f>
        <v>22589239</v>
      </c>
      <c r="AY175" s="176" cm="1">
        <f t="array" ref="AY175">_xlfn.XLOOKUP(AY$1,'PY1 Data(H)'!$A$1:$CZ$1,_xlfn.XLOOKUP($A175,'PY1 Data(H)'!$A$1:$A$288,'PY1 Data(H)'!$A$1:$CZ$288))</f>
        <v>0</v>
      </c>
      <c r="AZ175" s="176" cm="1">
        <f t="array" ref="AZ175">_xlfn.XLOOKUP(AZ$1,'PY1 Data(H)'!$A$1:$CZ$1,_xlfn.XLOOKUP($A175,'PY1 Data(H)'!$A$1:$A$288,'PY1 Data(H)'!$A$1:$CZ$288))</f>
        <v>0</v>
      </c>
      <c r="BA175" s="176" cm="1">
        <f t="array" ref="BA175">_xlfn.XLOOKUP(BA$1,'PY1 Data(H)'!$A$1:$CZ$1,_xlfn.XLOOKUP($A175,'PY1 Data(H)'!$A$1:$A$288,'PY1 Data(H)'!$A$1:$CZ$288))</f>
        <v>0</v>
      </c>
      <c r="BB175" s="176" cm="1">
        <f t="array" ref="BB175">_xlfn.XLOOKUP(BB$1,'PY1 Data(H)'!$A$1:$CZ$1,_xlfn.XLOOKUP($A175,'PY1 Data(H)'!$A$1:$A$288,'PY1 Data(H)'!$A$1:$CZ$288))</f>
        <v>172509173</v>
      </c>
      <c r="BC175" s="176" cm="1">
        <f t="array" ref="BC175">_xlfn.XLOOKUP(BC$1,'PY1 Data(H)'!$A$1:$CZ$1,_xlfn.XLOOKUP($A175,'PY1 Data(H)'!$A$1:$A$288,'PY1 Data(H)'!$A$1:$CZ$288))</f>
        <v>9062229</v>
      </c>
      <c r="BD175" s="176" cm="1">
        <f t="array" ref="BD175">_xlfn.XLOOKUP(BD$1,'PY1 Data(H)'!$A$1:$CZ$1,_xlfn.XLOOKUP($A175,'PY1 Data(H)'!$A$1:$A$288,'PY1 Data(H)'!$A$1:$CZ$288))</f>
        <v>326749</v>
      </c>
      <c r="BE175" s="176" cm="1">
        <f t="array" ref="BE175">_xlfn.XLOOKUP(BE$1,'PY1 Data(H)'!$A$1:$CZ$1,_xlfn.XLOOKUP($A175,'PY1 Data(H)'!$A$1:$A$288,'PY1 Data(H)'!$A$1:$CZ$288))</f>
        <v>0</v>
      </c>
      <c r="BF175" s="176" cm="1">
        <f t="array" ref="BF175">_xlfn.XLOOKUP(BF$1,'PY1 Data(H)'!$A$1:$CZ$1,_xlfn.XLOOKUP($A175,'PY1 Data(H)'!$A$1:$A$288,'PY1 Data(H)'!$A$1:$CZ$288))</f>
        <v>51329775</v>
      </c>
      <c r="BG175" s="176" cm="1">
        <f t="array" ref="BG175">_xlfn.XLOOKUP(BG$1,'PY1 Data(H)'!$A$1:$CZ$1,_xlfn.XLOOKUP($A175,'PY1 Data(H)'!$A$1:$A$288,'PY1 Data(H)'!$A$1:$CZ$288))</f>
        <v>0</v>
      </c>
      <c r="BH175" s="176" cm="1">
        <f t="array" ref="BH175">_xlfn.XLOOKUP(BH$1,'PY1 Data(H)'!$A$1:$CZ$1,_xlfn.XLOOKUP($A175,'PY1 Data(H)'!$A$1:$A$288,'PY1 Data(H)'!$A$1:$CZ$288))</f>
        <v>909667</v>
      </c>
      <c r="BI175" s="176" cm="1">
        <f t="array" ref="BI175">_xlfn.XLOOKUP(BI$1,'PY1 Data(H)'!$A$1:$CZ$1,_xlfn.XLOOKUP($A175,'PY1 Data(H)'!$A$1:$A$288,'PY1 Data(H)'!$A$1:$CZ$288))</f>
        <v>12220075</v>
      </c>
      <c r="BJ175" s="176" cm="1">
        <f t="array" ref="BJ175">_xlfn.XLOOKUP(BJ$1,'PY1 Data(H)'!$A$1:$CZ$1,_xlfn.XLOOKUP($A175,'PY1 Data(H)'!$A$1:$A$288,'PY1 Data(H)'!$A$1:$CZ$288))</f>
        <v>112500</v>
      </c>
      <c r="BK175" s="176" cm="1">
        <f t="array" ref="BK175">_xlfn.XLOOKUP(BK$1,'PY1 Data(H)'!$A$1:$CZ$1,_xlfn.XLOOKUP($A175,'PY1 Data(H)'!$A$1:$A$288,'PY1 Data(H)'!$A$1:$CZ$288))</f>
        <v>0</v>
      </c>
      <c r="BL175" s="176" cm="1">
        <f t="array" ref="BL175">_xlfn.XLOOKUP(BL$1,'PY1 Data(H)'!$A$1:$CZ$1,_xlfn.XLOOKUP($A175,'PY1 Data(H)'!$A$1:$A$288,'PY1 Data(H)'!$A$1:$CZ$288))</f>
        <v>0</v>
      </c>
      <c r="BM175" s="176" cm="1">
        <f t="array" ref="BM175">_xlfn.XLOOKUP(BM$1,'PY1 Data(H)'!$A$1:$CZ$1,_xlfn.XLOOKUP($A175,'PY1 Data(H)'!$A$1:$A$288,'PY1 Data(H)'!$A$1:$CZ$288))</f>
        <v>8855812</v>
      </c>
      <c r="BN175" s="176" cm="1">
        <f t="array" ref="BN175">_xlfn.XLOOKUP(BN$1,'PY1 Data(H)'!$A$1:$CZ$1,_xlfn.XLOOKUP($A175,'PY1 Data(H)'!$A$1:$A$288,'PY1 Data(H)'!$A$1:$CZ$288))</f>
        <v>42645774</v>
      </c>
      <c r="BO175" s="176" cm="1">
        <f t="array" ref="BO175">_xlfn.XLOOKUP(BO$1,'PY1 Data(H)'!$A$1:$CZ$1,_xlfn.XLOOKUP($A175,'PY1 Data(H)'!$A$1:$A$288,'PY1 Data(H)'!$A$1:$CZ$288))</f>
        <v>18344850</v>
      </c>
      <c r="BP175" s="176" cm="1">
        <f t="array" ref="BP175">_xlfn.XLOOKUP(BP$1,'PY1 Data(H)'!$A$1:$CZ$1,_xlfn.XLOOKUP($A175,'PY1 Data(H)'!$A$1:$A$288,'PY1 Data(H)'!$A$1:$CZ$288))</f>
        <v>0</v>
      </c>
      <c r="BQ175" s="176" cm="1">
        <f t="array" ref="BQ175">_xlfn.XLOOKUP(BQ$1,'PY1 Data(H)'!$A$1:$CZ$1,_xlfn.XLOOKUP($A175,'PY1 Data(H)'!$A$1:$A$288,'PY1 Data(H)'!$A$1:$CZ$288))</f>
        <v>9474500</v>
      </c>
      <c r="BR175" s="176" cm="1">
        <f t="array" ref="BR175">_xlfn.XLOOKUP(BR$1,'PY1 Data(H)'!$A$1:$CZ$1,_xlfn.XLOOKUP($A175,'PY1 Data(H)'!$A$1:$A$288,'PY1 Data(H)'!$A$1:$CZ$288))</f>
        <v>0</v>
      </c>
      <c r="BS175" s="176" cm="1">
        <f t="array" ref="BS175">_xlfn.XLOOKUP(BS$1,'PY1 Data(H)'!$A$1:$CZ$1,_xlfn.XLOOKUP($A175,'PY1 Data(H)'!$A$1:$A$288,'PY1 Data(H)'!$A$1:$CZ$288))</f>
        <v>0</v>
      </c>
      <c r="BT175" s="176" cm="1">
        <f t="array" ref="BT175">_xlfn.XLOOKUP(BT$1,'PY1 Data(H)'!$A$1:$CZ$1,_xlfn.XLOOKUP($A175,'PY1 Data(H)'!$A$1:$A$288,'PY1 Data(H)'!$A$1:$CZ$288))</f>
        <v>3043093</v>
      </c>
      <c r="BU175" s="176" cm="1">
        <f t="array" ref="BU175">_xlfn.XLOOKUP(BU$1,'PY1 Data(H)'!$A$1:$CZ$1,_xlfn.XLOOKUP($A175,'PY1 Data(H)'!$A$1:$A$288,'PY1 Data(H)'!$A$1:$CZ$288))</f>
        <v>8457331</v>
      </c>
      <c r="BV175" s="176" cm="1">
        <f t="array" ref="BV175">_xlfn.XLOOKUP(BV$1,'PY1 Data(H)'!$A$1:$CZ$1,_xlfn.XLOOKUP($A175,'PY1 Data(H)'!$A$1:$A$288,'PY1 Data(H)'!$A$1:$CZ$288))</f>
        <v>85980668</v>
      </c>
      <c r="BW175" s="176" cm="1">
        <f t="array" ref="BW175">_xlfn.XLOOKUP(BW$1,'PY1 Data(H)'!$A$1:$CZ$1,_xlfn.XLOOKUP($A175,'PY1 Data(H)'!$A$1:$A$288,'PY1 Data(H)'!$A$1:$CZ$288))</f>
        <v>1393368</v>
      </c>
      <c r="BX175" s="176" cm="1">
        <f t="array" ref="BX175">_xlfn.XLOOKUP(BX$1,'PY1 Data(H)'!$A$1:$CZ$1,_xlfn.XLOOKUP($A175,'PY1 Data(H)'!$A$1:$A$288,'PY1 Data(H)'!$A$1:$CZ$288))</f>
        <v>0</v>
      </c>
      <c r="BY175" s="176" cm="1">
        <f t="array" ref="BY175">_xlfn.XLOOKUP(BY$1,'PY1 Data(H)'!$A$1:$CZ$1,_xlfn.XLOOKUP($A175,'PY1 Data(H)'!$A$1:$A$288,'PY1 Data(H)'!$A$1:$CZ$288))</f>
        <v>0</v>
      </c>
      <c r="BZ175" s="176" cm="1">
        <f t="array" ref="BZ175">_xlfn.XLOOKUP(BZ$1,'PY1 Data(H)'!$A$1:$CZ$1,_xlfn.XLOOKUP($A175,'PY1 Data(H)'!$A$1:$A$288,'PY1 Data(H)'!$A$1:$CZ$288))</f>
        <v>0</v>
      </c>
      <c r="CA175" s="176" cm="1">
        <f t="array" ref="CA175">_xlfn.XLOOKUP(CA$1,'PY1 Data(H)'!$A$1:$CZ$1,_xlfn.XLOOKUP($A175,'PY1 Data(H)'!$A$1:$A$288,'PY1 Data(H)'!$A$1:$CZ$288))</f>
        <v>6923560</v>
      </c>
      <c r="CB175" s="176" cm="1">
        <f t="array" ref="CB175">_xlfn.XLOOKUP(CB$1,'PY1 Data(H)'!$A$1:$CZ$1,_xlfn.XLOOKUP($A175,'PY1 Data(H)'!$A$1:$A$288,'PY1 Data(H)'!$A$1:$CZ$288))</f>
        <v>10266749</v>
      </c>
      <c r="CC175" s="176" cm="1">
        <f t="array" ref="CC175">_xlfn.XLOOKUP(CC$1,'PY1 Data(H)'!$A$1:$CZ$1,_xlfn.XLOOKUP($A175,'PY1 Data(H)'!$A$1:$A$288,'PY1 Data(H)'!$A$1:$CZ$288))</f>
        <v>8879977</v>
      </c>
      <c r="CD175" s="176" cm="1">
        <f t="array" ref="CD175">_xlfn.XLOOKUP(CD$1,'PY1 Data(H)'!$A$1:$CZ$1,_xlfn.XLOOKUP($A175,'PY1 Data(H)'!$A$1:$A$288,'PY1 Data(H)'!$A$1:$CZ$288))</f>
        <v>2608183</v>
      </c>
      <c r="CE175" s="176" cm="1">
        <f t="array" ref="CE175">_xlfn.XLOOKUP(CE$1,'PY1 Data(H)'!$A$1:$CZ$1,_xlfn.XLOOKUP($A175,'PY1 Data(H)'!$A$1:$A$288,'PY1 Data(H)'!$A$1:$CZ$288))</f>
        <v>0</v>
      </c>
      <c r="CF175" s="176" cm="1">
        <f t="array" ref="CF175">_xlfn.XLOOKUP(CF$1,'PY1 Data(H)'!$A$1:$CZ$1,_xlfn.XLOOKUP($A175,'PY1 Data(H)'!$A$1:$A$288,'PY1 Data(H)'!$A$1:$CZ$288))</f>
        <v>0</v>
      </c>
      <c r="CG175" s="176" cm="1">
        <f t="array" ref="CG175">_xlfn.XLOOKUP(CG$1,'PY1 Data(H)'!$A$1:$CZ$1,_xlfn.XLOOKUP($A175,'PY1 Data(H)'!$A$1:$A$288,'PY1 Data(H)'!$A$1:$CZ$288))</f>
        <v>12831080</v>
      </c>
      <c r="CH175" s="176" cm="1">
        <f t="array" ref="CH175">_xlfn.XLOOKUP(CH$1,'PY1 Data(H)'!$A$1:$CZ$1,_xlfn.XLOOKUP($A175,'PY1 Data(H)'!$A$1:$A$288,'PY1 Data(H)'!$A$1:$CZ$288))</f>
        <v>4840000</v>
      </c>
      <c r="CI175" s="176" cm="1">
        <f t="array" ref="CI175">_xlfn.XLOOKUP(CI$1,'PY1 Data(H)'!$A$1:$CZ$1,_xlfn.XLOOKUP($A175,'PY1 Data(H)'!$A$1:$A$288,'PY1 Data(H)'!$A$1:$CZ$288))</f>
        <v>8939037</v>
      </c>
      <c r="CJ175" s="176" cm="1">
        <f t="array" ref="CJ175">_xlfn.XLOOKUP(CJ$1,'PY1 Data(H)'!$A$1:$CZ$1,_xlfn.XLOOKUP($A175,'PY1 Data(H)'!$A$1:$A$288,'PY1 Data(H)'!$A$1:$CZ$288))</f>
        <v>0</v>
      </c>
      <c r="CK175" s="176" cm="1">
        <f t="array" ref="CK175">_xlfn.XLOOKUP(CK$1,'PY1 Data(H)'!$A$1:$CZ$1,_xlfn.XLOOKUP($A175,'PY1 Data(H)'!$A$1:$A$288,'PY1 Data(H)'!$A$1:$CZ$288))</f>
        <v>2114000</v>
      </c>
      <c r="CL175" s="176" cm="1">
        <f t="array" ref="CL175">_xlfn.XLOOKUP(CL$1,'PY1 Data(H)'!$A$1:$CZ$1,_xlfn.XLOOKUP($A175,'PY1 Data(H)'!$A$1:$A$288,'PY1 Data(H)'!$A$1:$CZ$288))</f>
        <v>0</v>
      </c>
      <c r="CM175" s="176" cm="1">
        <f t="array" ref="CM175">_xlfn.XLOOKUP(CM$1,'PY1 Data(H)'!$A$1:$CZ$1,_xlfn.XLOOKUP($A175,'PY1 Data(H)'!$A$1:$A$288,'PY1 Data(H)'!$A$1:$CZ$288))</f>
        <v>0</v>
      </c>
      <c r="CN175" s="176" cm="1">
        <f t="array" ref="CN175">_xlfn.XLOOKUP(CN$1,'PY1 Data(H)'!$A$1:$CZ$1,_xlfn.XLOOKUP($A175,'PY1 Data(H)'!$A$1:$A$288,'PY1 Data(H)'!$A$1:$CZ$288))</f>
        <v>0</v>
      </c>
      <c r="CO175" s="176" cm="1">
        <f t="array" ref="CO175">_xlfn.XLOOKUP(CO$1,'PY1 Data(H)'!$A$1:$CZ$1,_xlfn.XLOOKUP($A175,'PY1 Data(H)'!$A$1:$A$288,'PY1 Data(H)'!$A$1:$CZ$288))</f>
        <v>482992769</v>
      </c>
      <c r="CP175" s="176" cm="1">
        <f t="array" ref="CP175">_xlfn.XLOOKUP(CP$1,'PY1 Data(H)'!$A$1:$CZ$1,_xlfn.XLOOKUP($A175,'PY1 Data(H)'!$A$1:$A$288,'PY1 Data(H)'!$A$1:$CZ$288))</f>
        <v>11257315</v>
      </c>
      <c r="CQ175" s="176" cm="1">
        <f t="array" ref="CQ175">_xlfn.XLOOKUP(CQ$1,'PY1 Data(H)'!$A$1:$CZ$1,_xlfn.XLOOKUP($A175,'PY1 Data(H)'!$A$1:$A$288,'PY1 Data(H)'!$A$1:$CZ$288))</f>
        <v>0</v>
      </c>
      <c r="CR175" s="176" cm="1">
        <f t="array" ref="CR175">_xlfn.XLOOKUP(CR$1,'PY1 Data(H)'!$A$1:$CZ$1,_xlfn.XLOOKUP($A175,'PY1 Data(H)'!$A$1:$A$288,'PY1 Data(H)'!$A$1:$CZ$288))</f>
        <v>12318056</v>
      </c>
      <c r="CS175" s="176" cm="1">
        <f t="array" ref="CS175">_xlfn.XLOOKUP(CS$1,'PY1 Data(H)'!$A$1:$CZ$1,_xlfn.XLOOKUP($A175,'PY1 Data(H)'!$A$1:$A$288,'PY1 Data(H)'!$A$1:$CZ$288))</f>
        <v>3721049</v>
      </c>
      <c r="CT175" s="176" cm="1">
        <f t="array" ref="CT175">_xlfn.XLOOKUP(CT$1,'PY1 Data(H)'!$A$1:$CZ$1,_xlfn.XLOOKUP($A175,'PY1 Data(H)'!$A$1:$A$288,'PY1 Data(H)'!$A$1:$CZ$288))</f>
        <v>0</v>
      </c>
      <c r="CU175" s="176" cm="1">
        <f t="array" ref="CU175">_xlfn.XLOOKUP(CU$1,'PY1 Data(H)'!$A$1:$CZ$1,_xlfn.XLOOKUP($A175,'PY1 Data(H)'!$A$1:$A$288,'PY1 Data(H)'!$A$1:$CZ$288))</f>
        <v>1400000</v>
      </c>
      <c r="CV175" s="176" cm="1">
        <f t="array" ref="CV175">_xlfn.XLOOKUP(CV$1,'PY1 Data(H)'!$A$1:$CZ$1,_xlfn.XLOOKUP($A175,'PY1 Data(H)'!$A$1:$A$288,'PY1 Data(H)'!$A$1:$CZ$288))</f>
        <v>0</v>
      </c>
      <c r="CW175" s="176" cm="1">
        <f t="array" ref="CW175">_xlfn.XLOOKUP(CW$1,'PY1 Data(H)'!$A$1:$CZ$1,_xlfn.XLOOKUP($A175,'PY1 Data(H)'!$A$1:$A$288,'PY1 Data(H)'!$A$1:$CZ$288))</f>
        <v>7902500</v>
      </c>
      <c r="CX175" s="176" cm="1">
        <f t="array" ref="CX175">_xlfn.XLOOKUP(CX$1,'PY1 Data(H)'!$A$1:$CZ$1,_xlfn.XLOOKUP($A175,'PY1 Data(H)'!$A$1:$A$288,'PY1 Data(H)'!$A$1:$CZ$288))</f>
        <v>3453359</v>
      </c>
      <c r="CY175" s="176" cm="1">
        <f t="array" ref="CY175">_xlfn.XLOOKUP(CY$1,'PY1 Data(H)'!$A$1:$CZ$1,_xlfn.XLOOKUP($A175,'PY1 Data(H)'!$A$1:$A$288,'PY1 Data(H)'!$A$1:$CZ$288))</f>
        <v>0</v>
      </c>
    </row>
    <row r="176" spans="1:103" x14ac:dyDescent="0.3">
      <c r="D176" s="176" t="e" cm="1">
        <f t="array" ref="D176">_xlfn.XLOOKUP(D$1,'PY1 Data(H)'!$A$1:$CZ$1,_xlfn.XLOOKUP($A176,'PY1 Data(H)'!$A$1:$A$288,'PY1 Data(H)'!$A$1:$CZ$288))</f>
        <v>#N/A</v>
      </c>
      <c r="E176" s="176" t="e" cm="1">
        <f t="array" ref="E176">_xlfn.XLOOKUP(E$1,'PY1 Data(H)'!$A$1:$CZ$1,_xlfn.XLOOKUP($A176,'PY1 Data(H)'!$A$1:$A$288,'PY1 Data(H)'!$A$1:$CZ$288))</f>
        <v>#N/A</v>
      </c>
      <c r="F176" s="176" t="e" cm="1">
        <f t="array" ref="F176">_xlfn.XLOOKUP(F$1,'PY1 Data(H)'!$A$1:$CZ$1,_xlfn.XLOOKUP($A176,'PY1 Data(H)'!$A$1:$A$288,'PY1 Data(H)'!$A$1:$CZ$288))</f>
        <v>#N/A</v>
      </c>
      <c r="G176" s="176" t="e" cm="1">
        <f t="array" ref="G176">_xlfn.XLOOKUP(G$1,'PY1 Data(H)'!$A$1:$CZ$1,_xlfn.XLOOKUP($A176,'PY1 Data(H)'!$A$1:$A$288,'PY1 Data(H)'!$A$1:$CZ$288))</f>
        <v>#N/A</v>
      </c>
      <c r="H176" s="176" t="e" cm="1">
        <f t="array" ref="H176">_xlfn.XLOOKUP(H$1,'PY1 Data(H)'!$A$1:$CZ$1,_xlfn.XLOOKUP($A176,'PY1 Data(H)'!$A$1:$A$288,'PY1 Data(H)'!$A$1:$CZ$288))</f>
        <v>#N/A</v>
      </c>
      <c r="I176" s="176" t="e" cm="1">
        <f t="array" ref="I176">_xlfn.XLOOKUP(I$1,'PY1 Data(H)'!$A$1:$CZ$1,_xlfn.XLOOKUP($A176,'PY1 Data(H)'!$A$1:$A$288,'PY1 Data(H)'!$A$1:$CZ$288))</f>
        <v>#N/A</v>
      </c>
      <c r="J176" s="176" t="e" cm="1">
        <f t="array" ref="J176">_xlfn.XLOOKUP(J$1,'PY1 Data(H)'!$A$1:$CZ$1,_xlfn.XLOOKUP($A176,'PY1 Data(H)'!$A$1:$A$288,'PY1 Data(H)'!$A$1:$CZ$288))</f>
        <v>#N/A</v>
      </c>
      <c r="K176" s="176" t="e" cm="1">
        <f t="array" ref="K176">_xlfn.XLOOKUP(K$1,'PY1 Data(H)'!$A$1:$CZ$1,_xlfn.XLOOKUP($A176,'PY1 Data(H)'!$A$1:$A$288,'PY1 Data(H)'!$A$1:$CZ$288))</f>
        <v>#N/A</v>
      </c>
      <c r="L176" s="176" t="e" cm="1">
        <f t="array" ref="L176">_xlfn.XLOOKUP(L$1,'PY1 Data(H)'!$A$1:$CZ$1,_xlfn.XLOOKUP($A176,'PY1 Data(H)'!$A$1:$A$288,'PY1 Data(H)'!$A$1:$CZ$288))</f>
        <v>#N/A</v>
      </c>
      <c r="M176" s="176" t="e" cm="1">
        <f t="array" ref="M176">_xlfn.XLOOKUP(M$1,'PY1 Data(H)'!$A$1:$CZ$1,_xlfn.XLOOKUP($A176,'PY1 Data(H)'!$A$1:$A$288,'PY1 Data(H)'!$A$1:$CZ$288))</f>
        <v>#N/A</v>
      </c>
      <c r="N176" s="176" t="e" cm="1">
        <f t="array" ref="N176">_xlfn.XLOOKUP(N$1,'PY1 Data(H)'!$A$1:$CZ$1,_xlfn.XLOOKUP($A176,'PY1 Data(H)'!$A$1:$A$288,'PY1 Data(H)'!$A$1:$CZ$288))</f>
        <v>#N/A</v>
      </c>
      <c r="O176" s="176" t="e" cm="1">
        <f t="array" ref="O176">_xlfn.XLOOKUP(O$1,'PY1 Data(H)'!$A$1:$CZ$1,_xlfn.XLOOKUP($A176,'PY1 Data(H)'!$A$1:$A$288,'PY1 Data(H)'!$A$1:$CZ$288))</f>
        <v>#N/A</v>
      </c>
      <c r="P176" s="176" t="e" cm="1">
        <f t="array" ref="P176">_xlfn.XLOOKUP(P$1,'PY1 Data(H)'!$A$1:$CZ$1,_xlfn.XLOOKUP($A176,'PY1 Data(H)'!$A$1:$A$288,'PY1 Data(H)'!$A$1:$CZ$288))</f>
        <v>#N/A</v>
      </c>
      <c r="Q176" s="176" t="e" cm="1">
        <f t="array" ref="Q176">_xlfn.XLOOKUP(Q$1,'PY1 Data(H)'!$A$1:$CZ$1,_xlfn.XLOOKUP($A176,'PY1 Data(H)'!$A$1:$A$288,'PY1 Data(H)'!$A$1:$CZ$288))</f>
        <v>#N/A</v>
      </c>
      <c r="R176" s="176" t="e" cm="1">
        <f t="array" ref="R176">_xlfn.XLOOKUP(R$1,'PY1 Data(H)'!$A$1:$CZ$1,_xlfn.XLOOKUP($A176,'PY1 Data(H)'!$A$1:$A$288,'PY1 Data(H)'!$A$1:$CZ$288))</f>
        <v>#N/A</v>
      </c>
      <c r="S176" s="176" t="e" cm="1">
        <f t="array" ref="S176">_xlfn.XLOOKUP(S$1,'PY1 Data(H)'!$A$1:$CZ$1,_xlfn.XLOOKUP($A176,'PY1 Data(H)'!$A$1:$A$288,'PY1 Data(H)'!$A$1:$CZ$288))</f>
        <v>#N/A</v>
      </c>
      <c r="T176" s="176" t="e" cm="1">
        <f t="array" ref="T176">_xlfn.XLOOKUP(T$1,'PY1 Data(H)'!$A$1:$CZ$1,_xlfn.XLOOKUP($A176,'PY1 Data(H)'!$A$1:$A$288,'PY1 Data(H)'!$A$1:$CZ$288))</f>
        <v>#N/A</v>
      </c>
      <c r="U176" s="176" t="e" cm="1">
        <f t="array" ref="U176">_xlfn.XLOOKUP(U$1,'PY1 Data(H)'!$A$1:$CZ$1,_xlfn.XLOOKUP($A176,'PY1 Data(H)'!$A$1:$A$288,'PY1 Data(H)'!$A$1:$CZ$288))</f>
        <v>#N/A</v>
      </c>
      <c r="V176" s="176" t="e" cm="1">
        <f t="array" ref="V176">_xlfn.XLOOKUP(V$1,'PY1 Data(H)'!$A$1:$CZ$1,_xlfn.XLOOKUP($A176,'PY1 Data(H)'!$A$1:$A$288,'PY1 Data(H)'!$A$1:$CZ$288))</f>
        <v>#N/A</v>
      </c>
      <c r="W176" s="176" t="e" cm="1">
        <f t="array" ref="W176">_xlfn.XLOOKUP(W$1,'PY1 Data(H)'!$A$1:$CZ$1,_xlfn.XLOOKUP($A176,'PY1 Data(H)'!$A$1:$A$288,'PY1 Data(H)'!$A$1:$CZ$288))</f>
        <v>#N/A</v>
      </c>
      <c r="X176" s="176" t="e" cm="1">
        <f t="array" ref="X176">_xlfn.XLOOKUP(X$1,'PY1 Data(H)'!$A$1:$CZ$1,_xlfn.XLOOKUP($A176,'PY1 Data(H)'!$A$1:$A$288,'PY1 Data(H)'!$A$1:$CZ$288))</f>
        <v>#N/A</v>
      </c>
      <c r="Y176" s="176" t="e" cm="1">
        <f t="array" ref="Y176">_xlfn.XLOOKUP(Y$1,'PY1 Data(H)'!$A$1:$CZ$1,_xlfn.XLOOKUP($A176,'PY1 Data(H)'!$A$1:$A$288,'PY1 Data(H)'!$A$1:$CZ$288))</f>
        <v>#N/A</v>
      </c>
      <c r="Z176" s="176" t="e" cm="1">
        <f t="array" ref="Z176">_xlfn.XLOOKUP(Z$1,'PY1 Data(H)'!$A$1:$CZ$1,_xlfn.XLOOKUP($A176,'PY1 Data(H)'!$A$1:$A$288,'PY1 Data(H)'!$A$1:$CZ$288))</f>
        <v>#N/A</v>
      </c>
      <c r="AA176" s="176" t="e" cm="1">
        <f t="array" ref="AA176">_xlfn.XLOOKUP(AA$1,'PY1 Data(H)'!$A$1:$CZ$1,_xlfn.XLOOKUP($A176,'PY1 Data(H)'!$A$1:$A$288,'PY1 Data(H)'!$A$1:$CZ$288))</f>
        <v>#N/A</v>
      </c>
      <c r="AB176" s="176" t="e" cm="1">
        <f t="array" ref="AB176">_xlfn.XLOOKUP(AB$1,'PY1 Data(H)'!$A$1:$CZ$1,_xlfn.XLOOKUP($A176,'PY1 Data(H)'!$A$1:$A$288,'PY1 Data(H)'!$A$1:$CZ$288))</f>
        <v>#N/A</v>
      </c>
      <c r="AC176" s="176" t="e" cm="1">
        <f t="array" ref="AC176">_xlfn.XLOOKUP(AC$1,'PY1 Data(H)'!$A$1:$CZ$1,_xlfn.XLOOKUP($A176,'PY1 Data(H)'!$A$1:$A$288,'PY1 Data(H)'!$A$1:$CZ$288))</f>
        <v>#N/A</v>
      </c>
      <c r="AD176" s="176" t="e" cm="1">
        <f t="array" ref="AD176">_xlfn.XLOOKUP(AD$1,'PY1 Data(H)'!$A$1:$CZ$1,_xlfn.XLOOKUP($A176,'PY1 Data(H)'!$A$1:$A$288,'PY1 Data(H)'!$A$1:$CZ$288))</f>
        <v>#N/A</v>
      </c>
      <c r="AE176" s="176" t="e" cm="1">
        <f t="array" ref="AE176">_xlfn.XLOOKUP(AE$1,'PY1 Data(H)'!$A$1:$CZ$1,_xlfn.XLOOKUP($A176,'PY1 Data(H)'!$A$1:$A$288,'PY1 Data(H)'!$A$1:$CZ$288))</f>
        <v>#N/A</v>
      </c>
      <c r="AF176" s="176" t="e" cm="1">
        <f t="array" ref="AF176">_xlfn.XLOOKUP(AF$1,'PY1 Data(H)'!$A$1:$CZ$1,_xlfn.XLOOKUP($A176,'PY1 Data(H)'!$A$1:$A$288,'PY1 Data(H)'!$A$1:$CZ$288))</f>
        <v>#N/A</v>
      </c>
      <c r="AG176" s="176" t="e" cm="1">
        <f t="array" ref="AG176">_xlfn.XLOOKUP(AG$1,'PY1 Data(H)'!$A$1:$CZ$1,_xlfn.XLOOKUP($A176,'PY1 Data(H)'!$A$1:$A$288,'PY1 Data(H)'!$A$1:$CZ$288))</f>
        <v>#N/A</v>
      </c>
      <c r="AH176" s="176" t="e" cm="1">
        <f t="array" ref="AH176">_xlfn.XLOOKUP(AH$1,'PY1 Data(H)'!$A$1:$CZ$1,_xlfn.XLOOKUP($A176,'PY1 Data(H)'!$A$1:$A$288,'PY1 Data(H)'!$A$1:$CZ$288))</f>
        <v>#N/A</v>
      </c>
      <c r="AI176" s="176" t="e" cm="1">
        <f t="array" ref="AI176">_xlfn.XLOOKUP(AI$1,'PY1 Data(H)'!$A$1:$CZ$1,_xlfn.XLOOKUP($A176,'PY1 Data(H)'!$A$1:$A$288,'PY1 Data(H)'!$A$1:$CZ$288))</f>
        <v>#N/A</v>
      </c>
      <c r="AJ176" s="176" t="e" cm="1">
        <f t="array" ref="AJ176">_xlfn.XLOOKUP(AJ$1,'PY1 Data(H)'!$A$1:$CZ$1,_xlfn.XLOOKUP($A176,'PY1 Data(H)'!$A$1:$A$288,'PY1 Data(H)'!$A$1:$CZ$288))</f>
        <v>#N/A</v>
      </c>
      <c r="AK176" s="176" t="e" cm="1">
        <f t="array" ref="AK176">_xlfn.XLOOKUP(AK$1,'PY1 Data(H)'!$A$1:$CZ$1,_xlfn.XLOOKUP($A176,'PY1 Data(H)'!$A$1:$A$288,'PY1 Data(H)'!$A$1:$CZ$288))</f>
        <v>#N/A</v>
      </c>
      <c r="AL176" s="176" t="e" cm="1">
        <f t="array" ref="AL176">_xlfn.XLOOKUP(AL$1,'PY1 Data(H)'!$A$1:$CZ$1,_xlfn.XLOOKUP($A176,'PY1 Data(H)'!$A$1:$A$288,'PY1 Data(H)'!$A$1:$CZ$288))</f>
        <v>#N/A</v>
      </c>
      <c r="AM176" s="176" t="e" cm="1">
        <f t="array" ref="AM176">_xlfn.XLOOKUP(AM$1,'PY1 Data(H)'!$A$1:$CZ$1,_xlfn.XLOOKUP($A176,'PY1 Data(H)'!$A$1:$A$288,'PY1 Data(H)'!$A$1:$CZ$288))</f>
        <v>#N/A</v>
      </c>
      <c r="AN176" s="176" t="e" cm="1">
        <f t="array" ref="AN176">_xlfn.XLOOKUP(AN$1,'PY1 Data(H)'!$A$1:$CZ$1,_xlfn.XLOOKUP($A176,'PY1 Data(H)'!$A$1:$A$288,'PY1 Data(H)'!$A$1:$CZ$288))</f>
        <v>#N/A</v>
      </c>
      <c r="AO176" s="176" t="e" cm="1">
        <f t="array" ref="AO176">_xlfn.XLOOKUP(AO$1,'PY1 Data(H)'!$A$1:$CZ$1,_xlfn.XLOOKUP($A176,'PY1 Data(H)'!$A$1:$A$288,'PY1 Data(H)'!$A$1:$CZ$288))</f>
        <v>#N/A</v>
      </c>
      <c r="AP176" s="176" t="e" cm="1">
        <f t="array" ref="AP176">_xlfn.XLOOKUP(AP$1,'PY1 Data(H)'!$A$1:$CZ$1,_xlfn.XLOOKUP($A176,'PY1 Data(H)'!$A$1:$A$288,'PY1 Data(H)'!$A$1:$CZ$288))</f>
        <v>#N/A</v>
      </c>
      <c r="AQ176" s="176" t="e" cm="1">
        <f t="array" ref="AQ176">_xlfn.XLOOKUP(AQ$1,'PY1 Data(H)'!$A$1:$CZ$1,_xlfn.XLOOKUP($A176,'PY1 Data(H)'!$A$1:$A$288,'PY1 Data(H)'!$A$1:$CZ$288))</f>
        <v>#N/A</v>
      </c>
      <c r="AR176" s="176" t="e" cm="1">
        <f t="array" ref="AR176">_xlfn.XLOOKUP(AR$1,'PY1 Data(H)'!$A$1:$CZ$1,_xlfn.XLOOKUP($A176,'PY1 Data(H)'!$A$1:$A$288,'PY1 Data(H)'!$A$1:$CZ$288))</f>
        <v>#N/A</v>
      </c>
      <c r="AS176" s="176" t="e" cm="1">
        <f t="array" ref="AS176">_xlfn.XLOOKUP(AS$1,'PY1 Data(H)'!$A$1:$CZ$1,_xlfn.XLOOKUP($A176,'PY1 Data(H)'!$A$1:$A$288,'PY1 Data(H)'!$A$1:$CZ$288))</f>
        <v>#N/A</v>
      </c>
      <c r="AT176" s="176" t="e" cm="1">
        <f t="array" ref="AT176">_xlfn.XLOOKUP(AT$1,'PY1 Data(H)'!$A$1:$CZ$1,_xlfn.XLOOKUP($A176,'PY1 Data(H)'!$A$1:$A$288,'PY1 Data(H)'!$A$1:$CZ$288))</f>
        <v>#N/A</v>
      </c>
      <c r="AU176" s="176" t="e" cm="1">
        <f t="array" ref="AU176">_xlfn.XLOOKUP(AU$1,'PY1 Data(H)'!$A$1:$CZ$1,_xlfn.XLOOKUP($A176,'PY1 Data(H)'!$A$1:$A$288,'PY1 Data(H)'!$A$1:$CZ$288))</f>
        <v>#N/A</v>
      </c>
      <c r="AV176" s="176" t="e" cm="1">
        <f t="array" ref="AV176">_xlfn.XLOOKUP(AV$1,'PY1 Data(H)'!$A$1:$CZ$1,_xlfn.XLOOKUP($A176,'PY1 Data(H)'!$A$1:$A$288,'PY1 Data(H)'!$A$1:$CZ$288))</f>
        <v>#N/A</v>
      </c>
      <c r="AW176" s="176" t="e" cm="1">
        <f t="array" ref="AW176">_xlfn.XLOOKUP(AW$1,'PY1 Data(H)'!$A$1:$CZ$1,_xlfn.XLOOKUP($A176,'PY1 Data(H)'!$A$1:$A$288,'PY1 Data(H)'!$A$1:$CZ$288))</f>
        <v>#N/A</v>
      </c>
      <c r="AX176" s="176" t="e" cm="1">
        <f t="array" ref="AX176">_xlfn.XLOOKUP(AX$1,'PY1 Data(H)'!$A$1:$CZ$1,_xlfn.XLOOKUP($A176,'PY1 Data(H)'!$A$1:$A$288,'PY1 Data(H)'!$A$1:$CZ$288))</f>
        <v>#N/A</v>
      </c>
      <c r="AY176" s="176" t="e" cm="1">
        <f t="array" ref="AY176">_xlfn.XLOOKUP(AY$1,'PY1 Data(H)'!$A$1:$CZ$1,_xlfn.XLOOKUP($A176,'PY1 Data(H)'!$A$1:$A$288,'PY1 Data(H)'!$A$1:$CZ$288))</f>
        <v>#N/A</v>
      </c>
      <c r="AZ176" s="176" t="e" cm="1">
        <f t="array" ref="AZ176">_xlfn.XLOOKUP(AZ$1,'PY1 Data(H)'!$A$1:$CZ$1,_xlfn.XLOOKUP($A176,'PY1 Data(H)'!$A$1:$A$288,'PY1 Data(H)'!$A$1:$CZ$288))</f>
        <v>#N/A</v>
      </c>
      <c r="BA176" s="176" t="e" cm="1">
        <f t="array" ref="BA176">_xlfn.XLOOKUP(BA$1,'PY1 Data(H)'!$A$1:$CZ$1,_xlfn.XLOOKUP($A176,'PY1 Data(H)'!$A$1:$A$288,'PY1 Data(H)'!$A$1:$CZ$288))</f>
        <v>#N/A</v>
      </c>
      <c r="BB176" s="176" t="e" cm="1">
        <f t="array" ref="BB176">_xlfn.XLOOKUP(BB$1,'PY1 Data(H)'!$A$1:$CZ$1,_xlfn.XLOOKUP($A176,'PY1 Data(H)'!$A$1:$A$288,'PY1 Data(H)'!$A$1:$CZ$288))</f>
        <v>#N/A</v>
      </c>
      <c r="BC176" s="176" t="e" cm="1">
        <f t="array" ref="BC176">_xlfn.XLOOKUP(BC$1,'PY1 Data(H)'!$A$1:$CZ$1,_xlfn.XLOOKUP($A176,'PY1 Data(H)'!$A$1:$A$288,'PY1 Data(H)'!$A$1:$CZ$288))</f>
        <v>#N/A</v>
      </c>
      <c r="BD176" s="176" t="e" cm="1">
        <f t="array" ref="BD176">_xlfn.XLOOKUP(BD$1,'PY1 Data(H)'!$A$1:$CZ$1,_xlfn.XLOOKUP($A176,'PY1 Data(H)'!$A$1:$A$288,'PY1 Data(H)'!$A$1:$CZ$288))</f>
        <v>#N/A</v>
      </c>
      <c r="BE176" s="176" t="e" cm="1">
        <f t="array" ref="BE176">_xlfn.XLOOKUP(BE$1,'PY1 Data(H)'!$A$1:$CZ$1,_xlfn.XLOOKUP($A176,'PY1 Data(H)'!$A$1:$A$288,'PY1 Data(H)'!$A$1:$CZ$288))</f>
        <v>#N/A</v>
      </c>
      <c r="BF176" s="176" t="e" cm="1">
        <f t="array" ref="BF176">_xlfn.XLOOKUP(BF$1,'PY1 Data(H)'!$A$1:$CZ$1,_xlfn.XLOOKUP($A176,'PY1 Data(H)'!$A$1:$A$288,'PY1 Data(H)'!$A$1:$CZ$288))</f>
        <v>#N/A</v>
      </c>
      <c r="BG176" s="176" t="e" cm="1">
        <f t="array" ref="BG176">_xlfn.XLOOKUP(BG$1,'PY1 Data(H)'!$A$1:$CZ$1,_xlfn.XLOOKUP($A176,'PY1 Data(H)'!$A$1:$A$288,'PY1 Data(H)'!$A$1:$CZ$288))</f>
        <v>#N/A</v>
      </c>
      <c r="BH176" s="176" t="e" cm="1">
        <f t="array" ref="BH176">_xlfn.XLOOKUP(BH$1,'PY1 Data(H)'!$A$1:$CZ$1,_xlfn.XLOOKUP($A176,'PY1 Data(H)'!$A$1:$A$288,'PY1 Data(H)'!$A$1:$CZ$288))</f>
        <v>#N/A</v>
      </c>
      <c r="BI176" s="176" t="e" cm="1">
        <f t="array" ref="BI176">_xlfn.XLOOKUP(BI$1,'PY1 Data(H)'!$A$1:$CZ$1,_xlfn.XLOOKUP($A176,'PY1 Data(H)'!$A$1:$A$288,'PY1 Data(H)'!$A$1:$CZ$288))</f>
        <v>#N/A</v>
      </c>
      <c r="BJ176" s="176" t="e" cm="1">
        <f t="array" ref="BJ176">_xlfn.XLOOKUP(BJ$1,'PY1 Data(H)'!$A$1:$CZ$1,_xlfn.XLOOKUP($A176,'PY1 Data(H)'!$A$1:$A$288,'PY1 Data(H)'!$A$1:$CZ$288))</f>
        <v>#N/A</v>
      </c>
      <c r="BK176" s="176" t="e" cm="1">
        <f t="array" ref="BK176">_xlfn.XLOOKUP(BK$1,'PY1 Data(H)'!$A$1:$CZ$1,_xlfn.XLOOKUP($A176,'PY1 Data(H)'!$A$1:$A$288,'PY1 Data(H)'!$A$1:$CZ$288))</f>
        <v>#N/A</v>
      </c>
      <c r="BL176" s="176" t="e" cm="1">
        <f t="array" ref="BL176">_xlfn.XLOOKUP(BL$1,'PY1 Data(H)'!$A$1:$CZ$1,_xlfn.XLOOKUP($A176,'PY1 Data(H)'!$A$1:$A$288,'PY1 Data(H)'!$A$1:$CZ$288))</f>
        <v>#N/A</v>
      </c>
      <c r="BM176" s="176" t="e" cm="1">
        <f t="array" ref="BM176">_xlfn.XLOOKUP(BM$1,'PY1 Data(H)'!$A$1:$CZ$1,_xlfn.XLOOKUP($A176,'PY1 Data(H)'!$A$1:$A$288,'PY1 Data(H)'!$A$1:$CZ$288))</f>
        <v>#N/A</v>
      </c>
      <c r="BN176" s="176" t="e" cm="1">
        <f t="array" ref="BN176">_xlfn.XLOOKUP(BN$1,'PY1 Data(H)'!$A$1:$CZ$1,_xlfn.XLOOKUP($A176,'PY1 Data(H)'!$A$1:$A$288,'PY1 Data(H)'!$A$1:$CZ$288))</f>
        <v>#N/A</v>
      </c>
      <c r="BO176" s="176" t="e" cm="1">
        <f t="array" ref="BO176">_xlfn.XLOOKUP(BO$1,'PY1 Data(H)'!$A$1:$CZ$1,_xlfn.XLOOKUP($A176,'PY1 Data(H)'!$A$1:$A$288,'PY1 Data(H)'!$A$1:$CZ$288))</f>
        <v>#N/A</v>
      </c>
      <c r="BP176" s="176" t="e" cm="1">
        <f t="array" ref="BP176">_xlfn.XLOOKUP(BP$1,'PY1 Data(H)'!$A$1:$CZ$1,_xlfn.XLOOKUP($A176,'PY1 Data(H)'!$A$1:$A$288,'PY1 Data(H)'!$A$1:$CZ$288))</f>
        <v>#N/A</v>
      </c>
      <c r="BQ176" s="176" t="e" cm="1">
        <f t="array" ref="BQ176">_xlfn.XLOOKUP(BQ$1,'PY1 Data(H)'!$A$1:$CZ$1,_xlfn.XLOOKUP($A176,'PY1 Data(H)'!$A$1:$A$288,'PY1 Data(H)'!$A$1:$CZ$288))</f>
        <v>#N/A</v>
      </c>
      <c r="BR176" s="176" t="e" cm="1">
        <f t="array" ref="BR176">_xlfn.XLOOKUP(BR$1,'PY1 Data(H)'!$A$1:$CZ$1,_xlfn.XLOOKUP($A176,'PY1 Data(H)'!$A$1:$A$288,'PY1 Data(H)'!$A$1:$CZ$288))</f>
        <v>#N/A</v>
      </c>
      <c r="BS176" s="176" t="e" cm="1">
        <f t="array" ref="BS176">_xlfn.XLOOKUP(BS$1,'PY1 Data(H)'!$A$1:$CZ$1,_xlfn.XLOOKUP($A176,'PY1 Data(H)'!$A$1:$A$288,'PY1 Data(H)'!$A$1:$CZ$288))</f>
        <v>#N/A</v>
      </c>
      <c r="BT176" s="176" t="e" cm="1">
        <f t="array" ref="BT176">_xlfn.XLOOKUP(BT$1,'PY1 Data(H)'!$A$1:$CZ$1,_xlfn.XLOOKUP($A176,'PY1 Data(H)'!$A$1:$A$288,'PY1 Data(H)'!$A$1:$CZ$288))</f>
        <v>#N/A</v>
      </c>
      <c r="BU176" s="176" t="e" cm="1">
        <f t="array" ref="BU176">_xlfn.XLOOKUP(BU$1,'PY1 Data(H)'!$A$1:$CZ$1,_xlfn.XLOOKUP($A176,'PY1 Data(H)'!$A$1:$A$288,'PY1 Data(H)'!$A$1:$CZ$288))</f>
        <v>#N/A</v>
      </c>
      <c r="BV176" s="176" t="e" cm="1">
        <f t="array" ref="BV176">_xlfn.XLOOKUP(BV$1,'PY1 Data(H)'!$A$1:$CZ$1,_xlfn.XLOOKUP($A176,'PY1 Data(H)'!$A$1:$A$288,'PY1 Data(H)'!$A$1:$CZ$288))</f>
        <v>#N/A</v>
      </c>
      <c r="BW176" s="176" t="e" cm="1">
        <f t="array" ref="BW176">_xlfn.XLOOKUP(BW$1,'PY1 Data(H)'!$A$1:$CZ$1,_xlfn.XLOOKUP($A176,'PY1 Data(H)'!$A$1:$A$288,'PY1 Data(H)'!$A$1:$CZ$288))</f>
        <v>#N/A</v>
      </c>
      <c r="BX176" s="176" t="e" cm="1">
        <f t="array" ref="BX176">_xlfn.XLOOKUP(BX$1,'PY1 Data(H)'!$A$1:$CZ$1,_xlfn.XLOOKUP($A176,'PY1 Data(H)'!$A$1:$A$288,'PY1 Data(H)'!$A$1:$CZ$288))</f>
        <v>#N/A</v>
      </c>
      <c r="BY176" s="176" t="e" cm="1">
        <f t="array" ref="BY176">_xlfn.XLOOKUP(BY$1,'PY1 Data(H)'!$A$1:$CZ$1,_xlfn.XLOOKUP($A176,'PY1 Data(H)'!$A$1:$A$288,'PY1 Data(H)'!$A$1:$CZ$288))</f>
        <v>#N/A</v>
      </c>
      <c r="BZ176" s="176" t="e" cm="1">
        <f t="array" ref="BZ176">_xlfn.XLOOKUP(BZ$1,'PY1 Data(H)'!$A$1:$CZ$1,_xlfn.XLOOKUP($A176,'PY1 Data(H)'!$A$1:$A$288,'PY1 Data(H)'!$A$1:$CZ$288))</f>
        <v>#N/A</v>
      </c>
      <c r="CA176" s="176" t="e" cm="1">
        <f t="array" ref="CA176">_xlfn.XLOOKUP(CA$1,'PY1 Data(H)'!$A$1:$CZ$1,_xlfn.XLOOKUP($A176,'PY1 Data(H)'!$A$1:$A$288,'PY1 Data(H)'!$A$1:$CZ$288))</f>
        <v>#N/A</v>
      </c>
      <c r="CB176" s="176" t="e" cm="1">
        <f t="array" ref="CB176">_xlfn.XLOOKUP(CB$1,'PY1 Data(H)'!$A$1:$CZ$1,_xlfn.XLOOKUP($A176,'PY1 Data(H)'!$A$1:$A$288,'PY1 Data(H)'!$A$1:$CZ$288))</f>
        <v>#N/A</v>
      </c>
      <c r="CC176" s="176" t="e" cm="1">
        <f t="array" ref="CC176">_xlfn.XLOOKUP(CC$1,'PY1 Data(H)'!$A$1:$CZ$1,_xlfn.XLOOKUP($A176,'PY1 Data(H)'!$A$1:$A$288,'PY1 Data(H)'!$A$1:$CZ$288))</f>
        <v>#N/A</v>
      </c>
      <c r="CD176" s="176" t="e" cm="1">
        <f t="array" ref="CD176">_xlfn.XLOOKUP(CD$1,'PY1 Data(H)'!$A$1:$CZ$1,_xlfn.XLOOKUP($A176,'PY1 Data(H)'!$A$1:$A$288,'PY1 Data(H)'!$A$1:$CZ$288))</f>
        <v>#N/A</v>
      </c>
      <c r="CE176" s="176" t="e" cm="1">
        <f t="array" ref="CE176">_xlfn.XLOOKUP(CE$1,'PY1 Data(H)'!$A$1:$CZ$1,_xlfn.XLOOKUP($A176,'PY1 Data(H)'!$A$1:$A$288,'PY1 Data(H)'!$A$1:$CZ$288))</f>
        <v>#N/A</v>
      </c>
      <c r="CF176" s="176" t="e" cm="1">
        <f t="array" ref="CF176">_xlfn.XLOOKUP(CF$1,'PY1 Data(H)'!$A$1:$CZ$1,_xlfn.XLOOKUP($A176,'PY1 Data(H)'!$A$1:$A$288,'PY1 Data(H)'!$A$1:$CZ$288))</f>
        <v>#N/A</v>
      </c>
      <c r="CG176" s="176" t="e" cm="1">
        <f t="array" ref="CG176">_xlfn.XLOOKUP(CG$1,'PY1 Data(H)'!$A$1:$CZ$1,_xlfn.XLOOKUP($A176,'PY1 Data(H)'!$A$1:$A$288,'PY1 Data(H)'!$A$1:$CZ$288))</f>
        <v>#N/A</v>
      </c>
      <c r="CH176" s="176" t="e" cm="1">
        <f t="array" ref="CH176">_xlfn.XLOOKUP(CH$1,'PY1 Data(H)'!$A$1:$CZ$1,_xlfn.XLOOKUP($A176,'PY1 Data(H)'!$A$1:$A$288,'PY1 Data(H)'!$A$1:$CZ$288))</f>
        <v>#N/A</v>
      </c>
      <c r="CI176" s="176" t="e" cm="1">
        <f t="array" ref="CI176">_xlfn.XLOOKUP(CI$1,'PY1 Data(H)'!$A$1:$CZ$1,_xlfn.XLOOKUP($A176,'PY1 Data(H)'!$A$1:$A$288,'PY1 Data(H)'!$A$1:$CZ$288))</f>
        <v>#N/A</v>
      </c>
      <c r="CJ176" s="176" t="e" cm="1">
        <f t="array" ref="CJ176">_xlfn.XLOOKUP(CJ$1,'PY1 Data(H)'!$A$1:$CZ$1,_xlfn.XLOOKUP($A176,'PY1 Data(H)'!$A$1:$A$288,'PY1 Data(H)'!$A$1:$CZ$288))</f>
        <v>#N/A</v>
      </c>
      <c r="CK176" s="176" t="e" cm="1">
        <f t="array" ref="CK176">_xlfn.XLOOKUP(CK$1,'PY1 Data(H)'!$A$1:$CZ$1,_xlfn.XLOOKUP($A176,'PY1 Data(H)'!$A$1:$A$288,'PY1 Data(H)'!$A$1:$CZ$288))</f>
        <v>#N/A</v>
      </c>
      <c r="CL176" s="176" t="e" cm="1">
        <f t="array" ref="CL176">_xlfn.XLOOKUP(CL$1,'PY1 Data(H)'!$A$1:$CZ$1,_xlfn.XLOOKUP($A176,'PY1 Data(H)'!$A$1:$A$288,'PY1 Data(H)'!$A$1:$CZ$288))</f>
        <v>#N/A</v>
      </c>
      <c r="CM176" s="176" t="e" cm="1">
        <f t="array" ref="CM176">_xlfn.XLOOKUP(CM$1,'PY1 Data(H)'!$A$1:$CZ$1,_xlfn.XLOOKUP($A176,'PY1 Data(H)'!$A$1:$A$288,'PY1 Data(H)'!$A$1:$CZ$288))</f>
        <v>#N/A</v>
      </c>
      <c r="CN176" s="176" t="e" cm="1">
        <f t="array" ref="CN176">_xlfn.XLOOKUP(CN$1,'PY1 Data(H)'!$A$1:$CZ$1,_xlfn.XLOOKUP($A176,'PY1 Data(H)'!$A$1:$A$288,'PY1 Data(H)'!$A$1:$CZ$288))</f>
        <v>#N/A</v>
      </c>
      <c r="CO176" s="176" t="e" cm="1">
        <f t="array" ref="CO176">_xlfn.XLOOKUP(CO$1,'PY1 Data(H)'!$A$1:$CZ$1,_xlfn.XLOOKUP($A176,'PY1 Data(H)'!$A$1:$A$288,'PY1 Data(H)'!$A$1:$CZ$288))</f>
        <v>#N/A</v>
      </c>
      <c r="CP176" s="176" t="e" cm="1">
        <f t="array" ref="CP176">_xlfn.XLOOKUP(CP$1,'PY1 Data(H)'!$A$1:$CZ$1,_xlfn.XLOOKUP($A176,'PY1 Data(H)'!$A$1:$A$288,'PY1 Data(H)'!$A$1:$CZ$288))</f>
        <v>#N/A</v>
      </c>
      <c r="CQ176" s="176" t="e" cm="1">
        <f t="array" ref="CQ176">_xlfn.XLOOKUP(CQ$1,'PY1 Data(H)'!$A$1:$CZ$1,_xlfn.XLOOKUP($A176,'PY1 Data(H)'!$A$1:$A$288,'PY1 Data(H)'!$A$1:$CZ$288))</f>
        <v>#N/A</v>
      </c>
      <c r="CR176" s="176" t="e" cm="1">
        <f t="array" ref="CR176">_xlfn.XLOOKUP(CR$1,'PY1 Data(H)'!$A$1:$CZ$1,_xlfn.XLOOKUP($A176,'PY1 Data(H)'!$A$1:$A$288,'PY1 Data(H)'!$A$1:$CZ$288))</f>
        <v>#N/A</v>
      </c>
      <c r="CS176" s="176" t="e" cm="1">
        <f t="array" ref="CS176">_xlfn.XLOOKUP(CS$1,'PY1 Data(H)'!$A$1:$CZ$1,_xlfn.XLOOKUP($A176,'PY1 Data(H)'!$A$1:$A$288,'PY1 Data(H)'!$A$1:$CZ$288))</f>
        <v>#N/A</v>
      </c>
      <c r="CT176" s="176" t="e" cm="1">
        <f t="array" ref="CT176">_xlfn.XLOOKUP(CT$1,'PY1 Data(H)'!$A$1:$CZ$1,_xlfn.XLOOKUP($A176,'PY1 Data(H)'!$A$1:$A$288,'PY1 Data(H)'!$A$1:$CZ$288))</f>
        <v>#N/A</v>
      </c>
      <c r="CU176" s="176" t="e" cm="1">
        <f t="array" ref="CU176">_xlfn.XLOOKUP(CU$1,'PY1 Data(H)'!$A$1:$CZ$1,_xlfn.XLOOKUP($A176,'PY1 Data(H)'!$A$1:$A$288,'PY1 Data(H)'!$A$1:$CZ$288))</f>
        <v>#N/A</v>
      </c>
      <c r="CV176" s="176" t="e" cm="1">
        <f t="array" ref="CV176">_xlfn.XLOOKUP(CV$1,'PY1 Data(H)'!$A$1:$CZ$1,_xlfn.XLOOKUP($A176,'PY1 Data(H)'!$A$1:$A$288,'PY1 Data(H)'!$A$1:$CZ$288))</f>
        <v>#N/A</v>
      </c>
      <c r="CW176" s="176" t="e" cm="1">
        <f t="array" ref="CW176">_xlfn.XLOOKUP(CW$1,'PY1 Data(H)'!$A$1:$CZ$1,_xlfn.XLOOKUP($A176,'PY1 Data(H)'!$A$1:$A$288,'PY1 Data(H)'!$A$1:$CZ$288))</f>
        <v>#N/A</v>
      </c>
      <c r="CX176" s="176" t="e" cm="1">
        <f t="array" ref="CX176">_xlfn.XLOOKUP(CX$1,'PY1 Data(H)'!$A$1:$CZ$1,_xlfn.XLOOKUP($A176,'PY1 Data(H)'!$A$1:$A$288,'PY1 Data(H)'!$A$1:$CZ$288))</f>
        <v>#N/A</v>
      </c>
      <c r="CY176" s="176" t="e" cm="1">
        <f t="array" ref="CY176">_xlfn.XLOOKUP(CY$1,'PY1 Data(H)'!$A$1:$CZ$1,_xlfn.XLOOKUP($A176,'PY1 Data(H)'!$A$1:$A$288,'PY1 Data(H)'!$A$1:$CZ$288))</f>
        <v>#N/A</v>
      </c>
    </row>
    <row r="177" spans="1:103" x14ac:dyDescent="0.3">
      <c r="A177">
        <v>622</v>
      </c>
      <c r="D177" s="176" cm="1">
        <f t="array" ref="D177">_xlfn.XLOOKUP(D$1,'PY1 Data(H)'!$A$1:$CZ$1,_xlfn.XLOOKUP($A177,'PY1 Data(H)'!$A$1:$A$288,'PY1 Data(H)'!$A$1:$CZ$288))</f>
        <v>22387514</v>
      </c>
      <c r="E177" s="176" cm="1">
        <f t="array" ref="E177">_xlfn.XLOOKUP(E$1,'PY1 Data(H)'!$A$1:$CZ$1,_xlfn.XLOOKUP($A177,'PY1 Data(H)'!$A$1:$A$288,'PY1 Data(H)'!$A$1:$CZ$288))</f>
        <v>6822384</v>
      </c>
      <c r="F177" s="176" cm="1">
        <f t="array" ref="F177">_xlfn.XLOOKUP(F$1,'PY1 Data(H)'!$A$1:$CZ$1,_xlfn.XLOOKUP($A177,'PY1 Data(H)'!$A$1:$A$288,'PY1 Data(H)'!$A$1:$CZ$288))</f>
        <v>2578227</v>
      </c>
      <c r="G177" s="176" cm="1">
        <f t="array" ref="G177">_xlfn.XLOOKUP(G$1,'PY1 Data(H)'!$A$1:$CZ$1,_xlfn.XLOOKUP($A177,'PY1 Data(H)'!$A$1:$A$288,'PY1 Data(H)'!$A$1:$CZ$288))</f>
        <v>0</v>
      </c>
      <c r="H177" s="176" cm="1">
        <f t="array" ref="H177">_xlfn.XLOOKUP(H$1,'PY1 Data(H)'!$A$1:$CZ$1,_xlfn.XLOOKUP($A177,'PY1 Data(H)'!$A$1:$A$288,'PY1 Data(H)'!$A$1:$CZ$288))</f>
        <v>5359424</v>
      </c>
      <c r="I177" s="176" cm="1">
        <f t="array" ref="I177">_xlfn.XLOOKUP(I$1,'PY1 Data(H)'!$A$1:$CZ$1,_xlfn.XLOOKUP($A177,'PY1 Data(H)'!$A$1:$A$288,'PY1 Data(H)'!$A$1:$CZ$288))</f>
        <v>4724426</v>
      </c>
      <c r="J177" s="176" cm="1">
        <f t="array" ref="J177">_xlfn.XLOOKUP(J$1,'PY1 Data(H)'!$A$1:$CZ$1,_xlfn.XLOOKUP($A177,'PY1 Data(H)'!$A$1:$A$288,'PY1 Data(H)'!$A$1:$CZ$288))</f>
        <v>8951075</v>
      </c>
      <c r="K177" s="176" cm="1">
        <f t="array" ref="K177">_xlfn.XLOOKUP(K$1,'PY1 Data(H)'!$A$1:$CZ$1,_xlfn.XLOOKUP($A177,'PY1 Data(H)'!$A$1:$A$288,'PY1 Data(H)'!$A$1:$CZ$288))</f>
        <v>4482148</v>
      </c>
      <c r="L177" s="176" cm="1">
        <f t="array" ref="L177">_xlfn.XLOOKUP(L$1,'PY1 Data(H)'!$A$1:$CZ$1,_xlfn.XLOOKUP($A177,'PY1 Data(H)'!$A$1:$A$288,'PY1 Data(H)'!$A$1:$CZ$288))</f>
        <v>7464172</v>
      </c>
      <c r="M177" s="176" cm="1">
        <f t="array" ref="M177">_xlfn.XLOOKUP(M$1,'PY1 Data(H)'!$A$1:$CZ$1,_xlfn.XLOOKUP($A177,'PY1 Data(H)'!$A$1:$A$288,'PY1 Data(H)'!$A$1:$CZ$288))</f>
        <v>31130257</v>
      </c>
      <c r="N177" s="176" cm="1">
        <f t="array" ref="N177">_xlfn.XLOOKUP(N$1,'PY1 Data(H)'!$A$1:$CZ$1,_xlfn.XLOOKUP($A177,'PY1 Data(H)'!$A$1:$A$288,'PY1 Data(H)'!$A$1:$CZ$288))</f>
        <v>46214762</v>
      </c>
      <c r="O177" s="176" cm="1">
        <f t="array" ref="O177">_xlfn.XLOOKUP(O$1,'PY1 Data(H)'!$A$1:$CZ$1,_xlfn.XLOOKUP($A177,'PY1 Data(H)'!$A$1:$A$288,'PY1 Data(H)'!$A$1:$CZ$288))</f>
        <v>13187372</v>
      </c>
      <c r="P177" s="176" cm="1">
        <f t="array" ref="P177">_xlfn.XLOOKUP(P$1,'PY1 Data(H)'!$A$1:$CZ$1,_xlfn.XLOOKUP($A177,'PY1 Data(H)'!$A$1:$A$288,'PY1 Data(H)'!$A$1:$CZ$288))</f>
        <v>29568671</v>
      </c>
      <c r="Q177" s="176" cm="1">
        <f t="array" ref="Q177">_xlfn.XLOOKUP(Q$1,'PY1 Data(H)'!$A$1:$CZ$1,_xlfn.XLOOKUP($A177,'PY1 Data(H)'!$A$1:$A$288,'PY1 Data(H)'!$A$1:$CZ$288))</f>
        <v>13470387</v>
      </c>
      <c r="R177" s="176" cm="1">
        <f t="array" ref="R177">_xlfn.XLOOKUP(R$1,'PY1 Data(H)'!$A$1:$CZ$1,_xlfn.XLOOKUP($A177,'PY1 Data(H)'!$A$1:$A$288,'PY1 Data(H)'!$A$1:$CZ$288))</f>
        <v>1777422</v>
      </c>
      <c r="S177" s="176" cm="1">
        <f t="array" ref="S177">_xlfn.XLOOKUP(S$1,'PY1 Data(H)'!$A$1:$CZ$1,_xlfn.XLOOKUP($A177,'PY1 Data(H)'!$A$1:$A$288,'PY1 Data(H)'!$A$1:$CZ$288))</f>
        <v>10049189</v>
      </c>
      <c r="T177" s="176" cm="1">
        <f t="array" ref="T177">_xlfn.XLOOKUP(T$1,'PY1 Data(H)'!$A$1:$CZ$1,_xlfn.XLOOKUP($A177,'PY1 Data(H)'!$A$1:$A$288,'PY1 Data(H)'!$A$1:$CZ$288))</f>
        <v>0</v>
      </c>
      <c r="U177" s="176" cm="1">
        <f t="array" ref="U177">_xlfn.XLOOKUP(U$1,'PY1 Data(H)'!$A$1:$CZ$1,_xlfn.XLOOKUP($A177,'PY1 Data(H)'!$A$1:$A$288,'PY1 Data(H)'!$A$1:$CZ$288))</f>
        <v>27370299</v>
      </c>
      <c r="V177" s="176" cm="1">
        <f t="array" ref="V177">_xlfn.XLOOKUP(V$1,'PY1 Data(H)'!$A$1:$CZ$1,_xlfn.XLOOKUP($A177,'PY1 Data(H)'!$A$1:$A$288,'PY1 Data(H)'!$A$1:$CZ$288))</f>
        <v>13447159</v>
      </c>
      <c r="W177" s="176" cm="1">
        <f t="array" ref="W177">_xlfn.XLOOKUP(W$1,'PY1 Data(H)'!$A$1:$CZ$1,_xlfn.XLOOKUP($A177,'PY1 Data(H)'!$A$1:$A$288,'PY1 Data(H)'!$A$1:$CZ$288))</f>
        <v>0</v>
      </c>
      <c r="X177" s="176" cm="1">
        <f t="array" ref="X177">_xlfn.XLOOKUP(X$1,'PY1 Data(H)'!$A$1:$CZ$1,_xlfn.XLOOKUP($A177,'PY1 Data(H)'!$A$1:$A$288,'PY1 Data(H)'!$A$1:$CZ$288))</f>
        <v>2746893</v>
      </c>
      <c r="Y177" s="176" cm="1">
        <f t="array" ref="Y177">_xlfn.XLOOKUP(Y$1,'PY1 Data(H)'!$A$1:$CZ$1,_xlfn.XLOOKUP($A177,'PY1 Data(H)'!$A$1:$A$288,'PY1 Data(H)'!$A$1:$CZ$288))</f>
        <v>3326860</v>
      </c>
      <c r="Z177" s="176" cm="1">
        <f t="array" ref="Z177">_xlfn.XLOOKUP(Z$1,'PY1 Data(H)'!$A$1:$CZ$1,_xlfn.XLOOKUP($A177,'PY1 Data(H)'!$A$1:$A$288,'PY1 Data(H)'!$A$1:$CZ$288))</f>
        <v>18887343</v>
      </c>
      <c r="AA177" s="176" cm="1">
        <f t="array" ref="AA177">_xlfn.XLOOKUP(AA$1,'PY1 Data(H)'!$A$1:$CZ$1,_xlfn.XLOOKUP($A177,'PY1 Data(H)'!$A$1:$A$288,'PY1 Data(H)'!$A$1:$CZ$288))</f>
        <v>9226943</v>
      </c>
      <c r="AB177" s="176" cm="1">
        <f t="array" ref="AB177">_xlfn.XLOOKUP(AB$1,'PY1 Data(H)'!$A$1:$CZ$1,_xlfn.XLOOKUP($A177,'PY1 Data(H)'!$A$1:$A$288,'PY1 Data(H)'!$A$1:$CZ$288))</f>
        <v>14350879</v>
      </c>
      <c r="AC177" s="176" cm="1">
        <f t="array" ref="AC177">_xlfn.XLOOKUP(AC$1,'PY1 Data(H)'!$A$1:$CZ$1,_xlfn.XLOOKUP($A177,'PY1 Data(H)'!$A$1:$A$288,'PY1 Data(H)'!$A$1:$CZ$288))</f>
        <v>45483638</v>
      </c>
      <c r="AD177" s="176" cm="1">
        <f t="array" ref="AD177">_xlfn.XLOOKUP(AD$1,'PY1 Data(H)'!$A$1:$CZ$1,_xlfn.XLOOKUP($A177,'PY1 Data(H)'!$A$1:$A$288,'PY1 Data(H)'!$A$1:$CZ$288))</f>
        <v>10863571</v>
      </c>
      <c r="AE177" s="176" cm="1">
        <f t="array" ref="AE177">_xlfn.XLOOKUP(AE$1,'PY1 Data(H)'!$A$1:$CZ$1,_xlfn.XLOOKUP($A177,'PY1 Data(H)'!$A$1:$A$288,'PY1 Data(H)'!$A$1:$CZ$288))</f>
        <v>19353914</v>
      </c>
      <c r="AF177" s="176" cm="1">
        <f t="array" ref="AF177">_xlfn.XLOOKUP(AF$1,'PY1 Data(H)'!$A$1:$CZ$1,_xlfn.XLOOKUP($A177,'PY1 Data(H)'!$A$1:$A$288,'PY1 Data(H)'!$A$1:$CZ$288))</f>
        <v>19450872</v>
      </c>
      <c r="AG177" s="176" cm="1">
        <f t="array" ref="AG177">_xlfn.XLOOKUP(AG$1,'PY1 Data(H)'!$A$1:$CZ$1,_xlfn.XLOOKUP($A177,'PY1 Data(H)'!$A$1:$A$288,'PY1 Data(H)'!$A$1:$CZ$288))</f>
        <v>7779706</v>
      </c>
      <c r="AH177" s="176" cm="1">
        <f t="array" ref="AH177">_xlfn.XLOOKUP(AH$1,'PY1 Data(H)'!$A$1:$CZ$1,_xlfn.XLOOKUP($A177,'PY1 Data(H)'!$A$1:$A$288,'PY1 Data(H)'!$A$1:$CZ$288))</f>
        <v>10445124</v>
      </c>
      <c r="AI177" s="176" cm="1">
        <f t="array" ref="AI177">_xlfn.XLOOKUP(AI$1,'PY1 Data(H)'!$A$1:$CZ$1,_xlfn.XLOOKUP($A177,'PY1 Data(H)'!$A$1:$A$288,'PY1 Data(H)'!$A$1:$CZ$288))</f>
        <v>54398283</v>
      </c>
      <c r="AJ177" s="176" cm="1">
        <f t="array" ref="AJ177">_xlfn.XLOOKUP(AJ$1,'PY1 Data(H)'!$A$1:$CZ$1,_xlfn.XLOOKUP($A177,'PY1 Data(H)'!$A$1:$A$288,'PY1 Data(H)'!$A$1:$CZ$288))</f>
        <v>7797216</v>
      </c>
      <c r="AK177" s="176" cm="1">
        <f t="array" ref="AK177">_xlfn.XLOOKUP(AK$1,'PY1 Data(H)'!$A$1:$CZ$1,_xlfn.XLOOKUP($A177,'PY1 Data(H)'!$A$1:$A$288,'PY1 Data(H)'!$A$1:$CZ$288))</f>
        <v>49165696</v>
      </c>
      <c r="AL177" s="176" cm="1">
        <f t="array" ref="AL177">_xlfn.XLOOKUP(AL$1,'PY1 Data(H)'!$A$1:$CZ$1,_xlfn.XLOOKUP($A177,'PY1 Data(H)'!$A$1:$A$288,'PY1 Data(H)'!$A$1:$CZ$288))</f>
        <v>13373189</v>
      </c>
      <c r="AM177" s="176" cm="1">
        <f t="array" ref="AM177">_xlfn.XLOOKUP(AM$1,'PY1 Data(H)'!$A$1:$CZ$1,_xlfn.XLOOKUP($A177,'PY1 Data(H)'!$A$1:$A$288,'PY1 Data(H)'!$A$1:$CZ$288))</f>
        <v>39177613</v>
      </c>
      <c r="AN177" s="176" cm="1">
        <f t="array" ref="AN177">_xlfn.XLOOKUP(AN$1,'PY1 Data(H)'!$A$1:$CZ$1,_xlfn.XLOOKUP($A177,'PY1 Data(H)'!$A$1:$A$288,'PY1 Data(H)'!$A$1:$CZ$288))</f>
        <v>1535501</v>
      </c>
      <c r="AO177" s="176" cm="1">
        <f t="array" ref="AO177">_xlfn.XLOOKUP(AO$1,'PY1 Data(H)'!$A$1:$CZ$1,_xlfn.XLOOKUP($A177,'PY1 Data(H)'!$A$1:$A$288,'PY1 Data(H)'!$A$1:$CZ$288))</f>
        <v>2174430</v>
      </c>
      <c r="AP177" s="176" cm="1">
        <f t="array" ref="AP177">_xlfn.XLOOKUP(AP$1,'PY1 Data(H)'!$A$1:$CZ$1,_xlfn.XLOOKUP($A177,'PY1 Data(H)'!$A$1:$A$288,'PY1 Data(H)'!$A$1:$CZ$288))</f>
        <v>0</v>
      </c>
      <c r="AQ177" s="176" cm="1">
        <f t="array" ref="AQ177">_xlfn.XLOOKUP(AQ$1,'PY1 Data(H)'!$A$1:$CZ$1,_xlfn.XLOOKUP($A177,'PY1 Data(H)'!$A$1:$A$288,'PY1 Data(H)'!$A$1:$CZ$288))</f>
        <v>3751025</v>
      </c>
      <c r="AR177" s="176" cm="1">
        <f t="array" ref="AR177">_xlfn.XLOOKUP(AR$1,'PY1 Data(H)'!$A$1:$CZ$1,_xlfn.XLOOKUP($A177,'PY1 Data(H)'!$A$1:$A$288,'PY1 Data(H)'!$A$1:$CZ$288))</f>
        <v>0</v>
      </c>
      <c r="AS177" s="176" cm="1">
        <f t="array" ref="AS177">_xlfn.XLOOKUP(AS$1,'PY1 Data(H)'!$A$1:$CZ$1,_xlfn.XLOOKUP($A177,'PY1 Data(H)'!$A$1:$A$288,'PY1 Data(H)'!$A$1:$CZ$288))</f>
        <v>10822478</v>
      </c>
      <c r="AT177" s="176" cm="1">
        <f t="array" ref="AT177">_xlfn.XLOOKUP(AT$1,'PY1 Data(H)'!$A$1:$CZ$1,_xlfn.XLOOKUP($A177,'PY1 Data(H)'!$A$1:$A$288,'PY1 Data(H)'!$A$1:$CZ$288))</f>
        <v>21821842</v>
      </c>
      <c r="AU177" s="176" cm="1">
        <f t="array" ref="AU177">_xlfn.XLOOKUP(AU$1,'PY1 Data(H)'!$A$1:$CZ$1,_xlfn.XLOOKUP($A177,'PY1 Data(H)'!$A$1:$A$288,'PY1 Data(H)'!$A$1:$CZ$288))</f>
        <v>12645997</v>
      </c>
      <c r="AV177" s="176" cm="1">
        <f t="array" ref="AV177">_xlfn.XLOOKUP(AV$1,'PY1 Data(H)'!$A$1:$CZ$1,_xlfn.XLOOKUP($A177,'PY1 Data(H)'!$A$1:$A$288,'PY1 Data(H)'!$A$1:$CZ$288))</f>
        <v>21190416</v>
      </c>
      <c r="AW177" s="176" cm="1">
        <f t="array" ref="AW177">_xlfn.XLOOKUP(AW$1,'PY1 Data(H)'!$A$1:$CZ$1,_xlfn.XLOOKUP($A177,'PY1 Data(H)'!$A$1:$A$288,'PY1 Data(H)'!$A$1:$CZ$288))</f>
        <v>3299702</v>
      </c>
      <c r="AX177" s="176" cm="1">
        <f t="array" ref="AX177">_xlfn.XLOOKUP(AX$1,'PY1 Data(H)'!$A$1:$CZ$1,_xlfn.XLOOKUP($A177,'PY1 Data(H)'!$A$1:$A$288,'PY1 Data(H)'!$A$1:$CZ$288))</f>
        <v>8825648</v>
      </c>
      <c r="AY177" s="176" cm="1">
        <f t="array" ref="AY177">_xlfn.XLOOKUP(AY$1,'PY1 Data(H)'!$A$1:$CZ$1,_xlfn.XLOOKUP($A177,'PY1 Data(H)'!$A$1:$A$288,'PY1 Data(H)'!$A$1:$CZ$288))</f>
        <v>0</v>
      </c>
      <c r="AZ177" s="176" cm="1">
        <f t="array" ref="AZ177">_xlfn.XLOOKUP(AZ$1,'PY1 Data(H)'!$A$1:$CZ$1,_xlfn.XLOOKUP($A177,'PY1 Data(H)'!$A$1:$A$288,'PY1 Data(H)'!$A$1:$CZ$288))</f>
        <v>25993816</v>
      </c>
      <c r="BA177" s="176" cm="1">
        <f t="array" ref="BA177">_xlfn.XLOOKUP(BA$1,'PY1 Data(H)'!$A$1:$CZ$1,_xlfn.XLOOKUP($A177,'PY1 Data(H)'!$A$1:$A$288,'PY1 Data(H)'!$A$1:$CZ$288))</f>
        <v>0</v>
      </c>
      <c r="BB177" s="176" cm="1">
        <f t="array" ref="BB177">_xlfn.XLOOKUP(BB$1,'PY1 Data(H)'!$A$1:$CZ$1,_xlfn.XLOOKUP($A177,'PY1 Data(H)'!$A$1:$A$288,'PY1 Data(H)'!$A$1:$CZ$288))</f>
        <v>31576642</v>
      </c>
      <c r="BC177" s="176" cm="1">
        <f t="array" ref="BC177">_xlfn.XLOOKUP(BC$1,'PY1 Data(H)'!$A$1:$CZ$1,_xlfn.XLOOKUP($A177,'PY1 Data(H)'!$A$1:$A$288,'PY1 Data(H)'!$A$1:$CZ$288))</f>
        <v>2518551</v>
      </c>
      <c r="BD177" s="176" cm="1">
        <f t="array" ref="BD177">_xlfn.XLOOKUP(BD$1,'PY1 Data(H)'!$A$1:$CZ$1,_xlfn.XLOOKUP($A177,'PY1 Data(H)'!$A$1:$A$288,'PY1 Data(H)'!$A$1:$CZ$288))</f>
        <v>7955876</v>
      </c>
      <c r="BE177" s="176" cm="1">
        <f t="array" ref="BE177">_xlfn.XLOOKUP(BE$1,'PY1 Data(H)'!$A$1:$CZ$1,_xlfn.XLOOKUP($A177,'PY1 Data(H)'!$A$1:$A$288,'PY1 Data(H)'!$A$1:$CZ$288))</f>
        <v>9404185</v>
      </c>
      <c r="BF177" s="176" cm="1">
        <f t="array" ref="BF177">_xlfn.XLOOKUP(BF$1,'PY1 Data(H)'!$A$1:$CZ$1,_xlfn.XLOOKUP($A177,'PY1 Data(H)'!$A$1:$A$288,'PY1 Data(H)'!$A$1:$CZ$288))</f>
        <v>19004194</v>
      </c>
      <c r="BG177" s="176" cm="1">
        <f t="array" ref="BG177">_xlfn.XLOOKUP(BG$1,'PY1 Data(H)'!$A$1:$CZ$1,_xlfn.XLOOKUP($A177,'PY1 Data(H)'!$A$1:$A$288,'PY1 Data(H)'!$A$1:$CZ$288))</f>
        <v>8536557</v>
      </c>
      <c r="BH177" s="176" cm="1">
        <f t="array" ref="BH177">_xlfn.XLOOKUP(BH$1,'PY1 Data(H)'!$A$1:$CZ$1,_xlfn.XLOOKUP($A177,'PY1 Data(H)'!$A$1:$A$288,'PY1 Data(H)'!$A$1:$CZ$288))</f>
        <v>4354220</v>
      </c>
      <c r="BI177" s="176" cm="1">
        <f t="array" ref="BI177">_xlfn.XLOOKUP(BI$1,'PY1 Data(H)'!$A$1:$CZ$1,_xlfn.XLOOKUP($A177,'PY1 Data(H)'!$A$1:$A$288,'PY1 Data(H)'!$A$1:$CZ$288))</f>
        <v>3297201</v>
      </c>
      <c r="BJ177" s="176" cm="1">
        <f t="array" ref="BJ177">_xlfn.XLOOKUP(BJ$1,'PY1 Data(H)'!$A$1:$CZ$1,_xlfn.XLOOKUP($A177,'PY1 Data(H)'!$A$1:$A$288,'PY1 Data(H)'!$A$1:$CZ$288))</f>
        <v>7091107</v>
      </c>
      <c r="BK177" s="176" cm="1">
        <f t="array" ref="BK177">_xlfn.XLOOKUP(BK$1,'PY1 Data(H)'!$A$1:$CZ$1,_xlfn.XLOOKUP($A177,'PY1 Data(H)'!$A$1:$A$288,'PY1 Data(H)'!$A$1:$CZ$288))</f>
        <v>166176816</v>
      </c>
      <c r="BL177" s="176" cm="1">
        <f t="array" ref="BL177">_xlfn.XLOOKUP(BL$1,'PY1 Data(H)'!$A$1:$CZ$1,_xlfn.XLOOKUP($A177,'PY1 Data(H)'!$A$1:$A$288,'PY1 Data(H)'!$A$1:$CZ$288))</f>
        <v>556891</v>
      </c>
      <c r="BM177" s="176" cm="1">
        <f t="array" ref="BM177">_xlfn.XLOOKUP(BM$1,'PY1 Data(H)'!$A$1:$CZ$1,_xlfn.XLOOKUP($A177,'PY1 Data(H)'!$A$1:$A$288,'PY1 Data(H)'!$A$1:$CZ$288))</f>
        <v>3476229</v>
      </c>
      <c r="BN177" s="176" cm="1">
        <f t="array" ref="BN177">_xlfn.XLOOKUP(BN$1,'PY1 Data(H)'!$A$1:$CZ$1,_xlfn.XLOOKUP($A177,'PY1 Data(H)'!$A$1:$A$288,'PY1 Data(H)'!$A$1:$CZ$288))</f>
        <v>17142439</v>
      </c>
      <c r="BO177" s="176" cm="1">
        <f t="array" ref="BO177">_xlfn.XLOOKUP(BO$1,'PY1 Data(H)'!$A$1:$CZ$1,_xlfn.XLOOKUP($A177,'PY1 Data(H)'!$A$1:$A$288,'PY1 Data(H)'!$A$1:$CZ$288))</f>
        <v>15447206</v>
      </c>
      <c r="BP177" s="176" cm="1">
        <f t="array" ref="BP177">_xlfn.XLOOKUP(BP$1,'PY1 Data(H)'!$A$1:$CZ$1,_xlfn.XLOOKUP($A177,'PY1 Data(H)'!$A$1:$A$288,'PY1 Data(H)'!$A$1:$CZ$288))</f>
        <v>51693670</v>
      </c>
      <c r="BQ177" s="176" cm="1">
        <f t="array" ref="BQ177">_xlfn.XLOOKUP(BQ$1,'PY1 Data(H)'!$A$1:$CZ$1,_xlfn.XLOOKUP($A177,'PY1 Data(H)'!$A$1:$A$288,'PY1 Data(H)'!$A$1:$CZ$288))</f>
        <v>5707833</v>
      </c>
      <c r="BR177" s="176" cm="1">
        <f t="array" ref="BR177">_xlfn.XLOOKUP(BR$1,'PY1 Data(H)'!$A$1:$CZ$1,_xlfn.XLOOKUP($A177,'PY1 Data(H)'!$A$1:$A$288,'PY1 Data(H)'!$A$1:$CZ$288))</f>
        <v>28349418</v>
      </c>
      <c r="BS177" s="176" cm="1">
        <f t="array" ref="BS177">_xlfn.XLOOKUP(BS$1,'PY1 Data(H)'!$A$1:$CZ$1,_xlfn.XLOOKUP($A177,'PY1 Data(H)'!$A$1:$A$288,'PY1 Data(H)'!$A$1:$CZ$288))</f>
        <v>26377244</v>
      </c>
      <c r="BT177" s="176" cm="1">
        <f t="array" ref="BT177">_xlfn.XLOOKUP(BT$1,'PY1 Data(H)'!$A$1:$CZ$1,_xlfn.XLOOKUP($A177,'PY1 Data(H)'!$A$1:$A$288,'PY1 Data(H)'!$A$1:$CZ$288))</f>
        <v>3087440</v>
      </c>
      <c r="BU177" s="176" cm="1">
        <f t="array" ref="BU177">_xlfn.XLOOKUP(BU$1,'PY1 Data(H)'!$A$1:$CZ$1,_xlfn.XLOOKUP($A177,'PY1 Data(H)'!$A$1:$A$288,'PY1 Data(H)'!$A$1:$CZ$288))</f>
        <v>6888850</v>
      </c>
      <c r="BV177" s="176" cm="1">
        <f t="array" ref="BV177">_xlfn.XLOOKUP(BV$1,'PY1 Data(H)'!$A$1:$CZ$1,_xlfn.XLOOKUP($A177,'PY1 Data(H)'!$A$1:$A$288,'PY1 Data(H)'!$A$1:$CZ$288))</f>
        <v>9750808</v>
      </c>
      <c r="BW177" s="176" cm="1">
        <f t="array" ref="BW177">_xlfn.XLOOKUP(BW$1,'PY1 Data(H)'!$A$1:$CZ$1,_xlfn.XLOOKUP($A177,'PY1 Data(H)'!$A$1:$A$288,'PY1 Data(H)'!$A$1:$CZ$288))</f>
        <v>1974318</v>
      </c>
      <c r="BX177" s="176" cm="1">
        <f t="array" ref="BX177">_xlfn.XLOOKUP(BX$1,'PY1 Data(H)'!$A$1:$CZ$1,_xlfn.XLOOKUP($A177,'PY1 Data(H)'!$A$1:$A$288,'PY1 Data(H)'!$A$1:$CZ$288))</f>
        <v>8677708</v>
      </c>
      <c r="BY177" s="176" cm="1">
        <f t="array" ref="BY177">_xlfn.XLOOKUP(BY$1,'PY1 Data(H)'!$A$1:$CZ$1,_xlfn.XLOOKUP($A177,'PY1 Data(H)'!$A$1:$A$288,'PY1 Data(H)'!$A$1:$CZ$288))</f>
        <v>24923932</v>
      </c>
      <c r="BZ177" s="176" cm="1">
        <f t="array" ref="BZ177">_xlfn.XLOOKUP(BZ$1,'PY1 Data(H)'!$A$1:$CZ$1,_xlfn.XLOOKUP($A177,'PY1 Data(H)'!$A$1:$A$288,'PY1 Data(H)'!$A$1:$CZ$288))</f>
        <v>4363510</v>
      </c>
      <c r="CA177" s="176" cm="1">
        <f t="array" ref="CA177">_xlfn.XLOOKUP(CA$1,'PY1 Data(H)'!$A$1:$CZ$1,_xlfn.XLOOKUP($A177,'PY1 Data(H)'!$A$1:$A$288,'PY1 Data(H)'!$A$1:$CZ$288))</f>
        <v>18826973</v>
      </c>
      <c r="CB177" s="176" cm="1">
        <f t="array" ref="CB177">_xlfn.XLOOKUP(CB$1,'PY1 Data(H)'!$A$1:$CZ$1,_xlfn.XLOOKUP($A177,'PY1 Data(H)'!$A$1:$A$288,'PY1 Data(H)'!$A$1:$CZ$288))</f>
        <v>8547635</v>
      </c>
      <c r="CC177" s="176" cm="1">
        <f t="array" ref="CC177">_xlfn.XLOOKUP(CC$1,'PY1 Data(H)'!$A$1:$CZ$1,_xlfn.XLOOKUP($A177,'PY1 Data(H)'!$A$1:$A$288,'PY1 Data(H)'!$A$1:$CZ$288))</f>
        <v>0</v>
      </c>
      <c r="CD177" s="176" cm="1">
        <f t="array" ref="CD177">_xlfn.XLOOKUP(CD$1,'PY1 Data(H)'!$A$1:$CZ$1,_xlfn.XLOOKUP($A177,'PY1 Data(H)'!$A$1:$A$288,'PY1 Data(H)'!$A$1:$CZ$288))</f>
        <v>13684792</v>
      </c>
      <c r="CE177" s="176" cm="1">
        <f t="array" ref="CE177">_xlfn.XLOOKUP(CE$1,'PY1 Data(H)'!$A$1:$CZ$1,_xlfn.XLOOKUP($A177,'PY1 Data(H)'!$A$1:$A$288,'PY1 Data(H)'!$A$1:$CZ$288))</f>
        <v>19245757</v>
      </c>
      <c r="CF177" s="176" cm="1">
        <f t="array" ref="CF177">_xlfn.XLOOKUP(CF$1,'PY1 Data(H)'!$A$1:$CZ$1,_xlfn.XLOOKUP($A177,'PY1 Data(H)'!$A$1:$A$288,'PY1 Data(H)'!$A$1:$CZ$288))</f>
        <v>9848361</v>
      </c>
      <c r="CG177" s="176" cm="1">
        <f t="array" ref="CG177">_xlfn.XLOOKUP(CG$1,'PY1 Data(H)'!$A$1:$CZ$1,_xlfn.XLOOKUP($A177,'PY1 Data(H)'!$A$1:$A$288,'PY1 Data(H)'!$A$1:$CZ$288))</f>
        <v>11484277</v>
      </c>
      <c r="CH177" s="176" cm="1">
        <f t="array" ref="CH177">_xlfn.XLOOKUP(CH$1,'PY1 Data(H)'!$A$1:$CZ$1,_xlfn.XLOOKUP($A177,'PY1 Data(H)'!$A$1:$A$288,'PY1 Data(H)'!$A$1:$CZ$288))</f>
        <v>6534723</v>
      </c>
      <c r="CI177" s="176" cm="1">
        <f t="array" ref="CI177">_xlfn.XLOOKUP(CI$1,'PY1 Data(H)'!$A$1:$CZ$1,_xlfn.XLOOKUP($A177,'PY1 Data(H)'!$A$1:$A$288,'PY1 Data(H)'!$A$1:$CZ$288))</f>
        <v>10479072</v>
      </c>
      <c r="CJ177" s="176" cm="1">
        <f t="array" ref="CJ177">_xlfn.XLOOKUP(CJ$1,'PY1 Data(H)'!$A$1:$CZ$1,_xlfn.XLOOKUP($A177,'PY1 Data(H)'!$A$1:$A$288,'PY1 Data(H)'!$A$1:$CZ$288))</f>
        <v>6459325</v>
      </c>
      <c r="CK177" s="176" cm="1">
        <f t="array" ref="CK177">_xlfn.XLOOKUP(CK$1,'PY1 Data(H)'!$A$1:$CZ$1,_xlfn.XLOOKUP($A177,'PY1 Data(H)'!$A$1:$A$288,'PY1 Data(H)'!$A$1:$CZ$288))</f>
        <v>12979041</v>
      </c>
      <c r="CL177" s="176" cm="1">
        <f t="array" ref="CL177">_xlfn.XLOOKUP(CL$1,'PY1 Data(H)'!$A$1:$CZ$1,_xlfn.XLOOKUP($A177,'PY1 Data(H)'!$A$1:$A$288,'PY1 Data(H)'!$A$1:$CZ$288))</f>
        <v>3555559</v>
      </c>
      <c r="CM177" s="176" cm="1">
        <f t="array" ref="CM177">_xlfn.XLOOKUP(CM$1,'PY1 Data(H)'!$A$1:$CZ$1,_xlfn.XLOOKUP($A177,'PY1 Data(H)'!$A$1:$A$288,'PY1 Data(H)'!$A$1:$CZ$288))</f>
        <v>8220309</v>
      </c>
      <c r="CN177" s="176" cm="1">
        <f t="array" ref="CN177">_xlfn.XLOOKUP(CN$1,'PY1 Data(H)'!$A$1:$CZ$1,_xlfn.XLOOKUP($A177,'PY1 Data(H)'!$A$1:$A$288,'PY1 Data(H)'!$A$1:$CZ$288))</f>
        <v>1025216</v>
      </c>
      <c r="CO177" s="176" cm="1">
        <f t="array" ref="CO177">_xlfn.XLOOKUP(CO$1,'PY1 Data(H)'!$A$1:$CZ$1,_xlfn.XLOOKUP($A177,'PY1 Data(H)'!$A$1:$A$288,'PY1 Data(H)'!$A$1:$CZ$288))</f>
        <v>33140310</v>
      </c>
      <c r="CP177" s="176" cm="1">
        <f t="array" ref="CP177">_xlfn.XLOOKUP(CP$1,'PY1 Data(H)'!$A$1:$CZ$1,_xlfn.XLOOKUP($A177,'PY1 Data(H)'!$A$1:$A$288,'PY1 Data(H)'!$A$1:$CZ$288))</f>
        <v>6819169</v>
      </c>
      <c r="CQ177" s="176" cm="1">
        <f t="array" ref="CQ177">_xlfn.XLOOKUP(CQ$1,'PY1 Data(H)'!$A$1:$CZ$1,_xlfn.XLOOKUP($A177,'PY1 Data(H)'!$A$1:$A$288,'PY1 Data(H)'!$A$1:$CZ$288))</f>
        <v>125613071</v>
      </c>
      <c r="CR177" s="176" cm="1">
        <f t="array" ref="CR177">_xlfn.XLOOKUP(CR$1,'PY1 Data(H)'!$A$1:$CZ$1,_xlfn.XLOOKUP($A177,'PY1 Data(H)'!$A$1:$A$288,'PY1 Data(H)'!$A$1:$CZ$288))</f>
        <v>5509508</v>
      </c>
      <c r="CS177" s="176" cm="1">
        <f t="array" ref="CS177">_xlfn.XLOOKUP(CS$1,'PY1 Data(H)'!$A$1:$CZ$1,_xlfn.XLOOKUP($A177,'PY1 Data(H)'!$A$1:$A$288,'PY1 Data(H)'!$A$1:$CZ$288))</f>
        <v>2737959</v>
      </c>
      <c r="CT177" s="176" cm="1">
        <f t="array" ref="CT177">_xlfn.XLOOKUP(CT$1,'PY1 Data(H)'!$A$1:$CZ$1,_xlfn.XLOOKUP($A177,'PY1 Data(H)'!$A$1:$A$288,'PY1 Data(H)'!$A$1:$CZ$288))</f>
        <v>5828615</v>
      </c>
      <c r="CU177" s="176" cm="1">
        <f t="array" ref="CU177">_xlfn.XLOOKUP(CU$1,'PY1 Data(H)'!$A$1:$CZ$1,_xlfn.XLOOKUP($A177,'PY1 Data(H)'!$A$1:$A$288,'PY1 Data(H)'!$A$1:$CZ$288))</f>
        <v>19047075</v>
      </c>
      <c r="CV177" s="176" cm="1">
        <f t="array" ref="CV177">_xlfn.XLOOKUP(CV$1,'PY1 Data(H)'!$A$1:$CZ$1,_xlfn.XLOOKUP($A177,'PY1 Data(H)'!$A$1:$A$288,'PY1 Data(H)'!$A$1:$CZ$288))</f>
        <v>10928251</v>
      </c>
      <c r="CW177" s="176" cm="1">
        <f t="array" ref="CW177">_xlfn.XLOOKUP(CW$1,'PY1 Data(H)'!$A$1:$CZ$1,_xlfn.XLOOKUP($A177,'PY1 Data(H)'!$A$1:$A$288,'PY1 Data(H)'!$A$1:$CZ$288))</f>
        <v>16715772</v>
      </c>
      <c r="CX177" s="176" cm="1">
        <f t="array" ref="CX177">_xlfn.XLOOKUP(CX$1,'PY1 Data(H)'!$A$1:$CZ$1,_xlfn.XLOOKUP($A177,'PY1 Data(H)'!$A$1:$A$288,'PY1 Data(H)'!$A$1:$CZ$288))</f>
        <v>5668526</v>
      </c>
      <c r="CY177" s="176" cm="1">
        <f t="array" ref="CY177">_xlfn.XLOOKUP(CY$1,'PY1 Data(H)'!$A$1:$CZ$1,_xlfn.XLOOKUP($A177,'PY1 Data(H)'!$A$1:$A$288,'PY1 Data(H)'!$A$1:$CZ$288))</f>
        <v>3167127</v>
      </c>
    </row>
    <row r="178" spans="1:103" x14ac:dyDescent="0.3">
      <c r="A178">
        <v>577</v>
      </c>
      <c r="D178" s="176" cm="1">
        <f t="array" ref="D178">_xlfn.XLOOKUP(D$1,'PY1 Data(H)'!$A$1:$CZ$1,_xlfn.XLOOKUP($A178,'PY1 Data(H)'!$A$1:$A$288,'PY1 Data(H)'!$A$1:$CZ$288))</f>
        <v>1</v>
      </c>
      <c r="E178" s="176" cm="1">
        <f t="array" ref="E178">_xlfn.XLOOKUP(E$1,'PY1 Data(H)'!$A$1:$CZ$1,_xlfn.XLOOKUP($A178,'PY1 Data(H)'!$A$1:$A$288,'PY1 Data(H)'!$A$1:$CZ$288))</f>
        <v>2</v>
      </c>
      <c r="F178" s="176" cm="1">
        <f t="array" ref="F178">_xlfn.XLOOKUP(F$1,'PY1 Data(H)'!$A$1:$CZ$1,_xlfn.XLOOKUP($A178,'PY1 Data(H)'!$A$1:$A$288,'PY1 Data(H)'!$A$1:$CZ$288))</f>
        <v>2</v>
      </c>
      <c r="G178" s="176" cm="1">
        <f t="array" ref="G178">_xlfn.XLOOKUP(G$1,'PY1 Data(H)'!$A$1:$CZ$1,_xlfn.XLOOKUP($A178,'PY1 Data(H)'!$A$1:$A$288,'PY1 Data(H)'!$A$1:$CZ$288))</f>
        <v>0</v>
      </c>
      <c r="H178" s="176" cm="1">
        <f t="array" ref="H178">_xlfn.XLOOKUP(H$1,'PY1 Data(H)'!$A$1:$CZ$1,_xlfn.XLOOKUP($A178,'PY1 Data(H)'!$A$1:$A$288,'PY1 Data(H)'!$A$1:$CZ$288))</f>
        <v>2</v>
      </c>
      <c r="I178" s="176" cm="1">
        <f t="array" ref="I178">_xlfn.XLOOKUP(I$1,'PY1 Data(H)'!$A$1:$CZ$1,_xlfn.XLOOKUP($A178,'PY1 Data(H)'!$A$1:$A$288,'PY1 Data(H)'!$A$1:$CZ$288))</f>
        <v>2</v>
      </c>
      <c r="J178" s="176" cm="1">
        <f t="array" ref="J178">_xlfn.XLOOKUP(J$1,'PY1 Data(H)'!$A$1:$CZ$1,_xlfn.XLOOKUP($A178,'PY1 Data(H)'!$A$1:$A$288,'PY1 Data(H)'!$A$1:$CZ$288))</f>
        <v>2</v>
      </c>
      <c r="K178" s="176" cm="1">
        <f t="array" ref="K178">_xlfn.XLOOKUP(K$1,'PY1 Data(H)'!$A$1:$CZ$1,_xlfn.XLOOKUP($A178,'PY1 Data(H)'!$A$1:$A$288,'PY1 Data(H)'!$A$1:$CZ$288))</f>
        <v>2</v>
      </c>
      <c r="L178" s="176" cm="1">
        <f t="array" ref="L178">_xlfn.XLOOKUP(L$1,'PY1 Data(H)'!$A$1:$CZ$1,_xlfn.XLOOKUP($A178,'PY1 Data(H)'!$A$1:$A$288,'PY1 Data(H)'!$A$1:$CZ$288))</f>
        <v>1</v>
      </c>
      <c r="M178" s="176" cm="1">
        <f t="array" ref="M178">_xlfn.XLOOKUP(M$1,'PY1 Data(H)'!$A$1:$CZ$1,_xlfn.XLOOKUP($A178,'PY1 Data(H)'!$A$1:$A$288,'PY1 Data(H)'!$A$1:$CZ$288))</f>
        <v>2</v>
      </c>
      <c r="N178" s="176" cm="1">
        <f t="array" ref="N178">_xlfn.XLOOKUP(N$1,'PY1 Data(H)'!$A$1:$CZ$1,_xlfn.XLOOKUP($A178,'PY1 Data(H)'!$A$1:$A$288,'PY1 Data(H)'!$A$1:$CZ$288))</f>
        <v>1</v>
      </c>
      <c r="O178" s="176" cm="1">
        <f t="array" ref="O178">_xlfn.XLOOKUP(O$1,'PY1 Data(H)'!$A$1:$CZ$1,_xlfn.XLOOKUP($A178,'PY1 Data(H)'!$A$1:$A$288,'PY1 Data(H)'!$A$1:$CZ$288))</f>
        <v>1</v>
      </c>
      <c r="P178" s="176" cm="1">
        <f t="array" ref="P178">_xlfn.XLOOKUP(P$1,'PY1 Data(H)'!$A$1:$CZ$1,_xlfn.XLOOKUP($A178,'PY1 Data(H)'!$A$1:$A$288,'PY1 Data(H)'!$A$1:$CZ$288))</f>
        <v>2</v>
      </c>
      <c r="Q178" s="176" cm="1">
        <f t="array" ref="Q178">_xlfn.XLOOKUP(Q$1,'PY1 Data(H)'!$A$1:$CZ$1,_xlfn.XLOOKUP($A178,'PY1 Data(H)'!$A$1:$A$288,'PY1 Data(H)'!$A$1:$CZ$288))</f>
        <v>2</v>
      </c>
      <c r="R178" s="176" cm="1">
        <f t="array" ref="R178">_xlfn.XLOOKUP(R$1,'PY1 Data(H)'!$A$1:$CZ$1,_xlfn.XLOOKUP($A178,'PY1 Data(H)'!$A$1:$A$288,'PY1 Data(H)'!$A$1:$CZ$288))</f>
        <v>2</v>
      </c>
      <c r="S178" s="176" cm="1">
        <f t="array" ref="S178">_xlfn.XLOOKUP(S$1,'PY1 Data(H)'!$A$1:$CZ$1,_xlfn.XLOOKUP($A178,'PY1 Data(H)'!$A$1:$A$288,'PY1 Data(H)'!$A$1:$CZ$288))</f>
        <v>2</v>
      </c>
      <c r="T178" s="176" cm="1">
        <f t="array" ref="T178">_xlfn.XLOOKUP(T$1,'PY1 Data(H)'!$A$1:$CZ$1,_xlfn.XLOOKUP($A178,'PY1 Data(H)'!$A$1:$A$288,'PY1 Data(H)'!$A$1:$CZ$288))</f>
        <v>0</v>
      </c>
      <c r="U178" s="176" cm="1">
        <f t="array" ref="U178">_xlfn.XLOOKUP(U$1,'PY1 Data(H)'!$A$1:$CZ$1,_xlfn.XLOOKUP($A178,'PY1 Data(H)'!$A$1:$A$288,'PY1 Data(H)'!$A$1:$CZ$288))</f>
        <v>2</v>
      </c>
      <c r="V178" s="176" cm="1">
        <f t="array" ref="V178">_xlfn.XLOOKUP(V$1,'PY1 Data(H)'!$A$1:$CZ$1,_xlfn.XLOOKUP($A178,'PY1 Data(H)'!$A$1:$A$288,'PY1 Data(H)'!$A$1:$CZ$288))</f>
        <v>2</v>
      </c>
      <c r="W178" s="176" cm="1">
        <f t="array" ref="W178">_xlfn.XLOOKUP(W$1,'PY1 Data(H)'!$A$1:$CZ$1,_xlfn.XLOOKUP($A178,'PY1 Data(H)'!$A$1:$A$288,'PY1 Data(H)'!$A$1:$CZ$288))</f>
        <v>0</v>
      </c>
      <c r="X178" s="176" cm="1">
        <f t="array" ref="X178">_xlfn.XLOOKUP(X$1,'PY1 Data(H)'!$A$1:$CZ$1,_xlfn.XLOOKUP($A178,'PY1 Data(H)'!$A$1:$A$288,'PY1 Data(H)'!$A$1:$CZ$288))</f>
        <v>2</v>
      </c>
      <c r="Y178" s="176" cm="1">
        <f t="array" ref="Y178">_xlfn.XLOOKUP(Y$1,'PY1 Data(H)'!$A$1:$CZ$1,_xlfn.XLOOKUP($A178,'PY1 Data(H)'!$A$1:$A$288,'PY1 Data(H)'!$A$1:$CZ$288))</f>
        <v>2</v>
      </c>
      <c r="Z178" s="176" cm="1">
        <f t="array" ref="Z178">_xlfn.XLOOKUP(Z$1,'PY1 Data(H)'!$A$1:$CZ$1,_xlfn.XLOOKUP($A178,'PY1 Data(H)'!$A$1:$A$288,'PY1 Data(H)'!$A$1:$CZ$288))</f>
        <v>2</v>
      </c>
      <c r="AA178" s="176" cm="1">
        <f t="array" ref="AA178">_xlfn.XLOOKUP(AA$1,'PY1 Data(H)'!$A$1:$CZ$1,_xlfn.XLOOKUP($A178,'PY1 Data(H)'!$A$1:$A$288,'PY1 Data(H)'!$A$1:$CZ$288))</f>
        <v>2</v>
      </c>
      <c r="AB178" s="176" cm="1">
        <f t="array" ref="AB178">_xlfn.XLOOKUP(AB$1,'PY1 Data(H)'!$A$1:$CZ$1,_xlfn.XLOOKUP($A178,'PY1 Data(H)'!$A$1:$A$288,'PY1 Data(H)'!$A$1:$CZ$288))</f>
        <v>2</v>
      </c>
      <c r="AC178" s="176" cm="1">
        <f t="array" ref="AC178">_xlfn.XLOOKUP(AC$1,'PY1 Data(H)'!$A$1:$CZ$1,_xlfn.XLOOKUP($A178,'PY1 Data(H)'!$A$1:$A$288,'PY1 Data(H)'!$A$1:$CZ$288))</f>
        <v>2</v>
      </c>
      <c r="AD178" s="176" cm="1">
        <f t="array" ref="AD178">_xlfn.XLOOKUP(AD$1,'PY1 Data(H)'!$A$1:$CZ$1,_xlfn.XLOOKUP($A178,'PY1 Data(H)'!$A$1:$A$288,'PY1 Data(H)'!$A$1:$CZ$288))</f>
        <v>2</v>
      </c>
      <c r="AE178" s="176" cm="1">
        <f t="array" ref="AE178">_xlfn.XLOOKUP(AE$1,'PY1 Data(H)'!$A$1:$CZ$1,_xlfn.XLOOKUP($A178,'PY1 Data(H)'!$A$1:$A$288,'PY1 Data(H)'!$A$1:$CZ$288))</f>
        <v>2</v>
      </c>
      <c r="AF178" s="176" cm="1">
        <f t="array" ref="AF178">_xlfn.XLOOKUP(AF$1,'PY1 Data(H)'!$A$1:$CZ$1,_xlfn.XLOOKUP($A178,'PY1 Data(H)'!$A$1:$A$288,'PY1 Data(H)'!$A$1:$CZ$288))</f>
        <v>2</v>
      </c>
      <c r="AG178" s="176" cm="1">
        <f t="array" ref="AG178">_xlfn.XLOOKUP(AG$1,'PY1 Data(H)'!$A$1:$CZ$1,_xlfn.XLOOKUP($A178,'PY1 Data(H)'!$A$1:$A$288,'PY1 Data(H)'!$A$1:$CZ$288))</f>
        <v>2</v>
      </c>
      <c r="AH178" s="176" cm="1">
        <f t="array" ref="AH178">_xlfn.XLOOKUP(AH$1,'PY1 Data(H)'!$A$1:$CZ$1,_xlfn.XLOOKUP($A178,'PY1 Data(H)'!$A$1:$A$288,'PY1 Data(H)'!$A$1:$CZ$288))</f>
        <v>2</v>
      </c>
      <c r="AI178" s="176" cm="1">
        <f t="array" ref="AI178">_xlfn.XLOOKUP(AI$1,'PY1 Data(H)'!$A$1:$CZ$1,_xlfn.XLOOKUP($A178,'PY1 Data(H)'!$A$1:$A$288,'PY1 Data(H)'!$A$1:$CZ$288))</f>
        <v>2</v>
      </c>
      <c r="AJ178" s="176" cm="1">
        <f t="array" ref="AJ178">_xlfn.XLOOKUP(AJ$1,'PY1 Data(H)'!$A$1:$CZ$1,_xlfn.XLOOKUP($A178,'PY1 Data(H)'!$A$1:$A$288,'PY1 Data(H)'!$A$1:$CZ$288))</f>
        <v>2</v>
      </c>
      <c r="AK178" s="176" cm="1">
        <f t="array" ref="AK178">_xlfn.XLOOKUP(AK$1,'PY1 Data(H)'!$A$1:$CZ$1,_xlfn.XLOOKUP($A178,'PY1 Data(H)'!$A$1:$A$288,'PY1 Data(H)'!$A$1:$CZ$288))</f>
        <v>2</v>
      </c>
      <c r="AL178" s="176" cm="1">
        <f t="array" ref="AL178">_xlfn.XLOOKUP(AL$1,'PY1 Data(H)'!$A$1:$CZ$1,_xlfn.XLOOKUP($A178,'PY1 Data(H)'!$A$1:$A$288,'PY1 Data(H)'!$A$1:$CZ$288))</f>
        <v>2</v>
      </c>
      <c r="AM178" s="176" cm="1">
        <f t="array" ref="AM178">_xlfn.XLOOKUP(AM$1,'PY1 Data(H)'!$A$1:$CZ$1,_xlfn.XLOOKUP($A178,'PY1 Data(H)'!$A$1:$A$288,'PY1 Data(H)'!$A$1:$CZ$288))</f>
        <v>2</v>
      </c>
      <c r="AN178" s="176" cm="1">
        <f t="array" ref="AN178">_xlfn.XLOOKUP(AN$1,'PY1 Data(H)'!$A$1:$CZ$1,_xlfn.XLOOKUP($A178,'PY1 Data(H)'!$A$1:$A$288,'PY1 Data(H)'!$A$1:$CZ$288))</f>
        <v>0</v>
      </c>
      <c r="AO178" s="176" cm="1">
        <f t="array" ref="AO178">_xlfn.XLOOKUP(AO$1,'PY1 Data(H)'!$A$1:$CZ$1,_xlfn.XLOOKUP($A178,'PY1 Data(H)'!$A$1:$A$288,'PY1 Data(H)'!$A$1:$CZ$288))</f>
        <v>2</v>
      </c>
      <c r="AP178" s="176" cm="1">
        <f t="array" ref="AP178">_xlfn.XLOOKUP(AP$1,'PY1 Data(H)'!$A$1:$CZ$1,_xlfn.XLOOKUP($A178,'PY1 Data(H)'!$A$1:$A$288,'PY1 Data(H)'!$A$1:$CZ$288))</f>
        <v>0</v>
      </c>
      <c r="AQ178" s="176" cm="1">
        <f t="array" ref="AQ178">_xlfn.XLOOKUP(AQ$1,'PY1 Data(H)'!$A$1:$CZ$1,_xlfn.XLOOKUP($A178,'PY1 Data(H)'!$A$1:$A$288,'PY1 Data(H)'!$A$1:$CZ$288))</f>
        <v>2</v>
      </c>
      <c r="AR178" s="176" cm="1">
        <f t="array" ref="AR178">_xlfn.XLOOKUP(AR$1,'PY1 Data(H)'!$A$1:$CZ$1,_xlfn.XLOOKUP($A178,'PY1 Data(H)'!$A$1:$A$288,'PY1 Data(H)'!$A$1:$CZ$288))</f>
        <v>0</v>
      </c>
      <c r="AS178" s="176" cm="1">
        <f t="array" ref="AS178">_xlfn.XLOOKUP(AS$1,'PY1 Data(H)'!$A$1:$CZ$1,_xlfn.XLOOKUP($A178,'PY1 Data(H)'!$A$1:$A$288,'PY1 Data(H)'!$A$1:$CZ$288))</f>
        <v>2</v>
      </c>
      <c r="AT178" s="176" cm="1">
        <f t="array" ref="AT178">_xlfn.XLOOKUP(AT$1,'PY1 Data(H)'!$A$1:$CZ$1,_xlfn.XLOOKUP($A178,'PY1 Data(H)'!$A$1:$A$288,'PY1 Data(H)'!$A$1:$CZ$288))</f>
        <v>2</v>
      </c>
      <c r="AU178" s="176" cm="1">
        <f t="array" ref="AU178">_xlfn.XLOOKUP(AU$1,'PY1 Data(H)'!$A$1:$CZ$1,_xlfn.XLOOKUP($A178,'PY1 Data(H)'!$A$1:$A$288,'PY1 Data(H)'!$A$1:$CZ$288))</f>
        <v>2</v>
      </c>
      <c r="AV178" s="176" cm="1">
        <f t="array" ref="AV178">_xlfn.XLOOKUP(AV$1,'PY1 Data(H)'!$A$1:$CZ$1,_xlfn.XLOOKUP($A178,'PY1 Data(H)'!$A$1:$A$288,'PY1 Data(H)'!$A$1:$CZ$288))</f>
        <v>2</v>
      </c>
      <c r="AW178" s="176" cm="1">
        <f t="array" ref="AW178">_xlfn.XLOOKUP(AW$1,'PY1 Data(H)'!$A$1:$CZ$1,_xlfn.XLOOKUP($A178,'PY1 Data(H)'!$A$1:$A$288,'PY1 Data(H)'!$A$1:$CZ$288))</f>
        <v>2</v>
      </c>
      <c r="AX178" s="176" cm="1">
        <f t="array" ref="AX178">_xlfn.XLOOKUP(AX$1,'PY1 Data(H)'!$A$1:$CZ$1,_xlfn.XLOOKUP($A178,'PY1 Data(H)'!$A$1:$A$288,'PY1 Data(H)'!$A$1:$CZ$288))</f>
        <v>2</v>
      </c>
      <c r="AY178" s="176" cm="1">
        <f t="array" ref="AY178">_xlfn.XLOOKUP(AY$1,'PY1 Data(H)'!$A$1:$CZ$1,_xlfn.XLOOKUP($A178,'PY1 Data(H)'!$A$1:$A$288,'PY1 Data(H)'!$A$1:$CZ$288))</f>
        <v>0</v>
      </c>
      <c r="AZ178" s="176" cm="1">
        <f t="array" ref="AZ178">_xlfn.XLOOKUP(AZ$1,'PY1 Data(H)'!$A$1:$CZ$1,_xlfn.XLOOKUP($A178,'PY1 Data(H)'!$A$1:$A$288,'PY1 Data(H)'!$A$1:$CZ$288))</f>
        <v>2</v>
      </c>
      <c r="BA178" s="176" cm="1">
        <f t="array" ref="BA178">_xlfn.XLOOKUP(BA$1,'PY1 Data(H)'!$A$1:$CZ$1,_xlfn.XLOOKUP($A178,'PY1 Data(H)'!$A$1:$A$288,'PY1 Data(H)'!$A$1:$CZ$288))</f>
        <v>2</v>
      </c>
      <c r="BB178" s="176" cm="1">
        <f t="array" ref="BB178">_xlfn.XLOOKUP(BB$1,'PY1 Data(H)'!$A$1:$CZ$1,_xlfn.XLOOKUP($A178,'PY1 Data(H)'!$A$1:$A$288,'PY1 Data(H)'!$A$1:$CZ$288))</f>
        <v>2</v>
      </c>
      <c r="BC178" s="176" cm="1">
        <f t="array" ref="BC178">_xlfn.XLOOKUP(BC$1,'PY1 Data(H)'!$A$1:$CZ$1,_xlfn.XLOOKUP($A178,'PY1 Data(H)'!$A$1:$A$288,'PY1 Data(H)'!$A$1:$CZ$288))</f>
        <v>2</v>
      </c>
      <c r="BD178" s="176" cm="1">
        <f t="array" ref="BD178">_xlfn.XLOOKUP(BD$1,'PY1 Data(H)'!$A$1:$CZ$1,_xlfn.XLOOKUP($A178,'PY1 Data(H)'!$A$1:$A$288,'PY1 Data(H)'!$A$1:$CZ$288))</f>
        <v>2</v>
      </c>
      <c r="BE178" s="176" cm="1">
        <f t="array" ref="BE178">_xlfn.XLOOKUP(BE$1,'PY1 Data(H)'!$A$1:$CZ$1,_xlfn.XLOOKUP($A178,'PY1 Data(H)'!$A$1:$A$288,'PY1 Data(H)'!$A$1:$CZ$288))</f>
        <v>2</v>
      </c>
      <c r="BF178" s="176" cm="1">
        <f t="array" ref="BF178">_xlfn.XLOOKUP(BF$1,'PY1 Data(H)'!$A$1:$CZ$1,_xlfn.XLOOKUP($A178,'PY1 Data(H)'!$A$1:$A$288,'PY1 Data(H)'!$A$1:$CZ$288))</f>
        <v>2</v>
      </c>
      <c r="BG178" s="176" cm="1">
        <f t="array" ref="BG178">_xlfn.XLOOKUP(BG$1,'PY1 Data(H)'!$A$1:$CZ$1,_xlfn.XLOOKUP($A178,'PY1 Data(H)'!$A$1:$A$288,'PY1 Data(H)'!$A$1:$CZ$288))</f>
        <v>0</v>
      </c>
      <c r="BH178" s="176" cm="1">
        <f t="array" ref="BH178">_xlfn.XLOOKUP(BH$1,'PY1 Data(H)'!$A$1:$CZ$1,_xlfn.XLOOKUP($A178,'PY1 Data(H)'!$A$1:$A$288,'PY1 Data(H)'!$A$1:$CZ$288))</f>
        <v>2</v>
      </c>
      <c r="BI178" s="176" cm="1">
        <f t="array" ref="BI178">_xlfn.XLOOKUP(BI$1,'PY1 Data(H)'!$A$1:$CZ$1,_xlfn.XLOOKUP($A178,'PY1 Data(H)'!$A$1:$A$288,'PY1 Data(H)'!$A$1:$CZ$288))</f>
        <v>2</v>
      </c>
      <c r="BJ178" s="176" cm="1">
        <f t="array" ref="BJ178">_xlfn.XLOOKUP(BJ$1,'PY1 Data(H)'!$A$1:$CZ$1,_xlfn.XLOOKUP($A178,'PY1 Data(H)'!$A$1:$A$288,'PY1 Data(H)'!$A$1:$CZ$288))</f>
        <v>2</v>
      </c>
      <c r="BK178" s="176" cm="1">
        <f t="array" ref="BK178">_xlfn.XLOOKUP(BK$1,'PY1 Data(H)'!$A$1:$CZ$1,_xlfn.XLOOKUP($A178,'PY1 Data(H)'!$A$1:$A$288,'PY1 Data(H)'!$A$1:$CZ$288))</f>
        <v>1</v>
      </c>
      <c r="BL178" s="176" cm="1">
        <f t="array" ref="BL178">_xlfn.XLOOKUP(BL$1,'PY1 Data(H)'!$A$1:$CZ$1,_xlfn.XLOOKUP($A178,'PY1 Data(H)'!$A$1:$A$288,'PY1 Data(H)'!$A$1:$CZ$288))</f>
        <v>2</v>
      </c>
      <c r="BM178" s="176" cm="1">
        <f t="array" ref="BM178">_xlfn.XLOOKUP(BM$1,'PY1 Data(H)'!$A$1:$CZ$1,_xlfn.XLOOKUP($A178,'PY1 Data(H)'!$A$1:$A$288,'PY1 Data(H)'!$A$1:$CZ$288))</f>
        <v>2</v>
      </c>
      <c r="BN178" s="176" cm="1">
        <f t="array" ref="BN178">_xlfn.XLOOKUP(BN$1,'PY1 Data(H)'!$A$1:$CZ$1,_xlfn.XLOOKUP($A178,'PY1 Data(H)'!$A$1:$A$288,'PY1 Data(H)'!$A$1:$CZ$288))</f>
        <v>2</v>
      </c>
      <c r="BO178" s="176" cm="1">
        <f t="array" ref="BO178">_xlfn.XLOOKUP(BO$1,'PY1 Data(H)'!$A$1:$CZ$1,_xlfn.XLOOKUP($A178,'PY1 Data(H)'!$A$1:$A$288,'PY1 Data(H)'!$A$1:$CZ$288))</f>
        <v>2</v>
      </c>
      <c r="BP178" s="176" cm="1">
        <f t="array" ref="BP178">_xlfn.XLOOKUP(BP$1,'PY1 Data(H)'!$A$1:$CZ$1,_xlfn.XLOOKUP($A178,'PY1 Data(H)'!$A$1:$A$288,'PY1 Data(H)'!$A$1:$CZ$288))</f>
        <v>2</v>
      </c>
      <c r="BQ178" s="176" cm="1">
        <f t="array" ref="BQ178">_xlfn.XLOOKUP(BQ$1,'PY1 Data(H)'!$A$1:$CZ$1,_xlfn.XLOOKUP($A178,'PY1 Data(H)'!$A$1:$A$288,'PY1 Data(H)'!$A$1:$CZ$288))</f>
        <v>2</v>
      </c>
      <c r="BR178" s="176" cm="1">
        <f t="array" ref="BR178">_xlfn.XLOOKUP(BR$1,'PY1 Data(H)'!$A$1:$CZ$1,_xlfn.XLOOKUP($A178,'PY1 Data(H)'!$A$1:$A$288,'PY1 Data(H)'!$A$1:$CZ$288))</f>
        <v>2</v>
      </c>
      <c r="BS178" s="176" cm="1">
        <f t="array" ref="BS178">_xlfn.XLOOKUP(BS$1,'PY1 Data(H)'!$A$1:$CZ$1,_xlfn.XLOOKUP($A178,'PY1 Data(H)'!$A$1:$A$288,'PY1 Data(H)'!$A$1:$CZ$288))</f>
        <v>0</v>
      </c>
      <c r="BT178" s="176" cm="1">
        <f t="array" ref="BT178">_xlfn.XLOOKUP(BT$1,'PY1 Data(H)'!$A$1:$CZ$1,_xlfn.XLOOKUP($A178,'PY1 Data(H)'!$A$1:$A$288,'PY1 Data(H)'!$A$1:$CZ$288))</f>
        <v>2</v>
      </c>
      <c r="BU178" s="176" cm="1">
        <f t="array" ref="BU178">_xlfn.XLOOKUP(BU$1,'PY1 Data(H)'!$A$1:$CZ$1,_xlfn.XLOOKUP($A178,'PY1 Data(H)'!$A$1:$A$288,'PY1 Data(H)'!$A$1:$CZ$288))</f>
        <v>2</v>
      </c>
      <c r="BV178" s="176" cm="1">
        <f t="array" ref="BV178">_xlfn.XLOOKUP(BV$1,'PY1 Data(H)'!$A$1:$CZ$1,_xlfn.XLOOKUP($A178,'PY1 Data(H)'!$A$1:$A$288,'PY1 Data(H)'!$A$1:$CZ$288))</f>
        <v>2</v>
      </c>
      <c r="BW178" s="176" cm="1">
        <f t="array" ref="BW178">_xlfn.XLOOKUP(BW$1,'PY1 Data(H)'!$A$1:$CZ$1,_xlfn.XLOOKUP($A178,'PY1 Data(H)'!$A$1:$A$288,'PY1 Data(H)'!$A$1:$CZ$288))</f>
        <v>1</v>
      </c>
      <c r="BX178" s="176" cm="1">
        <f t="array" ref="BX178">_xlfn.XLOOKUP(BX$1,'PY1 Data(H)'!$A$1:$CZ$1,_xlfn.XLOOKUP($A178,'PY1 Data(H)'!$A$1:$A$288,'PY1 Data(H)'!$A$1:$CZ$288))</f>
        <v>2</v>
      </c>
      <c r="BY178" s="176" cm="1">
        <f t="array" ref="BY178">_xlfn.XLOOKUP(BY$1,'PY1 Data(H)'!$A$1:$CZ$1,_xlfn.XLOOKUP($A178,'PY1 Data(H)'!$A$1:$A$288,'PY1 Data(H)'!$A$1:$CZ$288))</f>
        <v>2</v>
      </c>
      <c r="BZ178" s="176" cm="1">
        <f t="array" ref="BZ178">_xlfn.XLOOKUP(BZ$1,'PY1 Data(H)'!$A$1:$CZ$1,_xlfn.XLOOKUP($A178,'PY1 Data(H)'!$A$1:$A$288,'PY1 Data(H)'!$A$1:$CZ$288))</f>
        <v>2</v>
      </c>
      <c r="CA178" s="176" cm="1">
        <f t="array" ref="CA178">_xlfn.XLOOKUP(CA$1,'PY1 Data(H)'!$A$1:$CZ$1,_xlfn.XLOOKUP($A178,'PY1 Data(H)'!$A$1:$A$288,'PY1 Data(H)'!$A$1:$CZ$288))</f>
        <v>2</v>
      </c>
      <c r="CB178" s="176" cm="1">
        <f t="array" ref="CB178">_xlfn.XLOOKUP(CB$1,'PY1 Data(H)'!$A$1:$CZ$1,_xlfn.XLOOKUP($A178,'PY1 Data(H)'!$A$1:$A$288,'PY1 Data(H)'!$A$1:$CZ$288))</f>
        <v>2</v>
      </c>
      <c r="CC178" s="176" cm="1">
        <f t="array" ref="CC178">_xlfn.XLOOKUP(CC$1,'PY1 Data(H)'!$A$1:$CZ$1,_xlfn.XLOOKUP($A178,'PY1 Data(H)'!$A$1:$A$288,'PY1 Data(H)'!$A$1:$CZ$288))</f>
        <v>2</v>
      </c>
      <c r="CD178" s="176" cm="1">
        <f t="array" ref="CD178">_xlfn.XLOOKUP(CD$1,'PY1 Data(H)'!$A$1:$CZ$1,_xlfn.XLOOKUP($A178,'PY1 Data(H)'!$A$1:$A$288,'PY1 Data(H)'!$A$1:$CZ$288))</f>
        <v>2</v>
      </c>
      <c r="CE178" s="176" cm="1">
        <f t="array" ref="CE178">_xlfn.XLOOKUP(CE$1,'PY1 Data(H)'!$A$1:$CZ$1,_xlfn.XLOOKUP($A178,'PY1 Data(H)'!$A$1:$A$288,'PY1 Data(H)'!$A$1:$CZ$288))</f>
        <v>2</v>
      </c>
      <c r="CF178" s="176" cm="1">
        <f t="array" ref="CF178">_xlfn.XLOOKUP(CF$1,'PY1 Data(H)'!$A$1:$CZ$1,_xlfn.XLOOKUP($A178,'PY1 Data(H)'!$A$1:$A$288,'PY1 Data(H)'!$A$1:$CZ$288))</f>
        <v>2</v>
      </c>
      <c r="CG178" s="176" cm="1">
        <f t="array" ref="CG178">_xlfn.XLOOKUP(CG$1,'PY1 Data(H)'!$A$1:$CZ$1,_xlfn.XLOOKUP($A178,'PY1 Data(H)'!$A$1:$A$288,'PY1 Data(H)'!$A$1:$CZ$288))</f>
        <v>2</v>
      </c>
      <c r="CH178" s="176" cm="1">
        <f t="array" ref="CH178">_xlfn.XLOOKUP(CH$1,'PY1 Data(H)'!$A$1:$CZ$1,_xlfn.XLOOKUP($A178,'PY1 Data(H)'!$A$1:$A$288,'PY1 Data(H)'!$A$1:$CZ$288))</f>
        <v>2</v>
      </c>
      <c r="CI178" s="176" cm="1">
        <f t="array" ref="CI178">_xlfn.XLOOKUP(CI$1,'PY1 Data(H)'!$A$1:$CZ$1,_xlfn.XLOOKUP($A178,'PY1 Data(H)'!$A$1:$A$288,'PY1 Data(H)'!$A$1:$CZ$288))</f>
        <v>2</v>
      </c>
      <c r="CJ178" s="176" cm="1">
        <f t="array" ref="CJ178">_xlfn.XLOOKUP(CJ$1,'PY1 Data(H)'!$A$1:$CZ$1,_xlfn.XLOOKUP($A178,'PY1 Data(H)'!$A$1:$A$288,'PY1 Data(H)'!$A$1:$CZ$288))</f>
        <v>2</v>
      </c>
      <c r="CK178" s="176" cm="1">
        <f t="array" ref="CK178">_xlfn.XLOOKUP(CK$1,'PY1 Data(H)'!$A$1:$CZ$1,_xlfn.XLOOKUP($A178,'PY1 Data(H)'!$A$1:$A$288,'PY1 Data(H)'!$A$1:$CZ$288))</f>
        <v>2</v>
      </c>
      <c r="CL178" s="176" cm="1">
        <f t="array" ref="CL178">_xlfn.XLOOKUP(CL$1,'PY1 Data(H)'!$A$1:$CZ$1,_xlfn.XLOOKUP($A178,'PY1 Data(H)'!$A$1:$A$288,'PY1 Data(H)'!$A$1:$CZ$288))</f>
        <v>2</v>
      </c>
      <c r="CM178" s="176" cm="1">
        <f t="array" ref="CM178">_xlfn.XLOOKUP(CM$1,'PY1 Data(H)'!$A$1:$CZ$1,_xlfn.XLOOKUP($A178,'PY1 Data(H)'!$A$1:$A$288,'PY1 Data(H)'!$A$1:$CZ$288))</f>
        <v>2</v>
      </c>
      <c r="CN178" s="176" cm="1">
        <f t="array" ref="CN178">_xlfn.XLOOKUP(CN$1,'PY1 Data(H)'!$A$1:$CZ$1,_xlfn.XLOOKUP($A178,'PY1 Data(H)'!$A$1:$A$288,'PY1 Data(H)'!$A$1:$CZ$288))</f>
        <v>2</v>
      </c>
      <c r="CO178" s="176" cm="1">
        <f t="array" ref="CO178">_xlfn.XLOOKUP(CO$1,'PY1 Data(H)'!$A$1:$CZ$1,_xlfn.XLOOKUP($A178,'PY1 Data(H)'!$A$1:$A$288,'PY1 Data(H)'!$A$1:$CZ$288))</f>
        <v>2</v>
      </c>
      <c r="CP178" s="176" cm="1">
        <f t="array" ref="CP178">_xlfn.XLOOKUP(CP$1,'PY1 Data(H)'!$A$1:$CZ$1,_xlfn.XLOOKUP($A178,'PY1 Data(H)'!$A$1:$A$288,'PY1 Data(H)'!$A$1:$CZ$288))</f>
        <v>2</v>
      </c>
      <c r="CQ178" s="176" cm="1">
        <f t="array" ref="CQ178">_xlfn.XLOOKUP(CQ$1,'PY1 Data(H)'!$A$1:$CZ$1,_xlfn.XLOOKUP($A178,'PY1 Data(H)'!$A$1:$A$288,'PY1 Data(H)'!$A$1:$CZ$288))</f>
        <v>2</v>
      </c>
      <c r="CR178" s="176" cm="1">
        <f t="array" ref="CR178">_xlfn.XLOOKUP(CR$1,'PY1 Data(H)'!$A$1:$CZ$1,_xlfn.XLOOKUP($A178,'PY1 Data(H)'!$A$1:$A$288,'PY1 Data(H)'!$A$1:$CZ$288))</f>
        <v>2</v>
      </c>
      <c r="CS178" s="176" cm="1">
        <f t="array" ref="CS178">_xlfn.XLOOKUP(CS$1,'PY1 Data(H)'!$A$1:$CZ$1,_xlfn.XLOOKUP($A178,'PY1 Data(H)'!$A$1:$A$288,'PY1 Data(H)'!$A$1:$CZ$288))</f>
        <v>1</v>
      </c>
      <c r="CT178" s="176" cm="1">
        <f t="array" ref="CT178">_xlfn.XLOOKUP(CT$1,'PY1 Data(H)'!$A$1:$CZ$1,_xlfn.XLOOKUP($A178,'PY1 Data(H)'!$A$1:$A$288,'PY1 Data(H)'!$A$1:$CZ$288))</f>
        <v>2</v>
      </c>
      <c r="CU178" s="176" cm="1">
        <f t="array" ref="CU178">_xlfn.XLOOKUP(CU$1,'PY1 Data(H)'!$A$1:$CZ$1,_xlfn.XLOOKUP($A178,'PY1 Data(H)'!$A$1:$A$288,'PY1 Data(H)'!$A$1:$CZ$288))</f>
        <v>2</v>
      </c>
      <c r="CV178" s="176" cm="1">
        <f t="array" ref="CV178">_xlfn.XLOOKUP(CV$1,'PY1 Data(H)'!$A$1:$CZ$1,_xlfn.XLOOKUP($A178,'PY1 Data(H)'!$A$1:$A$288,'PY1 Data(H)'!$A$1:$CZ$288))</f>
        <v>2</v>
      </c>
      <c r="CW178" s="176" cm="1">
        <f t="array" ref="CW178">_xlfn.XLOOKUP(CW$1,'PY1 Data(H)'!$A$1:$CZ$1,_xlfn.XLOOKUP($A178,'PY1 Data(H)'!$A$1:$A$288,'PY1 Data(H)'!$A$1:$CZ$288))</f>
        <v>2</v>
      </c>
      <c r="CX178" s="176" cm="1">
        <f t="array" ref="CX178">_xlfn.XLOOKUP(CX$1,'PY1 Data(H)'!$A$1:$CZ$1,_xlfn.XLOOKUP($A178,'PY1 Data(H)'!$A$1:$A$288,'PY1 Data(H)'!$A$1:$CZ$288))</f>
        <v>2</v>
      </c>
      <c r="CY178" s="176" cm="1">
        <f t="array" ref="CY178">_xlfn.XLOOKUP(CY$1,'PY1 Data(H)'!$A$1:$CZ$1,_xlfn.XLOOKUP($A178,'PY1 Data(H)'!$A$1:$A$288,'PY1 Data(H)'!$A$1:$CZ$288))</f>
        <v>2</v>
      </c>
    </row>
    <row r="179" spans="1:103" x14ac:dyDescent="0.3">
      <c r="D179" s="176" t="e" cm="1">
        <f t="array" ref="D179">_xlfn.XLOOKUP(D$1,'PY1 Data(H)'!$A$1:$CZ$1,_xlfn.XLOOKUP($A179,'PY1 Data(H)'!$A$1:$A$288,'PY1 Data(H)'!$A$1:$CZ$288))</f>
        <v>#N/A</v>
      </c>
      <c r="E179" s="176" t="e" cm="1">
        <f t="array" ref="E179">_xlfn.XLOOKUP(E$1,'PY1 Data(H)'!$A$1:$CZ$1,_xlfn.XLOOKUP($A179,'PY1 Data(H)'!$A$1:$A$288,'PY1 Data(H)'!$A$1:$CZ$288))</f>
        <v>#N/A</v>
      </c>
      <c r="F179" s="176" t="e" cm="1">
        <f t="array" ref="F179">_xlfn.XLOOKUP(F$1,'PY1 Data(H)'!$A$1:$CZ$1,_xlfn.XLOOKUP($A179,'PY1 Data(H)'!$A$1:$A$288,'PY1 Data(H)'!$A$1:$CZ$288))</f>
        <v>#N/A</v>
      </c>
      <c r="G179" s="176" t="e" cm="1">
        <f t="array" ref="G179">_xlfn.XLOOKUP(G$1,'PY1 Data(H)'!$A$1:$CZ$1,_xlfn.XLOOKUP($A179,'PY1 Data(H)'!$A$1:$A$288,'PY1 Data(H)'!$A$1:$CZ$288))</f>
        <v>#N/A</v>
      </c>
      <c r="H179" s="176" t="e" cm="1">
        <f t="array" ref="H179">_xlfn.XLOOKUP(H$1,'PY1 Data(H)'!$A$1:$CZ$1,_xlfn.XLOOKUP($A179,'PY1 Data(H)'!$A$1:$A$288,'PY1 Data(H)'!$A$1:$CZ$288))</f>
        <v>#N/A</v>
      </c>
      <c r="I179" s="176" t="e" cm="1">
        <f t="array" ref="I179">_xlfn.XLOOKUP(I$1,'PY1 Data(H)'!$A$1:$CZ$1,_xlfn.XLOOKUP($A179,'PY1 Data(H)'!$A$1:$A$288,'PY1 Data(H)'!$A$1:$CZ$288))</f>
        <v>#N/A</v>
      </c>
      <c r="J179" s="176" t="e" cm="1">
        <f t="array" ref="J179">_xlfn.XLOOKUP(J$1,'PY1 Data(H)'!$A$1:$CZ$1,_xlfn.XLOOKUP($A179,'PY1 Data(H)'!$A$1:$A$288,'PY1 Data(H)'!$A$1:$CZ$288))</f>
        <v>#N/A</v>
      </c>
      <c r="K179" s="176" t="e" cm="1">
        <f t="array" ref="K179">_xlfn.XLOOKUP(K$1,'PY1 Data(H)'!$A$1:$CZ$1,_xlfn.XLOOKUP($A179,'PY1 Data(H)'!$A$1:$A$288,'PY1 Data(H)'!$A$1:$CZ$288))</f>
        <v>#N/A</v>
      </c>
      <c r="L179" s="176" t="e" cm="1">
        <f t="array" ref="L179">_xlfn.XLOOKUP(L$1,'PY1 Data(H)'!$A$1:$CZ$1,_xlfn.XLOOKUP($A179,'PY1 Data(H)'!$A$1:$A$288,'PY1 Data(H)'!$A$1:$CZ$288))</f>
        <v>#N/A</v>
      </c>
      <c r="M179" s="176" t="e" cm="1">
        <f t="array" ref="M179">_xlfn.XLOOKUP(M$1,'PY1 Data(H)'!$A$1:$CZ$1,_xlfn.XLOOKUP($A179,'PY1 Data(H)'!$A$1:$A$288,'PY1 Data(H)'!$A$1:$CZ$288))</f>
        <v>#N/A</v>
      </c>
      <c r="N179" s="176" t="e" cm="1">
        <f t="array" ref="N179">_xlfn.XLOOKUP(N$1,'PY1 Data(H)'!$A$1:$CZ$1,_xlfn.XLOOKUP($A179,'PY1 Data(H)'!$A$1:$A$288,'PY1 Data(H)'!$A$1:$CZ$288))</f>
        <v>#N/A</v>
      </c>
      <c r="O179" s="176" t="e" cm="1">
        <f t="array" ref="O179">_xlfn.XLOOKUP(O$1,'PY1 Data(H)'!$A$1:$CZ$1,_xlfn.XLOOKUP($A179,'PY1 Data(H)'!$A$1:$A$288,'PY1 Data(H)'!$A$1:$CZ$288))</f>
        <v>#N/A</v>
      </c>
      <c r="P179" s="176" t="e" cm="1">
        <f t="array" ref="P179">_xlfn.XLOOKUP(P$1,'PY1 Data(H)'!$A$1:$CZ$1,_xlfn.XLOOKUP($A179,'PY1 Data(H)'!$A$1:$A$288,'PY1 Data(H)'!$A$1:$CZ$288))</f>
        <v>#N/A</v>
      </c>
      <c r="Q179" s="176" t="e" cm="1">
        <f t="array" ref="Q179">_xlfn.XLOOKUP(Q$1,'PY1 Data(H)'!$A$1:$CZ$1,_xlfn.XLOOKUP($A179,'PY1 Data(H)'!$A$1:$A$288,'PY1 Data(H)'!$A$1:$CZ$288))</f>
        <v>#N/A</v>
      </c>
      <c r="R179" s="176" t="e" cm="1">
        <f t="array" ref="R179">_xlfn.XLOOKUP(R$1,'PY1 Data(H)'!$A$1:$CZ$1,_xlfn.XLOOKUP($A179,'PY1 Data(H)'!$A$1:$A$288,'PY1 Data(H)'!$A$1:$CZ$288))</f>
        <v>#N/A</v>
      </c>
      <c r="S179" s="176" t="e" cm="1">
        <f t="array" ref="S179">_xlfn.XLOOKUP(S$1,'PY1 Data(H)'!$A$1:$CZ$1,_xlfn.XLOOKUP($A179,'PY1 Data(H)'!$A$1:$A$288,'PY1 Data(H)'!$A$1:$CZ$288))</f>
        <v>#N/A</v>
      </c>
      <c r="T179" s="176" t="e" cm="1">
        <f t="array" ref="T179">_xlfn.XLOOKUP(T$1,'PY1 Data(H)'!$A$1:$CZ$1,_xlfn.XLOOKUP($A179,'PY1 Data(H)'!$A$1:$A$288,'PY1 Data(H)'!$A$1:$CZ$288))</f>
        <v>#N/A</v>
      </c>
      <c r="U179" s="176" t="e" cm="1">
        <f t="array" ref="U179">_xlfn.XLOOKUP(U$1,'PY1 Data(H)'!$A$1:$CZ$1,_xlfn.XLOOKUP($A179,'PY1 Data(H)'!$A$1:$A$288,'PY1 Data(H)'!$A$1:$CZ$288))</f>
        <v>#N/A</v>
      </c>
      <c r="V179" s="176" t="e" cm="1">
        <f t="array" ref="V179">_xlfn.XLOOKUP(V$1,'PY1 Data(H)'!$A$1:$CZ$1,_xlfn.XLOOKUP($A179,'PY1 Data(H)'!$A$1:$A$288,'PY1 Data(H)'!$A$1:$CZ$288))</f>
        <v>#N/A</v>
      </c>
      <c r="W179" s="176" t="e" cm="1">
        <f t="array" ref="W179">_xlfn.XLOOKUP(W$1,'PY1 Data(H)'!$A$1:$CZ$1,_xlfn.XLOOKUP($A179,'PY1 Data(H)'!$A$1:$A$288,'PY1 Data(H)'!$A$1:$CZ$288))</f>
        <v>#N/A</v>
      </c>
      <c r="X179" s="176" t="e" cm="1">
        <f t="array" ref="X179">_xlfn.XLOOKUP(X$1,'PY1 Data(H)'!$A$1:$CZ$1,_xlfn.XLOOKUP($A179,'PY1 Data(H)'!$A$1:$A$288,'PY1 Data(H)'!$A$1:$CZ$288))</f>
        <v>#N/A</v>
      </c>
      <c r="Y179" s="176" t="e" cm="1">
        <f t="array" ref="Y179">_xlfn.XLOOKUP(Y$1,'PY1 Data(H)'!$A$1:$CZ$1,_xlfn.XLOOKUP($A179,'PY1 Data(H)'!$A$1:$A$288,'PY1 Data(H)'!$A$1:$CZ$288))</f>
        <v>#N/A</v>
      </c>
      <c r="Z179" s="176" t="e" cm="1">
        <f t="array" ref="Z179">_xlfn.XLOOKUP(Z$1,'PY1 Data(H)'!$A$1:$CZ$1,_xlfn.XLOOKUP($A179,'PY1 Data(H)'!$A$1:$A$288,'PY1 Data(H)'!$A$1:$CZ$288))</f>
        <v>#N/A</v>
      </c>
      <c r="AA179" s="176" t="e" cm="1">
        <f t="array" ref="AA179">_xlfn.XLOOKUP(AA$1,'PY1 Data(H)'!$A$1:$CZ$1,_xlfn.XLOOKUP($A179,'PY1 Data(H)'!$A$1:$A$288,'PY1 Data(H)'!$A$1:$CZ$288))</f>
        <v>#N/A</v>
      </c>
      <c r="AB179" s="176" t="e" cm="1">
        <f t="array" ref="AB179">_xlfn.XLOOKUP(AB$1,'PY1 Data(H)'!$A$1:$CZ$1,_xlfn.XLOOKUP($A179,'PY1 Data(H)'!$A$1:$A$288,'PY1 Data(H)'!$A$1:$CZ$288))</f>
        <v>#N/A</v>
      </c>
      <c r="AC179" s="176" t="e" cm="1">
        <f t="array" ref="AC179">_xlfn.XLOOKUP(AC$1,'PY1 Data(H)'!$A$1:$CZ$1,_xlfn.XLOOKUP($A179,'PY1 Data(H)'!$A$1:$A$288,'PY1 Data(H)'!$A$1:$CZ$288))</f>
        <v>#N/A</v>
      </c>
      <c r="AD179" s="176" t="e" cm="1">
        <f t="array" ref="AD179">_xlfn.XLOOKUP(AD$1,'PY1 Data(H)'!$A$1:$CZ$1,_xlfn.XLOOKUP($A179,'PY1 Data(H)'!$A$1:$A$288,'PY1 Data(H)'!$A$1:$CZ$288))</f>
        <v>#N/A</v>
      </c>
      <c r="AE179" s="176" t="e" cm="1">
        <f t="array" ref="AE179">_xlfn.XLOOKUP(AE$1,'PY1 Data(H)'!$A$1:$CZ$1,_xlfn.XLOOKUP($A179,'PY1 Data(H)'!$A$1:$A$288,'PY1 Data(H)'!$A$1:$CZ$288))</f>
        <v>#N/A</v>
      </c>
      <c r="AF179" s="176" t="e" cm="1">
        <f t="array" ref="AF179">_xlfn.XLOOKUP(AF$1,'PY1 Data(H)'!$A$1:$CZ$1,_xlfn.XLOOKUP($A179,'PY1 Data(H)'!$A$1:$A$288,'PY1 Data(H)'!$A$1:$CZ$288))</f>
        <v>#N/A</v>
      </c>
      <c r="AG179" s="176" t="e" cm="1">
        <f t="array" ref="AG179">_xlfn.XLOOKUP(AG$1,'PY1 Data(H)'!$A$1:$CZ$1,_xlfn.XLOOKUP($A179,'PY1 Data(H)'!$A$1:$A$288,'PY1 Data(H)'!$A$1:$CZ$288))</f>
        <v>#N/A</v>
      </c>
      <c r="AH179" s="176" t="e" cm="1">
        <f t="array" ref="AH179">_xlfn.XLOOKUP(AH$1,'PY1 Data(H)'!$A$1:$CZ$1,_xlfn.XLOOKUP($A179,'PY1 Data(H)'!$A$1:$A$288,'PY1 Data(H)'!$A$1:$CZ$288))</f>
        <v>#N/A</v>
      </c>
      <c r="AI179" s="176" t="e" cm="1">
        <f t="array" ref="AI179">_xlfn.XLOOKUP(AI$1,'PY1 Data(H)'!$A$1:$CZ$1,_xlfn.XLOOKUP($A179,'PY1 Data(H)'!$A$1:$A$288,'PY1 Data(H)'!$A$1:$CZ$288))</f>
        <v>#N/A</v>
      </c>
      <c r="AJ179" s="176" t="e" cm="1">
        <f t="array" ref="AJ179">_xlfn.XLOOKUP(AJ$1,'PY1 Data(H)'!$A$1:$CZ$1,_xlfn.XLOOKUP($A179,'PY1 Data(H)'!$A$1:$A$288,'PY1 Data(H)'!$A$1:$CZ$288))</f>
        <v>#N/A</v>
      </c>
      <c r="AK179" s="176" t="e" cm="1">
        <f t="array" ref="AK179">_xlfn.XLOOKUP(AK$1,'PY1 Data(H)'!$A$1:$CZ$1,_xlfn.XLOOKUP($A179,'PY1 Data(H)'!$A$1:$A$288,'PY1 Data(H)'!$A$1:$CZ$288))</f>
        <v>#N/A</v>
      </c>
      <c r="AL179" s="176" t="e" cm="1">
        <f t="array" ref="AL179">_xlfn.XLOOKUP(AL$1,'PY1 Data(H)'!$A$1:$CZ$1,_xlfn.XLOOKUP($A179,'PY1 Data(H)'!$A$1:$A$288,'PY1 Data(H)'!$A$1:$CZ$288))</f>
        <v>#N/A</v>
      </c>
      <c r="AM179" s="176" t="e" cm="1">
        <f t="array" ref="AM179">_xlfn.XLOOKUP(AM$1,'PY1 Data(H)'!$A$1:$CZ$1,_xlfn.XLOOKUP($A179,'PY1 Data(H)'!$A$1:$A$288,'PY1 Data(H)'!$A$1:$CZ$288))</f>
        <v>#N/A</v>
      </c>
      <c r="AN179" s="176" t="e" cm="1">
        <f t="array" ref="AN179">_xlfn.XLOOKUP(AN$1,'PY1 Data(H)'!$A$1:$CZ$1,_xlfn.XLOOKUP($A179,'PY1 Data(H)'!$A$1:$A$288,'PY1 Data(H)'!$A$1:$CZ$288))</f>
        <v>#N/A</v>
      </c>
      <c r="AO179" s="176" t="e" cm="1">
        <f t="array" ref="AO179">_xlfn.XLOOKUP(AO$1,'PY1 Data(H)'!$A$1:$CZ$1,_xlfn.XLOOKUP($A179,'PY1 Data(H)'!$A$1:$A$288,'PY1 Data(H)'!$A$1:$CZ$288))</f>
        <v>#N/A</v>
      </c>
      <c r="AP179" s="176" t="e" cm="1">
        <f t="array" ref="AP179">_xlfn.XLOOKUP(AP$1,'PY1 Data(H)'!$A$1:$CZ$1,_xlfn.XLOOKUP($A179,'PY1 Data(H)'!$A$1:$A$288,'PY1 Data(H)'!$A$1:$CZ$288))</f>
        <v>#N/A</v>
      </c>
      <c r="AQ179" s="176" t="e" cm="1">
        <f t="array" ref="AQ179">_xlfn.XLOOKUP(AQ$1,'PY1 Data(H)'!$A$1:$CZ$1,_xlfn.XLOOKUP($A179,'PY1 Data(H)'!$A$1:$A$288,'PY1 Data(H)'!$A$1:$CZ$288))</f>
        <v>#N/A</v>
      </c>
      <c r="AR179" s="176" t="e" cm="1">
        <f t="array" ref="AR179">_xlfn.XLOOKUP(AR$1,'PY1 Data(H)'!$A$1:$CZ$1,_xlfn.XLOOKUP($A179,'PY1 Data(H)'!$A$1:$A$288,'PY1 Data(H)'!$A$1:$CZ$288))</f>
        <v>#N/A</v>
      </c>
      <c r="AS179" s="176" t="e" cm="1">
        <f t="array" ref="AS179">_xlfn.XLOOKUP(AS$1,'PY1 Data(H)'!$A$1:$CZ$1,_xlfn.XLOOKUP($A179,'PY1 Data(H)'!$A$1:$A$288,'PY1 Data(H)'!$A$1:$CZ$288))</f>
        <v>#N/A</v>
      </c>
      <c r="AT179" s="176" t="e" cm="1">
        <f t="array" ref="AT179">_xlfn.XLOOKUP(AT$1,'PY1 Data(H)'!$A$1:$CZ$1,_xlfn.XLOOKUP($A179,'PY1 Data(H)'!$A$1:$A$288,'PY1 Data(H)'!$A$1:$CZ$288))</f>
        <v>#N/A</v>
      </c>
      <c r="AU179" s="176" t="e" cm="1">
        <f t="array" ref="AU179">_xlfn.XLOOKUP(AU$1,'PY1 Data(H)'!$A$1:$CZ$1,_xlfn.XLOOKUP($A179,'PY1 Data(H)'!$A$1:$A$288,'PY1 Data(H)'!$A$1:$CZ$288))</f>
        <v>#N/A</v>
      </c>
      <c r="AV179" s="176" t="e" cm="1">
        <f t="array" ref="AV179">_xlfn.XLOOKUP(AV$1,'PY1 Data(H)'!$A$1:$CZ$1,_xlfn.XLOOKUP($A179,'PY1 Data(H)'!$A$1:$A$288,'PY1 Data(H)'!$A$1:$CZ$288))</f>
        <v>#N/A</v>
      </c>
      <c r="AW179" s="176" t="e" cm="1">
        <f t="array" ref="AW179">_xlfn.XLOOKUP(AW$1,'PY1 Data(H)'!$A$1:$CZ$1,_xlfn.XLOOKUP($A179,'PY1 Data(H)'!$A$1:$A$288,'PY1 Data(H)'!$A$1:$CZ$288))</f>
        <v>#N/A</v>
      </c>
      <c r="AX179" s="176" t="e" cm="1">
        <f t="array" ref="AX179">_xlfn.XLOOKUP(AX$1,'PY1 Data(H)'!$A$1:$CZ$1,_xlfn.XLOOKUP($A179,'PY1 Data(H)'!$A$1:$A$288,'PY1 Data(H)'!$A$1:$CZ$288))</f>
        <v>#N/A</v>
      </c>
      <c r="AY179" s="176" t="e" cm="1">
        <f t="array" ref="AY179">_xlfn.XLOOKUP(AY$1,'PY1 Data(H)'!$A$1:$CZ$1,_xlfn.XLOOKUP($A179,'PY1 Data(H)'!$A$1:$A$288,'PY1 Data(H)'!$A$1:$CZ$288))</f>
        <v>#N/A</v>
      </c>
      <c r="AZ179" s="176" t="e" cm="1">
        <f t="array" ref="AZ179">_xlfn.XLOOKUP(AZ$1,'PY1 Data(H)'!$A$1:$CZ$1,_xlfn.XLOOKUP($A179,'PY1 Data(H)'!$A$1:$A$288,'PY1 Data(H)'!$A$1:$CZ$288))</f>
        <v>#N/A</v>
      </c>
      <c r="BA179" s="176" t="e" cm="1">
        <f t="array" ref="BA179">_xlfn.XLOOKUP(BA$1,'PY1 Data(H)'!$A$1:$CZ$1,_xlfn.XLOOKUP($A179,'PY1 Data(H)'!$A$1:$A$288,'PY1 Data(H)'!$A$1:$CZ$288))</f>
        <v>#N/A</v>
      </c>
      <c r="BB179" s="176" t="e" cm="1">
        <f t="array" ref="BB179">_xlfn.XLOOKUP(BB$1,'PY1 Data(H)'!$A$1:$CZ$1,_xlfn.XLOOKUP($A179,'PY1 Data(H)'!$A$1:$A$288,'PY1 Data(H)'!$A$1:$CZ$288))</f>
        <v>#N/A</v>
      </c>
      <c r="BC179" s="176" t="e" cm="1">
        <f t="array" ref="BC179">_xlfn.XLOOKUP(BC$1,'PY1 Data(H)'!$A$1:$CZ$1,_xlfn.XLOOKUP($A179,'PY1 Data(H)'!$A$1:$A$288,'PY1 Data(H)'!$A$1:$CZ$288))</f>
        <v>#N/A</v>
      </c>
      <c r="BD179" s="176" t="e" cm="1">
        <f t="array" ref="BD179">_xlfn.XLOOKUP(BD$1,'PY1 Data(H)'!$A$1:$CZ$1,_xlfn.XLOOKUP($A179,'PY1 Data(H)'!$A$1:$A$288,'PY1 Data(H)'!$A$1:$CZ$288))</f>
        <v>#N/A</v>
      </c>
      <c r="BE179" s="176" t="e" cm="1">
        <f t="array" ref="BE179">_xlfn.XLOOKUP(BE$1,'PY1 Data(H)'!$A$1:$CZ$1,_xlfn.XLOOKUP($A179,'PY1 Data(H)'!$A$1:$A$288,'PY1 Data(H)'!$A$1:$CZ$288))</f>
        <v>#N/A</v>
      </c>
      <c r="BF179" s="176" t="e" cm="1">
        <f t="array" ref="BF179">_xlfn.XLOOKUP(BF$1,'PY1 Data(H)'!$A$1:$CZ$1,_xlfn.XLOOKUP($A179,'PY1 Data(H)'!$A$1:$A$288,'PY1 Data(H)'!$A$1:$CZ$288))</f>
        <v>#N/A</v>
      </c>
      <c r="BG179" s="176" t="e" cm="1">
        <f t="array" ref="BG179">_xlfn.XLOOKUP(BG$1,'PY1 Data(H)'!$A$1:$CZ$1,_xlfn.XLOOKUP($A179,'PY1 Data(H)'!$A$1:$A$288,'PY1 Data(H)'!$A$1:$CZ$288))</f>
        <v>#N/A</v>
      </c>
      <c r="BH179" s="176" t="e" cm="1">
        <f t="array" ref="BH179">_xlfn.XLOOKUP(BH$1,'PY1 Data(H)'!$A$1:$CZ$1,_xlfn.XLOOKUP($A179,'PY1 Data(H)'!$A$1:$A$288,'PY1 Data(H)'!$A$1:$CZ$288))</f>
        <v>#N/A</v>
      </c>
      <c r="BI179" s="176" t="e" cm="1">
        <f t="array" ref="BI179">_xlfn.XLOOKUP(BI$1,'PY1 Data(H)'!$A$1:$CZ$1,_xlfn.XLOOKUP($A179,'PY1 Data(H)'!$A$1:$A$288,'PY1 Data(H)'!$A$1:$CZ$288))</f>
        <v>#N/A</v>
      </c>
      <c r="BJ179" s="176" t="e" cm="1">
        <f t="array" ref="BJ179">_xlfn.XLOOKUP(BJ$1,'PY1 Data(H)'!$A$1:$CZ$1,_xlfn.XLOOKUP($A179,'PY1 Data(H)'!$A$1:$A$288,'PY1 Data(H)'!$A$1:$CZ$288))</f>
        <v>#N/A</v>
      </c>
      <c r="BK179" s="176" t="e" cm="1">
        <f t="array" ref="BK179">_xlfn.XLOOKUP(BK$1,'PY1 Data(H)'!$A$1:$CZ$1,_xlfn.XLOOKUP($A179,'PY1 Data(H)'!$A$1:$A$288,'PY1 Data(H)'!$A$1:$CZ$288))</f>
        <v>#N/A</v>
      </c>
      <c r="BL179" s="176" t="e" cm="1">
        <f t="array" ref="BL179">_xlfn.XLOOKUP(BL$1,'PY1 Data(H)'!$A$1:$CZ$1,_xlfn.XLOOKUP($A179,'PY1 Data(H)'!$A$1:$A$288,'PY1 Data(H)'!$A$1:$CZ$288))</f>
        <v>#N/A</v>
      </c>
      <c r="BM179" s="176" t="e" cm="1">
        <f t="array" ref="BM179">_xlfn.XLOOKUP(BM$1,'PY1 Data(H)'!$A$1:$CZ$1,_xlfn.XLOOKUP($A179,'PY1 Data(H)'!$A$1:$A$288,'PY1 Data(H)'!$A$1:$CZ$288))</f>
        <v>#N/A</v>
      </c>
      <c r="BN179" s="176" t="e" cm="1">
        <f t="array" ref="BN179">_xlfn.XLOOKUP(BN$1,'PY1 Data(H)'!$A$1:$CZ$1,_xlfn.XLOOKUP($A179,'PY1 Data(H)'!$A$1:$A$288,'PY1 Data(H)'!$A$1:$CZ$288))</f>
        <v>#N/A</v>
      </c>
      <c r="BO179" s="176" t="e" cm="1">
        <f t="array" ref="BO179">_xlfn.XLOOKUP(BO$1,'PY1 Data(H)'!$A$1:$CZ$1,_xlfn.XLOOKUP($A179,'PY1 Data(H)'!$A$1:$A$288,'PY1 Data(H)'!$A$1:$CZ$288))</f>
        <v>#N/A</v>
      </c>
      <c r="BP179" s="176" t="e" cm="1">
        <f t="array" ref="BP179">_xlfn.XLOOKUP(BP$1,'PY1 Data(H)'!$A$1:$CZ$1,_xlfn.XLOOKUP($A179,'PY1 Data(H)'!$A$1:$A$288,'PY1 Data(H)'!$A$1:$CZ$288))</f>
        <v>#N/A</v>
      </c>
      <c r="BQ179" s="176" t="e" cm="1">
        <f t="array" ref="BQ179">_xlfn.XLOOKUP(BQ$1,'PY1 Data(H)'!$A$1:$CZ$1,_xlfn.XLOOKUP($A179,'PY1 Data(H)'!$A$1:$A$288,'PY1 Data(H)'!$A$1:$CZ$288))</f>
        <v>#N/A</v>
      </c>
      <c r="BR179" s="176" t="e" cm="1">
        <f t="array" ref="BR179">_xlfn.XLOOKUP(BR$1,'PY1 Data(H)'!$A$1:$CZ$1,_xlfn.XLOOKUP($A179,'PY1 Data(H)'!$A$1:$A$288,'PY1 Data(H)'!$A$1:$CZ$288))</f>
        <v>#N/A</v>
      </c>
      <c r="BS179" s="176" t="e" cm="1">
        <f t="array" ref="BS179">_xlfn.XLOOKUP(BS$1,'PY1 Data(H)'!$A$1:$CZ$1,_xlfn.XLOOKUP($A179,'PY1 Data(H)'!$A$1:$A$288,'PY1 Data(H)'!$A$1:$CZ$288))</f>
        <v>#N/A</v>
      </c>
      <c r="BT179" s="176" t="e" cm="1">
        <f t="array" ref="BT179">_xlfn.XLOOKUP(BT$1,'PY1 Data(H)'!$A$1:$CZ$1,_xlfn.XLOOKUP($A179,'PY1 Data(H)'!$A$1:$A$288,'PY1 Data(H)'!$A$1:$CZ$288))</f>
        <v>#N/A</v>
      </c>
      <c r="BU179" s="176" t="e" cm="1">
        <f t="array" ref="BU179">_xlfn.XLOOKUP(BU$1,'PY1 Data(H)'!$A$1:$CZ$1,_xlfn.XLOOKUP($A179,'PY1 Data(H)'!$A$1:$A$288,'PY1 Data(H)'!$A$1:$CZ$288))</f>
        <v>#N/A</v>
      </c>
      <c r="BV179" s="176" t="e" cm="1">
        <f t="array" ref="BV179">_xlfn.XLOOKUP(BV$1,'PY1 Data(H)'!$A$1:$CZ$1,_xlfn.XLOOKUP($A179,'PY1 Data(H)'!$A$1:$A$288,'PY1 Data(H)'!$A$1:$CZ$288))</f>
        <v>#N/A</v>
      </c>
      <c r="BW179" s="176" t="e" cm="1">
        <f t="array" ref="BW179">_xlfn.XLOOKUP(BW$1,'PY1 Data(H)'!$A$1:$CZ$1,_xlfn.XLOOKUP($A179,'PY1 Data(H)'!$A$1:$A$288,'PY1 Data(H)'!$A$1:$CZ$288))</f>
        <v>#N/A</v>
      </c>
      <c r="BX179" s="176" t="e" cm="1">
        <f t="array" ref="BX179">_xlfn.XLOOKUP(BX$1,'PY1 Data(H)'!$A$1:$CZ$1,_xlfn.XLOOKUP($A179,'PY1 Data(H)'!$A$1:$A$288,'PY1 Data(H)'!$A$1:$CZ$288))</f>
        <v>#N/A</v>
      </c>
      <c r="BY179" s="176" t="e" cm="1">
        <f t="array" ref="BY179">_xlfn.XLOOKUP(BY$1,'PY1 Data(H)'!$A$1:$CZ$1,_xlfn.XLOOKUP($A179,'PY1 Data(H)'!$A$1:$A$288,'PY1 Data(H)'!$A$1:$CZ$288))</f>
        <v>#N/A</v>
      </c>
      <c r="BZ179" s="176" t="e" cm="1">
        <f t="array" ref="BZ179">_xlfn.XLOOKUP(BZ$1,'PY1 Data(H)'!$A$1:$CZ$1,_xlfn.XLOOKUP($A179,'PY1 Data(H)'!$A$1:$A$288,'PY1 Data(H)'!$A$1:$CZ$288))</f>
        <v>#N/A</v>
      </c>
      <c r="CA179" s="176" t="e" cm="1">
        <f t="array" ref="CA179">_xlfn.XLOOKUP(CA$1,'PY1 Data(H)'!$A$1:$CZ$1,_xlfn.XLOOKUP($A179,'PY1 Data(H)'!$A$1:$A$288,'PY1 Data(H)'!$A$1:$CZ$288))</f>
        <v>#N/A</v>
      </c>
      <c r="CB179" s="176" t="e" cm="1">
        <f t="array" ref="CB179">_xlfn.XLOOKUP(CB$1,'PY1 Data(H)'!$A$1:$CZ$1,_xlfn.XLOOKUP($A179,'PY1 Data(H)'!$A$1:$A$288,'PY1 Data(H)'!$A$1:$CZ$288))</f>
        <v>#N/A</v>
      </c>
      <c r="CC179" s="176" t="e" cm="1">
        <f t="array" ref="CC179">_xlfn.XLOOKUP(CC$1,'PY1 Data(H)'!$A$1:$CZ$1,_xlfn.XLOOKUP($A179,'PY1 Data(H)'!$A$1:$A$288,'PY1 Data(H)'!$A$1:$CZ$288))</f>
        <v>#N/A</v>
      </c>
      <c r="CD179" s="176" t="e" cm="1">
        <f t="array" ref="CD179">_xlfn.XLOOKUP(CD$1,'PY1 Data(H)'!$A$1:$CZ$1,_xlfn.XLOOKUP($A179,'PY1 Data(H)'!$A$1:$A$288,'PY1 Data(H)'!$A$1:$CZ$288))</f>
        <v>#N/A</v>
      </c>
      <c r="CE179" s="176" t="e" cm="1">
        <f t="array" ref="CE179">_xlfn.XLOOKUP(CE$1,'PY1 Data(H)'!$A$1:$CZ$1,_xlfn.XLOOKUP($A179,'PY1 Data(H)'!$A$1:$A$288,'PY1 Data(H)'!$A$1:$CZ$288))</f>
        <v>#N/A</v>
      </c>
      <c r="CF179" s="176" t="e" cm="1">
        <f t="array" ref="CF179">_xlfn.XLOOKUP(CF$1,'PY1 Data(H)'!$A$1:$CZ$1,_xlfn.XLOOKUP($A179,'PY1 Data(H)'!$A$1:$A$288,'PY1 Data(H)'!$A$1:$CZ$288))</f>
        <v>#N/A</v>
      </c>
      <c r="CG179" s="176" t="e" cm="1">
        <f t="array" ref="CG179">_xlfn.XLOOKUP(CG$1,'PY1 Data(H)'!$A$1:$CZ$1,_xlfn.XLOOKUP($A179,'PY1 Data(H)'!$A$1:$A$288,'PY1 Data(H)'!$A$1:$CZ$288))</f>
        <v>#N/A</v>
      </c>
      <c r="CH179" s="176" t="e" cm="1">
        <f t="array" ref="CH179">_xlfn.XLOOKUP(CH$1,'PY1 Data(H)'!$A$1:$CZ$1,_xlfn.XLOOKUP($A179,'PY1 Data(H)'!$A$1:$A$288,'PY1 Data(H)'!$A$1:$CZ$288))</f>
        <v>#N/A</v>
      </c>
      <c r="CI179" s="176" t="e" cm="1">
        <f t="array" ref="CI179">_xlfn.XLOOKUP(CI$1,'PY1 Data(H)'!$A$1:$CZ$1,_xlfn.XLOOKUP($A179,'PY1 Data(H)'!$A$1:$A$288,'PY1 Data(H)'!$A$1:$CZ$288))</f>
        <v>#N/A</v>
      </c>
      <c r="CJ179" s="176" t="e" cm="1">
        <f t="array" ref="CJ179">_xlfn.XLOOKUP(CJ$1,'PY1 Data(H)'!$A$1:$CZ$1,_xlfn.XLOOKUP($A179,'PY1 Data(H)'!$A$1:$A$288,'PY1 Data(H)'!$A$1:$CZ$288))</f>
        <v>#N/A</v>
      </c>
      <c r="CK179" s="176" t="e" cm="1">
        <f t="array" ref="CK179">_xlfn.XLOOKUP(CK$1,'PY1 Data(H)'!$A$1:$CZ$1,_xlfn.XLOOKUP($A179,'PY1 Data(H)'!$A$1:$A$288,'PY1 Data(H)'!$A$1:$CZ$288))</f>
        <v>#N/A</v>
      </c>
      <c r="CL179" s="176" t="e" cm="1">
        <f t="array" ref="CL179">_xlfn.XLOOKUP(CL$1,'PY1 Data(H)'!$A$1:$CZ$1,_xlfn.XLOOKUP($A179,'PY1 Data(H)'!$A$1:$A$288,'PY1 Data(H)'!$A$1:$CZ$288))</f>
        <v>#N/A</v>
      </c>
      <c r="CM179" s="176" t="e" cm="1">
        <f t="array" ref="CM179">_xlfn.XLOOKUP(CM$1,'PY1 Data(H)'!$A$1:$CZ$1,_xlfn.XLOOKUP($A179,'PY1 Data(H)'!$A$1:$A$288,'PY1 Data(H)'!$A$1:$CZ$288))</f>
        <v>#N/A</v>
      </c>
      <c r="CN179" s="176" t="e" cm="1">
        <f t="array" ref="CN179">_xlfn.XLOOKUP(CN$1,'PY1 Data(H)'!$A$1:$CZ$1,_xlfn.XLOOKUP($A179,'PY1 Data(H)'!$A$1:$A$288,'PY1 Data(H)'!$A$1:$CZ$288))</f>
        <v>#N/A</v>
      </c>
      <c r="CO179" s="176" t="e" cm="1">
        <f t="array" ref="CO179">_xlfn.XLOOKUP(CO$1,'PY1 Data(H)'!$A$1:$CZ$1,_xlfn.XLOOKUP($A179,'PY1 Data(H)'!$A$1:$A$288,'PY1 Data(H)'!$A$1:$CZ$288))</f>
        <v>#N/A</v>
      </c>
      <c r="CP179" s="176" t="e" cm="1">
        <f t="array" ref="CP179">_xlfn.XLOOKUP(CP$1,'PY1 Data(H)'!$A$1:$CZ$1,_xlfn.XLOOKUP($A179,'PY1 Data(H)'!$A$1:$A$288,'PY1 Data(H)'!$A$1:$CZ$288))</f>
        <v>#N/A</v>
      </c>
      <c r="CQ179" s="176" t="e" cm="1">
        <f t="array" ref="CQ179">_xlfn.XLOOKUP(CQ$1,'PY1 Data(H)'!$A$1:$CZ$1,_xlfn.XLOOKUP($A179,'PY1 Data(H)'!$A$1:$A$288,'PY1 Data(H)'!$A$1:$CZ$288))</f>
        <v>#N/A</v>
      </c>
      <c r="CR179" s="176" t="e" cm="1">
        <f t="array" ref="CR179">_xlfn.XLOOKUP(CR$1,'PY1 Data(H)'!$A$1:$CZ$1,_xlfn.XLOOKUP($A179,'PY1 Data(H)'!$A$1:$A$288,'PY1 Data(H)'!$A$1:$CZ$288))</f>
        <v>#N/A</v>
      </c>
      <c r="CS179" s="176" t="e" cm="1">
        <f t="array" ref="CS179">_xlfn.XLOOKUP(CS$1,'PY1 Data(H)'!$A$1:$CZ$1,_xlfn.XLOOKUP($A179,'PY1 Data(H)'!$A$1:$A$288,'PY1 Data(H)'!$A$1:$CZ$288))</f>
        <v>#N/A</v>
      </c>
      <c r="CT179" s="176" t="e" cm="1">
        <f t="array" ref="CT179">_xlfn.XLOOKUP(CT$1,'PY1 Data(H)'!$A$1:$CZ$1,_xlfn.XLOOKUP($A179,'PY1 Data(H)'!$A$1:$A$288,'PY1 Data(H)'!$A$1:$CZ$288))</f>
        <v>#N/A</v>
      </c>
      <c r="CU179" s="176" t="e" cm="1">
        <f t="array" ref="CU179">_xlfn.XLOOKUP(CU$1,'PY1 Data(H)'!$A$1:$CZ$1,_xlfn.XLOOKUP($A179,'PY1 Data(H)'!$A$1:$A$288,'PY1 Data(H)'!$A$1:$CZ$288))</f>
        <v>#N/A</v>
      </c>
      <c r="CV179" s="176" t="e" cm="1">
        <f t="array" ref="CV179">_xlfn.XLOOKUP(CV$1,'PY1 Data(H)'!$A$1:$CZ$1,_xlfn.XLOOKUP($A179,'PY1 Data(H)'!$A$1:$A$288,'PY1 Data(H)'!$A$1:$CZ$288))</f>
        <v>#N/A</v>
      </c>
      <c r="CW179" s="176" t="e" cm="1">
        <f t="array" ref="CW179">_xlfn.XLOOKUP(CW$1,'PY1 Data(H)'!$A$1:$CZ$1,_xlfn.XLOOKUP($A179,'PY1 Data(H)'!$A$1:$A$288,'PY1 Data(H)'!$A$1:$CZ$288))</f>
        <v>#N/A</v>
      </c>
      <c r="CX179" s="176" t="e" cm="1">
        <f t="array" ref="CX179">_xlfn.XLOOKUP(CX$1,'PY1 Data(H)'!$A$1:$CZ$1,_xlfn.XLOOKUP($A179,'PY1 Data(H)'!$A$1:$A$288,'PY1 Data(H)'!$A$1:$CZ$288))</f>
        <v>#N/A</v>
      </c>
      <c r="CY179" s="176" t="e" cm="1">
        <f t="array" ref="CY179">_xlfn.XLOOKUP(CY$1,'PY1 Data(H)'!$A$1:$CZ$1,_xlfn.XLOOKUP($A179,'PY1 Data(H)'!$A$1:$A$288,'PY1 Data(H)'!$A$1:$CZ$288))</f>
        <v>#N/A</v>
      </c>
    </row>
    <row r="180" spans="1:103" x14ac:dyDescent="0.3">
      <c r="A180">
        <v>598</v>
      </c>
      <c r="D180" s="176" cm="1">
        <f t="array" ref="D180">_xlfn.XLOOKUP(D$1,'PY1 Data(H)'!$A$1:$CZ$1,_xlfn.XLOOKUP($A180,'PY1 Data(H)'!$A$1:$A$288,'PY1 Data(H)'!$A$1:$CZ$288))</f>
        <v>241370</v>
      </c>
      <c r="E180" s="176" cm="1">
        <f t="array" ref="E180">_xlfn.XLOOKUP(E$1,'PY1 Data(H)'!$A$1:$CZ$1,_xlfn.XLOOKUP($A180,'PY1 Data(H)'!$A$1:$A$288,'PY1 Data(H)'!$A$1:$CZ$288))</f>
        <v>57167</v>
      </c>
      <c r="F180" s="176" cm="1">
        <f t="array" ref="F180">_xlfn.XLOOKUP(F$1,'PY1 Data(H)'!$A$1:$CZ$1,_xlfn.XLOOKUP($A180,'PY1 Data(H)'!$A$1:$A$288,'PY1 Data(H)'!$A$1:$CZ$288))</f>
        <v>16490</v>
      </c>
      <c r="G180" s="176" cm="1">
        <f t="array" ref="G180">_xlfn.XLOOKUP(G$1,'PY1 Data(H)'!$A$1:$CZ$1,_xlfn.XLOOKUP($A180,'PY1 Data(H)'!$A$1:$A$288,'PY1 Data(H)'!$A$1:$CZ$288))</f>
        <v>0</v>
      </c>
      <c r="H180" s="176" cm="1">
        <f t="array" ref="H180">_xlfn.XLOOKUP(H$1,'PY1 Data(H)'!$A$1:$CZ$1,_xlfn.XLOOKUP($A180,'PY1 Data(H)'!$A$1:$A$288,'PY1 Data(H)'!$A$1:$CZ$288))</f>
        <v>40489</v>
      </c>
      <c r="I180" s="176" cm="1">
        <f t="array" ref="I180">_xlfn.XLOOKUP(I$1,'PY1 Data(H)'!$A$1:$CZ$1,_xlfn.XLOOKUP($A180,'PY1 Data(H)'!$A$1:$A$288,'PY1 Data(H)'!$A$1:$CZ$288))</f>
        <v>17448</v>
      </c>
      <c r="J180" s="176" cm="1">
        <f t="array" ref="J180">_xlfn.XLOOKUP(J$1,'PY1 Data(H)'!$A$1:$CZ$1,_xlfn.XLOOKUP($A180,'PY1 Data(H)'!$A$1:$A$288,'PY1 Data(H)'!$A$1:$CZ$288))</f>
        <v>67273</v>
      </c>
      <c r="K180" s="176" cm="1">
        <f t="array" ref="K180">_xlfn.XLOOKUP(K$1,'PY1 Data(H)'!$A$1:$CZ$1,_xlfn.XLOOKUP($A180,'PY1 Data(H)'!$A$1:$A$288,'PY1 Data(H)'!$A$1:$CZ$288))</f>
        <v>14476</v>
      </c>
      <c r="L180" s="176" cm="1">
        <f t="array" ref="L180">_xlfn.XLOOKUP(L$1,'PY1 Data(H)'!$A$1:$CZ$1,_xlfn.XLOOKUP($A180,'PY1 Data(H)'!$A$1:$A$288,'PY1 Data(H)'!$A$1:$CZ$288))</f>
        <v>58126</v>
      </c>
      <c r="M180" s="176" cm="1">
        <f t="array" ref="M180">_xlfn.XLOOKUP(M$1,'PY1 Data(H)'!$A$1:$CZ$1,_xlfn.XLOOKUP($A180,'PY1 Data(H)'!$A$1:$A$288,'PY1 Data(H)'!$A$1:$CZ$288))</f>
        <v>183727</v>
      </c>
      <c r="N180" s="176" cm="1">
        <f t="array" ref="N180">_xlfn.XLOOKUP(N$1,'PY1 Data(H)'!$A$1:$CZ$1,_xlfn.XLOOKUP($A180,'PY1 Data(H)'!$A$1:$A$288,'PY1 Data(H)'!$A$1:$CZ$288))</f>
        <v>544985</v>
      </c>
      <c r="O180" s="176" cm="1">
        <f t="array" ref="O180">_xlfn.XLOOKUP(O$1,'PY1 Data(H)'!$A$1:$CZ$1,_xlfn.XLOOKUP($A180,'PY1 Data(H)'!$A$1:$A$288,'PY1 Data(H)'!$A$1:$CZ$288))</f>
        <v>144300</v>
      </c>
      <c r="P180" s="176" cm="1">
        <f t="array" ref="P180">_xlfn.XLOOKUP(P$1,'PY1 Data(H)'!$A$1:$CZ$1,_xlfn.XLOOKUP($A180,'PY1 Data(H)'!$A$1:$A$288,'PY1 Data(H)'!$A$1:$CZ$288))</f>
        <v>436597</v>
      </c>
      <c r="Q180" s="176" cm="1">
        <f t="array" ref="Q180">_xlfn.XLOOKUP(Q$1,'PY1 Data(H)'!$A$1:$CZ$1,_xlfn.XLOOKUP($A180,'PY1 Data(H)'!$A$1:$A$288,'PY1 Data(H)'!$A$1:$CZ$288))</f>
        <v>91321</v>
      </c>
      <c r="R180" s="176" cm="1">
        <f t="array" ref="R180">_xlfn.XLOOKUP(R$1,'PY1 Data(H)'!$A$1:$CZ$1,_xlfn.XLOOKUP($A180,'PY1 Data(H)'!$A$1:$A$288,'PY1 Data(H)'!$A$1:$CZ$288))</f>
        <v>20521</v>
      </c>
      <c r="S180" s="176" cm="1">
        <f t="array" ref="S180">_xlfn.XLOOKUP(S$1,'PY1 Data(H)'!$A$1:$CZ$1,_xlfn.XLOOKUP($A180,'PY1 Data(H)'!$A$1:$A$288,'PY1 Data(H)'!$A$1:$CZ$288))</f>
        <v>28172</v>
      </c>
      <c r="T180" s="176" cm="1">
        <f t="array" ref="T180">_xlfn.XLOOKUP(T$1,'PY1 Data(H)'!$A$1:$CZ$1,_xlfn.XLOOKUP($A180,'PY1 Data(H)'!$A$1:$A$288,'PY1 Data(H)'!$A$1:$CZ$288))</f>
        <v>0</v>
      </c>
      <c r="U180" s="176" cm="1">
        <f t="array" ref="U180">_xlfn.XLOOKUP(U$1,'PY1 Data(H)'!$A$1:$CZ$1,_xlfn.XLOOKUP($A180,'PY1 Data(H)'!$A$1:$A$288,'PY1 Data(H)'!$A$1:$CZ$288))</f>
        <v>157320</v>
      </c>
      <c r="V180" s="176" cm="1">
        <f t="array" ref="V180">_xlfn.XLOOKUP(V$1,'PY1 Data(H)'!$A$1:$CZ$1,_xlfn.XLOOKUP($A180,'PY1 Data(H)'!$A$1:$A$288,'PY1 Data(H)'!$A$1:$CZ$288))</f>
        <v>103099</v>
      </c>
      <c r="W180" s="176" cm="1">
        <f t="array" ref="W180">_xlfn.XLOOKUP(W$1,'PY1 Data(H)'!$A$1:$CZ$1,_xlfn.XLOOKUP($A180,'PY1 Data(H)'!$A$1:$A$288,'PY1 Data(H)'!$A$1:$CZ$288))</f>
        <v>0</v>
      </c>
      <c r="X180" s="176" cm="1">
        <f t="array" ref="X180">_xlfn.XLOOKUP(X$1,'PY1 Data(H)'!$A$1:$CZ$1,_xlfn.XLOOKUP($A180,'PY1 Data(H)'!$A$1:$A$288,'PY1 Data(H)'!$A$1:$CZ$288))</f>
        <v>36167</v>
      </c>
      <c r="Y180" s="176" cm="1">
        <f t="array" ref="Y180">_xlfn.XLOOKUP(Y$1,'PY1 Data(H)'!$A$1:$CZ$1,_xlfn.XLOOKUP($A180,'PY1 Data(H)'!$A$1:$A$288,'PY1 Data(H)'!$A$1:$CZ$288))</f>
        <v>6324</v>
      </c>
      <c r="Z180" s="176" cm="1">
        <f t="array" ref="Z180">_xlfn.XLOOKUP(Z$1,'PY1 Data(H)'!$A$1:$CZ$1,_xlfn.XLOOKUP($A180,'PY1 Data(H)'!$A$1:$A$288,'PY1 Data(H)'!$A$1:$CZ$288))</f>
        <v>214554</v>
      </c>
      <c r="AA180" s="176" cm="1">
        <f t="array" ref="AA180">_xlfn.XLOOKUP(AA$1,'PY1 Data(H)'!$A$1:$CZ$1,_xlfn.XLOOKUP($A180,'PY1 Data(H)'!$A$1:$A$288,'PY1 Data(H)'!$A$1:$CZ$288))</f>
        <v>64586</v>
      </c>
      <c r="AB180" s="176" cm="1">
        <f t="array" ref="AB180">_xlfn.XLOOKUP(AB$1,'PY1 Data(H)'!$A$1:$CZ$1,_xlfn.XLOOKUP($A180,'PY1 Data(H)'!$A$1:$A$288,'PY1 Data(H)'!$A$1:$CZ$288))</f>
        <v>142121</v>
      </c>
      <c r="AC180" s="176" cm="1">
        <f t="array" ref="AC180">_xlfn.XLOOKUP(AC$1,'PY1 Data(H)'!$A$1:$CZ$1,_xlfn.XLOOKUP($A180,'PY1 Data(H)'!$A$1:$A$288,'PY1 Data(H)'!$A$1:$CZ$288))</f>
        <v>638884</v>
      </c>
      <c r="AD180" s="176" cm="1">
        <f t="array" ref="AD180">_xlfn.XLOOKUP(AD$1,'PY1 Data(H)'!$A$1:$CZ$1,_xlfn.XLOOKUP($A180,'PY1 Data(H)'!$A$1:$A$288,'PY1 Data(H)'!$A$1:$CZ$288))</f>
        <v>139344</v>
      </c>
      <c r="AE180" s="176" cm="1">
        <f t="array" ref="AE180">_xlfn.XLOOKUP(AE$1,'PY1 Data(H)'!$A$1:$CZ$1,_xlfn.XLOOKUP($A180,'PY1 Data(H)'!$A$1:$A$288,'PY1 Data(H)'!$A$1:$CZ$288))</f>
        <v>207758</v>
      </c>
      <c r="AF180" s="176" cm="1">
        <f t="array" ref="AF180">_xlfn.XLOOKUP(AF$1,'PY1 Data(H)'!$A$1:$CZ$1,_xlfn.XLOOKUP($A180,'PY1 Data(H)'!$A$1:$A$288,'PY1 Data(H)'!$A$1:$CZ$288))</f>
        <v>159369</v>
      </c>
      <c r="AG180" s="176" cm="1">
        <f t="array" ref="AG180">_xlfn.XLOOKUP(AG$1,'PY1 Data(H)'!$A$1:$CZ$1,_xlfn.XLOOKUP($A180,'PY1 Data(H)'!$A$1:$A$288,'PY1 Data(H)'!$A$1:$CZ$288))</f>
        <v>90760</v>
      </c>
      <c r="AH180" s="176" cm="1">
        <f t="array" ref="AH180">_xlfn.XLOOKUP(AH$1,'PY1 Data(H)'!$A$1:$CZ$1,_xlfn.XLOOKUP($A180,'PY1 Data(H)'!$A$1:$A$288,'PY1 Data(H)'!$A$1:$CZ$288))</f>
        <v>93300</v>
      </c>
      <c r="AI180" s="176" cm="1">
        <f t="array" ref="AI180">_xlfn.XLOOKUP(AI$1,'PY1 Data(H)'!$A$1:$CZ$1,_xlfn.XLOOKUP($A180,'PY1 Data(H)'!$A$1:$A$288,'PY1 Data(H)'!$A$1:$CZ$288))</f>
        <v>488815</v>
      </c>
      <c r="AJ180" s="176" cm="1">
        <f t="array" ref="AJ180">_xlfn.XLOOKUP(AJ$1,'PY1 Data(H)'!$A$1:$CZ$1,_xlfn.XLOOKUP($A180,'PY1 Data(H)'!$A$1:$A$288,'PY1 Data(H)'!$A$1:$CZ$288))</f>
        <v>113570</v>
      </c>
      <c r="AK180" s="176" cm="1">
        <f t="array" ref="AK180">_xlfn.XLOOKUP(AK$1,'PY1 Data(H)'!$A$1:$CZ$1,_xlfn.XLOOKUP($A180,'PY1 Data(H)'!$A$1:$A$288,'PY1 Data(H)'!$A$1:$CZ$288))</f>
        <v>748979</v>
      </c>
      <c r="AL180" s="176" cm="1">
        <f t="array" ref="AL180">_xlfn.XLOOKUP(AL$1,'PY1 Data(H)'!$A$1:$CZ$1,_xlfn.XLOOKUP($A180,'PY1 Data(H)'!$A$1:$A$288,'PY1 Data(H)'!$A$1:$CZ$288))</f>
        <v>60502</v>
      </c>
      <c r="AM180" s="176" cm="1">
        <f t="array" ref="AM180">_xlfn.XLOOKUP(AM$1,'PY1 Data(H)'!$A$1:$CZ$1,_xlfn.XLOOKUP($A180,'PY1 Data(H)'!$A$1:$A$288,'PY1 Data(H)'!$A$1:$CZ$288))</f>
        <v>909198</v>
      </c>
      <c r="AN180" s="176" cm="1">
        <f t="array" ref="AN180">_xlfn.XLOOKUP(AN$1,'PY1 Data(H)'!$A$1:$CZ$1,_xlfn.XLOOKUP($A180,'PY1 Data(H)'!$A$1:$A$288,'PY1 Data(H)'!$A$1:$CZ$288))</f>
        <v>23121</v>
      </c>
      <c r="AO180" s="176" cm="1">
        <f t="array" ref="AO180">_xlfn.XLOOKUP(AO$1,'PY1 Data(H)'!$A$1:$CZ$1,_xlfn.XLOOKUP($A180,'PY1 Data(H)'!$A$1:$A$288,'PY1 Data(H)'!$A$1:$CZ$288))</f>
        <v>0</v>
      </c>
      <c r="AP180" s="176" cm="1">
        <f t="array" ref="AP180">_xlfn.XLOOKUP(AP$1,'PY1 Data(H)'!$A$1:$CZ$1,_xlfn.XLOOKUP($A180,'PY1 Data(H)'!$A$1:$A$288,'PY1 Data(H)'!$A$1:$CZ$288))</f>
        <v>36812</v>
      </c>
      <c r="AQ180" s="176" cm="1">
        <f t="array" ref="AQ180">_xlfn.XLOOKUP(AQ$1,'PY1 Data(H)'!$A$1:$CZ$1,_xlfn.XLOOKUP($A180,'PY1 Data(H)'!$A$1:$A$288,'PY1 Data(H)'!$A$1:$CZ$288))</f>
        <v>10983</v>
      </c>
      <c r="AR180" s="176" cm="1">
        <f t="array" ref="AR180">_xlfn.XLOOKUP(AR$1,'PY1 Data(H)'!$A$1:$CZ$1,_xlfn.XLOOKUP($A180,'PY1 Data(H)'!$A$1:$A$288,'PY1 Data(H)'!$A$1:$CZ$288))</f>
        <v>0</v>
      </c>
      <c r="AS180" s="176" cm="1">
        <f t="array" ref="AS180">_xlfn.XLOOKUP(AS$1,'PY1 Data(H)'!$A$1:$CZ$1,_xlfn.XLOOKUP($A180,'PY1 Data(H)'!$A$1:$A$288,'PY1 Data(H)'!$A$1:$CZ$288))</f>
        <v>86611</v>
      </c>
      <c r="AT180" s="176" cm="1">
        <f t="array" ref="AT180">_xlfn.XLOOKUP(AT$1,'PY1 Data(H)'!$A$1:$CZ$1,_xlfn.XLOOKUP($A180,'PY1 Data(H)'!$A$1:$A$288,'PY1 Data(H)'!$A$1:$CZ$288))</f>
        <v>151068</v>
      </c>
      <c r="AU180" s="176" cm="1">
        <f t="array" ref="AU180">_xlfn.XLOOKUP(AU$1,'PY1 Data(H)'!$A$1:$CZ$1,_xlfn.XLOOKUP($A180,'PY1 Data(H)'!$A$1:$A$288,'PY1 Data(H)'!$A$1:$CZ$288))</f>
        <v>56386</v>
      </c>
      <c r="AV180" s="176" cm="1">
        <f t="array" ref="AV180">_xlfn.XLOOKUP(AV$1,'PY1 Data(H)'!$A$1:$CZ$1,_xlfn.XLOOKUP($A180,'PY1 Data(H)'!$A$1:$A$288,'PY1 Data(H)'!$A$1:$CZ$288))</f>
        <v>308081</v>
      </c>
      <c r="AW180" s="176" cm="1">
        <f t="array" ref="AW180">_xlfn.XLOOKUP(AW$1,'PY1 Data(H)'!$A$1:$CZ$1,_xlfn.XLOOKUP($A180,'PY1 Data(H)'!$A$1:$A$288,'PY1 Data(H)'!$A$1:$CZ$288))</f>
        <v>58820</v>
      </c>
      <c r="AX180" s="176" cm="1">
        <f t="array" ref="AX180">_xlfn.XLOOKUP(AX$1,'PY1 Data(H)'!$A$1:$CZ$1,_xlfn.XLOOKUP($A180,'PY1 Data(H)'!$A$1:$A$288,'PY1 Data(H)'!$A$1:$CZ$288))</f>
        <v>19643</v>
      </c>
      <c r="AY180" s="176" cm="1">
        <f t="array" ref="AY180">_xlfn.XLOOKUP(AY$1,'PY1 Data(H)'!$A$1:$CZ$1,_xlfn.XLOOKUP($A180,'PY1 Data(H)'!$A$1:$A$288,'PY1 Data(H)'!$A$1:$CZ$288))</f>
        <v>0</v>
      </c>
      <c r="AZ180" s="176" cm="1">
        <f t="array" ref="AZ180">_xlfn.XLOOKUP(AZ$1,'PY1 Data(H)'!$A$1:$CZ$1,_xlfn.XLOOKUP($A180,'PY1 Data(H)'!$A$1:$A$288,'PY1 Data(H)'!$A$1:$CZ$288))</f>
        <v>395376</v>
      </c>
      <c r="BA180" s="176" cm="1">
        <f t="array" ref="BA180">_xlfn.XLOOKUP(BA$1,'PY1 Data(H)'!$A$1:$CZ$1,_xlfn.XLOOKUP($A180,'PY1 Data(H)'!$A$1:$A$288,'PY1 Data(H)'!$A$1:$CZ$288))</f>
        <v>147854</v>
      </c>
      <c r="BB180" s="176" cm="1">
        <f t="array" ref="BB180">_xlfn.XLOOKUP(BB$1,'PY1 Data(H)'!$A$1:$CZ$1,_xlfn.XLOOKUP($A180,'PY1 Data(H)'!$A$1:$A$288,'PY1 Data(H)'!$A$1:$CZ$288))</f>
        <v>232932</v>
      </c>
      <c r="BC180" s="176" cm="1">
        <f t="array" ref="BC180">_xlfn.XLOOKUP(BC$1,'PY1 Data(H)'!$A$1:$CZ$1,_xlfn.XLOOKUP($A180,'PY1 Data(H)'!$A$1:$A$288,'PY1 Data(H)'!$A$1:$CZ$288))</f>
        <v>0</v>
      </c>
      <c r="BD180" s="176" cm="1">
        <f t="array" ref="BD180">_xlfn.XLOOKUP(BD$1,'PY1 Data(H)'!$A$1:$CZ$1,_xlfn.XLOOKUP($A180,'PY1 Data(H)'!$A$1:$A$288,'PY1 Data(H)'!$A$1:$CZ$288))</f>
        <v>33344</v>
      </c>
      <c r="BE180" s="176" cm="1">
        <f t="array" ref="BE180">_xlfn.XLOOKUP(BE$1,'PY1 Data(H)'!$A$1:$CZ$1,_xlfn.XLOOKUP($A180,'PY1 Data(H)'!$A$1:$A$288,'PY1 Data(H)'!$A$1:$CZ$288))</f>
        <v>160144</v>
      </c>
      <c r="BF180" s="176" cm="1">
        <f t="array" ref="BF180">_xlfn.XLOOKUP(BF$1,'PY1 Data(H)'!$A$1:$CZ$1,_xlfn.XLOOKUP($A180,'PY1 Data(H)'!$A$1:$A$288,'PY1 Data(H)'!$A$1:$CZ$288))</f>
        <v>105632</v>
      </c>
      <c r="BG180" s="176" cm="1">
        <f t="array" ref="BG180">_xlfn.XLOOKUP(BG$1,'PY1 Data(H)'!$A$1:$CZ$1,_xlfn.XLOOKUP($A180,'PY1 Data(H)'!$A$1:$A$288,'PY1 Data(H)'!$A$1:$CZ$288))</f>
        <v>26812</v>
      </c>
      <c r="BH180" s="176" cm="1">
        <f t="array" ref="BH180">_xlfn.XLOOKUP(BH$1,'PY1 Data(H)'!$A$1:$CZ$1,_xlfn.XLOOKUP($A180,'PY1 Data(H)'!$A$1:$A$288,'PY1 Data(H)'!$A$1:$CZ$288))</f>
        <v>21201</v>
      </c>
      <c r="BI180" s="176" cm="1">
        <f t="array" ref="BI180">_xlfn.XLOOKUP(BI$1,'PY1 Data(H)'!$A$1:$CZ$1,_xlfn.XLOOKUP($A180,'PY1 Data(H)'!$A$1:$A$288,'PY1 Data(H)'!$A$1:$CZ$288))</f>
        <v>21366</v>
      </c>
      <c r="BJ180" s="176" cm="1">
        <f t="array" ref="BJ180">_xlfn.XLOOKUP(BJ$1,'PY1 Data(H)'!$A$1:$CZ$1,_xlfn.XLOOKUP($A180,'PY1 Data(H)'!$A$1:$A$288,'PY1 Data(H)'!$A$1:$CZ$288))</f>
        <v>87396</v>
      </c>
      <c r="BK180" s="176" cm="1">
        <f t="array" ref="BK180">_xlfn.XLOOKUP(BK$1,'PY1 Data(H)'!$A$1:$CZ$1,_xlfn.XLOOKUP($A180,'PY1 Data(H)'!$A$1:$A$288,'PY1 Data(H)'!$A$1:$CZ$288))</f>
        <v>1743939</v>
      </c>
      <c r="BL180" s="176" cm="1">
        <f t="array" ref="BL180">_xlfn.XLOOKUP(BL$1,'PY1 Data(H)'!$A$1:$CZ$1,_xlfn.XLOOKUP($A180,'PY1 Data(H)'!$A$1:$A$288,'PY1 Data(H)'!$A$1:$CZ$288))</f>
        <v>48086</v>
      </c>
      <c r="BM180" s="176" cm="1">
        <f t="array" ref="BM180">_xlfn.XLOOKUP(BM$1,'PY1 Data(H)'!$A$1:$CZ$1,_xlfn.XLOOKUP($A180,'PY1 Data(H)'!$A$1:$A$288,'PY1 Data(H)'!$A$1:$CZ$288))</f>
        <v>66038</v>
      </c>
      <c r="BN180" s="176" cm="1">
        <f t="array" ref="BN180">_xlfn.XLOOKUP(BN$1,'PY1 Data(H)'!$A$1:$CZ$1,_xlfn.XLOOKUP($A180,'PY1 Data(H)'!$A$1:$A$288,'PY1 Data(H)'!$A$1:$CZ$288))</f>
        <v>221246</v>
      </c>
      <c r="BO180" s="176" cm="1">
        <f t="array" ref="BO180">_xlfn.XLOOKUP(BO$1,'PY1 Data(H)'!$A$1:$CZ$1,_xlfn.XLOOKUP($A180,'PY1 Data(H)'!$A$1:$A$288,'PY1 Data(H)'!$A$1:$CZ$288))</f>
        <v>106682</v>
      </c>
      <c r="BP180" s="176" cm="1">
        <f t="array" ref="BP180">_xlfn.XLOOKUP(BP$1,'PY1 Data(H)'!$A$1:$CZ$1,_xlfn.XLOOKUP($A180,'PY1 Data(H)'!$A$1:$A$288,'PY1 Data(H)'!$A$1:$CZ$288))</f>
        <v>491018</v>
      </c>
      <c r="BQ180" s="176" cm="1">
        <f t="array" ref="BQ180">_xlfn.XLOOKUP(BQ$1,'PY1 Data(H)'!$A$1:$CZ$1,_xlfn.XLOOKUP($A180,'PY1 Data(H)'!$A$1:$A$288,'PY1 Data(H)'!$A$1:$CZ$288))</f>
        <v>9150</v>
      </c>
      <c r="BR180" s="176" cm="1">
        <f t="array" ref="BR180">_xlfn.XLOOKUP(BR$1,'PY1 Data(H)'!$A$1:$CZ$1,_xlfn.XLOOKUP($A180,'PY1 Data(H)'!$A$1:$A$288,'PY1 Data(H)'!$A$1:$CZ$288))</f>
        <v>287524</v>
      </c>
      <c r="BS180" s="176" cm="1">
        <f t="array" ref="BS180">_xlfn.XLOOKUP(BS$1,'PY1 Data(H)'!$A$1:$CZ$1,_xlfn.XLOOKUP($A180,'PY1 Data(H)'!$A$1:$A$288,'PY1 Data(H)'!$A$1:$CZ$288))</f>
        <v>240710</v>
      </c>
      <c r="BT180" s="176" cm="1">
        <f t="array" ref="BT180">_xlfn.XLOOKUP(BT$1,'PY1 Data(H)'!$A$1:$CZ$1,_xlfn.XLOOKUP($A180,'PY1 Data(H)'!$A$1:$A$288,'PY1 Data(H)'!$A$1:$CZ$288))</f>
        <v>10568</v>
      </c>
      <c r="BU180" s="176" cm="1">
        <f t="array" ref="BU180">_xlfn.XLOOKUP(BU$1,'PY1 Data(H)'!$A$1:$CZ$1,_xlfn.XLOOKUP($A180,'PY1 Data(H)'!$A$1:$A$288,'PY1 Data(H)'!$A$1:$CZ$288))</f>
        <v>18325</v>
      </c>
      <c r="BV180" s="176" cm="1">
        <f t="array" ref="BV180">_xlfn.XLOOKUP(BV$1,'PY1 Data(H)'!$A$1:$CZ$1,_xlfn.XLOOKUP($A180,'PY1 Data(H)'!$A$1:$A$288,'PY1 Data(H)'!$A$1:$CZ$288))</f>
        <v>47229</v>
      </c>
      <c r="BW180" s="176" cm="1">
        <f t="array" ref="BW180">_xlfn.XLOOKUP(BW$1,'PY1 Data(H)'!$A$1:$CZ$1,_xlfn.XLOOKUP($A180,'PY1 Data(H)'!$A$1:$A$288,'PY1 Data(H)'!$A$1:$CZ$288))</f>
        <v>18138</v>
      </c>
      <c r="BX180" s="176" cm="1">
        <f t="array" ref="BX180">_xlfn.XLOOKUP(BX$1,'PY1 Data(H)'!$A$1:$CZ$1,_xlfn.XLOOKUP($A180,'PY1 Data(H)'!$A$1:$A$288,'PY1 Data(H)'!$A$1:$CZ$288))</f>
        <v>49062</v>
      </c>
      <c r="BY180" s="176" cm="1">
        <f t="array" ref="BY180">_xlfn.XLOOKUP(BY$1,'PY1 Data(H)'!$A$1:$CZ$1,_xlfn.XLOOKUP($A180,'PY1 Data(H)'!$A$1:$A$288,'PY1 Data(H)'!$A$1:$CZ$288))</f>
        <v>267382</v>
      </c>
      <c r="BZ180" s="176" cm="1">
        <f t="array" ref="BZ180">_xlfn.XLOOKUP(BZ$1,'PY1 Data(H)'!$A$1:$CZ$1,_xlfn.XLOOKUP($A180,'PY1 Data(H)'!$A$1:$A$288,'PY1 Data(H)'!$A$1:$CZ$288))</f>
        <v>0</v>
      </c>
      <c r="CA180" s="176" cm="1">
        <f t="array" ref="CA180">_xlfn.XLOOKUP(CA$1,'PY1 Data(H)'!$A$1:$CZ$1,_xlfn.XLOOKUP($A180,'PY1 Data(H)'!$A$1:$A$288,'PY1 Data(H)'!$A$1:$CZ$288))</f>
        <v>177952</v>
      </c>
      <c r="CB180" s="176" cm="1">
        <f t="array" ref="CB180">_xlfn.XLOOKUP(CB$1,'PY1 Data(H)'!$A$1:$CZ$1,_xlfn.XLOOKUP($A180,'PY1 Data(H)'!$A$1:$A$288,'PY1 Data(H)'!$A$1:$CZ$288))</f>
        <v>83359</v>
      </c>
      <c r="CC180" s="176" cm="1">
        <f t="array" ref="CC180">_xlfn.XLOOKUP(CC$1,'PY1 Data(H)'!$A$1:$CZ$1,_xlfn.XLOOKUP($A180,'PY1 Data(H)'!$A$1:$A$288,'PY1 Data(H)'!$A$1:$CZ$288))</f>
        <v>196127</v>
      </c>
      <c r="CD180" s="176" cm="1">
        <f t="array" ref="CD180">_xlfn.XLOOKUP(CD$1,'PY1 Data(H)'!$A$1:$CZ$1,_xlfn.XLOOKUP($A180,'PY1 Data(H)'!$A$1:$A$288,'PY1 Data(H)'!$A$1:$CZ$288))</f>
        <v>138400</v>
      </c>
      <c r="CE180" s="176" cm="1">
        <f t="array" ref="CE180">_xlfn.XLOOKUP(CE$1,'PY1 Data(H)'!$A$1:$CZ$1,_xlfn.XLOOKUP($A180,'PY1 Data(H)'!$A$1:$A$288,'PY1 Data(H)'!$A$1:$CZ$288))</f>
        <v>268310</v>
      </c>
      <c r="CF180" s="176" cm="1">
        <f t="array" ref="CF180">_xlfn.XLOOKUP(CF$1,'PY1 Data(H)'!$A$1:$CZ$1,_xlfn.XLOOKUP($A180,'PY1 Data(H)'!$A$1:$A$288,'PY1 Data(H)'!$A$1:$CZ$288))</f>
        <v>168217</v>
      </c>
      <c r="CG180" s="176" cm="1">
        <f t="array" ref="CG180">_xlfn.XLOOKUP(CG$1,'PY1 Data(H)'!$A$1:$CZ$1,_xlfn.XLOOKUP($A180,'PY1 Data(H)'!$A$1:$A$288,'PY1 Data(H)'!$A$1:$CZ$288))</f>
        <v>33523</v>
      </c>
      <c r="CH180" s="176" cm="1">
        <f t="array" ref="CH180">_xlfn.XLOOKUP(CH$1,'PY1 Data(H)'!$A$1:$CZ$1,_xlfn.XLOOKUP($A180,'PY1 Data(H)'!$A$1:$A$288,'PY1 Data(H)'!$A$1:$CZ$288))</f>
        <v>69179</v>
      </c>
      <c r="CI180" s="176" cm="1">
        <f t="array" ref="CI180">_xlfn.XLOOKUP(CI$1,'PY1 Data(H)'!$A$1:$CZ$1,_xlfn.XLOOKUP($A180,'PY1 Data(H)'!$A$1:$A$288,'PY1 Data(H)'!$A$1:$CZ$288))</f>
        <v>38087</v>
      </c>
      <c r="CJ180" s="176" cm="1">
        <f t="array" ref="CJ180">_xlfn.XLOOKUP(CJ$1,'PY1 Data(H)'!$A$1:$CZ$1,_xlfn.XLOOKUP($A180,'PY1 Data(H)'!$A$1:$A$288,'PY1 Data(H)'!$A$1:$CZ$288))</f>
        <v>89533</v>
      </c>
      <c r="CK180" s="176" cm="1">
        <f t="array" ref="CK180">_xlfn.XLOOKUP(CK$1,'PY1 Data(H)'!$A$1:$CZ$1,_xlfn.XLOOKUP($A180,'PY1 Data(H)'!$A$1:$A$288,'PY1 Data(H)'!$A$1:$CZ$288))</f>
        <v>150206</v>
      </c>
      <c r="CL180" s="176" cm="1">
        <f t="array" ref="CL180">_xlfn.XLOOKUP(CL$1,'PY1 Data(H)'!$A$1:$CZ$1,_xlfn.XLOOKUP($A180,'PY1 Data(H)'!$A$1:$A$288,'PY1 Data(H)'!$A$1:$CZ$288))</f>
        <v>0</v>
      </c>
      <c r="CM180" s="176" cm="1">
        <f t="array" ref="CM180">_xlfn.XLOOKUP(CM$1,'PY1 Data(H)'!$A$1:$CZ$1,_xlfn.XLOOKUP($A180,'PY1 Data(H)'!$A$1:$A$288,'PY1 Data(H)'!$A$1:$CZ$288))</f>
        <v>125435</v>
      </c>
      <c r="CN180" s="176" cm="1">
        <f t="array" ref="CN180">_xlfn.XLOOKUP(CN$1,'PY1 Data(H)'!$A$1:$CZ$1,_xlfn.XLOOKUP($A180,'PY1 Data(H)'!$A$1:$A$288,'PY1 Data(H)'!$A$1:$CZ$288))</f>
        <v>14710</v>
      </c>
      <c r="CO180" s="176" cm="1">
        <f t="array" ref="CO180">_xlfn.XLOOKUP(CO$1,'PY1 Data(H)'!$A$1:$CZ$1,_xlfn.XLOOKUP($A180,'PY1 Data(H)'!$A$1:$A$288,'PY1 Data(H)'!$A$1:$CZ$288))</f>
        <v>1221831</v>
      </c>
      <c r="CP180" s="176" cm="1">
        <f t="array" ref="CP180">_xlfn.XLOOKUP(CP$1,'PY1 Data(H)'!$A$1:$CZ$1,_xlfn.XLOOKUP($A180,'PY1 Data(H)'!$A$1:$A$288,'PY1 Data(H)'!$A$1:$CZ$288))</f>
        <v>23768</v>
      </c>
      <c r="CQ180" s="176" cm="1">
        <f t="array" ref="CQ180">_xlfn.XLOOKUP(CQ$1,'PY1 Data(H)'!$A$1:$CZ$1,_xlfn.XLOOKUP($A180,'PY1 Data(H)'!$A$1:$A$288,'PY1 Data(H)'!$A$1:$CZ$288))</f>
        <v>1228558</v>
      </c>
      <c r="CR180" s="176" cm="1">
        <f t="array" ref="CR180">_xlfn.XLOOKUP(CR$1,'PY1 Data(H)'!$A$1:$CZ$1,_xlfn.XLOOKUP($A180,'PY1 Data(H)'!$A$1:$A$288,'PY1 Data(H)'!$A$1:$CZ$288))</f>
        <v>1692</v>
      </c>
      <c r="CS180" s="176" cm="1">
        <f t="array" ref="CS180">_xlfn.XLOOKUP(CS$1,'PY1 Data(H)'!$A$1:$CZ$1,_xlfn.XLOOKUP($A180,'PY1 Data(H)'!$A$1:$A$288,'PY1 Data(H)'!$A$1:$CZ$288))</f>
        <v>11482</v>
      </c>
      <c r="CT180" s="176" cm="1">
        <f t="array" ref="CT180">_xlfn.XLOOKUP(CT$1,'PY1 Data(H)'!$A$1:$CZ$1,_xlfn.XLOOKUP($A180,'PY1 Data(H)'!$A$1:$A$288,'PY1 Data(H)'!$A$1:$CZ$288))</f>
        <v>44433</v>
      </c>
      <c r="CU180" s="176" cm="1">
        <f t="array" ref="CU180">_xlfn.XLOOKUP(CU$1,'PY1 Data(H)'!$A$1:$CZ$1,_xlfn.XLOOKUP($A180,'PY1 Data(H)'!$A$1:$A$288,'PY1 Data(H)'!$A$1:$CZ$288))</f>
        <v>131296</v>
      </c>
      <c r="CV180" s="176" cm="1">
        <f t="array" ref="CV180">_xlfn.XLOOKUP(CV$1,'PY1 Data(H)'!$A$1:$CZ$1,_xlfn.XLOOKUP($A180,'PY1 Data(H)'!$A$1:$A$288,'PY1 Data(H)'!$A$1:$CZ$288))</f>
        <v>211728</v>
      </c>
      <c r="CW180" s="176" cm="1">
        <f t="array" ref="CW180">_xlfn.XLOOKUP(CW$1,'PY1 Data(H)'!$A$1:$CZ$1,_xlfn.XLOOKUP($A180,'PY1 Data(H)'!$A$1:$A$288,'PY1 Data(H)'!$A$1:$CZ$288))</f>
        <v>184128</v>
      </c>
      <c r="CX180" s="176" cm="1">
        <f t="array" ref="CX180">_xlfn.XLOOKUP(CX$1,'PY1 Data(H)'!$A$1:$CZ$1,_xlfn.XLOOKUP($A180,'PY1 Data(H)'!$A$1:$A$288,'PY1 Data(H)'!$A$1:$CZ$288))</f>
        <v>30712</v>
      </c>
      <c r="CY180" s="176" cm="1">
        <f t="array" ref="CY180">_xlfn.XLOOKUP(CY$1,'PY1 Data(H)'!$A$1:$CZ$1,_xlfn.XLOOKUP($A180,'PY1 Data(H)'!$A$1:$A$288,'PY1 Data(H)'!$A$1:$CZ$288))</f>
        <v>0</v>
      </c>
    </row>
    <row r="181" spans="1:103" x14ac:dyDescent="0.3">
      <c r="A181">
        <v>599</v>
      </c>
      <c r="D181" s="176" cm="1">
        <f t="array" ref="D181">_xlfn.XLOOKUP(D$1,'PY1 Data(H)'!$A$1:$CZ$1,_xlfn.XLOOKUP($A181,'PY1 Data(H)'!$A$1:$A$288,'PY1 Data(H)'!$A$1:$CZ$288))</f>
        <v>6326899</v>
      </c>
      <c r="E181" s="176" cm="1">
        <f t="array" ref="E181">_xlfn.XLOOKUP(E$1,'PY1 Data(H)'!$A$1:$CZ$1,_xlfn.XLOOKUP($A181,'PY1 Data(H)'!$A$1:$A$288,'PY1 Data(H)'!$A$1:$CZ$288))</f>
        <v>1246557</v>
      </c>
      <c r="F181" s="176" cm="1">
        <f t="array" ref="F181">_xlfn.XLOOKUP(F$1,'PY1 Data(H)'!$A$1:$CZ$1,_xlfn.XLOOKUP($A181,'PY1 Data(H)'!$A$1:$A$288,'PY1 Data(H)'!$A$1:$CZ$288))</f>
        <v>632418</v>
      </c>
      <c r="G181" s="176" cm="1">
        <f t="array" ref="G181">_xlfn.XLOOKUP(G$1,'PY1 Data(H)'!$A$1:$CZ$1,_xlfn.XLOOKUP($A181,'PY1 Data(H)'!$A$1:$A$288,'PY1 Data(H)'!$A$1:$CZ$288))</f>
        <v>0</v>
      </c>
      <c r="H181" s="176" cm="1">
        <f t="array" ref="H181">_xlfn.XLOOKUP(H$1,'PY1 Data(H)'!$A$1:$CZ$1,_xlfn.XLOOKUP($A181,'PY1 Data(H)'!$A$1:$A$288,'PY1 Data(H)'!$A$1:$CZ$288))</f>
        <v>836239</v>
      </c>
      <c r="I181" s="176" cm="1">
        <f t="array" ref="I181">_xlfn.XLOOKUP(I$1,'PY1 Data(H)'!$A$1:$CZ$1,_xlfn.XLOOKUP($A181,'PY1 Data(H)'!$A$1:$A$288,'PY1 Data(H)'!$A$1:$CZ$288))</f>
        <v>658858</v>
      </c>
      <c r="J181" s="176" cm="1">
        <f t="array" ref="J181">_xlfn.XLOOKUP(J$1,'PY1 Data(H)'!$A$1:$CZ$1,_xlfn.XLOOKUP($A181,'PY1 Data(H)'!$A$1:$A$288,'PY1 Data(H)'!$A$1:$CZ$288))</f>
        <v>1988388</v>
      </c>
      <c r="K181" s="176" cm="1">
        <f t="array" ref="K181">_xlfn.XLOOKUP(K$1,'PY1 Data(H)'!$A$1:$CZ$1,_xlfn.XLOOKUP($A181,'PY1 Data(H)'!$A$1:$A$288,'PY1 Data(H)'!$A$1:$CZ$288))</f>
        <v>675011</v>
      </c>
      <c r="L181" s="176" cm="1">
        <f t="array" ref="L181">_xlfn.XLOOKUP(L$1,'PY1 Data(H)'!$A$1:$CZ$1,_xlfn.XLOOKUP($A181,'PY1 Data(H)'!$A$1:$A$288,'PY1 Data(H)'!$A$1:$CZ$288))</f>
        <v>1818615</v>
      </c>
      <c r="M181" s="176" cm="1">
        <f t="array" ref="M181">_xlfn.XLOOKUP(M$1,'PY1 Data(H)'!$A$1:$CZ$1,_xlfn.XLOOKUP($A181,'PY1 Data(H)'!$A$1:$A$288,'PY1 Data(H)'!$A$1:$CZ$288))</f>
        <v>8339592</v>
      </c>
      <c r="N181" s="176" cm="1">
        <f t="array" ref="N181">_xlfn.XLOOKUP(N$1,'PY1 Data(H)'!$A$1:$CZ$1,_xlfn.XLOOKUP($A181,'PY1 Data(H)'!$A$1:$A$288,'PY1 Data(H)'!$A$1:$CZ$288))</f>
        <v>11440707</v>
      </c>
      <c r="O181" s="176" cm="1">
        <f t="array" ref="O181">_xlfn.XLOOKUP(O$1,'PY1 Data(H)'!$A$1:$CZ$1,_xlfn.XLOOKUP($A181,'PY1 Data(H)'!$A$1:$A$288,'PY1 Data(H)'!$A$1:$CZ$288))</f>
        <v>3235862</v>
      </c>
      <c r="P181" s="176" cm="1">
        <f t="array" ref="P181">_xlfn.XLOOKUP(P$1,'PY1 Data(H)'!$A$1:$CZ$1,_xlfn.XLOOKUP($A181,'PY1 Data(H)'!$A$1:$A$288,'PY1 Data(H)'!$A$1:$CZ$288))</f>
        <v>13003554</v>
      </c>
      <c r="Q181" s="176" cm="1">
        <f t="array" ref="Q181">_xlfn.XLOOKUP(Q$1,'PY1 Data(H)'!$A$1:$CZ$1,_xlfn.XLOOKUP($A181,'PY1 Data(H)'!$A$1:$A$288,'PY1 Data(H)'!$A$1:$CZ$288))</f>
        <v>2787465</v>
      </c>
      <c r="R181" s="176" cm="1">
        <f t="array" ref="R181">_xlfn.XLOOKUP(R$1,'PY1 Data(H)'!$A$1:$CZ$1,_xlfn.XLOOKUP($A181,'PY1 Data(H)'!$A$1:$A$288,'PY1 Data(H)'!$A$1:$CZ$288))</f>
        <v>627615</v>
      </c>
      <c r="S181" s="176" cm="1">
        <f t="array" ref="S181">_xlfn.XLOOKUP(S$1,'PY1 Data(H)'!$A$1:$CZ$1,_xlfn.XLOOKUP($A181,'PY1 Data(H)'!$A$1:$A$288,'PY1 Data(H)'!$A$1:$CZ$288))</f>
        <v>2150843</v>
      </c>
      <c r="T181" s="176" cm="1">
        <f t="array" ref="T181">_xlfn.XLOOKUP(T$1,'PY1 Data(H)'!$A$1:$CZ$1,_xlfn.XLOOKUP($A181,'PY1 Data(H)'!$A$1:$A$288,'PY1 Data(H)'!$A$1:$CZ$288))</f>
        <v>0</v>
      </c>
      <c r="U181" s="176" cm="1">
        <f t="array" ref="U181">_xlfn.XLOOKUP(U$1,'PY1 Data(H)'!$A$1:$CZ$1,_xlfn.XLOOKUP($A181,'PY1 Data(H)'!$A$1:$A$288,'PY1 Data(H)'!$A$1:$CZ$288))</f>
        <v>6352087</v>
      </c>
      <c r="V181" s="176" cm="1">
        <f t="array" ref="V181">_xlfn.XLOOKUP(V$1,'PY1 Data(H)'!$A$1:$CZ$1,_xlfn.XLOOKUP($A181,'PY1 Data(H)'!$A$1:$A$288,'PY1 Data(H)'!$A$1:$CZ$288))</f>
        <v>3488326</v>
      </c>
      <c r="W181" s="176" cm="1">
        <f t="array" ref="W181">_xlfn.XLOOKUP(W$1,'PY1 Data(H)'!$A$1:$CZ$1,_xlfn.XLOOKUP($A181,'PY1 Data(H)'!$A$1:$A$288,'PY1 Data(H)'!$A$1:$CZ$288))</f>
        <v>0</v>
      </c>
      <c r="X181" s="176" cm="1">
        <f t="array" ref="X181">_xlfn.XLOOKUP(X$1,'PY1 Data(H)'!$A$1:$CZ$1,_xlfn.XLOOKUP($A181,'PY1 Data(H)'!$A$1:$A$288,'PY1 Data(H)'!$A$1:$CZ$288))</f>
        <v>872557</v>
      </c>
      <c r="Y181" s="176" cm="1">
        <f t="array" ref="Y181">_xlfn.XLOOKUP(Y$1,'PY1 Data(H)'!$A$1:$CZ$1,_xlfn.XLOOKUP($A181,'PY1 Data(H)'!$A$1:$A$288,'PY1 Data(H)'!$A$1:$CZ$288))</f>
        <v>221198</v>
      </c>
      <c r="Z181" s="176" cm="1">
        <f t="array" ref="Z181">_xlfn.XLOOKUP(Z$1,'PY1 Data(H)'!$A$1:$CZ$1,_xlfn.XLOOKUP($A181,'PY1 Data(H)'!$A$1:$A$288,'PY1 Data(H)'!$A$1:$CZ$288))</f>
        <v>4528906</v>
      </c>
      <c r="AA181" s="176" cm="1">
        <f t="array" ref="AA181">_xlfn.XLOOKUP(AA$1,'PY1 Data(H)'!$A$1:$CZ$1,_xlfn.XLOOKUP($A181,'PY1 Data(H)'!$A$1:$A$288,'PY1 Data(H)'!$A$1:$CZ$288))</f>
        <v>2145726</v>
      </c>
      <c r="AB181" s="176" cm="1">
        <f t="array" ref="AB181">_xlfn.XLOOKUP(AB$1,'PY1 Data(H)'!$A$1:$CZ$1,_xlfn.XLOOKUP($A181,'PY1 Data(H)'!$A$1:$A$288,'PY1 Data(H)'!$A$1:$CZ$288))</f>
        <v>2311100</v>
      </c>
      <c r="AC181" s="176" cm="1">
        <f t="array" ref="AC181">_xlfn.XLOOKUP(AC$1,'PY1 Data(H)'!$A$1:$CZ$1,_xlfn.XLOOKUP($A181,'PY1 Data(H)'!$A$1:$A$288,'PY1 Data(H)'!$A$1:$CZ$288))</f>
        <v>12787270</v>
      </c>
      <c r="AD181" s="176" cm="1">
        <f t="array" ref="AD181">_xlfn.XLOOKUP(AD$1,'PY1 Data(H)'!$A$1:$CZ$1,_xlfn.XLOOKUP($A181,'PY1 Data(H)'!$A$1:$A$288,'PY1 Data(H)'!$A$1:$CZ$288))</f>
        <v>3819855</v>
      </c>
      <c r="AE181" s="176" cm="1">
        <f t="array" ref="AE181">_xlfn.XLOOKUP(AE$1,'PY1 Data(H)'!$A$1:$CZ$1,_xlfn.XLOOKUP($A181,'PY1 Data(H)'!$A$1:$A$288,'PY1 Data(H)'!$A$1:$CZ$288))</f>
        <v>3047754</v>
      </c>
      <c r="AF181" s="176" cm="1">
        <f t="array" ref="AF181">_xlfn.XLOOKUP(AF$1,'PY1 Data(H)'!$A$1:$CZ$1,_xlfn.XLOOKUP($A181,'PY1 Data(H)'!$A$1:$A$288,'PY1 Data(H)'!$A$1:$CZ$288))</f>
        <v>5702564</v>
      </c>
      <c r="AG181" s="176" cm="1">
        <f t="array" ref="AG181">_xlfn.XLOOKUP(AG$1,'PY1 Data(H)'!$A$1:$CZ$1,_xlfn.XLOOKUP($A181,'PY1 Data(H)'!$A$1:$A$288,'PY1 Data(H)'!$A$1:$CZ$288))</f>
        <v>2004383</v>
      </c>
      <c r="AH181" s="176" cm="1">
        <f t="array" ref="AH181">_xlfn.XLOOKUP(AH$1,'PY1 Data(H)'!$A$1:$CZ$1,_xlfn.XLOOKUP($A181,'PY1 Data(H)'!$A$1:$A$288,'PY1 Data(H)'!$A$1:$CZ$288))</f>
        <v>2313128</v>
      </c>
      <c r="AI181" s="176" cm="1">
        <f t="array" ref="AI181">_xlfn.XLOOKUP(AI$1,'PY1 Data(H)'!$A$1:$CZ$1,_xlfn.XLOOKUP($A181,'PY1 Data(H)'!$A$1:$A$288,'PY1 Data(H)'!$A$1:$CZ$288))</f>
        <v>10182265</v>
      </c>
      <c r="AJ181" s="176" cm="1">
        <f t="array" ref="AJ181">_xlfn.XLOOKUP(AJ$1,'PY1 Data(H)'!$A$1:$CZ$1,_xlfn.XLOOKUP($A181,'PY1 Data(H)'!$A$1:$A$288,'PY1 Data(H)'!$A$1:$CZ$288))</f>
        <v>2355827</v>
      </c>
      <c r="AK181" s="176" cm="1">
        <f t="array" ref="AK181">_xlfn.XLOOKUP(AK$1,'PY1 Data(H)'!$A$1:$CZ$1,_xlfn.XLOOKUP($A181,'PY1 Data(H)'!$A$1:$A$288,'PY1 Data(H)'!$A$1:$CZ$288))</f>
        <v>12302647</v>
      </c>
      <c r="AL181" s="176" cm="1">
        <f t="array" ref="AL181">_xlfn.XLOOKUP(AL$1,'PY1 Data(H)'!$A$1:$CZ$1,_xlfn.XLOOKUP($A181,'PY1 Data(H)'!$A$1:$A$288,'PY1 Data(H)'!$A$1:$CZ$288))</f>
        <v>2549146</v>
      </c>
      <c r="AM181" s="176" cm="1">
        <f t="array" ref="AM181">_xlfn.XLOOKUP(AM$1,'PY1 Data(H)'!$A$1:$CZ$1,_xlfn.XLOOKUP($A181,'PY1 Data(H)'!$A$1:$A$288,'PY1 Data(H)'!$A$1:$CZ$288))</f>
        <v>18012303</v>
      </c>
      <c r="AN181" s="176" cm="1">
        <f t="array" ref="AN181">_xlfn.XLOOKUP(AN$1,'PY1 Data(H)'!$A$1:$CZ$1,_xlfn.XLOOKUP($A181,'PY1 Data(H)'!$A$1:$A$288,'PY1 Data(H)'!$A$1:$CZ$288))</f>
        <v>162311</v>
      </c>
      <c r="AO181" s="176" cm="1">
        <f t="array" ref="AO181">_xlfn.XLOOKUP(AO$1,'PY1 Data(H)'!$A$1:$CZ$1,_xlfn.XLOOKUP($A181,'PY1 Data(H)'!$A$1:$A$288,'PY1 Data(H)'!$A$1:$CZ$288))</f>
        <v>114456</v>
      </c>
      <c r="AP181" s="176" cm="1">
        <f t="array" ref="AP181">_xlfn.XLOOKUP(AP$1,'PY1 Data(H)'!$A$1:$CZ$1,_xlfn.XLOOKUP($A181,'PY1 Data(H)'!$A$1:$A$288,'PY1 Data(H)'!$A$1:$CZ$288))</f>
        <v>2782212</v>
      </c>
      <c r="AQ181" s="176" cm="1">
        <f t="array" ref="AQ181">_xlfn.XLOOKUP(AQ$1,'PY1 Data(H)'!$A$1:$CZ$1,_xlfn.XLOOKUP($A181,'PY1 Data(H)'!$A$1:$A$288,'PY1 Data(H)'!$A$1:$CZ$288))</f>
        <v>324601</v>
      </c>
      <c r="AR181" s="176" cm="1">
        <f t="array" ref="AR181">_xlfn.XLOOKUP(AR$1,'PY1 Data(H)'!$A$1:$CZ$1,_xlfn.XLOOKUP($A181,'PY1 Data(H)'!$A$1:$A$288,'PY1 Data(H)'!$A$1:$CZ$288))</f>
        <v>0</v>
      </c>
      <c r="AS181" s="176" cm="1">
        <f t="array" ref="AS181">_xlfn.XLOOKUP(AS$1,'PY1 Data(H)'!$A$1:$CZ$1,_xlfn.XLOOKUP($A181,'PY1 Data(H)'!$A$1:$A$288,'PY1 Data(H)'!$A$1:$CZ$288))</f>
        <v>2518973</v>
      </c>
      <c r="AT181" s="176" cm="1">
        <f t="array" ref="AT181">_xlfn.XLOOKUP(AT$1,'PY1 Data(H)'!$A$1:$CZ$1,_xlfn.XLOOKUP($A181,'PY1 Data(H)'!$A$1:$A$288,'PY1 Data(H)'!$A$1:$CZ$288))</f>
        <v>4573476</v>
      </c>
      <c r="AU181" s="176" cm="1">
        <f t="array" ref="AU181">_xlfn.XLOOKUP(AU$1,'PY1 Data(H)'!$A$1:$CZ$1,_xlfn.XLOOKUP($A181,'PY1 Data(H)'!$A$1:$A$288,'PY1 Data(H)'!$A$1:$CZ$288))</f>
        <v>2593011</v>
      </c>
      <c r="AV181" s="176" cm="1">
        <f t="array" ref="AV181">_xlfn.XLOOKUP(AV$1,'PY1 Data(H)'!$A$1:$CZ$1,_xlfn.XLOOKUP($A181,'PY1 Data(H)'!$A$1:$A$288,'PY1 Data(H)'!$A$1:$CZ$288))</f>
        <v>7839267</v>
      </c>
      <c r="AW181" s="176" cm="1">
        <f t="array" ref="AW181">_xlfn.XLOOKUP(AW$1,'PY1 Data(H)'!$A$1:$CZ$1,_xlfn.XLOOKUP($A181,'PY1 Data(H)'!$A$1:$A$288,'PY1 Data(H)'!$A$1:$CZ$288))</f>
        <v>973625</v>
      </c>
      <c r="AX181" s="176" cm="1">
        <f t="array" ref="AX181">_xlfn.XLOOKUP(AX$1,'PY1 Data(H)'!$A$1:$CZ$1,_xlfn.XLOOKUP($A181,'PY1 Data(H)'!$A$1:$A$288,'PY1 Data(H)'!$A$1:$CZ$288))</f>
        <v>1321460</v>
      </c>
      <c r="AY181" s="176" cm="1">
        <f t="array" ref="AY181">_xlfn.XLOOKUP(AY$1,'PY1 Data(H)'!$A$1:$CZ$1,_xlfn.XLOOKUP($A181,'PY1 Data(H)'!$A$1:$A$288,'PY1 Data(H)'!$A$1:$CZ$288))</f>
        <v>0</v>
      </c>
      <c r="AZ181" s="176" cm="1">
        <f t="array" ref="AZ181">_xlfn.XLOOKUP(AZ$1,'PY1 Data(H)'!$A$1:$CZ$1,_xlfn.XLOOKUP($A181,'PY1 Data(H)'!$A$1:$A$288,'PY1 Data(H)'!$A$1:$CZ$288))</f>
        <v>8111539</v>
      </c>
      <c r="BA181" s="176" cm="1">
        <f t="array" ref="BA181">_xlfn.XLOOKUP(BA$1,'PY1 Data(H)'!$A$1:$CZ$1,_xlfn.XLOOKUP($A181,'PY1 Data(H)'!$A$1:$A$288,'PY1 Data(H)'!$A$1:$CZ$288))</f>
        <v>2828932</v>
      </c>
      <c r="BB181" s="176" cm="1">
        <f t="array" ref="BB181">_xlfn.XLOOKUP(BB$1,'PY1 Data(H)'!$A$1:$CZ$1,_xlfn.XLOOKUP($A181,'PY1 Data(H)'!$A$1:$A$288,'PY1 Data(H)'!$A$1:$CZ$288))</f>
        <v>6164386</v>
      </c>
      <c r="BC181" s="176" cm="1">
        <f t="array" ref="BC181">_xlfn.XLOOKUP(BC$1,'PY1 Data(H)'!$A$1:$CZ$1,_xlfn.XLOOKUP($A181,'PY1 Data(H)'!$A$1:$A$288,'PY1 Data(H)'!$A$1:$CZ$288))</f>
        <v>320925</v>
      </c>
      <c r="BD181" s="176" cm="1">
        <f t="array" ref="BD181">_xlfn.XLOOKUP(BD$1,'PY1 Data(H)'!$A$1:$CZ$1,_xlfn.XLOOKUP($A181,'PY1 Data(H)'!$A$1:$A$288,'PY1 Data(H)'!$A$1:$CZ$288))</f>
        <v>2451202</v>
      </c>
      <c r="BE181" s="176" cm="1">
        <f t="array" ref="BE181">_xlfn.XLOOKUP(BE$1,'PY1 Data(H)'!$A$1:$CZ$1,_xlfn.XLOOKUP($A181,'PY1 Data(H)'!$A$1:$A$288,'PY1 Data(H)'!$A$1:$CZ$288))</f>
        <v>2762576</v>
      </c>
      <c r="BF181" s="176" cm="1">
        <f t="array" ref="BF181">_xlfn.XLOOKUP(BF$1,'PY1 Data(H)'!$A$1:$CZ$1,_xlfn.XLOOKUP($A181,'PY1 Data(H)'!$A$1:$A$288,'PY1 Data(H)'!$A$1:$CZ$288))</f>
        <v>4561498</v>
      </c>
      <c r="BG181" s="176" cm="1">
        <f t="array" ref="BG181">_xlfn.XLOOKUP(BG$1,'PY1 Data(H)'!$A$1:$CZ$1,_xlfn.XLOOKUP($A181,'PY1 Data(H)'!$A$1:$A$288,'PY1 Data(H)'!$A$1:$CZ$288))</f>
        <v>1928606</v>
      </c>
      <c r="BH181" s="176" cm="1">
        <f t="array" ref="BH181">_xlfn.XLOOKUP(BH$1,'PY1 Data(H)'!$A$1:$CZ$1,_xlfn.XLOOKUP($A181,'PY1 Data(H)'!$A$1:$A$288,'PY1 Data(H)'!$A$1:$CZ$288))</f>
        <v>437493</v>
      </c>
      <c r="BI181" s="176" cm="1">
        <f t="array" ref="BI181">_xlfn.XLOOKUP(BI$1,'PY1 Data(H)'!$A$1:$CZ$1,_xlfn.XLOOKUP($A181,'PY1 Data(H)'!$A$1:$A$288,'PY1 Data(H)'!$A$1:$CZ$288))</f>
        <v>1638559</v>
      </c>
      <c r="BJ181" s="176" cm="1">
        <f t="array" ref="BJ181">_xlfn.XLOOKUP(BJ$1,'PY1 Data(H)'!$A$1:$CZ$1,_xlfn.XLOOKUP($A181,'PY1 Data(H)'!$A$1:$A$288,'PY1 Data(H)'!$A$1:$CZ$288))</f>
        <v>1313451</v>
      </c>
      <c r="BK181" s="176" cm="1">
        <f t="array" ref="BK181">_xlfn.XLOOKUP(BK$1,'PY1 Data(H)'!$A$1:$CZ$1,_xlfn.XLOOKUP($A181,'PY1 Data(H)'!$A$1:$A$288,'PY1 Data(H)'!$A$1:$CZ$288))</f>
        <v>28407483</v>
      </c>
      <c r="BL181" s="176" cm="1">
        <f t="array" ref="BL181">_xlfn.XLOOKUP(BL$1,'PY1 Data(H)'!$A$1:$CZ$1,_xlfn.XLOOKUP($A181,'PY1 Data(H)'!$A$1:$A$288,'PY1 Data(H)'!$A$1:$CZ$288))</f>
        <v>556891</v>
      </c>
      <c r="BM181" s="176" cm="1">
        <f t="array" ref="BM181">_xlfn.XLOOKUP(BM$1,'PY1 Data(H)'!$A$1:$CZ$1,_xlfn.XLOOKUP($A181,'PY1 Data(H)'!$A$1:$A$288,'PY1 Data(H)'!$A$1:$CZ$288))</f>
        <v>764056</v>
      </c>
      <c r="BN181" s="176" cm="1">
        <f t="array" ref="BN181">_xlfn.XLOOKUP(BN$1,'PY1 Data(H)'!$A$1:$CZ$1,_xlfn.XLOOKUP($A181,'PY1 Data(H)'!$A$1:$A$288,'PY1 Data(H)'!$A$1:$CZ$288))</f>
        <v>4170829</v>
      </c>
      <c r="BO181" s="176" cm="1">
        <f t="array" ref="BO181">_xlfn.XLOOKUP(BO$1,'PY1 Data(H)'!$A$1:$CZ$1,_xlfn.XLOOKUP($A181,'PY1 Data(H)'!$A$1:$A$288,'PY1 Data(H)'!$A$1:$CZ$288))</f>
        <v>4224942</v>
      </c>
      <c r="BP181" s="176" cm="1">
        <f t="array" ref="BP181">_xlfn.XLOOKUP(BP$1,'PY1 Data(H)'!$A$1:$CZ$1,_xlfn.XLOOKUP($A181,'PY1 Data(H)'!$A$1:$A$288,'PY1 Data(H)'!$A$1:$CZ$288))</f>
        <v>19571936</v>
      </c>
      <c r="BQ181" s="176" cm="1">
        <f t="array" ref="BQ181">_xlfn.XLOOKUP(BQ$1,'PY1 Data(H)'!$A$1:$CZ$1,_xlfn.XLOOKUP($A181,'PY1 Data(H)'!$A$1:$A$288,'PY1 Data(H)'!$A$1:$CZ$288))</f>
        <v>713172</v>
      </c>
      <c r="BR181" s="176" cm="1">
        <f t="array" ref="BR181">_xlfn.XLOOKUP(BR$1,'PY1 Data(H)'!$A$1:$CZ$1,_xlfn.XLOOKUP($A181,'PY1 Data(H)'!$A$1:$A$288,'PY1 Data(H)'!$A$1:$CZ$288))</f>
        <v>5138826</v>
      </c>
      <c r="BS181" s="176" cm="1">
        <f t="array" ref="BS181">_xlfn.XLOOKUP(BS$1,'PY1 Data(H)'!$A$1:$CZ$1,_xlfn.XLOOKUP($A181,'PY1 Data(H)'!$A$1:$A$288,'PY1 Data(H)'!$A$1:$CZ$288))</f>
        <v>6671108</v>
      </c>
      <c r="BT181" s="176" cm="1">
        <f t="array" ref="BT181">_xlfn.XLOOKUP(BT$1,'PY1 Data(H)'!$A$1:$CZ$1,_xlfn.XLOOKUP($A181,'PY1 Data(H)'!$A$1:$A$288,'PY1 Data(H)'!$A$1:$CZ$288))</f>
        <v>551791</v>
      </c>
      <c r="BU181" s="176" cm="1">
        <f t="array" ref="BU181">_xlfn.XLOOKUP(BU$1,'PY1 Data(H)'!$A$1:$CZ$1,_xlfn.XLOOKUP($A181,'PY1 Data(H)'!$A$1:$A$288,'PY1 Data(H)'!$A$1:$CZ$288))</f>
        <v>1905305</v>
      </c>
      <c r="BV181" s="176" cm="1">
        <f t="array" ref="BV181">_xlfn.XLOOKUP(BV$1,'PY1 Data(H)'!$A$1:$CZ$1,_xlfn.XLOOKUP($A181,'PY1 Data(H)'!$A$1:$A$288,'PY1 Data(H)'!$A$1:$CZ$288))</f>
        <v>2313785</v>
      </c>
      <c r="BW181" s="176" cm="1">
        <f t="array" ref="BW181">_xlfn.XLOOKUP(BW$1,'PY1 Data(H)'!$A$1:$CZ$1,_xlfn.XLOOKUP($A181,'PY1 Data(H)'!$A$1:$A$288,'PY1 Data(H)'!$A$1:$CZ$288))</f>
        <v>494627</v>
      </c>
      <c r="BX181" s="176" cm="1">
        <f t="array" ref="BX181">_xlfn.XLOOKUP(BX$1,'PY1 Data(H)'!$A$1:$CZ$1,_xlfn.XLOOKUP($A181,'PY1 Data(H)'!$A$1:$A$288,'PY1 Data(H)'!$A$1:$CZ$288))</f>
        <v>2685736</v>
      </c>
      <c r="BY181" s="176" cm="1">
        <f t="array" ref="BY181">_xlfn.XLOOKUP(BY$1,'PY1 Data(H)'!$A$1:$CZ$1,_xlfn.XLOOKUP($A181,'PY1 Data(H)'!$A$1:$A$288,'PY1 Data(H)'!$A$1:$CZ$288))</f>
        <v>8091361</v>
      </c>
      <c r="BZ181" s="176" cm="1">
        <f t="array" ref="BZ181">_xlfn.XLOOKUP(BZ$1,'PY1 Data(H)'!$A$1:$CZ$1,_xlfn.XLOOKUP($A181,'PY1 Data(H)'!$A$1:$A$288,'PY1 Data(H)'!$A$1:$CZ$288))</f>
        <v>718423</v>
      </c>
      <c r="CA181" s="176" cm="1">
        <f t="array" ref="CA181">_xlfn.XLOOKUP(CA$1,'PY1 Data(H)'!$A$1:$CZ$1,_xlfn.XLOOKUP($A181,'PY1 Data(H)'!$A$1:$A$288,'PY1 Data(H)'!$A$1:$CZ$288))</f>
        <v>5984965</v>
      </c>
      <c r="CB181" s="176" cm="1">
        <f t="array" ref="CB181">_xlfn.XLOOKUP(CB$1,'PY1 Data(H)'!$A$1:$CZ$1,_xlfn.XLOOKUP($A181,'PY1 Data(H)'!$A$1:$A$288,'PY1 Data(H)'!$A$1:$CZ$288))</f>
        <v>2941435</v>
      </c>
      <c r="CC181" s="176" cm="1">
        <f t="array" ref="CC181">_xlfn.XLOOKUP(CC$1,'PY1 Data(H)'!$A$1:$CZ$1,_xlfn.XLOOKUP($A181,'PY1 Data(H)'!$A$1:$A$288,'PY1 Data(H)'!$A$1:$CZ$288))</f>
        <v>5649759</v>
      </c>
      <c r="CD181" s="176" cm="1">
        <f t="array" ref="CD181">_xlfn.XLOOKUP(CD$1,'PY1 Data(H)'!$A$1:$CZ$1,_xlfn.XLOOKUP($A181,'PY1 Data(H)'!$A$1:$A$288,'PY1 Data(H)'!$A$1:$CZ$288))</f>
        <v>4473684</v>
      </c>
      <c r="CE181" s="176" cm="1">
        <f t="array" ref="CE181">_xlfn.XLOOKUP(CE$1,'PY1 Data(H)'!$A$1:$CZ$1,_xlfn.XLOOKUP($A181,'PY1 Data(H)'!$A$1:$A$288,'PY1 Data(H)'!$A$1:$CZ$288))</f>
        <v>5504788</v>
      </c>
      <c r="CF181" s="176" cm="1">
        <f t="array" ref="CF181">_xlfn.XLOOKUP(CF$1,'PY1 Data(H)'!$A$1:$CZ$1,_xlfn.XLOOKUP($A181,'PY1 Data(H)'!$A$1:$A$288,'PY1 Data(H)'!$A$1:$CZ$288))</f>
        <v>3319165</v>
      </c>
      <c r="CG181" s="176" cm="1">
        <f t="array" ref="CG181">_xlfn.XLOOKUP(CG$1,'PY1 Data(H)'!$A$1:$CZ$1,_xlfn.XLOOKUP($A181,'PY1 Data(H)'!$A$1:$A$288,'PY1 Data(H)'!$A$1:$CZ$288))</f>
        <v>3247167</v>
      </c>
      <c r="CH181" s="176" cm="1">
        <f t="array" ref="CH181">_xlfn.XLOOKUP(CH$1,'PY1 Data(H)'!$A$1:$CZ$1,_xlfn.XLOOKUP($A181,'PY1 Data(H)'!$A$1:$A$288,'PY1 Data(H)'!$A$1:$CZ$288))</f>
        <v>871884</v>
      </c>
      <c r="CI181" s="176" cm="1">
        <f t="array" ref="CI181">_xlfn.XLOOKUP(CI$1,'PY1 Data(H)'!$A$1:$CZ$1,_xlfn.XLOOKUP($A181,'PY1 Data(H)'!$A$1:$A$288,'PY1 Data(H)'!$A$1:$CZ$288))</f>
        <v>1689179</v>
      </c>
      <c r="CJ181" s="176" cm="1">
        <f t="array" ref="CJ181">_xlfn.XLOOKUP(CJ$1,'PY1 Data(H)'!$A$1:$CZ$1,_xlfn.XLOOKUP($A181,'PY1 Data(H)'!$A$1:$A$288,'PY1 Data(H)'!$A$1:$CZ$288))</f>
        <v>1377777</v>
      </c>
      <c r="CK181" s="176" cm="1">
        <f t="array" ref="CK181">_xlfn.XLOOKUP(CK$1,'PY1 Data(H)'!$A$1:$CZ$1,_xlfn.XLOOKUP($A181,'PY1 Data(H)'!$A$1:$A$288,'PY1 Data(H)'!$A$1:$CZ$288))</f>
        <v>3196978</v>
      </c>
      <c r="CL181" s="176" cm="1">
        <f t="array" ref="CL181">_xlfn.XLOOKUP(CL$1,'PY1 Data(H)'!$A$1:$CZ$1,_xlfn.XLOOKUP($A181,'PY1 Data(H)'!$A$1:$A$288,'PY1 Data(H)'!$A$1:$CZ$288))</f>
        <v>610344</v>
      </c>
      <c r="CM181" s="176" cm="1">
        <f t="array" ref="CM181">_xlfn.XLOOKUP(CM$1,'PY1 Data(H)'!$A$1:$CZ$1,_xlfn.XLOOKUP($A181,'PY1 Data(H)'!$A$1:$A$288,'PY1 Data(H)'!$A$1:$CZ$288))</f>
        <v>2436592</v>
      </c>
      <c r="CN181" s="176" cm="1">
        <f t="array" ref="CN181">_xlfn.XLOOKUP(CN$1,'PY1 Data(H)'!$A$1:$CZ$1,_xlfn.XLOOKUP($A181,'PY1 Data(H)'!$A$1:$A$288,'PY1 Data(H)'!$A$1:$CZ$288))</f>
        <v>164400</v>
      </c>
      <c r="CO181" s="176" cm="1">
        <f t="array" ref="CO181">_xlfn.XLOOKUP(CO$1,'PY1 Data(H)'!$A$1:$CZ$1,_xlfn.XLOOKUP($A181,'PY1 Data(H)'!$A$1:$A$288,'PY1 Data(H)'!$A$1:$CZ$288))</f>
        <v>20891294</v>
      </c>
      <c r="CP181" s="176" cm="1">
        <f t="array" ref="CP181">_xlfn.XLOOKUP(CP$1,'PY1 Data(H)'!$A$1:$CZ$1,_xlfn.XLOOKUP($A181,'PY1 Data(H)'!$A$1:$A$288,'PY1 Data(H)'!$A$1:$CZ$288))</f>
        <v>1426855</v>
      </c>
      <c r="CQ181" s="176" cm="1">
        <f t="array" ref="CQ181">_xlfn.XLOOKUP(CQ$1,'PY1 Data(H)'!$A$1:$CZ$1,_xlfn.XLOOKUP($A181,'PY1 Data(H)'!$A$1:$A$288,'PY1 Data(H)'!$A$1:$CZ$288))</f>
        <v>26462961</v>
      </c>
      <c r="CR181" s="176" cm="1">
        <f t="array" ref="CR181">_xlfn.XLOOKUP(CR$1,'PY1 Data(H)'!$A$1:$CZ$1,_xlfn.XLOOKUP($A181,'PY1 Data(H)'!$A$1:$A$288,'PY1 Data(H)'!$A$1:$CZ$288))</f>
        <v>619650</v>
      </c>
      <c r="CS181" s="176" cm="1">
        <f t="array" ref="CS181">_xlfn.XLOOKUP(CS$1,'PY1 Data(H)'!$A$1:$CZ$1,_xlfn.XLOOKUP($A181,'PY1 Data(H)'!$A$1:$A$288,'PY1 Data(H)'!$A$1:$CZ$288))</f>
        <v>337089</v>
      </c>
      <c r="CT181" s="176" cm="1">
        <f t="array" ref="CT181">_xlfn.XLOOKUP(CT$1,'PY1 Data(H)'!$A$1:$CZ$1,_xlfn.XLOOKUP($A181,'PY1 Data(H)'!$A$1:$A$288,'PY1 Data(H)'!$A$1:$CZ$288))</f>
        <v>1197773</v>
      </c>
      <c r="CU181" s="176" cm="1">
        <f t="array" ref="CU181">_xlfn.XLOOKUP(CU$1,'PY1 Data(H)'!$A$1:$CZ$1,_xlfn.XLOOKUP($A181,'PY1 Data(H)'!$A$1:$A$288,'PY1 Data(H)'!$A$1:$CZ$288))</f>
        <v>4507101</v>
      </c>
      <c r="CV181" s="176" cm="1">
        <f t="array" ref="CV181">_xlfn.XLOOKUP(CV$1,'PY1 Data(H)'!$A$1:$CZ$1,_xlfn.XLOOKUP($A181,'PY1 Data(H)'!$A$1:$A$288,'PY1 Data(H)'!$A$1:$CZ$288))</f>
        <v>2960203</v>
      </c>
      <c r="CW181" s="176" cm="1">
        <f t="array" ref="CW181">_xlfn.XLOOKUP(CW$1,'PY1 Data(H)'!$A$1:$CZ$1,_xlfn.XLOOKUP($A181,'PY1 Data(H)'!$A$1:$A$288,'PY1 Data(H)'!$A$1:$CZ$288))</f>
        <v>4163895</v>
      </c>
      <c r="CX181" s="176" cm="1">
        <f t="array" ref="CX181">_xlfn.XLOOKUP(CX$1,'PY1 Data(H)'!$A$1:$CZ$1,_xlfn.XLOOKUP($A181,'PY1 Data(H)'!$A$1:$A$288,'PY1 Data(H)'!$A$1:$CZ$288))</f>
        <v>926837</v>
      </c>
      <c r="CY181" s="176" cm="1">
        <f t="array" ref="CY181">_xlfn.XLOOKUP(CY$1,'PY1 Data(H)'!$A$1:$CZ$1,_xlfn.XLOOKUP($A181,'PY1 Data(H)'!$A$1:$A$288,'PY1 Data(H)'!$A$1:$CZ$288))</f>
        <v>1039110</v>
      </c>
    </row>
    <row r="182" spans="1:103" x14ac:dyDescent="0.3">
      <c r="A182">
        <v>602</v>
      </c>
      <c r="D182" s="176" cm="1">
        <f t="array" ref="D182">_xlfn.XLOOKUP(D$1,'PY1 Data(H)'!$A$1:$CZ$1,_xlfn.XLOOKUP($A182,'PY1 Data(H)'!$A$1:$A$288,'PY1 Data(H)'!$A$1:$CZ$288))</f>
        <v>0</v>
      </c>
      <c r="E182" s="176" cm="1">
        <f t="array" ref="E182">_xlfn.XLOOKUP(E$1,'PY1 Data(H)'!$A$1:$CZ$1,_xlfn.XLOOKUP($A182,'PY1 Data(H)'!$A$1:$A$288,'PY1 Data(H)'!$A$1:$CZ$288))</f>
        <v>0</v>
      </c>
      <c r="F182" s="176" cm="1">
        <f t="array" ref="F182">_xlfn.XLOOKUP(F$1,'PY1 Data(H)'!$A$1:$CZ$1,_xlfn.XLOOKUP($A182,'PY1 Data(H)'!$A$1:$A$288,'PY1 Data(H)'!$A$1:$CZ$288))</f>
        <v>0</v>
      </c>
      <c r="G182" s="176" cm="1">
        <f t="array" ref="G182">_xlfn.XLOOKUP(G$1,'PY1 Data(H)'!$A$1:$CZ$1,_xlfn.XLOOKUP($A182,'PY1 Data(H)'!$A$1:$A$288,'PY1 Data(H)'!$A$1:$CZ$288))</f>
        <v>0</v>
      </c>
      <c r="H182" s="176" cm="1">
        <f t="array" ref="H182">_xlfn.XLOOKUP(H$1,'PY1 Data(H)'!$A$1:$CZ$1,_xlfn.XLOOKUP($A182,'PY1 Data(H)'!$A$1:$A$288,'PY1 Data(H)'!$A$1:$CZ$288))</f>
        <v>0</v>
      </c>
      <c r="I182" s="176" cm="1">
        <f t="array" ref="I182">_xlfn.XLOOKUP(I$1,'PY1 Data(H)'!$A$1:$CZ$1,_xlfn.XLOOKUP($A182,'PY1 Data(H)'!$A$1:$A$288,'PY1 Data(H)'!$A$1:$CZ$288))</f>
        <v>0</v>
      </c>
      <c r="J182" s="176" cm="1">
        <f t="array" ref="J182">_xlfn.XLOOKUP(J$1,'PY1 Data(H)'!$A$1:$CZ$1,_xlfn.XLOOKUP($A182,'PY1 Data(H)'!$A$1:$A$288,'PY1 Data(H)'!$A$1:$CZ$288))</f>
        <v>0</v>
      </c>
      <c r="K182" s="176" cm="1">
        <f t="array" ref="K182">_xlfn.XLOOKUP(K$1,'PY1 Data(H)'!$A$1:$CZ$1,_xlfn.XLOOKUP($A182,'PY1 Data(H)'!$A$1:$A$288,'PY1 Data(H)'!$A$1:$CZ$288))</f>
        <v>0</v>
      </c>
      <c r="L182" s="176" cm="1">
        <f t="array" ref="L182">_xlfn.XLOOKUP(L$1,'PY1 Data(H)'!$A$1:$CZ$1,_xlfn.XLOOKUP($A182,'PY1 Data(H)'!$A$1:$A$288,'PY1 Data(H)'!$A$1:$CZ$288))</f>
        <v>0</v>
      </c>
      <c r="M182" s="176" cm="1">
        <f t="array" ref="M182">_xlfn.XLOOKUP(M$1,'PY1 Data(H)'!$A$1:$CZ$1,_xlfn.XLOOKUP($A182,'PY1 Data(H)'!$A$1:$A$288,'PY1 Data(H)'!$A$1:$CZ$288))</f>
        <v>0</v>
      </c>
      <c r="N182" s="176" cm="1">
        <f t="array" ref="N182">_xlfn.XLOOKUP(N$1,'PY1 Data(H)'!$A$1:$CZ$1,_xlfn.XLOOKUP($A182,'PY1 Data(H)'!$A$1:$A$288,'PY1 Data(H)'!$A$1:$CZ$288))</f>
        <v>0</v>
      </c>
      <c r="O182" s="176" cm="1">
        <f t="array" ref="O182">_xlfn.XLOOKUP(O$1,'PY1 Data(H)'!$A$1:$CZ$1,_xlfn.XLOOKUP($A182,'PY1 Data(H)'!$A$1:$A$288,'PY1 Data(H)'!$A$1:$CZ$288))</f>
        <v>0</v>
      </c>
      <c r="P182" s="176" cm="1">
        <f t="array" ref="P182">_xlfn.XLOOKUP(P$1,'PY1 Data(H)'!$A$1:$CZ$1,_xlfn.XLOOKUP($A182,'PY1 Data(H)'!$A$1:$A$288,'PY1 Data(H)'!$A$1:$CZ$288))</f>
        <v>0</v>
      </c>
      <c r="Q182" s="176" cm="1">
        <f t="array" ref="Q182">_xlfn.XLOOKUP(Q$1,'PY1 Data(H)'!$A$1:$CZ$1,_xlfn.XLOOKUP($A182,'PY1 Data(H)'!$A$1:$A$288,'PY1 Data(H)'!$A$1:$CZ$288))</f>
        <v>0</v>
      </c>
      <c r="R182" s="176" cm="1">
        <f t="array" ref="R182">_xlfn.XLOOKUP(R$1,'PY1 Data(H)'!$A$1:$CZ$1,_xlfn.XLOOKUP($A182,'PY1 Data(H)'!$A$1:$A$288,'PY1 Data(H)'!$A$1:$CZ$288))</f>
        <v>0</v>
      </c>
      <c r="S182" s="176" cm="1">
        <f t="array" ref="S182">_xlfn.XLOOKUP(S$1,'PY1 Data(H)'!$A$1:$CZ$1,_xlfn.XLOOKUP($A182,'PY1 Data(H)'!$A$1:$A$288,'PY1 Data(H)'!$A$1:$CZ$288))</f>
        <v>0</v>
      </c>
      <c r="T182" s="176" cm="1">
        <f t="array" ref="T182">_xlfn.XLOOKUP(T$1,'PY1 Data(H)'!$A$1:$CZ$1,_xlfn.XLOOKUP($A182,'PY1 Data(H)'!$A$1:$A$288,'PY1 Data(H)'!$A$1:$CZ$288))</f>
        <v>0</v>
      </c>
      <c r="U182" s="176" cm="1">
        <f t="array" ref="U182">_xlfn.XLOOKUP(U$1,'PY1 Data(H)'!$A$1:$CZ$1,_xlfn.XLOOKUP($A182,'PY1 Data(H)'!$A$1:$A$288,'PY1 Data(H)'!$A$1:$CZ$288))</f>
        <v>0</v>
      </c>
      <c r="V182" s="176" cm="1">
        <f t="array" ref="V182">_xlfn.XLOOKUP(V$1,'PY1 Data(H)'!$A$1:$CZ$1,_xlfn.XLOOKUP($A182,'PY1 Data(H)'!$A$1:$A$288,'PY1 Data(H)'!$A$1:$CZ$288))</f>
        <v>0</v>
      </c>
      <c r="W182" s="176" cm="1">
        <f t="array" ref="W182">_xlfn.XLOOKUP(W$1,'PY1 Data(H)'!$A$1:$CZ$1,_xlfn.XLOOKUP($A182,'PY1 Data(H)'!$A$1:$A$288,'PY1 Data(H)'!$A$1:$CZ$288))</f>
        <v>0</v>
      </c>
      <c r="X182" s="176" cm="1">
        <f t="array" ref="X182">_xlfn.XLOOKUP(X$1,'PY1 Data(H)'!$A$1:$CZ$1,_xlfn.XLOOKUP($A182,'PY1 Data(H)'!$A$1:$A$288,'PY1 Data(H)'!$A$1:$CZ$288))</f>
        <v>0</v>
      </c>
      <c r="Y182" s="176" cm="1">
        <f t="array" ref="Y182">_xlfn.XLOOKUP(Y$1,'PY1 Data(H)'!$A$1:$CZ$1,_xlfn.XLOOKUP($A182,'PY1 Data(H)'!$A$1:$A$288,'PY1 Data(H)'!$A$1:$CZ$288))</f>
        <v>0</v>
      </c>
      <c r="Z182" s="176" cm="1">
        <f t="array" ref="Z182">_xlfn.XLOOKUP(Z$1,'PY1 Data(H)'!$A$1:$CZ$1,_xlfn.XLOOKUP($A182,'PY1 Data(H)'!$A$1:$A$288,'PY1 Data(H)'!$A$1:$CZ$288))</f>
        <v>0</v>
      </c>
      <c r="AA182" s="176" cm="1">
        <f t="array" ref="AA182">_xlfn.XLOOKUP(AA$1,'PY1 Data(H)'!$A$1:$CZ$1,_xlfn.XLOOKUP($A182,'PY1 Data(H)'!$A$1:$A$288,'PY1 Data(H)'!$A$1:$CZ$288))</f>
        <v>0</v>
      </c>
      <c r="AB182" s="176" cm="1">
        <f t="array" ref="AB182">_xlfn.XLOOKUP(AB$1,'PY1 Data(H)'!$A$1:$CZ$1,_xlfn.XLOOKUP($A182,'PY1 Data(H)'!$A$1:$A$288,'PY1 Data(H)'!$A$1:$CZ$288))</f>
        <v>0</v>
      </c>
      <c r="AC182" s="176" cm="1">
        <f t="array" ref="AC182">_xlfn.XLOOKUP(AC$1,'PY1 Data(H)'!$A$1:$CZ$1,_xlfn.XLOOKUP($A182,'PY1 Data(H)'!$A$1:$A$288,'PY1 Data(H)'!$A$1:$CZ$288))</f>
        <v>0</v>
      </c>
      <c r="AD182" s="176" cm="1">
        <f t="array" ref="AD182">_xlfn.XLOOKUP(AD$1,'PY1 Data(H)'!$A$1:$CZ$1,_xlfn.XLOOKUP($A182,'PY1 Data(H)'!$A$1:$A$288,'PY1 Data(H)'!$A$1:$CZ$288))</f>
        <v>0</v>
      </c>
      <c r="AE182" s="176" cm="1">
        <f t="array" ref="AE182">_xlfn.XLOOKUP(AE$1,'PY1 Data(H)'!$A$1:$CZ$1,_xlfn.XLOOKUP($A182,'PY1 Data(H)'!$A$1:$A$288,'PY1 Data(H)'!$A$1:$CZ$288))</f>
        <v>0</v>
      </c>
      <c r="AF182" s="176" cm="1">
        <f t="array" ref="AF182">_xlfn.XLOOKUP(AF$1,'PY1 Data(H)'!$A$1:$CZ$1,_xlfn.XLOOKUP($A182,'PY1 Data(H)'!$A$1:$A$288,'PY1 Data(H)'!$A$1:$CZ$288))</f>
        <v>0</v>
      </c>
      <c r="AG182" s="176" cm="1">
        <f t="array" ref="AG182">_xlfn.XLOOKUP(AG$1,'PY1 Data(H)'!$A$1:$CZ$1,_xlfn.XLOOKUP($A182,'PY1 Data(H)'!$A$1:$A$288,'PY1 Data(H)'!$A$1:$CZ$288))</f>
        <v>0</v>
      </c>
      <c r="AH182" s="176" cm="1">
        <f t="array" ref="AH182">_xlfn.XLOOKUP(AH$1,'PY1 Data(H)'!$A$1:$CZ$1,_xlfn.XLOOKUP($A182,'PY1 Data(H)'!$A$1:$A$288,'PY1 Data(H)'!$A$1:$CZ$288))</f>
        <v>0</v>
      </c>
      <c r="AI182" s="176" cm="1">
        <f t="array" ref="AI182">_xlfn.XLOOKUP(AI$1,'PY1 Data(H)'!$A$1:$CZ$1,_xlfn.XLOOKUP($A182,'PY1 Data(H)'!$A$1:$A$288,'PY1 Data(H)'!$A$1:$CZ$288))</f>
        <v>0</v>
      </c>
      <c r="AJ182" s="176" cm="1">
        <f t="array" ref="AJ182">_xlfn.XLOOKUP(AJ$1,'PY1 Data(H)'!$A$1:$CZ$1,_xlfn.XLOOKUP($A182,'PY1 Data(H)'!$A$1:$A$288,'PY1 Data(H)'!$A$1:$CZ$288))</f>
        <v>0</v>
      </c>
      <c r="AK182" s="176" cm="1">
        <f t="array" ref="AK182">_xlfn.XLOOKUP(AK$1,'PY1 Data(H)'!$A$1:$CZ$1,_xlfn.XLOOKUP($A182,'PY1 Data(H)'!$A$1:$A$288,'PY1 Data(H)'!$A$1:$CZ$288))</f>
        <v>0</v>
      </c>
      <c r="AL182" s="176" cm="1">
        <f t="array" ref="AL182">_xlfn.XLOOKUP(AL$1,'PY1 Data(H)'!$A$1:$CZ$1,_xlfn.XLOOKUP($A182,'PY1 Data(H)'!$A$1:$A$288,'PY1 Data(H)'!$A$1:$CZ$288))</f>
        <v>0</v>
      </c>
      <c r="AM182" s="176" cm="1">
        <f t="array" ref="AM182">_xlfn.XLOOKUP(AM$1,'PY1 Data(H)'!$A$1:$CZ$1,_xlfn.XLOOKUP($A182,'PY1 Data(H)'!$A$1:$A$288,'PY1 Data(H)'!$A$1:$CZ$288))</f>
        <v>0</v>
      </c>
      <c r="AN182" s="176" cm="1">
        <f t="array" ref="AN182">_xlfn.XLOOKUP(AN$1,'PY1 Data(H)'!$A$1:$CZ$1,_xlfn.XLOOKUP($A182,'PY1 Data(H)'!$A$1:$A$288,'PY1 Data(H)'!$A$1:$CZ$288))</f>
        <v>0</v>
      </c>
      <c r="AO182" s="176" cm="1">
        <f t="array" ref="AO182">_xlfn.XLOOKUP(AO$1,'PY1 Data(H)'!$A$1:$CZ$1,_xlfn.XLOOKUP($A182,'PY1 Data(H)'!$A$1:$A$288,'PY1 Data(H)'!$A$1:$CZ$288))</f>
        <v>0</v>
      </c>
      <c r="AP182" s="176" cm="1">
        <f t="array" ref="AP182">_xlfn.XLOOKUP(AP$1,'PY1 Data(H)'!$A$1:$CZ$1,_xlfn.XLOOKUP($A182,'PY1 Data(H)'!$A$1:$A$288,'PY1 Data(H)'!$A$1:$CZ$288))</f>
        <v>0</v>
      </c>
      <c r="AQ182" s="176" cm="1">
        <f t="array" ref="AQ182">_xlfn.XLOOKUP(AQ$1,'PY1 Data(H)'!$A$1:$CZ$1,_xlfn.XLOOKUP($A182,'PY1 Data(H)'!$A$1:$A$288,'PY1 Data(H)'!$A$1:$CZ$288))</f>
        <v>0</v>
      </c>
      <c r="AR182" s="176" cm="1">
        <f t="array" ref="AR182">_xlfn.XLOOKUP(AR$1,'PY1 Data(H)'!$A$1:$CZ$1,_xlfn.XLOOKUP($A182,'PY1 Data(H)'!$A$1:$A$288,'PY1 Data(H)'!$A$1:$CZ$288))</f>
        <v>0</v>
      </c>
      <c r="AS182" s="176" cm="1">
        <f t="array" ref="AS182">_xlfn.XLOOKUP(AS$1,'PY1 Data(H)'!$A$1:$CZ$1,_xlfn.XLOOKUP($A182,'PY1 Data(H)'!$A$1:$A$288,'PY1 Data(H)'!$A$1:$CZ$288))</f>
        <v>0</v>
      </c>
      <c r="AT182" s="176" cm="1">
        <f t="array" ref="AT182">_xlfn.XLOOKUP(AT$1,'PY1 Data(H)'!$A$1:$CZ$1,_xlfn.XLOOKUP($A182,'PY1 Data(H)'!$A$1:$A$288,'PY1 Data(H)'!$A$1:$CZ$288))</f>
        <v>132579</v>
      </c>
      <c r="AU182" s="176" cm="1">
        <f t="array" ref="AU182">_xlfn.XLOOKUP(AU$1,'PY1 Data(H)'!$A$1:$CZ$1,_xlfn.XLOOKUP($A182,'PY1 Data(H)'!$A$1:$A$288,'PY1 Data(H)'!$A$1:$CZ$288))</f>
        <v>0</v>
      </c>
      <c r="AV182" s="176" cm="1">
        <f t="array" ref="AV182">_xlfn.XLOOKUP(AV$1,'PY1 Data(H)'!$A$1:$CZ$1,_xlfn.XLOOKUP($A182,'PY1 Data(H)'!$A$1:$A$288,'PY1 Data(H)'!$A$1:$CZ$288))</f>
        <v>0</v>
      </c>
      <c r="AW182" s="176" cm="1">
        <f t="array" ref="AW182">_xlfn.XLOOKUP(AW$1,'PY1 Data(H)'!$A$1:$CZ$1,_xlfn.XLOOKUP($A182,'PY1 Data(H)'!$A$1:$A$288,'PY1 Data(H)'!$A$1:$CZ$288))</f>
        <v>0</v>
      </c>
      <c r="AX182" s="176" cm="1">
        <f t="array" ref="AX182">_xlfn.XLOOKUP(AX$1,'PY1 Data(H)'!$A$1:$CZ$1,_xlfn.XLOOKUP($A182,'PY1 Data(H)'!$A$1:$A$288,'PY1 Data(H)'!$A$1:$CZ$288))</f>
        <v>0</v>
      </c>
      <c r="AY182" s="176" cm="1">
        <f t="array" ref="AY182">_xlfn.XLOOKUP(AY$1,'PY1 Data(H)'!$A$1:$CZ$1,_xlfn.XLOOKUP($A182,'PY1 Data(H)'!$A$1:$A$288,'PY1 Data(H)'!$A$1:$CZ$288))</f>
        <v>0</v>
      </c>
      <c r="AZ182" s="176" cm="1">
        <f t="array" ref="AZ182">_xlfn.XLOOKUP(AZ$1,'PY1 Data(H)'!$A$1:$CZ$1,_xlfn.XLOOKUP($A182,'PY1 Data(H)'!$A$1:$A$288,'PY1 Data(H)'!$A$1:$CZ$288))</f>
        <v>0</v>
      </c>
      <c r="BA182" s="176" cm="1">
        <f t="array" ref="BA182">_xlfn.XLOOKUP(BA$1,'PY1 Data(H)'!$A$1:$CZ$1,_xlfn.XLOOKUP($A182,'PY1 Data(H)'!$A$1:$A$288,'PY1 Data(H)'!$A$1:$CZ$288))</f>
        <v>0</v>
      </c>
      <c r="BB182" s="176" cm="1">
        <f t="array" ref="BB182">_xlfn.XLOOKUP(BB$1,'PY1 Data(H)'!$A$1:$CZ$1,_xlfn.XLOOKUP($A182,'PY1 Data(H)'!$A$1:$A$288,'PY1 Data(H)'!$A$1:$CZ$288))</f>
        <v>0</v>
      </c>
      <c r="BC182" s="176" cm="1">
        <f t="array" ref="BC182">_xlfn.XLOOKUP(BC$1,'PY1 Data(H)'!$A$1:$CZ$1,_xlfn.XLOOKUP($A182,'PY1 Data(H)'!$A$1:$A$288,'PY1 Data(H)'!$A$1:$CZ$288))</f>
        <v>0</v>
      </c>
      <c r="BD182" s="176" cm="1">
        <f t="array" ref="BD182">_xlfn.XLOOKUP(BD$1,'PY1 Data(H)'!$A$1:$CZ$1,_xlfn.XLOOKUP($A182,'PY1 Data(H)'!$A$1:$A$288,'PY1 Data(H)'!$A$1:$CZ$288))</f>
        <v>0</v>
      </c>
      <c r="BE182" s="176" cm="1">
        <f t="array" ref="BE182">_xlfn.XLOOKUP(BE$1,'PY1 Data(H)'!$A$1:$CZ$1,_xlfn.XLOOKUP($A182,'PY1 Data(H)'!$A$1:$A$288,'PY1 Data(H)'!$A$1:$CZ$288))</f>
        <v>0</v>
      </c>
      <c r="BF182" s="176" cm="1">
        <f t="array" ref="BF182">_xlfn.XLOOKUP(BF$1,'PY1 Data(H)'!$A$1:$CZ$1,_xlfn.XLOOKUP($A182,'PY1 Data(H)'!$A$1:$A$288,'PY1 Data(H)'!$A$1:$CZ$288))</f>
        <v>0</v>
      </c>
      <c r="BG182" s="176" cm="1">
        <f t="array" ref="BG182">_xlfn.XLOOKUP(BG$1,'PY1 Data(H)'!$A$1:$CZ$1,_xlfn.XLOOKUP($A182,'PY1 Data(H)'!$A$1:$A$288,'PY1 Data(H)'!$A$1:$CZ$288))</f>
        <v>0</v>
      </c>
      <c r="BH182" s="176" cm="1">
        <f t="array" ref="BH182">_xlfn.XLOOKUP(BH$1,'PY1 Data(H)'!$A$1:$CZ$1,_xlfn.XLOOKUP($A182,'PY1 Data(H)'!$A$1:$A$288,'PY1 Data(H)'!$A$1:$CZ$288))</f>
        <v>0</v>
      </c>
      <c r="BI182" s="176" cm="1">
        <f t="array" ref="BI182">_xlfn.XLOOKUP(BI$1,'PY1 Data(H)'!$A$1:$CZ$1,_xlfn.XLOOKUP($A182,'PY1 Data(H)'!$A$1:$A$288,'PY1 Data(H)'!$A$1:$CZ$288))</f>
        <v>0</v>
      </c>
      <c r="BJ182" s="176" cm="1">
        <f t="array" ref="BJ182">_xlfn.XLOOKUP(BJ$1,'PY1 Data(H)'!$A$1:$CZ$1,_xlfn.XLOOKUP($A182,'PY1 Data(H)'!$A$1:$A$288,'PY1 Data(H)'!$A$1:$CZ$288))</f>
        <v>0</v>
      </c>
      <c r="BK182" s="176" cm="1">
        <f t="array" ref="BK182">_xlfn.XLOOKUP(BK$1,'PY1 Data(H)'!$A$1:$CZ$1,_xlfn.XLOOKUP($A182,'PY1 Data(H)'!$A$1:$A$288,'PY1 Data(H)'!$A$1:$CZ$288))</f>
        <v>0</v>
      </c>
      <c r="BL182" s="176" cm="1">
        <f t="array" ref="BL182">_xlfn.XLOOKUP(BL$1,'PY1 Data(H)'!$A$1:$CZ$1,_xlfn.XLOOKUP($A182,'PY1 Data(H)'!$A$1:$A$288,'PY1 Data(H)'!$A$1:$CZ$288))</f>
        <v>0</v>
      </c>
      <c r="BM182" s="176" cm="1">
        <f t="array" ref="BM182">_xlfn.XLOOKUP(BM$1,'PY1 Data(H)'!$A$1:$CZ$1,_xlfn.XLOOKUP($A182,'PY1 Data(H)'!$A$1:$A$288,'PY1 Data(H)'!$A$1:$CZ$288))</f>
        <v>0</v>
      </c>
      <c r="BN182" s="176" cm="1">
        <f t="array" ref="BN182">_xlfn.XLOOKUP(BN$1,'PY1 Data(H)'!$A$1:$CZ$1,_xlfn.XLOOKUP($A182,'PY1 Data(H)'!$A$1:$A$288,'PY1 Data(H)'!$A$1:$CZ$288))</f>
        <v>0</v>
      </c>
      <c r="BO182" s="176" cm="1">
        <f t="array" ref="BO182">_xlfn.XLOOKUP(BO$1,'PY1 Data(H)'!$A$1:$CZ$1,_xlfn.XLOOKUP($A182,'PY1 Data(H)'!$A$1:$A$288,'PY1 Data(H)'!$A$1:$CZ$288))</f>
        <v>0</v>
      </c>
      <c r="BP182" s="176" cm="1">
        <f t="array" ref="BP182">_xlfn.XLOOKUP(BP$1,'PY1 Data(H)'!$A$1:$CZ$1,_xlfn.XLOOKUP($A182,'PY1 Data(H)'!$A$1:$A$288,'PY1 Data(H)'!$A$1:$CZ$288))</f>
        <v>0</v>
      </c>
      <c r="BQ182" s="176" cm="1">
        <f t="array" ref="BQ182">_xlfn.XLOOKUP(BQ$1,'PY1 Data(H)'!$A$1:$CZ$1,_xlfn.XLOOKUP($A182,'PY1 Data(H)'!$A$1:$A$288,'PY1 Data(H)'!$A$1:$CZ$288))</f>
        <v>0</v>
      </c>
      <c r="BR182" s="176" cm="1">
        <f t="array" ref="BR182">_xlfn.XLOOKUP(BR$1,'PY1 Data(H)'!$A$1:$CZ$1,_xlfn.XLOOKUP($A182,'PY1 Data(H)'!$A$1:$A$288,'PY1 Data(H)'!$A$1:$CZ$288))</f>
        <v>0</v>
      </c>
      <c r="BS182" s="176" cm="1">
        <f t="array" ref="BS182">_xlfn.XLOOKUP(BS$1,'PY1 Data(H)'!$A$1:$CZ$1,_xlfn.XLOOKUP($A182,'PY1 Data(H)'!$A$1:$A$288,'PY1 Data(H)'!$A$1:$CZ$288))</f>
        <v>0</v>
      </c>
      <c r="BT182" s="176" cm="1">
        <f t="array" ref="BT182">_xlfn.XLOOKUP(BT$1,'PY1 Data(H)'!$A$1:$CZ$1,_xlfn.XLOOKUP($A182,'PY1 Data(H)'!$A$1:$A$288,'PY1 Data(H)'!$A$1:$CZ$288))</f>
        <v>0</v>
      </c>
      <c r="BU182" s="176" cm="1">
        <f t="array" ref="BU182">_xlfn.XLOOKUP(BU$1,'PY1 Data(H)'!$A$1:$CZ$1,_xlfn.XLOOKUP($A182,'PY1 Data(H)'!$A$1:$A$288,'PY1 Data(H)'!$A$1:$CZ$288))</f>
        <v>0</v>
      </c>
      <c r="BV182" s="176" cm="1">
        <f t="array" ref="BV182">_xlfn.XLOOKUP(BV$1,'PY1 Data(H)'!$A$1:$CZ$1,_xlfn.XLOOKUP($A182,'PY1 Data(H)'!$A$1:$A$288,'PY1 Data(H)'!$A$1:$CZ$288))</f>
        <v>0</v>
      </c>
      <c r="BW182" s="176" cm="1">
        <f t="array" ref="BW182">_xlfn.XLOOKUP(BW$1,'PY1 Data(H)'!$A$1:$CZ$1,_xlfn.XLOOKUP($A182,'PY1 Data(H)'!$A$1:$A$288,'PY1 Data(H)'!$A$1:$CZ$288))</f>
        <v>0</v>
      </c>
      <c r="BX182" s="176" cm="1">
        <f t="array" ref="BX182">_xlfn.XLOOKUP(BX$1,'PY1 Data(H)'!$A$1:$CZ$1,_xlfn.XLOOKUP($A182,'PY1 Data(H)'!$A$1:$A$288,'PY1 Data(H)'!$A$1:$CZ$288))</f>
        <v>0</v>
      </c>
      <c r="BY182" s="176" cm="1">
        <f t="array" ref="BY182">_xlfn.XLOOKUP(BY$1,'PY1 Data(H)'!$A$1:$CZ$1,_xlfn.XLOOKUP($A182,'PY1 Data(H)'!$A$1:$A$288,'PY1 Data(H)'!$A$1:$CZ$288))</f>
        <v>0</v>
      </c>
      <c r="BZ182" s="176" cm="1">
        <f t="array" ref="BZ182">_xlfn.XLOOKUP(BZ$1,'PY1 Data(H)'!$A$1:$CZ$1,_xlfn.XLOOKUP($A182,'PY1 Data(H)'!$A$1:$A$288,'PY1 Data(H)'!$A$1:$CZ$288))</f>
        <v>0</v>
      </c>
      <c r="CA182" s="176" cm="1">
        <f t="array" ref="CA182">_xlfn.XLOOKUP(CA$1,'PY1 Data(H)'!$A$1:$CZ$1,_xlfn.XLOOKUP($A182,'PY1 Data(H)'!$A$1:$A$288,'PY1 Data(H)'!$A$1:$CZ$288))</f>
        <v>0</v>
      </c>
      <c r="CB182" s="176" cm="1">
        <f t="array" ref="CB182">_xlfn.XLOOKUP(CB$1,'PY1 Data(H)'!$A$1:$CZ$1,_xlfn.XLOOKUP($A182,'PY1 Data(H)'!$A$1:$A$288,'PY1 Data(H)'!$A$1:$CZ$288))</f>
        <v>0</v>
      </c>
      <c r="CC182" s="176" cm="1">
        <f t="array" ref="CC182">_xlfn.XLOOKUP(CC$1,'PY1 Data(H)'!$A$1:$CZ$1,_xlfn.XLOOKUP($A182,'PY1 Data(H)'!$A$1:$A$288,'PY1 Data(H)'!$A$1:$CZ$288))</f>
        <v>0</v>
      </c>
      <c r="CD182" s="176" cm="1">
        <f t="array" ref="CD182">_xlfn.XLOOKUP(CD$1,'PY1 Data(H)'!$A$1:$CZ$1,_xlfn.XLOOKUP($A182,'PY1 Data(H)'!$A$1:$A$288,'PY1 Data(H)'!$A$1:$CZ$288))</f>
        <v>0</v>
      </c>
      <c r="CE182" s="176" cm="1">
        <f t="array" ref="CE182">_xlfn.XLOOKUP(CE$1,'PY1 Data(H)'!$A$1:$CZ$1,_xlfn.XLOOKUP($A182,'PY1 Data(H)'!$A$1:$A$288,'PY1 Data(H)'!$A$1:$CZ$288))</f>
        <v>0</v>
      </c>
      <c r="CF182" s="176" cm="1">
        <f t="array" ref="CF182">_xlfn.XLOOKUP(CF$1,'PY1 Data(H)'!$A$1:$CZ$1,_xlfn.XLOOKUP($A182,'PY1 Data(H)'!$A$1:$A$288,'PY1 Data(H)'!$A$1:$CZ$288))</f>
        <v>0</v>
      </c>
      <c r="CG182" s="176" cm="1">
        <f t="array" ref="CG182">_xlfn.XLOOKUP(CG$1,'PY1 Data(H)'!$A$1:$CZ$1,_xlfn.XLOOKUP($A182,'PY1 Data(H)'!$A$1:$A$288,'PY1 Data(H)'!$A$1:$CZ$288))</f>
        <v>0</v>
      </c>
      <c r="CH182" s="176" cm="1">
        <f t="array" ref="CH182">_xlfn.XLOOKUP(CH$1,'PY1 Data(H)'!$A$1:$CZ$1,_xlfn.XLOOKUP($A182,'PY1 Data(H)'!$A$1:$A$288,'PY1 Data(H)'!$A$1:$CZ$288))</f>
        <v>0</v>
      </c>
      <c r="CI182" s="176" cm="1">
        <f t="array" ref="CI182">_xlfn.XLOOKUP(CI$1,'PY1 Data(H)'!$A$1:$CZ$1,_xlfn.XLOOKUP($A182,'PY1 Data(H)'!$A$1:$A$288,'PY1 Data(H)'!$A$1:$CZ$288))</f>
        <v>0</v>
      </c>
      <c r="CJ182" s="176" cm="1">
        <f t="array" ref="CJ182">_xlfn.XLOOKUP(CJ$1,'PY1 Data(H)'!$A$1:$CZ$1,_xlfn.XLOOKUP($A182,'PY1 Data(H)'!$A$1:$A$288,'PY1 Data(H)'!$A$1:$CZ$288))</f>
        <v>0</v>
      </c>
      <c r="CK182" s="176" cm="1">
        <f t="array" ref="CK182">_xlfn.XLOOKUP(CK$1,'PY1 Data(H)'!$A$1:$CZ$1,_xlfn.XLOOKUP($A182,'PY1 Data(H)'!$A$1:$A$288,'PY1 Data(H)'!$A$1:$CZ$288))</f>
        <v>0</v>
      </c>
      <c r="CL182" s="176" cm="1">
        <f t="array" ref="CL182">_xlfn.XLOOKUP(CL$1,'PY1 Data(H)'!$A$1:$CZ$1,_xlfn.XLOOKUP($A182,'PY1 Data(H)'!$A$1:$A$288,'PY1 Data(H)'!$A$1:$CZ$288))</f>
        <v>0</v>
      </c>
      <c r="CM182" s="176" cm="1">
        <f t="array" ref="CM182">_xlfn.XLOOKUP(CM$1,'PY1 Data(H)'!$A$1:$CZ$1,_xlfn.XLOOKUP($A182,'PY1 Data(H)'!$A$1:$A$288,'PY1 Data(H)'!$A$1:$CZ$288))</f>
        <v>0</v>
      </c>
      <c r="CN182" s="176" cm="1">
        <f t="array" ref="CN182">_xlfn.XLOOKUP(CN$1,'PY1 Data(H)'!$A$1:$CZ$1,_xlfn.XLOOKUP($A182,'PY1 Data(H)'!$A$1:$A$288,'PY1 Data(H)'!$A$1:$CZ$288))</f>
        <v>0</v>
      </c>
      <c r="CO182" s="176" cm="1">
        <f t="array" ref="CO182">_xlfn.XLOOKUP(CO$1,'PY1 Data(H)'!$A$1:$CZ$1,_xlfn.XLOOKUP($A182,'PY1 Data(H)'!$A$1:$A$288,'PY1 Data(H)'!$A$1:$CZ$288))</f>
        <v>4191718</v>
      </c>
      <c r="CP182" s="176" cm="1">
        <f t="array" ref="CP182">_xlfn.XLOOKUP(CP$1,'PY1 Data(H)'!$A$1:$CZ$1,_xlfn.XLOOKUP($A182,'PY1 Data(H)'!$A$1:$A$288,'PY1 Data(H)'!$A$1:$CZ$288))</f>
        <v>0</v>
      </c>
      <c r="CQ182" s="176" cm="1">
        <f t="array" ref="CQ182">_xlfn.XLOOKUP(CQ$1,'PY1 Data(H)'!$A$1:$CZ$1,_xlfn.XLOOKUP($A182,'PY1 Data(H)'!$A$1:$A$288,'PY1 Data(H)'!$A$1:$CZ$288))</f>
        <v>0</v>
      </c>
      <c r="CR182" s="176" cm="1">
        <f t="array" ref="CR182">_xlfn.XLOOKUP(CR$1,'PY1 Data(H)'!$A$1:$CZ$1,_xlfn.XLOOKUP($A182,'PY1 Data(H)'!$A$1:$A$288,'PY1 Data(H)'!$A$1:$CZ$288))</f>
        <v>0</v>
      </c>
      <c r="CS182" s="176" cm="1">
        <f t="array" ref="CS182">_xlfn.XLOOKUP(CS$1,'PY1 Data(H)'!$A$1:$CZ$1,_xlfn.XLOOKUP($A182,'PY1 Data(H)'!$A$1:$A$288,'PY1 Data(H)'!$A$1:$CZ$288))</f>
        <v>0</v>
      </c>
      <c r="CT182" s="176" cm="1">
        <f t="array" ref="CT182">_xlfn.XLOOKUP(CT$1,'PY1 Data(H)'!$A$1:$CZ$1,_xlfn.XLOOKUP($A182,'PY1 Data(H)'!$A$1:$A$288,'PY1 Data(H)'!$A$1:$CZ$288))</f>
        <v>666025</v>
      </c>
      <c r="CU182" s="176" cm="1">
        <f t="array" ref="CU182">_xlfn.XLOOKUP(CU$1,'PY1 Data(H)'!$A$1:$CZ$1,_xlfn.XLOOKUP($A182,'PY1 Data(H)'!$A$1:$A$288,'PY1 Data(H)'!$A$1:$CZ$288))</f>
        <v>0</v>
      </c>
      <c r="CV182" s="176" cm="1">
        <f t="array" ref="CV182">_xlfn.XLOOKUP(CV$1,'PY1 Data(H)'!$A$1:$CZ$1,_xlfn.XLOOKUP($A182,'PY1 Data(H)'!$A$1:$A$288,'PY1 Data(H)'!$A$1:$CZ$288))</f>
        <v>0</v>
      </c>
      <c r="CW182" s="176" cm="1">
        <f t="array" ref="CW182">_xlfn.XLOOKUP(CW$1,'PY1 Data(H)'!$A$1:$CZ$1,_xlfn.XLOOKUP($A182,'PY1 Data(H)'!$A$1:$A$288,'PY1 Data(H)'!$A$1:$CZ$288))</f>
        <v>0</v>
      </c>
      <c r="CX182" s="176" cm="1">
        <f t="array" ref="CX182">_xlfn.XLOOKUP(CX$1,'PY1 Data(H)'!$A$1:$CZ$1,_xlfn.XLOOKUP($A182,'PY1 Data(H)'!$A$1:$A$288,'PY1 Data(H)'!$A$1:$CZ$288))</f>
        <v>0</v>
      </c>
      <c r="CY182" s="176" cm="1">
        <f t="array" ref="CY182">_xlfn.XLOOKUP(CY$1,'PY1 Data(H)'!$A$1:$CZ$1,_xlfn.XLOOKUP($A182,'PY1 Data(H)'!$A$1:$A$288,'PY1 Data(H)'!$A$1:$CZ$288))</f>
        <v>0</v>
      </c>
    </row>
    <row r="183" spans="1:103" x14ac:dyDescent="0.3">
      <c r="A183">
        <v>619</v>
      </c>
      <c r="D183" s="176" cm="1">
        <f t="array" ref="D183">_xlfn.XLOOKUP(D$1,'PY1 Data(H)'!$A$1:$CZ$1,_xlfn.XLOOKUP($A183,'PY1 Data(H)'!$A$1:$A$288,'PY1 Data(H)'!$A$1:$CZ$288))</f>
        <v>0</v>
      </c>
      <c r="E183" s="176" cm="1">
        <f t="array" ref="E183">_xlfn.XLOOKUP(E$1,'PY1 Data(H)'!$A$1:$CZ$1,_xlfn.XLOOKUP($A183,'PY1 Data(H)'!$A$1:$A$288,'PY1 Data(H)'!$A$1:$CZ$288))</f>
        <v>0</v>
      </c>
      <c r="F183" s="176" cm="1">
        <f t="array" ref="F183">_xlfn.XLOOKUP(F$1,'PY1 Data(H)'!$A$1:$CZ$1,_xlfn.XLOOKUP($A183,'PY1 Data(H)'!$A$1:$A$288,'PY1 Data(H)'!$A$1:$CZ$288))</f>
        <v>0</v>
      </c>
      <c r="G183" s="176" cm="1">
        <f t="array" ref="G183">_xlfn.XLOOKUP(G$1,'PY1 Data(H)'!$A$1:$CZ$1,_xlfn.XLOOKUP($A183,'PY1 Data(H)'!$A$1:$A$288,'PY1 Data(H)'!$A$1:$CZ$288))</f>
        <v>0</v>
      </c>
      <c r="H183" s="176" cm="1">
        <f t="array" ref="H183">_xlfn.XLOOKUP(H$1,'PY1 Data(H)'!$A$1:$CZ$1,_xlfn.XLOOKUP($A183,'PY1 Data(H)'!$A$1:$A$288,'PY1 Data(H)'!$A$1:$CZ$288))</f>
        <v>0</v>
      </c>
      <c r="I183" s="176" cm="1">
        <f t="array" ref="I183">_xlfn.XLOOKUP(I$1,'PY1 Data(H)'!$A$1:$CZ$1,_xlfn.XLOOKUP($A183,'PY1 Data(H)'!$A$1:$A$288,'PY1 Data(H)'!$A$1:$CZ$288))</f>
        <v>0</v>
      </c>
      <c r="J183" s="176" cm="1">
        <f t="array" ref="J183">_xlfn.XLOOKUP(J$1,'PY1 Data(H)'!$A$1:$CZ$1,_xlfn.XLOOKUP($A183,'PY1 Data(H)'!$A$1:$A$288,'PY1 Data(H)'!$A$1:$CZ$288))</f>
        <v>0</v>
      </c>
      <c r="K183" s="176" cm="1">
        <f t="array" ref="K183">_xlfn.XLOOKUP(K$1,'PY1 Data(H)'!$A$1:$CZ$1,_xlfn.XLOOKUP($A183,'PY1 Data(H)'!$A$1:$A$288,'PY1 Data(H)'!$A$1:$CZ$288))</f>
        <v>0</v>
      </c>
      <c r="L183" s="176" cm="1">
        <f t="array" ref="L183">_xlfn.XLOOKUP(L$1,'PY1 Data(H)'!$A$1:$CZ$1,_xlfn.XLOOKUP($A183,'PY1 Data(H)'!$A$1:$A$288,'PY1 Data(H)'!$A$1:$CZ$288))</f>
        <v>74.67</v>
      </c>
      <c r="M183" s="176" cm="1">
        <f t="array" ref="M183">_xlfn.XLOOKUP(M$1,'PY1 Data(H)'!$A$1:$CZ$1,_xlfn.XLOOKUP($A183,'PY1 Data(H)'!$A$1:$A$288,'PY1 Data(H)'!$A$1:$CZ$288))</f>
        <v>0</v>
      </c>
      <c r="N183" s="176" cm="1">
        <f t="array" ref="N183">_xlfn.XLOOKUP(N$1,'PY1 Data(H)'!$A$1:$CZ$1,_xlfn.XLOOKUP($A183,'PY1 Data(H)'!$A$1:$A$288,'PY1 Data(H)'!$A$1:$CZ$288))</f>
        <v>0</v>
      </c>
      <c r="O183" s="176" cm="1">
        <f t="array" ref="O183">_xlfn.XLOOKUP(O$1,'PY1 Data(H)'!$A$1:$CZ$1,_xlfn.XLOOKUP($A183,'PY1 Data(H)'!$A$1:$A$288,'PY1 Data(H)'!$A$1:$CZ$288))</f>
        <v>0</v>
      </c>
      <c r="P183" s="176" cm="1">
        <f t="array" ref="P183">_xlfn.XLOOKUP(P$1,'PY1 Data(H)'!$A$1:$CZ$1,_xlfn.XLOOKUP($A183,'PY1 Data(H)'!$A$1:$A$288,'PY1 Data(H)'!$A$1:$CZ$288))</f>
        <v>0</v>
      </c>
      <c r="Q183" s="176" cm="1">
        <f t="array" ref="Q183">_xlfn.XLOOKUP(Q$1,'PY1 Data(H)'!$A$1:$CZ$1,_xlfn.XLOOKUP($A183,'PY1 Data(H)'!$A$1:$A$288,'PY1 Data(H)'!$A$1:$CZ$288))</f>
        <v>0</v>
      </c>
      <c r="R183" s="176" cm="1">
        <f t="array" ref="R183">_xlfn.XLOOKUP(R$1,'PY1 Data(H)'!$A$1:$CZ$1,_xlfn.XLOOKUP($A183,'PY1 Data(H)'!$A$1:$A$288,'PY1 Data(H)'!$A$1:$CZ$288))</f>
        <v>0</v>
      </c>
      <c r="S183" s="176" cm="1">
        <f t="array" ref="S183">_xlfn.XLOOKUP(S$1,'PY1 Data(H)'!$A$1:$CZ$1,_xlfn.XLOOKUP($A183,'PY1 Data(H)'!$A$1:$A$288,'PY1 Data(H)'!$A$1:$CZ$288))</f>
        <v>0</v>
      </c>
      <c r="T183" s="176" cm="1">
        <f t="array" ref="T183">_xlfn.XLOOKUP(T$1,'PY1 Data(H)'!$A$1:$CZ$1,_xlfn.XLOOKUP($A183,'PY1 Data(H)'!$A$1:$A$288,'PY1 Data(H)'!$A$1:$CZ$288))</f>
        <v>0</v>
      </c>
      <c r="U183" s="176" cm="1">
        <f t="array" ref="U183">_xlfn.XLOOKUP(U$1,'PY1 Data(H)'!$A$1:$CZ$1,_xlfn.XLOOKUP($A183,'PY1 Data(H)'!$A$1:$A$288,'PY1 Data(H)'!$A$1:$CZ$288))</f>
        <v>0</v>
      </c>
      <c r="V183" s="176" cm="1">
        <f t="array" ref="V183">_xlfn.XLOOKUP(V$1,'PY1 Data(H)'!$A$1:$CZ$1,_xlfn.XLOOKUP($A183,'PY1 Data(H)'!$A$1:$A$288,'PY1 Data(H)'!$A$1:$CZ$288))</f>
        <v>0</v>
      </c>
      <c r="W183" s="176" cm="1">
        <f t="array" ref="W183">_xlfn.XLOOKUP(W$1,'PY1 Data(H)'!$A$1:$CZ$1,_xlfn.XLOOKUP($A183,'PY1 Data(H)'!$A$1:$A$288,'PY1 Data(H)'!$A$1:$CZ$288))</f>
        <v>0</v>
      </c>
      <c r="X183" s="176" cm="1">
        <f t="array" ref="X183">_xlfn.XLOOKUP(X$1,'PY1 Data(H)'!$A$1:$CZ$1,_xlfn.XLOOKUP($A183,'PY1 Data(H)'!$A$1:$A$288,'PY1 Data(H)'!$A$1:$CZ$288))</f>
        <v>0</v>
      </c>
      <c r="Y183" s="176" cm="1">
        <f t="array" ref="Y183">_xlfn.XLOOKUP(Y$1,'PY1 Data(H)'!$A$1:$CZ$1,_xlfn.XLOOKUP($A183,'PY1 Data(H)'!$A$1:$A$288,'PY1 Data(H)'!$A$1:$CZ$288))</f>
        <v>0</v>
      </c>
      <c r="Z183" s="176" cm="1">
        <f t="array" ref="Z183">_xlfn.XLOOKUP(Z$1,'PY1 Data(H)'!$A$1:$CZ$1,_xlfn.XLOOKUP($A183,'PY1 Data(H)'!$A$1:$A$288,'PY1 Data(H)'!$A$1:$CZ$288))</f>
        <v>0</v>
      </c>
      <c r="AA183" s="176" cm="1">
        <f t="array" ref="AA183">_xlfn.XLOOKUP(AA$1,'PY1 Data(H)'!$A$1:$CZ$1,_xlfn.XLOOKUP($A183,'PY1 Data(H)'!$A$1:$A$288,'PY1 Data(H)'!$A$1:$CZ$288))</f>
        <v>0</v>
      </c>
      <c r="AB183" s="176" cm="1">
        <f t="array" ref="AB183">_xlfn.XLOOKUP(AB$1,'PY1 Data(H)'!$A$1:$CZ$1,_xlfn.XLOOKUP($A183,'PY1 Data(H)'!$A$1:$A$288,'PY1 Data(H)'!$A$1:$CZ$288))</f>
        <v>0</v>
      </c>
      <c r="AC183" s="176" cm="1">
        <f t="array" ref="AC183">_xlfn.XLOOKUP(AC$1,'PY1 Data(H)'!$A$1:$CZ$1,_xlfn.XLOOKUP($A183,'PY1 Data(H)'!$A$1:$A$288,'PY1 Data(H)'!$A$1:$CZ$288))</f>
        <v>0</v>
      </c>
      <c r="AD183" s="176" cm="1">
        <f t="array" ref="AD183">_xlfn.XLOOKUP(AD$1,'PY1 Data(H)'!$A$1:$CZ$1,_xlfn.XLOOKUP($A183,'PY1 Data(H)'!$A$1:$A$288,'PY1 Data(H)'!$A$1:$CZ$288))</f>
        <v>0</v>
      </c>
      <c r="AE183" s="176" cm="1">
        <f t="array" ref="AE183">_xlfn.XLOOKUP(AE$1,'PY1 Data(H)'!$A$1:$CZ$1,_xlfn.XLOOKUP($A183,'PY1 Data(H)'!$A$1:$A$288,'PY1 Data(H)'!$A$1:$CZ$288))</f>
        <v>0</v>
      </c>
      <c r="AF183" s="176" cm="1">
        <f t="array" ref="AF183">_xlfn.XLOOKUP(AF$1,'PY1 Data(H)'!$A$1:$CZ$1,_xlfn.XLOOKUP($A183,'PY1 Data(H)'!$A$1:$A$288,'PY1 Data(H)'!$A$1:$CZ$288))</f>
        <v>0</v>
      </c>
      <c r="AG183" s="176" cm="1">
        <f t="array" ref="AG183">_xlfn.XLOOKUP(AG$1,'PY1 Data(H)'!$A$1:$CZ$1,_xlfn.XLOOKUP($A183,'PY1 Data(H)'!$A$1:$A$288,'PY1 Data(H)'!$A$1:$CZ$288))</f>
        <v>0</v>
      </c>
      <c r="AH183" s="176" cm="1">
        <f t="array" ref="AH183">_xlfn.XLOOKUP(AH$1,'PY1 Data(H)'!$A$1:$CZ$1,_xlfn.XLOOKUP($A183,'PY1 Data(H)'!$A$1:$A$288,'PY1 Data(H)'!$A$1:$CZ$288))</f>
        <v>0</v>
      </c>
      <c r="AI183" s="176" cm="1">
        <f t="array" ref="AI183">_xlfn.XLOOKUP(AI$1,'PY1 Data(H)'!$A$1:$CZ$1,_xlfn.XLOOKUP($A183,'PY1 Data(H)'!$A$1:$A$288,'PY1 Data(H)'!$A$1:$CZ$288))</f>
        <v>0</v>
      </c>
      <c r="AJ183" s="176" cm="1">
        <f t="array" ref="AJ183">_xlfn.XLOOKUP(AJ$1,'PY1 Data(H)'!$A$1:$CZ$1,_xlfn.XLOOKUP($A183,'PY1 Data(H)'!$A$1:$A$288,'PY1 Data(H)'!$A$1:$CZ$288))</f>
        <v>0</v>
      </c>
      <c r="AK183" s="176" cm="1">
        <f t="array" ref="AK183">_xlfn.XLOOKUP(AK$1,'PY1 Data(H)'!$A$1:$CZ$1,_xlfn.XLOOKUP($A183,'PY1 Data(H)'!$A$1:$A$288,'PY1 Data(H)'!$A$1:$CZ$288))</f>
        <v>0</v>
      </c>
      <c r="AL183" s="176" cm="1">
        <f t="array" ref="AL183">_xlfn.XLOOKUP(AL$1,'PY1 Data(H)'!$A$1:$CZ$1,_xlfn.XLOOKUP($A183,'PY1 Data(H)'!$A$1:$A$288,'PY1 Data(H)'!$A$1:$CZ$288))</f>
        <v>0</v>
      </c>
      <c r="AM183" s="176" cm="1">
        <f t="array" ref="AM183">_xlfn.XLOOKUP(AM$1,'PY1 Data(H)'!$A$1:$CZ$1,_xlfn.XLOOKUP($A183,'PY1 Data(H)'!$A$1:$A$288,'PY1 Data(H)'!$A$1:$CZ$288))</f>
        <v>0</v>
      </c>
      <c r="AN183" s="176" cm="1">
        <f t="array" ref="AN183">_xlfn.XLOOKUP(AN$1,'PY1 Data(H)'!$A$1:$CZ$1,_xlfn.XLOOKUP($A183,'PY1 Data(H)'!$A$1:$A$288,'PY1 Data(H)'!$A$1:$CZ$288))</f>
        <v>0</v>
      </c>
      <c r="AO183" s="176" cm="1">
        <f t="array" ref="AO183">_xlfn.XLOOKUP(AO$1,'PY1 Data(H)'!$A$1:$CZ$1,_xlfn.XLOOKUP($A183,'PY1 Data(H)'!$A$1:$A$288,'PY1 Data(H)'!$A$1:$CZ$288))</f>
        <v>0</v>
      </c>
      <c r="AP183" s="176" cm="1">
        <f t="array" ref="AP183">_xlfn.XLOOKUP(AP$1,'PY1 Data(H)'!$A$1:$CZ$1,_xlfn.XLOOKUP($A183,'PY1 Data(H)'!$A$1:$A$288,'PY1 Data(H)'!$A$1:$CZ$288))</f>
        <v>0</v>
      </c>
      <c r="AQ183" s="176" cm="1">
        <f t="array" ref="AQ183">_xlfn.XLOOKUP(AQ$1,'PY1 Data(H)'!$A$1:$CZ$1,_xlfn.XLOOKUP($A183,'PY1 Data(H)'!$A$1:$A$288,'PY1 Data(H)'!$A$1:$CZ$288))</f>
        <v>0</v>
      </c>
      <c r="AR183" s="176" cm="1">
        <f t="array" ref="AR183">_xlfn.XLOOKUP(AR$1,'PY1 Data(H)'!$A$1:$CZ$1,_xlfn.XLOOKUP($A183,'PY1 Data(H)'!$A$1:$A$288,'PY1 Data(H)'!$A$1:$CZ$288))</f>
        <v>0</v>
      </c>
      <c r="AS183" s="176" cm="1">
        <f t="array" ref="AS183">_xlfn.XLOOKUP(AS$1,'PY1 Data(H)'!$A$1:$CZ$1,_xlfn.XLOOKUP($A183,'PY1 Data(H)'!$A$1:$A$288,'PY1 Data(H)'!$A$1:$CZ$288))</f>
        <v>0</v>
      </c>
      <c r="AT183" s="176" cm="1">
        <f t="array" ref="AT183">_xlfn.XLOOKUP(AT$1,'PY1 Data(H)'!$A$1:$CZ$1,_xlfn.XLOOKUP($A183,'PY1 Data(H)'!$A$1:$A$288,'PY1 Data(H)'!$A$1:$CZ$288))</f>
        <v>2.9</v>
      </c>
      <c r="AU183" s="176" cm="1">
        <f t="array" ref="AU183">_xlfn.XLOOKUP(AU$1,'PY1 Data(H)'!$A$1:$CZ$1,_xlfn.XLOOKUP($A183,'PY1 Data(H)'!$A$1:$A$288,'PY1 Data(H)'!$A$1:$CZ$288))</f>
        <v>0</v>
      </c>
      <c r="AV183" s="176" cm="1">
        <f t="array" ref="AV183">_xlfn.XLOOKUP(AV$1,'PY1 Data(H)'!$A$1:$CZ$1,_xlfn.XLOOKUP($A183,'PY1 Data(H)'!$A$1:$A$288,'PY1 Data(H)'!$A$1:$CZ$288))</f>
        <v>0</v>
      </c>
      <c r="AW183" s="176" cm="1">
        <f t="array" ref="AW183">_xlfn.XLOOKUP(AW$1,'PY1 Data(H)'!$A$1:$CZ$1,_xlfn.XLOOKUP($A183,'PY1 Data(H)'!$A$1:$A$288,'PY1 Data(H)'!$A$1:$CZ$288))</f>
        <v>0</v>
      </c>
      <c r="AX183" s="176" cm="1">
        <f t="array" ref="AX183">_xlfn.XLOOKUP(AX$1,'PY1 Data(H)'!$A$1:$CZ$1,_xlfn.XLOOKUP($A183,'PY1 Data(H)'!$A$1:$A$288,'PY1 Data(H)'!$A$1:$CZ$288))</f>
        <v>0</v>
      </c>
      <c r="AY183" s="176" cm="1">
        <f t="array" ref="AY183">_xlfn.XLOOKUP(AY$1,'PY1 Data(H)'!$A$1:$CZ$1,_xlfn.XLOOKUP($A183,'PY1 Data(H)'!$A$1:$A$288,'PY1 Data(H)'!$A$1:$CZ$288))</f>
        <v>0</v>
      </c>
      <c r="AZ183" s="176" cm="1">
        <f t="array" ref="AZ183">_xlfn.XLOOKUP(AZ$1,'PY1 Data(H)'!$A$1:$CZ$1,_xlfn.XLOOKUP($A183,'PY1 Data(H)'!$A$1:$A$288,'PY1 Data(H)'!$A$1:$CZ$288))</f>
        <v>0</v>
      </c>
      <c r="BA183" s="176" cm="1">
        <f t="array" ref="BA183">_xlfn.XLOOKUP(BA$1,'PY1 Data(H)'!$A$1:$CZ$1,_xlfn.XLOOKUP($A183,'PY1 Data(H)'!$A$1:$A$288,'PY1 Data(H)'!$A$1:$CZ$288))</f>
        <v>0</v>
      </c>
      <c r="BB183" s="176" cm="1">
        <f t="array" ref="BB183">_xlfn.XLOOKUP(BB$1,'PY1 Data(H)'!$A$1:$CZ$1,_xlfn.XLOOKUP($A183,'PY1 Data(H)'!$A$1:$A$288,'PY1 Data(H)'!$A$1:$CZ$288))</f>
        <v>0</v>
      </c>
      <c r="BC183" s="176" cm="1">
        <f t="array" ref="BC183">_xlfn.XLOOKUP(BC$1,'PY1 Data(H)'!$A$1:$CZ$1,_xlfn.XLOOKUP($A183,'PY1 Data(H)'!$A$1:$A$288,'PY1 Data(H)'!$A$1:$CZ$288))</f>
        <v>0</v>
      </c>
      <c r="BD183" s="176" cm="1">
        <f t="array" ref="BD183">_xlfn.XLOOKUP(BD$1,'PY1 Data(H)'!$A$1:$CZ$1,_xlfn.XLOOKUP($A183,'PY1 Data(H)'!$A$1:$A$288,'PY1 Data(H)'!$A$1:$CZ$288))</f>
        <v>0</v>
      </c>
      <c r="BE183" s="176" cm="1">
        <f t="array" ref="BE183">_xlfn.XLOOKUP(BE$1,'PY1 Data(H)'!$A$1:$CZ$1,_xlfn.XLOOKUP($A183,'PY1 Data(H)'!$A$1:$A$288,'PY1 Data(H)'!$A$1:$CZ$288))</f>
        <v>0</v>
      </c>
      <c r="BF183" s="176" cm="1">
        <f t="array" ref="BF183">_xlfn.XLOOKUP(BF$1,'PY1 Data(H)'!$A$1:$CZ$1,_xlfn.XLOOKUP($A183,'PY1 Data(H)'!$A$1:$A$288,'PY1 Data(H)'!$A$1:$CZ$288))</f>
        <v>0</v>
      </c>
      <c r="BG183" s="176" cm="1">
        <f t="array" ref="BG183">_xlfn.XLOOKUP(BG$1,'PY1 Data(H)'!$A$1:$CZ$1,_xlfn.XLOOKUP($A183,'PY1 Data(H)'!$A$1:$A$288,'PY1 Data(H)'!$A$1:$CZ$288))</f>
        <v>0</v>
      </c>
      <c r="BH183" s="176" cm="1">
        <f t="array" ref="BH183">_xlfn.XLOOKUP(BH$1,'PY1 Data(H)'!$A$1:$CZ$1,_xlfn.XLOOKUP($A183,'PY1 Data(H)'!$A$1:$A$288,'PY1 Data(H)'!$A$1:$CZ$288))</f>
        <v>0</v>
      </c>
      <c r="BI183" s="176" cm="1">
        <f t="array" ref="BI183">_xlfn.XLOOKUP(BI$1,'PY1 Data(H)'!$A$1:$CZ$1,_xlfn.XLOOKUP($A183,'PY1 Data(H)'!$A$1:$A$288,'PY1 Data(H)'!$A$1:$CZ$288))</f>
        <v>0</v>
      </c>
      <c r="BJ183" s="176" cm="1">
        <f t="array" ref="BJ183">_xlfn.XLOOKUP(BJ$1,'PY1 Data(H)'!$A$1:$CZ$1,_xlfn.XLOOKUP($A183,'PY1 Data(H)'!$A$1:$A$288,'PY1 Data(H)'!$A$1:$CZ$288))</f>
        <v>0</v>
      </c>
      <c r="BK183" s="176" cm="1">
        <f t="array" ref="BK183">_xlfn.XLOOKUP(BK$1,'PY1 Data(H)'!$A$1:$CZ$1,_xlfn.XLOOKUP($A183,'PY1 Data(H)'!$A$1:$A$288,'PY1 Data(H)'!$A$1:$CZ$288))</f>
        <v>0</v>
      </c>
      <c r="BL183" s="176" cm="1">
        <f t="array" ref="BL183">_xlfn.XLOOKUP(BL$1,'PY1 Data(H)'!$A$1:$CZ$1,_xlfn.XLOOKUP($A183,'PY1 Data(H)'!$A$1:$A$288,'PY1 Data(H)'!$A$1:$CZ$288))</f>
        <v>0</v>
      </c>
      <c r="BM183" s="176" cm="1">
        <f t="array" ref="BM183">_xlfn.XLOOKUP(BM$1,'PY1 Data(H)'!$A$1:$CZ$1,_xlfn.XLOOKUP($A183,'PY1 Data(H)'!$A$1:$A$288,'PY1 Data(H)'!$A$1:$CZ$288))</f>
        <v>0</v>
      </c>
      <c r="BN183" s="176" cm="1">
        <f t="array" ref="BN183">_xlfn.XLOOKUP(BN$1,'PY1 Data(H)'!$A$1:$CZ$1,_xlfn.XLOOKUP($A183,'PY1 Data(H)'!$A$1:$A$288,'PY1 Data(H)'!$A$1:$CZ$288))</f>
        <v>0</v>
      </c>
      <c r="BO183" s="176" cm="1">
        <f t="array" ref="BO183">_xlfn.XLOOKUP(BO$1,'PY1 Data(H)'!$A$1:$CZ$1,_xlfn.XLOOKUP($A183,'PY1 Data(H)'!$A$1:$A$288,'PY1 Data(H)'!$A$1:$CZ$288))</f>
        <v>0</v>
      </c>
      <c r="BP183" s="176" cm="1">
        <f t="array" ref="BP183">_xlfn.XLOOKUP(BP$1,'PY1 Data(H)'!$A$1:$CZ$1,_xlfn.XLOOKUP($A183,'PY1 Data(H)'!$A$1:$A$288,'PY1 Data(H)'!$A$1:$CZ$288))</f>
        <v>0</v>
      </c>
      <c r="BQ183" s="176" cm="1">
        <f t="array" ref="BQ183">_xlfn.XLOOKUP(BQ$1,'PY1 Data(H)'!$A$1:$CZ$1,_xlfn.XLOOKUP($A183,'PY1 Data(H)'!$A$1:$A$288,'PY1 Data(H)'!$A$1:$CZ$288))</f>
        <v>0</v>
      </c>
      <c r="BR183" s="176" cm="1">
        <f t="array" ref="BR183">_xlfn.XLOOKUP(BR$1,'PY1 Data(H)'!$A$1:$CZ$1,_xlfn.XLOOKUP($A183,'PY1 Data(H)'!$A$1:$A$288,'PY1 Data(H)'!$A$1:$CZ$288))</f>
        <v>0</v>
      </c>
      <c r="BS183" s="176" cm="1">
        <f t="array" ref="BS183">_xlfn.XLOOKUP(BS$1,'PY1 Data(H)'!$A$1:$CZ$1,_xlfn.XLOOKUP($A183,'PY1 Data(H)'!$A$1:$A$288,'PY1 Data(H)'!$A$1:$CZ$288))</f>
        <v>0</v>
      </c>
      <c r="BT183" s="176" cm="1">
        <f t="array" ref="BT183">_xlfn.XLOOKUP(BT$1,'PY1 Data(H)'!$A$1:$CZ$1,_xlfn.XLOOKUP($A183,'PY1 Data(H)'!$A$1:$A$288,'PY1 Data(H)'!$A$1:$CZ$288))</f>
        <v>0</v>
      </c>
      <c r="BU183" s="176" cm="1">
        <f t="array" ref="BU183">_xlfn.XLOOKUP(BU$1,'PY1 Data(H)'!$A$1:$CZ$1,_xlfn.XLOOKUP($A183,'PY1 Data(H)'!$A$1:$A$288,'PY1 Data(H)'!$A$1:$CZ$288))</f>
        <v>0</v>
      </c>
      <c r="BV183" s="176" cm="1">
        <f t="array" ref="BV183">_xlfn.XLOOKUP(BV$1,'PY1 Data(H)'!$A$1:$CZ$1,_xlfn.XLOOKUP($A183,'PY1 Data(H)'!$A$1:$A$288,'PY1 Data(H)'!$A$1:$CZ$288))</f>
        <v>0</v>
      </c>
      <c r="BW183" s="176" cm="1">
        <f t="array" ref="BW183">_xlfn.XLOOKUP(BW$1,'PY1 Data(H)'!$A$1:$CZ$1,_xlfn.XLOOKUP($A183,'PY1 Data(H)'!$A$1:$A$288,'PY1 Data(H)'!$A$1:$CZ$288))</f>
        <v>0</v>
      </c>
      <c r="BX183" s="176" cm="1">
        <f t="array" ref="BX183">_xlfn.XLOOKUP(BX$1,'PY1 Data(H)'!$A$1:$CZ$1,_xlfn.XLOOKUP($A183,'PY1 Data(H)'!$A$1:$A$288,'PY1 Data(H)'!$A$1:$CZ$288))</f>
        <v>0</v>
      </c>
      <c r="BY183" s="176" cm="1">
        <f t="array" ref="BY183">_xlfn.XLOOKUP(BY$1,'PY1 Data(H)'!$A$1:$CZ$1,_xlfn.XLOOKUP($A183,'PY1 Data(H)'!$A$1:$A$288,'PY1 Data(H)'!$A$1:$CZ$288))</f>
        <v>0</v>
      </c>
      <c r="BZ183" s="176" cm="1">
        <f t="array" ref="BZ183">_xlfn.XLOOKUP(BZ$1,'PY1 Data(H)'!$A$1:$CZ$1,_xlfn.XLOOKUP($A183,'PY1 Data(H)'!$A$1:$A$288,'PY1 Data(H)'!$A$1:$CZ$288))</f>
        <v>0</v>
      </c>
      <c r="CA183" s="176" cm="1">
        <f t="array" ref="CA183">_xlfn.XLOOKUP(CA$1,'PY1 Data(H)'!$A$1:$CZ$1,_xlfn.XLOOKUP($A183,'PY1 Data(H)'!$A$1:$A$288,'PY1 Data(H)'!$A$1:$CZ$288))</f>
        <v>0</v>
      </c>
      <c r="CB183" s="176" cm="1">
        <f t="array" ref="CB183">_xlfn.XLOOKUP(CB$1,'PY1 Data(H)'!$A$1:$CZ$1,_xlfn.XLOOKUP($A183,'PY1 Data(H)'!$A$1:$A$288,'PY1 Data(H)'!$A$1:$CZ$288))</f>
        <v>0</v>
      </c>
      <c r="CC183" s="176" cm="1">
        <f t="array" ref="CC183">_xlfn.XLOOKUP(CC$1,'PY1 Data(H)'!$A$1:$CZ$1,_xlfn.XLOOKUP($A183,'PY1 Data(H)'!$A$1:$A$288,'PY1 Data(H)'!$A$1:$CZ$288))</f>
        <v>0</v>
      </c>
      <c r="CD183" s="176" cm="1">
        <f t="array" ref="CD183">_xlfn.XLOOKUP(CD$1,'PY1 Data(H)'!$A$1:$CZ$1,_xlfn.XLOOKUP($A183,'PY1 Data(H)'!$A$1:$A$288,'PY1 Data(H)'!$A$1:$CZ$288))</f>
        <v>0</v>
      </c>
      <c r="CE183" s="176" cm="1">
        <f t="array" ref="CE183">_xlfn.XLOOKUP(CE$1,'PY1 Data(H)'!$A$1:$CZ$1,_xlfn.XLOOKUP($A183,'PY1 Data(H)'!$A$1:$A$288,'PY1 Data(H)'!$A$1:$CZ$288))</f>
        <v>0</v>
      </c>
      <c r="CF183" s="176" cm="1">
        <f t="array" ref="CF183">_xlfn.XLOOKUP(CF$1,'PY1 Data(H)'!$A$1:$CZ$1,_xlfn.XLOOKUP($A183,'PY1 Data(H)'!$A$1:$A$288,'PY1 Data(H)'!$A$1:$CZ$288))</f>
        <v>0</v>
      </c>
      <c r="CG183" s="176" cm="1">
        <f t="array" ref="CG183">_xlfn.XLOOKUP(CG$1,'PY1 Data(H)'!$A$1:$CZ$1,_xlfn.XLOOKUP($A183,'PY1 Data(H)'!$A$1:$A$288,'PY1 Data(H)'!$A$1:$CZ$288))</f>
        <v>0</v>
      </c>
      <c r="CH183" s="176" cm="1">
        <f t="array" ref="CH183">_xlfn.XLOOKUP(CH$1,'PY1 Data(H)'!$A$1:$CZ$1,_xlfn.XLOOKUP($A183,'PY1 Data(H)'!$A$1:$A$288,'PY1 Data(H)'!$A$1:$CZ$288))</f>
        <v>0</v>
      </c>
      <c r="CI183" s="176" cm="1">
        <f t="array" ref="CI183">_xlfn.XLOOKUP(CI$1,'PY1 Data(H)'!$A$1:$CZ$1,_xlfn.XLOOKUP($A183,'PY1 Data(H)'!$A$1:$A$288,'PY1 Data(H)'!$A$1:$CZ$288))</f>
        <v>0</v>
      </c>
      <c r="CJ183" s="176" cm="1">
        <f t="array" ref="CJ183">_xlfn.XLOOKUP(CJ$1,'PY1 Data(H)'!$A$1:$CZ$1,_xlfn.XLOOKUP($A183,'PY1 Data(H)'!$A$1:$A$288,'PY1 Data(H)'!$A$1:$CZ$288))</f>
        <v>0</v>
      </c>
      <c r="CK183" s="176" cm="1">
        <f t="array" ref="CK183">_xlfn.XLOOKUP(CK$1,'PY1 Data(H)'!$A$1:$CZ$1,_xlfn.XLOOKUP($A183,'PY1 Data(H)'!$A$1:$A$288,'PY1 Data(H)'!$A$1:$CZ$288))</f>
        <v>0</v>
      </c>
      <c r="CL183" s="176" cm="1">
        <f t="array" ref="CL183">_xlfn.XLOOKUP(CL$1,'PY1 Data(H)'!$A$1:$CZ$1,_xlfn.XLOOKUP($A183,'PY1 Data(H)'!$A$1:$A$288,'PY1 Data(H)'!$A$1:$CZ$288))</f>
        <v>0</v>
      </c>
      <c r="CM183" s="176" cm="1">
        <f t="array" ref="CM183">_xlfn.XLOOKUP(CM$1,'PY1 Data(H)'!$A$1:$CZ$1,_xlfn.XLOOKUP($A183,'PY1 Data(H)'!$A$1:$A$288,'PY1 Data(H)'!$A$1:$CZ$288))</f>
        <v>0</v>
      </c>
      <c r="CN183" s="176" cm="1">
        <f t="array" ref="CN183">_xlfn.XLOOKUP(CN$1,'PY1 Data(H)'!$A$1:$CZ$1,_xlfn.XLOOKUP($A183,'PY1 Data(H)'!$A$1:$A$288,'PY1 Data(H)'!$A$1:$CZ$288))</f>
        <v>0</v>
      </c>
      <c r="CO183" s="176" cm="1">
        <f t="array" ref="CO183">_xlfn.XLOOKUP(CO$1,'PY1 Data(H)'!$A$1:$CZ$1,_xlfn.XLOOKUP($A183,'PY1 Data(H)'!$A$1:$A$288,'PY1 Data(H)'!$A$1:$CZ$288))</f>
        <v>20.100000000000001</v>
      </c>
      <c r="CP183" s="176" cm="1">
        <f t="array" ref="CP183">_xlfn.XLOOKUP(CP$1,'PY1 Data(H)'!$A$1:$CZ$1,_xlfn.XLOOKUP($A183,'PY1 Data(H)'!$A$1:$A$288,'PY1 Data(H)'!$A$1:$CZ$288))</f>
        <v>0</v>
      </c>
      <c r="CQ183" s="176" cm="1">
        <f t="array" ref="CQ183">_xlfn.XLOOKUP(CQ$1,'PY1 Data(H)'!$A$1:$CZ$1,_xlfn.XLOOKUP($A183,'PY1 Data(H)'!$A$1:$A$288,'PY1 Data(H)'!$A$1:$CZ$288))</f>
        <v>0</v>
      </c>
      <c r="CR183" s="176" cm="1">
        <f t="array" ref="CR183">_xlfn.XLOOKUP(CR$1,'PY1 Data(H)'!$A$1:$CZ$1,_xlfn.XLOOKUP($A183,'PY1 Data(H)'!$A$1:$A$288,'PY1 Data(H)'!$A$1:$CZ$288))</f>
        <v>0</v>
      </c>
      <c r="CS183" s="176" cm="1">
        <f t="array" ref="CS183">_xlfn.XLOOKUP(CS$1,'PY1 Data(H)'!$A$1:$CZ$1,_xlfn.XLOOKUP($A183,'PY1 Data(H)'!$A$1:$A$288,'PY1 Data(H)'!$A$1:$CZ$288))</f>
        <v>0</v>
      </c>
      <c r="CT183" s="176" cm="1">
        <f t="array" ref="CT183">_xlfn.XLOOKUP(CT$1,'PY1 Data(H)'!$A$1:$CZ$1,_xlfn.XLOOKUP($A183,'PY1 Data(H)'!$A$1:$A$288,'PY1 Data(H)'!$A$1:$CZ$288))</f>
        <v>55.6</v>
      </c>
      <c r="CU183" s="176" cm="1">
        <f t="array" ref="CU183">_xlfn.XLOOKUP(CU$1,'PY1 Data(H)'!$A$1:$CZ$1,_xlfn.XLOOKUP($A183,'PY1 Data(H)'!$A$1:$A$288,'PY1 Data(H)'!$A$1:$CZ$288))</f>
        <v>0</v>
      </c>
      <c r="CV183" s="176" cm="1">
        <f t="array" ref="CV183">_xlfn.XLOOKUP(CV$1,'PY1 Data(H)'!$A$1:$CZ$1,_xlfn.XLOOKUP($A183,'PY1 Data(H)'!$A$1:$A$288,'PY1 Data(H)'!$A$1:$CZ$288))</f>
        <v>0</v>
      </c>
      <c r="CW183" s="176" cm="1">
        <f t="array" ref="CW183">_xlfn.XLOOKUP(CW$1,'PY1 Data(H)'!$A$1:$CZ$1,_xlfn.XLOOKUP($A183,'PY1 Data(H)'!$A$1:$A$288,'PY1 Data(H)'!$A$1:$CZ$288))</f>
        <v>0</v>
      </c>
      <c r="CX183" s="176" cm="1">
        <f t="array" ref="CX183">_xlfn.XLOOKUP(CX$1,'PY1 Data(H)'!$A$1:$CZ$1,_xlfn.XLOOKUP($A183,'PY1 Data(H)'!$A$1:$A$288,'PY1 Data(H)'!$A$1:$CZ$288))</f>
        <v>0</v>
      </c>
      <c r="CY183" s="176" cm="1">
        <f t="array" ref="CY183">_xlfn.XLOOKUP(CY$1,'PY1 Data(H)'!$A$1:$CZ$1,_xlfn.XLOOKUP($A183,'PY1 Data(H)'!$A$1:$A$288,'PY1 Data(H)'!$A$1:$CZ$288))</f>
        <v>0</v>
      </c>
    </row>
    <row r="184" spans="1:103" x14ac:dyDescent="0.3">
      <c r="D184" s="176" t="e" cm="1">
        <f t="array" ref="D184">_xlfn.XLOOKUP(D$1,'PY1 Data(H)'!$A$1:$CZ$1,_xlfn.XLOOKUP($A184,'PY1 Data(H)'!$A$1:$A$288,'PY1 Data(H)'!$A$1:$CZ$288))</f>
        <v>#N/A</v>
      </c>
      <c r="E184" s="176" t="e" cm="1">
        <f t="array" ref="E184">_xlfn.XLOOKUP(E$1,'PY1 Data(H)'!$A$1:$CZ$1,_xlfn.XLOOKUP($A184,'PY1 Data(H)'!$A$1:$A$288,'PY1 Data(H)'!$A$1:$CZ$288))</f>
        <v>#N/A</v>
      </c>
      <c r="F184" s="176" t="e" cm="1">
        <f t="array" ref="F184">_xlfn.XLOOKUP(F$1,'PY1 Data(H)'!$A$1:$CZ$1,_xlfn.XLOOKUP($A184,'PY1 Data(H)'!$A$1:$A$288,'PY1 Data(H)'!$A$1:$CZ$288))</f>
        <v>#N/A</v>
      </c>
      <c r="G184" s="176" t="e" cm="1">
        <f t="array" ref="G184">_xlfn.XLOOKUP(G$1,'PY1 Data(H)'!$A$1:$CZ$1,_xlfn.XLOOKUP($A184,'PY1 Data(H)'!$A$1:$A$288,'PY1 Data(H)'!$A$1:$CZ$288))</f>
        <v>#N/A</v>
      </c>
      <c r="H184" s="176" t="e" cm="1">
        <f t="array" ref="H184">_xlfn.XLOOKUP(H$1,'PY1 Data(H)'!$A$1:$CZ$1,_xlfn.XLOOKUP($A184,'PY1 Data(H)'!$A$1:$A$288,'PY1 Data(H)'!$A$1:$CZ$288))</f>
        <v>#N/A</v>
      </c>
      <c r="I184" s="176" t="e" cm="1">
        <f t="array" ref="I184">_xlfn.XLOOKUP(I$1,'PY1 Data(H)'!$A$1:$CZ$1,_xlfn.XLOOKUP($A184,'PY1 Data(H)'!$A$1:$A$288,'PY1 Data(H)'!$A$1:$CZ$288))</f>
        <v>#N/A</v>
      </c>
      <c r="J184" s="176" t="e" cm="1">
        <f t="array" ref="J184">_xlfn.XLOOKUP(J$1,'PY1 Data(H)'!$A$1:$CZ$1,_xlfn.XLOOKUP($A184,'PY1 Data(H)'!$A$1:$A$288,'PY1 Data(H)'!$A$1:$CZ$288))</f>
        <v>#N/A</v>
      </c>
      <c r="K184" s="176" t="e" cm="1">
        <f t="array" ref="K184">_xlfn.XLOOKUP(K$1,'PY1 Data(H)'!$A$1:$CZ$1,_xlfn.XLOOKUP($A184,'PY1 Data(H)'!$A$1:$A$288,'PY1 Data(H)'!$A$1:$CZ$288))</f>
        <v>#N/A</v>
      </c>
      <c r="L184" s="176" t="e" cm="1">
        <f t="array" ref="L184">_xlfn.XLOOKUP(L$1,'PY1 Data(H)'!$A$1:$CZ$1,_xlfn.XLOOKUP($A184,'PY1 Data(H)'!$A$1:$A$288,'PY1 Data(H)'!$A$1:$CZ$288))</f>
        <v>#N/A</v>
      </c>
      <c r="M184" s="176" t="e" cm="1">
        <f t="array" ref="M184">_xlfn.XLOOKUP(M$1,'PY1 Data(H)'!$A$1:$CZ$1,_xlfn.XLOOKUP($A184,'PY1 Data(H)'!$A$1:$A$288,'PY1 Data(H)'!$A$1:$CZ$288))</f>
        <v>#N/A</v>
      </c>
      <c r="N184" s="176" t="e" cm="1">
        <f t="array" ref="N184">_xlfn.XLOOKUP(N$1,'PY1 Data(H)'!$A$1:$CZ$1,_xlfn.XLOOKUP($A184,'PY1 Data(H)'!$A$1:$A$288,'PY1 Data(H)'!$A$1:$CZ$288))</f>
        <v>#N/A</v>
      </c>
      <c r="O184" s="176" t="e" cm="1">
        <f t="array" ref="O184">_xlfn.XLOOKUP(O$1,'PY1 Data(H)'!$A$1:$CZ$1,_xlfn.XLOOKUP($A184,'PY1 Data(H)'!$A$1:$A$288,'PY1 Data(H)'!$A$1:$CZ$288))</f>
        <v>#N/A</v>
      </c>
      <c r="P184" s="176" t="e" cm="1">
        <f t="array" ref="P184">_xlfn.XLOOKUP(P$1,'PY1 Data(H)'!$A$1:$CZ$1,_xlfn.XLOOKUP($A184,'PY1 Data(H)'!$A$1:$A$288,'PY1 Data(H)'!$A$1:$CZ$288))</f>
        <v>#N/A</v>
      </c>
      <c r="Q184" s="176" t="e" cm="1">
        <f t="array" ref="Q184">_xlfn.XLOOKUP(Q$1,'PY1 Data(H)'!$A$1:$CZ$1,_xlfn.XLOOKUP($A184,'PY1 Data(H)'!$A$1:$A$288,'PY1 Data(H)'!$A$1:$CZ$288))</f>
        <v>#N/A</v>
      </c>
      <c r="R184" s="176" t="e" cm="1">
        <f t="array" ref="R184">_xlfn.XLOOKUP(R$1,'PY1 Data(H)'!$A$1:$CZ$1,_xlfn.XLOOKUP($A184,'PY1 Data(H)'!$A$1:$A$288,'PY1 Data(H)'!$A$1:$CZ$288))</f>
        <v>#N/A</v>
      </c>
      <c r="S184" s="176" t="e" cm="1">
        <f t="array" ref="S184">_xlfn.XLOOKUP(S$1,'PY1 Data(H)'!$A$1:$CZ$1,_xlfn.XLOOKUP($A184,'PY1 Data(H)'!$A$1:$A$288,'PY1 Data(H)'!$A$1:$CZ$288))</f>
        <v>#N/A</v>
      </c>
      <c r="T184" s="176" t="e" cm="1">
        <f t="array" ref="T184">_xlfn.XLOOKUP(T$1,'PY1 Data(H)'!$A$1:$CZ$1,_xlfn.XLOOKUP($A184,'PY1 Data(H)'!$A$1:$A$288,'PY1 Data(H)'!$A$1:$CZ$288))</f>
        <v>#N/A</v>
      </c>
      <c r="U184" s="176" t="e" cm="1">
        <f t="array" ref="U184">_xlfn.XLOOKUP(U$1,'PY1 Data(H)'!$A$1:$CZ$1,_xlfn.XLOOKUP($A184,'PY1 Data(H)'!$A$1:$A$288,'PY1 Data(H)'!$A$1:$CZ$288))</f>
        <v>#N/A</v>
      </c>
      <c r="V184" s="176" t="e" cm="1">
        <f t="array" ref="V184">_xlfn.XLOOKUP(V$1,'PY1 Data(H)'!$A$1:$CZ$1,_xlfn.XLOOKUP($A184,'PY1 Data(H)'!$A$1:$A$288,'PY1 Data(H)'!$A$1:$CZ$288))</f>
        <v>#N/A</v>
      </c>
      <c r="W184" s="176" t="e" cm="1">
        <f t="array" ref="W184">_xlfn.XLOOKUP(W$1,'PY1 Data(H)'!$A$1:$CZ$1,_xlfn.XLOOKUP($A184,'PY1 Data(H)'!$A$1:$A$288,'PY1 Data(H)'!$A$1:$CZ$288))</f>
        <v>#N/A</v>
      </c>
      <c r="X184" s="176" t="e" cm="1">
        <f t="array" ref="X184">_xlfn.XLOOKUP(X$1,'PY1 Data(H)'!$A$1:$CZ$1,_xlfn.XLOOKUP($A184,'PY1 Data(H)'!$A$1:$A$288,'PY1 Data(H)'!$A$1:$CZ$288))</f>
        <v>#N/A</v>
      </c>
      <c r="Y184" s="176" t="e" cm="1">
        <f t="array" ref="Y184">_xlfn.XLOOKUP(Y$1,'PY1 Data(H)'!$A$1:$CZ$1,_xlfn.XLOOKUP($A184,'PY1 Data(H)'!$A$1:$A$288,'PY1 Data(H)'!$A$1:$CZ$288))</f>
        <v>#N/A</v>
      </c>
      <c r="Z184" s="176" t="e" cm="1">
        <f t="array" ref="Z184">_xlfn.XLOOKUP(Z$1,'PY1 Data(H)'!$A$1:$CZ$1,_xlfn.XLOOKUP($A184,'PY1 Data(H)'!$A$1:$A$288,'PY1 Data(H)'!$A$1:$CZ$288))</f>
        <v>#N/A</v>
      </c>
      <c r="AA184" s="176" t="e" cm="1">
        <f t="array" ref="AA184">_xlfn.XLOOKUP(AA$1,'PY1 Data(H)'!$A$1:$CZ$1,_xlfn.XLOOKUP($A184,'PY1 Data(H)'!$A$1:$A$288,'PY1 Data(H)'!$A$1:$CZ$288))</f>
        <v>#N/A</v>
      </c>
      <c r="AB184" s="176" t="e" cm="1">
        <f t="array" ref="AB184">_xlfn.XLOOKUP(AB$1,'PY1 Data(H)'!$A$1:$CZ$1,_xlfn.XLOOKUP($A184,'PY1 Data(H)'!$A$1:$A$288,'PY1 Data(H)'!$A$1:$CZ$288))</f>
        <v>#N/A</v>
      </c>
      <c r="AC184" s="176" t="e" cm="1">
        <f t="array" ref="AC184">_xlfn.XLOOKUP(AC$1,'PY1 Data(H)'!$A$1:$CZ$1,_xlfn.XLOOKUP($A184,'PY1 Data(H)'!$A$1:$A$288,'PY1 Data(H)'!$A$1:$CZ$288))</f>
        <v>#N/A</v>
      </c>
      <c r="AD184" s="176" t="e" cm="1">
        <f t="array" ref="AD184">_xlfn.XLOOKUP(AD$1,'PY1 Data(H)'!$A$1:$CZ$1,_xlfn.XLOOKUP($A184,'PY1 Data(H)'!$A$1:$A$288,'PY1 Data(H)'!$A$1:$CZ$288))</f>
        <v>#N/A</v>
      </c>
      <c r="AE184" s="176" t="e" cm="1">
        <f t="array" ref="AE184">_xlfn.XLOOKUP(AE$1,'PY1 Data(H)'!$A$1:$CZ$1,_xlfn.XLOOKUP($A184,'PY1 Data(H)'!$A$1:$A$288,'PY1 Data(H)'!$A$1:$CZ$288))</f>
        <v>#N/A</v>
      </c>
      <c r="AF184" s="176" t="e" cm="1">
        <f t="array" ref="AF184">_xlfn.XLOOKUP(AF$1,'PY1 Data(H)'!$A$1:$CZ$1,_xlfn.XLOOKUP($A184,'PY1 Data(H)'!$A$1:$A$288,'PY1 Data(H)'!$A$1:$CZ$288))</f>
        <v>#N/A</v>
      </c>
      <c r="AG184" s="176" t="e" cm="1">
        <f t="array" ref="AG184">_xlfn.XLOOKUP(AG$1,'PY1 Data(H)'!$A$1:$CZ$1,_xlfn.XLOOKUP($A184,'PY1 Data(H)'!$A$1:$A$288,'PY1 Data(H)'!$A$1:$CZ$288))</f>
        <v>#N/A</v>
      </c>
      <c r="AH184" s="176" t="e" cm="1">
        <f t="array" ref="AH184">_xlfn.XLOOKUP(AH$1,'PY1 Data(H)'!$A$1:$CZ$1,_xlfn.XLOOKUP($A184,'PY1 Data(H)'!$A$1:$A$288,'PY1 Data(H)'!$A$1:$CZ$288))</f>
        <v>#N/A</v>
      </c>
      <c r="AI184" s="176" t="e" cm="1">
        <f t="array" ref="AI184">_xlfn.XLOOKUP(AI$1,'PY1 Data(H)'!$A$1:$CZ$1,_xlfn.XLOOKUP($A184,'PY1 Data(H)'!$A$1:$A$288,'PY1 Data(H)'!$A$1:$CZ$288))</f>
        <v>#N/A</v>
      </c>
      <c r="AJ184" s="176" t="e" cm="1">
        <f t="array" ref="AJ184">_xlfn.XLOOKUP(AJ$1,'PY1 Data(H)'!$A$1:$CZ$1,_xlfn.XLOOKUP($A184,'PY1 Data(H)'!$A$1:$A$288,'PY1 Data(H)'!$A$1:$CZ$288))</f>
        <v>#N/A</v>
      </c>
      <c r="AK184" s="176" t="e" cm="1">
        <f t="array" ref="AK184">_xlfn.XLOOKUP(AK$1,'PY1 Data(H)'!$A$1:$CZ$1,_xlfn.XLOOKUP($A184,'PY1 Data(H)'!$A$1:$A$288,'PY1 Data(H)'!$A$1:$CZ$288))</f>
        <v>#N/A</v>
      </c>
      <c r="AL184" s="176" t="e" cm="1">
        <f t="array" ref="AL184">_xlfn.XLOOKUP(AL$1,'PY1 Data(H)'!$A$1:$CZ$1,_xlfn.XLOOKUP($A184,'PY1 Data(H)'!$A$1:$A$288,'PY1 Data(H)'!$A$1:$CZ$288))</f>
        <v>#N/A</v>
      </c>
      <c r="AM184" s="176" t="e" cm="1">
        <f t="array" ref="AM184">_xlfn.XLOOKUP(AM$1,'PY1 Data(H)'!$A$1:$CZ$1,_xlfn.XLOOKUP($A184,'PY1 Data(H)'!$A$1:$A$288,'PY1 Data(H)'!$A$1:$CZ$288))</f>
        <v>#N/A</v>
      </c>
      <c r="AN184" s="176" t="e" cm="1">
        <f t="array" ref="AN184">_xlfn.XLOOKUP(AN$1,'PY1 Data(H)'!$A$1:$CZ$1,_xlfn.XLOOKUP($A184,'PY1 Data(H)'!$A$1:$A$288,'PY1 Data(H)'!$A$1:$CZ$288))</f>
        <v>#N/A</v>
      </c>
      <c r="AO184" s="176" t="e" cm="1">
        <f t="array" ref="AO184">_xlfn.XLOOKUP(AO$1,'PY1 Data(H)'!$A$1:$CZ$1,_xlfn.XLOOKUP($A184,'PY1 Data(H)'!$A$1:$A$288,'PY1 Data(H)'!$A$1:$CZ$288))</f>
        <v>#N/A</v>
      </c>
      <c r="AP184" s="176" t="e" cm="1">
        <f t="array" ref="AP184">_xlfn.XLOOKUP(AP$1,'PY1 Data(H)'!$A$1:$CZ$1,_xlfn.XLOOKUP($A184,'PY1 Data(H)'!$A$1:$A$288,'PY1 Data(H)'!$A$1:$CZ$288))</f>
        <v>#N/A</v>
      </c>
      <c r="AQ184" s="176" t="e" cm="1">
        <f t="array" ref="AQ184">_xlfn.XLOOKUP(AQ$1,'PY1 Data(H)'!$A$1:$CZ$1,_xlfn.XLOOKUP($A184,'PY1 Data(H)'!$A$1:$A$288,'PY1 Data(H)'!$A$1:$CZ$288))</f>
        <v>#N/A</v>
      </c>
      <c r="AR184" s="176" t="e" cm="1">
        <f t="array" ref="AR184">_xlfn.XLOOKUP(AR$1,'PY1 Data(H)'!$A$1:$CZ$1,_xlfn.XLOOKUP($A184,'PY1 Data(H)'!$A$1:$A$288,'PY1 Data(H)'!$A$1:$CZ$288))</f>
        <v>#N/A</v>
      </c>
      <c r="AS184" s="176" t="e" cm="1">
        <f t="array" ref="AS184">_xlfn.XLOOKUP(AS$1,'PY1 Data(H)'!$A$1:$CZ$1,_xlfn.XLOOKUP($A184,'PY1 Data(H)'!$A$1:$A$288,'PY1 Data(H)'!$A$1:$CZ$288))</f>
        <v>#N/A</v>
      </c>
      <c r="AT184" s="176" t="e" cm="1">
        <f t="array" ref="AT184">_xlfn.XLOOKUP(AT$1,'PY1 Data(H)'!$A$1:$CZ$1,_xlfn.XLOOKUP($A184,'PY1 Data(H)'!$A$1:$A$288,'PY1 Data(H)'!$A$1:$CZ$288))</f>
        <v>#N/A</v>
      </c>
      <c r="AU184" s="176" t="e" cm="1">
        <f t="array" ref="AU184">_xlfn.XLOOKUP(AU$1,'PY1 Data(H)'!$A$1:$CZ$1,_xlfn.XLOOKUP($A184,'PY1 Data(H)'!$A$1:$A$288,'PY1 Data(H)'!$A$1:$CZ$288))</f>
        <v>#N/A</v>
      </c>
      <c r="AV184" s="176" t="e" cm="1">
        <f t="array" ref="AV184">_xlfn.XLOOKUP(AV$1,'PY1 Data(H)'!$A$1:$CZ$1,_xlfn.XLOOKUP($A184,'PY1 Data(H)'!$A$1:$A$288,'PY1 Data(H)'!$A$1:$CZ$288))</f>
        <v>#N/A</v>
      </c>
      <c r="AW184" s="176" t="e" cm="1">
        <f t="array" ref="AW184">_xlfn.XLOOKUP(AW$1,'PY1 Data(H)'!$A$1:$CZ$1,_xlfn.XLOOKUP($A184,'PY1 Data(H)'!$A$1:$A$288,'PY1 Data(H)'!$A$1:$CZ$288))</f>
        <v>#N/A</v>
      </c>
      <c r="AX184" s="176" t="e" cm="1">
        <f t="array" ref="AX184">_xlfn.XLOOKUP(AX$1,'PY1 Data(H)'!$A$1:$CZ$1,_xlfn.XLOOKUP($A184,'PY1 Data(H)'!$A$1:$A$288,'PY1 Data(H)'!$A$1:$CZ$288))</f>
        <v>#N/A</v>
      </c>
      <c r="AY184" s="176" t="e" cm="1">
        <f t="array" ref="AY184">_xlfn.XLOOKUP(AY$1,'PY1 Data(H)'!$A$1:$CZ$1,_xlfn.XLOOKUP($A184,'PY1 Data(H)'!$A$1:$A$288,'PY1 Data(H)'!$A$1:$CZ$288))</f>
        <v>#N/A</v>
      </c>
      <c r="AZ184" s="176" t="e" cm="1">
        <f t="array" ref="AZ184">_xlfn.XLOOKUP(AZ$1,'PY1 Data(H)'!$A$1:$CZ$1,_xlfn.XLOOKUP($A184,'PY1 Data(H)'!$A$1:$A$288,'PY1 Data(H)'!$A$1:$CZ$288))</f>
        <v>#N/A</v>
      </c>
      <c r="BA184" s="176" t="e" cm="1">
        <f t="array" ref="BA184">_xlfn.XLOOKUP(BA$1,'PY1 Data(H)'!$A$1:$CZ$1,_xlfn.XLOOKUP($A184,'PY1 Data(H)'!$A$1:$A$288,'PY1 Data(H)'!$A$1:$CZ$288))</f>
        <v>#N/A</v>
      </c>
      <c r="BB184" s="176" t="e" cm="1">
        <f t="array" ref="BB184">_xlfn.XLOOKUP(BB$1,'PY1 Data(H)'!$A$1:$CZ$1,_xlfn.XLOOKUP($A184,'PY1 Data(H)'!$A$1:$A$288,'PY1 Data(H)'!$A$1:$CZ$288))</f>
        <v>#N/A</v>
      </c>
      <c r="BC184" s="176" t="e" cm="1">
        <f t="array" ref="BC184">_xlfn.XLOOKUP(BC$1,'PY1 Data(H)'!$A$1:$CZ$1,_xlfn.XLOOKUP($A184,'PY1 Data(H)'!$A$1:$A$288,'PY1 Data(H)'!$A$1:$CZ$288))</f>
        <v>#N/A</v>
      </c>
      <c r="BD184" s="176" t="e" cm="1">
        <f t="array" ref="BD184">_xlfn.XLOOKUP(BD$1,'PY1 Data(H)'!$A$1:$CZ$1,_xlfn.XLOOKUP($A184,'PY1 Data(H)'!$A$1:$A$288,'PY1 Data(H)'!$A$1:$CZ$288))</f>
        <v>#N/A</v>
      </c>
      <c r="BE184" s="176" t="e" cm="1">
        <f t="array" ref="BE184">_xlfn.XLOOKUP(BE$1,'PY1 Data(H)'!$A$1:$CZ$1,_xlfn.XLOOKUP($A184,'PY1 Data(H)'!$A$1:$A$288,'PY1 Data(H)'!$A$1:$CZ$288))</f>
        <v>#N/A</v>
      </c>
      <c r="BF184" s="176" t="e" cm="1">
        <f t="array" ref="BF184">_xlfn.XLOOKUP(BF$1,'PY1 Data(H)'!$A$1:$CZ$1,_xlfn.XLOOKUP($A184,'PY1 Data(H)'!$A$1:$A$288,'PY1 Data(H)'!$A$1:$CZ$288))</f>
        <v>#N/A</v>
      </c>
      <c r="BG184" s="176" t="e" cm="1">
        <f t="array" ref="BG184">_xlfn.XLOOKUP(BG$1,'PY1 Data(H)'!$A$1:$CZ$1,_xlfn.XLOOKUP($A184,'PY1 Data(H)'!$A$1:$A$288,'PY1 Data(H)'!$A$1:$CZ$288))</f>
        <v>#N/A</v>
      </c>
      <c r="BH184" s="176" t="e" cm="1">
        <f t="array" ref="BH184">_xlfn.XLOOKUP(BH$1,'PY1 Data(H)'!$A$1:$CZ$1,_xlfn.XLOOKUP($A184,'PY1 Data(H)'!$A$1:$A$288,'PY1 Data(H)'!$A$1:$CZ$288))</f>
        <v>#N/A</v>
      </c>
      <c r="BI184" s="176" t="e" cm="1">
        <f t="array" ref="BI184">_xlfn.XLOOKUP(BI$1,'PY1 Data(H)'!$A$1:$CZ$1,_xlfn.XLOOKUP($A184,'PY1 Data(H)'!$A$1:$A$288,'PY1 Data(H)'!$A$1:$CZ$288))</f>
        <v>#N/A</v>
      </c>
      <c r="BJ184" s="176" t="e" cm="1">
        <f t="array" ref="BJ184">_xlfn.XLOOKUP(BJ$1,'PY1 Data(H)'!$A$1:$CZ$1,_xlfn.XLOOKUP($A184,'PY1 Data(H)'!$A$1:$A$288,'PY1 Data(H)'!$A$1:$CZ$288))</f>
        <v>#N/A</v>
      </c>
      <c r="BK184" s="176" t="e" cm="1">
        <f t="array" ref="BK184">_xlfn.XLOOKUP(BK$1,'PY1 Data(H)'!$A$1:$CZ$1,_xlfn.XLOOKUP($A184,'PY1 Data(H)'!$A$1:$A$288,'PY1 Data(H)'!$A$1:$CZ$288))</f>
        <v>#N/A</v>
      </c>
      <c r="BL184" s="176" t="e" cm="1">
        <f t="array" ref="BL184">_xlfn.XLOOKUP(BL$1,'PY1 Data(H)'!$A$1:$CZ$1,_xlfn.XLOOKUP($A184,'PY1 Data(H)'!$A$1:$A$288,'PY1 Data(H)'!$A$1:$CZ$288))</f>
        <v>#N/A</v>
      </c>
      <c r="BM184" s="176" t="e" cm="1">
        <f t="array" ref="BM184">_xlfn.XLOOKUP(BM$1,'PY1 Data(H)'!$A$1:$CZ$1,_xlfn.XLOOKUP($A184,'PY1 Data(H)'!$A$1:$A$288,'PY1 Data(H)'!$A$1:$CZ$288))</f>
        <v>#N/A</v>
      </c>
      <c r="BN184" s="176" t="e" cm="1">
        <f t="array" ref="BN184">_xlfn.XLOOKUP(BN$1,'PY1 Data(H)'!$A$1:$CZ$1,_xlfn.XLOOKUP($A184,'PY1 Data(H)'!$A$1:$A$288,'PY1 Data(H)'!$A$1:$CZ$288))</f>
        <v>#N/A</v>
      </c>
      <c r="BO184" s="176" t="e" cm="1">
        <f t="array" ref="BO184">_xlfn.XLOOKUP(BO$1,'PY1 Data(H)'!$A$1:$CZ$1,_xlfn.XLOOKUP($A184,'PY1 Data(H)'!$A$1:$A$288,'PY1 Data(H)'!$A$1:$CZ$288))</f>
        <v>#N/A</v>
      </c>
      <c r="BP184" s="176" t="e" cm="1">
        <f t="array" ref="BP184">_xlfn.XLOOKUP(BP$1,'PY1 Data(H)'!$A$1:$CZ$1,_xlfn.XLOOKUP($A184,'PY1 Data(H)'!$A$1:$A$288,'PY1 Data(H)'!$A$1:$CZ$288))</f>
        <v>#N/A</v>
      </c>
      <c r="BQ184" s="176" t="e" cm="1">
        <f t="array" ref="BQ184">_xlfn.XLOOKUP(BQ$1,'PY1 Data(H)'!$A$1:$CZ$1,_xlfn.XLOOKUP($A184,'PY1 Data(H)'!$A$1:$A$288,'PY1 Data(H)'!$A$1:$CZ$288))</f>
        <v>#N/A</v>
      </c>
      <c r="BR184" s="176" t="e" cm="1">
        <f t="array" ref="BR184">_xlfn.XLOOKUP(BR$1,'PY1 Data(H)'!$A$1:$CZ$1,_xlfn.XLOOKUP($A184,'PY1 Data(H)'!$A$1:$A$288,'PY1 Data(H)'!$A$1:$CZ$288))</f>
        <v>#N/A</v>
      </c>
      <c r="BS184" s="176" t="e" cm="1">
        <f t="array" ref="BS184">_xlfn.XLOOKUP(BS$1,'PY1 Data(H)'!$A$1:$CZ$1,_xlfn.XLOOKUP($A184,'PY1 Data(H)'!$A$1:$A$288,'PY1 Data(H)'!$A$1:$CZ$288))</f>
        <v>#N/A</v>
      </c>
      <c r="BT184" s="176" t="e" cm="1">
        <f t="array" ref="BT184">_xlfn.XLOOKUP(BT$1,'PY1 Data(H)'!$A$1:$CZ$1,_xlfn.XLOOKUP($A184,'PY1 Data(H)'!$A$1:$A$288,'PY1 Data(H)'!$A$1:$CZ$288))</f>
        <v>#N/A</v>
      </c>
      <c r="BU184" s="176" t="e" cm="1">
        <f t="array" ref="BU184">_xlfn.XLOOKUP(BU$1,'PY1 Data(H)'!$A$1:$CZ$1,_xlfn.XLOOKUP($A184,'PY1 Data(H)'!$A$1:$A$288,'PY1 Data(H)'!$A$1:$CZ$288))</f>
        <v>#N/A</v>
      </c>
      <c r="BV184" s="176" t="e" cm="1">
        <f t="array" ref="BV184">_xlfn.XLOOKUP(BV$1,'PY1 Data(H)'!$A$1:$CZ$1,_xlfn.XLOOKUP($A184,'PY1 Data(H)'!$A$1:$A$288,'PY1 Data(H)'!$A$1:$CZ$288))</f>
        <v>#N/A</v>
      </c>
      <c r="BW184" s="176" t="e" cm="1">
        <f t="array" ref="BW184">_xlfn.XLOOKUP(BW$1,'PY1 Data(H)'!$A$1:$CZ$1,_xlfn.XLOOKUP($A184,'PY1 Data(H)'!$A$1:$A$288,'PY1 Data(H)'!$A$1:$CZ$288))</f>
        <v>#N/A</v>
      </c>
      <c r="BX184" s="176" t="e" cm="1">
        <f t="array" ref="BX184">_xlfn.XLOOKUP(BX$1,'PY1 Data(H)'!$A$1:$CZ$1,_xlfn.XLOOKUP($A184,'PY1 Data(H)'!$A$1:$A$288,'PY1 Data(H)'!$A$1:$CZ$288))</f>
        <v>#N/A</v>
      </c>
      <c r="BY184" s="176" t="e" cm="1">
        <f t="array" ref="BY184">_xlfn.XLOOKUP(BY$1,'PY1 Data(H)'!$A$1:$CZ$1,_xlfn.XLOOKUP($A184,'PY1 Data(H)'!$A$1:$A$288,'PY1 Data(H)'!$A$1:$CZ$288))</f>
        <v>#N/A</v>
      </c>
      <c r="BZ184" s="176" t="e" cm="1">
        <f t="array" ref="BZ184">_xlfn.XLOOKUP(BZ$1,'PY1 Data(H)'!$A$1:$CZ$1,_xlfn.XLOOKUP($A184,'PY1 Data(H)'!$A$1:$A$288,'PY1 Data(H)'!$A$1:$CZ$288))</f>
        <v>#N/A</v>
      </c>
      <c r="CA184" s="176" t="e" cm="1">
        <f t="array" ref="CA184">_xlfn.XLOOKUP(CA$1,'PY1 Data(H)'!$A$1:$CZ$1,_xlfn.XLOOKUP($A184,'PY1 Data(H)'!$A$1:$A$288,'PY1 Data(H)'!$A$1:$CZ$288))</f>
        <v>#N/A</v>
      </c>
      <c r="CB184" s="176" t="e" cm="1">
        <f t="array" ref="CB184">_xlfn.XLOOKUP(CB$1,'PY1 Data(H)'!$A$1:$CZ$1,_xlfn.XLOOKUP($A184,'PY1 Data(H)'!$A$1:$A$288,'PY1 Data(H)'!$A$1:$CZ$288))</f>
        <v>#N/A</v>
      </c>
      <c r="CC184" s="176" t="e" cm="1">
        <f t="array" ref="CC184">_xlfn.XLOOKUP(CC$1,'PY1 Data(H)'!$A$1:$CZ$1,_xlfn.XLOOKUP($A184,'PY1 Data(H)'!$A$1:$A$288,'PY1 Data(H)'!$A$1:$CZ$288))</f>
        <v>#N/A</v>
      </c>
      <c r="CD184" s="176" t="e" cm="1">
        <f t="array" ref="CD184">_xlfn.XLOOKUP(CD$1,'PY1 Data(H)'!$A$1:$CZ$1,_xlfn.XLOOKUP($A184,'PY1 Data(H)'!$A$1:$A$288,'PY1 Data(H)'!$A$1:$CZ$288))</f>
        <v>#N/A</v>
      </c>
      <c r="CE184" s="176" t="e" cm="1">
        <f t="array" ref="CE184">_xlfn.XLOOKUP(CE$1,'PY1 Data(H)'!$A$1:$CZ$1,_xlfn.XLOOKUP($A184,'PY1 Data(H)'!$A$1:$A$288,'PY1 Data(H)'!$A$1:$CZ$288))</f>
        <v>#N/A</v>
      </c>
      <c r="CF184" s="176" t="e" cm="1">
        <f t="array" ref="CF184">_xlfn.XLOOKUP(CF$1,'PY1 Data(H)'!$A$1:$CZ$1,_xlfn.XLOOKUP($A184,'PY1 Data(H)'!$A$1:$A$288,'PY1 Data(H)'!$A$1:$CZ$288))</f>
        <v>#N/A</v>
      </c>
      <c r="CG184" s="176" t="e" cm="1">
        <f t="array" ref="CG184">_xlfn.XLOOKUP(CG$1,'PY1 Data(H)'!$A$1:$CZ$1,_xlfn.XLOOKUP($A184,'PY1 Data(H)'!$A$1:$A$288,'PY1 Data(H)'!$A$1:$CZ$288))</f>
        <v>#N/A</v>
      </c>
      <c r="CH184" s="176" t="e" cm="1">
        <f t="array" ref="CH184">_xlfn.XLOOKUP(CH$1,'PY1 Data(H)'!$A$1:$CZ$1,_xlfn.XLOOKUP($A184,'PY1 Data(H)'!$A$1:$A$288,'PY1 Data(H)'!$A$1:$CZ$288))</f>
        <v>#N/A</v>
      </c>
      <c r="CI184" s="176" t="e" cm="1">
        <f t="array" ref="CI184">_xlfn.XLOOKUP(CI$1,'PY1 Data(H)'!$A$1:$CZ$1,_xlfn.XLOOKUP($A184,'PY1 Data(H)'!$A$1:$A$288,'PY1 Data(H)'!$A$1:$CZ$288))</f>
        <v>#N/A</v>
      </c>
      <c r="CJ184" s="176" t="e" cm="1">
        <f t="array" ref="CJ184">_xlfn.XLOOKUP(CJ$1,'PY1 Data(H)'!$A$1:$CZ$1,_xlfn.XLOOKUP($A184,'PY1 Data(H)'!$A$1:$A$288,'PY1 Data(H)'!$A$1:$CZ$288))</f>
        <v>#N/A</v>
      </c>
      <c r="CK184" s="176" t="e" cm="1">
        <f t="array" ref="CK184">_xlfn.XLOOKUP(CK$1,'PY1 Data(H)'!$A$1:$CZ$1,_xlfn.XLOOKUP($A184,'PY1 Data(H)'!$A$1:$A$288,'PY1 Data(H)'!$A$1:$CZ$288))</f>
        <v>#N/A</v>
      </c>
      <c r="CL184" s="176" t="e" cm="1">
        <f t="array" ref="CL184">_xlfn.XLOOKUP(CL$1,'PY1 Data(H)'!$A$1:$CZ$1,_xlfn.XLOOKUP($A184,'PY1 Data(H)'!$A$1:$A$288,'PY1 Data(H)'!$A$1:$CZ$288))</f>
        <v>#N/A</v>
      </c>
      <c r="CM184" s="176" t="e" cm="1">
        <f t="array" ref="CM184">_xlfn.XLOOKUP(CM$1,'PY1 Data(H)'!$A$1:$CZ$1,_xlfn.XLOOKUP($A184,'PY1 Data(H)'!$A$1:$A$288,'PY1 Data(H)'!$A$1:$CZ$288))</f>
        <v>#N/A</v>
      </c>
      <c r="CN184" s="176" t="e" cm="1">
        <f t="array" ref="CN184">_xlfn.XLOOKUP(CN$1,'PY1 Data(H)'!$A$1:$CZ$1,_xlfn.XLOOKUP($A184,'PY1 Data(H)'!$A$1:$A$288,'PY1 Data(H)'!$A$1:$CZ$288))</f>
        <v>#N/A</v>
      </c>
      <c r="CO184" s="176" t="e" cm="1">
        <f t="array" ref="CO184">_xlfn.XLOOKUP(CO$1,'PY1 Data(H)'!$A$1:$CZ$1,_xlfn.XLOOKUP($A184,'PY1 Data(H)'!$A$1:$A$288,'PY1 Data(H)'!$A$1:$CZ$288))</f>
        <v>#N/A</v>
      </c>
      <c r="CP184" s="176" t="e" cm="1">
        <f t="array" ref="CP184">_xlfn.XLOOKUP(CP$1,'PY1 Data(H)'!$A$1:$CZ$1,_xlfn.XLOOKUP($A184,'PY1 Data(H)'!$A$1:$A$288,'PY1 Data(H)'!$A$1:$CZ$288))</f>
        <v>#N/A</v>
      </c>
      <c r="CQ184" s="176" t="e" cm="1">
        <f t="array" ref="CQ184">_xlfn.XLOOKUP(CQ$1,'PY1 Data(H)'!$A$1:$CZ$1,_xlfn.XLOOKUP($A184,'PY1 Data(H)'!$A$1:$A$288,'PY1 Data(H)'!$A$1:$CZ$288))</f>
        <v>#N/A</v>
      </c>
      <c r="CR184" s="176" t="e" cm="1">
        <f t="array" ref="CR184">_xlfn.XLOOKUP(CR$1,'PY1 Data(H)'!$A$1:$CZ$1,_xlfn.XLOOKUP($A184,'PY1 Data(H)'!$A$1:$A$288,'PY1 Data(H)'!$A$1:$CZ$288))</f>
        <v>#N/A</v>
      </c>
      <c r="CS184" s="176" t="e" cm="1">
        <f t="array" ref="CS184">_xlfn.XLOOKUP(CS$1,'PY1 Data(H)'!$A$1:$CZ$1,_xlfn.XLOOKUP($A184,'PY1 Data(H)'!$A$1:$A$288,'PY1 Data(H)'!$A$1:$CZ$288))</f>
        <v>#N/A</v>
      </c>
      <c r="CT184" s="176" t="e" cm="1">
        <f t="array" ref="CT184">_xlfn.XLOOKUP(CT$1,'PY1 Data(H)'!$A$1:$CZ$1,_xlfn.XLOOKUP($A184,'PY1 Data(H)'!$A$1:$A$288,'PY1 Data(H)'!$A$1:$CZ$288))</f>
        <v>#N/A</v>
      </c>
      <c r="CU184" s="176" t="e" cm="1">
        <f t="array" ref="CU184">_xlfn.XLOOKUP(CU$1,'PY1 Data(H)'!$A$1:$CZ$1,_xlfn.XLOOKUP($A184,'PY1 Data(H)'!$A$1:$A$288,'PY1 Data(H)'!$A$1:$CZ$288))</f>
        <v>#N/A</v>
      </c>
      <c r="CV184" s="176" t="e" cm="1">
        <f t="array" ref="CV184">_xlfn.XLOOKUP(CV$1,'PY1 Data(H)'!$A$1:$CZ$1,_xlfn.XLOOKUP($A184,'PY1 Data(H)'!$A$1:$A$288,'PY1 Data(H)'!$A$1:$CZ$288))</f>
        <v>#N/A</v>
      </c>
      <c r="CW184" s="176" t="e" cm="1">
        <f t="array" ref="CW184">_xlfn.XLOOKUP(CW$1,'PY1 Data(H)'!$A$1:$CZ$1,_xlfn.XLOOKUP($A184,'PY1 Data(H)'!$A$1:$A$288,'PY1 Data(H)'!$A$1:$CZ$288))</f>
        <v>#N/A</v>
      </c>
      <c r="CX184" s="176" t="e" cm="1">
        <f t="array" ref="CX184">_xlfn.XLOOKUP(CX$1,'PY1 Data(H)'!$A$1:$CZ$1,_xlfn.XLOOKUP($A184,'PY1 Data(H)'!$A$1:$A$288,'PY1 Data(H)'!$A$1:$CZ$288))</f>
        <v>#N/A</v>
      </c>
      <c r="CY184" s="176" t="e" cm="1">
        <f t="array" ref="CY184">_xlfn.XLOOKUP(CY$1,'PY1 Data(H)'!$A$1:$CZ$1,_xlfn.XLOOKUP($A184,'PY1 Data(H)'!$A$1:$A$288,'PY1 Data(H)'!$A$1:$CZ$288))</f>
        <v>#N/A</v>
      </c>
    </row>
    <row r="185" spans="1:103" x14ac:dyDescent="0.3">
      <c r="A185">
        <v>621</v>
      </c>
      <c r="D185" s="176" cm="1">
        <f t="array" ref="D185">_xlfn.XLOOKUP(D$1,'PY1 Data(H)'!$A$1:$CZ$1,_xlfn.XLOOKUP($A185,'PY1 Data(H)'!$A$1:$A$288,'PY1 Data(H)'!$A$1:$CZ$288))</f>
        <v>0</v>
      </c>
      <c r="E185" s="176" cm="1">
        <f t="array" ref="E185">_xlfn.XLOOKUP(E$1,'PY1 Data(H)'!$A$1:$CZ$1,_xlfn.XLOOKUP($A185,'PY1 Data(H)'!$A$1:$A$288,'PY1 Data(H)'!$A$1:$CZ$288))</f>
        <v>0</v>
      </c>
      <c r="F185" s="176" cm="1">
        <f t="array" ref="F185">_xlfn.XLOOKUP(F$1,'PY1 Data(H)'!$A$1:$CZ$1,_xlfn.XLOOKUP($A185,'PY1 Data(H)'!$A$1:$A$288,'PY1 Data(H)'!$A$1:$CZ$288))</f>
        <v>0</v>
      </c>
      <c r="G185" s="176" cm="1">
        <f t="array" ref="G185">_xlfn.XLOOKUP(G$1,'PY1 Data(H)'!$A$1:$CZ$1,_xlfn.XLOOKUP($A185,'PY1 Data(H)'!$A$1:$A$288,'PY1 Data(H)'!$A$1:$CZ$288))</f>
        <v>0</v>
      </c>
      <c r="H185" s="176" cm="1">
        <f t="array" ref="H185">_xlfn.XLOOKUP(H$1,'PY1 Data(H)'!$A$1:$CZ$1,_xlfn.XLOOKUP($A185,'PY1 Data(H)'!$A$1:$A$288,'PY1 Data(H)'!$A$1:$CZ$288))</f>
        <v>0</v>
      </c>
      <c r="I185" s="176" cm="1">
        <f t="array" ref="I185">_xlfn.XLOOKUP(I$1,'PY1 Data(H)'!$A$1:$CZ$1,_xlfn.XLOOKUP($A185,'PY1 Data(H)'!$A$1:$A$288,'PY1 Data(H)'!$A$1:$CZ$288))</f>
        <v>0</v>
      </c>
      <c r="J185" s="176" cm="1">
        <f t="array" ref="J185">_xlfn.XLOOKUP(J$1,'PY1 Data(H)'!$A$1:$CZ$1,_xlfn.XLOOKUP($A185,'PY1 Data(H)'!$A$1:$A$288,'PY1 Data(H)'!$A$1:$CZ$288))</f>
        <v>0</v>
      </c>
      <c r="K185" s="176" cm="1">
        <f t="array" ref="K185">_xlfn.XLOOKUP(K$1,'PY1 Data(H)'!$A$1:$CZ$1,_xlfn.XLOOKUP($A185,'PY1 Data(H)'!$A$1:$A$288,'PY1 Data(H)'!$A$1:$CZ$288))</f>
        <v>0</v>
      </c>
      <c r="L185" s="176" cm="1">
        <f t="array" ref="L185">_xlfn.XLOOKUP(L$1,'PY1 Data(H)'!$A$1:$CZ$1,_xlfn.XLOOKUP($A185,'PY1 Data(H)'!$A$1:$A$288,'PY1 Data(H)'!$A$1:$CZ$288))</f>
        <v>22710088</v>
      </c>
      <c r="M185" s="176" cm="1">
        <f t="array" ref="M185">_xlfn.XLOOKUP(M$1,'PY1 Data(H)'!$A$1:$CZ$1,_xlfn.XLOOKUP($A185,'PY1 Data(H)'!$A$1:$A$288,'PY1 Data(H)'!$A$1:$CZ$288))</f>
        <v>0</v>
      </c>
      <c r="N185" s="176" cm="1">
        <f t="array" ref="N185">_xlfn.XLOOKUP(N$1,'PY1 Data(H)'!$A$1:$CZ$1,_xlfn.XLOOKUP($A185,'PY1 Data(H)'!$A$1:$A$288,'PY1 Data(H)'!$A$1:$CZ$288))</f>
        <v>0</v>
      </c>
      <c r="O185" s="176" cm="1">
        <f t="array" ref="O185">_xlfn.XLOOKUP(O$1,'PY1 Data(H)'!$A$1:$CZ$1,_xlfn.XLOOKUP($A185,'PY1 Data(H)'!$A$1:$A$288,'PY1 Data(H)'!$A$1:$CZ$288))</f>
        <v>0</v>
      </c>
      <c r="P185" s="176" cm="1">
        <f t="array" ref="P185">_xlfn.XLOOKUP(P$1,'PY1 Data(H)'!$A$1:$CZ$1,_xlfn.XLOOKUP($A185,'PY1 Data(H)'!$A$1:$A$288,'PY1 Data(H)'!$A$1:$CZ$288))</f>
        <v>0</v>
      </c>
      <c r="Q185" s="176" cm="1">
        <f t="array" ref="Q185">_xlfn.XLOOKUP(Q$1,'PY1 Data(H)'!$A$1:$CZ$1,_xlfn.XLOOKUP($A185,'PY1 Data(H)'!$A$1:$A$288,'PY1 Data(H)'!$A$1:$CZ$288))</f>
        <v>0</v>
      </c>
      <c r="R185" s="176" cm="1">
        <f t="array" ref="R185">_xlfn.XLOOKUP(R$1,'PY1 Data(H)'!$A$1:$CZ$1,_xlfn.XLOOKUP($A185,'PY1 Data(H)'!$A$1:$A$288,'PY1 Data(H)'!$A$1:$CZ$288))</f>
        <v>0</v>
      </c>
      <c r="S185" s="176" cm="1">
        <f t="array" ref="S185">_xlfn.XLOOKUP(S$1,'PY1 Data(H)'!$A$1:$CZ$1,_xlfn.XLOOKUP($A185,'PY1 Data(H)'!$A$1:$A$288,'PY1 Data(H)'!$A$1:$CZ$288))</f>
        <v>0</v>
      </c>
      <c r="T185" s="176" cm="1">
        <f t="array" ref="T185">_xlfn.XLOOKUP(T$1,'PY1 Data(H)'!$A$1:$CZ$1,_xlfn.XLOOKUP($A185,'PY1 Data(H)'!$A$1:$A$288,'PY1 Data(H)'!$A$1:$CZ$288))</f>
        <v>0</v>
      </c>
      <c r="U185" s="176" cm="1">
        <f t="array" ref="U185">_xlfn.XLOOKUP(U$1,'PY1 Data(H)'!$A$1:$CZ$1,_xlfn.XLOOKUP($A185,'PY1 Data(H)'!$A$1:$A$288,'PY1 Data(H)'!$A$1:$CZ$288))</f>
        <v>0</v>
      </c>
      <c r="V185" s="176" cm="1">
        <f t="array" ref="V185">_xlfn.XLOOKUP(V$1,'PY1 Data(H)'!$A$1:$CZ$1,_xlfn.XLOOKUP($A185,'PY1 Data(H)'!$A$1:$A$288,'PY1 Data(H)'!$A$1:$CZ$288))</f>
        <v>0</v>
      </c>
      <c r="W185" s="176" cm="1">
        <f t="array" ref="W185">_xlfn.XLOOKUP(W$1,'PY1 Data(H)'!$A$1:$CZ$1,_xlfn.XLOOKUP($A185,'PY1 Data(H)'!$A$1:$A$288,'PY1 Data(H)'!$A$1:$CZ$288))</f>
        <v>0</v>
      </c>
      <c r="X185" s="176" cm="1">
        <f t="array" ref="X185">_xlfn.XLOOKUP(X$1,'PY1 Data(H)'!$A$1:$CZ$1,_xlfn.XLOOKUP($A185,'PY1 Data(H)'!$A$1:$A$288,'PY1 Data(H)'!$A$1:$CZ$288))</f>
        <v>0</v>
      </c>
      <c r="Y185" s="176" cm="1">
        <f t="array" ref="Y185">_xlfn.XLOOKUP(Y$1,'PY1 Data(H)'!$A$1:$CZ$1,_xlfn.XLOOKUP($A185,'PY1 Data(H)'!$A$1:$A$288,'PY1 Data(H)'!$A$1:$CZ$288))</f>
        <v>0</v>
      </c>
      <c r="Z185" s="176" cm="1">
        <f t="array" ref="Z185">_xlfn.XLOOKUP(Z$1,'PY1 Data(H)'!$A$1:$CZ$1,_xlfn.XLOOKUP($A185,'PY1 Data(H)'!$A$1:$A$288,'PY1 Data(H)'!$A$1:$CZ$288))</f>
        <v>0</v>
      </c>
      <c r="AA185" s="176" cm="1">
        <f t="array" ref="AA185">_xlfn.XLOOKUP(AA$1,'PY1 Data(H)'!$A$1:$CZ$1,_xlfn.XLOOKUP($A185,'PY1 Data(H)'!$A$1:$A$288,'PY1 Data(H)'!$A$1:$CZ$288))</f>
        <v>0</v>
      </c>
      <c r="AB185" s="176" cm="1">
        <f t="array" ref="AB185">_xlfn.XLOOKUP(AB$1,'PY1 Data(H)'!$A$1:$CZ$1,_xlfn.XLOOKUP($A185,'PY1 Data(H)'!$A$1:$A$288,'PY1 Data(H)'!$A$1:$CZ$288))</f>
        <v>0</v>
      </c>
      <c r="AC185" s="176" cm="1">
        <f t="array" ref="AC185">_xlfn.XLOOKUP(AC$1,'PY1 Data(H)'!$A$1:$CZ$1,_xlfn.XLOOKUP($A185,'PY1 Data(H)'!$A$1:$A$288,'PY1 Data(H)'!$A$1:$CZ$288))</f>
        <v>0</v>
      </c>
      <c r="AD185" s="176" cm="1">
        <f t="array" ref="AD185">_xlfn.XLOOKUP(AD$1,'PY1 Data(H)'!$A$1:$CZ$1,_xlfn.XLOOKUP($A185,'PY1 Data(H)'!$A$1:$A$288,'PY1 Data(H)'!$A$1:$CZ$288))</f>
        <v>0</v>
      </c>
      <c r="AE185" s="176" cm="1">
        <f t="array" ref="AE185">_xlfn.XLOOKUP(AE$1,'PY1 Data(H)'!$A$1:$CZ$1,_xlfn.XLOOKUP($A185,'PY1 Data(H)'!$A$1:$A$288,'PY1 Data(H)'!$A$1:$CZ$288))</f>
        <v>0</v>
      </c>
      <c r="AF185" s="176" cm="1">
        <f t="array" ref="AF185">_xlfn.XLOOKUP(AF$1,'PY1 Data(H)'!$A$1:$CZ$1,_xlfn.XLOOKUP($A185,'PY1 Data(H)'!$A$1:$A$288,'PY1 Data(H)'!$A$1:$CZ$288))</f>
        <v>0</v>
      </c>
      <c r="AG185" s="176" cm="1">
        <f t="array" ref="AG185">_xlfn.XLOOKUP(AG$1,'PY1 Data(H)'!$A$1:$CZ$1,_xlfn.XLOOKUP($A185,'PY1 Data(H)'!$A$1:$A$288,'PY1 Data(H)'!$A$1:$CZ$288))</f>
        <v>0</v>
      </c>
      <c r="AH185" s="176" cm="1">
        <f t="array" ref="AH185">_xlfn.XLOOKUP(AH$1,'PY1 Data(H)'!$A$1:$CZ$1,_xlfn.XLOOKUP($A185,'PY1 Data(H)'!$A$1:$A$288,'PY1 Data(H)'!$A$1:$CZ$288))</f>
        <v>0</v>
      </c>
      <c r="AI185" s="176" cm="1">
        <f t="array" ref="AI185">_xlfn.XLOOKUP(AI$1,'PY1 Data(H)'!$A$1:$CZ$1,_xlfn.XLOOKUP($A185,'PY1 Data(H)'!$A$1:$A$288,'PY1 Data(H)'!$A$1:$CZ$288))</f>
        <v>0</v>
      </c>
      <c r="AJ185" s="176" cm="1">
        <f t="array" ref="AJ185">_xlfn.XLOOKUP(AJ$1,'PY1 Data(H)'!$A$1:$CZ$1,_xlfn.XLOOKUP($A185,'PY1 Data(H)'!$A$1:$A$288,'PY1 Data(H)'!$A$1:$CZ$288))</f>
        <v>0</v>
      </c>
      <c r="AK185" s="176" cm="1">
        <f t="array" ref="AK185">_xlfn.XLOOKUP(AK$1,'PY1 Data(H)'!$A$1:$CZ$1,_xlfn.XLOOKUP($A185,'PY1 Data(H)'!$A$1:$A$288,'PY1 Data(H)'!$A$1:$CZ$288))</f>
        <v>0</v>
      </c>
      <c r="AL185" s="176" cm="1">
        <f t="array" ref="AL185">_xlfn.XLOOKUP(AL$1,'PY1 Data(H)'!$A$1:$CZ$1,_xlfn.XLOOKUP($A185,'PY1 Data(H)'!$A$1:$A$288,'PY1 Data(H)'!$A$1:$CZ$288))</f>
        <v>0</v>
      </c>
      <c r="AM185" s="176" cm="1">
        <f t="array" ref="AM185">_xlfn.XLOOKUP(AM$1,'PY1 Data(H)'!$A$1:$CZ$1,_xlfn.XLOOKUP($A185,'PY1 Data(H)'!$A$1:$A$288,'PY1 Data(H)'!$A$1:$CZ$288))</f>
        <v>0</v>
      </c>
      <c r="AN185" s="176" cm="1">
        <f t="array" ref="AN185">_xlfn.XLOOKUP(AN$1,'PY1 Data(H)'!$A$1:$CZ$1,_xlfn.XLOOKUP($A185,'PY1 Data(H)'!$A$1:$A$288,'PY1 Data(H)'!$A$1:$CZ$288))</f>
        <v>0</v>
      </c>
      <c r="AO185" s="176" cm="1">
        <f t="array" ref="AO185">_xlfn.XLOOKUP(AO$1,'PY1 Data(H)'!$A$1:$CZ$1,_xlfn.XLOOKUP($A185,'PY1 Data(H)'!$A$1:$A$288,'PY1 Data(H)'!$A$1:$CZ$288))</f>
        <v>0</v>
      </c>
      <c r="AP185" s="176" cm="1">
        <f t="array" ref="AP185">_xlfn.XLOOKUP(AP$1,'PY1 Data(H)'!$A$1:$CZ$1,_xlfn.XLOOKUP($A185,'PY1 Data(H)'!$A$1:$A$288,'PY1 Data(H)'!$A$1:$CZ$288))</f>
        <v>0</v>
      </c>
      <c r="AQ185" s="176" cm="1">
        <f t="array" ref="AQ185">_xlfn.XLOOKUP(AQ$1,'PY1 Data(H)'!$A$1:$CZ$1,_xlfn.XLOOKUP($A185,'PY1 Data(H)'!$A$1:$A$288,'PY1 Data(H)'!$A$1:$CZ$288))</f>
        <v>0</v>
      </c>
      <c r="AR185" s="176" cm="1">
        <f t="array" ref="AR185">_xlfn.XLOOKUP(AR$1,'PY1 Data(H)'!$A$1:$CZ$1,_xlfn.XLOOKUP($A185,'PY1 Data(H)'!$A$1:$A$288,'PY1 Data(H)'!$A$1:$CZ$288))</f>
        <v>0</v>
      </c>
      <c r="AS185" s="176" cm="1">
        <f t="array" ref="AS185">_xlfn.XLOOKUP(AS$1,'PY1 Data(H)'!$A$1:$CZ$1,_xlfn.XLOOKUP($A185,'PY1 Data(H)'!$A$1:$A$288,'PY1 Data(H)'!$A$1:$CZ$288))</f>
        <v>0</v>
      </c>
      <c r="AT185" s="176" cm="1">
        <f t="array" ref="AT185">_xlfn.XLOOKUP(AT$1,'PY1 Data(H)'!$A$1:$CZ$1,_xlfn.XLOOKUP($A185,'PY1 Data(H)'!$A$1:$A$288,'PY1 Data(H)'!$A$1:$CZ$288))</f>
        <v>0</v>
      </c>
      <c r="AU185" s="176" cm="1">
        <f t="array" ref="AU185">_xlfn.XLOOKUP(AU$1,'PY1 Data(H)'!$A$1:$CZ$1,_xlfn.XLOOKUP($A185,'PY1 Data(H)'!$A$1:$A$288,'PY1 Data(H)'!$A$1:$CZ$288))</f>
        <v>0</v>
      </c>
      <c r="AV185" s="176" cm="1">
        <f t="array" ref="AV185">_xlfn.XLOOKUP(AV$1,'PY1 Data(H)'!$A$1:$CZ$1,_xlfn.XLOOKUP($A185,'PY1 Data(H)'!$A$1:$A$288,'PY1 Data(H)'!$A$1:$CZ$288))</f>
        <v>0</v>
      </c>
      <c r="AW185" s="176" cm="1">
        <f t="array" ref="AW185">_xlfn.XLOOKUP(AW$1,'PY1 Data(H)'!$A$1:$CZ$1,_xlfn.XLOOKUP($A185,'PY1 Data(H)'!$A$1:$A$288,'PY1 Data(H)'!$A$1:$CZ$288))</f>
        <v>0</v>
      </c>
      <c r="AX185" s="176" cm="1">
        <f t="array" ref="AX185">_xlfn.XLOOKUP(AX$1,'PY1 Data(H)'!$A$1:$CZ$1,_xlfn.XLOOKUP($A185,'PY1 Data(H)'!$A$1:$A$288,'PY1 Data(H)'!$A$1:$CZ$288))</f>
        <v>0</v>
      </c>
      <c r="AY185" s="176" cm="1">
        <f t="array" ref="AY185">_xlfn.XLOOKUP(AY$1,'PY1 Data(H)'!$A$1:$CZ$1,_xlfn.XLOOKUP($A185,'PY1 Data(H)'!$A$1:$A$288,'PY1 Data(H)'!$A$1:$CZ$288))</f>
        <v>0</v>
      </c>
      <c r="AZ185" s="176" cm="1">
        <f t="array" ref="AZ185">_xlfn.XLOOKUP(AZ$1,'PY1 Data(H)'!$A$1:$CZ$1,_xlfn.XLOOKUP($A185,'PY1 Data(H)'!$A$1:$A$288,'PY1 Data(H)'!$A$1:$CZ$288))</f>
        <v>0</v>
      </c>
      <c r="BA185" s="176" cm="1">
        <f t="array" ref="BA185">_xlfn.XLOOKUP(BA$1,'PY1 Data(H)'!$A$1:$CZ$1,_xlfn.XLOOKUP($A185,'PY1 Data(H)'!$A$1:$A$288,'PY1 Data(H)'!$A$1:$CZ$288))</f>
        <v>0</v>
      </c>
      <c r="BB185" s="176" cm="1">
        <f t="array" ref="BB185">_xlfn.XLOOKUP(BB$1,'PY1 Data(H)'!$A$1:$CZ$1,_xlfn.XLOOKUP($A185,'PY1 Data(H)'!$A$1:$A$288,'PY1 Data(H)'!$A$1:$CZ$288))</f>
        <v>0</v>
      </c>
      <c r="BC185" s="176" cm="1">
        <f t="array" ref="BC185">_xlfn.XLOOKUP(BC$1,'PY1 Data(H)'!$A$1:$CZ$1,_xlfn.XLOOKUP($A185,'PY1 Data(H)'!$A$1:$A$288,'PY1 Data(H)'!$A$1:$CZ$288))</f>
        <v>0</v>
      </c>
      <c r="BD185" s="176" cm="1">
        <f t="array" ref="BD185">_xlfn.XLOOKUP(BD$1,'PY1 Data(H)'!$A$1:$CZ$1,_xlfn.XLOOKUP($A185,'PY1 Data(H)'!$A$1:$A$288,'PY1 Data(H)'!$A$1:$CZ$288))</f>
        <v>0</v>
      </c>
      <c r="BE185" s="176" cm="1">
        <f t="array" ref="BE185">_xlfn.XLOOKUP(BE$1,'PY1 Data(H)'!$A$1:$CZ$1,_xlfn.XLOOKUP($A185,'PY1 Data(H)'!$A$1:$A$288,'PY1 Data(H)'!$A$1:$CZ$288))</f>
        <v>0</v>
      </c>
      <c r="BF185" s="176" cm="1">
        <f t="array" ref="BF185">_xlfn.XLOOKUP(BF$1,'PY1 Data(H)'!$A$1:$CZ$1,_xlfn.XLOOKUP($A185,'PY1 Data(H)'!$A$1:$A$288,'PY1 Data(H)'!$A$1:$CZ$288))</f>
        <v>0</v>
      </c>
      <c r="BG185" s="176" cm="1">
        <f t="array" ref="BG185">_xlfn.XLOOKUP(BG$1,'PY1 Data(H)'!$A$1:$CZ$1,_xlfn.XLOOKUP($A185,'PY1 Data(H)'!$A$1:$A$288,'PY1 Data(H)'!$A$1:$CZ$288))</f>
        <v>0</v>
      </c>
      <c r="BH185" s="176" cm="1">
        <f t="array" ref="BH185">_xlfn.XLOOKUP(BH$1,'PY1 Data(H)'!$A$1:$CZ$1,_xlfn.XLOOKUP($A185,'PY1 Data(H)'!$A$1:$A$288,'PY1 Data(H)'!$A$1:$CZ$288))</f>
        <v>0</v>
      </c>
      <c r="BI185" s="176" cm="1">
        <f t="array" ref="BI185">_xlfn.XLOOKUP(BI$1,'PY1 Data(H)'!$A$1:$CZ$1,_xlfn.XLOOKUP($A185,'PY1 Data(H)'!$A$1:$A$288,'PY1 Data(H)'!$A$1:$CZ$288))</f>
        <v>19136097</v>
      </c>
      <c r="BJ185" s="176" cm="1">
        <f t="array" ref="BJ185">_xlfn.XLOOKUP(BJ$1,'PY1 Data(H)'!$A$1:$CZ$1,_xlfn.XLOOKUP($A185,'PY1 Data(H)'!$A$1:$A$288,'PY1 Data(H)'!$A$1:$CZ$288))</f>
        <v>0</v>
      </c>
      <c r="BK185" s="176" cm="1">
        <f t="array" ref="BK185">_xlfn.XLOOKUP(BK$1,'PY1 Data(H)'!$A$1:$CZ$1,_xlfn.XLOOKUP($A185,'PY1 Data(H)'!$A$1:$A$288,'PY1 Data(H)'!$A$1:$CZ$288))</f>
        <v>0</v>
      </c>
      <c r="BL185" s="176" cm="1">
        <f t="array" ref="BL185">_xlfn.XLOOKUP(BL$1,'PY1 Data(H)'!$A$1:$CZ$1,_xlfn.XLOOKUP($A185,'PY1 Data(H)'!$A$1:$A$288,'PY1 Data(H)'!$A$1:$CZ$288))</f>
        <v>0</v>
      </c>
      <c r="BM185" s="176" cm="1">
        <f t="array" ref="BM185">_xlfn.XLOOKUP(BM$1,'PY1 Data(H)'!$A$1:$CZ$1,_xlfn.XLOOKUP($A185,'PY1 Data(H)'!$A$1:$A$288,'PY1 Data(H)'!$A$1:$CZ$288))</f>
        <v>0</v>
      </c>
      <c r="BN185" s="176" cm="1">
        <f t="array" ref="BN185">_xlfn.XLOOKUP(BN$1,'PY1 Data(H)'!$A$1:$CZ$1,_xlfn.XLOOKUP($A185,'PY1 Data(H)'!$A$1:$A$288,'PY1 Data(H)'!$A$1:$CZ$288))</f>
        <v>0</v>
      </c>
      <c r="BO185" s="176" cm="1">
        <f t="array" ref="BO185">_xlfn.XLOOKUP(BO$1,'PY1 Data(H)'!$A$1:$CZ$1,_xlfn.XLOOKUP($A185,'PY1 Data(H)'!$A$1:$A$288,'PY1 Data(H)'!$A$1:$CZ$288))</f>
        <v>0</v>
      </c>
      <c r="BP185" s="176" cm="1">
        <f t="array" ref="BP185">_xlfn.XLOOKUP(BP$1,'PY1 Data(H)'!$A$1:$CZ$1,_xlfn.XLOOKUP($A185,'PY1 Data(H)'!$A$1:$A$288,'PY1 Data(H)'!$A$1:$CZ$288))</f>
        <v>0</v>
      </c>
      <c r="BQ185" s="176" cm="1">
        <f t="array" ref="BQ185">_xlfn.XLOOKUP(BQ$1,'PY1 Data(H)'!$A$1:$CZ$1,_xlfn.XLOOKUP($A185,'PY1 Data(H)'!$A$1:$A$288,'PY1 Data(H)'!$A$1:$CZ$288))</f>
        <v>20963792</v>
      </c>
      <c r="BR185" s="176" cm="1">
        <f t="array" ref="BR185">_xlfn.XLOOKUP(BR$1,'PY1 Data(H)'!$A$1:$CZ$1,_xlfn.XLOOKUP($A185,'PY1 Data(H)'!$A$1:$A$288,'PY1 Data(H)'!$A$1:$CZ$288))</f>
        <v>0</v>
      </c>
      <c r="BS185" s="176" cm="1">
        <f t="array" ref="BS185">_xlfn.XLOOKUP(BS$1,'PY1 Data(H)'!$A$1:$CZ$1,_xlfn.XLOOKUP($A185,'PY1 Data(H)'!$A$1:$A$288,'PY1 Data(H)'!$A$1:$CZ$288))</f>
        <v>0</v>
      </c>
      <c r="BT185" s="176" cm="1">
        <f t="array" ref="BT185">_xlfn.XLOOKUP(BT$1,'PY1 Data(H)'!$A$1:$CZ$1,_xlfn.XLOOKUP($A185,'PY1 Data(H)'!$A$1:$A$288,'PY1 Data(H)'!$A$1:$CZ$288))</f>
        <v>0</v>
      </c>
      <c r="BU185" s="176" cm="1">
        <f t="array" ref="BU185">_xlfn.XLOOKUP(BU$1,'PY1 Data(H)'!$A$1:$CZ$1,_xlfn.XLOOKUP($A185,'PY1 Data(H)'!$A$1:$A$288,'PY1 Data(H)'!$A$1:$CZ$288))</f>
        <v>0</v>
      </c>
      <c r="BV185" s="176" cm="1">
        <f t="array" ref="BV185">_xlfn.XLOOKUP(BV$1,'PY1 Data(H)'!$A$1:$CZ$1,_xlfn.XLOOKUP($A185,'PY1 Data(H)'!$A$1:$A$288,'PY1 Data(H)'!$A$1:$CZ$288))</f>
        <v>0</v>
      </c>
      <c r="BW185" s="176" cm="1">
        <f t="array" ref="BW185">_xlfn.XLOOKUP(BW$1,'PY1 Data(H)'!$A$1:$CZ$1,_xlfn.XLOOKUP($A185,'PY1 Data(H)'!$A$1:$A$288,'PY1 Data(H)'!$A$1:$CZ$288))</f>
        <v>0</v>
      </c>
      <c r="BX185" s="176" cm="1">
        <f t="array" ref="BX185">_xlfn.XLOOKUP(BX$1,'PY1 Data(H)'!$A$1:$CZ$1,_xlfn.XLOOKUP($A185,'PY1 Data(H)'!$A$1:$A$288,'PY1 Data(H)'!$A$1:$CZ$288))</f>
        <v>0</v>
      </c>
      <c r="BY185" s="176" cm="1">
        <f t="array" ref="BY185">_xlfn.XLOOKUP(BY$1,'PY1 Data(H)'!$A$1:$CZ$1,_xlfn.XLOOKUP($A185,'PY1 Data(H)'!$A$1:$A$288,'PY1 Data(H)'!$A$1:$CZ$288))</f>
        <v>0</v>
      </c>
      <c r="BZ185" s="176" cm="1">
        <f t="array" ref="BZ185">_xlfn.XLOOKUP(BZ$1,'PY1 Data(H)'!$A$1:$CZ$1,_xlfn.XLOOKUP($A185,'PY1 Data(H)'!$A$1:$A$288,'PY1 Data(H)'!$A$1:$CZ$288))</f>
        <v>0</v>
      </c>
      <c r="CA185" s="176" cm="1">
        <f t="array" ref="CA185">_xlfn.XLOOKUP(CA$1,'PY1 Data(H)'!$A$1:$CZ$1,_xlfn.XLOOKUP($A185,'PY1 Data(H)'!$A$1:$A$288,'PY1 Data(H)'!$A$1:$CZ$288))</f>
        <v>0</v>
      </c>
      <c r="CB185" s="176" cm="1">
        <f t="array" ref="CB185">_xlfn.XLOOKUP(CB$1,'PY1 Data(H)'!$A$1:$CZ$1,_xlfn.XLOOKUP($A185,'PY1 Data(H)'!$A$1:$A$288,'PY1 Data(H)'!$A$1:$CZ$288))</f>
        <v>0</v>
      </c>
      <c r="CC185" s="176" cm="1">
        <f t="array" ref="CC185">_xlfn.XLOOKUP(CC$1,'PY1 Data(H)'!$A$1:$CZ$1,_xlfn.XLOOKUP($A185,'PY1 Data(H)'!$A$1:$A$288,'PY1 Data(H)'!$A$1:$CZ$288))</f>
        <v>0</v>
      </c>
      <c r="CD185" s="176" cm="1">
        <f t="array" ref="CD185">_xlfn.XLOOKUP(CD$1,'PY1 Data(H)'!$A$1:$CZ$1,_xlfn.XLOOKUP($A185,'PY1 Data(H)'!$A$1:$A$288,'PY1 Data(H)'!$A$1:$CZ$288))</f>
        <v>0</v>
      </c>
      <c r="CE185" s="176" cm="1">
        <f t="array" ref="CE185">_xlfn.XLOOKUP(CE$1,'PY1 Data(H)'!$A$1:$CZ$1,_xlfn.XLOOKUP($A185,'PY1 Data(H)'!$A$1:$A$288,'PY1 Data(H)'!$A$1:$CZ$288))</f>
        <v>0</v>
      </c>
      <c r="CF185" s="176" cm="1">
        <f t="array" ref="CF185">_xlfn.XLOOKUP(CF$1,'PY1 Data(H)'!$A$1:$CZ$1,_xlfn.XLOOKUP($A185,'PY1 Data(H)'!$A$1:$A$288,'PY1 Data(H)'!$A$1:$CZ$288))</f>
        <v>29029365</v>
      </c>
      <c r="CG185" s="176" cm="1">
        <f t="array" ref="CG185">_xlfn.XLOOKUP(CG$1,'PY1 Data(H)'!$A$1:$CZ$1,_xlfn.XLOOKUP($A185,'PY1 Data(H)'!$A$1:$A$288,'PY1 Data(H)'!$A$1:$CZ$288))</f>
        <v>0</v>
      </c>
      <c r="CH185" s="176" cm="1">
        <f t="array" ref="CH185">_xlfn.XLOOKUP(CH$1,'PY1 Data(H)'!$A$1:$CZ$1,_xlfn.XLOOKUP($A185,'PY1 Data(H)'!$A$1:$A$288,'PY1 Data(H)'!$A$1:$CZ$288))</f>
        <v>0</v>
      </c>
      <c r="CI185" s="176" cm="1">
        <f t="array" ref="CI185">_xlfn.XLOOKUP(CI$1,'PY1 Data(H)'!$A$1:$CZ$1,_xlfn.XLOOKUP($A185,'PY1 Data(H)'!$A$1:$A$288,'PY1 Data(H)'!$A$1:$CZ$288))</f>
        <v>0</v>
      </c>
      <c r="CJ185" s="176" cm="1">
        <f t="array" ref="CJ185">_xlfn.XLOOKUP(CJ$1,'PY1 Data(H)'!$A$1:$CZ$1,_xlfn.XLOOKUP($A185,'PY1 Data(H)'!$A$1:$A$288,'PY1 Data(H)'!$A$1:$CZ$288))</f>
        <v>0</v>
      </c>
      <c r="CK185" s="176" cm="1">
        <f t="array" ref="CK185">_xlfn.XLOOKUP(CK$1,'PY1 Data(H)'!$A$1:$CZ$1,_xlfn.XLOOKUP($A185,'PY1 Data(H)'!$A$1:$A$288,'PY1 Data(H)'!$A$1:$CZ$288))</f>
        <v>0</v>
      </c>
      <c r="CL185" s="176" cm="1">
        <f t="array" ref="CL185">_xlfn.XLOOKUP(CL$1,'PY1 Data(H)'!$A$1:$CZ$1,_xlfn.XLOOKUP($A185,'PY1 Data(H)'!$A$1:$A$288,'PY1 Data(H)'!$A$1:$CZ$288))</f>
        <v>0</v>
      </c>
      <c r="CM185" s="176" cm="1">
        <f t="array" ref="CM185">_xlfn.XLOOKUP(CM$1,'PY1 Data(H)'!$A$1:$CZ$1,_xlfn.XLOOKUP($A185,'PY1 Data(H)'!$A$1:$A$288,'PY1 Data(H)'!$A$1:$CZ$288))</f>
        <v>0</v>
      </c>
      <c r="CN185" s="176" cm="1">
        <f t="array" ref="CN185">_xlfn.XLOOKUP(CN$1,'PY1 Data(H)'!$A$1:$CZ$1,_xlfn.XLOOKUP($A185,'PY1 Data(H)'!$A$1:$A$288,'PY1 Data(H)'!$A$1:$CZ$288))</f>
        <v>0</v>
      </c>
      <c r="CO185" s="176" cm="1">
        <f t="array" ref="CO185">_xlfn.XLOOKUP(CO$1,'PY1 Data(H)'!$A$1:$CZ$1,_xlfn.XLOOKUP($A185,'PY1 Data(H)'!$A$1:$A$288,'PY1 Data(H)'!$A$1:$CZ$288))</f>
        <v>0</v>
      </c>
      <c r="CP185" s="176" cm="1">
        <f t="array" ref="CP185">_xlfn.XLOOKUP(CP$1,'PY1 Data(H)'!$A$1:$CZ$1,_xlfn.XLOOKUP($A185,'PY1 Data(H)'!$A$1:$A$288,'PY1 Data(H)'!$A$1:$CZ$288))</f>
        <v>0</v>
      </c>
      <c r="CQ185" s="176" cm="1">
        <f t="array" ref="CQ185">_xlfn.XLOOKUP(CQ$1,'PY1 Data(H)'!$A$1:$CZ$1,_xlfn.XLOOKUP($A185,'PY1 Data(H)'!$A$1:$A$288,'PY1 Data(H)'!$A$1:$CZ$288))</f>
        <v>0</v>
      </c>
      <c r="CR185" s="176" cm="1">
        <f t="array" ref="CR185">_xlfn.XLOOKUP(CR$1,'PY1 Data(H)'!$A$1:$CZ$1,_xlfn.XLOOKUP($A185,'PY1 Data(H)'!$A$1:$A$288,'PY1 Data(H)'!$A$1:$CZ$288))</f>
        <v>0</v>
      </c>
      <c r="CS185" s="176" cm="1">
        <f t="array" ref="CS185">_xlfn.XLOOKUP(CS$1,'PY1 Data(H)'!$A$1:$CZ$1,_xlfn.XLOOKUP($A185,'PY1 Data(H)'!$A$1:$A$288,'PY1 Data(H)'!$A$1:$CZ$288))</f>
        <v>8267296</v>
      </c>
      <c r="CT185" s="176" cm="1">
        <f t="array" ref="CT185">_xlfn.XLOOKUP(CT$1,'PY1 Data(H)'!$A$1:$CZ$1,_xlfn.XLOOKUP($A185,'PY1 Data(H)'!$A$1:$A$288,'PY1 Data(H)'!$A$1:$CZ$288))</f>
        <v>0</v>
      </c>
      <c r="CU185" s="176" cm="1">
        <f t="array" ref="CU185">_xlfn.XLOOKUP(CU$1,'PY1 Data(H)'!$A$1:$CZ$1,_xlfn.XLOOKUP($A185,'PY1 Data(H)'!$A$1:$A$288,'PY1 Data(H)'!$A$1:$CZ$288))</f>
        <v>0</v>
      </c>
      <c r="CV185" s="176" cm="1">
        <f t="array" ref="CV185">_xlfn.XLOOKUP(CV$1,'PY1 Data(H)'!$A$1:$CZ$1,_xlfn.XLOOKUP($A185,'PY1 Data(H)'!$A$1:$A$288,'PY1 Data(H)'!$A$1:$CZ$288))</f>
        <v>0</v>
      </c>
      <c r="CW185" s="176" cm="1">
        <f t="array" ref="CW185">_xlfn.XLOOKUP(CW$1,'PY1 Data(H)'!$A$1:$CZ$1,_xlfn.XLOOKUP($A185,'PY1 Data(H)'!$A$1:$A$288,'PY1 Data(H)'!$A$1:$CZ$288))</f>
        <v>0</v>
      </c>
      <c r="CX185" s="176" cm="1">
        <f t="array" ref="CX185">_xlfn.XLOOKUP(CX$1,'PY1 Data(H)'!$A$1:$CZ$1,_xlfn.XLOOKUP($A185,'PY1 Data(H)'!$A$1:$A$288,'PY1 Data(H)'!$A$1:$CZ$288))</f>
        <v>0</v>
      </c>
      <c r="CY185" s="176" cm="1">
        <f t="array" ref="CY185">_xlfn.XLOOKUP(CY$1,'PY1 Data(H)'!$A$1:$CZ$1,_xlfn.XLOOKUP($A185,'PY1 Data(H)'!$A$1:$A$288,'PY1 Data(H)'!$A$1:$CZ$288))</f>
        <v>0</v>
      </c>
    </row>
    <row r="186" spans="1:103" x14ac:dyDescent="0.3">
      <c r="A186">
        <v>547</v>
      </c>
      <c r="D186" s="176" cm="1">
        <f t="array" ref="D186">_xlfn.XLOOKUP(D$1,'PY1 Data(H)'!$A$1:$CZ$1,_xlfn.XLOOKUP($A186,'PY1 Data(H)'!$A$1:$A$288,'PY1 Data(H)'!$A$1:$CZ$288))</f>
        <v>3</v>
      </c>
      <c r="E186" s="176" cm="1">
        <f t="array" ref="E186">_xlfn.XLOOKUP(E$1,'PY1 Data(H)'!$A$1:$CZ$1,_xlfn.XLOOKUP($A186,'PY1 Data(H)'!$A$1:$A$288,'PY1 Data(H)'!$A$1:$CZ$288))</f>
        <v>3</v>
      </c>
      <c r="F186" s="176" cm="1">
        <f t="array" ref="F186">_xlfn.XLOOKUP(F$1,'PY1 Data(H)'!$A$1:$CZ$1,_xlfn.XLOOKUP($A186,'PY1 Data(H)'!$A$1:$A$288,'PY1 Data(H)'!$A$1:$CZ$288))</f>
        <v>3</v>
      </c>
      <c r="G186" s="176" cm="1">
        <f t="array" ref="G186">_xlfn.XLOOKUP(G$1,'PY1 Data(H)'!$A$1:$CZ$1,_xlfn.XLOOKUP($A186,'PY1 Data(H)'!$A$1:$A$288,'PY1 Data(H)'!$A$1:$CZ$288))</f>
        <v>0</v>
      </c>
      <c r="H186" s="176" cm="1">
        <f t="array" ref="H186">_xlfn.XLOOKUP(H$1,'PY1 Data(H)'!$A$1:$CZ$1,_xlfn.XLOOKUP($A186,'PY1 Data(H)'!$A$1:$A$288,'PY1 Data(H)'!$A$1:$CZ$288))</f>
        <v>3</v>
      </c>
      <c r="I186" s="176" cm="1">
        <f t="array" ref="I186">_xlfn.XLOOKUP(I$1,'PY1 Data(H)'!$A$1:$CZ$1,_xlfn.XLOOKUP($A186,'PY1 Data(H)'!$A$1:$A$288,'PY1 Data(H)'!$A$1:$CZ$288))</f>
        <v>3</v>
      </c>
      <c r="J186" s="176" cm="1">
        <f t="array" ref="J186">_xlfn.XLOOKUP(J$1,'PY1 Data(H)'!$A$1:$CZ$1,_xlfn.XLOOKUP($A186,'PY1 Data(H)'!$A$1:$A$288,'PY1 Data(H)'!$A$1:$CZ$288))</f>
        <v>3</v>
      </c>
      <c r="K186" s="176" cm="1">
        <f t="array" ref="K186">_xlfn.XLOOKUP(K$1,'PY1 Data(H)'!$A$1:$CZ$1,_xlfn.XLOOKUP($A186,'PY1 Data(H)'!$A$1:$A$288,'PY1 Data(H)'!$A$1:$CZ$288))</f>
        <v>3</v>
      </c>
      <c r="L186" s="176" cm="1">
        <f t="array" ref="L186">_xlfn.XLOOKUP(L$1,'PY1 Data(H)'!$A$1:$CZ$1,_xlfn.XLOOKUP($A186,'PY1 Data(H)'!$A$1:$A$288,'PY1 Data(H)'!$A$1:$CZ$288))</f>
        <v>4</v>
      </c>
      <c r="M186" s="176" cm="1">
        <f t="array" ref="M186">_xlfn.XLOOKUP(M$1,'PY1 Data(H)'!$A$1:$CZ$1,_xlfn.XLOOKUP($A186,'PY1 Data(H)'!$A$1:$A$288,'PY1 Data(H)'!$A$1:$CZ$288))</f>
        <v>3</v>
      </c>
      <c r="N186" s="176" cm="1">
        <f t="array" ref="N186">_xlfn.XLOOKUP(N$1,'PY1 Data(H)'!$A$1:$CZ$1,_xlfn.XLOOKUP($A186,'PY1 Data(H)'!$A$1:$A$288,'PY1 Data(H)'!$A$1:$CZ$288))</f>
        <v>3</v>
      </c>
      <c r="O186" s="176" cm="1">
        <f t="array" ref="O186">_xlfn.XLOOKUP(O$1,'PY1 Data(H)'!$A$1:$CZ$1,_xlfn.XLOOKUP($A186,'PY1 Data(H)'!$A$1:$A$288,'PY1 Data(H)'!$A$1:$CZ$288))</f>
        <v>3</v>
      </c>
      <c r="P186" s="176" cm="1">
        <f t="array" ref="P186">_xlfn.XLOOKUP(P$1,'PY1 Data(H)'!$A$1:$CZ$1,_xlfn.XLOOKUP($A186,'PY1 Data(H)'!$A$1:$A$288,'PY1 Data(H)'!$A$1:$CZ$288))</f>
        <v>3</v>
      </c>
      <c r="Q186" s="176" cm="1">
        <f t="array" ref="Q186">_xlfn.XLOOKUP(Q$1,'PY1 Data(H)'!$A$1:$CZ$1,_xlfn.XLOOKUP($A186,'PY1 Data(H)'!$A$1:$A$288,'PY1 Data(H)'!$A$1:$CZ$288))</f>
        <v>3</v>
      </c>
      <c r="R186" s="176" cm="1">
        <f t="array" ref="R186">_xlfn.XLOOKUP(R$1,'PY1 Data(H)'!$A$1:$CZ$1,_xlfn.XLOOKUP($A186,'PY1 Data(H)'!$A$1:$A$288,'PY1 Data(H)'!$A$1:$CZ$288))</f>
        <v>3</v>
      </c>
      <c r="S186" s="176" cm="1">
        <f t="array" ref="S186">_xlfn.XLOOKUP(S$1,'PY1 Data(H)'!$A$1:$CZ$1,_xlfn.XLOOKUP($A186,'PY1 Data(H)'!$A$1:$A$288,'PY1 Data(H)'!$A$1:$CZ$288))</f>
        <v>3</v>
      </c>
      <c r="T186" s="176" cm="1">
        <f t="array" ref="T186">_xlfn.XLOOKUP(T$1,'PY1 Data(H)'!$A$1:$CZ$1,_xlfn.XLOOKUP($A186,'PY1 Data(H)'!$A$1:$A$288,'PY1 Data(H)'!$A$1:$CZ$288))</f>
        <v>0</v>
      </c>
      <c r="U186" s="176" cm="1">
        <f t="array" ref="U186">_xlfn.XLOOKUP(U$1,'PY1 Data(H)'!$A$1:$CZ$1,_xlfn.XLOOKUP($A186,'PY1 Data(H)'!$A$1:$A$288,'PY1 Data(H)'!$A$1:$CZ$288))</f>
        <v>3</v>
      </c>
      <c r="V186" s="176" cm="1">
        <f t="array" ref="V186">_xlfn.XLOOKUP(V$1,'PY1 Data(H)'!$A$1:$CZ$1,_xlfn.XLOOKUP($A186,'PY1 Data(H)'!$A$1:$A$288,'PY1 Data(H)'!$A$1:$CZ$288))</f>
        <v>3</v>
      </c>
      <c r="W186" s="176" cm="1">
        <f t="array" ref="W186">_xlfn.XLOOKUP(W$1,'PY1 Data(H)'!$A$1:$CZ$1,_xlfn.XLOOKUP($A186,'PY1 Data(H)'!$A$1:$A$288,'PY1 Data(H)'!$A$1:$CZ$288))</f>
        <v>0</v>
      </c>
      <c r="X186" s="176" cm="1">
        <f t="array" ref="X186">_xlfn.XLOOKUP(X$1,'PY1 Data(H)'!$A$1:$CZ$1,_xlfn.XLOOKUP($A186,'PY1 Data(H)'!$A$1:$A$288,'PY1 Data(H)'!$A$1:$CZ$288))</f>
        <v>3</v>
      </c>
      <c r="Y186" s="176" cm="1">
        <f t="array" ref="Y186">_xlfn.XLOOKUP(Y$1,'PY1 Data(H)'!$A$1:$CZ$1,_xlfn.XLOOKUP($A186,'PY1 Data(H)'!$A$1:$A$288,'PY1 Data(H)'!$A$1:$CZ$288))</f>
        <v>3</v>
      </c>
      <c r="Z186" s="176" cm="1">
        <f t="array" ref="Z186">_xlfn.XLOOKUP(Z$1,'PY1 Data(H)'!$A$1:$CZ$1,_xlfn.XLOOKUP($A186,'PY1 Data(H)'!$A$1:$A$288,'PY1 Data(H)'!$A$1:$CZ$288))</f>
        <v>3</v>
      </c>
      <c r="AA186" s="176" cm="1">
        <f t="array" ref="AA186">_xlfn.XLOOKUP(AA$1,'PY1 Data(H)'!$A$1:$CZ$1,_xlfn.XLOOKUP($A186,'PY1 Data(H)'!$A$1:$A$288,'PY1 Data(H)'!$A$1:$CZ$288))</f>
        <v>3</v>
      </c>
      <c r="AB186" s="176" cm="1">
        <f t="array" ref="AB186">_xlfn.XLOOKUP(AB$1,'PY1 Data(H)'!$A$1:$CZ$1,_xlfn.XLOOKUP($A186,'PY1 Data(H)'!$A$1:$A$288,'PY1 Data(H)'!$A$1:$CZ$288))</f>
        <v>3</v>
      </c>
      <c r="AC186" s="176" cm="1">
        <f t="array" ref="AC186">_xlfn.XLOOKUP(AC$1,'PY1 Data(H)'!$A$1:$CZ$1,_xlfn.XLOOKUP($A186,'PY1 Data(H)'!$A$1:$A$288,'PY1 Data(H)'!$A$1:$CZ$288))</f>
        <v>1</v>
      </c>
      <c r="AD186" s="176" cm="1">
        <f t="array" ref="AD186">_xlfn.XLOOKUP(AD$1,'PY1 Data(H)'!$A$1:$CZ$1,_xlfn.XLOOKUP($A186,'PY1 Data(H)'!$A$1:$A$288,'PY1 Data(H)'!$A$1:$CZ$288))</f>
        <v>3</v>
      </c>
      <c r="AE186" s="176" cm="1">
        <f t="array" ref="AE186">_xlfn.XLOOKUP(AE$1,'PY1 Data(H)'!$A$1:$CZ$1,_xlfn.XLOOKUP($A186,'PY1 Data(H)'!$A$1:$A$288,'PY1 Data(H)'!$A$1:$CZ$288))</f>
        <v>3</v>
      </c>
      <c r="AF186" s="176" cm="1">
        <f t="array" ref="AF186">_xlfn.XLOOKUP(AF$1,'PY1 Data(H)'!$A$1:$CZ$1,_xlfn.XLOOKUP($A186,'PY1 Data(H)'!$A$1:$A$288,'PY1 Data(H)'!$A$1:$CZ$288))</f>
        <v>3</v>
      </c>
      <c r="AG186" s="176" cm="1">
        <f t="array" ref="AG186">_xlfn.XLOOKUP(AG$1,'PY1 Data(H)'!$A$1:$CZ$1,_xlfn.XLOOKUP($A186,'PY1 Data(H)'!$A$1:$A$288,'PY1 Data(H)'!$A$1:$CZ$288))</f>
        <v>3</v>
      </c>
      <c r="AH186" s="176" cm="1">
        <f t="array" ref="AH186">_xlfn.XLOOKUP(AH$1,'PY1 Data(H)'!$A$1:$CZ$1,_xlfn.XLOOKUP($A186,'PY1 Data(H)'!$A$1:$A$288,'PY1 Data(H)'!$A$1:$CZ$288))</f>
        <v>1</v>
      </c>
      <c r="AI186" s="176" cm="1">
        <f t="array" ref="AI186">_xlfn.XLOOKUP(AI$1,'PY1 Data(H)'!$A$1:$CZ$1,_xlfn.XLOOKUP($A186,'PY1 Data(H)'!$A$1:$A$288,'PY1 Data(H)'!$A$1:$CZ$288))</f>
        <v>3</v>
      </c>
      <c r="AJ186" s="176" cm="1">
        <f t="array" ref="AJ186">_xlfn.XLOOKUP(AJ$1,'PY1 Data(H)'!$A$1:$CZ$1,_xlfn.XLOOKUP($A186,'PY1 Data(H)'!$A$1:$A$288,'PY1 Data(H)'!$A$1:$CZ$288))</f>
        <v>3</v>
      </c>
      <c r="AK186" s="176" cm="1">
        <f t="array" ref="AK186">_xlfn.XLOOKUP(AK$1,'PY1 Data(H)'!$A$1:$CZ$1,_xlfn.XLOOKUP($A186,'PY1 Data(H)'!$A$1:$A$288,'PY1 Data(H)'!$A$1:$CZ$288))</f>
        <v>1</v>
      </c>
      <c r="AL186" s="176" cm="1">
        <f t="array" ref="AL186">_xlfn.XLOOKUP(AL$1,'PY1 Data(H)'!$A$1:$CZ$1,_xlfn.XLOOKUP($A186,'PY1 Data(H)'!$A$1:$A$288,'PY1 Data(H)'!$A$1:$CZ$288))</f>
        <v>3</v>
      </c>
      <c r="AM186" s="176" cm="1">
        <f t="array" ref="AM186">_xlfn.XLOOKUP(AM$1,'PY1 Data(H)'!$A$1:$CZ$1,_xlfn.XLOOKUP($A186,'PY1 Data(H)'!$A$1:$A$288,'PY1 Data(H)'!$A$1:$CZ$288))</f>
        <v>3</v>
      </c>
      <c r="AN186" s="176" cm="1">
        <f t="array" ref="AN186">_xlfn.XLOOKUP(AN$1,'PY1 Data(H)'!$A$1:$CZ$1,_xlfn.XLOOKUP($A186,'PY1 Data(H)'!$A$1:$A$288,'PY1 Data(H)'!$A$1:$CZ$288))</f>
        <v>3</v>
      </c>
      <c r="AO186" s="176" cm="1">
        <f t="array" ref="AO186">_xlfn.XLOOKUP(AO$1,'PY1 Data(H)'!$A$1:$CZ$1,_xlfn.XLOOKUP($A186,'PY1 Data(H)'!$A$1:$A$288,'PY1 Data(H)'!$A$1:$CZ$288))</f>
        <v>2</v>
      </c>
      <c r="AP186" s="176" cm="1">
        <f t="array" ref="AP186">_xlfn.XLOOKUP(AP$1,'PY1 Data(H)'!$A$1:$CZ$1,_xlfn.XLOOKUP($A186,'PY1 Data(H)'!$A$1:$A$288,'PY1 Data(H)'!$A$1:$CZ$288))</f>
        <v>3</v>
      </c>
      <c r="AQ186" s="176" cm="1">
        <f t="array" ref="AQ186">_xlfn.XLOOKUP(AQ$1,'PY1 Data(H)'!$A$1:$CZ$1,_xlfn.XLOOKUP($A186,'PY1 Data(H)'!$A$1:$A$288,'PY1 Data(H)'!$A$1:$CZ$288))</f>
        <v>3</v>
      </c>
      <c r="AR186" s="176" cm="1">
        <f t="array" ref="AR186">_xlfn.XLOOKUP(AR$1,'PY1 Data(H)'!$A$1:$CZ$1,_xlfn.XLOOKUP($A186,'PY1 Data(H)'!$A$1:$A$288,'PY1 Data(H)'!$A$1:$CZ$288))</f>
        <v>0</v>
      </c>
      <c r="AS186" s="176" cm="1">
        <f t="array" ref="AS186">_xlfn.XLOOKUP(AS$1,'PY1 Data(H)'!$A$1:$CZ$1,_xlfn.XLOOKUP($A186,'PY1 Data(H)'!$A$1:$A$288,'PY1 Data(H)'!$A$1:$CZ$288))</f>
        <v>3</v>
      </c>
      <c r="AT186" s="176" cm="1">
        <f t="array" ref="AT186">_xlfn.XLOOKUP(AT$1,'PY1 Data(H)'!$A$1:$CZ$1,_xlfn.XLOOKUP($A186,'PY1 Data(H)'!$A$1:$A$288,'PY1 Data(H)'!$A$1:$CZ$288))</f>
        <v>3</v>
      </c>
      <c r="AU186" s="176" cm="1">
        <f t="array" ref="AU186">_xlfn.XLOOKUP(AU$1,'PY1 Data(H)'!$A$1:$CZ$1,_xlfn.XLOOKUP($A186,'PY1 Data(H)'!$A$1:$A$288,'PY1 Data(H)'!$A$1:$CZ$288))</f>
        <v>3</v>
      </c>
      <c r="AV186" s="176" cm="1">
        <f t="array" ref="AV186">_xlfn.XLOOKUP(AV$1,'PY1 Data(H)'!$A$1:$CZ$1,_xlfn.XLOOKUP($A186,'PY1 Data(H)'!$A$1:$A$288,'PY1 Data(H)'!$A$1:$CZ$288))</f>
        <v>3</v>
      </c>
      <c r="AW186" s="176" cm="1">
        <f t="array" ref="AW186">_xlfn.XLOOKUP(AW$1,'PY1 Data(H)'!$A$1:$CZ$1,_xlfn.XLOOKUP($A186,'PY1 Data(H)'!$A$1:$A$288,'PY1 Data(H)'!$A$1:$CZ$288))</f>
        <v>3</v>
      </c>
      <c r="AX186" s="176" cm="1">
        <f t="array" ref="AX186">_xlfn.XLOOKUP(AX$1,'PY1 Data(H)'!$A$1:$CZ$1,_xlfn.XLOOKUP($A186,'PY1 Data(H)'!$A$1:$A$288,'PY1 Data(H)'!$A$1:$CZ$288))</f>
        <v>3</v>
      </c>
      <c r="AY186" s="176" cm="1">
        <f t="array" ref="AY186">_xlfn.XLOOKUP(AY$1,'PY1 Data(H)'!$A$1:$CZ$1,_xlfn.XLOOKUP($A186,'PY1 Data(H)'!$A$1:$A$288,'PY1 Data(H)'!$A$1:$CZ$288))</f>
        <v>0</v>
      </c>
      <c r="AZ186" s="176" cm="1">
        <f t="array" ref="AZ186">_xlfn.XLOOKUP(AZ$1,'PY1 Data(H)'!$A$1:$CZ$1,_xlfn.XLOOKUP($A186,'PY1 Data(H)'!$A$1:$A$288,'PY1 Data(H)'!$A$1:$CZ$288))</f>
        <v>1</v>
      </c>
      <c r="BA186" s="176" cm="1">
        <f t="array" ref="BA186">_xlfn.XLOOKUP(BA$1,'PY1 Data(H)'!$A$1:$CZ$1,_xlfn.XLOOKUP($A186,'PY1 Data(H)'!$A$1:$A$288,'PY1 Data(H)'!$A$1:$CZ$288))</f>
        <v>3</v>
      </c>
      <c r="BB186" s="176" cm="1">
        <f t="array" ref="BB186">_xlfn.XLOOKUP(BB$1,'PY1 Data(H)'!$A$1:$CZ$1,_xlfn.XLOOKUP($A186,'PY1 Data(H)'!$A$1:$A$288,'PY1 Data(H)'!$A$1:$CZ$288))</f>
        <v>3</v>
      </c>
      <c r="BC186" s="176" cm="1">
        <f t="array" ref="BC186">_xlfn.XLOOKUP(BC$1,'PY1 Data(H)'!$A$1:$CZ$1,_xlfn.XLOOKUP($A186,'PY1 Data(H)'!$A$1:$A$288,'PY1 Data(H)'!$A$1:$CZ$288))</f>
        <v>2</v>
      </c>
      <c r="BD186" s="176" cm="1">
        <f t="array" ref="BD186">_xlfn.XLOOKUP(BD$1,'PY1 Data(H)'!$A$1:$CZ$1,_xlfn.XLOOKUP($A186,'PY1 Data(H)'!$A$1:$A$288,'PY1 Data(H)'!$A$1:$CZ$288))</f>
        <v>3</v>
      </c>
      <c r="BE186" s="176" cm="1">
        <f t="array" ref="BE186">_xlfn.XLOOKUP(BE$1,'PY1 Data(H)'!$A$1:$CZ$1,_xlfn.XLOOKUP($A186,'PY1 Data(H)'!$A$1:$A$288,'PY1 Data(H)'!$A$1:$CZ$288))</f>
        <v>3</v>
      </c>
      <c r="BF186" s="176" cm="1">
        <f t="array" ref="BF186">_xlfn.XLOOKUP(BF$1,'PY1 Data(H)'!$A$1:$CZ$1,_xlfn.XLOOKUP($A186,'PY1 Data(H)'!$A$1:$A$288,'PY1 Data(H)'!$A$1:$CZ$288))</f>
        <v>3</v>
      </c>
      <c r="BG186" s="176" cm="1">
        <f t="array" ref="BG186">_xlfn.XLOOKUP(BG$1,'PY1 Data(H)'!$A$1:$CZ$1,_xlfn.XLOOKUP($A186,'PY1 Data(H)'!$A$1:$A$288,'PY1 Data(H)'!$A$1:$CZ$288))</f>
        <v>3</v>
      </c>
      <c r="BH186" s="176" cm="1">
        <f t="array" ref="BH186">_xlfn.XLOOKUP(BH$1,'PY1 Data(H)'!$A$1:$CZ$1,_xlfn.XLOOKUP($A186,'PY1 Data(H)'!$A$1:$A$288,'PY1 Data(H)'!$A$1:$CZ$288))</f>
        <v>2</v>
      </c>
      <c r="BI186" s="176" cm="1">
        <f t="array" ref="BI186">_xlfn.XLOOKUP(BI$1,'PY1 Data(H)'!$A$1:$CZ$1,_xlfn.XLOOKUP($A186,'PY1 Data(H)'!$A$1:$A$288,'PY1 Data(H)'!$A$1:$CZ$288))</f>
        <v>3</v>
      </c>
      <c r="BJ186" s="176" cm="1">
        <f t="array" ref="BJ186">_xlfn.XLOOKUP(BJ$1,'PY1 Data(H)'!$A$1:$CZ$1,_xlfn.XLOOKUP($A186,'PY1 Data(H)'!$A$1:$A$288,'PY1 Data(H)'!$A$1:$CZ$288))</f>
        <v>3</v>
      </c>
      <c r="BK186" s="176" cm="1">
        <f t="array" ref="BK186">_xlfn.XLOOKUP(BK$1,'PY1 Data(H)'!$A$1:$CZ$1,_xlfn.XLOOKUP($A186,'PY1 Data(H)'!$A$1:$A$288,'PY1 Data(H)'!$A$1:$CZ$288))</f>
        <v>3</v>
      </c>
      <c r="BL186" s="176" cm="1">
        <f t="array" ref="BL186">_xlfn.XLOOKUP(BL$1,'PY1 Data(H)'!$A$1:$CZ$1,_xlfn.XLOOKUP($A186,'PY1 Data(H)'!$A$1:$A$288,'PY1 Data(H)'!$A$1:$CZ$288))</f>
        <v>3</v>
      </c>
      <c r="BM186" s="176" cm="1">
        <f t="array" ref="BM186">_xlfn.XLOOKUP(BM$1,'PY1 Data(H)'!$A$1:$CZ$1,_xlfn.XLOOKUP($A186,'PY1 Data(H)'!$A$1:$A$288,'PY1 Data(H)'!$A$1:$CZ$288))</f>
        <v>3</v>
      </c>
      <c r="BN186" s="176" cm="1">
        <f t="array" ref="BN186">_xlfn.XLOOKUP(BN$1,'PY1 Data(H)'!$A$1:$CZ$1,_xlfn.XLOOKUP($A186,'PY1 Data(H)'!$A$1:$A$288,'PY1 Data(H)'!$A$1:$CZ$288))</f>
        <v>3</v>
      </c>
      <c r="BO186" s="176" cm="1">
        <f t="array" ref="BO186">_xlfn.XLOOKUP(BO$1,'PY1 Data(H)'!$A$1:$CZ$1,_xlfn.XLOOKUP($A186,'PY1 Data(H)'!$A$1:$A$288,'PY1 Data(H)'!$A$1:$CZ$288))</f>
        <v>3</v>
      </c>
      <c r="BP186" s="176" cm="1">
        <f t="array" ref="BP186">_xlfn.XLOOKUP(BP$1,'PY1 Data(H)'!$A$1:$CZ$1,_xlfn.XLOOKUP($A186,'PY1 Data(H)'!$A$1:$A$288,'PY1 Data(H)'!$A$1:$CZ$288))</f>
        <v>3</v>
      </c>
      <c r="BQ186" s="176" cm="1">
        <f t="array" ref="BQ186">_xlfn.XLOOKUP(BQ$1,'PY1 Data(H)'!$A$1:$CZ$1,_xlfn.XLOOKUP($A186,'PY1 Data(H)'!$A$1:$A$288,'PY1 Data(H)'!$A$1:$CZ$288))</f>
        <v>4</v>
      </c>
      <c r="BR186" s="176" cm="1">
        <f t="array" ref="BR186">_xlfn.XLOOKUP(BR$1,'PY1 Data(H)'!$A$1:$CZ$1,_xlfn.XLOOKUP($A186,'PY1 Data(H)'!$A$1:$A$288,'PY1 Data(H)'!$A$1:$CZ$288))</f>
        <v>3</v>
      </c>
      <c r="BS186" s="176" cm="1">
        <f t="array" ref="BS186">_xlfn.XLOOKUP(BS$1,'PY1 Data(H)'!$A$1:$CZ$1,_xlfn.XLOOKUP($A186,'PY1 Data(H)'!$A$1:$A$288,'PY1 Data(H)'!$A$1:$CZ$288))</f>
        <v>3</v>
      </c>
      <c r="BT186" s="176" cm="1">
        <f t="array" ref="BT186">_xlfn.XLOOKUP(BT$1,'PY1 Data(H)'!$A$1:$CZ$1,_xlfn.XLOOKUP($A186,'PY1 Data(H)'!$A$1:$A$288,'PY1 Data(H)'!$A$1:$CZ$288))</f>
        <v>3</v>
      </c>
      <c r="BU186" s="176" cm="1">
        <f t="array" ref="BU186">_xlfn.XLOOKUP(BU$1,'PY1 Data(H)'!$A$1:$CZ$1,_xlfn.XLOOKUP($A186,'PY1 Data(H)'!$A$1:$A$288,'PY1 Data(H)'!$A$1:$CZ$288))</f>
        <v>3</v>
      </c>
      <c r="BV186" s="176" cm="1">
        <f t="array" ref="BV186">_xlfn.XLOOKUP(BV$1,'PY1 Data(H)'!$A$1:$CZ$1,_xlfn.XLOOKUP($A186,'PY1 Data(H)'!$A$1:$A$288,'PY1 Data(H)'!$A$1:$CZ$288))</f>
        <v>3</v>
      </c>
      <c r="BW186" s="176" cm="1">
        <f t="array" ref="BW186">_xlfn.XLOOKUP(BW$1,'PY1 Data(H)'!$A$1:$CZ$1,_xlfn.XLOOKUP($A186,'PY1 Data(H)'!$A$1:$A$288,'PY1 Data(H)'!$A$1:$CZ$288))</f>
        <v>3</v>
      </c>
      <c r="BX186" s="176" cm="1">
        <f t="array" ref="BX186">_xlfn.XLOOKUP(BX$1,'PY1 Data(H)'!$A$1:$CZ$1,_xlfn.XLOOKUP($A186,'PY1 Data(H)'!$A$1:$A$288,'PY1 Data(H)'!$A$1:$CZ$288))</f>
        <v>3</v>
      </c>
      <c r="BY186" s="176" cm="1">
        <f t="array" ref="BY186">_xlfn.XLOOKUP(BY$1,'PY1 Data(H)'!$A$1:$CZ$1,_xlfn.XLOOKUP($A186,'PY1 Data(H)'!$A$1:$A$288,'PY1 Data(H)'!$A$1:$CZ$288))</f>
        <v>3</v>
      </c>
      <c r="BZ186" s="176" cm="1">
        <f t="array" ref="BZ186">_xlfn.XLOOKUP(BZ$1,'PY1 Data(H)'!$A$1:$CZ$1,_xlfn.XLOOKUP($A186,'PY1 Data(H)'!$A$1:$A$288,'PY1 Data(H)'!$A$1:$CZ$288))</f>
        <v>2</v>
      </c>
      <c r="CA186" s="176" cm="1">
        <f t="array" ref="CA186">_xlfn.XLOOKUP(CA$1,'PY1 Data(H)'!$A$1:$CZ$1,_xlfn.XLOOKUP($A186,'PY1 Data(H)'!$A$1:$A$288,'PY1 Data(H)'!$A$1:$CZ$288))</f>
        <v>3</v>
      </c>
      <c r="CB186" s="176" cm="1">
        <f t="array" ref="CB186">_xlfn.XLOOKUP(CB$1,'PY1 Data(H)'!$A$1:$CZ$1,_xlfn.XLOOKUP($A186,'PY1 Data(H)'!$A$1:$A$288,'PY1 Data(H)'!$A$1:$CZ$288))</f>
        <v>3</v>
      </c>
      <c r="CC186" s="176" cm="1">
        <f t="array" ref="CC186">_xlfn.XLOOKUP(CC$1,'PY1 Data(H)'!$A$1:$CZ$1,_xlfn.XLOOKUP($A186,'PY1 Data(H)'!$A$1:$A$288,'PY1 Data(H)'!$A$1:$CZ$288))</f>
        <v>3</v>
      </c>
      <c r="CD186" s="176" cm="1">
        <f t="array" ref="CD186">_xlfn.XLOOKUP(CD$1,'PY1 Data(H)'!$A$1:$CZ$1,_xlfn.XLOOKUP($A186,'PY1 Data(H)'!$A$1:$A$288,'PY1 Data(H)'!$A$1:$CZ$288))</f>
        <v>3</v>
      </c>
      <c r="CE186" s="176" cm="1">
        <f t="array" ref="CE186">_xlfn.XLOOKUP(CE$1,'PY1 Data(H)'!$A$1:$CZ$1,_xlfn.XLOOKUP($A186,'PY1 Data(H)'!$A$1:$A$288,'PY1 Data(H)'!$A$1:$CZ$288))</f>
        <v>3</v>
      </c>
      <c r="CF186" s="176" cm="1">
        <f t="array" ref="CF186">_xlfn.XLOOKUP(CF$1,'PY1 Data(H)'!$A$1:$CZ$1,_xlfn.XLOOKUP($A186,'PY1 Data(H)'!$A$1:$A$288,'PY1 Data(H)'!$A$1:$CZ$288))</f>
        <v>4</v>
      </c>
      <c r="CG186" s="176" cm="1">
        <f t="array" ref="CG186">_xlfn.XLOOKUP(CG$1,'PY1 Data(H)'!$A$1:$CZ$1,_xlfn.XLOOKUP($A186,'PY1 Data(H)'!$A$1:$A$288,'PY1 Data(H)'!$A$1:$CZ$288))</f>
        <v>3</v>
      </c>
      <c r="CH186" s="176" cm="1">
        <f t="array" ref="CH186">_xlfn.XLOOKUP(CH$1,'PY1 Data(H)'!$A$1:$CZ$1,_xlfn.XLOOKUP($A186,'PY1 Data(H)'!$A$1:$A$288,'PY1 Data(H)'!$A$1:$CZ$288))</f>
        <v>3</v>
      </c>
      <c r="CI186" s="176" cm="1">
        <f t="array" ref="CI186">_xlfn.XLOOKUP(CI$1,'PY1 Data(H)'!$A$1:$CZ$1,_xlfn.XLOOKUP($A186,'PY1 Data(H)'!$A$1:$A$288,'PY1 Data(H)'!$A$1:$CZ$288))</f>
        <v>3</v>
      </c>
      <c r="CJ186" s="176" cm="1">
        <f t="array" ref="CJ186">_xlfn.XLOOKUP(CJ$1,'PY1 Data(H)'!$A$1:$CZ$1,_xlfn.XLOOKUP($A186,'PY1 Data(H)'!$A$1:$A$288,'PY1 Data(H)'!$A$1:$CZ$288))</f>
        <v>3</v>
      </c>
      <c r="CK186" s="176" cm="1">
        <f t="array" ref="CK186">_xlfn.XLOOKUP(CK$1,'PY1 Data(H)'!$A$1:$CZ$1,_xlfn.XLOOKUP($A186,'PY1 Data(H)'!$A$1:$A$288,'PY1 Data(H)'!$A$1:$CZ$288))</f>
        <v>3</v>
      </c>
      <c r="CL186" s="176" cm="1">
        <f t="array" ref="CL186">_xlfn.XLOOKUP(CL$1,'PY1 Data(H)'!$A$1:$CZ$1,_xlfn.XLOOKUP($A186,'PY1 Data(H)'!$A$1:$A$288,'PY1 Data(H)'!$A$1:$CZ$288))</f>
        <v>1</v>
      </c>
      <c r="CM186" s="176" cm="1">
        <f t="array" ref="CM186">_xlfn.XLOOKUP(CM$1,'PY1 Data(H)'!$A$1:$CZ$1,_xlfn.XLOOKUP($A186,'PY1 Data(H)'!$A$1:$A$288,'PY1 Data(H)'!$A$1:$CZ$288))</f>
        <v>3</v>
      </c>
      <c r="CN186" s="176" cm="1">
        <f t="array" ref="CN186">_xlfn.XLOOKUP(CN$1,'PY1 Data(H)'!$A$1:$CZ$1,_xlfn.XLOOKUP($A186,'PY1 Data(H)'!$A$1:$A$288,'PY1 Data(H)'!$A$1:$CZ$288))</f>
        <v>3</v>
      </c>
      <c r="CO186" s="176" cm="1">
        <f t="array" ref="CO186">_xlfn.XLOOKUP(CO$1,'PY1 Data(H)'!$A$1:$CZ$1,_xlfn.XLOOKUP($A186,'PY1 Data(H)'!$A$1:$A$288,'PY1 Data(H)'!$A$1:$CZ$288))</f>
        <v>3</v>
      </c>
      <c r="CP186" s="176" cm="1">
        <f t="array" ref="CP186">_xlfn.XLOOKUP(CP$1,'PY1 Data(H)'!$A$1:$CZ$1,_xlfn.XLOOKUP($A186,'PY1 Data(H)'!$A$1:$A$288,'PY1 Data(H)'!$A$1:$CZ$288))</f>
        <v>3</v>
      </c>
      <c r="CQ186" s="176" cm="1">
        <f t="array" ref="CQ186">_xlfn.XLOOKUP(CQ$1,'PY1 Data(H)'!$A$1:$CZ$1,_xlfn.XLOOKUP($A186,'PY1 Data(H)'!$A$1:$A$288,'PY1 Data(H)'!$A$1:$CZ$288))</f>
        <v>1</v>
      </c>
      <c r="CR186" s="176" cm="1">
        <f t="array" ref="CR186">_xlfn.XLOOKUP(CR$1,'PY1 Data(H)'!$A$1:$CZ$1,_xlfn.XLOOKUP($A186,'PY1 Data(H)'!$A$1:$A$288,'PY1 Data(H)'!$A$1:$CZ$288))</f>
        <v>1</v>
      </c>
      <c r="CS186" s="176" cm="1">
        <f t="array" ref="CS186">_xlfn.XLOOKUP(CS$1,'PY1 Data(H)'!$A$1:$CZ$1,_xlfn.XLOOKUP($A186,'PY1 Data(H)'!$A$1:$A$288,'PY1 Data(H)'!$A$1:$CZ$288))</f>
        <v>4</v>
      </c>
      <c r="CT186" s="176" cm="1">
        <f t="array" ref="CT186">_xlfn.XLOOKUP(CT$1,'PY1 Data(H)'!$A$1:$CZ$1,_xlfn.XLOOKUP($A186,'PY1 Data(H)'!$A$1:$A$288,'PY1 Data(H)'!$A$1:$CZ$288))</f>
        <v>3</v>
      </c>
      <c r="CU186" s="176" cm="1">
        <f t="array" ref="CU186">_xlfn.XLOOKUP(CU$1,'PY1 Data(H)'!$A$1:$CZ$1,_xlfn.XLOOKUP($A186,'PY1 Data(H)'!$A$1:$A$288,'PY1 Data(H)'!$A$1:$CZ$288))</f>
        <v>3</v>
      </c>
      <c r="CV186" s="176" cm="1">
        <f t="array" ref="CV186">_xlfn.XLOOKUP(CV$1,'PY1 Data(H)'!$A$1:$CZ$1,_xlfn.XLOOKUP($A186,'PY1 Data(H)'!$A$1:$A$288,'PY1 Data(H)'!$A$1:$CZ$288))</f>
        <v>3</v>
      </c>
      <c r="CW186" s="176" cm="1">
        <f t="array" ref="CW186">_xlfn.XLOOKUP(CW$1,'PY1 Data(H)'!$A$1:$CZ$1,_xlfn.XLOOKUP($A186,'PY1 Data(H)'!$A$1:$A$288,'PY1 Data(H)'!$A$1:$CZ$288))</f>
        <v>3</v>
      </c>
      <c r="CX186" s="176" cm="1">
        <f t="array" ref="CX186">_xlfn.XLOOKUP(CX$1,'PY1 Data(H)'!$A$1:$CZ$1,_xlfn.XLOOKUP($A186,'PY1 Data(H)'!$A$1:$A$288,'PY1 Data(H)'!$A$1:$CZ$288))</f>
        <v>3</v>
      </c>
      <c r="CY186" s="176" cm="1">
        <f t="array" ref="CY186">_xlfn.XLOOKUP(CY$1,'PY1 Data(H)'!$A$1:$CZ$1,_xlfn.XLOOKUP($A186,'PY1 Data(H)'!$A$1:$A$288,'PY1 Data(H)'!$A$1:$CZ$288))</f>
        <v>3</v>
      </c>
    </row>
    <row r="187" spans="1:103" x14ac:dyDescent="0.3">
      <c r="A187">
        <v>659</v>
      </c>
      <c r="D187" s="176" cm="1">
        <f t="array" ref="D187">_xlfn.XLOOKUP(D$1,'PY1 Data(H)'!$A$1:$CZ$1,_xlfn.XLOOKUP($A187,'PY1 Data(H)'!$A$1:$A$288,'PY1 Data(H)'!$A$1:$CZ$288))</f>
        <v>96898043</v>
      </c>
      <c r="E187" s="176" cm="1">
        <f t="array" ref="E187">_xlfn.XLOOKUP(E$1,'PY1 Data(H)'!$A$1:$CZ$1,_xlfn.XLOOKUP($A187,'PY1 Data(H)'!$A$1:$A$288,'PY1 Data(H)'!$A$1:$CZ$288))</f>
        <v>26396584</v>
      </c>
      <c r="F187" s="176" cm="1">
        <f t="array" ref="F187">_xlfn.XLOOKUP(F$1,'PY1 Data(H)'!$A$1:$CZ$1,_xlfn.XLOOKUP($A187,'PY1 Data(H)'!$A$1:$A$288,'PY1 Data(H)'!$A$1:$CZ$288))</f>
        <v>12150214</v>
      </c>
      <c r="G187" s="176" cm="1">
        <f t="array" ref="G187">_xlfn.XLOOKUP(G$1,'PY1 Data(H)'!$A$1:$CZ$1,_xlfn.XLOOKUP($A187,'PY1 Data(H)'!$A$1:$A$288,'PY1 Data(H)'!$A$1:$CZ$288))</f>
        <v>0</v>
      </c>
      <c r="H187" s="176" cm="1">
        <f t="array" ref="H187">_xlfn.XLOOKUP(H$1,'PY1 Data(H)'!$A$1:$CZ$1,_xlfn.XLOOKUP($A187,'PY1 Data(H)'!$A$1:$A$288,'PY1 Data(H)'!$A$1:$CZ$288))</f>
        <v>9561840</v>
      </c>
      <c r="I187" s="176" cm="1">
        <f t="array" ref="I187">_xlfn.XLOOKUP(I$1,'PY1 Data(H)'!$A$1:$CZ$1,_xlfn.XLOOKUP($A187,'PY1 Data(H)'!$A$1:$A$288,'PY1 Data(H)'!$A$1:$CZ$288))</f>
        <v>5814786</v>
      </c>
      <c r="J187" s="176" cm="1">
        <f t="array" ref="J187">_xlfn.XLOOKUP(J$1,'PY1 Data(H)'!$A$1:$CZ$1,_xlfn.XLOOKUP($A187,'PY1 Data(H)'!$A$1:$A$288,'PY1 Data(H)'!$A$1:$CZ$288))</f>
        <v>4290985</v>
      </c>
      <c r="K187" s="176" cm="1">
        <f t="array" ref="K187">_xlfn.XLOOKUP(K$1,'PY1 Data(H)'!$A$1:$CZ$1,_xlfn.XLOOKUP($A187,'PY1 Data(H)'!$A$1:$A$288,'PY1 Data(H)'!$A$1:$CZ$288))</f>
        <v>22335760</v>
      </c>
      <c r="L187" s="176" cm="1">
        <f t="array" ref="L187">_xlfn.XLOOKUP(L$1,'PY1 Data(H)'!$A$1:$CZ$1,_xlfn.XLOOKUP($A187,'PY1 Data(H)'!$A$1:$A$288,'PY1 Data(H)'!$A$1:$CZ$288))</f>
        <v>0</v>
      </c>
      <c r="M187" s="176" cm="1">
        <f t="array" ref="M187">_xlfn.XLOOKUP(M$1,'PY1 Data(H)'!$A$1:$CZ$1,_xlfn.XLOOKUP($A187,'PY1 Data(H)'!$A$1:$A$288,'PY1 Data(H)'!$A$1:$CZ$288))</f>
        <v>177154561</v>
      </c>
      <c r="N187" s="176" cm="1">
        <f t="array" ref="N187">_xlfn.XLOOKUP(N$1,'PY1 Data(H)'!$A$1:$CZ$1,_xlfn.XLOOKUP($A187,'PY1 Data(H)'!$A$1:$A$288,'PY1 Data(H)'!$A$1:$CZ$288))</f>
        <v>193440819</v>
      </c>
      <c r="O187" s="176" cm="1">
        <f t="array" ref="O187">_xlfn.XLOOKUP(O$1,'PY1 Data(H)'!$A$1:$CZ$1,_xlfn.XLOOKUP($A187,'PY1 Data(H)'!$A$1:$A$288,'PY1 Data(H)'!$A$1:$CZ$288))</f>
        <v>21494578</v>
      </c>
      <c r="P187" s="176" cm="1">
        <f t="array" ref="P187">_xlfn.XLOOKUP(P$1,'PY1 Data(H)'!$A$1:$CZ$1,_xlfn.XLOOKUP($A187,'PY1 Data(H)'!$A$1:$A$288,'PY1 Data(H)'!$A$1:$CZ$288))</f>
        <v>43301564</v>
      </c>
      <c r="Q187" s="176" cm="1">
        <f t="array" ref="Q187">_xlfn.XLOOKUP(Q$1,'PY1 Data(H)'!$A$1:$CZ$1,_xlfn.XLOOKUP($A187,'PY1 Data(H)'!$A$1:$A$288,'PY1 Data(H)'!$A$1:$CZ$288))</f>
        <v>2800105</v>
      </c>
      <c r="R187" s="176" cm="1">
        <f t="array" ref="R187">_xlfn.XLOOKUP(R$1,'PY1 Data(H)'!$A$1:$CZ$1,_xlfn.XLOOKUP($A187,'PY1 Data(H)'!$A$1:$A$288,'PY1 Data(H)'!$A$1:$CZ$288))</f>
        <v>1279465</v>
      </c>
      <c r="S187" s="176" cm="1">
        <f t="array" ref="S187">_xlfn.XLOOKUP(S$1,'PY1 Data(H)'!$A$1:$CZ$1,_xlfn.XLOOKUP($A187,'PY1 Data(H)'!$A$1:$A$288,'PY1 Data(H)'!$A$1:$CZ$288))</f>
        <v>9010210</v>
      </c>
      <c r="T187" s="176" cm="1">
        <f t="array" ref="T187">_xlfn.XLOOKUP(T$1,'PY1 Data(H)'!$A$1:$CZ$1,_xlfn.XLOOKUP($A187,'PY1 Data(H)'!$A$1:$A$288,'PY1 Data(H)'!$A$1:$CZ$288))</f>
        <v>0</v>
      </c>
      <c r="U187" s="176" cm="1">
        <f t="array" ref="U187">_xlfn.XLOOKUP(U$1,'PY1 Data(H)'!$A$1:$CZ$1,_xlfn.XLOOKUP($A187,'PY1 Data(H)'!$A$1:$A$288,'PY1 Data(H)'!$A$1:$CZ$288))</f>
        <v>30444871</v>
      </c>
      <c r="V187" s="176" cm="1">
        <f t="array" ref="V187">_xlfn.XLOOKUP(V$1,'PY1 Data(H)'!$A$1:$CZ$1,_xlfn.XLOOKUP($A187,'PY1 Data(H)'!$A$1:$A$288,'PY1 Data(H)'!$A$1:$CZ$288))</f>
        <v>11711042</v>
      </c>
      <c r="W187" s="176" cm="1">
        <f t="array" ref="W187">_xlfn.XLOOKUP(W$1,'PY1 Data(H)'!$A$1:$CZ$1,_xlfn.XLOOKUP($A187,'PY1 Data(H)'!$A$1:$A$288,'PY1 Data(H)'!$A$1:$CZ$288))</f>
        <v>0</v>
      </c>
      <c r="X187" s="176" cm="1">
        <f t="array" ref="X187">_xlfn.XLOOKUP(X$1,'PY1 Data(H)'!$A$1:$CZ$1,_xlfn.XLOOKUP($A187,'PY1 Data(H)'!$A$1:$A$288,'PY1 Data(H)'!$A$1:$CZ$288))</f>
        <v>8957318</v>
      </c>
      <c r="Y187" s="176" cm="1">
        <f t="array" ref="Y187">_xlfn.XLOOKUP(Y$1,'PY1 Data(H)'!$A$1:$CZ$1,_xlfn.XLOOKUP($A187,'PY1 Data(H)'!$A$1:$A$288,'PY1 Data(H)'!$A$1:$CZ$288))</f>
        <v>3019845</v>
      </c>
      <c r="Z187" s="176" cm="1">
        <f t="array" ref="Z187">_xlfn.XLOOKUP(Z$1,'PY1 Data(H)'!$A$1:$CZ$1,_xlfn.XLOOKUP($A187,'PY1 Data(H)'!$A$1:$A$288,'PY1 Data(H)'!$A$1:$CZ$288))</f>
        <v>22447147</v>
      </c>
      <c r="AA187" s="176" cm="1">
        <f t="array" ref="AA187">_xlfn.XLOOKUP(AA$1,'PY1 Data(H)'!$A$1:$CZ$1,_xlfn.XLOOKUP($A187,'PY1 Data(H)'!$A$1:$A$288,'PY1 Data(H)'!$A$1:$CZ$288))</f>
        <v>52947557</v>
      </c>
      <c r="AB187" s="176" cm="1">
        <f t="array" ref="AB187">_xlfn.XLOOKUP(AB$1,'PY1 Data(H)'!$A$1:$CZ$1,_xlfn.XLOOKUP($A187,'PY1 Data(H)'!$A$1:$A$288,'PY1 Data(H)'!$A$1:$CZ$288))</f>
        <v>19278312</v>
      </c>
      <c r="AC187" s="176" cm="1">
        <f t="array" ref="AC187">_xlfn.XLOOKUP(AC$1,'PY1 Data(H)'!$A$1:$CZ$1,_xlfn.XLOOKUP($A187,'PY1 Data(H)'!$A$1:$A$288,'PY1 Data(H)'!$A$1:$CZ$288))</f>
        <v>221133672</v>
      </c>
      <c r="AD187" s="176" cm="1">
        <f t="array" ref="AD187">_xlfn.XLOOKUP(AD$1,'PY1 Data(H)'!$A$1:$CZ$1,_xlfn.XLOOKUP($A187,'PY1 Data(H)'!$A$1:$A$288,'PY1 Data(H)'!$A$1:$CZ$288))</f>
        <v>33119863</v>
      </c>
      <c r="AE187" s="176" cm="1">
        <f t="array" ref="AE187">_xlfn.XLOOKUP(AE$1,'PY1 Data(H)'!$A$1:$CZ$1,_xlfn.XLOOKUP($A187,'PY1 Data(H)'!$A$1:$A$288,'PY1 Data(H)'!$A$1:$CZ$288))</f>
        <v>177692475</v>
      </c>
      <c r="AF187" s="176" cm="1">
        <f t="array" ref="AF187">_xlfn.XLOOKUP(AF$1,'PY1 Data(H)'!$A$1:$CZ$1,_xlfn.XLOOKUP($A187,'PY1 Data(H)'!$A$1:$A$288,'PY1 Data(H)'!$A$1:$CZ$288))</f>
        <v>17692541</v>
      </c>
      <c r="AG187" s="176" cm="1">
        <f t="array" ref="AG187">_xlfn.XLOOKUP(AG$1,'PY1 Data(H)'!$A$1:$CZ$1,_xlfn.XLOOKUP($A187,'PY1 Data(H)'!$A$1:$A$288,'PY1 Data(H)'!$A$1:$CZ$288))</f>
        <v>7729031</v>
      </c>
      <c r="AH187" s="176" cm="1">
        <f t="array" ref="AH187">_xlfn.XLOOKUP(AH$1,'PY1 Data(H)'!$A$1:$CZ$1,_xlfn.XLOOKUP($A187,'PY1 Data(H)'!$A$1:$A$288,'PY1 Data(H)'!$A$1:$CZ$288))</f>
        <v>30715530</v>
      </c>
      <c r="AI187" s="176" cm="1">
        <f t="array" ref="AI187">_xlfn.XLOOKUP(AI$1,'PY1 Data(H)'!$A$1:$CZ$1,_xlfn.XLOOKUP($A187,'PY1 Data(H)'!$A$1:$A$288,'PY1 Data(H)'!$A$1:$CZ$288))</f>
        <v>195593637</v>
      </c>
      <c r="AJ187" s="176" cm="1">
        <f t="array" ref="AJ187">_xlfn.XLOOKUP(AJ$1,'PY1 Data(H)'!$A$1:$CZ$1,_xlfn.XLOOKUP($A187,'PY1 Data(H)'!$A$1:$A$288,'PY1 Data(H)'!$A$1:$CZ$288))</f>
        <v>8605103</v>
      </c>
      <c r="AK187" s="176" cm="1">
        <f t="array" ref="AK187">_xlfn.XLOOKUP(AK$1,'PY1 Data(H)'!$A$1:$CZ$1,_xlfn.XLOOKUP($A187,'PY1 Data(H)'!$A$1:$A$288,'PY1 Data(H)'!$A$1:$CZ$288))</f>
        <v>68309897</v>
      </c>
      <c r="AL187" s="176" cm="1">
        <f t="array" ref="AL187">_xlfn.XLOOKUP(AL$1,'PY1 Data(H)'!$A$1:$CZ$1,_xlfn.XLOOKUP($A187,'PY1 Data(H)'!$A$1:$A$288,'PY1 Data(H)'!$A$1:$CZ$288))</f>
        <v>54525920</v>
      </c>
      <c r="AM187" s="176" cm="1">
        <f t="array" ref="AM187">_xlfn.XLOOKUP(AM$1,'PY1 Data(H)'!$A$1:$CZ$1,_xlfn.XLOOKUP($A187,'PY1 Data(H)'!$A$1:$A$288,'PY1 Data(H)'!$A$1:$CZ$288))</f>
        <v>84917751</v>
      </c>
      <c r="AN187" s="176" cm="1">
        <f t="array" ref="AN187">_xlfn.XLOOKUP(AN$1,'PY1 Data(H)'!$A$1:$CZ$1,_xlfn.XLOOKUP($A187,'PY1 Data(H)'!$A$1:$A$288,'PY1 Data(H)'!$A$1:$CZ$288))</f>
        <v>4990732</v>
      </c>
      <c r="AO187" s="176" cm="1">
        <f t="array" ref="AO187">_xlfn.XLOOKUP(AO$1,'PY1 Data(H)'!$A$1:$CZ$1,_xlfn.XLOOKUP($A187,'PY1 Data(H)'!$A$1:$A$288,'PY1 Data(H)'!$A$1:$CZ$288))</f>
        <v>0</v>
      </c>
      <c r="AP187" s="176" cm="1">
        <f t="array" ref="AP187">_xlfn.XLOOKUP(AP$1,'PY1 Data(H)'!$A$1:$CZ$1,_xlfn.XLOOKUP($A187,'PY1 Data(H)'!$A$1:$A$288,'PY1 Data(H)'!$A$1:$CZ$288))</f>
        <v>22317579</v>
      </c>
      <c r="AQ187" s="176" cm="1">
        <f t="array" ref="AQ187">_xlfn.XLOOKUP(AQ$1,'PY1 Data(H)'!$A$1:$CZ$1,_xlfn.XLOOKUP($A187,'PY1 Data(H)'!$A$1:$A$288,'PY1 Data(H)'!$A$1:$CZ$288))</f>
        <v>83278</v>
      </c>
      <c r="AR187" s="176" cm="1">
        <f t="array" ref="AR187">_xlfn.XLOOKUP(AR$1,'PY1 Data(H)'!$A$1:$CZ$1,_xlfn.XLOOKUP($A187,'PY1 Data(H)'!$A$1:$A$288,'PY1 Data(H)'!$A$1:$CZ$288))</f>
        <v>0</v>
      </c>
      <c r="AS187" s="176" cm="1">
        <f t="array" ref="AS187">_xlfn.XLOOKUP(AS$1,'PY1 Data(H)'!$A$1:$CZ$1,_xlfn.XLOOKUP($A187,'PY1 Data(H)'!$A$1:$A$288,'PY1 Data(H)'!$A$1:$CZ$288))</f>
        <v>11079252</v>
      </c>
      <c r="AT187" s="176" cm="1">
        <f t="array" ref="AT187">_xlfn.XLOOKUP(AT$1,'PY1 Data(H)'!$A$1:$CZ$1,_xlfn.XLOOKUP($A187,'PY1 Data(H)'!$A$1:$A$288,'PY1 Data(H)'!$A$1:$CZ$288))</f>
        <v>55470291</v>
      </c>
      <c r="AU187" s="176" cm="1">
        <f t="array" ref="AU187">_xlfn.XLOOKUP(AU$1,'PY1 Data(H)'!$A$1:$CZ$1,_xlfn.XLOOKUP($A187,'PY1 Data(H)'!$A$1:$A$288,'PY1 Data(H)'!$A$1:$CZ$288))</f>
        <v>49811440</v>
      </c>
      <c r="AV187" s="176" cm="1">
        <f t="array" ref="AV187">_xlfn.XLOOKUP(AV$1,'PY1 Data(H)'!$A$1:$CZ$1,_xlfn.XLOOKUP($A187,'PY1 Data(H)'!$A$1:$A$288,'PY1 Data(H)'!$A$1:$CZ$288))</f>
        <v>39358947</v>
      </c>
      <c r="AW187" s="176" cm="1">
        <f t="array" ref="AW187">_xlfn.XLOOKUP(AW$1,'PY1 Data(H)'!$A$1:$CZ$1,_xlfn.XLOOKUP($A187,'PY1 Data(H)'!$A$1:$A$288,'PY1 Data(H)'!$A$1:$CZ$288))</f>
        <v>14697911</v>
      </c>
      <c r="AX187" s="176" cm="1">
        <f t="array" ref="AX187">_xlfn.XLOOKUP(AX$1,'PY1 Data(H)'!$A$1:$CZ$1,_xlfn.XLOOKUP($A187,'PY1 Data(H)'!$A$1:$A$288,'PY1 Data(H)'!$A$1:$CZ$288))</f>
        <v>7352298</v>
      </c>
      <c r="AY187" s="176" cm="1">
        <f t="array" ref="AY187">_xlfn.XLOOKUP(AY$1,'PY1 Data(H)'!$A$1:$CZ$1,_xlfn.XLOOKUP($A187,'PY1 Data(H)'!$A$1:$A$288,'PY1 Data(H)'!$A$1:$CZ$288))</f>
        <v>0</v>
      </c>
      <c r="AZ187" s="176" cm="1">
        <f t="array" ref="AZ187">_xlfn.XLOOKUP(AZ$1,'PY1 Data(H)'!$A$1:$CZ$1,_xlfn.XLOOKUP($A187,'PY1 Data(H)'!$A$1:$A$288,'PY1 Data(H)'!$A$1:$CZ$288))</f>
        <v>30518787</v>
      </c>
      <c r="BA187" s="176" cm="1">
        <f t="array" ref="BA187">_xlfn.XLOOKUP(BA$1,'PY1 Data(H)'!$A$1:$CZ$1,_xlfn.XLOOKUP($A187,'PY1 Data(H)'!$A$1:$A$288,'PY1 Data(H)'!$A$1:$CZ$288))</f>
        <v>57373317</v>
      </c>
      <c r="BB187" s="176" cm="1">
        <f t="array" ref="BB187">_xlfn.XLOOKUP(BB$1,'PY1 Data(H)'!$A$1:$CZ$1,_xlfn.XLOOKUP($A187,'PY1 Data(H)'!$A$1:$A$288,'PY1 Data(H)'!$A$1:$CZ$288))</f>
        <v>227137112</v>
      </c>
      <c r="BC187" s="176" cm="1">
        <f t="array" ref="BC187">_xlfn.XLOOKUP(BC$1,'PY1 Data(H)'!$A$1:$CZ$1,_xlfn.XLOOKUP($A187,'PY1 Data(H)'!$A$1:$A$288,'PY1 Data(H)'!$A$1:$CZ$288))</f>
        <v>0</v>
      </c>
      <c r="BD187" s="176" cm="1">
        <f t="array" ref="BD187">_xlfn.XLOOKUP(BD$1,'PY1 Data(H)'!$A$1:$CZ$1,_xlfn.XLOOKUP($A187,'PY1 Data(H)'!$A$1:$A$288,'PY1 Data(H)'!$A$1:$CZ$288))</f>
        <v>33346098</v>
      </c>
      <c r="BE187" s="176" cm="1">
        <f t="array" ref="BE187">_xlfn.XLOOKUP(BE$1,'PY1 Data(H)'!$A$1:$CZ$1,_xlfn.XLOOKUP($A187,'PY1 Data(H)'!$A$1:$A$288,'PY1 Data(H)'!$A$1:$CZ$288))</f>
        <v>0</v>
      </c>
      <c r="BF187" s="176" cm="1">
        <f t="array" ref="BF187">_xlfn.XLOOKUP(BF$1,'PY1 Data(H)'!$A$1:$CZ$1,_xlfn.XLOOKUP($A187,'PY1 Data(H)'!$A$1:$A$288,'PY1 Data(H)'!$A$1:$CZ$288))</f>
        <v>64126575</v>
      </c>
      <c r="BG187" s="176" cm="1">
        <f t="array" ref="BG187">_xlfn.XLOOKUP(BG$1,'PY1 Data(H)'!$A$1:$CZ$1,_xlfn.XLOOKUP($A187,'PY1 Data(H)'!$A$1:$A$288,'PY1 Data(H)'!$A$1:$CZ$288))</f>
        <v>90745449</v>
      </c>
      <c r="BH187" s="176" cm="1">
        <f t="array" ref="BH187">_xlfn.XLOOKUP(BH$1,'PY1 Data(H)'!$A$1:$CZ$1,_xlfn.XLOOKUP($A187,'PY1 Data(H)'!$A$1:$A$288,'PY1 Data(H)'!$A$1:$CZ$288))</f>
        <v>0</v>
      </c>
      <c r="BI187" s="176" cm="1">
        <f t="array" ref="BI187">_xlfn.XLOOKUP(BI$1,'PY1 Data(H)'!$A$1:$CZ$1,_xlfn.XLOOKUP($A187,'PY1 Data(H)'!$A$1:$A$288,'PY1 Data(H)'!$A$1:$CZ$288))</f>
        <v>20497040</v>
      </c>
      <c r="BJ187" s="176" cm="1">
        <f t="array" ref="BJ187">_xlfn.XLOOKUP(BJ$1,'PY1 Data(H)'!$A$1:$CZ$1,_xlfn.XLOOKUP($A187,'PY1 Data(H)'!$A$1:$A$288,'PY1 Data(H)'!$A$1:$CZ$288))</f>
        <v>5845732</v>
      </c>
      <c r="BK187" s="176" cm="1">
        <f t="array" ref="BK187">_xlfn.XLOOKUP(BK$1,'PY1 Data(H)'!$A$1:$CZ$1,_xlfn.XLOOKUP($A187,'PY1 Data(H)'!$A$1:$A$288,'PY1 Data(H)'!$A$1:$CZ$288))</f>
        <v>603366947</v>
      </c>
      <c r="BL187" s="176" cm="1">
        <f t="array" ref="BL187">_xlfn.XLOOKUP(BL$1,'PY1 Data(H)'!$A$1:$CZ$1,_xlfn.XLOOKUP($A187,'PY1 Data(H)'!$A$1:$A$288,'PY1 Data(H)'!$A$1:$CZ$288))</f>
        <v>9047663</v>
      </c>
      <c r="BM187" s="176" cm="1">
        <f t="array" ref="BM187">_xlfn.XLOOKUP(BM$1,'PY1 Data(H)'!$A$1:$CZ$1,_xlfn.XLOOKUP($A187,'PY1 Data(H)'!$A$1:$A$288,'PY1 Data(H)'!$A$1:$CZ$288))</f>
        <v>4277376</v>
      </c>
      <c r="BN187" s="176" cm="1">
        <f t="array" ref="BN187">_xlfn.XLOOKUP(BN$1,'PY1 Data(H)'!$A$1:$CZ$1,_xlfn.XLOOKUP($A187,'PY1 Data(H)'!$A$1:$A$288,'PY1 Data(H)'!$A$1:$CZ$288))</f>
        <v>49021096</v>
      </c>
      <c r="BO187" s="176" cm="1">
        <f t="array" ref="BO187">_xlfn.XLOOKUP(BO$1,'PY1 Data(H)'!$A$1:$CZ$1,_xlfn.XLOOKUP($A187,'PY1 Data(H)'!$A$1:$A$288,'PY1 Data(H)'!$A$1:$CZ$288))</f>
        <v>69066261</v>
      </c>
      <c r="BP187" s="176" cm="1">
        <f t="array" ref="BP187">_xlfn.XLOOKUP(BP$1,'PY1 Data(H)'!$A$1:$CZ$1,_xlfn.XLOOKUP($A187,'PY1 Data(H)'!$A$1:$A$288,'PY1 Data(H)'!$A$1:$CZ$288))</f>
        <v>359557948</v>
      </c>
      <c r="BQ187" s="176" cm="1">
        <f t="array" ref="BQ187">_xlfn.XLOOKUP(BQ$1,'PY1 Data(H)'!$A$1:$CZ$1,_xlfn.XLOOKUP($A187,'PY1 Data(H)'!$A$1:$A$288,'PY1 Data(H)'!$A$1:$CZ$288))</f>
        <v>0</v>
      </c>
      <c r="BR187" s="176" cm="1">
        <f t="array" ref="BR187">_xlfn.XLOOKUP(BR$1,'PY1 Data(H)'!$A$1:$CZ$1,_xlfn.XLOOKUP($A187,'PY1 Data(H)'!$A$1:$A$288,'PY1 Data(H)'!$A$1:$CZ$288))</f>
        <v>21331321</v>
      </c>
      <c r="BS187" s="176" cm="1">
        <f t="array" ref="BS187">_xlfn.XLOOKUP(BS$1,'PY1 Data(H)'!$A$1:$CZ$1,_xlfn.XLOOKUP($A187,'PY1 Data(H)'!$A$1:$A$288,'PY1 Data(H)'!$A$1:$CZ$288))</f>
        <v>161879726</v>
      </c>
      <c r="BT187" s="176" cm="1">
        <f t="array" ref="BT187">_xlfn.XLOOKUP(BT$1,'PY1 Data(H)'!$A$1:$CZ$1,_xlfn.XLOOKUP($A187,'PY1 Data(H)'!$A$1:$A$288,'PY1 Data(H)'!$A$1:$CZ$288))</f>
        <v>1062258</v>
      </c>
      <c r="BU187" s="176" cm="1">
        <f t="array" ref="BU187">_xlfn.XLOOKUP(BU$1,'PY1 Data(H)'!$A$1:$CZ$1,_xlfn.XLOOKUP($A187,'PY1 Data(H)'!$A$1:$A$288,'PY1 Data(H)'!$A$1:$CZ$288))</f>
        <v>23314683</v>
      </c>
      <c r="BV187" s="176" cm="1">
        <f t="array" ref="BV187">_xlfn.XLOOKUP(BV$1,'PY1 Data(H)'!$A$1:$CZ$1,_xlfn.XLOOKUP($A187,'PY1 Data(H)'!$A$1:$A$288,'PY1 Data(H)'!$A$1:$CZ$288))</f>
        <v>19916224</v>
      </c>
      <c r="BW187" s="176" cm="1">
        <f t="array" ref="BW187">_xlfn.XLOOKUP(BW$1,'PY1 Data(H)'!$A$1:$CZ$1,_xlfn.XLOOKUP($A187,'PY1 Data(H)'!$A$1:$A$288,'PY1 Data(H)'!$A$1:$CZ$288))</f>
        <v>2683450</v>
      </c>
      <c r="BX187" s="176" cm="1">
        <f t="array" ref="BX187">_xlfn.XLOOKUP(BX$1,'PY1 Data(H)'!$A$1:$CZ$1,_xlfn.XLOOKUP($A187,'PY1 Data(H)'!$A$1:$A$288,'PY1 Data(H)'!$A$1:$CZ$288))</f>
        <v>9588416</v>
      </c>
      <c r="BY187" s="176" cm="1">
        <f t="array" ref="BY187">_xlfn.XLOOKUP(BY$1,'PY1 Data(H)'!$A$1:$CZ$1,_xlfn.XLOOKUP($A187,'PY1 Data(H)'!$A$1:$A$288,'PY1 Data(H)'!$A$1:$CZ$288))</f>
        <v>95499049</v>
      </c>
      <c r="BZ187" s="176" cm="1">
        <f t="array" ref="BZ187">_xlfn.XLOOKUP(BZ$1,'PY1 Data(H)'!$A$1:$CZ$1,_xlfn.XLOOKUP($A187,'PY1 Data(H)'!$A$1:$A$288,'PY1 Data(H)'!$A$1:$CZ$288))</f>
        <v>0</v>
      </c>
      <c r="CA187" s="176" cm="1">
        <f t="array" ref="CA187">_xlfn.XLOOKUP(CA$1,'PY1 Data(H)'!$A$1:$CZ$1,_xlfn.XLOOKUP($A187,'PY1 Data(H)'!$A$1:$A$288,'PY1 Data(H)'!$A$1:$CZ$288))</f>
        <v>18099345</v>
      </c>
      <c r="CB187" s="176" cm="1">
        <f t="array" ref="CB187">_xlfn.XLOOKUP(CB$1,'PY1 Data(H)'!$A$1:$CZ$1,_xlfn.XLOOKUP($A187,'PY1 Data(H)'!$A$1:$A$288,'PY1 Data(H)'!$A$1:$CZ$288))</f>
        <v>7531415</v>
      </c>
      <c r="CC187" s="176" cm="1">
        <f t="array" ref="CC187">_xlfn.XLOOKUP(CC$1,'PY1 Data(H)'!$A$1:$CZ$1,_xlfn.XLOOKUP($A187,'PY1 Data(H)'!$A$1:$A$288,'PY1 Data(H)'!$A$1:$CZ$288))</f>
        <v>73650948</v>
      </c>
      <c r="CD187" s="176" cm="1">
        <f t="array" ref="CD187">_xlfn.XLOOKUP(CD$1,'PY1 Data(H)'!$A$1:$CZ$1,_xlfn.XLOOKUP($A187,'PY1 Data(H)'!$A$1:$A$288,'PY1 Data(H)'!$A$1:$CZ$288))</f>
        <v>70644228</v>
      </c>
      <c r="CE187" s="176" cm="1">
        <f t="array" ref="CE187">_xlfn.XLOOKUP(CE$1,'PY1 Data(H)'!$A$1:$CZ$1,_xlfn.XLOOKUP($A187,'PY1 Data(H)'!$A$1:$A$288,'PY1 Data(H)'!$A$1:$CZ$288))</f>
        <v>12008278</v>
      </c>
      <c r="CF187" s="176" cm="1">
        <f t="array" ref="CF187">_xlfn.XLOOKUP(CF$1,'PY1 Data(H)'!$A$1:$CZ$1,_xlfn.XLOOKUP($A187,'PY1 Data(H)'!$A$1:$A$288,'PY1 Data(H)'!$A$1:$CZ$288))</f>
        <v>0</v>
      </c>
      <c r="CG187" s="176" cm="1">
        <f t="array" ref="CG187">_xlfn.XLOOKUP(CG$1,'PY1 Data(H)'!$A$1:$CZ$1,_xlfn.XLOOKUP($A187,'PY1 Data(H)'!$A$1:$A$288,'PY1 Data(H)'!$A$1:$CZ$288))</f>
        <v>11099000</v>
      </c>
      <c r="CH187" s="176" cm="1">
        <f t="array" ref="CH187">_xlfn.XLOOKUP(CH$1,'PY1 Data(H)'!$A$1:$CZ$1,_xlfn.XLOOKUP($A187,'PY1 Data(H)'!$A$1:$A$288,'PY1 Data(H)'!$A$1:$CZ$288))</f>
        <v>25623413</v>
      </c>
      <c r="CI187" s="176" cm="1">
        <f t="array" ref="CI187">_xlfn.XLOOKUP(CI$1,'PY1 Data(H)'!$A$1:$CZ$1,_xlfn.XLOOKUP($A187,'PY1 Data(H)'!$A$1:$A$288,'PY1 Data(H)'!$A$1:$CZ$288))</f>
        <v>9286223</v>
      </c>
      <c r="CJ187" s="176" cm="1">
        <f t="array" ref="CJ187">_xlfn.XLOOKUP(CJ$1,'PY1 Data(H)'!$A$1:$CZ$1,_xlfn.XLOOKUP($A187,'PY1 Data(H)'!$A$1:$A$288,'PY1 Data(H)'!$A$1:$CZ$288))</f>
        <v>7099952</v>
      </c>
      <c r="CK187" s="176" cm="1">
        <f t="array" ref="CK187">_xlfn.XLOOKUP(CK$1,'PY1 Data(H)'!$A$1:$CZ$1,_xlfn.XLOOKUP($A187,'PY1 Data(H)'!$A$1:$A$288,'PY1 Data(H)'!$A$1:$CZ$288))</f>
        <v>16367787</v>
      </c>
      <c r="CL187" s="176" cm="1">
        <f t="array" ref="CL187">_xlfn.XLOOKUP(CL$1,'PY1 Data(H)'!$A$1:$CZ$1,_xlfn.XLOOKUP($A187,'PY1 Data(H)'!$A$1:$A$288,'PY1 Data(H)'!$A$1:$CZ$288))</f>
        <v>2907562</v>
      </c>
      <c r="CM187" s="176" cm="1">
        <f t="array" ref="CM187">_xlfn.XLOOKUP(CM$1,'PY1 Data(H)'!$A$1:$CZ$1,_xlfn.XLOOKUP($A187,'PY1 Data(H)'!$A$1:$A$288,'PY1 Data(H)'!$A$1:$CZ$288))</f>
        <v>3135886</v>
      </c>
      <c r="CN187" s="176" cm="1">
        <f t="array" ref="CN187">_xlfn.XLOOKUP(CN$1,'PY1 Data(H)'!$A$1:$CZ$1,_xlfn.XLOOKUP($A187,'PY1 Data(H)'!$A$1:$A$288,'PY1 Data(H)'!$A$1:$CZ$288))</f>
        <v>4625327</v>
      </c>
      <c r="CO187" s="176" cm="1">
        <f t="array" ref="CO187">_xlfn.XLOOKUP(CO$1,'PY1 Data(H)'!$A$1:$CZ$1,_xlfn.XLOOKUP($A187,'PY1 Data(H)'!$A$1:$A$288,'PY1 Data(H)'!$A$1:$CZ$288))</f>
        <v>101573368</v>
      </c>
      <c r="CP187" s="176" cm="1">
        <f t="array" ref="CP187">_xlfn.XLOOKUP(CP$1,'PY1 Data(H)'!$A$1:$CZ$1,_xlfn.XLOOKUP($A187,'PY1 Data(H)'!$A$1:$A$288,'PY1 Data(H)'!$A$1:$CZ$288))</f>
        <v>0</v>
      </c>
      <c r="CQ187" s="176" cm="1">
        <f t="array" ref="CQ187">_xlfn.XLOOKUP(CQ$1,'PY1 Data(H)'!$A$1:$CZ$1,_xlfn.XLOOKUP($A187,'PY1 Data(H)'!$A$1:$A$288,'PY1 Data(H)'!$A$1:$CZ$288))</f>
        <v>540414829</v>
      </c>
      <c r="CR187" s="176" cm="1">
        <f t="array" ref="CR187">_xlfn.XLOOKUP(CR$1,'PY1 Data(H)'!$A$1:$CZ$1,_xlfn.XLOOKUP($A187,'PY1 Data(H)'!$A$1:$A$288,'PY1 Data(H)'!$A$1:$CZ$288))</f>
        <v>433249</v>
      </c>
      <c r="CS187" s="176" cm="1">
        <f t="array" ref="CS187">_xlfn.XLOOKUP(CS$1,'PY1 Data(H)'!$A$1:$CZ$1,_xlfn.XLOOKUP($A187,'PY1 Data(H)'!$A$1:$A$288,'PY1 Data(H)'!$A$1:$CZ$288))</f>
        <v>0</v>
      </c>
      <c r="CT187" s="176" cm="1">
        <f t="array" ref="CT187">_xlfn.XLOOKUP(CT$1,'PY1 Data(H)'!$A$1:$CZ$1,_xlfn.XLOOKUP($A187,'PY1 Data(H)'!$A$1:$A$288,'PY1 Data(H)'!$A$1:$CZ$288))</f>
        <v>4992212</v>
      </c>
      <c r="CU187" s="176" cm="1">
        <f t="array" ref="CU187">_xlfn.XLOOKUP(CU$1,'PY1 Data(H)'!$A$1:$CZ$1,_xlfn.XLOOKUP($A187,'PY1 Data(H)'!$A$1:$A$288,'PY1 Data(H)'!$A$1:$CZ$288))</f>
        <v>44856940</v>
      </c>
      <c r="CV187" s="176" cm="1">
        <f t="array" ref="CV187">_xlfn.XLOOKUP(CV$1,'PY1 Data(H)'!$A$1:$CZ$1,_xlfn.XLOOKUP($A187,'PY1 Data(H)'!$A$1:$A$288,'PY1 Data(H)'!$A$1:$CZ$288))</f>
        <v>40549612</v>
      </c>
      <c r="CW187" s="176" cm="1">
        <f t="array" ref="CW187">_xlfn.XLOOKUP(CW$1,'PY1 Data(H)'!$A$1:$CZ$1,_xlfn.XLOOKUP($A187,'PY1 Data(H)'!$A$1:$A$288,'PY1 Data(H)'!$A$1:$CZ$288))</f>
        <v>72755479</v>
      </c>
      <c r="CX187" s="176" cm="1">
        <f t="array" ref="CX187">_xlfn.XLOOKUP(CX$1,'PY1 Data(H)'!$A$1:$CZ$1,_xlfn.XLOOKUP($A187,'PY1 Data(H)'!$A$1:$A$288,'PY1 Data(H)'!$A$1:$CZ$288))</f>
        <v>9107257</v>
      </c>
      <c r="CY187" s="176" cm="1">
        <f t="array" ref="CY187">_xlfn.XLOOKUP(CY$1,'PY1 Data(H)'!$A$1:$CZ$1,_xlfn.XLOOKUP($A187,'PY1 Data(H)'!$A$1:$A$288,'PY1 Data(H)'!$A$1:$CZ$288))</f>
        <v>4309652</v>
      </c>
    </row>
    <row r="188" spans="1:103" x14ac:dyDescent="0.3">
      <c r="A188">
        <v>660</v>
      </c>
      <c r="D188" s="176" cm="1">
        <f t="array" ref="D188">_xlfn.XLOOKUP(D$1,'PY1 Data(H)'!$A$1:$CZ$1,_xlfn.XLOOKUP($A188,'PY1 Data(H)'!$A$1:$A$288,'PY1 Data(H)'!$A$1:$CZ$288))</f>
        <v>0</v>
      </c>
      <c r="E188" s="176" cm="1">
        <f t="array" ref="E188">_xlfn.XLOOKUP(E$1,'PY1 Data(H)'!$A$1:$CZ$1,_xlfn.XLOOKUP($A188,'PY1 Data(H)'!$A$1:$A$288,'PY1 Data(H)'!$A$1:$CZ$288))</f>
        <v>0</v>
      </c>
      <c r="F188" s="176" cm="1">
        <f t="array" ref="F188">_xlfn.XLOOKUP(F$1,'PY1 Data(H)'!$A$1:$CZ$1,_xlfn.XLOOKUP($A188,'PY1 Data(H)'!$A$1:$A$288,'PY1 Data(H)'!$A$1:$CZ$288))</f>
        <v>0</v>
      </c>
      <c r="G188" s="176" cm="1">
        <f t="array" ref="G188">_xlfn.XLOOKUP(G$1,'PY1 Data(H)'!$A$1:$CZ$1,_xlfn.XLOOKUP($A188,'PY1 Data(H)'!$A$1:$A$288,'PY1 Data(H)'!$A$1:$CZ$288))</f>
        <v>0</v>
      </c>
      <c r="H188" s="176" cm="1">
        <f t="array" ref="H188">_xlfn.XLOOKUP(H$1,'PY1 Data(H)'!$A$1:$CZ$1,_xlfn.XLOOKUP($A188,'PY1 Data(H)'!$A$1:$A$288,'PY1 Data(H)'!$A$1:$CZ$288))</f>
        <v>0</v>
      </c>
      <c r="I188" s="176" cm="1">
        <f t="array" ref="I188">_xlfn.XLOOKUP(I$1,'PY1 Data(H)'!$A$1:$CZ$1,_xlfn.XLOOKUP($A188,'PY1 Data(H)'!$A$1:$A$288,'PY1 Data(H)'!$A$1:$CZ$288))</f>
        <v>0</v>
      </c>
      <c r="J188" s="176" cm="1">
        <f t="array" ref="J188">_xlfn.XLOOKUP(J$1,'PY1 Data(H)'!$A$1:$CZ$1,_xlfn.XLOOKUP($A188,'PY1 Data(H)'!$A$1:$A$288,'PY1 Data(H)'!$A$1:$CZ$288))</f>
        <v>0</v>
      </c>
      <c r="K188" s="176" cm="1">
        <f t="array" ref="K188">_xlfn.XLOOKUP(K$1,'PY1 Data(H)'!$A$1:$CZ$1,_xlfn.XLOOKUP($A188,'PY1 Data(H)'!$A$1:$A$288,'PY1 Data(H)'!$A$1:$CZ$288))</f>
        <v>0</v>
      </c>
      <c r="L188" s="176" cm="1">
        <f t="array" ref="L188">_xlfn.XLOOKUP(L$1,'PY1 Data(H)'!$A$1:$CZ$1,_xlfn.XLOOKUP($A188,'PY1 Data(H)'!$A$1:$A$288,'PY1 Data(H)'!$A$1:$CZ$288))</f>
        <v>0</v>
      </c>
      <c r="M188" s="176" cm="1">
        <f t="array" ref="M188">_xlfn.XLOOKUP(M$1,'PY1 Data(H)'!$A$1:$CZ$1,_xlfn.XLOOKUP($A188,'PY1 Data(H)'!$A$1:$A$288,'PY1 Data(H)'!$A$1:$CZ$288))</f>
        <v>0</v>
      </c>
      <c r="N188" s="176" cm="1">
        <f t="array" ref="N188">_xlfn.XLOOKUP(N$1,'PY1 Data(H)'!$A$1:$CZ$1,_xlfn.XLOOKUP($A188,'PY1 Data(H)'!$A$1:$A$288,'PY1 Data(H)'!$A$1:$CZ$288))</f>
        <v>25984208</v>
      </c>
      <c r="O188" s="176" cm="1">
        <f t="array" ref="O188">_xlfn.XLOOKUP(O$1,'PY1 Data(H)'!$A$1:$CZ$1,_xlfn.XLOOKUP($A188,'PY1 Data(H)'!$A$1:$A$288,'PY1 Data(H)'!$A$1:$CZ$288))</f>
        <v>0</v>
      </c>
      <c r="P188" s="176" cm="1">
        <f t="array" ref="P188">_xlfn.XLOOKUP(P$1,'PY1 Data(H)'!$A$1:$CZ$1,_xlfn.XLOOKUP($A188,'PY1 Data(H)'!$A$1:$A$288,'PY1 Data(H)'!$A$1:$CZ$288))</f>
        <v>0</v>
      </c>
      <c r="Q188" s="176" cm="1">
        <f t="array" ref="Q188">_xlfn.XLOOKUP(Q$1,'PY1 Data(H)'!$A$1:$CZ$1,_xlfn.XLOOKUP($A188,'PY1 Data(H)'!$A$1:$A$288,'PY1 Data(H)'!$A$1:$CZ$288))</f>
        <v>0</v>
      </c>
      <c r="R188" s="176" cm="1">
        <f t="array" ref="R188">_xlfn.XLOOKUP(R$1,'PY1 Data(H)'!$A$1:$CZ$1,_xlfn.XLOOKUP($A188,'PY1 Data(H)'!$A$1:$A$288,'PY1 Data(H)'!$A$1:$CZ$288))</f>
        <v>0</v>
      </c>
      <c r="S188" s="176" cm="1">
        <f t="array" ref="S188">_xlfn.XLOOKUP(S$1,'PY1 Data(H)'!$A$1:$CZ$1,_xlfn.XLOOKUP($A188,'PY1 Data(H)'!$A$1:$A$288,'PY1 Data(H)'!$A$1:$CZ$288))</f>
        <v>0</v>
      </c>
      <c r="T188" s="176" cm="1">
        <f t="array" ref="T188">_xlfn.XLOOKUP(T$1,'PY1 Data(H)'!$A$1:$CZ$1,_xlfn.XLOOKUP($A188,'PY1 Data(H)'!$A$1:$A$288,'PY1 Data(H)'!$A$1:$CZ$288))</f>
        <v>0</v>
      </c>
      <c r="U188" s="176" cm="1">
        <f t="array" ref="U188">_xlfn.XLOOKUP(U$1,'PY1 Data(H)'!$A$1:$CZ$1,_xlfn.XLOOKUP($A188,'PY1 Data(H)'!$A$1:$A$288,'PY1 Data(H)'!$A$1:$CZ$288))</f>
        <v>0</v>
      </c>
      <c r="V188" s="176" cm="1">
        <f t="array" ref="V188">_xlfn.XLOOKUP(V$1,'PY1 Data(H)'!$A$1:$CZ$1,_xlfn.XLOOKUP($A188,'PY1 Data(H)'!$A$1:$A$288,'PY1 Data(H)'!$A$1:$CZ$288))</f>
        <v>0</v>
      </c>
      <c r="W188" s="176" cm="1">
        <f t="array" ref="W188">_xlfn.XLOOKUP(W$1,'PY1 Data(H)'!$A$1:$CZ$1,_xlfn.XLOOKUP($A188,'PY1 Data(H)'!$A$1:$A$288,'PY1 Data(H)'!$A$1:$CZ$288))</f>
        <v>0</v>
      </c>
      <c r="X188" s="176" cm="1">
        <f t="array" ref="X188">_xlfn.XLOOKUP(X$1,'PY1 Data(H)'!$A$1:$CZ$1,_xlfn.XLOOKUP($A188,'PY1 Data(H)'!$A$1:$A$288,'PY1 Data(H)'!$A$1:$CZ$288))</f>
        <v>0</v>
      </c>
      <c r="Y188" s="176" cm="1">
        <f t="array" ref="Y188">_xlfn.XLOOKUP(Y$1,'PY1 Data(H)'!$A$1:$CZ$1,_xlfn.XLOOKUP($A188,'PY1 Data(H)'!$A$1:$A$288,'PY1 Data(H)'!$A$1:$CZ$288))</f>
        <v>0</v>
      </c>
      <c r="Z188" s="176" cm="1">
        <f t="array" ref="Z188">_xlfn.XLOOKUP(Z$1,'PY1 Data(H)'!$A$1:$CZ$1,_xlfn.XLOOKUP($A188,'PY1 Data(H)'!$A$1:$A$288,'PY1 Data(H)'!$A$1:$CZ$288))</f>
        <v>0</v>
      </c>
      <c r="AA188" s="176" cm="1">
        <f t="array" ref="AA188">_xlfn.XLOOKUP(AA$1,'PY1 Data(H)'!$A$1:$CZ$1,_xlfn.XLOOKUP($A188,'PY1 Data(H)'!$A$1:$A$288,'PY1 Data(H)'!$A$1:$CZ$288))</f>
        <v>0</v>
      </c>
      <c r="AB188" s="176" cm="1">
        <f t="array" ref="AB188">_xlfn.XLOOKUP(AB$1,'PY1 Data(H)'!$A$1:$CZ$1,_xlfn.XLOOKUP($A188,'PY1 Data(H)'!$A$1:$A$288,'PY1 Data(H)'!$A$1:$CZ$288))</f>
        <v>0</v>
      </c>
      <c r="AC188" s="176" cm="1">
        <f t="array" ref="AC188">_xlfn.XLOOKUP(AC$1,'PY1 Data(H)'!$A$1:$CZ$1,_xlfn.XLOOKUP($A188,'PY1 Data(H)'!$A$1:$A$288,'PY1 Data(H)'!$A$1:$CZ$288))</f>
        <v>2008252</v>
      </c>
      <c r="AD188" s="176" cm="1">
        <f t="array" ref="AD188">_xlfn.XLOOKUP(AD$1,'PY1 Data(H)'!$A$1:$CZ$1,_xlfn.XLOOKUP($A188,'PY1 Data(H)'!$A$1:$A$288,'PY1 Data(H)'!$A$1:$CZ$288))</f>
        <v>0</v>
      </c>
      <c r="AE188" s="176" cm="1">
        <f t="array" ref="AE188">_xlfn.XLOOKUP(AE$1,'PY1 Data(H)'!$A$1:$CZ$1,_xlfn.XLOOKUP($A188,'PY1 Data(H)'!$A$1:$A$288,'PY1 Data(H)'!$A$1:$CZ$288))</f>
        <v>2132995</v>
      </c>
      <c r="AF188" s="176" cm="1">
        <f t="array" ref="AF188">_xlfn.XLOOKUP(AF$1,'PY1 Data(H)'!$A$1:$CZ$1,_xlfn.XLOOKUP($A188,'PY1 Data(H)'!$A$1:$A$288,'PY1 Data(H)'!$A$1:$CZ$288))</f>
        <v>0</v>
      </c>
      <c r="AG188" s="176" cm="1">
        <f t="array" ref="AG188">_xlfn.XLOOKUP(AG$1,'PY1 Data(H)'!$A$1:$CZ$1,_xlfn.XLOOKUP($A188,'PY1 Data(H)'!$A$1:$A$288,'PY1 Data(H)'!$A$1:$CZ$288))</f>
        <v>0</v>
      </c>
      <c r="AH188" s="176" cm="1">
        <f t="array" ref="AH188">_xlfn.XLOOKUP(AH$1,'PY1 Data(H)'!$A$1:$CZ$1,_xlfn.XLOOKUP($A188,'PY1 Data(H)'!$A$1:$A$288,'PY1 Data(H)'!$A$1:$CZ$288))</f>
        <v>0</v>
      </c>
      <c r="AI188" s="176" cm="1">
        <f t="array" ref="AI188">_xlfn.XLOOKUP(AI$1,'PY1 Data(H)'!$A$1:$CZ$1,_xlfn.XLOOKUP($A188,'PY1 Data(H)'!$A$1:$A$288,'PY1 Data(H)'!$A$1:$CZ$288))</f>
        <v>0</v>
      </c>
      <c r="AJ188" s="176" cm="1">
        <f t="array" ref="AJ188">_xlfn.XLOOKUP(AJ$1,'PY1 Data(H)'!$A$1:$CZ$1,_xlfn.XLOOKUP($A188,'PY1 Data(H)'!$A$1:$A$288,'PY1 Data(H)'!$A$1:$CZ$288))</f>
        <v>0</v>
      </c>
      <c r="AK188" s="176" cm="1">
        <f t="array" ref="AK188">_xlfn.XLOOKUP(AK$1,'PY1 Data(H)'!$A$1:$CZ$1,_xlfn.XLOOKUP($A188,'PY1 Data(H)'!$A$1:$A$288,'PY1 Data(H)'!$A$1:$CZ$288))</f>
        <v>40712148</v>
      </c>
      <c r="AL188" s="176" cm="1">
        <f t="array" ref="AL188">_xlfn.XLOOKUP(AL$1,'PY1 Data(H)'!$A$1:$CZ$1,_xlfn.XLOOKUP($A188,'PY1 Data(H)'!$A$1:$A$288,'PY1 Data(H)'!$A$1:$CZ$288))</f>
        <v>0</v>
      </c>
      <c r="AM188" s="176" cm="1">
        <f t="array" ref="AM188">_xlfn.XLOOKUP(AM$1,'PY1 Data(H)'!$A$1:$CZ$1,_xlfn.XLOOKUP($A188,'PY1 Data(H)'!$A$1:$A$288,'PY1 Data(H)'!$A$1:$CZ$288))</f>
        <v>0</v>
      </c>
      <c r="AN188" s="176" cm="1">
        <f t="array" ref="AN188">_xlfn.XLOOKUP(AN$1,'PY1 Data(H)'!$A$1:$CZ$1,_xlfn.XLOOKUP($A188,'PY1 Data(H)'!$A$1:$A$288,'PY1 Data(H)'!$A$1:$CZ$288))</f>
        <v>0</v>
      </c>
      <c r="AO188" s="176" cm="1">
        <f t="array" ref="AO188">_xlfn.XLOOKUP(AO$1,'PY1 Data(H)'!$A$1:$CZ$1,_xlfn.XLOOKUP($A188,'PY1 Data(H)'!$A$1:$A$288,'PY1 Data(H)'!$A$1:$CZ$288))</f>
        <v>0</v>
      </c>
      <c r="AP188" s="176" cm="1">
        <f t="array" ref="AP188">_xlfn.XLOOKUP(AP$1,'PY1 Data(H)'!$A$1:$CZ$1,_xlfn.XLOOKUP($A188,'PY1 Data(H)'!$A$1:$A$288,'PY1 Data(H)'!$A$1:$CZ$288))</f>
        <v>0</v>
      </c>
      <c r="AQ188" s="176" cm="1">
        <f t="array" ref="AQ188">_xlfn.XLOOKUP(AQ$1,'PY1 Data(H)'!$A$1:$CZ$1,_xlfn.XLOOKUP($A188,'PY1 Data(H)'!$A$1:$A$288,'PY1 Data(H)'!$A$1:$CZ$288))</f>
        <v>0</v>
      </c>
      <c r="AR188" s="176" cm="1">
        <f t="array" ref="AR188">_xlfn.XLOOKUP(AR$1,'PY1 Data(H)'!$A$1:$CZ$1,_xlfn.XLOOKUP($A188,'PY1 Data(H)'!$A$1:$A$288,'PY1 Data(H)'!$A$1:$CZ$288))</f>
        <v>0</v>
      </c>
      <c r="AS188" s="176" cm="1">
        <f t="array" ref="AS188">_xlfn.XLOOKUP(AS$1,'PY1 Data(H)'!$A$1:$CZ$1,_xlfn.XLOOKUP($A188,'PY1 Data(H)'!$A$1:$A$288,'PY1 Data(H)'!$A$1:$CZ$288))</f>
        <v>0</v>
      </c>
      <c r="AT188" s="176" cm="1">
        <f t="array" ref="AT188">_xlfn.XLOOKUP(AT$1,'PY1 Data(H)'!$A$1:$CZ$1,_xlfn.XLOOKUP($A188,'PY1 Data(H)'!$A$1:$A$288,'PY1 Data(H)'!$A$1:$CZ$288))</f>
        <v>857151</v>
      </c>
      <c r="AU188" s="176" cm="1">
        <f t="array" ref="AU188">_xlfn.XLOOKUP(AU$1,'PY1 Data(H)'!$A$1:$CZ$1,_xlfn.XLOOKUP($A188,'PY1 Data(H)'!$A$1:$A$288,'PY1 Data(H)'!$A$1:$CZ$288))</f>
        <v>0</v>
      </c>
      <c r="AV188" s="176" cm="1">
        <f t="array" ref="AV188">_xlfn.XLOOKUP(AV$1,'PY1 Data(H)'!$A$1:$CZ$1,_xlfn.XLOOKUP($A188,'PY1 Data(H)'!$A$1:$A$288,'PY1 Data(H)'!$A$1:$CZ$288))</f>
        <v>0</v>
      </c>
      <c r="AW188" s="176" cm="1">
        <f t="array" ref="AW188">_xlfn.XLOOKUP(AW$1,'PY1 Data(H)'!$A$1:$CZ$1,_xlfn.XLOOKUP($A188,'PY1 Data(H)'!$A$1:$A$288,'PY1 Data(H)'!$A$1:$CZ$288))</f>
        <v>0</v>
      </c>
      <c r="AX188" s="176" cm="1">
        <f t="array" ref="AX188">_xlfn.XLOOKUP(AX$1,'PY1 Data(H)'!$A$1:$CZ$1,_xlfn.XLOOKUP($A188,'PY1 Data(H)'!$A$1:$A$288,'PY1 Data(H)'!$A$1:$CZ$288))</f>
        <v>0</v>
      </c>
      <c r="AY188" s="176" cm="1">
        <f t="array" ref="AY188">_xlfn.XLOOKUP(AY$1,'PY1 Data(H)'!$A$1:$CZ$1,_xlfn.XLOOKUP($A188,'PY1 Data(H)'!$A$1:$A$288,'PY1 Data(H)'!$A$1:$CZ$288))</f>
        <v>0</v>
      </c>
      <c r="AZ188" s="176" cm="1">
        <f t="array" ref="AZ188">_xlfn.XLOOKUP(AZ$1,'PY1 Data(H)'!$A$1:$CZ$1,_xlfn.XLOOKUP($A188,'PY1 Data(H)'!$A$1:$A$288,'PY1 Data(H)'!$A$1:$CZ$288))</f>
        <v>0</v>
      </c>
      <c r="BA188" s="176" cm="1">
        <f t="array" ref="BA188">_xlfn.XLOOKUP(BA$1,'PY1 Data(H)'!$A$1:$CZ$1,_xlfn.XLOOKUP($A188,'PY1 Data(H)'!$A$1:$A$288,'PY1 Data(H)'!$A$1:$CZ$288))</f>
        <v>0</v>
      </c>
      <c r="BB188" s="176" cm="1">
        <f t="array" ref="BB188">_xlfn.XLOOKUP(BB$1,'PY1 Data(H)'!$A$1:$CZ$1,_xlfn.XLOOKUP($A188,'PY1 Data(H)'!$A$1:$A$288,'PY1 Data(H)'!$A$1:$CZ$288))</f>
        <v>0</v>
      </c>
      <c r="BC188" s="176" cm="1">
        <f t="array" ref="BC188">_xlfn.XLOOKUP(BC$1,'PY1 Data(H)'!$A$1:$CZ$1,_xlfn.XLOOKUP($A188,'PY1 Data(H)'!$A$1:$A$288,'PY1 Data(H)'!$A$1:$CZ$288))</f>
        <v>0</v>
      </c>
      <c r="BD188" s="176" cm="1">
        <f t="array" ref="BD188">_xlfn.XLOOKUP(BD$1,'PY1 Data(H)'!$A$1:$CZ$1,_xlfn.XLOOKUP($A188,'PY1 Data(H)'!$A$1:$A$288,'PY1 Data(H)'!$A$1:$CZ$288))</f>
        <v>0</v>
      </c>
      <c r="BE188" s="176" cm="1">
        <f t="array" ref="BE188">_xlfn.XLOOKUP(BE$1,'PY1 Data(H)'!$A$1:$CZ$1,_xlfn.XLOOKUP($A188,'PY1 Data(H)'!$A$1:$A$288,'PY1 Data(H)'!$A$1:$CZ$288))</f>
        <v>0</v>
      </c>
      <c r="BF188" s="176" cm="1">
        <f t="array" ref="BF188">_xlfn.XLOOKUP(BF$1,'PY1 Data(H)'!$A$1:$CZ$1,_xlfn.XLOOKUP($A188,'PY1 Data(H)'!$A$1:$A$288,'PY1 Data(H)'!$A$1:$CZ$288))</f>
        <v>0</v>
      </c>
      <c r="BG188" s="176" cm="1">
        <f t="array" ref="BG188">_xlfn.XLOOKUP(BG$1,'PY1 Data(H)'!$A$1:$CZ$1,_xlfn.XLOOKUP($A188,'PY1 Data(H)'!$A$1:$A$288,'PY1 Data(H)'!$A$1:$CZ$288))</f>
        <v>0</v>
      </c>
      <c r="BH188" s="176" cm="1">
        <f t="array" ref="BH188">_xlfn.XLOOKUP(BH$1,'PY1 Data(H)'!$A$1:$CZ$1,_xlfn.XLOOKUP($A188,'PY1 Data(H)'!$A$1:$A$288,'PY1 Data(H)'!$A$1:$CZ$288))</f>
        <v>0</v>
      </c>
      <c r="BI188" s="176" cm="1">
        <f t="array" ref="BI188">_xlfn.XLOOKUP(BI$1,'PY1 Data(H)'!$A$1:$CZ$1,_xlfn.XLOOKUP($A188,'PY1 Data(H)'!$A$1:$A$288,'PY1 Data(H)'!$A$1:$CZ$288))</f>
        <v>1360943</v>
      </c>
      <c r="BJ188" s="176" cm="1">
        <f t="array" ref="BJ188">_xlfn.XLOOKUP(BJ$1,'PY1 Data(H)'!$A$1:$CZ$1,_xlfn.XLOOKUP($A188,'PY1 Data(H)'!$A$1:$A$288,'PY1 Data(H)'!$A$1:$CZ$288))</f>
        <v>0</v>
      </c>
      <c r="BK188" s="176" cm="1">
        <f t="array" ref="BK188">_xlfn.XLOOKUP(BK$1,'PY1 Data(H)'!$A$1:$CZ$1,_xlfn.XLOOKUP($A188,'PY1 Data(H)'!$A$1:$A$288,'PY1 Data(H)'!$A$1:$CZ$288))</f>
        <v>202278637</v>
      </c>
      <c r="BL188" s="176" cm="1">
        <f t="array" ref="BL188">_xlfn.XLOOKUP(BL$1,'PY1 Data(H)'!$A$1:$CZ$1,_xlfn.XLOOKUP($A188,'PY1 Data(H)'!$A$1:$A$288,'PY1 Data(H)'!$A$1:$CZ$288))</f>
        <v>0</v>
      </c>
      <c r="BM188" s="176" cm="1">
        <f t="array" ref="BM188">_xlfn.XLOOKUP(BM$1,'PY1 Data(H)'!$A$1:$CZ$1,_xlfn.XLOOKUP($A188,'PY1 Data(H)'!$A$1:$A$288,'PY1 Data(H)'!$A$1:$CZ$288))</f>
        <v>0</v>
      </c>
      <c r="BN188" s="176" cm="1">
        <f t="array" ref="BN188">_xlfn.XLOOKUP(BN$1,'PY1 Data(H)'!$A$1:$CZ$1,_xlfn.XLOOKUP($A188,'PY1 Data(H)'!$A$1:$A$288,'PY1 Data(H)'!$A$1:$CZ$288))</f>
        <v>0</v>
      </c>
      <c r="BO188" s="176" cm="1">
        <f t="array" ref="BO188">_xlfn.XLOOKUP(BO$1,'PY1 Data(H)'!$A$1:$CZ$1,_xlfn.XLOOKUP($A188,'PY1 Data(H)'!$A$1:$A$288,'PY1 Data(H)'!$A$1:$CZ$288))</f>
        <v>0</v>
      </c>
      <c r="BP188" s="176" cm="1">
        <f t="array" ref="BP188">_xlfn.XLOOKUP(BP$1,'PY1 Data(H)'!$A$1:$CZ$1,_xlfn.XLOOKUP($A188,'PY1 Data(H)'!$A$1:$A$288,'PY1 Data(H)'!$A$1:$CZ$288))</f>
        <v>0</v>
      </c>
      <c r="BQ188" s="176" cm="1">
        <f t="array" ref="BQ188">_xlfn.XLOOKUP(BQ$1,'PY1 Data(H)'!$A$1:$CZ$1,_xlfn.XLOOKUP($A188,'PY1 Data(H)'!$A$1:$A$288,'PY1 Data(H)'!$A$1:$CZ$288))</f>
        <v>0</v>
      </c>
      <c r="BR188" s="176" cm="1">
        <f t="array" ref="BR188">_xlfn.XLOOKUP(BR$1,'PY1 Data(H)'!$A$1:$CZ$1,_xlfn.XLOOKUP($A188,'PY1 Data(H)'!$A$1:$A$288,'PY1 Data(H)'!$A$1:$CZ$288))</f>
        <v>0</v>
      </c>
      <c r="BS188" s="176" cm="1">
        <f t="array" ref="BS188">_xlfn.XLOOKUP(BS$1,'PY1 Data(H)'!$A$1:$CZ$1,_xlfn.XLOOKUP($A188,'PY1 Data(H)'!$A$1:$A$288,'PY1 Data(H)'!$A$1:$CZ$288))</f>
        <v>429766</v>
      </c>
      <c r="BT188" s="176" cm="1">
        <f t="array" ref="BT188">_xlfn.XLOOKUP(BT$1,'PY1 Data(H)'!$A$1:$CZ$1,_xlfn.XLOOKUP($A188,'PY1 Data(H)'!$A$1:$A$288,'PY1 Data(H)'!$A$1:$CZ$288))</f>
        <v>0</v>
      </c>
      <c r="BU188" s="176" cm="1">
        <f t="array" ref="BU188">_xlfn.XLOOKUP(BU$1,'PY1 Data(H)'!$A$1:$CZ$1,_xlfn.XLOOKUP($A188,'PY1 Data(H)'!$A$1:$A$288,'PY1 Data(H)'!$A$1:$CZ$288))</f>
        <v>0</v>
      </c>
      <c r="BV188" s="176" cm="1">
        <f t="array" ref="BV188">_xlfn.XLOOKUP(BV$1,'PY1 Data(H)'!$A$1:$CZ$1,_xlfn.XLOOKUP($A188,'PY1 Data(H)'!$A$1:$A$288,'PY1 Data(H)'!$A$1:$CZ$288))</f>
        <v>0</v>
      </c>
      <c r="BW188" s="176" cm="1">
        <f t="array" ref="BW188">_xlfn.XLOOKUP(BW$1,'PY1 Data(H)'!$A$1:$CZ$1,_xlfn.XLOOKUP($A188,'PY1 Data(H)'!$A$1:$A$288,'PY1 Data(H)'!$A$1:$CZ$288))</f>
        <v>0</v>
      </c>
      <c r="BX188" s="176" cm="1">
        <f t="array" ref="BX188">_xlfn.XLOOKUP(BX$1,'PY1 Data(H)'!$A$1:$CZ$1,_xlfn.XLOOKUP($A188,'PY1 Data(H)'!$A$1:$A$288,'PY1 Data(H)'!$A$1:$CZ$288))</f>
        <v>0</v>
      </c>
      <c r="BY188" s="176" cm="1">
        <f t="array" ref="BY188">_xlfn.XLOOKUP(BY$1,'PY1 Data(H)'!$A$1:$CZ$1,_xlfn.XLOOKUP($A188,'PY1 Data(H)'!$A$1:$A$288,'PY1 Data(H)'!$A$1:$CZ$288))</f>
        <v>0</v>
      </c>
      <c r="BZ188" s="176" cm="1">
        <f t="array" ref="BZ188">_xlfn.XLOOKUP(BZ$1,'PY1 Data(H)'!$A$1:$CZ$1,_xlfn.XLOOKUP($A188,'PY1 Data(H)'!$A$1:$A$288,'PY1 Data(H)'!$A$1:$CZ$288))</f>
        <v>0</v>
      </c>
      <c r="CA188" s="176" cm="1">
        <f t="array" ref="CA188">_xlfn.XLOOKUP(CA$1,'PY1 Data(H)'!$A$1:$CZ$1,_xlfn.XLOOKUP($A188,'PY1 Data(H)'!$A$1:$A$288,'PY1 Data(H)'!$A$1:$CZ$288))</f>
        <v>0</v>
      </c>
      <c r="CB188" s="176" cm="1">
        <f t="array" ref="CB188">_xlfn.XLOOKUP(CB$1,'PY1 Data(H)'!$A$1:$CZ$1,_xlfn.XLOOKUP($A188,'PY1 Data(H)'!$A$1:$A$288,'PY1 Data(H)'!$A$1:$CZ$288))</f>
        <v>0</v>
      </c>
      <c r="CC188" s="176" cm="1">
        <f t="array" ref="CC188">_xlfn.XLOOKUP(CC$1,'PY1 Data(H)'!$A$1:$CZ$1,_xlfn.XLOOKUP($A188,'PY1 Data(H)'!$A$1:$A$288,'PY1 Data(H)'!$A$1:$CZ$288))</f>
        <v>0</v>
      </c>
      <c r="CD188" s="176" cm="1">
        <f t="array" ref="CD188">_xlfn.XLOOKUP(CD$1,'PY1 Data(H)'!$A$1:$CZ$1,_xlfn.XLOOKUP($A188,'PY1 Data(H)'!$A$1:$A$288,'PY1 Data(H)'!$A$1:$CZ$288))</f>
        <v>0</v>
      </c>
      <c r="CE188" s="176" cm="1">
        <f t="array" ref="CE188">_xlfn.XLOOKUP(CE$1,'PY1 Data(H)'!$A$1:$CZ$1,_xlfn.XLOOKUP($A188,'PY1 Data(H)'!$A$1:$A$288,'PY1 Data(H)'!$A$1:$CZ$288))</f>
        <v>0</v>
      </c>
      <c r="CF188" s="176" cm="1">
        <f t="array" ref="CF188">_xlfn.XLOOKUP(CF$1,'PY1 Data(H)'!$A$1:$CZ$1,_xlfn.XLOOKUP($A188,'PY1 Data(H)'!$A$1:$A$288,'PY1 Data(H)'!$A$1:$CZ$288))</f>
        <v>0</v>
      </c>
      <c r="CG188" s="176" cm="1">
        <f t="array" ref="CG188">_xlfn.XLOOKUP(CG$1,'PY1 Data(H)'!$A$1:$CZ$1,_xlfn.XLOOKUP($A188,'PY1 Data(H)'!$A$1:$A$288,'PY1 Data(H)'!$A$1:$CZ$288))</f>
        <v>0</v>
      </c>
      <c r="CH188" s="176" cm="1">
        <f t="array" ref="CH188">_xlfn.XLOOKUP(CH$1,'PY1 Data(H)'!$A$1:$CZ$1,_xlfn.XLOOKUP($A188,'PY1 Data(H)'!$A$1:$A$288,'PY1 Data(H)'!$A$1:$CZ$288))</f>
        <v>0</v>
      </c>
      <c r="CI188" s="176" cm="1">
        <f t="array" ref="CI188">_xlfn.XLOOKUP(CI$1,'PY1 Data(H)'!$A$1:$CZ$1,_xlfn.XLOOKUP($A188,'PY1 Data(H)'!$A$1:$A$288,'PY1 Data(H)'!$A$1:$CZ$288))</f>
        <v>0</v>
      </c>
      <c r="CJ188" s="176" cm="1">
        <f t="array" ref="CJ188">_xlfn.XLOOKUP(CJ$1,'PY1 Data(H)'!$A$1:$CZ$1,_xlfn.XLOOKUP($A188,'PY1 Data(H)'!$A$1:$A$288,'PY1 Data(H)'!$A$1:$CZ$288))</f>
        <v>0</v>
      </c>
      <c r="CK188" s="176" cm="1">
        <f t="array" ref="CK188">_xlfn.XLOOKUP(CK$1,'PY1 Data(H)'!$A$1:$CZ$1,_xlfn.XLOOKUP($A188,'PY1 Data(H)'!$A$1:$A$288,'PY1 Data(H)'!$A$1:$CZ$288))</f>
        <v>0</v>
      </c>
      <c r="CL188" s="176" cm="1">
        <f t="array" ref="CL188">_xlfn.XLOOKUP(CL$1,'PY1 Data(H)'!$A$1:$CZ$1,_xlfn.XLOOKUP($A188,'PY1 Data(H)'!$A$1:$A$288,'PY1 Data(H)'!$A$1:$CZ$288))</f>
        <v>0</v>
      </c>
      <c r="CM188" s="176" cm="1">
        <f t="array" ref="CM188">_xlfn.XLOOKUP(CM$1,'PY1 Data(H)'!$A$1:$CZ$1,_xlfn.XLOOKUP($A188,'PY1 Data(H)'!$A$1:$A$288,'PY1 Data(H)'!$A$1:$CZ$288))</f>
        <v>0</v>
      </c>
      <c r="CN188" s="176" cm="1">
        <f t="array" ref="CN188">_xlfn.XLOOKUP(CN$1,'PY1 Data(H)'!$A$1:$CZ$1,_xlfn.XLOOKUP($A188,'PY1 Data(H)'!$A$1:$A$288,'PY1 Data(H)'!$A$1:$CZ$288))</f>
        <v>0</v>
      </c>
      <c r="CO188" s="176" cm="1">
        <f t="array" ref="CO188">_xlfn.XLOOKUP(CO$1,'PY1 Data(H)'!$A$1:$CZ$1,_xlfn.XLOOKUP($A188,'PY1 Data(H)'!$A$1:$A$288,'PY1 Data(H)'!$A$1:$CZ$288))</f>
        <v>58465613</v>
      </c>
      <c r="CP188" s="176" cm="1">
        <f t="array" ref="CP188">_xlfn.XLOOKUP(CP$1,'PY1 Data(H)'!$A$1:$CZ$1,_xlfn.XLOOKUP($A188,'PY1 Data(H)'!$A$1:$A$288,'PY1 Data(H)'!$A$1:$CZ$288))</f>
        <v>0</v>
      </c>
      <c r="CQ188" s="176" cm="1">
        <f t="array" ref="CQ188">_xlfn.XLOOKUP(CQ$1,'PY1 Data(H)'!$A$1:$CZ$1,_xlfn.XLOOKUP($A188,'PY1 Data(H)'!$A$1:$A$288,'PY1 Data(H)'!$A$1:$CZ$288))</f>
        <v>0</v>
      </c>
      <c r="CR188" s="176" cm="1">
        <f t="array" ref="CR188">_xlfn.XLOOKUP(CR$1,'PY1 Data(H)'!$A$1:$CZ$1,_xlfn.XLOOKUP($A188,'PY1 Data(H)'!$A$1:$A$288,'PY1 Data(H)'!$A$1:$CZ$288))</f>
        <v>0</v>
      </c>
      <c r="CS188" s="176" cm="1">
        <f t="array" ref="CS188">_xlfn.XLOOKUP(CS$1,'PY1 Data(H)'!$A$1:$CZ$1,_xlfn.XLOOKUP($A188,'PY1 Data(H)'!$A$1:$A$288,'PY1 Data(H)'!$A$1:$CZ$288))</f>
        <v>0</v>
      </c>
      <c r="CT188" s="176" cm="1">
        <f t="array" ref="CT188">_xlfn.XLOOKUP(CT$1,'PY1 Data(H)'!$A$1:$CZ$1,_xlfn.XLOOKUP($A188,'PY1 Data(H)'!$A$1:$A$288,'PY1 Data(H)'!$A$1:$CZ$288))</f>
        <v>2058754</v>
      </c>
      <c r="CU188" s="176" cm="1">
        <f t="array" ref="CU188">_xlfn.XLOOKUP(CU$1,'PY1 Data(H)'!$A$1:$CZ$1,_xlfn.XLOOKUP($A188,'PY1 Data(H)'!$A$1:$A$288,'PY1 Data(H)'!$A$1:$CZ$288))</f>
        <v>0</v>
      </c>
      <c r="CV188" s="176" cm="1">
        <f t="array" ref="CV188">_xlfn.XLOOKUP(CV$1,'PY1 Data(H)'!$A$1:$CZ$1,_xlfn.XLOOKUP($A188,'PY1 Data(H)'!$A$1:$A$288,'PY1 Data(H)'!$A$1:$CZ$288))</f>
        <v>0</v>
      </c>
      <c r="CW188" s="176" cm="1">
        <f t="array" ref="CW188">_xlfn.XLOOKUP(CW$1,'PY1 Data(H)'!$A$1:$CZ$1,_xlfn.XLOOKUP($A188,'PY1 Data(H)'!$A$1:$A$288,'PY1 Data(H)'!$A$1:$CZ$288))</f>
        <v>0</v>
      </c>
      <c r="CX188" s="176" cm="1">
        <f t="array" ref="CX188">_xlfn.XLOOKUP(CX$1,'PY1 Data(H)'!$A$1:$CZ$1,_xlfn.XLOOKUP($A188,'PY1 Data(H)'!$A$1:$A$288,'PY1 Data(H)'!$A$1:$CZ$288))</f>
        <v>0</v>
      </c>
      <c r="CY188" s="176" cm="1">
        <f t="array" ref="CY188">_xlfn.XLOOKUP(CY$1,'PY1 Data(H)'!$A$1:$CZ$1,_xlfn.XLOOKUP($A188,'PY1 Data(H)'!$A$1:$A$288,'PY1 Data(H)'!$A$1:$CZ$288))</f>
        <v>0</v>
      </c>
    </row>
    <row r="189" spans="1:103" x14ac:dyDescent="0.3">
      <c r="A189">
        <v>661</v>
      </c>
      <c r="D189" s="176" cm="1">
        <f t="array" ref="D189">_xlfn.XLOOKUP(D$1,'PY1 Data(H)'!$A$1:$CZ$1,_xlfn.XLOOKUP($A189,'PY1 Data(H)'!$A$1:$A$288,'PY1 Data(H)'!$A$1:$CZ$288))</f>
        <v>0</v>
      </c>
      <c r="E189" s="176" cm="1">
        <f t="array" ref="E189">_xlfn.XLOOKUP(E$1,'PY1 Data(H)'!$A$1:$CZ$1,_xlfn.XLOOKUP($A189,'PY1 Data(H)'!$A$1:$A$288,'PY1 Data(H)'!$A$1:$CZ$288))</f>
        <v>0</v>
      </c>
      <c r="F189" s="176" cm="1">
        <f t="array" ref="F189">_xlfn.XLOOKUP(F$1,'PY1 Data(H)'!$A$1:$CZ$1,_xlfn.XLOOKUP($A189,'PY1 Data(H)'!$A$1:$A$288,'PY1 Data(H)'!$A$1:$CZ$288))</f>
        <v>0</v>
      </c>
      <c r="G189" s="176" cm="1">
        <f t="array" ref="G189">_xlfn.XLOOKUP(G$1,'PY1 Data(H)'!$A$1:$CZ$1,_xlfn.XLOOKUP($A189,'PY1 Data(H)'!$A$1:$A$288,'PY1 Data(H)'!$A$1:$CZ$288))</f>
        <v>0</v>
      </c>
      <c r="H189" s="176" cm="1">
        <f t="array" ref="H189">_xlfn.XLOOKUP(H$1,'PY1 Data(H)'!$A$1:$CZ$1,_xlfn.XLOOKUP($A189,'PY1 Data(H)'!$A$1:$A$288,'PY1 Data(H)'!$A$1:$CZ$288))</f>
        <v>0</v>
      </c>
      <c r="I189" s="176" cm="1">
        <f t="array" ref="I189">_xlfn.XLOOKUP(I$1,'PY1 Data(H)'!$A$1:$CZ$1,_xlfn.XLOOKUP($A189,'PY1 Data(H)'!$A$1:$A$288,'PY1 Data(H)'!$A$1:$CZ$288))</f>
        <v>0</v>
      </c>
      <c r="J189" s="176" cm="1">
        <f t="array" ref="J189">_xlfn.XLOOKUP(J$1,'PY1 Data(H)'!$A$1:$CZ$1,_xlfn.XLOOKUP($A189,'PY1 Data(H)'!$A$1:$A$288,'PY1 Data(H)'!$A$1:$CZ$288))</f>
        <v>0</v>
      </c>
      <c r="K189" s="176" cm="1">
        <f t="array" ref="K189">_xlfn.XLOOKUP(K$1,'PY1 Data(H)'!$A$1:$CZ$1,_xlfn.XLOOKUP($A189,'PY1 Data(H)'!$A$1:$A$288,'PY1 Data(H)'!$A$1:$CZ$288))</f>
        <v>0</v>
      </c>
      <c r="L189" s="176" cm="1">
        <f t="array" ref="L189">_xlfn.XLOOKUP(L$1,'PY1 Data(H)'!$A$1:$CZ$1,_xlfn.XLOOKUP($A189,'PY1 Data(H)'!$A$1:$A$288,'PY1 Data(H)'!$A$1:$CZ$288))</f>
        <v>0</v>
      </c>
      <c r="M189" s="176" cm="1">
        <f t="array" ref="M189">_xlfn.XLOOKUP(M$1,'PY1 Data(H)'!$A$1:$CZ$1,_xlfn.XLOOKUP($A189,'PY1 Data(H)'!$A$1:$A$288,'PY1 Data(H)'!$A$1:$CZ$288))</f>
        <v>0</v>
      </c>
      <c r="N189" s="176" cm="1">
        <f t="array" ref="N189">_xlfn.XLOOKUP(N$1,'PY1 Data(H)'!$A$1:$CZ$1,_xlfn.XLOOKUP($A189,'PY1 Data(H)'!$A$1:$A$288,'PY1 Data(H)'!$A$1:$CZ$288))</f>
        <v>13</v>
      </c>
      <c r="O189" s="176" cm="1">
        <f t="array" ref="O189">_xlfn.XLOOKUP(O$1,'PY1 Data(H)'!$A$1:$CZ$1,_xlfn.XLOOKUP($A189,'PY1 Data(H)'!$A$1:$A$288,'PY1 Data(H)'!$A$1:$CZ$288))</f>
        <v>0</v>
      </c>
      <c r="P189" s="176" cm="1">
        <f t="array" ref="P189">_xlfn.XLOOKUP(P$1,'PY1 Data(H)'!$A$1:$CZ$1,_xlfn.XLOOKUP($A189,'PY1 Data(H)'!$A$1:$A$288,'PY1 Data(H)'!$A$1:$CZ$288))</f>
        <v>0</v>
      </c>
      <c r="Q189" s="176" cm="1">
        <f t="array" ref="Q189">_xlfn.XLOOKUP(Q$1,'PY1 Data(H)'!$A$1:$CZ$1,_xlfn.XLOOKUP($A189,'PY1 Data(H)'!$A$1:$A$288,'PY1 Data(H)'!$A$1:$CZ$288))</f>
        <v>0</v>
      </c>
      <c r="R189" s="176" cm="1">
        <f t="array" ref="R189">_xlfn.XLOOKUP(R$1,'PY1 Data(H)'!$A$1:$CZ$1,_xlfn.XLOOKUP($A189,'PY1 Data(H)'!$A$1:$A$288,'PY1 Data(H)'!$A$1:$CZ$288))</f>
        <v>0</v>
      </c>
      <c r="S189" s="176" cm="1">
        <f t="array" ref="S189">_xlfn.XLOOKUP(S$1,'PY1 Data(H)'!$A$1:$CZ$1,_xlfn.XLOOKUP($A189,'PY1 Data(H)'!$A$1:$A$288,'PY1 Data(H)'!$A$1:$CZ$288))</f>
        <v>0</v>
      </c>
      <c r="T189" s="176" cm="1">
        <f t="array" ref="T189">_xlfn.XLOOKUP(T$1,'PY1 Data(H)'!$A$1:$CZ$1,_xlfn.XLOOKUP($A189,'PY1 Data(H)'!$A$1:$A$288,'PY1 Data(H)'!$A$1:$CZ$288))</f>
        <v>0</v>
      </c>
      <c r="U189" s="176" cm="1">
        <f t="array" ref="U189">_xlfn.XLOOKUP(U$1,'PY1 Data(H)'!$A$1:$CZ$1,_xlfn.XLOOKUP($A189,'PY1 Data(H)'!$A$1:$A$288,'PY1 Data(H)'!$A$1:$CZ$288))</f>
        <v>0</v>
      </c>
      <c r="V189" s="176" cm="1">
        <f t="array" ref="V189">_xlfn.XLOOKUP(V$1,'PY1 Data(H)'!$A$1:$CZ$1,_xlfn.XLOOKUP($A189,'PY1 Data(H)'!$A$1:$A$288,'PY1 Data(H)'!$A$1:$CZ$288))</f>
        <v>0</v>
      </c>
      <c r="W189" s="176" cm="1">
        <f t="array" ref="W189">_xlfn.XLOOKUP(W$1,'PY1 Data(H)'!$A$1:$CZ$1,_xlfn.XLOOKUP($A189,'PY1 Data(H)'!$A$1:$A$288,'PY1 Data(H)'!$A$1:$CZ$288))</f>
        <v>0</v>
      </c>
      <c r="X189" s="176" cm="1">
        <f t="array" ref="X189">_xlfn.XLOOKUP(X$1,'PY1 Data(H)'!$A$1:$CZ$1,_xlfn.XLOOKUP($A189,'PY1 Data(H)'!$A$1:$A$288,'PY1 Data(H)'!$A$1:$CZ$288))</f>
        <v>0</v>
      </c>
      <c r="Y189" s="176" cm="1">
        <f t="array" ref="Y189">_xlfn.XLOOKUP(Y$1,'PY1 Data(H)'!$A$1:$CZ$1,_xlfn.XLOOKUP($A189,'PY1 Data(H)'!$A$1:$A$288,'PY1 Data(H)'!$A$1:$CZ$288))</f>
        <v>0</v>
      </c>
      <c r="Z189" s="176" cm="1">
        <f t="array" ref="Z189">_xlfn.XLOOKUP(Z$1,'PY1 Data(H)'!$A$1:$CZ$1,_xlfn.XLOOKUP($A189,'PY1 Data(H)'!$A$1:$A$288,'PY1 Data(H)'!$A$1:$CZ$288))</f>
        <v>0</v>
      </c>
      <c r="AA189" s="176" cm="1">
        <f t="array" ref="AA189">_xlfn.XLOOKUP(AA$1,'PY1 Data(H)'!$A$1:$CZ$1,_xlfn.XLOOKUP($A189,'PY1 Data(H)'!$A$1:$A$288,'PY1 Data(H)'!$A$1:$CZ$288))</f>
        <v>0</v>
      </c>
      <c r="AB189" s="176" cm="1">
        <f t="array" ref="AB189">_xlfn.XLOOKUP(AB$1,'PY1 Data(H)'!$A$1:$CZ$1,_xlfn.XLOOKUP($A189,'PY1 Data(H)'!$A$1:$A$288,'PY1 Data(H)'!$A$1:$CZ$288))</f>
        <v>0</v>
      </c>
      <c r="AC189" s="176" cm="1">
        <f t="array" ref="AC189">_xlfn.XLOOKUP(AC$1,'PY1 Data(H)'!$A$1:$CZ$1,_xlfn.XLOOKUP($A189,'PY1 Data(H)'!$A$1:$A$288,'PY1 Data(H)'!$A$1:$CZ$288))</f>
        <v>0.9</v>
      </c>
      <c r="AD189" s="176" cm="1">
        <f t="array" ref="AD189">_xlfn.XLOOKUP(AD$1,'PY1 Data(H)'!$A$1:$CZ$1,_xlfn.XLOOKUP($A189,'PY1 Data(H)'!$A$1:$A$288,'PY1 Data(H)'!$A$1:$CZ$288))</f>
        <v>0</v>
      </c>
      <c r="AE189" s="176" cm="1">
        <f t="array" ref="AE189">_xlfn.XLOOKUP(AE$1,'PY1 Data(H)'!$A$1:$CZ$1,_xlfn.XLOOKUP($A189,'PY1 Data(H)'!$A$1:$A$288,'PY1 Data(H)'!$A$1:$CZ$288))</f>
        <v>1.2</v>
      </c>
      <c r="AF189" s="176" cm="1">
        <f t="array" ref="AF189">_xlfn.XLOOKUP(AF$1,'PY1 Data(H)'!$A$1:$CZ$1,_xlfn.XLOOKUP($A189,'PY1 Data(H)'!$A$1:$A$288,'PY1 Data(H)'!$A$1:$CZ$288))</f>
        <v>0</v>
      </c>
      <c r="AG189" s="176" cm="1">
        <f t="array" ref="AG189">_xlfn.XLOOKUP(AG$1,'PY1 Data(H)'!$A$1:$CZ$1,_xlfn.XLOOKUP($A189,'PY1 Data(H)'!$A$1:$A$288,'PY1 Data(H)'!$A$1:$CZ$288))</f>
        <v>0</v>
      </c>
      <c r="AH189" s="176" cm="1">
        <f t="array" ref="AH189">_xlfn.XLOOKUP(AH$1,'PY1 Data(H)'!$A$1:$CZ$1,_xlfn.XLOOKUP($A189,'PY1 Data(H)'!$A$1:$A$288,'PY1 Data(H)'!$A$1:$CZ$288))</f>
        <v>0</v>
      </c>
      <c r="AI189" s="176" cm="1">
        <f t="array" ref="AI189">_xlfn.XLOOKUP(AI$1,'PY1 Data(H)'!$A$1:$CZ$1,_xlfn.XLOOKUP($A189,'PY1 Data(H)'!$A$1:$A$288,'PY1 Data(H)'!$A$1:$CZ$288))</f>
        <v>0</v>
      </c>
      <c r="AJ189" s="176" cm="1">
        <f t="array" ref="AJ189">_xlfn.XLOOKUP(AJ$1,'PY1 Data(H)'!$A$1:$CZ$1,_xlfn.XLOOKUP($A189,'PY1 Data(H)'!$A$1:$A$288,'PY1 Data(H)'!$A$1:$CZ$288))</f>
        <v>0</v>
      </c>
      <c r="AK189" s="176" cm="1">
        <f t="array" ref="AK189">_xlfn.XLOOKUP(AK$1,'PY1 Data(H)'!$A$1:$CZ$1,_xlfn.XLOOKUP($A189,'PY1 Data(H)'!$A$1:$A$288,'PY1 Data(H)'!$A$1:$CZ$288))</f>
        <v>59.6</v>
      </c>
      <c r="AL189" s="176" cm="1">
        <f t="array" ref="AL189">_xlfn.XLOOKUP(AL$1,'PY1 Data(H)'!$A$1:$CZ$1,_xlfn.XLOOKUP($A189,'PY1 Data(H)'!$A$1:$A$288,'PY1 Data(H)'!$A$1:$CZ$288))</f>
        <v>0</v>
      </c>
      <c r="AM189" s="176" cm="1">
        <f t="array" ref="AM189">_xlfn.XLOOKUP(AM$1,'PY1 Data(H)'!$A$1:$CZ$1,_xlfn.XLOOKUP($A189,'PY1 Data(H)'!$A$1:$A$288,'PY1 Data(H)'!$A$1:$CZ$288))</f>
        <v>0</v>
      </c>
      <c r="AN189" s="176" cm="1">
        <f t="array" ref="AN189">_xlfn.XLOOKUP(AN$1,'PY1 Data(H)'!$A$1:$CZ$1,_xlfn.XLOOKUP($A189,'PY1 Data(H)'!$A$1:$A$288,'PY1 Data(H)'!$A$1:$CZ$288))</f>
        <v>0</v>
      </c>
      <c r="AO189" s="176" cm="1">
        <f t="array" ref="AO189">_xlfn.XLOOKUP(AO$1,'PY1 Data(H)'!$A$1:$CZ$1,_xlfn.XLOOKUP($A189,'PY1 Data(H)'!$A$1:$A$288,'PY1 Data(H)'!$A$1:$CZ$288))</f>
        <v>0</v>
      </c>
      <c r="AP189" s="176" cm="1">
        <f t="array" ref="AP189">_xlfn.XLOOKUP(AP$1,'PY1 Data(H)'!$A$1:$CZ$1,_xlfn.XLOOKUP($A189,'PY1 Data(H)'!$A$1:$A$288,'PY1 Data(H)'!$A$1:$CZ$288))</f>
        <v>0</v>
      </c>
      <c r="AQ189" s="176" cm="1">
        <f t="array" ref="AQ189">_xlfn.XLOOKUP(AQ$1,'PY1 Data(H)'!$A$1:$CZ$1,_xlfn.XLOOKUP($A189,'PY1 Data(H)'!$A$1:$A$288,'PY1 Data(H)'!$A$1:$CZ$288))</f>
        <v>0</v>
      </c>
      <c r="AR189" s="176" cm="1">
        <f t="array" ref="AR189">_xlfn.XLOOKUP(AR$1,'PY1 Data(H)'!$A$1:$CZ$1,_xlfn.XLOOKUP($A189,'PY1 Data(H)'!$A$1:$A$288,'PY1 Data(H)'!$A$1:$CZ$288))</f>
        <v>0</v>
      </c>
      <c r="AS189" s="176" cm="1">
        <f t="array" ref="AS189">_xlfn.XLOOKUP(AS$1,'PY1 Data(H)'!$A$1:$CZ$1,_xlfn.XLOOKUP($A189,'PY1 Data(H)'!$A$1:$A$288,'PY1 Data(H)'!$A$1:$CZ$288))</f>
        <v>0</v>
      </c>
      <c r="AT189" s="176" cm="1">
        <f t="array" ref="AT189">_xlfn.XLOOKUP(AT$1,'PY1 Data(H)'!$A$1:$CZ$1,_xlfn.XLOOKUP($A189,'PY1 Data(H)'!$A$1:$A$288,'PY1 Data(H)'!$A$1:$CZ$288))</f>
        <v>1.5</v>
      </c>
      <c r="AU189" s="176" cm="1">
        <f t="array" ref="AU189">_xlfn.XLOOKUP(AU$1,'PY1 Data(H)'!$A$1:$CZ$1,_xlfn.XLOOKUP($A189,'PY1 Data(H)'!$A$1:$A$288,'PY1 Data(H)'!$A$1:$CZ$288))</f>
        <v>0</v>
      </c>
      <c r="AV189" s="176" cm="1">
        <f t="array" ref="AV189">_xlfn.XLOOKUP(AV$1,'PY1 Data(H)'!$A$1:$CZ$1,_xlfn.XLOOKUP($A189,'PY1 Data(H)'!$A$1:$A$288,'PY1 Data(H)'!$A$1:$CZ$288))</f>
        <v>0</v>
      </c>
      <c r="AW189" s="176" cm="1">
        <f t="array" ref="AW189">_xlfn.XLOOKUP(AW$1,'PY1 Data(H)'!$A$1:$CZ$1,_xlfn.XLOOKUP($A189,'PY1 Data(H)'!$A$1:$A$288,'PY1 Data(H)'!$A$1:$CZ$288))</f>
        <v>0</v>
      </c>
      <c r="AX189" s="176" cm="1">
        <f t="array" ref="AX189">_xlfn.XLOOKUP(AX$1,'PY1 Data(H)'!$A$1:$CZ$1,_xlfn.XLOOKUP($A189,'PY1 Data(H)'!$A$1:$A$288,'PY1 Data(H)'!$A$1:$CZ$288))</f>
        <v>0</v>
      </c>
      <c r="AY189" s="176" cm="1">
        <f t="array" ref="AY189">_xlfn.XLOOKUP(AY$1,'PY1 Data(H)'!$A$1:$CZ$1,_xlfn.XLOOKUP($A189,'PY1 Data(H)'!$A$1:$A$288,'PY1 Data(H)'!$A$1:$CZ$288))</f>
        <v>0</v>
      </c>
      <c r="AZ189" s="176" cm="1">
        <f t="array" ref="AZ189">_xlfn.XLOOKUP(AZ$1,'PY1 Data(H)'!$A$1:$CZ$1,_xlfn.XLOOKUP($A189,'PY1 Data(H)'!$A$1:$A$288,'PY1 Data(H)'!$A$1:$CZ$288))</f>
        <v>0</v>
      </c>
      <c r="BA189" s="176" cm="1">
        <f t="array" ref="BA189">_xlfn.XLOOKUP(BA$1,'PY1 Data(H)'!$A$1:$CZ$1,_xlfn.XLOOKUP($A189,'PY1 Data(H)'!$A$1:$A$288,'PY1 Data(H)'!$A$1:$CZ$288))</f>
        <v>0</v>
      </c>
      <c r="BB189" s="176" cm="1">
        <f t="array" ref="BB189">_xlfn.XLOOKUP(BB$1,'PY1 Data(H)'!$A$1:$CZ$1,_xlfn.XLOOKUP($A189,'PY1 Data(H)'!$A$1:$A$288,'PY1 Data(H)'!$A$1:$CZ$288))</f>
        <v>0</v>
      </c>
      <c r="BC189" s="176" cm="1">
        <f t="array" ref="BC189">_xlfn.XLOOKUP(BC$1,'PY1 Data(H)'!$A$1:$CZ$1,_xlfn.XLOOKUP($A189,'PY1 Data(H)'!$A$1:$A$288,'PY1 Data(H)'!$A$1:$CZ$288))</f>
        <v>0</v>
      </c>
      <c r="BD189" s="176" cm="1">
        <f t="array" ref="BD189">_xlfn.XLOOKUP(BD$1,'PY1 Data(H)'!$A$1:$CZ$1,_xlfn.XLOOKUP($A189,'PY1 Data(H)'!$A$1:$A$288,'PY1 Data(H)'!$A$1:$CZ$288))</f>
        <v>0</v>
      </c>
      <c r="BE189" s="176" cm="1">
        <f t="array" ref="BE189">_xlfn.XLOOKUP(BE$1,'PY1 Data(H)'!$A$1:$CZ$1,_xlfn.XLOOKUP($A189,'PY1 Data(H)'!$A$1:$A$288,'PY1 Data(H)'!$A$1:$CZ$288))</f>
        <v>0</v>
      </c>
      <c r="BF189" s="176" cm="1">
        <f t="array" ref="BF189">_xlfn.XLOOKUP(BF$1,'PY1 Data(H)'!$A$1:$CZ$1,_xlfn.XLOOKUP($A189,'PY1 Data(H)'!$A$1:$A$288,'PY1 Data(H)'!$A$1:$CZ$288))</f>
        <v>0</v>
      </c>
      <c r="BG189" s="176" cm="1">
        <f t="array" ref="BG189">_xlfn.XLOOKUP(BG$1,'PY1 Data(H)'!$A$1:$CZ$1,_xlfn.XLOOKUP($A189,'PY1 Data(H)'!$A$1:$A$288,'PY1 Data(H)'!$A$1:$CZ$288))</f>
        <v>0</v>
      </c>
      <c r="BH189" s="176" cm="1">
        <f t="array" ref="BH189">_xlfn.XLOOKUP(BH$1,'PY1 Data(H)'!$A$1:$CZ$1,_xlfn.XLOOKUP($A189,'PY1 Data(H)'!$A$1:$A$288,'PY1 Data(H)'!$A$1:$CZ$288))</f>
        <v>0</v>
      </c>
      <c r="BI189" s="176" cm="1">
        <f t="array" ref="BI189">_xlfn.XLOOKUP(BI$1,'PY1 Data(H)'!$A$1:$CZ$1,_xlfn.XLOOKUP($A189,'PY1 Data(H)'!$A$1:$A$288,'PY1 Data(H)'!$A$1:$CZ$288))</f>
        <v>6.64</v>
      </c>
      <c r="BJ189" s="176" cm="1">
        <f t="array" ref="BJ189">_xlfn.XLOOKUP(BJ$1,'PY1 Data(H)'!$A$1:$CZ$1,_xlfn.XLOOKUP($A189,'PY1 Data(H)'!$A$1:$A$288,'PY1 Data(H)'!$A$1:$CZ$288))</f>
        <v>0</v>
      </c>
      <c r="BK189" s="176" cm="1">
        <f t="array" ref="BK189">_xlfn.XLOOKUP(BK$1,'PY1 Data(H)'!$A$1:$CZ$1,_xlfn.XLOOKUP($A189,'PY1 Data(H)'!$A$1:$A$288,'PY1 Data(H)'!$A$1:$CZ$288))</f>
        <v>33.5</v>
      </c>
      <c r="BL189" s="176" cm="1">
        <f t="array" ref="BL189">_xlfn.XLOOKUP(BL$1,'PY1 Data(H)'!$A$1:$CZ$1,_xlfn.XLOOKUP($A189,'PY1 Data(H)'!$A$1:$A$288,'PY1 Data(H)'!$A$1:$CZ$288))</f>
        <v>0</v>
      </c>
      <c r="BM189" s="176" cm="1">
        <f t="array" ref="BM189">_xlfn.XLOOKUP(BM$1,'PY1 Data(H)'!$A$1:$CZ$1,_xlfn.XLOOKUP($A189,'PY1 Data(H)'!$A$1:$A$288,'PY1 Data(H)'!$A$1:$CZ$288))</f>
        <v>0</v>
      </c>
      <c r="BN189" s="176" cm="1">
        <f t="array" ref="BN189">_xlfn.XLOOKUP(BN$1,'PY1 Data(H)'!$A$1:$CZ$1,_xlfn.XLOOKUP($A189,'PY1 Data(H)'!$A$1:$A$288,'PY1 Data(H)'!$A$1:$CZ$288))</f>
        <v>0</v>
      </c>
      <c r="BO189" s="176" cm="1">
        <f t="array" ref="BO189">_xlfn.XLOOKUP(BO$1,'PY1 Data(H)'!$A$1:$CZ$1,_xlfn.XLOOKUP($A189,'PY1 Data(H)'!$A$1:$A$288,'PY1 Data(H)'!$A$1:$CZ$288))</f>
        <v>0</v>
      </c>
      <c r="BP189" s="176" cm="1">
        <f t="array" ref="BP189">_xlfn.XLOOKUP(BP$1,'PY1 Data(H)'!$A$1:$CZ$1,_xlfn.XLOOKUP($A189,'PY1 Data(H)'!$A$1:$A$288,'PY1 Data(H)'!$A$1:$CZ$288))</f>
        <v>0</v>
      </c>
      <c r="BQ189" s="176" cm="1">
        <f t="array" ref="BQ189">_xlfn.XLOOKUP(BQ$1,'PY1 Data(H)'!$A$1:$CZ$1,_xlfn.XLOOKUP($A189,'PY1 Data(H)'!$A$1:$A$288,'PY1 Data(H)'!$A$1:$CZ$288))</f>
        <v>0</v>
      </c>
      <c r="BR189" s="176" cm="1">
        <f t="array" ref="BR189">_xlfn.XLOOKUP(BR$1,'PY1 Data(H)'!$A$1:$CZ$1,_xlfn.XLOOKUP($A189,'PY1 Data(H)'!$A$1:$A$288,'PY1 Data(H)'!$A$1:$CZ$288))</f>
        <v>0</v>
      </c>
      <c r="BS189" s="176" cm="1">
        <f t="array" ref="BS189">_xlfn.XLOOKUP(BS$1,'PY1 Data(H)'!$A$1:$CZ$1,_xlfn.XLOOKUP($A189,'PY1 Data(H)'!$A$1:$A$288,'PY1 Data(H)'!$A$1:$CZ$288))</f>
        <v>0.3</v>
      </c>
      <c r="BT189" s="176" cm="1">
        <f t="array" ref="BT189">_xlfn.XLOOKUP(BT$1,'PY1 Data(H)'!$A$1:$CZ$1,_xlfn.XLOOKUP($A189,'PY1 Data(H)'!$A$1:$A$288,'PY1 Data(H)'!$A$1:$CZ$288))</f>
        <v>0</v>
      </c>
      <c r="BU189" s="176" cm="1">
        <f t="array" ref="BU189">_xlfn.XLOOKUP(BU$1,'PY1 Data(H)'!$A$1:$CZ$1,_xlfn.XLOOKUP($A189,'PY1 Data(H)'!$A$1:$A$288,'PY1 Data(H)'!$A$1:$CZ$288))</f>
        <v>0</v>
      </c>
      <c r="BV189" s="176" cm="1">
        <f t="array" ref="BV189">_xlfn.XLOOKUP(BV$1,'PY1 Data(H)'!$A$1:$CZ$1,_xlfn.XLOOKUP($A189,'PY1 Data(H)'!$A$1:$A$288,'PY1 Data(H)'!$A$1:$CZ$288))</f>
        <v>0</v>
      </c>
      <c r="BW189" s="176" cm="1">
        <f t="array" ref="BW189">_xlfn.XLOOKUP(BW$1,'PY1 Data(H)'!$A$1:$CZ$1,_xlfn.XLOOKUP($A189,'PY1 Data(H)'!$A$1:$A$288,'PY1 Data(H)'!$A$1:$CZ$288))</f>
        <v>0</v>
      </c>
      <c r="BX189" s="176" cm="1">
        <f t="array" ref="BX189">_xlfn.XLOOKUP(BX$1,'PY1 Data(H)'!$A$1:$CZ$1,_xlfn.XLOOKUP($A189,'PY1 Data(H)'!$A$1:$A$288,'PY1 Data(H)'!$A$1:$CZ$288))</f>
        <v>0</v>
      </c>
      <c r="BY189" s="176" cm="1">
        <f t="array" ref="BY189">_xlfn.XLOOKUP(BY$1,'PY1 Data(H)'!$A$1:$CZ$1,_xlfn.XLOOKUP($A189,'PY1 Data(H)'!$A$1:$A$288,'PY1 Data(H)'!$A$1:$CZ$288))</f>
        <v>0</v>
      </c>
      <c r="BZ189" s="176" cm="1">
        <f t="array" ref="BZ189">_xlfn.XLOOKUP(BZ$1,'PY1 Data(H)'!$A$1:$CZ$1,_xlfn.XLOOKUP($A189,'PY1 Data(H)'!$A$1:$A$288,'PY1 Data(H)'!$A$1:$CZ$288))</f>
        <v>0</v>
      </c>
      <c r="CA189" s="176" cm="1">
        <f t="array" ref="CA189">_xlfn.XLOOKUP(CA$1,'PY1 Data(H)'!$A$1:$CZ$1,_xlfn.XLOOKUP($A189,'PY1 Data(H)'!$A$1:$A$288,'PY1 Data(H)'!$A$1:$CZ$288))</f>
        <v>0</v>
      </c>
      <c r="CB189" s="176" cm="1">
        <f t="array" ref="CB189">_xlfn.XLOOKUP(CB$1,'PY1 Data(H)'!$A$1:$CZ$1,_xlfn.XLOOKUP($A189,'PY1 Data(H)'!$A$1:$A$288,'PY1 Data(H)'!$A$1:$CZ$288))</f>
        <v>0</v>
      </c>
      <c r="CC189" s="176" cm="1">
        <f t="array" ref="CC189">_xlfn.XLOOKUP(CC$1,'PY1 Data(H)'!$A$1:$CZ$1,_xlfn.XLOOKUP($A189,'PY1 Data(H)'!$A$1:$A$288,'PY1 Data(H)'!$A$1:$CZ$288))</f>
        <v>0</v>
      </c>
      <c r="CD189" s="176" cm="1">
        <f t="array" ref="CD189">_xlfn.XLOOKUP(CD$1,'PY1 Data(H)'!$A$1:$CZ$1,_xlfn.XLOOKUP($A189,'PY1 Data(H)'!$A$1:$A$288,'PY1 Data(H)'!$A$1:$CZ$288))</f>
        <v>0</v>
      </c>
      <c r="CE189" s="176" cm="1">
        <f t="array" ref="CE189">_xlfn.XLOOKUP(CE$1,'PY1 Data(H)'!$A$1:$CZ$1,_xlfn.XLOOKUP($A189,'PY1 Data(H)'!$A$1:$A$288,'PY1 Data(H)'!$A$1:$CZ$288))</f>
        <v>0</v>
      </c>
      <c r="CF189" s="176" cm="1">
        <f t="array" ref="CF189">_xlfn.XLOOKUP(CF$1,'PY1 Data(H)'!$A$1:$CZ$1,_xlfn.XLOOKUP($A189,'PY1 Data(H)'!$A$1:$A$288,'PY1 Data(H)'!$A$1:$CZ$288))</f>
        <v>0</v>
      </c>
      <c r="CG189" s="176" cm="1">
        <f t="array" ref="CG189">_xlfn.XLOOKUP(CG$1,'PY1 Data(H)'!$A$1:$CZ$1,_xlfn.XLOOKUP($A189,'PY1 Data(H)'!$A$1:$A$288,'PY1 Data(H)'!$A$1:$CZ$288))</f>
        <v>0</v>
      </c>
      <c r="CH189" s="176" cm="1">
        <f t="array" ref="CH189">_xlfn.XLOOKUP(CH$1,'PY1 Data(H)'!$A$1:$CZ$1,_xlfn.XLOOKUP($A189,'PY1 Data(H)'!$A$1:$A$288,'PY1 Data(H)'!$A$1:$CZ$288))</f>
        <v>0</v>
      </c>
      <c r="CI189" s="176" cm="1">
        <f t="array" ref="CI189">_xlfn.XLOOKUP(CI$1,'PY1 Data(H)'!$A$1:$CZ$1,_xlfn.XLOOKUP($A189,'PY1 Data(H)'!$A$1:$A$288,'PY1 Data(H)'!$A$1:$CZ$288))</f>
        <v>0</v>
      </c>
      <c r="CJ189" s="176" cm="1">
        <f t="array" ref="CJ189">_xlfn.XLOOKUP(CJ$1,'PY1 Data(H)'!$A$1:$CZ$1,_xlfn.XLOOKUP($A189,'PY1 Data(H)'!$A$1:$A$288,'PY1 Data(H)'!$A$1:$CZ$288))</f>
        <v>0</v>
      </c>
      <c r="CK189" s="176" cm="1">
        <f t="array" ref="CK189">_xlfn.XLOOKUP(CK$1,'PY1 Data(H)'!$A$1:$CZ$1,_xlfn.XLOOKUP($A189,'PY1 Data(H)'!$A$1:$A$288,'PY1 Data(H)'!$A$1:$CZ$288))</f>
        <v>0</v>
      </c>
      <c r="CL189" s="176" cm="1">
        <f t="array" ref="CL189">_xlfn.XLOOKUP(CL$1,'PY1 Data(H)'!$A$1:$CZ$1,_xlfn.XLOOKUP($A189,'PY1 Data(H)'!$A$1:$A$288,'PY1 Data(H)'!$A$1:$CZ$288))</f>
        <v>0</v>
      </c>
      <c r="CM189" s="176" cm="1">
        <f t="array" ref="CM189">_xlfn.XLOOKUP(CM$1,'PY1 Data(H)'!$A$1:$CZ$1,_xlfn.XLOOKUP($A189,'PY1 Data(H)'!$A$1:$A$288,'PY1 Data(H)'!$A$1:$CZ$288))</f>
        <v>0</v>
      </c>
      <c r="CN189" s="176" cm="1">
        <f t="array" ref="CN189">_xlfn.XLOOKUP(CN$1,'PY1 Data(H)'!$A$1:$CZ$1,_xlfn.XLOOKUP($A189,'PY1 Data(H)'!$A$1:$A$288,'PY1 Data(H)'!$A$1:$CZ$288))</f>
        <v>0</v>
      </c>
      <c r="CO189" s="176" cm="1">
        <f t="array" ref="CO189">_xlfn.XLOOKUP(CO$1,'PY1 Data(H)'!$A$1:$CZ$1,_xlfn.XLOOKUP($A189,'PY1 Data(H)'!$A$1:$A$288,'PY1 Data(H)'!$A$1:$CZ$288))</f>
        <v>57.6</v>
      </c>
      <c r="CP189" s="176" cm="1">
        <f t="array" ref="CP189">_xlfn.XLOOKUP(CP$1,'PY1 Data(H)'!$A$1:$CZ$1,_xlfn.XLOOKUP($A189,'PY1 Data(H)'!$A$1:$A$288,'PY1 Data(H)'!$A$1:$CZ$288))</f>
        <v>0</v>
      </c>
      <c r="CQ189" s="176" cm="1">
        <f t="array" ref="CQ189">_xlfn.XLOOKUP(CQ$1,'PY1 Data(H)'!$A$1:$CZ$1,_xlfn.XLOOKUP($A189,'PY1 Data(H)'!$A$1:$A$288,'PY1 Data(H)'!$A$1:$CZ$288))</f>
        <v>0</v>
      </c>
      <c r="CR189" s="176" cm="1">
        <f t="array" ref="CR189">_xlfn.XLOOKUP(CR$1,'PY1 Data(H)'!$A$1:$CZ$1,_xlfn.XLOOKUP($A189,'PY1 Data(H)'!$A$1:$A$288,'PY1 Data(H)'!$A$1:$CZ$288))</f>
        <v>0</v>
      </c>
      <c r="CS189" s="176" cm="1">
        <f t="array" ref="CS189">_xlfn.XLOOKUP(CS$1,'PY1 Data(H)'!$A$1:$CZ$1,_xlfn.XLOOKUP($A189,'PY1 Data(H)'!$A$1:$A$288,'PY1 Data(H)'!$A$1:$CZ$288))</f>
        <v>0</v>
      </c>
      <c r="CT189" s="176" cm="1">
        <f t="array" ref="CT189">_xlfn.XLOOKUP(CT$1,'PY1 Data(H)'!$A$1:$CZ$1,_xlfn.XLOOKUP($A189,'PY1 Data(H)'!$A$1:$A$288,'PY1 Data(H)'!$A$1:$CZ$288))</f>
        <v>41.2</v>
      </c>
      <c r="CU189" s="176" cm="1">
        <f t="array" ref="CU189">_xlfn.XLOOKUP(CU$1,'PY1 Data(H)'!$A$1:$CZ$1,_xlfn.XLOOKUP($A189,'PY1 Data(H)'!$A$1:$A$288,'PY1 Data(H)'!$A$1:$CZ$288))</f>
        <v>0</v>
      </c>
      <c r="CV189" s="176" cm="1">
        <f t="array" ref="CV189">_xlfn.XLOOKUP(CV$1,'PY1 Data(H)'!$A$1:$CZ$1,_xlfn.XLOOKUP($A189,'PY1 Data(H)'!$A$1:$A$288,'PY1 Data(H)'!$A$1:$CZ$288))</f>
        <v>0</v>
      </c>
      <c r="CW189" s="176" cm="1">
        <f t="array" ref="CW189">_xlfn.XLOOKUP(CW$1,'PY1 Data(H)'!$A$1:$CZ$1,_xlfn.XLOOKUP($A189,'PY1 Data(H)'!$A$1:$A$288,'PY1 Data(H)'!$A$1:$CZ$288))</f>
        <v>0</v>
      </c>
      <c r="CX189" s="176" cm="1">
        <f t="array" ref="CX189">_xlfn.XLOOKUP(CX$1,'PY1 Data(H)'!$A$1:$CZ$1,_xlfn.XLOOKUP($A189,'PY1 Data(H)'!$A$1:$A$288,'PY1 Data(H)'!$A$1:$CZ$288))</f>
        <v>0</v>
      </c>
      <c r="CY189" s="176" cm="1">
        <f t="array" ref="CY189">_xlfn.XLOOKUP(CY$1,'PY1 Data(H)'!$A$1:$CZ$1,_xlfn.XLOOKUP($A189,'PY1 Data(H)'!$A$1:$A$288,'PY1 Data(H)'!$A$1:$CZ$288))</f>
        <v>0</v>
      </c>
    </row>
    <row r="190" spans="1:103" x14ac:dyDescent="0.3">
      <c r="D190" s="176" t="e" cm="1">
        <f t="array" ref="D190">_xlfn.XLOOKUP(D$1,'PY1 Data(H)'!$A$1:$CZ$1,_xlfn.XLOOKUP($A190,'PY1 Data(H)'!$A$1:$A$288,'PY1 Data(H)'!$A$1:$CZ$288))</f>
        <v>#N/A</v>
      </c>
      <c r="E190" s="176" t="e" cm="1">
        <f t="array" ref="E190">_xlfn.XLOOKUP(E$1,'PY1 Data(H)'!$A$1:$CZ$1,_xlfn.XLOOKUP($A190,'PY1 Data(H)'!$A$1:$A$288,'PY1 Data(H)'!$A$1:$CZ$288))</f>
        <v>#N/A</v>
      </c>
      <c r="F190" s="176" t="e" cm="1">
        <f t="array" ref="F190">_xlfn.XLOOKUP(F$1,'PY1 Data(H)'!$A$1:$CZ$1,_xlfn.XLOOKUP($A190,'PY1 Data(H)'!$A$1:$A$288,'PY1 Data(H)'!$A$1:$CZ$288))</f>
        <v>#N/A</v>
      </c>
      <c r="G190" s="176" t="e" cm="1">
        <f t="array" ref="G190">_xlfn.XLOOKUP(G$1,'PY1 Data(H)'!$A$1:$CZ$1,_xlfn.XLOOKUP($A190,'PY1 Data(H)'!$A$1:$A$288,'PY1 Data(H)'!$A$1:$CZ$288))</f>
        <v>#N/A</v>
      </c>
      <c r="H190" s="176" t="e" cm="1">
        <f t="array" ref="H190">_xlfn.XLOOKUP(H$1,'PY1 Data(H)'!$A$1:$CZ$1,_xlfn.XLOOKUP($A190,'PY1 Data(H)'!$A$1:$A$288,'PY1 Data(H)'!$A$1:$CZ$288))</f>
        <v>#N/A</v>
      </c>
      <c r="I190" s="176" t="e" cm="1">
        <f t="array" ref="I190">_xlfn.XLOOKUP(I$1,'PY1 Data(H)'!$A$1:$CZ$1,_xlfn.XLOOKUP($A190,'PY1 Data(H)'!$A$1:$A$288,'PY1 Data(H)'!$A$1:$CZ$288))</f>
        <v>#N/A</v>
      </c>
      <c r="J190" s="176" t="e" cm="1">
        <f t="array" ref="J190">_xlfn.XLOOKUP(J$1,'PY1 Data(H)'!$A$1:$CZ$1,_xlfn.XLOOKUP($A190,'PY1 Data(H)'!$A$1:$A$288,'PY1 Data(H)'!$A$1:$CZ$288))</f>
        <v>#N/A</v>
      </c>
      <c r="K190" s="176" t="e" cm="1">
        <f t="array" ref="K190">_xlfn.XLOOKUP(K$1,'PY1 Data(H)'!$A$1:$CZ$1,_xlfn.XLOOKUP($A190,'PY1 Data(H)'!$A$1:$A$288,'PY1 Data(H)'!$A$1:$CZ$288))</f>
        <v>#N/A</v>
      </c>
      <c r="L190" s="176" t="e" cm="1">
        <f t="array" ref="L190">_xlfn.XLOOKUP(L$1,'PY1 Data(H)'!$A$1:$CZ$1,_xlfn.XLOOKUP($A190,'PY1 Data(H)'!$A$1:$A$288,'PY1 Data(H)'!$A$1:$CZ$288))</f>
        <v>#N/A</v>
      </c>
      <c r="M190" s="176" t="e" cm="1">
        <f t="array" ref="M190">_xlfn.XLOOKUP(M$1,'PY1 Data(H)'!$A$1:$CZ$1,_xlfn.XLOOKUP($A190,'PY1 Data(H)'!$A$1:$A$288,'PY1 Data(H)'!$A$1:$CZ$288))</f>
        <v>#N/A</v>
      </c>
      <c r="N190" s="176" t="e" cm="1">
        <f t="array" ref="N190">_xlfn.XLOOKUP(N$1,'PY1 Data(H)'!$A$1:$CZ$1,_xlfn.XLOOKUP($A190,'PY1 Data(H)'!$A$1:$A$288,'PY1 Data(H)'!$A$1:$CZ$288))</f>
        <v>#N/A</v>
      </c>
      <c r="O190" s="176" t="e" cm="1">
        <f t="array" ref="O190">_xlfn.XLOOKUP(O$1,'PY1 Data(H)'!$A$1:$CZ$1,_xlfn.XLOOKUP($A190,'PY1 Data(H)'!$A$1:$A$288,'PY1 Data(H)'!$A$1:$CZ$288))</f>
        <v>#N/A</v>
      </c>
      <c r="P190" s="176" t="e" cm="1">
        <f t="array" ref="P190">_xlfn.XLOOKUP(P$1,'PY1 Data(H)'!$A$1:$CZ$1,_xlfn.XLOOKUP($A190,'PY1 Data(H)'!$A$1:$A$288,'PY1 Data(H)'!$A$1:$CZ$288))</f>
        <v>#N/A</v>
      </c>
      <c r="Q190" s="176" t="e" cm="1">
        <f t="array" ref="Q190">_xlfn.XLOOKUP(Q$1,'PY1 Data(H)'!$A$1:$CZ$1,_xlfn.XLOOKUP($A190,'PY1 Data(H)'!$A$1:$A$288,'PY1 Data(H)'!$A$1:$CZ$288))</f>
        <v>#N/A</v>
      </c>
      <c r="R190" s="176" t="e" cm="1">
        <f t="array" ref="R190">_xlfn.XLOOKUP(R$1,'PY1 Data(H)'!$A$1:$CZ$1,_xlfn.XLOOKUP($A190,'PY1 Data(H)'!$A$1:$A$288,'PY1 Data(H)'!$A$1:$CZ$288))</f>
        <v>#N/A</v>
      </c>
      <c r="S190" s="176" t="e" cm="1">
        <f t="array" ref="S190">_xlfn.XLOOKUP(S$1,'PY1 Data(H)'!$A$1:$CZ$1,_xlfn.XLOOKUP($A190,'PY1 Data(H)'!$A$1:$A$288,'PY1 Data(H)'!$A$1:$CZ$288))</f>
        <v>#N/A</v>
      </c>
      <c r="T190" s="176" t="e" cm="1">
        <f t="array" ref="T190">_xlfn.XLOOKUP(T$1,'PY1 Data(H)'!$A$1:$CZ$1,_xlfn.XLOOKUP($A190,'PY1 Data(H)'!$A$1:$A$288,'PY1 Data(H)'!$A$1:$CZ$288))</f>
        <v>#N/A</v>
      </c>
      <c r="U190" s="176" t="e" cm="1">
        <f t="array" ref="U190">_xlfn.XLOOKUP(U$1,'PY1 Data(H)'!$A$1:$CZ$1,_xlfn.XLOOKUP($A190,'PY1 Data(H)'!$A$1:$A$288,'PY1 Data(H)'!$A$1:$CZ$288))</f>
        <v>#N/A</v>
      </c>
      <c r="V190" s="176" t="e" cm="1">
        <f t="array" ref="V190">_xlfn.XLOOKUP(V$1,'PY1 Data(H)'!$A$1:$CZ$1,_xlfn.XLOOKUP($A190,'PY1 Data(H)'!$A$1:$A$288,'PY1 Data(H)'!$A$1:$CZ$288))</f>
        <v>#N/A</v>
      </c>
      <c r="W190" s="176" t="e" cm="1">
        <f t="array" ref="W190">_xlfn.XLOOKUP(W$1,'PY1 Data(H)'!$A$1:$CZ$1,_xlfn.XLOOKUP($A190,'PY1 Data(H)'!$A$1:$A$288,'PY1 Data(H)'!$A$1:$CZ$288))</f>
        <v>#N/A</v>
      </c>
      <c r="X190" s="176" t="e" cm="1">
        <f t="array" ref="X190">_xlfn.XLOOKUP(X$1,'PY1 Data(H)'!$A$1:$CZ$1,_xlfn.XLOOKUP($A190,'PY1 Data(H)'!$A$1:$A$288,'PY1 Data(H)'!$A$1:$CZ$288))</f>
        <v>#N/A</v>
      </c>
      <c r="Y190" s="176" t="e" cm="1">
        <f t="array" ref="Y190">_xlfn.XLOOKUP(Y$1,'PY1 Data(H)'!$A$1:$CZ$1,_xlfn.XLOOKUP($A190,'PY1 Data(H)'!$A$1:$A$288,'PY1 Data(H)'!$A$1:$CZ$288))</f>
        <v>#N/A</v>
      </c>
      <c r="Z190" s="176" t="e" cm="1">
        <f t="array" ref="Z190">_xlfn.XLOOKUP(Z$1,'PY1 Data(H)'!$A$1:$CZ$1,_xlfn.XLOOKUP($A190,'PY1 Data(H)'!$A$1:$A$288,'PY1 Data(H)'!$A$1:$CZ$288))</f>
        <v>#N/A</v>
      </c>
      <c r="AA190" s="176" t="e" cm="1">
        <f t="array" ref="AA190">_xlfn.XLOOKUP(AA$1,'PY1 Data(H)'!$A$1:$CZ$1,_xlfn.XLOOKUP($A190,'PY1 Data(H)'!$A$1:$A$288,'PY1 Data(H)'!$A$1:$CZ$288))</f>
        <v>#N/A</v>
      </c>
      <c r="AB190" s="176" t="e" cm="1">
        <f t="array" ref="AB190">_xlfn.XLOOKUP(AB$1,'PY1 Data(H)'!$A$1:$CZ$1,_xlfn.XLOOKUP($A190,'PY1 Data(H)'!$A$1:$A$288,'PY1 Data(H)'!$A$1:$CZ$288))</f>
        <v>#N/A</v>
      </c>
      <c r="AC190" s="176" t="e" cm="1">
        <f t="array" ref="AC190">_xlfn.XLOOKUP(AC$1,'PY1 Data(H)'!$A$1:$CZ$1,_xlfn.XLOOKUP($A190,'PY1 Data(H)'!$A$1:$A$288,'PY1 Data(H)'!$A$1:$CZ$288))</f>
        <v>#N/A</v>
      </c>
      <c r="AD190" s="176" t="e" cm="1">
        <f t="array" ref="AD190">_xlfn.XLOOKUP(AD$1,'PY1 Data(H)'!$A$1:$CZ$1,_xlfn.XLOOKUP($A190,'PY1 Data(H)'!$A$1:$A$288,'PY1 Data(H)'!$A$1:$CZ$288))</f>
        <v>#N/A</v>
      </c>
      <c r="AE190" s="176" t="e" cm="1">
        <f t="array" ref="AE190">_xlfn.XLOOKUP(AE$1,'PY1 Data(H)'!$A$1:$CZ$1,_xlfn.XLOOKUP($A190,'PY1 Data(H)'!$A$1:$A$288,'PY1 Data(H)'!$A$1:$CZ$288))</f>
        <v>#N/A</v>
      </c>
      <c r="AF190" s="176" t="e" cm="1">
        <f t="array" ref="AF190">_xlfn.XLOOKUP(AF$1,'PY1 Data(H)'!$A$1:$CZ$1,_xlfn.XLOOKUP($A190,'PY1 Data(H)'!$A$1:$A$288,'PY1 Data(H)'!$A$1:$CZ$288))</f>
        <v>#N/A</v>
      </c>
      <c r="AG190" s="176" t="e" cm="1">
        <f t="array" ref="AG190">_xlfn.XLOOKUP(AG$1,'PY1 Data(H)'!$A$1:$CZ$1,_xlfn.XLOOKUP($A190,'PY1 Data(H)'!$A$1:$A$288,'PY1 Data(H)'!$A$1:$CZ$288))</f>
        <v>#N/A</v>
      </c>
      <c r="AH190" s="176" t="e" cm="1">
        <f t="array" ref="AH190">_xlfn.XLOOKUP(AH$1,'PY1 Data(H)'!$A$1:$CZ$1,_xlfn.XLOOKUP($A190,'PY1 Data(H)'!$A$1:$A$288,'PY1 Data(H)'!$A$1:$CZ$288))</f>
        <v>#N/A</v>
      </c>
      <c r="AI190" s="176" t="e" cm="1">
        <f t="array" ref="AI190">_xlfn.XLOOKUP(AI$1,'PY1 Data(H)'!$A$1:$CZ$1,_xlfn.XLOOKUP($A190,'PY1 Data(H)'!$A$1:$A$288,'PY1 Data(H)'!$A$1:$CZ$288))</f>
        <v>#N/A</v>
      </c>
      <c r="AJ190" s="176" t="e" cm="1">
        <f t="array" ref="AJ190">_xlfn.XLOOKUP(AJ$1,'PY1 Data(H)'!$A$1:$CZ$1,_xlfn.XLOOKUP($A190,'PY1 Data(H)'!$A$1:$A$288,'PY1 Data(H)'!$A$1:$CZ$288))</f>
        <v>#N/A</v>
      </c>
      <c r="AK190" s="176" t="e" cm="1">
        <f t="array" ref="AK190">_xlfn.XLOOKUP(AK$1,'PY1 Data(H)'!$A$1:$CZ$1,_xlfn.XLOOKUP($A190,'PY1 Data(H)'!$A$1:$A$288,'PY1 Data(H)'!$A$1:$CZ$288))</f>
        <v>#N/A</v>
      </c>
      <c r="AL190" s="176" t="e" cm="1">
        <f t="array" ref="AL190">_xlfn.XLOOKUP(AL$1,'PY1 Data(H)'!$A$1:$CZ$1,_xlfn.XLOOKUP($A190,'PY1 Data(H)'!$A$1:$A$288,'PY1 Data(H)'!$A$1:$CZ$288))</f>
        <v>#N/A</v>
      </c>
      <c r="AM190" s="176" t="e" cm="1">
        <f t="array" ref="AM190">_xlfn.XLOOKUP(AM$1,'PY1 Data(H)'!$A$1:$CZ$1,_xlfn.XLOOKUP($A190,'PY1 Data(H)'!$A$1:$A$288,'PY1 Data(H)'!$A$1:$CZ$288))</f>
        <v>#N/A</v>
      </c>
      <c r="AN190" s="176" t="e" cm="1">
        <f t="array" ref="AN190">_xlfn.XLOOKUP(AN$1,'PY1 Data(H)'!$A$1:$CZ$1,_xlfn.XLOOKUP($A190,'PY1 Data(H)'!$A$1:$A$288,'PY1 Data(H)'!$A$1:$CZ$288))</f>
        <v>#N/A</v>
      </c>
      <c r="AO190" s="176" t="e" cm="1">
        <f t="array" ref="AO190">_xlfn.XLOOKUP(AO$1,'PY1 Data(H)'!$A$1:$CZ$1,_xlfn.XLOOKUP($A190,'PY1 Data(H)'!$A$1:$A$288,'PY1 Data(H)'!$A$1:$CZ$288))</f>
        <v>#N/A</v>
      </c>
      <c r="AP190" s="176" t="e" cm="1">
        <f t="array" ref="AP190">_xlfn.XLOOKUP(AP$1,'PY1 Data(H)'!$A$1:$CZ$1,_xlfn.XLOOKUP($A190,'PY1 Data(H)'!$A$1:$A$288,'PY1 Data(H)'!$A$1:$CZ$288))</f>
        <v>#N/A</v>
      </c>
      <c r="AQ190" s="176" t="e" cm="1">
        <f t="array" ref="AQ190">_xlfn.XLOOKUP(AQ$1,'PY1 Data(H)'!$A$1:$CZ$1,_xlfn.XLOOKUP($A190,'PY1 Data(H)'!$A$1:$A$288,'PY1 Data(H)'!$A$1:$CZ$288))</f>
        <v>#N/A</v>
      </c>
      <c r="AR190" s="176" t="e" cm="1">
        <f t="array" ref="AR190">_xlfn.XLOOKUP(AR$1,'PY1 Data(H)'!$A$1:$CZ$1,_xlfn.XLOOKUP($A190,'PY1 Data(H)'!$A$1:$A$288,'PY1 Data(H)'!$A$1:$CZ$288))</f>
        <v>#N/A</v>
      </c>
      <c r="AS190" s="176" t="e" cm="1">
        <f t="array" ref="AS190">_xlfn.XLOOKUP(AS$1,'PY1 Data(H)'!$A$1:$CZ$1,_xlfn.XLOOKUP($A190,'PY1 Data(H)'!$A$1:$A$288,'PY1 Data(H)'!$A$1:$CZ$288))</f>
        <v>#N/A</v>
      </c>
      <c r="AT190" s="176" t="e" cm="1">
        <f t="array" ref="AT190">_xlfn.XLOOKUP(AT$1,'PY1 Data(H)'!$A$1:$CZ$1,_xlfn.XLOOKUP($A190,'PY1 Data(H)'!$A$1:$A$288,'PY1 Data(H)'!$A$1:$CZ$288))</f>
        <v>#N/A</v>
      </c>
      <c r="AU190" s="176" t="e" cm="1">
        <f t="array" ref="AU190">_xlfn.XLOOKUP(AU$1,'PY1 Data(H)'!$A$1:$CZ$1,_xlfn.XLOOKUP($A190,'PY1 Data(H)'!$A$1:$A$288,'PY1 Data(H)'!$A$1:$CZ$288))</f>
        <v>#N/A</v>
      </c>
      <c r="AV190" s="176" t="e" cm="1">
        <f t="array" ref="AV190">_xlfn.XLOOKUP(AV$1,'PY1 Data(H)'!$A$1:$CZ$1,_xlfn.XLOOKUP($A190,'PY1 Data(H)'!$A$1:$A$288,'PY1 Data(H)'!$A$1:$CZ$288))</f>
        <v>#N/A</v>
      </c>
      <c r="AW190" s="176" t="e" cm="1">
        <f t="array" ref="AW190">_xlfn.XLOOKUP(AW$1,'PY1 Data(H)'!$A$1:$CZ$1,_xlfn.XLOOKUP($A190,'PY1 Data(H)'!$A$1:$A$288,'PY1 Data(H)'!$A$1:$CZ$288))</f>
        <v>#N/A</v>
      </c>
      <c r="AX190" s="176" t="e" cm="1">
        <f t="array" ref="AX190">_xlfn.XLOOKUP(AX$1,'PY1 Data(H)'!$A$1:$CZ$1,_xlfn.XLOOKUP($A190,'PY1 Data(H)'!$A$1:$A$288,'PY1 Data(H)'!$A$1:$CZ$288))</f>
        <v>#N/A</v>
      </c>
      <c r="AY190" s="176" t="e" cm="1">
        <f t="array" ref="AY190">_xlfn.XLOOKUP(AY$1,'PY1 Data(H)'!$A$1:$CZ$1,_xlfn.XLOOKUP($A190,'PY1 Data(H)'!$A$1:$A$288,'PY1 Data(H)'!$A$1:$CZ$288))</f>
        <v>#N/A</v>
      </c>
      <c r="AZ190" s="176" t="e" cm="1">
        <f t="array" ref="AZ190">_xlfn.XLOOKUP(AZ$1,'PY1 Data(H)'!$A$1:$CZ$1,_xlfn.XLOOKUP($A190,'PY1 Data(H)'!$A$1:$A$288,'PY1 Data(H)'!$A$1:$CZ$288))</f>
        <v>#N/A</v>
      </c>
      <c r="BA190" s="176" t="e" cm="1">
        <f t="array" ref="BA190">_xlfn.XLOOKUP(BA$1,'PY1 Data(H)'!$A$1:$CZ$1,_xlfn.XLOOKUP($A190,'PY1 Data(H)'!$A$1:$A$288,'PY1 Data(H)'!$A$1:$CZ$288))</f>
        <v>#N/A</v>
      </c>
      <c r="BB190" s="176" t="e" cm="1">
        <f t="array" ref="BB190">_xlfn.XLOOKUP(BB$1,'PY1 Data(H)'!$A$1:$CZ$1,_xlfn.XLOOKUP($A190,'PY1 Data(H)'!$A$1:$A$288,'PY1 Data(H)'!$A$1:$CZ$288))</f>
        <v>#N/A</v>
      </c>
      <c r="BC190" s="176" t="e" cm="1">
        <f t="array" ref="BC190">_xlfn.XLOOKUP(BC$1,'PY1 Data(H)'!$A$1:$CZ$1,_xlfn.XLOOKUP($A190,'PY1 Data(H)'!$A$1:$A$288,'PY1 Data(H)'!$A$1:$CZ$288))</f>
        <v>#N/A</v>
      </c>
      <c r="BD190" s="176" t="e" cm="1">
        <f t="array" ref="BD190">_xlfn.XLOOKUP(BD$1,'PY1 Data(H)'!$A$1:$CZ$1,_xlfn.XLOOKUP($A190,'PY1 Data(H)'!$A$1:$A$288,'PY1 Data(H)'!$A$1:$CZ$288))</f>
        <v>#N/A</v>
      </c>
      <c r="BE190" s="176" t="e" cm="1">
        <f t="array" ref="BE190">_xlfn.XLOOKUP(BE$1,'PY1 Data(H)'!$A$1:$CZ$1,_xlfn.XLOOKUP($A190,'PY1 Data(H)'!$A$1:$A$288,'PY1 Data(H)'!$A$1:$CZ$288))</f>
        <v>#N/A</v>
      </c>
      <c r="BF190" s="176" t="e" cm="1">
        <f t="array" ref="BF190">_xlfn.XLOOKUP(BF$1,'PY1 Data(H)'!$A$1:$CZ$1,_xlfn.XLOOKUP($A190,'PY1 Data(H)'!$A$1:$A$288,'PY1 Data(H)'!$A$1:$CZ$288))</f>
        <v>#N/A</v>
      </c>
      <c r="BG190" s="176" t="e" cm="1">
        <f t="array" ref="BG190">_xlfn.XLOOKUP(BG$1,'PY1 Data(H)'!$A$1:$CZ$1,_xlfn.XLOOKUP($A190,'PY1 Data(H)'!$A$1:$A$288,'PY1 Data(H)'!$A$1:$CZ$288))</f>
        <v>#N/A</v>
      </c>
      <c r="BH190" s="176" t="e" cm="1">
        <f t="array" ref="BH190">_xlfn.XLOOKUP(BH$1,'PY1 Data(H)'!$A$1:$CZ$1,_xlfn.XLOOKUP($A190,'PY1 Data(H)'!$A$1:$A$288,'PY1 Data(H)'!$A$1:$CZ$288))</f>
        <v>#N/A</v>
      </c>
      <c r="BI190" s="176" t="e" cm="1">
        <f t="array" ref="BI190">_xlfn.XLOOKUP(BI$1,'PY1 Data(H)'!$A$1:$CZ$1,_xlfn.XLOOKUP($A190,'PY1 Data(H)'!$A$1:$A$288,'PY1 Data(H)'!$A$1:$CZ$288))</f>
        <v>#N/A</v>
      </c>
      <c r="BJ190" s="176" t="e" cm="1">
        <f t="array" ref="BJ190">_xlfn.XLOOKUP(BJ$1,'PY1 Data(H)'!$A$1:$CZ$1,_xlfn.XLOOKUP($A190,'PY1 Data(H)'!$A$1:$A$288,'PY1 Data(H)'!$A$1:$CZ$288))</f>
        <v>#N/A</v>
      </c>
      <c r="BK190" s="176" t="e" cm="1">
        <f t="array" ref="BK190">_xlfn.XLOOKUP(BK$1,'PY1 Data(H)'!$A$1:$CZ$1,_xlfn.XLOOKUP($A190,'PY1 Data(H)'!$A$1:$A$288,'PY1 Data(H)'!$A$1:$CZ$288))</f>
        <v>#N/A</v>
      </c>
      <c r="BL190" s="176" t="e" cm="1">
        <f t="array" ref="BL190">_xlfn.XLOOKUP(BL$1,'PY1 Data(H)'!$A$1:$CZ$1,_xlfn.XLOOKUP($A190,'PY1 Data(H)'!$A$1:$A$288,'PY1 Data(H)'!$A$1:$CZ$288))</f>
        <v>#N/A</v>
      </c>
      <c r="BM190" s="176" t="e" cm="1">
        <f t="array" ref="BM190">_xlfn.XLOOKUP(BM$1,'PY1 Data(H)'!$A$1:$CZ$1,_xlfn.XLOOKUP($A190,'PY1 Data(H)'!$A$1:$A$288,'PY1 Data(H)'!$A$1:$CZ$288))</f>
        <v>#N/A</v>
      </c>
      <c r="BN190" s="176" t="e" cm="1">
        <f t="array" ref="BN190">_xlfn.XLOOKUP(BN$1,'PY1 Data(H)'!$A$1:$CZ$1,_xlfn.XLOOKUP($A190,'PY1 Data(H)'!$A$1:$A$288,'PY1 Data(H)'!$A$1:$CZ$288))</f>
        <v>#N/A</v>
      </c>
      <c r="BO190" s="176" t="e" cm="1">
        <f t="array" ref="BO190">_xlfn.XLOOKUP(BO$1,'PY1 Data(H)'!$A$1:$CZ$1,_xlfn.XLOOKUP($A190,'PY1 Data(H)'!$A$1:$A$288,'PY1 Data(H)'!$A$1:$CZ$288))</f>
        <v>#N/A</v>
      </c>
      <c r="BP190" s="176" t="e" cm="1">
        <f t="array" ref="BP190">_xlfn.XLOOKUP(BP$1,'PY1 Data(H)'!$A$1:$CZ$1,_xlfn.XLOOKUP($A190,'PY1 Data(H)'!$A$1:$A$288,'PY1 Data(H)'!$A$1:$CZ$288))</f>
        <v>#N/A</v>
      </c>
      <c r="BQ190" s="176" t="e" cm="1">
        <f t="array" ref="BQ190">_xlfn.XLOOKUP(BQ$1,'PY1 Data(H)'!$A$1:$CZ$1,_xlfn.XLOOKUP($A190,'PY1 Data(H)'!$A$1:$A$288,'PY1 Data(H)'!$A$1:$CZ$288))</f>
        <v>#N/A</v>
      </c>
      <c r="BR190" s="176" t="e" cm="1">
        <f t="array" ref="BR190">_xlfn.XLOOKUP(BR$1,'PY1 Data(H)'!$A$1:$CZ$1,_xlfn.XLOOKUP($A190,'PY1 Data(H)'!$A$1:$A$288,'PY1 Data(H)'!$A$1:$CZ$288))</f>
        <v>#N/A</v>
      </c>
      <c r="BS190" s="176" t="e" cm="1">
        <f t="array" ref="BS190">_xlfn.XLOOKUP(BS$1,'PY1 Data(H)'!$A$1:$CZ$1,_xlfn.XLOOKUP($A190,'PY1 Data(H)'!$A$1:$A$288,'PY1 Data(H)'!$A$1:$CZ$288))</f>
        <v>#N/A</v>
      </c>
      <c r="BT190" s="176" t="e" cm="1">
        <f t="array" ref="BT190">_xlfn.XLOOKUP(BT$1,'PY1 Data(H)'!$A$1:$CZ$1,_xlfn.XLOOKUP($A190,'PY1 Data(H)'!$A$1:$A$288,'PY1 Data(H)'!$A$1:$CZ$288))</f>
        <v>#N/A</v>
      </c>
      <c r="BU190" s="176" t="e" cm="1">
        <f t="array" ref="BU190">_xlfn.XLOOKUP(BU$1,'PY1 Data(H)'!$A$1:$CZ$1,_xlfn.XLOOKUP($A190,'PY1 Data(H)'!$A$1:$A$288,'PY1 Data(H)'!$A$1:$CZ$288))</f>
        <v>#N/A</v>
      </c>
      <c r="BV190" s="176" t="e" cm="1">
        <f t="array" ref="BV190">_xlfn.XLOOKUP(BV$1,'PY1 Data(H)'!$A$1:$CZ$1,_xlfn.XLOOKUP($A190,'PY1 Data(H)'!$A$1:$A$288,'PY1 Data(H)'!$A$1:$CZ$288))</f>
        <v>#N/A</v>
      </c>
      <c r="BW190" s="176" t="e" cm="1">
        <f t="array" ref="BW190">_xlfn.XLOOKUP(BW$1,'PY1 Data(H)'!$A$1:$CZ$1,_xlfn.XLOOKUP($A190,'PY1 Data(H)'!$A$1:$A$288,'PY1 Data(H)'!$A$1:$CZ$288))</f>
        <v>#N/A</v>
      </c>
      <c r="BX190" s="176" t="e" cm="1">
        <f t="array" ref="BX190">_xlfn.XLOOKUP(BX$1,'PY1 Data(H)'!$A$1:$CZ$1,_xlfn.XLOOKUP($A190,'PY1 Data(H)'!$A$1:$A$288,'PY1 Data(H)'!$A$1:$CZ$288))</f>
        <v>#N/A</v>
      </c>
      <c r="BY190" s="176" t="e" cm="1">
        <f t="array" ref="BY190">_xlfn.XLOOKUP(BY$1,'PY1 Data(H)'!$A$1:$CZ$1,_xlfn.XLOOKUP($A190,'PY1 Data(H)'!$A$1:$A$288,'PY1 Data(H)'!$A$1:$CZ$288))</f>
        <v>#N/A</v>
      </c>
      <c r="BZ190" s="176" t="e" cm="1">
        <f t="array" ref="BZ190">_xlfn.XLOOKUP(BZ$1,'PY1 Data(H)'!$A$1:$CZ$1,_xlfn.XLOOKUP($A190,'PY1 Data(H)'!$A$1:$A$288,'PY1 Data(H)'!$A$1:$CZ$288))</f>
        <v>#N/A</v>
      </c>
      <c r="CA190" s="176" t="e" cm="1">
        <f t="array" ref="CA190">_xlfn.XLOOKUP(CA$1,'PY1 Data(H)'!$A$1:$CZ$1,_xlfn.XLOOKUP($A190,'PY1 Data(H)'!$A$1:$A$288,'PY1 Data(H)'!$A$1:$CZ$288))</f>
        <v>#N/A</v>
      </c>
      <c r="CB190" s="176" t="e" cm="1">
        <f t="array" ref="CB190">_xlfn.XLOOKUP(CB$1,'PY1 Data(H)'!$A$1:$CZ$1,_xlfn.XLOOKUP($A190,'PY1 Data(H)'!$A$1:$A$288,'PY1 Data(H)'!$A$1:$CZ$288))</f>
        <v>#N/A</v>
      </c>
      <c r="CC190" s="176" t="e" cm="1">
        <f t="array" ref="CC190">_xlfn.XLOOKUP(CC$1,'PY1 Data(H)'!$A$1:$CZ$1,_xlfn.XLOOKUP($A190,'PY1 Data(H)'!$A$1:$A$288,'PY1 Data(H)'!$A$1:$CZ$288))</f>
        <v>#N/A</v>
      </c>
      <c r="CD190" s="176" t="e" cm="1">
        <f t="array" ref="CD190">_xlfn.XLOOKUP(CD$1,'PY1 Data(H)'!$A$1:$CZ$1,_xlfn.XLOOKUP($A190,'PY1 Data(H)'!$A$1:$A$288,'PY1 Data(H)'!$A$1:$CZ$288))</f>
        <v>#N/A</v>
      </c>
      <c r="CE190" s="176" t="e" cm="1">
        <f t="array" ref="CE190">_xlfn.XLOOKUP(CE$1,'PY1 Data(H)'!$A$1:$CZ$1,_xlfn.XLOOKUP($A190,'PY1 Data(H)'!$A$1:$A$288,'PY1 Data(H)'!$A$1:$CZ$288))</f>
        <v>#N/A</v>
      </c>
      <c r="CF190" s="176" t="e" cm="1">
        <f t="array" ref="CF190">_xlfn.XLOOKUP(CF$1,'PY1 Data(H)'!$A$1:$CZ$1,_xlfn.XLOOKUP($A190,'PY1 Data(H)'!$A$1:$A$288,'PY1 Data(H)'!$A$1:$CZ$288))</f>
        <v>#N/A</v>
      </c>
      <c r="CG190" s="176" t="e" cm="1">
        <f t="array" ref="CG190">_xlfn.XLOOKUP(CG$1,'PY1 Data(H)'!$A$1:$CZ$1,_xlfn.XLOOKUP($A190,'PY1 Data(H)'!$A$1:$A$288,'PY1 Data(H)'!$A$1:$CZ$288))</f>
        <v>#N/A</v>
      </c>
      <c r="CH190" s="176" t="e" cm="1">
        <f t="array" ref="CH190">_xlfn.XLOOKUP(CH$1,'PY1 Data(H)'!$A$1:$CZ$1,_xlfn.XLOOKUP($A190,'PY1 Data(H)'!$A$1:$A$288,'PY1 Data(H)'!$A$1:$CZ$288))</f>
        <v>#N/A</v>
      </c>
      <c r="CI190" s="176" t="e" cm="1">
        <f t="array" ref="CI190">_xlfn.XLOOKUP(CI$1,'PY1 Data(H)'!$A$1:$CZ$1,_xlfn.XLOOKUP($A190,'PY1 Data(H)'!$A$1:$A$288,'PY1 Data(H)'!$A$1:$CZ$288))</f>
        <v>#N/A</v>
      </c>
      <c r="CJ190" s="176" t="e" cm="1">
        <f t="array" ref="CJ190">_xlfn.XLOOKUP(CJ$1,'PY1 Data(H)'!$A$1:$CZ$1,_xlfn.XLOOKUP($A190,'PY1 Data(H)'!$A$1:$A$288,'PY1 Data(H)'!$A$1:$CZ$288))</f>
        <v>#N/A</v>
      </c>
      <c r="CK190" s="176" t="e" cm="1">
        <f t="array" ref="CK190">_xlfn.XLOOKUP(CK$1,'PY1 Data(H)'!$A$1:$CZ$1,_xlfn.XLOOKUP($A190,'PY1 Data(H)'!$A$1:$A$288,'PY1 Data(H)'!$A$1:$CZ$288))</f>
        <v>#N/A</v>
      </c>
      <c r="CL190" s="176" t="e" cm="1">
        <f t="array" ref="CL190">_xlfn.XLOOKUP(CL$1,'PY1 Data(H)'!$A$1:$CZ$1,_xlfn.XLOOKUP($A190,'PY1 Data(H)'!$A$1:$A$288,'PY1 Data(H)'!$A$1:$CZ$288))</f>
        <v>#N/A</v>
      </c>
      <c r="CM190" s="176" t="e" cm="1">
        <f t="array" ref="CM190">_xlfn.XLOOKUP(CM$1,'PY1 Data(H)'!$A$1:$CZ$1,_xlfn.XLOOKUP($A190,'PY1 Data(H)'!$A$1:$A$288,'PY1 Data(H)'!$A$1:$CZ$288))</f>
        <v>#N/A</v>
      </c>
      <c r="CN190" s="176" t="e" cm="1">
        <f t="array" ref="CN190">_xlfn.XLOOKUP(CN$1,'PY1 Data(H)'!$A$1:$CZ$1,_xlfn.XLOOKUP($A190,'PY1 Data(H)'!$A$1:$A$288,'PY1 Data(H)'!$A$1:$CZ$288))</f>
        <v>#N/A</v>
      </c>
      <c r="CO190" s="176" t="e" cm="1">
        <f t="array" ref="CO190">_xlfn.XLOOKUP(CO$1,'PY1 Data(H)'!$A$1:$CZ$1,_xlfn.XLOOKUP($A190,'PY1 Data(H)'!$A$1:$A$288,'PY1 Data(H)'!$A$1:$CZ$288))</f>
        <v>#N/A</v>
      </c>
      <c r="CP190" s="176" t="e" cm="1">
        <f t="array" ref="CP190">_xlfn.XLOOKUP(CP$1,'PY1 Data(H)'!$A$1:$CZ$1,_xlfn.XLOOKUP($A190,'PY1 Data(H)'!$A$1:$A$288,'PY1 Data(H)'!$A$1:$CZ$288))</f>
        <v>#N/A</v>
      </c>
      <c r="CQ190" s="176" t="e" cm="1">
        <f t="array" ref="CQ190">_xlfn.XLOOKUP(CQ$1,'PY1 Data(H)'!$A$1:$CZ$1,_xlfn.XLOOKUP($A190,'PY1 Data(H)'!$A$1:$A$288,'PY1 Data(H)'!$A$1:$CZ$288))</f>
        <v>#N/A</v>
      </c>
      <c r="CR190" s="176" t="e" cm="1">
        <f t="array" ref="CR190">_xlfn.XLOOKUP(CR$1,'PY1 Data(H)'!$A$1:$CZ$1,_xlfn.XLOOKUP($A190,'PY1 Data(H)'!$A$1:$A$288,'PY1 Data(H)'!$A$1:$CZ$288))</f>
        <v>#N/A</v>
      </c>
      <c r="CS190" s="176" t="e" cm="1">
        <f t="array" ref="CS190">_xlfn.XLOOKUP(CS$1,'PY1 Data(H)'!$A$1:$CZ$1,_xlfn.XLOOKUP($A190,'PY1 Data(H)'!$A$1:$A$288,'PY1 Data(H)'!$A$1:$CZ$288))</f>
        <v>#N/A</v>
      </c>
      <c r="CT190" s="176" t="e" cm="1">
        <f t="array" ref="CT190">_xlfn.XLOOKUP(CT$1,'PY1 Data(H)'!$A$1:$CZ$1,_xlfn.XLOOKUP($A190,'PY1 Data(H)'!$A$1:$A$288,'PY1 Data(H)'!$A$1:$CZ$288))</f>
        <v>#N/A</v>
      </c>
      <c r="CU190" s="176" t="e" cm="1">
        <f t="array" ref="CU190">_xlfn.XLOOKUP(CU$1,'PY1 Data(H)'!$A$1:$CZ$1,_xlfn.XLOOKUP($A190,'PY1 Data(H)'!$A$1:$A$288,'PY1 Data(H)'!$A$1:$CZ$288))</f>
        <v>#N/A</v>
      </c>
      <c r="CV190" s="176" t="e" cm="1">
        <f t="array" ref="CV190">_xlfn.XLOOKUP(CV$1,'PY1 Data(H)'!$A$1:$CZ$1,_xlfn.XLOOKUP($A190,'PY1 Data(H)'!$A$1:$A$288,'PY1 Data(H)'!$A$1:$CZ$288))</f>
        <v>#N/A</v>
      </c>
      <c r="CW190" s="176" t="e" cm="1">
        <f t="array" ref="CW190">_xlfn.XLOOKUP(CW$1,'PY1 Data(H)'!$A$1:$CZ$1,_xlfn.XLOOKUP($A190,'PY1 Data(H)'!$A$1:$A$288,'PY1 Data(H)'!$A$1:$CZ$288))</f>
        <v>#N/A</v>
      </c>
      <c r="CX190" s="176" t="e" cm="1">
        <f t="array" ref="CX190">_xlfn.XLOOKUP(CX$1,'PY1 Data(H)'!$A$1:$CZ$1,_xlfn.XLOOKUP($A190,'PY1 Data(H)'!$A$1:$A$288,'PY1 Data(H)'!$A$1:$CZ$288))</f>
        <v>#N/A</v>
      </c>
      <c r="CY190" s="176" t="e" cm="1">
        <f t="array" ref="CY190">_xlfn.XLOOKUP(CY$1,'PY1 Data(H)'!$A$1:$CZ$1,_xlfn.XLOOKUP($A190,'PY1 Data(H)'!$A$1:$A$288,'PY1 Data(H)'!$A$1:$CZ$288))</f>
        <v>#N/A</v>
      </c>
    </row>
    <row r="191" spans="1:103" x14ac:dyDescent="0.3">
      <c r="D191" s="176" t="e" cm="1">
        <f t="array" ref="D191">_xlfn.XLOOKUP(D$1,'PY1 Data(H)'!$A$1:$CZ$1,_xlfn.XLOOKUP($A191,'PY1 Data(H)'!$A$1:$A$288,'PY1 Data(H)'!$A$1:$CZ$288))</f>
        <v>#N/A</v>
      </c>
      <c r="E191" s="176" t="e" cm="1">
        <f t="array" ref="E191">_xlfn.XLOOKUP(E$1,'PY1 Data(H)'!$A$1:$CZ$1,_xlfn.XLOOKUP($A191,'PY1 Data(H)'!$A$1:$A$288,'PY1 Data(H)'!$A$1:$CZ$288))</f>
        <v>#N/A</v>
      </c>
      <c r="F191" s="176" t="e" cm="1">
        <f t="array" ref="F191">_xlfn.XLOOKUP(F$1,'PY1 Data(H)'!$A$1:$CZ$1,_xlfn.XLOOKUP($A191,'PY1 Data(H)'!$A$1:$A$288,'PY1 Data(H)'!$A$1:$CZ$288))</f>
        <v>#N/A</v>
      </c>
      <c r="G191" s="176" t="e" cm="1">
        <f t="array" ref="G191">_xlfn.XLOOKUP(G$1,'PY1 Data(H)'!$A$1:$CZ$1,_xlfn.XLOOKUP($A191,'PY1 Data(H)'!$A$1:$A$288,'PY1 Data(H)'!$A$1:$CZ$288))</f>
        <v>#N/A</v>
      </c>
      <c r="H191" s="176" t="e" cm="1">
        <f t="array" ref="H191">_xlfn.XLOOKUP(H$1,'PY1 Data(H)'!$A$1:$CZ$1,_xlfn.XLOOKUP($A191,'PY1 Data(H)'!$A$1:$A$288,'PY1 Data(H)'!$A$1:$CZ$288))</f>
        <v>#N/A</v>
      </c>
      <c r="I191" s="176" t="e" cm="1">
        <f t="array" ref="I191">_xlfn.XLOOKUP(I$1,'PY1 Data(H)'!$A$1:$CZ$1,_xlfn.XLOOKUP($A191,'PY1 Data(H)'!$A$1:$A$288,'PY1 Data(H)'!$A$1:$CZ$288))</f>
        <v>#N/A</v>
      </c>
      <c r="J191" s="176" t="e" cm="1">
        <f t="array" ref="J191">_xlfn.XLOOKUP(J$1,'PY1 Data(H)'!$A$1:$CZ$1,_xlfn.XLOOKUP($A191,'PY1 Data(H)'!$A$1:$A$288,'PY1 Data(H)'!$A$1:$CZ$288))</f>
        <v>#N/A</v>
      </c>
      <c r="K191" s="176" t="e" cm="1">
        <f t="array" ref="K191">_xlfn.XLOOKUP(K$1,'PY1 Data(H)'!$A$1:$CZ$1,_xlfn.XLOOKUP($A191,'PY1 Data(H)'!$A$1:$A$288,'PY1 Data(H)'!$A$1:$CZ$288))</f>
        <v>#N/A</v>
      </c>
      <c r="L191" s="176" t="e" cm="1">
        <f t="array" ref="L191">_xlfn.XLOOKUP(L$1,'PY1 Data(H)'!$A$1:$CZ$1,_xlfn.XLOOKUP($A191,'PY1 Data(H)'!$A$1:$A$288,'PY1 Data(H)'!$A$1:$CZ$288))</f>
        <v>#N/A</v>
      </c>
      <c r="M191" s="176" t="e" cm="1">
        <f t="array" ref="M191">_xlfn.XLOOKUP(M$1,'PY1 Data(H)'!$A$1:$CZ$1,_xlfn.XLOOKUP($A191,'PY1 Data(H)'!$A$1:$A$288,'PY1 Data(H)'!$A$1:$CZ$288))</f>
        <v>#N/A</v>
      </c>
      <c r="N191" s="176" t="e" cm="1">
        <f t="array" ref="N191">_xlfn.XLOOKUP(N$1,'PY1 Data(H)'!$A$1:$CZ$1,_xlfn.XLOOKUP($A191,'PY1 Data(H)'!$A$1:$A$288,'PY1 Data(H)'!$A$1:$CZ$288))</f>
        <v>#N/A</v>
      </c>
      <c r="O191" s="176" t="e" cm="1">
        <f t="array" ref="O191">_xlfn.XLOOKUP(O$1,'PY1 Data(H)'!$A$1:$CZ$1,_xlfn.XLOOKUP($A191,'PY1 Data(H)'!$A$1:$A$288,'PY1 Data(H)'!$A$1:$CZ$288))</f>
        <v>#N/A</v>
      </c>
      <c r="P191" s="176" t="e" cm="1">
        <f t="array" ref="P191">_xlfn.XLOOKUP(P$1,'PY1 Data(H)'!$A$1:$CZ$1,_xlfn.XLOOKUP($A191,'PY1 Data(H)'!$A$1:$A$288,'PY1 Data(H)'!$A$1:$CZ$288))</f>
        <v>#N/A</v>
      </c>
      <c r="Q191" s="176" t="e" cm="1">
        <f t="array" ref="Q191">_xlfn.XLOOKUP(Q$1,'PY1 Data(H)'!$A$1:$CZ$1,_xlfn.XLOOKUP($A191,'PY1 Data(H)'!$A$1:$A$288,'PY1 Data(H)'!$A$1:$CZ$288))</f>
        <v>#N/A</v>
      </c>
      <c r="R191" s="176" t="e" cm="1">
        <f t="array" ref="R191">_xlfn.XLOOKUP(R$1,'PY1 Data(H)'!$A$1:$CZ$1,_xlfn.XLOOKUP($A191,'PY1 Data(H)'!$A$1:$A$288,'PY1 Data(H)'!$A$1:$CZ$288))</f>
        <v>#N/A</v>
      </c>
      <c r="S191" s="176" t="e" cm="1">
        <f t="array" ref="S191">_xlfn.XLOOKUP(S$1,'PY1 Data(H)'!$A$1:$CZ$1,_xlfn.XLOOKUP($A191,'PY1 Data(H)'!$A$1:$A$288,'PY1 Data(H)'!$A$1:$CZ$288))</f>
        <v>#N/A</v>
      </c>
      <c r="T191" s="176" t="e" cm="1">
        <f t="array" ref="T191">_xlfn.XLOOKUP(T$1,'PY1 Data(H)'!$A$1:$CZ$1,_xlfn.XLOOKUP($A191,'PY1 Data(H)'!$A$1:$A$288,'PY1 Data(H)'!$A$1:$CZ$288))</f>
        <v>#N/A</v>
      </c>
      <c r="U191" s="176" t="e" cm="1">
        <f t="array" ref="U191">_xlfn.XLOOKUP(U$1,'PY1 Data(H)'!$A$1:$CZ$1,_xlfn.XLOOKUP($A191,'PY1 Data(H)'!$A$1:$A$288,'PY1 Data(H)'!$A$1:$CZ$288))</f>
        <v>#N/A</v>
      </c>
      <c r="V191" s="176" t="e" cm="1">
        <f t="array" ref="V191">_xlfn.XLOOKUP(V$1,'PY1 Data(H)'!$A$1:$CZ$1,_xlfn.XLOOKUP($A191,'PY1 Data(H)'!$A$1:$A$288,'PY1 Data(H)'!$A$1:$CZ$288))</f>
        <v>#N/A</v>
      </c>
      <c r="W191" s="176" t="e" cm="1">
        <f t="array" ref="W191">_xlfn.XLOOKUP(W$1,'PY1 Data(H)'!$A$1:$CZ$1,_xlfn.XLOOKUP($A191,'PY1 Data(H)'!$A$1:$A$288,'PY1 Data(H)'!$A$1:$CZ$288))</f>
        <v>#N/A</v>
      </c>
      <c r="X191" s="176" t="e" cm="1">
        <f t="array" ref="X191">_xlfn.XLOOKUP(X$1,'PY1 Data(H)'!$A$1:$CZ$1,_xlfn.XLOOKUP($A191,'PY1 Data(H)'!$A$1:$A$288,'PY1 Data(H)'!$A$1:$CZ$288))</f>
        <v>#N/A</v>
      </c>
      <c r="Y191" s="176" t="e" cm="1">
        <f t="array" ref="Y191">_xlfn.XLOOKUP(Y$1,'PY1 Data(H)'!$A$1:$CZ$1,_xlfn.XLOOKUP($A191,'PY1 Data(H)'!$A$1:$A$288,'PY1 Data(H)'!$A$1:$CZ$288))</f>
        <v>#N/A</v>
      </c>
      <c r="Z191" s="176" t="e" cm="1">
        <f t="array" ref="Z191">_xlfn.XLOOKUP(Z$1,'PY1 Data(H)'!$A$1:$CZ$1,_xlfn.XLOOKUP($A191,'PY1 Data(H)'!$A$1:$A$288,'PY1 Data(H)'!$A$1:$CZ$288))</f>
        <v>#N/A</v>
      </c>
      <c r="AA191" s="176" t="e" cm="1">
        <f t="array" ref="AA191">_xlfn.XLOOKUP(AA$1,'PY1 Data(H)'!$A$1:$CZ$1,_xlfn.XLOOKUP($A191,'PY1 Data(H)'!$A$1:$A$288,'PY1 Data(H)'!$A$1:$CZ$288))</f>
        <v>#N/A</v>
      </c>
      <c r="AB191" s="176" t="e" cm="1">
        <f t="array" ref="AB191">_xlfn.XLOOKUP(AB$1,'PY1 Data(H)'!$A$1:$CZ$1,_xlfn.XLOOKUP($A191,'PY1 Data(H)'!$A$1:$A$288,'PY1 Data(H)'!$A$1:$CZ$288))</f>
        <v>#N/A</v>
      </c>
      <c r="AC191" s="176" t="e" cm="1">
        <f t="array" ref="AC191">_xlfn.XLOOKUP(AC$1,'PY1 Data(H)'!$A$1:$CZ$1,_xlfn.XLOOKUP($A191,'PY1 Data(H)'!$A$1:$A$288,'PY1 Data(H)'!$A$1:$CZ$288))</f>
        <v>#N/A</v>
      </c>
      <c r="AD191" s="176" t="e" cm="1">
        <f t="array" ref="AD191">_xlfn.XLOOKUP(AD$1,'PY1 Data(H)'!$A$1:$CZ$1,_xlfn.XLOOKUP($A191,'PY1 Data(H)'!$A$1:$A$288,'PY1 Data(H)'!$A$1:$CZ$288))</f>
        <v>#N/A</v>
      </c>
      <c r="AE191" s="176" t="e" cm="1">
        <f t="array" ref="AE191">_xlfn.XLOOKUP(AE$1,'PY1 Data(H)'!$A$1:$CZ$1,_xlfn.XLOOKUP($A191,'PY1 Data(H)'!$A$1:$A$288,'PY1 Data(H)'!$A$1:$CZ$288))</f>
        <v>#N/A</v>
      </c>
      <c r="AF191" s="176" t="e" cm="1">
        <f t="array" ref="AF191">_xlfn.XLOOKUP(AF$1,'PY1 Data(H)'!$A$1:$CZ$1,_xlfn.XLOOKUP($A191,'PY1 Data(H)'!$A$1:$A$288,'PY1 Data(H)'!$A$1:$CZ$288))</f>
        <v>#N/A</v>
      </c>
      <c r="AG191" s="176" t="e" cm="1">
        <f t="array" ref="AG191">_xlfn.XLOOKUP(AG$1,'PY1 Data(H)'!$A$1:$CZ$1,_xlfn.XLOOKUP($A191,'PY1 Data(H)'!$A$1:$A$288,'PY1 Data(H)'!$A$1:$CZ$288))</f>
        <v>#N/A</v>
      </c>
      <c r="AH191" s="176" t="e" cm="1">
        <f t="array" ref="AH191">_xlfn.XLOOKUP(AH$1,'PY1 Data(H)'!$A$1:$CZ$1,_xlfn.XLOOKUP($A191,'PY1 Data(H)'!$A$1:$A$288,'PY1 Data(H)'!$A$1:$CZ$288))</f>
        <v>#N/A</v>
      </c>
      <c r="AI191" s="176" t="e" cm="1">
        <f t="array" ref="AI191">_xlfn.XLOOKUP(AI$1,'PY1 Data(H)'!$A$1:$CZ$1,_xlfn.XLOOKUP($A191,'PY1 Data(H)'!$A$1:$A$288,'PY1 Data(H)'!$A$1:$CZ$288))</f>
        <v>#N/A</v>
      </c>
      <c r="AJ191" s="176" t="e" cm="1">
        <f t="array" ref="AJ191">_xlfn.XLOOKUP(AJ$1,'PY1 Data(H)'!$A$1:$CZ$1,_xlfn.XLOOKUP($A191,'PY1 Data(H)'!$A$1:$A$288,'PY1 Data(H)'!$A$1:$CZ$288))</f>
        <v>#N/A</v>
      </c>
      <c r="AK191" s="176" t="e" cm="1">
        <f t="array" ref="AK191">_xlfn.XLOOKUP(AK$1,'PY1 Data(H)'!$A$1:$CZ$1,_xlfn.XLOOKUP($A191,'PY1 Data(H)'!$A$1:$A$288,'PY1 Data(H)'!$A$1:$CZ$288))</f>
        <v>#N/A</v>
      </c>
      <c r="AL191" s="176" t="e" cm="1">
        <f t="array" ref="AL191">_xlfn.XLOOKUP(AL$1,'PY1 Data(H)'!$A$1:$CZ$1,_xlfn.XLOOKUP($A191,'PY1 Data(H)'!$A$1:$A$288,'PY1 Data(H)'!$A$1:$CZ$288))</f>
        <v>#N/A</v>
      </c>
      <c r="AM191" s="176" t="e" cm="1">
        <f t="array" ref="AM191">_xlfn.XLOOKUP(AM$1,'PY1 Data(H)'!$A$1:$CZ$1,_xlfn.XLOOKUP($A191,'PY1 Data(H)'!$A$1:$A$288,'PY1 Data(H)'!$A$1:$CZ$288))</f>
        <v>#N/A</v>
      </c>
      <c r="AN191" s="176" t="e" cm="1">
        <f t="array" ref="AN191">_xlfn.XLOOKUP(AN$1,'PY1 Data(H)'!$A$1:$CZ$1,_xlfn.XLOOKUP($A191,'PY1 Data(H)'!$A$1:$A$288,'PY1 Data(H)'!$A$1:$CZ$288))</f>
        <v>#N/A</v>
      </c>
      <c r="AO191" s="176" t="e" cm="1">
        <f t="array" ref="AO191">_xlfn.XLOOKUP(AO$1,'PY1 Data(H)'!$A$1:$CZ$1,_xlfn.XLOOKUP($A191,'PY1 Data(H)'!$A$1:$A$288,'PY1 Data(H)'!$A$1:$CZ$288))</f>
        <v>#N/A</v>
      </c>
      <c r="AP191" s="176" t="e" cm="1">
        <f t="array" ref="AP191">_xlfn.XLOOKUP(AP$1,'PY1 Data(H)'!$A$1:$CZ$1,_xlfn.XLOOKUP($A191,'PY1 Data(H)'!$A$1:$A$288,'PY1 Data(H)'!$A$1:$CZ$288))</f>
        <v>#N/A</v>
      </c>
      <c r="AQ191" s="176" t="e" cm="1">
        <f t="array" ref="AQ191">_xlfn.XLOOKUP(AQ$1,'PY1 Data(H)'!$A$1:$CZ$1,_xlfn.XLOOKUP($A191,'PY1 Data(H)'!$A$1:$A$288,'PY1 Data(H)'!$A$1:$CZ$288))</f>
        <v>#N/A</v>
      </c>
      <c r="AR191" s="176" t="e" cm="1">
        <f t="array" ref="AR191">_xlfn.XLOOKUP(AR$1,'PY1 Data(H)'!$A$1:$CZ$1,_xlfn.XLOOKUP($A191,'PY1 Data(H)'!$A$1:$A$288,'PY1 Data(H)'!$A$1:$CZ$288))</f>
        <v>#N/A</v>
      </c>
      <c r="AS191" s="176" t="e" cm="1">
        <f t="array" ref="AS191">_xlfn.XLOOKUP(AS$1,'PY1 Data(H)'!$A$1:$CZ$1,_xlfn.XLOOKUP($A191,'PY1 Data(H)'!$A$1:$A$288,'PY1 Data(H)'!$A$1:$CZ$288))</f>
        <v>#N/A</v>
      </c>
      <c r="AT191" s="176" t="e" cm="1">
        <f t="array" ref="AT191">_xlfn.XLOOKUP(AT$1,'PY1 Data(H)'!$A$1:$CZ$1,_xlfn.XLOOKUP($A191,'PY1 Data(H)'!$A$1:$A$288,'PY1 Data(H)'!$A$1:$CZ$288))</f>
        <v>#N/A</v>
      </c>
      <c r="AU191" s="176" t="e" cm="1">
        <f t="array" ref="AU191">_xlfn.XLOOKUP(AU$1,'PY1 Data(H)'!$A$1:$CZ$1,_xlfn.XLOOKUP($A191,'PY1 Data(H)'!$A$1:$A$288,'PY1 Data(H)'!$A$1:$CZ$288))</f>
        <v>#N/A</v>
      </c>
      <c r="AV191" s="176" t="e" cm="1">
        <f t="array" ref="AV191">_xlfn.XLOOKUP(AV$1,'PY1 Data(H)'!$A$1:$CZ$1,_xlfn.XLOOKUP($A191,'PY1 Data(H)'!$A$1:$A$288,'PY1 Data(H)'!$A$1:$CZ$288))</f>
        <v>#N/A</v>
      </c>
      <c r="AW191" s="176" t="e" cm="1">
        <f t="array" ref="AW191">_xlfn.XLOOKUP(AW$1,'PY1 Data(H)'!$A$1:$CZ$1,_xlfn.XLOOKUP($A191,'PY1 Data(H)'!$A$1:$A$288,'PY1 Data(H)'!$A$1:$CZ$288))</f>
        <v>#N/A</v>
      </c>
      <c r="AX191" s="176" t="e" cm="1">
        <f t="array" ref="AX191">_xlfn.XLOOKUP(AX$1,'PY1 Data(H)'!$A$1:$CZ$1,_xlfn.XLOOKUP($A191,'PY1 Data(H)'!$A$1:$A$288,'PY1 Data(H)'!$A$1:$CZ$288))</f>
        <v>#N/A</v>
      </c>
      <c r="AY191" s="176" t="e" cm="1">
        <f t="array" ref="AY191">_xlfn.XLOOKUP(AY$1,'PY1 Data(H)'!$A$1:$CZ$1,_xlfn.XLOOKUP($A191,'PY1 Data(H)'!$A$1:$A$288,'PY1 Data(H)'!$A$1:$CZ$288))</f>
        <v>#N/A</v>
      </c>
      <c r="AZ191" s="176" t="e" cm="1">
        <f t="array" ref="AZ191">_xlfn.XLOOKUP(AZ$1,'PY1 Data(H)'!$A$1:$CZ$1,_xlfn.XLOOKUP($A191,'PY1 Data(H)'!$A$1:$A$288,'PY1 Data(H)'!$A$1:$CZ$288))</f>
        <v>#N/A</v>
      </c>
      <c r="BA191" s="176" t="e" cm="1">
        <f t="array" ref="BA191">_xlfn.XLOOKUP(BA$1,'PY1 Data(H)'!$A$1:$CZ$1,_xlfn.XLOOKUP($A191,'PY1 Data(H)'!$A$1:$A$288,'PY1 Data(H)'!$A$1:$CZ$288))</f>
        <v>#N/A</v>
      </c>
      <c r="BB191" s="176" t="e" cm="1">
        <f t="array" ref="BB191">_xlfn.XLOOKUP(BB$1,'PY1 Data(H)'!$A$1:$CZ$1,_xlfn.XLOOKUP($A191,'PY1 Data(H)'!$A$1:$A$288,'PY1 Data(H)'!$A$1:$CZ$288))</f>
        <v>#N/A</v>
      </c>
      <c r="BC191" s="176" t="e" cm="1">
        <f t="array" ref="BC191">_xlfn.XLOOKUP(BC$1,'PY1 Data(H)'!$A$1:$CZ$1,_xlfn.XLOOKUP($A191,'PY1 Data(H)'!$A$1:$A$288,'PY1 Data(H)'!$A$1:$CZ$288))</f>
        <v>#N/A</v>
      </c>
      <c r="BD191" s="176" t="e" cm="1">
        <f t="array" ref="BD191">_xlfn.XLOOKUP(BD$1,'PY1 Data(H)'!$A$1:$CZ$1,_xlfn.XLOOKUP($A191,'PY1 Data(H)'!$A$1:$A$288,'PY1 Data(H)'!$A$1:$CZ$288))</f>
        <v>#N/A</v>
      </c>
      <c r="BE191" s="176" t="e" cm="1">
        <f t="array" ref="BE191">_xlfn.XLOOKUP(BE$1,'PY1 Data(H)'!$A$1:$CZ$1,_xlfn.XLOOKUP($A191,'PY1 Data(H)'!$A$1:$A$288,'PY1 Data(H)'!$A$1:$CZ$288))</f>
        <v>#N/A</v>
      </c>
      <c r="BF191" s="176" t="e" cm="1">
        <f t="array" ref="BF191">_xlfn.XLOOKUP(BF$1,'PY1 Data(H)'!$A$1:$CZ$1,_xlfn.XLOOKUP($A191,'PY1 Data(H)'!$A$1:$A$288,'PY1 Data(H)'!$A$1:$CZ$288))</f>
        <v>#N/A</v>
      </c>
      <c r="BG191" s="176" t="e" cm="1">
        <f t="array" ref="BG191">_xlfn.XLOOKUP(BG$1,'PY1 Data(H)'!$A$1:$CZ$1,_xlfn.XLOOKUP($A191,'PY1 Data(H)'!$A$1:$A$288,'PY1 Data(H)'!$A$1:$CZ$288))</f>
        <v>#N/A</v>
      </c>
      <c r="BH191" s="176" t="e" cm="1">
        <f t="array" ref="BH191">_xlfn.XLOOKUP(BH$1,'PY1 Data(H)'!$A$1:$CZ$1,_xlfn.XLOOKUP($A191,'PY1 Data(H)'!$A$1:$A$288,'PY1 Data(H)'!$A$1:$CZ$288))</f>
        <v>#N/A</v>
      </c>
      <c r="BI191" s="176" t="e" cm="1">
        <f t="array" ref="BI191">_xlfn.XLOOKUP(BI$1,'PY1 Data(H)'!$A$1:$CZ$1,_xlfn.XLOOKUP($A191,'PY1 Data(H)'!$A$1:$A$288,'PY1 Data(H)'!$A$1:$CZ$288))</f>
        <v>#N/A</v>
      </c>
      <c r="BJ191" s="176" t="e" cm="1">
        <f t="array" ref="BJ191">_xlfn.XLOOKUP(BJ$1,'PY1 Data(H)'!$A$1:$CZ$1,_xlfn.XLOOKUP($A191,'PY1 Data(H)'!$A$1:$A$288,'PY1 Data(H)'!$A$1:$CZ$288))</f>
        <v>#N/A</v>
      </c>
      <c r="BK191" s="176" t="e" cm="1">
        <f t="array" ref="BK191">_xlfn.XLOOKUP(BK$1,'PY1 Data(H)'!$A$1:$CZ$1,_xlfn.XLOOKUP($A191,'PY1 Data(H)'!$A$1:$A$288,'PY1 Data(H)'!$A$1:$CZ$288))</f>
        <v>#N/A</v>
      </c>
      <c r="BL191" s="176" t="e" cm="1">
        <f t="array" ref="BL191">_xlfn.XLOOKUP(BL$1,'PY1 Data(H)'!$A$1:$CZ$1,_xlfn.XLOOKUP($A191,'PY1 Data(H)'!$A$1:$A$288,'PY1 Data(H)'!$A$1:$CZ$288))</f>
        <v>#N/A</v>
      </c>
      <c r="BM191" s="176" t="e" cm="1">
        <f t="array" ref="BM191">_xlfn.XLOOKUP(BM$1,'PY1 Data(H)'!$A$1:$CZ$1,_xlfn.XLOOKUP($A191,'PY1 Data(H)'!$A$1:$A$288,'PY1 Data(H)'!$A$1:$CZ$288))</f>
        <v>#N/A</v>
      </c>
      <c r="BN191" s="176" t="e" cm="1">
        <f t="array" ref="BN191">_xlfn.XLOOKUP(BN$1,'PY1 Data(H)'!$A$1:$CZ$1,_xlfn.XLOOKUP($A191,'PY1 Data(H)'!$A$1:$A$288,'PY1 Data(H)'!$A$1:$CZ$288))</f>
        <v>#N/A</v>
      </c>
      <c r="BO191" s="176" t="e" cm="1">
        <f t="array" ref="BO191">_xlfn.XLOOKUP(BO$1,'PY1 Data(H)'!$A$1:$CZ$1,_xlfn.XLOOKUP($A191,'PY1 Data(H)'!$A$1:$A$288,'PY1 Data(H)'!$A$1:$CZ$288))</f>
        <v>#N/A</v>
      </c>
      <c r="BP191" s="176" t="e" cm="1">
        <f t="array" ref="BP191">_xlfn.XLOOKUP(BP$1,'PY1 Data(H)'!$A$1:$CZ$1,_xlfn.XLOOKUP($A191,'PY1 Data(H)'!$A$1:$A$288,'PY1 Data(H)'!$A$1:$CZ$288))</f>
        <v>#N/A</v>
      </c>
      <c r="BQ191" s="176" t="e" cm="1">
        <f t="array" ref="BQ191">_xlfn.XLOOKUP(BQ$1,'PY1 Data(H)'!$A$1:$CZ$1,_xlfn.XLOOKUP($A191,'PY1 Data(H)'!$A$1:$A$288,'PY1 Data(H)'!$A$1:$CZ$288))</f>
        <v>#N/A</v>
      </c>
      <c r="BR191" s="176" t="e" cm="1">
        <f t="array" ref="BR191">_xlfn.XLOOKUP(BR$1,'PY1 Data(H)'!$A$1:$CZ$1,_xlfn.XLOOKUP($A191,'PY1 Data(H)'!$A$1:$A$288,'PY1 Data(H)'!$A$1:$CZ$288))</f>
        <v>#N/A</v>
      </c>
      <c r="BS191" s="176" t="e" cm="1">
        <f t="array" ref="BS191">_xlfn.XLOOKUP(BS$1,'PY1 Data(H)'!$A$1:$CZ$1,_xlfn.XLOOKUP($A191,'PY1 Data(H)'!$A$1:$A$288,'PY1 Data(H)'!$A$1:$CZ$288))</f>
        <v>#N/A</v>
      </c>
      <c r="BT191" s="176" t="e" cm="1">
        <f t="array" ref="BT191">_xlfn.XLOOKUP(BT$1,'PY1 Data(H)'!$A$1:$CZ$1,_xlfn.XLOOKUP($A191,'PY1 Data(H)'!$A$1:$A$288,'PY1 Data(H)'!$A$1:$CZ$288))</f>
        <v>#N/A</v>
      </c>
      <c r="BU191" s="176" t="e" cm="1">
        <f t="array" ref="BU191">_xlfn.XLOOKUP(BU$1,'PY1 Data(H)'!$A$1:$CZ$1,_xlfn.XLOOKUP($A191,'PY1 Data(H)'!$A$1:$A$288,'PY1 Data(H)'!$A$1:$CZ$288))</f>
        <v>#N/A</v>
      </c>
      <c r="BV191" s="176" t="e" cm="1">
        <f t="array" ref="BV191">_xlfn.XLOOKUP(BV$1,'PY1 Data(H)'!$A$1:$CZ$1,_xlfn.XLOOKUP($A191,'PY1 Data(H)'!$A$1:$A$288,'PY1 Data(H)'!$A$1:$CZ$288))</f>
        <v>#N/A</v>
      </c>
      <c r="BW191" s="176" t="e" cm="1">
        <f t="array" ref="BW191">_xlfn.XLOOKUP(BW$1,'PY1 Data(H)'!$A$1:$CZ$1,_xlfn.XLOOKUP($A191,'PY1 Data(H)'!$A$1:$A$288,'PY1 Data(H)'!$A$1:$CZ$288))</f>
        <v>#N/A</v>
      </c>
      <c r="BX191" s="176" t="e" cm="1">
        <f t="array" ref="BX191">_xlfn.XLOOKUP(BX$1,'PY1 Data(H)'!$A$1:$CZ$1,_xlfn.XLOOKUP($A191,'PY1 Data(H)'!$A$1:$A$288,'PY1 Data(H)'!$A$1:$CZ$288))</f>
        <v>#N/A</v>
      </c>
      <c r="BY191" s="176" t="e" cm="1">
        <f t="array" ref="BY191">_xlfn.XLOOKUP(BY$1,'PY1 Data(H)'!$A$1:$CZ$1,_xlfn.XLOOKUP($A191,'PY1 Data(H)'!$A$1:$A$288,'PY1 Data(H)'!$A$1:$CZ$288))</f>
        <v>#N/A</v>
      </c>
      <c r="BZ191" s="176" t="e" cm="1">
        <f t="array" ref="BZ191">_xlfn.XLOOKUP(BZ$1,'PY1 Data(H)'!$A$1:$CZ$1,_xlfn.XLOOKUP($A191,'PY1 Data(H)'!$A$1:$A$288,'PY1 Data(H)'!$A$1:$CZ$288))</f>
        <v>#N/A</v>
      </c>
      <c r="CA191" s="176" t="e" cm="1">
        <f t="array" ref="CA191">_xlfn.XLOOKUP(CA$1,'PY1 Data(H)'!$A$1:$CZ$1,_xlfn.XLOOKUP($A191,'PY1 Data(H)'!$A$1:$A$288,'PY1 Data(H)'!$A$1:$CZ$288))</f>
        <v>#N/A</v>
      </c>
      <c r="CB191" s="176" t="e" cm="1">
        <f t="array" ref="CB191">_xlfn.XLOOKUP(CB$1,'PY1 Data(H)'!$A$1:$CZ$1,_xlfn.XLOOKUP($A191,'PY1 Data(H)'!$A$1:$A$288,'PY1 Data(H)'!$A$1:$CZ$288))</f>
        <v>#N/A</v>
      </c>
      <c r="CC191" s="176" t="e" cm="1">
        <f t="array" ref="CC191">_xlfn.XLOOKUP(CC$1,'PY1 Data(H)'!$A$1:$CZ$1,_xlfn.XLOOKUP($A191,'PY1 Data(H)'!$A$1:$A$288,'PY1 Data(H)'!$A$1:$CZ$288))</f>
        <v>#N/A</v>
      </c>
      <c r="CD191" s="176" t="e" cm="1">
        <f t="array" ref="CD191">_xlfn.XLOOKUP(CD$1,'PY1 Data(H)'!$A$1:$CZ$1,_xlfn.XLOOKUP($A191,'PY1 Data(H)'!$A$1:$A$288,'PY1 Data(H)'!$A$1:$CZ$288))</f>
        <v>#N/A</v>
      </c>
      <c r="CE191" s="176" t="e" cm="1">
        <f t="array" ref="CE191">_xlfn.XLOOKUP(CE$1,'PY1 Data(H)'!$A$1:$CZ$1,_xlfn.XLOOKUP($A191,'PY1 Data(H)'!$A$1:$A$288,'PY1 Data(H)'!$A$1:$CZ$288))</f>
        <v>#N/A</v>
      </c>
      <c r="CF191" s="176" t="e" cm="1">
        <f t="array" ref="CF191">_xlfn.XLOOKUP(CF$1,'PY1 Data(H)'!$A$1:$CZ$1,_xlfn.XLOOKUP($A191,'PY1 Data(H)'!$A$1:$A$288,'PY1 Data(H)'!$A$1:$CZ$288))</f>
        <v>#N/A</v>
      </c>
      <c r="CG191" s="176" t="e" cm="1">
        <f t="array" ref="CG191">_xlfn.XLOOKUP(CG$1,'PY1 Data(H)'!$A$1:$CZ$1,_xlfn.XLOOKUP($A191,'PY1 Data(H)'!$A$1:$A$288,'PY1 Data(H)'!$A$1:$CZ$288))</f>
        <v>#N/A</v>
      </c>
      <c r="CH191" s="176" t="e" cm="1">
        <f t="array" ref="CH191">_xlfn.XLOOKUP(CH$1,'PY1 Data(H)'!$A$1:$CZ$1,_xlfn.XLOOKUP($A191,'PY1 Data(H)'!$A$1:$A$288,'PY1 Data(H)'!$A$1:$CZ$288))</f>
        <v>#N/A</v>
      </c>
      <c r="CI191" s="176" t="e" cm="1">
        <f t="array" ref="CI191">_xlfn.XLOOKUP(CI$1,'PY1 Data(H)'!$A$1:$CZ$1,_xlfn.XLOOKUP($A191,'PY1 Data(H)'!$A$1:$A$288,'PY1 Data(H)'!$A$1:$CZ$288))</f>
        <v>#N/A</v>
      </c>
      <c r="CJ191" s="176" t="e" cm="1">
        <f t="array" ref="CJ191">_xlfn.XLOOKUP(CJ$1,'PY1 Data(H)'!$A$1:$CZ$1,_xlfn.XLOOKUP($A191,'PY1 Data(H)'!$A$1:$A$288,'PY1 Data(H)'!$A$1:$CZ$288))</f>
        <v>#N/A</v>
      </c>
      <c r="CK191" s="176" t="e" cm="1">
        <f t="array" ref="CK191">_xlfn.XLOOKUP(CK$1,'PY1 Data(H)'!$A$1:$CZ$1,_xlfn.XLOOKUP($A191,'PY1 Data(H)'!$A$1:$A$288,'PY1 Data(H)'!$A$1:$CZ$288))</f>
        <v>#N/A</v>
      </c>
      <c r="CL191" s="176" t="e" cm="1">
        <f t="array" ref="CL191">_xlfn.XLOOKUP(CL$1,'PY1 Data(H)'!$A$1:$CZ$1,_xlfn.XLOOKUP($A191,'PY1 Data(H)'!$A$1:$A$288,'PY1 Data(H)'!$A$1:$CZ$288))</f>
        <v>#N/A</v>
      </c>
      <c r="CM191" s="176" t="e" cm="1">
        <f t="array" ref="CM191">_xlfn.XLOOKUP(CM$1,'PY1 Data(H)'!$A$1:$CZ$1,_xlfn.XLOOKUP($A191,'PY1 Data(H)'!$A$1:$A$288,'PY1 Data(H)'!$A$1:$CZ$288))</f>
        <v>#N/A</v>
      </c>
      <c r="CN191" s="176" t="e" cm="1">
        <f t="array" ref="CN191">_xlfn.XLOOKUP(CN$1,'PY1 Data(H)'!$A$1:$CZ$1,_xlfn.XLOOKUP($A191,'PY1 Data(H)'!$A$1:$A$288,'PY1 Data(H)'!$A$1:$CZ$288))</f>
        <v>#N/A</v>
      </c>
      <c r="CO191" s="176" t="e" cm="1">
        <f t="array" ref="CO191">_xlfn.XLOOKUP(CO$1,'PY1 Data(H)'!$A$1:$CZ$1,_xlfn.XLOOKUP($A191,'PY1 Data(H)'!$A$1:$A$288,'PY1 Data(H)'!$A$1:$CZ$288))</f>
        <v>#N/A</v>
      </c>
      <c r="CP191" s="176" t="e" cm="1">
        <f t="array" ref="CP191">_xlfn.XLOOKUP(CP$1,'PY1 Data(H)'!$A$1:$CZ$1,_xlfn.XLOOKUP($A191,'PY1 Data(H)'!$A$1:$A$288,'PY1 Data(H)'!$A$1:$CZ$288))</f>
        <v>#N/A</v>
      </c>
      <c r="CQ191" s="176" t="e" cm="1">
        <f t="array" ref="CQ191">_xlfn.XLOOKUP(CQ$1,'PY1 Data(H)'!$A$1:$CZ$1,_xlfn.XLOOKUP($A191,'PY1 Data(H)'!$A$1:$A$288,'PY1 Data(H)'!$A$1:$CZ$288))</f>
        <v>#N/A</v>
      </c>
      <c r="CR191" s="176" t="e" cm="1">
        <f t="array" ref="CR191">_xlfn.XLOOKUP(CR$1,'PY1 Data(H)'!$A$1:$CZ$1,_xlfn.XLOOKUP($A191,'PY1 Data(H)'!$A$1:$A$288,'PY1 Data(H)'!$A$1:$CZ$288))</f>
        <v>#N/A</v>
      </c>
      <c r="CS191" s="176" t="e" cm="1">
        <f t="array" ref="CS191">_xlfn.XLOOKUP(CS$1,'PY1 Data(H)'!$A$1:$CZ$1,_xlfn.XLOOKUP($A191,'PY1 Data(H)'!$A$1:$A$288,'PY1 Data(H)'!$A$1:$CZ$288))</f>
        <v>#N/A</v>
      </c>
      <c r="CT191" s="176" t="e" cm="1">
        <f t="array" ref="CT191">_xlfn.XLOOKUP(CT$1,'PY1 Data(H)'!$A$1:$CZ$1,_xlfn.XLOOKUP($A191,'PY1 Data(H)'!$A$1:$A$288,'PY1 Data(H)'!$A$1:$CZ$288))</f>
        <v>#N/A</v>
      </c>
      <c r="CU191" s="176" t="e" cm="1">
        <f t="array" ref="CU191">_xlfn.XLOOKUP(CU$1,'PY1 Data(H)'!$A$1:$CZ$1,_xlfn.XLOOKUP($A191,'PY1 Data(H)'!$A$1:$A$288,'PY1 Data(H)'!$A$1:$CZ$288))</f>
        <v>#N/A</v>
      </c>
      <c r="CV191" s="176" t="e" cm="1">
        <f t="array" ref="CV191">_xlfn.XLOOKUP(CV$1,'PY1 Data(H)'!$A$1:$CZ$1,_xlfn.XLOOKUP($A191,'PY1 Data(H)'!$A$1:$A$288,'PY1 Data(H)'!$A$1:$CZ$288))</f>
        <v>#N/A</v>
      </c>
      <c r="CW191" s="176" t="e" cm="1">
        <f t="array" ref="CW191">_xlfn.XLOOKUP(CW$1,'PY1 Data(H)'!$A$1:$CZ$1,_xlfn.XLOOKUP($A191,'PY1 Data(H)'!$A$1:$A$288,'PY1 Data(H)'!$A$1:$CZ$288))</f>
        <v>#N/A</v>
      </c>
      <c r="CX191" s="176" t="e" cm="1">
        <f t="array" ref="CX191">_xlfn.XLOOKUP(CX$1,'PY1 Data(H)'!$A$1:$CZ$1,_xlfn.XLOOKUP($A191,'PY1 Data(H)'!$A$1:$A$288,'PY1 Data(H)'!$A$1:$CZ$288))</f>
        <v>#N/A</v>
      </c>
      <c r="CY191" s="176" t="e" cm="1">
        <f t="array" ref="CY191">_xlfn.XLOOKUP(CY$1,'PY1 Data(H)'!$A$1:$CZ$1,_xlfn.XLOOKUP($A191,'PY1 Data(H)'!$A$1:$A$288,'PY1 Data(H)'!$A$1:$CZ$288))</f>
        <v>#N/A</v>
      </c>
    </row>
    <row r="192" spans="1:103" x14ac:dyDescent="0.3">
      <c r="A192">
        <v>371</v>
      </c>
      <c r="D192" s="176" cm="1">
        <f t="array" ref="D192">_xlfn.XLOOKUP(D$1,'PY1 Data(H)'!$A$1:$CZ$1,_xlfn.XLOOKUP($A192,'PY1 Data(H)'!$A$1:$A$288,'PY1 Data(H)'!$A$1:$CZ$288))</f>
        <v>0</v>
      </c>
      <c r="E192" s="176" cm="1">
        <f t="array" ref="E192">_xlfn.XLOOKUP(E$1,'PY1 Data(H)'!$A$1:$CZ$1,_xlfn.XLOOKUP($A192,'PY1 Data(H)'!$A$1:$A$288,'PY1 Data(H)'!$A$1:$CZ$288))</f>
        <v>0</v>
      </c>
      <c r="F192" s="176" cm="1">
        <f t="array" ref="F192">_xlfn.XLOOKUP(F$1,'PY1 Data(H)'!$A$1:$CZ$1,_xlfn.XLOOKUP($A192,'PY1 Data(H)'!$A$1:$A$288,'PY1 Data(H)'!$A$1:$CZ$288))</f>
        <v>0</v>
      </c>
      <c r="G192" s="176" cm="1">
        <f t="array" ref="G192">_xlfn.XLOOKUP(G$1,'PY1 Data(H)'!$A$1:$CZ$1,_xlfn.XLOOKUP($A192,'PY1 Data(H)'!$A$1:$A$288,'PY1 Data(H)'!$A$1:$CZ$288))</f>
        <v>0</v>
      </c>
      <c r="H192" s="176" cm="1">
        <f t="array" ref="H192">_xlfn.XLOOKUP(H$1,'PY1 Data(H)'!$A$1:$CZ$1,_xlfn.XLOOKUP($A192,'PY1 Data(H)'!$A$1:$A$288,'PY1 Data(H)'!$A$1:$CZ$288))</f>
        <v>0</v>
      </c>
      <c r="I192" s="176" cm="1">
        <f t="array" ref="I192">_xlfn.XLOOKUP(I$1,'PY1 Data(H)'!$A$1:$CZ$1,_xlfn.XLOOKUP($A192,'PY1 Data(H)'!$A$1:$A$288,'PY1 Data(H)'!$A$1:$CZ$288))</f>
        <v>0</v>
      </c>
      <c r="J192" s="176" cm="1">
        <f t="array" ref="J192">_xlfn.XLOOKUP(J$1,'PY1 Data(H)'!$A$1:$CZ$1,_xlfn.XLOOKUP($A192,'PY1 Data(H)'!$A$1:$A$288,'PY1 Data(H)'!$A$1:$CZ$288))</f>
        <v>0</v>
      </c>
      <c r="K192" s="176" cm="1">
        <f t="array" ref="K192">_xlfn.XLOOKUP(K$1,'PY1 Data(H)'!$A$1:$CZ$1,_xlfn.XLOOKUP($A192,'PY1 Data(H)'!$A$1:$A$288,'PY1 Data(H)'!$A$1:$CZ$288))</f>
        <v>0</v>
      </c>
      <c r="L192" s="176" cm="1">
        <f t="array" ref="L192">_xlfn.XLOOKUP(L$1,'PY1 Data(H)'!$A$1:$CZ$1,_xlfn.XLOOKUP($A192,'PY1 Data(H)'!$A$1:$A$288,'PY1 Data(H)'!$A$1:$CZ$288))</f>
        <v>0</v>
      </c>
      <c r="M192" s="176" cm="1">
        <f t="array" ref="M192">_xlfn.XLOOKUP(M$1,'PY1 Data(H)'!$A$1:$CZ$1,_xlfn.XLOOKUP($A192,'PY1 Data(H)'!$A$1:$A$288,'PY1 Data(H)'!$A$1:$CZ$288))</f>
        <v>0</v>
      </c>
      <c r="N192" s="176" cm="1">
        <f t="array" ref="N192">_xlfn.XLOOKUP(N$1,'PY1 Data(H)'!$A$1:$CZ$1,_xlfn.XLOOKUP($A192,'PY1 Data(H)'!$A$1:$A$288,'PY1 Data(H)'!$A$1:$CZ$288))</f>
        <v>0</v>
      </c>
      <c r="O192" s="176" cm="1">
        <f t="array" ref="O192">_xlfn.XLOOKUP(O$1,'PY1 Data(H)'!$A$1:$CZ$1,_xlfn.XLOOKUP($A192,'PY1 Data(H)'!$A$1:$A$288,'PY1 Data(H)'!$A$1:$CZ$288))</f>
        <v>0</v>
      </c>
      <c r="P192" s="176" cm="1">
        <f t="array" ref="P192">_xlfn.XLOOKUP(P$1,'PY1 Data(H)'!$A$1:$CZ$1,_xlfn.XLOOKUP($A192,'PY1 Data(H)'!$A$1:$A$288,'PY1 Data(H)'!$A$1:$CZ$288))</f>
        <v>0</v>
      </c>
      <c r="Q192" s="176" cm="1">
        <f t="array" ref="Q192">_xlfn.XLOOKUP(Q$1,'PY1 Data(H)'!$A$1:$CZ$1,_xlfn.XLOOKUP($A192,'PY1 Data(H)'!$A$1:$A$288,'PY1 Data(H)'!$A$1:$CZ$288))</f>
        <v>0</v>
      </c>
      <c r="R192" s="176" cm="1">
        <f t="array" ref="R192">_xlfn.XLOOKUP(R$1,'PY1 Data(H)'!$A$1:$CZ$1,_xlfn.XLOOKUP($A192,'PY1 Data(H)'!$A$1:$A$288,'PY1 Data(H)'!$A$1:$CZ$288))</f>
        <v>0</v>
      </c>
      <c r="S192" s="176" cm="1">
        <f t="array" ref="S192">_xlfn.XLOOKUP(S$1,'PY1 Data(H)'!$A$1:$CZ$1,_xlfn.XLOOKUP($A192,'PY1 Data(H)'!$A$1:$A$288,'PY1 Data(H)'!$A$1:$CZ$288))</f>
        <v>0</v>
      </c>
      <c r="T192" s="176" cm="1">
        <f t="array" ref="T192">_xlfn.XLOOKUP(T$1,'PY1 Data(H)'!$A$1:$CZ$1,_xlfn.XLOOKUP($A192,'PY1 Data(H)'!$A$1:$A$288,'PY1 Data(H)'!$A$1:$CZ$288))</f>
        <v>0</v>
      </c>
      <c r="U192" s="176" cm="1">
        <f t="array" ref="U192">_xlfn.XLOOKUP(U$1,'PY1 Data(H)'!$A$1:$CZ$1,_xlfn.XLOOKUP($A192,'PY1 Data(H)'!$A$1:$A$288,'PY1 Data(H)'!$A$1:$CZ$288))</f>
        <v>0</v>
      </c>
      <c r="V192" s="176" cm="1">
        <f t="array" ref="V192">_xlfn.XLOOKUP(V$1,'PY1 Data(H)'!$A$1:$CZ$1,_xlfn.XLOOKUP($A192,'PY1 Data(H)'!$A$1:$A$288,'PY1 Data(H)'!$A$1:$CZ$288))</f>
        <v>0</v>
      </c>
      <c r="W192" s="176" cm="1">
        <f t="array" ref="W192">_xlfn.XLOOKUP(W$1,'PY1 Data(H)'!$A$1:$CZ$1,_xlfn.XLOOKUP($A192,'PY1 Data(H)'!$A$1:$A$288,'PY1 Data(H)'!$A$1:$CZ$288))</f>
        <v>0</v>
      </c>
      <c r="X192" s="176" cm="1">
        <f t="array" ref="X192">_xlfn.XLOOKUP(X$1,'PY1 Data(H)'!$A$1:$CZ$1,_xlfn.XLOOKUP($A192,'PY1 Data(H)'!$A$1:$A$288,'PY1 Data(H)'!$A$1:$CZ$288))</f>
        <v>1614758</v>
      </c>
      <c r="Y192" s="176" cm="1">
        <f t="array" ref="Y192">_xlfn.XLOOKUP(Y$1,'PY1 Data(H)'!$A$1:$CZ$1,_xlfn.XLOOKUP($A192,'PY1 Data(H)'!$A$1:$A$288,'PY1 Data(H)'!$A$1:$CZ$288))</f>
        <v>0</v>
      </c>
      <c r="Z192" s="176" cm="1">
        <f t="array" ref="Z192">_xlfn.XLOOKUP(Z$1,'PY1 Data(H)'!$A$1:$CZ$1,_xlfn.XLOOKUP($A192,'PY1 Data(H)'!$A$1:$A$288,'PY1 Data(H)'!$A$1:$CZ$288))</f>
        <v>3972095</v>
      </c>
      <c r="AA192" s="176" cm="1">
        <f t="array" ref="AA192">_xlfn.XLOOKUP(AA$1,'PY1 Data(H)'!$A$1:$CZ$1,_xlfn.XLOOKUP($A192,'PY1 Data(H)'!$A$1:$A$288,'PY1 Data(H)'!$A$1:$CZ$288))</f>
        <v>1641961</v>
      </c>
      <c r="AB192" s="176" cm="1">
        <f t="array" ref="AB192">_xlfn.XLOOKUP(AB$1,'PY1 Data(H)'!$A$1:$CZ$1,_xlfn.XLOOKUP($A192,'PY1 Data(H)'!$A$1:$A$288,'PY1 Data(H)'!$A$1:$CZ$288))</f>
        <v>5370758</v>
      </c>
      <c r="AC192" s="176" cm="1">
        <f t="array" ref="AC192">_xlfn.XLOOKUP(AC$1,'PY1 Data(H)'!$A$1:$CZ$1,_xlfn.XLOOKUP($A192,'PY1 Data(H)'!$A$1:$A$288,'PY1 Data(H)'!$A$1:$CZ$288))</f>
        <v>0</v>
      </c>
      <c r="AD192" s="176" cm="1">
        <f t="array" ref="AD192">_xlfn.XLOOKUP(AD$1,'PY1 Data(H)'!$A$1:$CZ$1,_xlfn.XLOOKUP($A192,'PY1 Data(H)'!$A$1:$A$288,'PY1 Data(H)'!$A$1:$CZ$288))</f>
        <v>0</v>
      </c>
      <c r="AE192" s="176" cm="1">
        <f t="array" ref="AE192">_xlfn.XLOOKUP(AE$1,'PY1 Data(H)'!$A$1:$CZ$1,_xlfn.XLOOKUP($A192,'PY1 Data(H)'!$A$1:$A$288,'PY1 Data(H)'!$A$1:$CZ$288))</f>
        <v>0</v>
      </c>
      <c r="AF192" s="176" cm="1">
        <f t="array" ref="AF192">_xlfn.XLOOKUP(AF$1,'PY1 Data(H)'!$A$1:$CZ$1,_xlfn.XLOOKUP($A192,'PY1 Data(H)'!$A$1:$A$288,'PY1 Data(H)'!$A$1:$CZ$288))</f>
        <v>0</v>
      </c>
      <c r="AG192" s="176" cm="1">
        <f t="array" ref="AG192">_xlfn.XLOOKUP(AG$1,'PY1 Data(H)'!$A$1:$CZ$1,_xlfn.XLOOKUP($A192,'PY1 Data(H)'!$A$1:$A$288,'PY1 Data(H)'!$A$1:$CZ$288))</f>
        <v>0</v>
      </c>
      <c r="AH192" s="176" cm="1">
        <f t="array" ref="AH192">_xlfn.XLOOKUP(AH$1,'PY1 Data(H)'!$A$1:$CZ$1,_xlfn.XLOOKUP($A192,'PY1 Data(H)'!$A$1:$A$288,'PY1 Data(H)'!$A$1:$CZ$288))</f>
        <v>2161001</v>
      </c>
      <c r="AI192" s="176" cm="1">
        <f t="array" ref="AI192">_xlfn.XLOOKUP(AI$1,'PY1 Data(H)'!$A$1:$CZ$1,_xlfn.XLOOKUP($A192,'PY1 Data(H)'!$A$1:$A$288,'PY1 Data(H)'!$A$1:$CZ$288))</f>
        <v>65498199</v>
      </c>
      <c r="AJ192" s="176" cm="1">
        <f t="array" ref="AJ192">_xlfn.XLOOKUP(AJ$1,'PY1 Data(H)'!$A$1:$CZ$1,_xlfn.XLOOKUP($A192,'PY1 Data(H)'!$A$1:$A$288,'PY1 Data(H)'!$A$1:$CZ$288))</f>
        <v>0</v>
      </c>
      <c r="AK192" s="176" cm="1">
        <f t="array" ref="AK192">_xlfn.XLOOKUP(AK$1,'PY1 Data(H)'!$A$1:$CZ$1,_xlfn.XLOOKUP($A192,'PY1 Data(H)'!$A$1:$A$288,'PY1 Data(H)'!$A$1:$CZ$288))</f>
        <v>0</v>
      </c>
      <c r="AL192" s="176" cm="1">
        <f t="array" ref="AL192">_xlfn.XLOOKUP(AL$1,'PY1 Data(H)'!$A$1:$CZ$1,_xlfn.XLOOKUP($A192,'PY1 Data(H)'!$A$1:$A$288,'PY1 Data(H)'!$A$1:$CZ$288))</f>
        <v>0</v>
      </c>
      <c r="AM192" s="176" cm="1">
        <f t="array" ref="AM192">_xlfn.XLOOKUP(AM$1,'PY1 Data(H)'!$A$1:$CZ$1,_xlfn.XLOOKUP($A192,'PY1 Data(H)'!$A$1:$A$288,'PY1 Data(H)'!$A$1:$CZ$288))</f>
        <v>0</v>
      </c>
      <c r="AN192" s="176" cm="1">
        <f t="array" ref="AN192">_xlfn.XLOOKUP(AN$1,'PY1 Data(H)'!$A$1:$CZ$1,_xlfn.XLOOKUP($A192,'PY1 Data(H)'!$A$1:$A$288,'PY1 Data(H)'!$A$1:$CZ$288))</f>
        <v>0</v>
      </c>
      <c r="AO192" s="176" cm="1">
        <f t="array" ref="AO192">_xlfn.XLOOKUP(AO$1,'PY1 Data(H)'!$A$1:$CZ$1,_xlfn.XLOOKUP($A192,'PY1 Data(H)'!$A$1:$A$288,'PY1 Data(H)'!$A$1:$CZ$288))</f>
        <v>0</v>
      </c>
      <c r="AP192" s="176" cm="1">
        <f t="array" ref="AP192">_xlfn.XLOOKUP(AP$1,'PY1 Data(H)'!$A$1:$CZ$1,_xlfn.XLOOKUP($A192,'PY1 Data(H)'!$A$1:$A$288,'PY1 Data(H)'!$A$1:$CZ$288))</f>
        <v>0</v>
      </c>
      <c r="AQ192" s="176" cm="1">
        <f t="array" ref="AQ192">_xlfn.XLOOKUP(AQ$1,'PY1 Data(H)'!$A$1:$CZ$1,_xlfn.XLOOKUP($A192,'PY1 Data(H)'!$A$1:$A$288,'PY1 Data(H)'!$A$1:$CZ$288))</f>
        <v>72119</v>
      </c>
      <c r="AR192" s="176" cm="1">
        <f t="array" ref="AR192">_xlfn.XLOOKUP(AR$1,'PY1 Data(H)'!$A$1:$CZ$1,_xlfn.XLOOKUP($A192,'PY1 Data(H)'!$A$1:$A$288,'PY1 Data(H)'!$A$1:$CZ$288))</f>
        <v>0</v>
      </c>
      <c r="AS192" s="176" cm="1">
        <f t="array" ref="AS192">_xlfn.XLOOKUP(AS$1,'PY1 Data(H)'!$A$1:$CZ$1,_xlfn.XLOOKUP($A192,'PY1 Data(H)'!$A$1:$A$288,'PY1 Data(H)'!$A$1:$CZ$288))</f>
        <v>0</v>
      </c>
      <c r="AT192" s="176" cm="1">
        <f t="array" ref="AT192">_xlfn.XLOOKUP(AT$1,'PY1 Data(H)'!$A$1:$CZ$1,_xlfn.XLOOKUP($A192,'PY1 Data(H)'!$A$1:$A$288,'PY1 Data(H)'!$A$1:$CZ$288))</f>
        <v>0</v>
      </c>
      <c r="AU192" s="176" cm="1">
        <f t="array" ref="AU192">_xlfn.XLOOKUP(AU$1,'PY1 Data(H)'!$A$1:$CZ$1,_xlfn.XLOOKUP($A192,'PY1 Data(H)'!$A$1:$A$288,'PY1 Data(H)'!$A$1:$CZ$288))</f>
        <v>0</v>
      </c>
      <c r="AV192" s="176" cm="1">
        <f t="array" ref="AV192">_xlfn.XLOOKUP(AV$1,'PY1 Data(H)'!$A$1:$CZ$1,_xlfn.XLOOKUP($A192,'PY1 Data(H)'!$A$1:$A$288,'PY1 Data(H)'!$A$1:$CZ$288))</f>
        <v>2635051</v>
      </c>
      <c r="AW192" s="176" cm="1">
        <f t="array" ref="AW192">_xlfn.XLOOKUP(AW$1,'PY1 Data(H)'!$A$1:$CZ$1,_xlfn.XLOOKUP($A192,'PY1 Data(H)'!$A$1:$A$288,'PY1 Data(H)'!$A$1:$CZ$288))</f>
        <v>0</v>
      </c>
      <c r="AX192" s="176" cm="1">
        <f t="array" ref="AX192">_xlfn.XLOOKUP(AX$1,'PY1 Data(H)'!$A$1:$CZ$1,_xlfn.XLOOKUP($A192,'PY1 Data(H)'!$A$1:$A$288,'PY1 Data(H)'!$A$1:$CZ$288))</f>
        <v>0</v>
      </c>
      <c r="AY192" s="176" cm="1">
        <f t="array" ref="AY192">_xlfn.XLOOKUP(AY$1,'PY1 Data(H)'!$A$1:$CZ$1,_xlfn.XLOOKUP($A192,'PY1 Data(H)'!$A$1:$A$288,'PY1 Data(H)'!$A$1:$CZ$288))</f>
        <v>0</v>
      </c>
      <c r="AZ192" s="176" cm="1">
        <f t="array" ref="AZ192">_xlfn.XLOOKUP(AZ$1,'PY1 Data(H)'!$A$1:$CZ$1,_xlfn.XLOOKUP($A192,'PY1 Data(H)'!$A$1:$A$288,'PY1 Data(H)'!$A$1:$CZ$288))</f>
        <v>0</v>
      </c>
      <c r="BA192" s="176" cm="1">
        <f t="array" ref="BA192">_xlfn.XLOOKUP(BA$1,'PY1 Data(H)'!$A$1:$CZ$1,_xlfn.XLOOKUP($A192,'PY1 Data(H)'!$A$1:$A$288,'PY1 Data(H)'!$A$1:$CZ$288))</f>
        <v>0</v>
      </c>
      <c r="BB192" s="176" cm="1">
        <f t="array" ref="BB192">_xlfn.XLOOKUP(BB$1,'PY1 Data(H)'!$A$1:$CZ$1,_xlfn.XLOOKUP($A192,'PY1 Data(H)'!$A$1:$A$288,'PY1 Data(H)'!$A$1:$CZ$288))</f>
        <v>0</v>
      </c>
      <c r="BC192" s="176" cm="1">
        <f t="array" ref="BC192">_xlfn.XLOOKUP(BC$1,'PY1 Data(H)'!$A$1:$CZ$1,_xlfn.XLOOKUP($A192,'PY1 Data(H)'!$A$1:$A$288,'PY1 Data(H)'!$A$1:$CZ$288))</f>
        <v>0</v>
      </c>
      <c r="BD192" s="176" cm="1">
        <f t="array" ref="BD192">_xlfn.XLOOKUP(BD$1,'PY1 Data(H)'!$A$1:$CZ$1,_xlfn.XLOOKUP($A192,'PY1 Data(H)'!$A$1:$A$288,'PY1 Data(H)'!$A$1:$CZ$288))</f>
        <v>0</v>
      </c>
      <c r="BE192" s="176" cm="1">
        <f t="array" ref="BE192">_xlfn.XLOOKUP(BE$1,'PY1 Data(H)'!$A$1:$CZ$1,_xlfn.XLOOKUP($A192,'PY1 Data(H)'!$A$1:$A$288,'PY1 Data(H)'!$A$1:$CZ$288))</f>
        <v>0</v>
      </c>
      <c r="BF192" s="176" cm="1">
        <f t="array" ref="BF192">_xlfn.XLOOKUP(BF$1,'PY1 Data(H)'!$A$1:$CZ$1,_xlfn.XLOOKUP($A192,'PY1 Data(H)'!$A$1:$A$288,'PY1 Data(H)'!$A$1:$CZ$288))</f>
        <v>0</v>
      </c>
      <c r="BG192" s="176" cm="1">
        <f t="array" ref="BG192">_xlfn.XLOOKUP(BG$1,'PY1 Data(H)'!$A$1:$CZ$1,_xlfn.XLOOKUP($A192,'PY1 Data(H)'!$A$1:$A$288,'PY1 Data(H)'!$A$1:$CZ$288))</f>
        <v>1266351</v>
      </c>
      <c r="BH192" s="176" cm="1">
        <f t="array" ref="BH192">_xlfn.XLOOKUP(BH$1,'PY1 Data(H)'!$A$1:$CZ$1,_xlfn.XLOOKUP($A192,'PY1 Data(H)'!$A$1:$A$288,'PY1 Data(H)'!$A$1:$CZ$288))</f>
        <v>0</v>
      </c>
      <c r="BI192" s="176" cm="1">
        <f t="array" ref="BI192">_xlfn.XLOOKUP(BI$1,'PY1 Data(H)'!$A$1:$CZ$1,_xlfn.XLOOKUP($A192,'PY1 Data(H)'!$A$1:$A$288,'PY1 Data(H)'!$A$1:$CZ$288))</f>
        <v>937301</v>
      </c>
      <c r="BJ192" s="176" cm="1">
        <f t="array" ref="BJ192">_xlfn.XLOOKUP(BJ$1,'PY1 Data(H)'!$A$1:$CZ$1,_xlfn.XLOOKUP($A192,'PY1 Data(H)'!$A$1:$A$288,'PY1 Data(H)'!$A$1:$CZ$288))</f>
        <v>0</v>
      </c>
      <c r="BK192" s="176" cm="1">
        <f t="array" ref="BK192">_xlfn.XLOOKUP(BK$1,'PY1 Data(H)'!$A$1:$CZ$1,_xlfn.XLOOKUP($A192,'PY1 Data(H)'!$A$1:$A$288,'PY1 Data(H)'!$A$1:$CZ$288))</f>
        <v>0</v>
      </c>
      <c r="BL192" s="176" cm="1">
        <f t="array" ref="BL192">_xlfn.XLOOKUP(BL$1,'PY1 Data(H)'!$A$1:$CZ$1,_xlfn.XLOOKUP($A192,'PY1 Data(H)'!$A$1:$A$288,'PY1 Data(H)'!$A$1:$CZ$288))</f>
        <v>0</v>
      </c>
      <c r="BM192" s="176" cm="1">
        <f t="array" ref="BM192">_xlfn.XLOOKUP(BM$1,'PY1 Data(H)'!$A$1:$CZ$1,_xlfn.XLOOKUP($A192,'PY1 Data(H)'!$A$1:$A$288,'PY1 Data(H)'!$A$1:$CZ$288))</f>
        <v>0</v>
      </c>
      <c r="BN192" s="176" cm="1">
        <f t="array" ref="BN192">_xlfn.XLOOKUP(BN$1,'PY1 Data(H)'!$A$1:$CZ$1,_xlfn.XLOOKUP($A192,'PY1 Data(H)'!$A$1:$A$288,'PY1 Data(H)'!$A$1:$CZ$288))</f>
        <v>0</v>
      </c>
      <c r="BO192" s="176" cm="1">
        <f t="array" ref="BO192">_xlfn.XLOOKUP(BO$1,'PY1 Data(H)'!$A$1:$CZ$1,_xlfn.XLOOKUP($A192,'PY1 Data(H)'!$A$1:$A$288,'PY1 Data(H)'!$A$1:$CZ$288))</f>
        <v>0</v>
      </c>
      <c r="BP192" s="176" cm="1">
        <f t="array" ref="BP192">_xlfn.XLOOKUP(BP$1,'PY1 Data(H)'!$A$1:$CZ$1,_xlfn.XLOOKUP($A192,'PY1 Data(H)'!$A$1:$A$288,'PY1 Data(H)'!$A$1:$CZ$288))</f>
        <v>16666218</v>
      </c>
      <c r="BQ192" s="176" cm="1">
        <f t="array" ref="BQ192">_xlfn.XLOOKUP(BQ$1,'PY1 Data(H)'!$A$1:$CZ$1,_xlfn.XLOOKUP($A192,'PY1 Data(H)'!$A$1:$A$288,'PY1 Data(H)'!$A$1:$CZ$288))</f>
        <v>1186381</v>
      </c>
      <c r="BR192" s="176" cm="1">
        <f t="array" ref="BR192">_xlfn.XLOOKUP(BR$1,'PY1 Data(H)'!$A$1:$CZ$1,_xlfn.XLOOKUP($A192,'PY1 Data(H)'!$A$1:$A$288,'PY1 Data(H)'!$A$1:$CZ$288))</f>
        <v>0</v>
      </c>
      <c r="BS192" s="176" cm="1">
        <f t="array" ref="BS192">_xlfn.XLOOKUP(BS$1,'PY1 Data(H)'!$A$1:$CZ$1,_xlfn.XLOOKUP($A192,'PY1 Data(H)'!$A$1:$A$288,'PY1 Data(H)'!$A$1:$CZ$288))</f>
        <v>0</v>
      </c>
      <c r="BT192" s="176" cm="1">
        <f t="array" ref="BT192">_xlfn.XLOOKUP(BT$1,'PY1 Data(H)'!$A$1:$CZ$1,_xlfn.XLOOKUP($A192,'PY1 Data(H)'!$A$1:$A$288,'PY1 Data(H)'!$A$1:$CZ$288))</f>
        <v>0</v>
      </c>
      <c r="BU192" s="176" cm="1">
        <f t="array" ref="BU192">_xlfn.XLOOKUP(BU$1,'PY1 Data(H)'!$A$1:$CZ$1,_xlfn.XLOOKUP($A192,'PY1 Data(H)'!$A$1:$A$288,'PY1 Data(H)'!$A$1:$CZ$288))</f>
        <v>0</v>
      </c>
      <c r="BV192" s="176" cm="1">
        <f t="array" ref="BV192">_xlfn.XLOOKUP(BV$1,'PY1 Data(H)'!$A$1:$CZ$1,_xlfn.XLOOKUP($A192,'PY1 Data(H)'!$A$1:$A$288,'PY1 Data(H)'!$A$1:$CZ$288))</f>
        <v>0</v>
      </c>
      <c r="BW192" s="176" cm="1">
        <f t="array" ref="BW192">_xlfn.XLOOKUP(BW$1,'PY1 Data(H)'!$A$1:$CZ$1,_xlfn.XLOOKUP($A192,'PY1 Data(H)'!$A$1:$A$288,'PY1 Data(H)'!$A$1:$CZ$288))</f>
        <v>0</v>
      </c>
      <c r="BX192" s="176" cm="1">
        <f t="array" ref="BX192">_xlfn.XLOOKUP(BX$1,'PY1 Data(H)'!$A$1:$CZ$1,_xlfn.XLOOKUP($A192,'PY1 Data(H)'!$A$1:$A$288,'PY1 Data(H)'!$A$1:$CZ$288))</f>
        <v>0</v>
      </c>
      <c r="BY192" s="176" cm="1">
        <f t="array" ref="BY192">_xlfn.XLOOKUP(BY$1,'PY1 Data(H)'!$A$1:$CZ$1,_xlfn.XLOOKUP($A192,'PY1 Data(H)'!$A$1:$A$288,'PY1 Data(H)'!$A$1:$CZ$288))</f>
        <v>6282821</v>
      </c>
      <c r="BZ192" s="176" cm="1">
        <f t="array" ref="BZ192">_xlfn.XLOOKUP(BZ$1,'PY1 Data(H)'!$A$1:$CZ$1,_xlfn.XLOOKUP($A192,'PY1 Data(H)'!$A$1:$A$288,'PY1 Data(H)'!$A$1:$CZ$288))</f>
        <v>95706</v>
      </c>
      <c r="CA192" s="176" cm="1">
        <f t="array" ref="CA192">_xlfn.XLOOKUP(CA$1,'PY1 Data(H)'!$A$1:$CZ$1,_xlfn.XLOOKUP($A192,'PY1 Data(H)'!$A$1:$A$288,'PY1 Data(H)'!$A$1:$CZ$288))</f>
        <v>0</v>
      </c>
      <c r="CB192" s="176" cm="1">
        <f t="array" ref="CB192">_xlfn.XLOOKUP(CB$1,'PY1 Data(H)'!$A$1:$CZ$1,_xlfn.XLOOKUP($A192,'PY1 Data(H)'!$A$1:$A$288,'PY1 Data(H)'!$A$1:$CZ$288))</f>
        <v>0</v>
      </c>
      <c r="CC192" s="176" cm="1">
        <f t="array" ref="CC192">_xlfn.XLOOKUP(CC$1,'PY1 Data(H)'!$A$1:$CZ$1,_xlfn.XLOOKUP($A192,'PY1 Data(H)'!$A$1:$A$288,'PY1 Data(H)'!$A$1:$CZ$288))</f>
        <v>0</v>
      </c>
      <c r="CD192" s="176" cm="1">
        <f t="array" ref="CD192">_xlfn.XLOOKUP(CD$1,'PY1 Data(H)'!$A$1:$CZ$1,_xlfn.XLOOKUP($A192,'PY1 Data(H)'!$A$1:$A$288,'PY1 Data(H)'!$A$1:$CZ$288))</f>
        <v>417137</v>
      </c>
      <c r="CE192" s="176" cm="1">
        <f t="array" ref="CE192">_xlfn.XLOOKUP(CE$1,'PY1 Data(H)'!$A$1:$CZ$1,_xlfn.XLOOKUP($A192,'PY1 Data(H)'!$A$1:$A$288,'PY1 Data(H)'!$A$1:$CZ$288))</f>
        <v>0</v>
      </c>
      <c r="CF192" s="176" cm="1">
        <f t="array" ref="CF192">_xlfn.XLOOKUP(CF$1,'PY1 Data(H)'!$A$1:$CZ$1,_xlfn.XLOOKUP($A192,'PY1 Data(H)'!$A$1:$A$288,'PY1 Data(H)'!$A$1:$CZ$288))</f>
        <v>81700</v>
      </c>
      <c r="CG192" s="176" cm="1">
        <f t="array" ref="CG192">_xlfn.XLOOKUP(CG$1,'PY1 Data(H)'!$A$1:$CZ$1,_xlfn.XLOOKUP($A192,'PY1 Data(H)'!$A$1:$A$288,'PY1 Data(H)'!$A$1:$CZ$288))</f>
        <v>0</v>
      </c>
      <c r="CH192" s="176" cm="1">
        <f t="array" ref="CH192">_xlfn.XLOOKUP(CH$1,'PY1 Data(H)'!$A$1:$CZ$1,_xlfn.XLOOKUP($A192,'PY1 Data(H)'!$A$1:$A$288,'PY1 Data(H)'!$A$1:$CZ$288))</f>
        <v>0</v>
      </c>
      <c r="CI192" s="176" cm="1">
        <f t="array" ref="CI192">_xlfn.XLOOKUP(CI$1,'PY1 Data(H)'!$A$1:$CZ$1,_xlfn.XLOOKUP($A192,'PY1 Data(H)'!$A$1:$A$288,'PY1 Data(H)'!$A$1:$CZ$288))</f>
        <v>0</v>
      </c>
      <c r="CJ192" s="176" cm="1">
        <f t="array" ref="CJ192">_xlfn.XLOOKUP(CJ$1,'PY1 Data(H)'!$A$1:$CZ$1,_xlfn.XLOOKUP($A192,'PY1 Data(H)'!$A$1:$A$288,'PY1 Data(H)'!$A$1:$CZ$288))</f>
        <v>0</v>
      </c>
      <c r="CK192" s="176" cm="1">
        <f t="array" ref="CK192">_xlfn.XLOOKUP(CK$1,'PY1 Data(H)'!$A$1:$CZ$1,_xlfn.XLOOKUP($A192,'PY1 Data(H)'!$A$1:$A$288,'PY1 Data(H)'!$A$1:$CZ$288))</f>
        <v>0</v>
      </c>
      <c r="CL192" s="176" cm="1">
        <f t="array" ref="CL192">_xlfn.XLOOKUP(CL$1,'PY1 Data(H)'!$A$1:$CZ$1,_xlfn.XLOOKUP($A192,'PY1 Data(H)'!$A$1:$A$288,'PY1 Data(H)'!$A$1:$CZ$288))</f>
        <v>0</v>
      </c>
      <c r="CM192" s="176" cm="1">
        <f t="array" ref="CM192">_xlfn.XLOOKUP(CM$1,'PY1 Data(H)'!$A$1:$CZ$1,_xlfn.XLOOKUP($A192,'PY1 Data(H)'!$A$1:$A$288,'PY1 Data(H)'!$A$1:$CZ$288))</f>
        <v>0</v>
      </c>
      <c r="CN192" s="176" cm="1">
        <f t="array" ref="CN192">_xlfn.XLOOKUP(CN$1,'PY1 Data(H)'!$A$1:$CZ$1,_xlfn.XLOOKUP($A192,'PY1 Data(H)'!$A$1:$A$288,'PY1 Data(H)'!$A$1:$CZ$288))</f>
        <v>0</v>
      </c>
      <c r="CO192" s="176" cm="1">
        <f t="array" ref="CO192">_xlfn.XLOOKUP(CO$1,'PY1 Data(H)'!$A$1:$CZ$1,_xlfn.XLOOKUP($A192,'PY1 Data(H)'!$A$1:$A$288,'PY1 Data(H)'!$A$1:$CZ$288))</f>
        <v>0</v>
      </c>
      <c r="CP192" s="176" cm="1">
        <f t="array" ref="CP192">_xlfn.XLOOKUP(CP$1,'PY1 Data(H)'!$A$1:$CZ$1,_xlfn.XLOOKUP($A192,'PY1 Data(H)'!$A$1:$A$288,'PY1 Data(H)'!$A$1:$CZ$288))</f>
        <v>284407</v>
      </c>
      <c r="CQ192" s="176" cm="1">
        <f t="array" ref="CQ192">_xlfn.XLOOKUP(CQ$1,'PY1 Data(H)'!$A$1:$CZ$1,_xlfn.XLOOKUP($A192,'PY1 Data(H)'!$A$1:$A$288,'PY1 Data(H)'!$A$1:$CZ$288))</f>
        <v>302480000</v>
      </c>
      <c r="CR192" s="176" cm="1">
        <f t="array" ref="CR192">_xlfn.XLOOKUP(CR$1,'PY1 Data(H)'!$A$1:$CZ$1,_xlfn.XLOOKUP($A192,'PY1 Data(H)'!$A$1:$A$288,'PY1 Data(H)'!$A$1:$CZ$288))</f>
        <v>0</v>
      </c>
      <c r="CS192" s="176" cm="1">
        <f t="array" ref="CS192">_xlfn.XLOOKUP(CS$1,'PY1 Data(H)'!$A$1:$CZ$1,_xlfn.XLOOKUP($A192,'PY1 Data(H)'!$A$1:$A$288,'PY1 Data(H)'!$A$1:$CZ$288))</f>
        <v>0</v>
      </c>
      <c r="CT192" s="176" cm="1">
        <f t="array" ref="CT192">_xlfn.XLOOKUP(CT$1,'PY1 Data(H)'!$A$1:$CZ$1,_xlfn.XLOOKUP($A192,'PY1 Data(H)'!$A$1:$A$288,'PY1 Data(H)'!$A$1:$CZ$288))</f>
        <v>0</v>
      </c>
      <c r="CU192" s="176" cm="1">
        <f t="array" ref="CU192">_xlfn.XLOOKUP(CU$1,'PY1 Data(H)'!$A$1:$CZ$1,_xlfn.XLOOKUP($A192,'PY1 Data(H)'!$A$1:$A$288,'PY1 Data(H)'!$A$1:$CZ$288))</f>
        <v>0</v>
      </c>
      <c r="CV192" s="176" cm="1">
        <f t="array" ref="CV192">_xlfn.XLOOKUP(CV$1,'PY1 Data(H)'!$A$1:$CZ$1,_xlfn.XLOOKUP($A192,'PY1 Data(H)'!$A$1:$A$288,'PY1 Data(H)'!$A$1:$CZ$288))</f>
        <v>0</v>
      </c>
      <c r="CW192" s="176" cm="1">
        <f t="array" ref="CW192">_xlfn.XLOOKUP(CW$1,'PY1 Data(H)'!$A$1:$CZ$1,_xlfn.XLOOKUP($A192,'PY1 Data(H)'!$A$1:$A$288,'PY1 Data(H)'!$A$1:$CZ$288))</f>
        <v>0</v>
      </c>
      <c r="CX192" s="176" cm="1">
        <f t="array" ref="CX192">_xlfn.XLOOKUP(CX$1,'PY1 Data(H)'!$A$1:$CZ$1,_xlfn.XLOOKUP($A192,'PY1 Data(H)'!$A$1:$A$288,'PY1 Data(H)'!$A$1:$CZ$288))</f>
        <v>0</v>
      </c>
      <c r="CY192" s="176" cm="1">
        <f t="array" ref="CY192">_xlfn.XLOOKUP(CY$1,'PY1 Data(H)'!$A$1:$CZ$1,_xlfn.XLOOKUP($A192,'PY1 Data(H)'!$A$1:$A$288,'PY1 Data(H)'!$A$1:$CZ$288))</f>
        <v>0</v>
      </c>
    </row>
    <row r="193" spans="1:103" x14ac:dyDescent="0.3">
      <c r="D193" s="176" t="e" cm="1">
        <f t="array" ref="D193">_xlfn.XLOOKUP(D$1,'PY1 Data(H)'!$A$1:$CZ$1,_xlfn.XLOOKUP($A193,'PY1 Data(H)'!$A$1:$A$288,'PY1 Data(H)'!$A$1:$CZ$288))</f>
        <v>#N/A</v>
      </c>
      <c r="E193" s="176" t="e" cm="1">
        <f t="array" ref="E193">_xlfn.XLOOKUP(E$1,'PY1 Data(H)'!$A$1:$CZ$1,_xlfn.XLOOKUP($A193,'PY1 Data(H)'!$A$1:$A$288,'PY1 Data(H)'!$A$1:$CZ$288))</f>
        <v>#N/A</v>
      </c>
      <c r="F193" s="176" t="e" cm="1">
        <f t="array" ref="F193">_xlfn.XLOOKUP(F$1,'PY1 Data(H)'!$A$1:$CZ$1,_xlfn.XLOOKUP($A193,'PY1 Data(H)'!$A$1:$A$288,'PY1 Data(H)'!$A$1:$CZ$288))</f>
        <v>#N/A</v>
      </c>
      <c r="G193" s="176" t="e" cm="1">
        <f t="array" ref="G193">_xlfn.XLOOKUP(G$1,'PY1 Data(H)'!$A$1:$CZ$1,_xlfn.XLOOKUP($A193,'PY1 Data(H)'!$A$1:$A$288,'PY1 Data(H)'!$A$1:$CZ$288))</f>
        <v>#N/A</v>
      </c>
      <c r="H193" s="176" t="e" cm="1">
        <f t="array" ref="H193">_xlfn.XLOOKUP(H$1,'PY1 Data(H)'!$A$1:$CZ$1,_xlfn.XLOOKUP($A193,'PY1 Data(H)'!$A$1:$A$288,'PY1 Data(H)'!$A$1:$CZ$288))</f>
        <v>#N/A</v>
      </c>
      <c r="I193" s="176" t="e" cm="1">
        <f t="array" ref="I193">_xlfn.XLOOKUP(I$1,'PY1 Data(H)'!$A$1:$CZ$1,_xlfn.XLOOKUP($A193,'PY1 Data(H)'!$A$1:$A$288,'PY1 Data(H)'!$A$1:$CZ$288))</f>
        <v>#N/A</v>
      </c>
      <c r="J193" s="176" t="e" cm="1">
        <f t="array" ref="J193">_xlfn.XLOOKUP(J$1,'PY1 Data(H)'!$A$1:$CZ$1,_xlfn.XLOOKUP($A193,'PY1 Data(H)'!$A$1:$A$288,'PY1 Data(H)'!$A$1:$CZ$288))</f>
        <v>#N/A</v>
      </c>
      <c r="K193" s="176" t="e" cm="1">
        <f t="array" ref="K193">_xlfn.XLOOKUP(K$1,'PY1 Data(H)'!$A$1:$CZ$1,_xlfn.XLOOKUP($A193,'PY1 Data(H)'!$A$1:$A$288,'PY1 Data(H)'!$A$1:$CZ$288))</f>
        <v>#N/A</v>
      </c>
      <c r="L193" s="176" t="e" cm="1">
        <f t="array" ref="L193">_xlfn.XLOOKUP(L$1,'PY1 Data(H)'!$A$1:$CZ$1,_xlfn.XLOOKUP($A193,'PY1 Data(H)'!$A$1:$A$288,'PY1 Data(H)'!$A$1:$CZ$288))</f>
        <v>#N/A</v>
      </c>
      <c r="M193" s="176" t="e" cm="1">
        <f t="array" ref="M193">_xlfn.XLOOKUP(M$1,'PY1 Data(H)'!$A$1:$CZ$1,_xlfn.XLOOKUP($A193,'PY1 Data(H)'!$A$1:$A$288,'PY1 Data(H)'!$A$1:$CZ$288))</f>
        <v>#N/A</v>
      </c>
      <c r="N193" s="176" t="e" cm="1">
        <f t="array" ref="N193">_xlfn.XLOOKUP(N$1,'PY1 Data(H)'!$A$1:$CZ$1,_xlfn.XLOOKUP($A193,'PY1 Data(H)'!$A$1:$A$288,'PY1 Data(H)'!$A$1:$CZ$288))</f>
        <v>#N/A</v>
      </c>
      <c r="O193" s="176" t="e" cm="1">
        <f t="array" ref="O193">_xlfn.XLOOKUP(O$1,'PY1 Data(H)'!$A$1:$CZ$1,_xlfn.XLOOKUP($A193,'PY1 Data(H)'!$A$1:$A$288,'PY1 Data(H)'!$A$1:$CZ$288))</f>
        <v>#N/A</v>
      </c>
      <c r="P193" s="176" t="e" cm="1">
        <f t="array" ref="P193">_xlfn.XLOOKUP(P$1,'PY1 Data(H)'!$A$1:$CZ$1,_xlfn.XLOOKUP($A193,'PY1 Data(H)'!$A$1:$A$288,'PY1 Data(H)'!$A$1:$CZ$288))</f>
        <v>#N/A</v>
      </c>
      <c r="Q193" s="176" t="e" cm="1">
        <f t="array" ref="Q193">_xlfn.XLOOKUP(Q$1,'PY1 Data(H)'!$A$1:$CZ$1,_xlfn.XLOOKUP($A193,'PY1 Data(H)'!$A$1:$A$288,'PY1 Data(H)'!$A$1:$CZ$288))</f>
        <v>#N/A</v>
      </c>
      <c r="R193" s="176" t="e" cm="1">
        <f t="array" ref="R193">_xlfn.XLOOKUP(R$1,'PY1 Data(H)'!$A$1:$CZ$1,_xlfn.XLOOKUP($A193,'PY1 Data(H)'!$A$1:$A$288,'PY1 Data(H)'!$A$1:$CZ$288))</f>
        <v>#N/A</v>
      </c>
      <c r="S193" s="176" t="e" cm="1">
        <f t="array" ref="S193">_xlfn.XLOOKUP(S$1,'PY1 Data(H)'!$A$1:$CZ$1,_xlfn.XLOOKUP($A193,'PY1 Data(H)'!$A$1:$A$288,'PY1 Data(H)'!$A$1:$CZ$288))</f>
        <v>#N/A</v>
      </c>
      <c r="T193" s="176" t="e" cm="1">
        <f t="array" ref="T193">_xlfn.XLOOKUP(T$1,'PY1 Data(H)'!$A$1:$CZ$1,_xlfn.XLOOKUP($A193,'PY1 Data(H)'!$A$1:$A$288,'PY1 Data(H)'!$A$1:$CZ$288))</f>
        <v>#N/A</v>
      </c>
      <c r="U193" s="176" t="e" cm="1">
        <f t="array" ref="U193">_xlfn.XLOOKUP(U$1,'PY1 Data(H)'!$A$1:$CZ$1,_xlfn.XLOOKUP($A193,'PY1 Data(H)'!$A$1:$A$288,'PY1 Data(H)'!$A$1:$CZ$288))</f>
        <v>#N/A</v>
      </c>
      <c r="V193" s="176" t="e" cm="1">
        <f t="array" ref="V193">_xlfn.XLOOKUP(V$1,'PY1 Data(H)'!$A$1:$CZ$1,_xlfn.XLOOKUP($A193,'PY1 Data(H)'!$A$1:$A$288,'PY1 Data(H)'!$A$1:$CZ$288))</f>
        <v>#N/A</v>
      </c>
      <c r="W193" s="176" t="e" cm="1">
        <f t="array" ref="W193">_xlfn.XLOOKUP(W$1,'PY1 Data(H)'!$A$1:$CZ$1,_xlfn.XLOOKUP($A193,'PY1 Data(H)'!$A$1:$A$288,'PY1 Data(H)'!$A$1:$CZ$288))</f>
        <v>#N/A</v>
      </c>
      <c r="X193" s="176" t="e" cm="1">
        <f t="array" ref="X193">_xlfn.XLOOKUP(X$1,'PY1 Data(H)'!$A$1:$CZ$1,_xlfn.XLOOKUP($A193,'PY1 Data(H)'!$A$1:$A$288,'PY1 Data(H)'!$A$1:$CZ$288))</f>
        <v>#N/A</v>
      </c>
      <c r="Y193" s="176" t="e" cm="1">
        <f t="array" ref="Y193">_xlfn.XLOOKUP(Y$1,'PY1 Data(H)'!$A$1:$CZ$1,_xlfn.XLOOKUP($A193,'PY1 Data(H)'!$A$1:$A$288,'PY1 Data(H)'!$A$1:$CZ$288))</f>
        <v>#N/A</v>
      </c>
      <c r="Z193" s="176" t="e" cm="1">
        <f t="array" ref="Z193">_xlfn.XLOOKUP(Z$1,'PY1 Data(H)'!$A$1:$CZ$1,_xlfn.XLOOKUP($A193,'PY1 Data(H)'!$A$1:$A$288,'PY1 Data(H)'!$A$1:$CZ$288))</f>
        <v>#N/A</v>
      </c>
      <c r="AA193" s="176" t="e" cm="1">
        <f t="array" ref="AA193">_xlfn.XLOOKUP(AA$1,'PY1 Data(H)'!$A$1:$CZ$1,_xlfn.XLOOKUP($A193,'PY1 Data(H)'!$A$1:$A$288,'PY1 Data(H)'!$A$1:$CZ$288))</f>
        <v>#N/A</v>
      </c>
      <c r="AB193" s="176" t="e" cm="1">
        <f t="array" ref="AB193">_xlfn.XLOOKUP(AB$1,'PY1 Data(H)'!$A$1:$CZ$1,_xlfn.XLOOKUP($A193,'PY1 Data(H)'!$A$1:$A$288,'PY1 Data(H)'!$A$1:$CZ$288))</f>
        <v>#N/A</v>
      </c>
      <c r="AC193" s="176" t="e" cm="1">
        <f t="array" ref="AC193">_xlfn.XLOOKUP(AC$1,'PY1 Data(H)'!$A$1:$CZ$1,_xlfn.XLOOKUP($A193,'PY1 Data(H)'!$A$1:$A$288,'PY1 Data(H)'!$A$1:$CZ$288))</f>
        <v>#N/A</v>
      </c>
      <c r="AD193" s="176" t="e" cm="1">
        <f t="array" ref="AD193">_xlfn.XLOOKUP(AD$1,'PY1 Data(H)'!$A$1:$CZ$1,_xlfn.XLOOKUP($A193,'PY1 Data(H)'!$A$1:$A$288,'PY1 Data(H)'!$A$1:$CZ$288))</f>
        <v>#N/A</v>
      </c>
      <c r="AE193" s="176" t="e" cm="1">
        <f t="array" ref="AE193">_xlfn.XLOOKUP(AE$1,'PY1 Data(H)'!$A$1:$CZ$1,_xlfn.XLOOKUP($A193,'PY1 Data(H)'!$A$1:$A$288,'PY1 Data(H)'!$A$1:$CZ$288))</f>
        <v>#N/A</v>
      </c>
      <c r="AF193" s="176" t="e" cm="1">
        <f t="array" ref="AF193">_xlfn.XLOOKUP(AF$1,'PY1 Data(H)'!$A$1:$CZ$1,_xlfn.XLOOKUP($A193,'PY1 Data(H)'!$A$1:$A$288,'PY1 Data(H)'!$A$1:$CZ$288))</f>
        <v>#N/A</v>
      </c>
      <c r="AG193" s="176" t="e" cm="1">
        <f t="array" ref="AG193">_xlfn.XLOOKUP(AG$1,'PY1 Data(H)'!$A$1:$CZ$1,_xlfn.XLOOKUP($A193,'PY1 Data(H)'!$A$1:$A$288,'PY1 Data(H)'!$A$1:$CZ$288))</f>
        <v>#N/A</v>
      </c>
      <c r="AH193" s="176" t="e" cm="1">
        <f t="array" ref="AH193">_xlfn.XLOOKUP(AH$1,'PY1 Data(H)'!$A$1:$CZ$1,_xlfn.XLOOKUP($A193,'PY1 Data(H)'!$A$1:$A$288,'PY1 Data(H)'!$A$1:$CZ$288))</f>
        <v>#N/A</v>
      </c>
      <c r="AI193" s="176" t="e" cm="1">
        <f t="array" ref="AI193">_xlfn.XLOOKUP(AI$1,'PY1 Data(H)'!$A$1:$CZ$1,_xlfn.XLOOKUP($A193,'PY1 Data(H)'!$A$1:$A$288,'PY1 Data(H)'!$A$1:$CZ$288))</f>
        <v>#N/A</v>
      </c>
      <c r="AJ193" s="176" t="e" cm="1">
        <f t="array" ref="AJ193">_xlfn.XLOOKUP(AJ$1,'PY1 Data(H)'!$A$1:$CZ$1,_xlfn.XLOOKUP($A193,'PY1 Data(H)'!$A$1:$A$288,'PY1 Data(H)'!$A$1:$CZ$288))</f>
        <v>#N/A</v>
      </c>
      <c r="AK193" s="176" t="e" cm="1">
        <f t="array" ref="AK193">_xlfn.XLOOKUP(AK$1,'PY1 Data(H)'!$A$1:$CZ$1,_xlfn.XLOOKUP($A193,'PY1 Data(H)'!$A$1:$A$288,'PY1 Data(H)'!$A$1:$CZ$288))</f>
        <v>#N/A</v>
      </c>
      <c r="AL193" s="176" t="e" cm="1">
        <f t="array" ref="AL193">_xlfn.XLOOKUP(AL$1,'PY1 Data(H)'!$A$1:$CZ$1,_xlfn.XLOOKUP($A193,'PY1 Data(H)'!$A$1:$A$288,'PY1 Data(H)'!$A$1:$CZ$288))</f>
        <v>#N/A</v>
      </c>
      <c r="AM193" s="176" t="e" cm="1">
        <f t="array" ref="AM193">_xlfn.XLOOKUP(AM$1,'PY1 Data(H)'!$A$1:$CZ$1,_xlfn.XLOOKUP($A193,'PY1 Data(H)'!$A$1:$A$288,'PY1 Data(H)'!$A$1:$CZ$288))</f>
        <v>#N/A</v>
      </c>
      <c r="AN193" s="176" t="e" cm="1">
        <f t="array" ref="AN193">_xlfn.XLOOKUP(AN$1,'PY1 Data(H)'!$A$1:$CZ$1,_xlfn.XLOOKUP($A193,'PY1 Data(H)'!$A$1:$A$288,'PY1 Data(H)'!$A$1:$CZ$288))</f>
        <v>#N/A</v>
      </c>
      <c r="AO193" s="176" t="e" cm="1">
        <f t="array" ref="AO193">_xlfn.XLOOKUP(AO$1,'PY1 Data(H)'!$A$1:$CZ$1,_xlfn.XLOOKUP($A193,'PY1 Data(H)'!$A$1:$A$288,'PY1 Data(H)'!$A$1:$CZ$288))</f>
        <v>#N/A</v>
      </c>
      <c r="AP193" s="176" t="e" cm="1">
        <f t="array" ref="AP193">_xlfn.XLOOKUP(AP$1,'PY1 Data(H)'!$A$1:$CZ$1,_xlfn.XLOOKUP($A193,'PY1 Data(H)'!$A$1:$A$288,'PY1 Data(H)'!$A$1:$CZ$288))</f>
        <v>#N/A</v>
      </c>
      <c r="AQ193" s="176" t="e" cm="1">
        <f t="array" ref="AQ193">_xlfn.XLOOKUP(AQ$1,'PY1 Data(H)'!$A$1:$CZ$1,_xlfn.XLOOKUP($A193,'PY1 Data(H)'!$A$1:$A$288,'PY1 Data(H)'!$A$1:$CZ$288))</f>
        <v>#N/A</v>
      </c>
      <c r="AR193" s="176" t="e" cm="1">
        <f t="array" ref="AR193">_xlfn.XLOOKUP(AR$1,'PY1 Data(H)'!$A$1:$CZ$1,_xlfn.XLOOKUP($A193,'PY1 Data(H)'!$A$1:$A$288,'PY1 Data(H)'!$A$1:$CZ$288))</f>
        <v>#N/A</v>
      </c>
      <c r="AS193" s="176" t="e" cm="1">
        <f t="array" ref="AS193">_xlfn.XLOOKUP(AS$1,'PY1 Data(H)'!$A$1:$CZ$1,_xlfn.XLOOKUP($A193,'PY1 Data(H)'!$A$1:$A$288,'PY1 Data(H)'!$A$1:$CZ$288))</f>
        <v>#N/A</v>
      </c>
      <c r="AT193" s="176" t="e" cm="1">
        <f t="array" ref="AT193">_xlfn.XLOOKUP(AT$1,'PY1 Data(H)'!$A$1:$CZ$1,_xlfn.XLOOKUP($A193,'PY1 Data(H)'!$A$1:$A$288,'PY1 Data(H)'!$A$1:$CZ$288))</f>
        <v>#N/A</v>
      </c>
      <c r="AU193" s="176" t="e" cm="1">
        <f t="array" ref="AU193">_xlfn.XLOOKUP(AU$1,'PY1 Data(H)'!$A$1:$CZ$1,_xlfn.XLOOKUP($A193,'PY1 Data(H)'!$A$1:$A$288,'PY1 Data(H)'!$A$1:$CZ$288))</f>
        <v>#N/A</v>
      </c>
      <c r="AV193" s="176" t="e" cm="1">
        <f t="array" ref="AV193">_xlfn.XLOOKUP(AV$1,'PY1 Data(H)'!$A$1:$CZ$1,_xlfn.XLOOKUP($A193,'PY1 Data(H)'!$A$1:$A$288,'PY1 Data(H)'!$A$1:$CZ$288))</f>
        <v>#N/A</v>
      </c>
      <c r="AW193" s="176" t="e" cm="1">
        <f t="array" ref="AW193">_xlfn.XLOOKUP(AW$1,'PY1 Data(H)'!$A$1:$CZ$1,_xlfn.XLOOKUP($A193,'PY1 Data(H)'!$A$1:$A$288,'PY1 Data(H)'!$A$1:$CZ$288))</f>
        <v>#N/A</v>
      </c>
      <c r="AX193" s="176" t="e" cm="1">
        <f t="array" ref="AX193">_xlfn.XLOOKUP(AX$1,'PY1 Data(H)'!$A$1:$CZ$1,_xlfn.XLOOKUP($A193,'PY1 Data(H)'!$A$1:$A$288,'PY1 Data(H)'!$A$1:$CZ$288))</f>
        <v>#N/A</v>
      </c>
      <c r="AY193" s="176" t="e" cm="1">
        <f t="array" ref="AY193">_xlfn.XLOOKUP(AY$1,'PY1 Data(H)'!$A$1:$CZ$1,_xlfn.XLOOKUP($A193,'PY1 Data(H)'!$A$1:$A$288,'PY1 Data(H)'!$A$1:$CZ$288))</f>
        <v>#N/A</v>
      </c>
      <c r="AZ193" s="176" t="e" cm="1">
        <f t="array" ref="AZ193">_xlfn.XLOOKUP(AZ$1,'PY1 Data(H)'!$A$1:$CZ$1,_xlfn.XLOOKUP($A193,'PY1 Data(H)'!$A$1:$A$288,'PY1 Data(H)'!$A$1:$CZ$288))</f>
        <v>#N/A</v>
      </c>
      <c r="BA193" s="176" t="e" cm="1">
        <f t="array" ref="BA193">_xlfn.XLOOKUP(BA$1,'PY1 Data(H)'!$A$1:$CZ$1,_xlfn.XLOOKUP($A193,'PY1 Data(H)'!$A$1:$A$288,'PY1 Data(H)'!$A$1:$CZ$288))</f>
        <v>#N/A</v>
      </c>
      <c r="BB193" s="176" t="e" cm="1">
        <f t="array" ref="BB193">_xlfn.XLOOKUP(BB$1,'PY1 Data(H)'!$A$1:$CZ$1,_xlfn.XLOOKUP($A193,'PY1 Data(H)'!$A$1:$A$288,'PY1 Data(H)'!$A$1:$CZ$288))</f>
        <v>#N/A</v>
      </c>
      <c r="BC193" s="176" t="e" cm="1">
        <f t="array" ref="BC193">_xlfn.XLOOKUP(BC$1,'PY1 Data(H)'!$A$1:$CZ$1,_xlfn.XLOOKUP($A193,'PY1 Data(H)'!$A$1:$A$288,'PY1 Data(H)'!$A$1:$CZ$288))</f>
        <v>#N/A</v>
      </c>
      <c r="BD193" s="176" t="e" cm="1">
        <f t="array" ref="BD193">_xlfn.XLOOKUP(BD$1,'PY1 Data(H)'!$A$1:$CZ$1,_xlfn.XLOOKUP($A193,'PY1 Data(H)'!$A$1:$A$288,'PY1 Data(H)'!$A$1:$CZ$288))</f>
        <v>#N/A</v>
      </c>
      <c r="BE193" s="176" t="e" cm="1">
        <f t="array" ref="BE193">_xlfn.XLOOKUP(BE$1,'PY1 Data(H)'!$A$1:$CZ$1,_xlfn.XLOOKUP($A193,'PY1 Data(H)'!$A$1:$A$288,'PY1 Data(H)'!$A$1:$CZ$288))</f>
        <v>#N/A</v>
      </c>
      <c r="BF193" s="176" t="e" cm="1">
        <f t="array" ref="BF193">_xlfn.XLOOKUP(BF$1,'PY1 Data(H)'!$A$1:$CZ$1,_xlfn.XLOOKUP($A193,'PY1 Data(H)'!$A$1:$A$288,'PY1 Data(H)'!$A$1:$CZ$288))</f>
        <v>#N/A</v>
      </c>
      <c r="BG193" s="176" t="e" cm="1">
        <f t="array" ref="BG193">_xlfn.XLOOKUP(BG$1,'PY1 Data(H)'!$A$1:$CZ$1,_xlfn.XLOOKUP($A193,'PY1 Data(H)'!$A$1:$A$288,'PY1 Data(H)'!$A$1:$CZ$288))</f>
        <v>#N/A</v>
      </c>
      <c r="BH193" s="176" t="e" cm="1">
        <f t="array" ref="BH193">_xlfn.XLOOKUP(BH$1,'PY1 Data(H)'!$A$1:$CZ$1,_xlfn.XLOOKUP($A193,'PY1 Data(H)'!$A$1:$A$288,'PY1 Data(H)'!$A$1:$CZ$288))</f>
        <v>#N/A</v>
      </c>
      <c r="BI193" s="176" t="e" cm="1">
        <f t="array" ref="BI193">_xlfn.XLOOKUP(BI$1,'PY1 Data(H)'!$A$1:$CZ$1,_xlfn.XLOOKUP($A193,'PY1 Data(H)'!$A$1:$A$288,'PY1 Data(H)'!$A$1:$CZ$288))</f>
        <v>#N/A</v>
      </c>
      <c r="BJ193" s="176" t="e" cm="1">
        <f t="array" ref="BJ193">_xlfn.XLOOKUP(BJ$1,'PY1 Data(H)'!$A$1:$CZ$1,_xlfn.XLOOKUP($A193,'PY1 Data(H)'!$A$1:$A$288,'PY1 Data(H)'!$A$1:$CZ$288))</f>
        <v>#N/A</v>
      </c>
      <c r="BK193" s="176" t="e" cm="1">
        <f t="array" ref="BK193">_xlfn.XLOOKUP(BK$1,'PY1 Data(H)'!$A$1:$CZ$1,_xlfn.XLOOKUP($A193,'PY1 Data(H)'!$A$1:$A$288,'PY1 Data(H)'!$A$1:$CZ$288))</f>
        <v>#N/A</v>
      </c>
      <c r="BL193" s="176" t="e" cm="1">
        <f t="array" ref="BL193">_xlfn.XLOOKUP(BL$1,'PY1 Data(H)'!$A$1:$CZ$1,_xlfn.XLOOKUP($A193,'PY1 Data(H)'!$A$1:$A$288,'PY1 Data(H)'!$A$1:$CZ$288))</f>
        <v>#N/A</v>
      </c>
      <c r="BM193" s="176" t="e" cm="1">
        <f t="array" ref="BM193">_xlfn.XLOOKUP(BM$1,'PY1 Data(H)'!$A$1:$CZ$1,_xlfn.XLOOKUP($A193,'PY1 Data(H)'!$A$1:$A$288,'PY1 Data(H)'!$A$1:$CZ$288))</f>
        <v>#N/A</v>
      </c>
      <c r="BN193" s="176" t="e" cm="1">
        <f t="array" ref="BN193">_xlfn.XLOOKUP(BN$1,'PY1 Data(H)'!$A$1:$CZ$1,_xlfn.XLOOKUP($A193,'PY1 Data(H)'!$A$1:$A$288,'PY1 Data(H)'!$A$1:$CZ$288))</f>
        <v>#N/A</v>
      </c>
      <c r="BO193" s="176" t="e" cm="1">
        <f t="array" ref="BO193">_xlfn.XLOOKUP(BO$1,'PY1 Data(H)'!$A$1:$CZ$1,_xlfn.XLOOKUP($A193,'PY1 Data(H)'!$A$1:$A$288,'PY1 Data(H)'!$A$1:$CZ$288))</f>
        <v>#N/A</v>
      </c>
      <c r="BP193" s="176" t="e" cm="1">
        <f t="array" ref="BP193">_xlfn.XLOOKUP(BP$1,'PY1 Data(H)'!$A$1:$CZ$1,_xlfn.XLOOKUP($A193,'PY1 Data(H)'!$A$1:$A$288,'PY1 Data(H)'!$A$1:$CZ$288))</f>
        <v>#N/A</v>
      </c>
      <c r="BQ193" s="176" t="e" cm="1">
        <f t="array" ref="BQ193">_xlfn.XLOOKUP(BQ$1,'PY1 Data(H)'!$A$1:$CZ$1,_xlfn.XLOOKUP($A193,'PY1 Data(H)'!$A$1:$A$288,'PY1 Data(H)'!$A$1:$CZ$288))</f>
        <v>#N/A</v>
      </c>
      <c r="BR193" s="176" t="e" cm="1">
        <f t="array" ref="BR193">_xlfn.XLOOKUP(BR$1,'PY1 Data(H)'!$A$1:$CZ$1,_xlfn.XLOOKUP($A193,'PY1 Data(H)'!$A$1:$A$288,'PY1 Data(H)'!$A$1:$CZ$288))</f>
        <v>#N/A</v>
      </c>
      <c r="BS193" s="176" t="e" cm="1">
        <f t="array" ref="BS193">_xlfn.XLOOKUP(BS$1,'PY1 Data(H)'!$A$1:$CZ$1,_xlfn.XLOOKUP($A193,'PY1 Data(H)'!$A$1:$A$288,'PY1 Data(H)'!$A$1:$CZ$288))</f>
        <v>#N/A</v>
      </c>
      <c r="BT193" s="176" t="e" cm="1">
        <f t="array" ref="BT193">_xlfn.XLOOKUP(BT$1,'PY1 Data(H)'!$A$1:$CZ$1,_xlfn.XLOOKUP($A193,'PY1 Data(H)'!$A$1:$A$288,'PY1 Data(H)'!$A$1:$CZ$288))</f>
        <v>#N/A</v>
      </c>
      <c r="BU193" s="176" t="e" cm="1">
        <f t="array" ref="BU193">_xlfn.XLOOKUP(BU$1,'PY1 Data(H)'!$A$1:$CZ$1,_xlfn.XLOOKUP($A193,'PY1 Data(H)'!$A$1:$A$288,'PY1 Data(H)'!$A$1:$CZ$288))</f>
        <v>#N/A</v>
      </c>
      <c r="BV193" s="176" t="e" cm="1">
        <f t="array" ref="BV193">_xlfn.XLOOKUP(BV$1,'PY1 Data(H)'!$A$1:$CZ$1,_xlfn.XLOOKUP($A193,'PY1 Data(H)'!$A$1:$A$288,'PY1 Data(H)'!$A$1:$CZ$288))</f>
        <v>#N/A</v>
      </c>
      <c r="BW193" s="176" t="e" cm="1">
        <f t="array" ref="BW193">_xlfn.XLOOKUP(BW$1,'PY1 Data(H)'!$A$1:$CZ$1,_xlfn.XLOOKUP($A193,'PY1 Data(H)'!$A$1:$A$288,'PY1 Data(H)'!$A$1:$CZ$288))</f>
        <v>#N/A</v>
      </c>
      <c r="BX193" s="176" t="e" cm="1">
        <f t="array" ref="BX193">_xlfn.XLOOKUP(BX$1,'PY1 Data(H)'!$A$1:$CZ$1,_xlfn.XLOOKUP($A193,'PY1 Data(H)'!$A$1:$A$288,'PY1 Data(H)'!$A$1:$CZ$288))</f>
        <v>#N/A</v>
      </c>
      <c r="BY193" s="176" t="e" cm="1">
        <f t="array" ref="BY193">_xlfn.XLOOKUP(BY$1,'PY1 Data(H)'!$A$1:$CZ$1,_xlfn.XLOOKUP($A193,'PY1 Data(H)'!$A$1:$A$288,'PY1 Data(H)'!$A$1:$CZ$288))</f>
        <v>#N/A</v>
      </c>
      <c r="BZ193" s="176" t="e" cm="1">
        <f t="array" ref="BZ193">_xlfn.XLOOKUP(BZ$1,'PY1 Data(H)'!$A$1:$CZ$1,_xlfn.XLOOKUP($A193,'PY1 Data(H)'!$A$1:$A$288,'PY1 Data(H)'!$A$1:$CZ$288))</f>
        <v>#N/A</v>
      </c>
      <c r="CA193" s="176" t="e" cm="1">
        <f t="array" ref="CA193">_xlfn.XLOOKUP(CA$1,'PY1 Data(H)'!$A$1:$CZ$1,_xlfn.XLOOKUP($A193,'PY1 Data(H)'!$A$1:$A$288,'PY1 Data(H)'!$A$1:$CZ$288))</f>
        <v>#N/A</v>
      </c>
      <c r="CB193" s="176" t="e" cm="1">
        <f t="array" ref="CB193">_xlfn.XLOOKUP(CB$1,'PY1 Data(H)'!$A$1:$CZ$1,_xlfn.XLOOKUP($A193,'PY1 Data(H)'!$A$1:$A$288,'PY1 Data(H)'!$A$1:$CZ$288))</f>
        <v>#N/A</v>
      </c>
      <c r="CC193" s="176" t="e" cm="1">
        <f t="array" ref="CC193">_xlfn.XLOOKUP(CC$1,'PY1 Data(H)'!$A$1:$CZ$1,_xlfn.XLOOKUP($A193,'PY1 Data(H)'!$A$1:$A$288,'PY1 Data(H)'!$A$1:$CZ$288))</f>
        <v>#N/A</v>
      </c>
      <c r="CD193" s="176" t="e" cm="1">
        <f t="array" ref="CD193">_xlfn.XLOOKUP(CD$1,'PY1 Data(H)'!$A$1:$CZ$1,_xlfn.XLOOKUP($A193,'PY1 Data(H)'!$A$1:$A$288,'PY1 Data(H)'!$A$1:$CZ$288))</f>
        <v>#N/A</v>
      </c>
      <c r="CE193" s="176" t="e" cm="1">
        <f t="array" ref="CE193">_xlfn.XLOOKUP(CE$1,'PY1 Data(H)'!$A$1:$CZ$1,_xlfn.XLOOKUP($A193,'PY1 Data(H)'!$A$1:$A$288,'PY1 Data(H)'!$A$1:$CZ$288))</f>
        <v>#N/A</v>
      </c>
      <c r="CF193" s="176" t="e" cm="1">
        <f t="array" ref="CF193">_xlfn.XLOOKUP(CF$1,'PY1 Data(H)'!$A$1:$CZ$1,_xlfn.XLOOKUP($A193,'PY1 Data(H)'!$A$1:$A$288,'PY1 Data(H)'!$A$1:$CZ$288))</f>
        <v>#N/A</v>
      </c>
      <c r="CG193" s="176" t="e" cm="1">
        <f t="array" ref="CG193">_xlfn.XLOOKUP(CG$1,'PY1 Data(H)'!$A$1:$CZ$1,_xlfn.XLOOKUP($A193,'PY1 Data(H)'!$A$1:$A$288,'PY1 Data(H)'!$A$1:$CZ$288))</f>
        <v>#N/A</v>
      </c>
      <c r="CH193" s="176" t="e" cm="1">
        <f t="array" ref="CH193">_xlfn.XLOOKUP(CH$1,'PY1 Data(H)'!$A$1:$CZ$1,_xlfn.XLOOKUP($A193,'PY1 Data(H)'!$A$1:$A$288,'PY1 Data(H)'!$A$1:$CZ$288))</f>
        <v>#N/A</v>
      </c>
      <c r="CI193" s="176" t="e" cm="1">
        <f t="array" ref="CI193">_xlfn.XLOOKUP(CI$1,'PY1 Data(H)'!$A$1:$CZ$1,_xlfn.XLOOKUP($A193,'PY1 Data(H)'!$A$1:$A$288,'PY1 Data(H)'!$A$1:$CZ$288))</f>
        <v>#N/A</v>
      </c>
      <c r="CJ193" s="176" t="e" cm="1">
        <f t="array" ref="CJ193">_xlfn.XLOOKUP(CJ$1,'PY1 Data(H)'!$A$1:$CZ$1,_xlfn.XLOOKUP($A193,'PY1 Data(H)'!$A$1:$A$288,'PY1 Data(H)'!$A$1:$CZ$288))</f>
        <v>#N/A</v>
      </c>
      <c r="CK193" s="176" t="e" cm="1">
        <f t="array" ref="CK193">_xlfn.XLOOKUP(CK$1,'PY1 Data(H)'!$A$1:$CZ$1,_xlfn.XLOOKUP($A193,'PY1 Data(H)'!$A$1:$A$288,'PY1 Data(H)'!$A$1:$CZ$288))</f>
        <v>#N/A</v>
      </c>
      <c r="CL193" s="176" t="e" cm="1">
        <f t="array" ref="CL193">_xlfn.XLOOKUP(CL$1,'PY1 Data(H)'!$A$1:$CZ$1,_xlfn.XLOOKUP($A193,'PY1 Data(H)'!$A$1:$A$288,'PY1 Data(H)'!$A$1:$CZ$288))</f>
        <v>#N/A</v>
      </c>
      <c r="CM193" s="176" t="e" cm="1">
        <f t="array" ref="CM193">_xlfn.XLOOKUP(CM$1,'PY1 Data(H)'!$A$1:$CZ$1,_xlfn.XLOOKUP($A193,'PY1 Data(H)'!$A$1:$A$288,'PY1 Data(H)'!$A$1:$CZ$288))</f>
        <v>#N/A</v>
      </c>
      <c r="CN193" s="176" t="e" cm="1">
        <f t="array" ref="CN193">_xlfn.XLOOKUP(CN$1,'PY1 Data(H)'!$A$1:$CZ$1,_xlfn.XLOOKUP($A193,'PY1 Data(H)'!$A$1:$A$288,'PY1 Data(H)'!$A$1:$CZ$288))</f>
        <v>#N/A</v>
      </c>
      <c r="CO193" s="176" t="e" cm="1">
        <f t="array" ref="CO193">_xlfn.XLOOKUP(CO$1,'PY1 Data(H)'!$A$1:$CZ$1,_xlfn.XLOOKUP($A193,'PY1 Data(H)'!$A$1:$A$288,'PY1 Data(H)'!$A$1:$CZ$288))</f>
        <v>#N/A</v>
      </c>
      <c r="CP193" s="176" t="e" cm="1">
        <f t="array" ref="CP193">_xlfn.XLOOKUP(CP$1,'PY1 Data(H)'!$A$1:$CZ$1,_xlfn.XLOOKUP($A193,'PY1 Data(H)'!$A$1:$A$288,'PY1 Data(H)'!$A$1:$CZ$288))</f>
        <v>#N/A</v>
      </c>
      <c r="CQ193" s="176" t="e" cm="1">
        <f t="array" ref="CQ193">_xlfn.XLOOKUP(CQ$1,'PY1 Data(H)'!$A$1:$CZ$1,_xlfn.XLOOKUP($A193,'PY1 Data(H)'!$A$1:$A$288,'PY1 Data(H)'!$A$1:$CZ$288))</f>
        <v>#N/A</v>
      </c>
      <c r="CR193" s="176" t="e" cm="1">
        <f t="array" ref="CR193">_xlfn.XLOOKUP(CR$1,'PY1 Data(H)'!$A$1:$CZ$1,_xlfn.XLOOKUP($A193,'PY1 Data(H)'!$A$1:$A$288,'PY1 Data(H)'!$A$1:$CZ$288))</f>
        <v>#N/A</v>
      </c>
      <c r="CS193" s="176" t="e" cm="1">
        <f t="array" ref="CS193">_xlfn.XLOOKUP(CS$1,'PY1 Data(H)'!$A$1:$CZ$1,_xlfn.XLOOKUP($A193,'PY1 Data(H)'!$A$1:$A$288,'PY1 Data(H)'!$A$1:$CZ$288))</f>
        <v>#N/A</v>
      </c>
      <c r="CT193" s="176" t="e" cm="1">
        <f t="array" ref="CT193">_xlfn.XLOOKUP(CT$1,'PY1 Data(H)'!$A$1:$CZ$1,_xlfn.XLOOKUP($A193,'PY1 Data(H)'!$A$1:$A$288,'PY1 Data(H)'!$A$1:$CZ$288))</f>
        <v>#N/A</v>
      </c>
      <c r="CU193" s="176" t="e" cm="1">
        <f t="array" ref="CU193">_xlfn.XLOOKUP(CU$1,'PY1 Data(H)'!$A$1:$CZ$1,_xlfn.XLOOKUP($A193,'PY1 Data(H)'!$A$1:$A$288,'PY1 Data(H)'!$A$1:$CZ$288))</f>
        <v>#N/A</v>
      </c>
      <c r="CV193" s="176" t="e" cm="1">
        <f t="array" ref="CV193">_xlfn.XLOOKUP(CV$1,'PY1 Data(H)'!$A$1:$CZ$1,_xlfn.XLOOKUP($A193,'PY1 Data(H)'!$A$1:$A$288,'PY1 Data(H)'!$A$1:$CZ$288))</f>
        <v>#N/A</v>
      </c>
      <c r="CW193" s="176" t="e" cm="1">
        <f t="array" ref="CW193">_xlfn.XLOOKUP(CW$1,'PY1 Data(H)'!$A$1:$CZ$1,_xlfn.XLOOKUP($A193,'PY1 Data(H)'!$A$1:$A$288,'PY1 Data(H)'!$A$1:$CZ$288))</f>
        <v>#N/A</v>
      </c>
      <c r="CX193" s="176" t="e" cm="1">
        <f t="array" ref="CX193">_xlfn.XLOOKUP(CX$1,'PY1 Data(H)'!$A$1:$CZ$1,_xlfn.XLOOKUP($A193,'PY1 Data(H)'!$A$1:$A$288,'PY1 Data(H)'!$A$1:$CZ$288))</f>
        <v>#N/A</v>
      </c>
      <c r="CY193" s="176" t="e" cm="1">
        <f t="array" ref="CY193">_xlfn.XLOOKUP(CY$1,'PY1 Data(H)'!$A$1:$CZ$1,_xlfn.XLOOKUP($A193,'PY1 Data(H)'!$A$1:$A$288,'PY1 Data(H)'!$A$1:$CZ$288))</f>
        <v>#N/A</v>
      </c>
    </row>
    <row r="194" spans="1:103" x14ac:dyDescent="0.3">
      <c r="A194">
        <v>6</v>
      </c>
      <c r="D194" s="176" cm="1">
        <f t="array" ref="D194">_xlfn.XLOOKUP(D$1,'PY1 Data(H)'!$A$1:$CZ$1,_xlfn.XLOOKUP($A194,'PY1 Data(H)'!$A$1:$A$288,'PY1 Data(H)'!$A$1:$CZ$288))</f>
        <v>3298678</v>
      </c>
      <c r="E194" s="176" cm="1">
        <f t="array" ref="E194">_xlfn.XLOOKUP(E$1,'PY1 Data(H)'!$A$1:$CZ$1,_xlfn.XLOOKUP($A194,'PY1 Data(H)'!$A$1:$A$288,'PY1 Data(H)'!$A$1:$CZ$288))</f>
        <v>0</v>
      </c>
      <c r="F194" s="176" cm="1">
        <f t="array" ref="F194">_xlfn.XLOOKUP(F$1,'PY1 Data(H)'!$A$1:$CZ$1,_xlfn.XLOOKUP($A194,'PY1 Data(H)'!$A$1:$A$288,'PY1 Data(H)'!$A$1:$CZ$288))</f>
        <v>0</v>
      </c>
      <c r="G194" s="176" cm="1">
        <f t="array" ref="G194">_xlfn.XLOOKUP(G$1,'PY1 Data(H)'!$A$1:$CZ$1,_xlfn.XLOOKUP($A194,'PY1 Data(H)'!$A$1:$A$288,'PY1 Data(H)'!$A$1:$CZ$288))</f>
        <v>0</v>
      </c>
      <c r="H194" s="176" cm="1">
        <f t="array" ref="H194">_xlfn.XLOOKUP(H$1,'PY1 Data(H)'!$A$1:$CZ$1,_xlfn.XLOOKUP($A194,'PY1 Data(H)'!$A$1:$A$288,'PY1 Data(H)'!$A$1:$CZ$288))</f>
        <v>0</v>
      </c>
      <c r="I194" s="176" cm="1">
        <f t="array" ref="I194">_xlfn.XLOOKUP(I$1,'PY1 Data(H)'!$A$1:$CZ$1,_xlfn.XLOOKUP($A194,'PY1 Data(H)'!$A$1:$A$288,'PY1 Data(H)'!$A$1:$CZ$288))</f>
        <v>0</v>
      </c>
      <c r="J194" s="176" cm="1">
        <f t="array" ref="J194">_xlfn.XLOOKUP(J$1,'PY1 Data(H)'!$A$1:$CZ$1,_xlfn.XLOOKUP($A194,'PY1 Data(H)'!$A$1:$A$288,'PY1 Data(H)'!$A$1:$CZ$288))</f>
        <v>468491</v>
      </c>
      <c r="K194" s="176" cm="1">
        <f t="array" ref="K194">_xlfn.XLOOKUP(K$1,'PY1 Data(H)'!$A$1:$CZ$1,_xlfn.XLOOKUP($A194,'PY1 Data(H)'!$A$1:$A$288,'PY1 Data(H)'!$A$1:$CZ$288))</f>
        <v>0</v>
      </c>
      <c r="L194" s="176" cm="1">
        <f t="array" ref="L194">_xlfn.XLOOKUP(L$1,'PY1 Data(H)'!$A$1:$CZ$1,_xlfn.XLOOKUP($A194,'PY1 Data(H)'!$A$1:$A$288,'PY1 Data(H)'!$A$1:$CZ$288))</f>
        <v>0</v>
      </c>
      <c r="M194" s="176" cm="1">
        <f t="array" ref="M194">_xlfn.XLOOKUP(M$1,'PY1 Data(H)'!$A$1:$CZ$1,_xlfn.XLOOKUP($A194,'PY1 Data(H)'!$A$1:$A$288,'PY1 Data(H)'!$A$1:$CZ$288))</f>
        <v>0</v>
      </c>
      <c r="N194" s="176" cm="1">
        <f t="array" ref="N194">_xlfn.XLOOKUP(N$1,'PY1 Data(H)'!$A$1:$CZ$1,_xlfn.XLOOKUP($A194,'PY1 Data(H)'!$A$1:$A$288,'PY1 Data(H)'!$A$1:$CZ$288))</f>
        <v>261799</v>
      </c>
      <c r="O194" s="176" cm="1">
        <f t="array" ref="O194">_xlfn.XLOOKUP(O$1,'PY1 Data(H)'!$A$1:$CZ$1,_xlfn.XLOOKUP($A194,'PY1 Data(H)'!$A$1:$A$288,'PY1 Data(H)'!$A$1:$CZ$288))</f>
        <v>1053313</v>
      </c>
      <c r="P194" s="176" cm="1">
        <f t="array" ref="P194">_xlfn.XLOOKUP(P$1,'PY1 Data(H)'!$A$1:$CZ$1,_xlfn.XLOOKUP($A194,'PY1 Data(H)'!$A$1:$A$288,'PY1 Data(H)'!$A$1:$CZ$288))</f>
        <v>1936721</v>
      </c>
      <c r="Q194" s="176" cm="1">
        <f t="array" ref="Q194">_xlfn.XLOOKUP(Q$1,'PY1 Data(H)'!$A$1:$CZ$1,_xlfn.XLOOKUP($A194,'PY1 Data(H)'!$A$1:$A$288,'PY1 Data(H)'!$A$1:$CZ$288))</f>
        <v>0</v>
      </c>
      <c r="R194" s="176" cm="1">
        <f t="array" ref="R194">_xlfn.XLOOKUP(R$1,'PY1 Data(H)'!$A$1:$CZ$1,_xlfn.XLOOKUP($A194,'PY1 Data(H)'!$A$1:$A$288,'PY1 Data(H)'!$A$1:$CZ$288))</f>
        <v>0</v>
      </c>
      <c r="S194" s="176" cm="1">
        <f t="array" ref="S194">_xlfn.XLOOKUP(S$1,'PY1 Data(H)'!$A$1:$CZ$1,_xlfn.XLOOKUP($A194,'PY1 Data(H)'!$A$1:$A$288,'PY1 Data(H)'!$A$1:$CZ$288))</f>
        <v>0</v>
      </c>
      <c r="T194" s="176" cm="1">
        <f t="array" ref="T194">_xlfn.XLOOKUP(T$1,'PY1 Data(H)'!$A$1:$CZ$1,_xlfn.XLOOKUP($A194,'PY1 Data(H)'!$A$1:$A$288,'PY1 Data(H)'!$A$1:$CZ$288))</f>
        <v>0</v>
      </c>
      <c r="U194" s="176" cm="1">
        <f t="array" ref="U194">_xlfn.XLOOKUP(U$1,'PY1 Data(H)'!$A$1:$CZ$1,_xlfn.XLOOKUP($A194,'PY1 Data(H)'!$A$1:$A$288,'PY1 Data(H)'!$A$1:$CZ$288))</f>
        <v>2578627</v>
      </c>
      <c r="V194" s="176" cm="1">
        <f t="array" ref="V194">_xlfn.XLOOKUP(V$1,'PY1 Data(H)'!$A$1:$CZ$1,_xlfn.XLOOKUP($A194,'PY1 Data(H)'!$A$1:$A$288,'PY1 Data(H)'!$A$1:$CZ$288))</f>
        <v>0</v>
      </c>
      <c r="W194" s="176" cm="1">
        <f t="array" ref="W194">_xlfn.XLOOKUP(W$1,'PY1 Data(H)'!$A$1:$CZ$1,_xlfn.XLOOKUP($A194,'PY1 Data(H)'!$A$1:$A$288,'PY1 Data(H)'!$A$1:$CZ$288))</f>
        <v>0</v>
      </c>
      <c r="X194" s="176" cm="1">
        <f t="array" ref="X194">_xlfn.XLOOKUP(X$1,'PY1 Data(H)'!$A$1:$CZ$1,_xlfn.XLOOKUP($A194,'PY1 Data(H)'!$A$1:$A$288,'PY1 Data(H)'!$A$1:$CZ$288))</f>
        <v>0</v>
      </c>
      <c r="Y194" s="176" cm="1">
        <f t="array" ref="Y194">_xlfn.XLOOKUP(Y$1,'PY1 Data(H)'!$A$1:$CZ$1,_xlfn.XLOOKUP($A194,'PY1 Data(H)'!$A$1:$A$288,'PY1 Data(H)'!$A$1:$CZ$288))</f>
        <v>0</v>
      </c>
      <c r="Z194" s="176" cm="1">
        <f t="array" ref="Z194">_xlfn.XLOOKUP(Z$1,'PY1 Data(H)'!$A$1:$CZ$1,_xlfn.XLOOKUP($A194,'PY1 Data(H)'!$A$1:$A$288,'PY1 Data(H)'!$A$1:$CZ$288))</f>
        <v>0</v>
      </c>
      <c r="AA194" s="176" cm="1">
        <f t="array" ref="AA194">_xlfn.XLOOKUP(AA$1,'PY1 Data(H)'!$A$1:$CZ$1,_xlfn.XLOOKUP($A194,'PY1 Data(H)'!$A$1:$A$288,'PY1 Data(H)'!$A$1:$CZ$288))</f>
        <v>0</v>
      </c>
      <c r="AB194" s="176" cm="1">
        <f t="array" ref="AB194">_xlfn.XLOOKUP(AB$1,'PY1 Data(H)'!$A$1:$CZ$1,_xlfn.XLOOKUP($A194,'PY1 Data(H)'!$A$1:$A$288,'PY1 Data(H)'!$A$1:$CZ$288))</f>
        <v>0</v>
      </c>
      <c r="AC194" s="176" cm="1">
        <f t="array" ref="AC194">_xlfn.XLOOKUP(AC$1,'PY1 Data(H)'!$A$1:$CZ$1,_xlfn.XLOOKUP($A194,'PY1 Data(H)'!$A$1:$A$288,'PY1 Data(H)'!$A$1:$CZ$288))</f>
        <v>0</v>
      </c>
      <c r="AD194" s="176" cm="1">
        <f t="array" ref="AD194">_xlfn.XLOOKUP(AD$1,'PY1 Data(H)'!$A$1:$CZ$1,_xlfn.XLOOKUP($A194,'PY1 Data(H)'!$A$1:$A$288,'PY1 Data(H)'!$A$1:$CZ$288))</f>
        <v>0</v>
      </c>
      <c r="AE194" s="176" cm="1">
        <f t="array" ref="AE194">_xlfn.XLOOKUP(AE$1,'PY1 Data(H)'!$A$1:$CZ$1,_xlfn.XLOOKUP($A194,'PY1 Data(H)'!$A$1:$A$288,'PY1 Data(H)'!$A$1:$CZ$288))</f>
        <v>4980800</v>
      </c>
      <c r="AF194" s="176" cm="1">
        <f t="array" ref="AF194">_xlfn.XLOOKUP(AF$1,'PY1 Data(H)'!$A$1:$CZ$1,_xlfn.XLOOKUP($A194,'PY1 Data(H)'!$A$1:$A$288,'PY1 Data(H)'!$A$1:$CZ$288))</f>
        <v>0</v>
      </c>
      <c r="AG194" s="176" cm="1">
        <f t="array" ref="AG194">_xlfn.XLOOKUP(AG$1,'PY1 Data(H)'!$A$1:$CZ$1,_xlfn.XLOOKUP($A194,'PY1 Data(H)'!$A$1:$A$288,'PY1 Data(H)'!$A$1:$CZ$288))</f>
        <v>6208</v>
      </c>
      <c r="AH194" s="176" cm="1">
        <f t="array" ref="AH194">_xlfn.XLOOKUP(AH$1,'PY1 Data(H)'!$A$1:$CZ$1,_xlfn.XLOOKUP($A194,'PY1 Data(H)'!$A$1:$A$288,'PY1 Data(H)'!$A$1:$CZ$288))</f>
        <v>0</v>
      </c>
      <c r="AI194" s="176" cm="1">
        <f t="array" ref="AI194">_xlfn.XLOOKUP(AI$1,'PY1 Data(H)'!$A$1:$CZ$1,_xlfn.XLOOKUP($A194,'PY1 Data(H)'!$A$1:$A$288,'PY1 Data(H)'!$A$1:$CZ$288))</f>
        <v>5958080</v>
      </c>
      <c r="AJ194" s="176" cm="1">
        <f t="array" ref="AJ194">_xlfn.XLOOKUP(AJ$1,'PY1 Data(H)'!$A$1:$CZ$1,_xlfn.XLOOKUP($A194,'PY1 Data(H)'!$A$1:$A$288,'PY1 Data(H)'!$A$1:$CZ$288))</f>
        <v>0</v>
      </c>
      <c r="AK194" s="176" cm="1">
        <f t="array" ref="AK194">_xlfn.XLOOKUP(AK$1,'PY1 Data(H)'!$A$1:$CZ$1,_xlfn.XLOOKUP($A194,'PY1 Data(H)'!$A$1:$A$288,'PY1 Data(H)'!$A$1:$CZ$288))</f>
        <v>3290890</v>
      </c>
      <c r="AL194" s="176" cm="1">
        <f t="array" ref="AL194">_xlfn.XLOOKUP(AL$1,'PY1 Data(H)'!$A$1:$CZ$1,_xlfn.XLOOKUP($A194,'PY1 Data(H)'!$A$1:$A$288,'PY1 Data(H)'!$A$1:$CZ$288))</f>
        <v>0</v>
      </c>
      <c r="AM194" s="176" cm="1">
        <f t="array" ref="AM194">_xlfn.XLOOKUP(AM$1,'PY1 Data(H)'!$A$1:$CZ$1,_xlfn.XLOOKUP($A194,'PY1 Data(H)'!$A$1:$A$288,'PY1 Data(H)'!$A$1:$CZ$288))</f>
        <v>41317</v>
      </c>
      <c r="AN194" s="176" cm="1">
        <f t="array" ref="AN194">_xlfn.XLOOKUP(AN$1,'PY1 Data(H)'!$A$1:$CZ$1,_xlfn.XLOOKUP($A194,'PY1 Data(H)'!$A$1:$A$288,'PY1 Data(H)'!$A$1:$CZ$288))</f>
        <v>0</v>
      </c>
      <c r="AO194" s="176" cm="1">
        <f t="array" ref="AO194">_xlfn.XLOOKUP(AO$1,'PY1 Data(H)'!$A$1:$CZ$1,_xlfn.XLOOKUP($A194,'PY1 Data(H)'!$A$1:$A$288,'PY1 Data(H)'!$A$1:$CZ$288))</f>
        <v>513629</v>
      </c>
      <c r="AP194" s="176" cm="1">
        <f t="array" ref="AP194">_xlfn.XLOOKUP(AP$1,'PY1 Data(H)'!$A$1:$CZ$1,_xlfn.XLOOKUP($A194,'PY1 Data(H)'!$A$1:$A$288,'PY1 Data(H)'!$A$1:$CZ$288))</f>
        <v>0</v>
      </c>
      <c r="AQ194" s="176" cm="1">
        <f t="array" ref="AQ194">_xlfn.XLOOKUP(AQ$1,'PY1 Data(H)'!$A$1:$CZ$1,_xlfn.XLOOKUP($A194,'PY1 Data(H)'!$A$1:$A$288,'PY1 Data(H)'!$A$1:$CZ$288))</f>
        <v>0</v>
      </c>
      <c r="AR194" s="176" cm="1">
        <f t="array" ref="AR194">_xlfn.XLOOKUP(AR$1,'PY1 Data(H)'!$A$1:$CZ$1,_xlfn.XLOOKUP($A194,'PY1 Data(H)'!$A$1:$A$288,'PY1 Data(H)'!$A$1:$CZ$288))</f>
        <v>0</v>
      </c>
      <c r="AS194" s="176" cm="1">
        <f t="array" ref="AS194">_xlfn.XLOOKUP(AS$1,'PY1 Data(H)'!$A$1:$CZ$1,_xlfn.XLOOKUP($A194,'PY1 Data(H)'!$A$1:$A$288,'PY1 Data(H)'!$A$1:$CZ$288))</f>
        <v>0</v>
      </c>
      <c r="AT194" s="176" cm="1">
        <f t="array" ref="AT194">_xlfn.XLOOKUP(AT$1,'PY1 Data(H)'!$A$1:$CZ$1,_xlfn.XLOOKUP($A194,'PY1 Data(H)'!$A$1:$A$288,'PY1 Data(H)'!$A$1:$CZ$288))</f>
        <v>0</v>
      </c>
      <c r="AU194" s="176" cm="1">
        <f t="array" ref="AU194">_xlfn.XLOOKUP(AU$1,'PY1 Data(H)'!$A$1:$CZ$1,_xlfn.XLOOKUP($A194,'PY1 Data(H)'!$A$1:$A$288,'PY1 Data(H)'!$A$1:$CZ$288))</f>
        <v>0</v>
      </c>
      <c r="AV194" s="176" cm="1">
        <f t="array" ref="AV194">_xlfn.XLOOKUP(AV$1,'PY1 Data(H)'!$A$1:$CZ$1,_xlfn.XLOOKUP($A194,'PY1 Data(H)'!$A$1:$A$288,'PY1 Data(H)'!$A$1:$CZ$288))</f>
        <v>0</v>
      </c>
      <c r="AW194" s="176" cm="1">
        <f t="array" ref="AW194">_xlfn.XLOOKUP(AW$1,'PY1 Data(H)'!$A$1:$CZ$1,_xlfn.XLOOKUP($A194,'PY1 Data(H)'!$A$1:$A$288,'PY1 Data(H)'!$A$1:$CZ$288))</f>
        <v>0</v>
      </c>
      <c r="AX194" s="176" cm="1">
        <f t="array" ref="AX194">_xlfn.XLOOKUP(AX$1,'PY1 Data(H)'!$A$1:$CZ$1,_xlfn.XLOOKUP($A194,'PY1 Data(H)'!$A$1:$A$288,'PY1 Data(H)'!$A$1:$CZ$288))</f>
        <v>0</v>
      </c>
      <c r="AY194" s="176" cm="1">
        <f t="array" ref="AY194">_xlfn.XLOOKUP(AY$1,'PY1 Data(H)'!$A$1:$CZ$1,_xlfn.XLOOKUP($A194,'PY1 Data(H)'!$A$1:$A$288,'PY1 Data(H)'!$A$1:$CZ$288))</f>
        <v>0</v>
      </c>
      <c r="AZ194" s="176" cm="1">
        <f t="array" ref="AZ194">_xlfn.XLOOKUP(AZ$1,'PY1 Data(H)'!$A$1:$CZ$1,_xlfn.XLOOKUP($A194,'PY1 Data(H)'!$A$1:$A$288,'PY1 Data(H)'!$A$1:$CZ$288))</f>
        <v>36173778</v>
      </c>
      <c r="BA194" s="176" cm="1">
        <f t="array" ref="BA194">_xlfn.XLOOKUP(BA$1,'PY1 Data(H)'!$A$1:$CZ$1,_xlfn.XLOOKUP($A194,'PY1 Data(H)'!$A$1:$A$288,'PY1 Data(H)'!$A$1:$CZ$288))</f>
        <v>0</v>
      </c>
      <c r="BB194" s="176" cm="1">
        <f t="array" ref="BB194">_xlfn.XLOOKUP(BB$1,'PY1 Data(H)'!$A$1:$CZ$1,_xlfn.XLOOKUP($A194,'PY1 Data(H)'!$A$1:$A$288,'PY1 Data(H)'!$A$1:$CZ$288))</f>
        <v>7611390</v>
      </c>
      <c r="BC194" s="176" cm="1">
        <f t="array" ref="BC194">_xlfn.XLOOKUP(BC$1,'PY1 Data(H)'!$A$1:$CZ$1,_xlfn.XLOOKUP($A194,'PY1 Data(H)'!$A$1:$A$288,'PY1 Data(H)'!$A$1:$CZ$288))</f>
        <v>0</v>
      </c>
      <c r="BD194" s="176" cm="1">
        <f t="array" ref="BD194">_xlfn.XLOOKUP(BD$1,'PY1 Data(H)'!$A$1:$CZ$1,_xlfn.XLOOKUP($A194,'PY1 Data(H)'!$A$1:$A$288,'PY1 Data(H)'!$A$1:$CZ$288))</f>
        <v>947820</v>
      </c>
      <c r="BE194" s="176" cm="1">
        <f t="array" ref="BE194">_xlfn.XLOOKUP(BE$1,'PY1 Data(H)'!$A$1:$CZ$1,_xlfn.XLOOKUP($A194,'PY1 Data(H)'!$A$1:$A$288,'PY1 Data(H)'!$A$1:$CZ$288))</f>
        <v>0</v>
      </c>
      <c r="BF194" s="176" cm="1">
        <f t="array" ref="BF194">_xlfn.XLOOKUP(BF$1,'PY1 Data(H)'!$A$1:$CZ$1,_xlfn.XLOOKUP($A194,'PY1 Data(H)'!$A$1:$A$288,'PY1 Data(H)'!$A$1:$CZ$288))</f>
        <v>1275849</v>
      </c>
      <c r="BG194" s="176" cm="1">
        <f t="array" ref="BG194">_xlfn.XLOOKUP(BG$1,'PY1 Data(H)'!$A$1:$CZ$1,_xlfn.XLOOKUP($A194,'PY1 Data(H)'!$A$1:$A$288,'PY1 Data(H)'!$A$1:$CZ$288))</f>
        <v>0</v>
      </c>
      <c r="BH194" s="176" cm="1">
        <f t="array" ref="BH194">_xlfn.XLOOKUP(BH$1,'PY1 Data(H)'!$A$1:$CZ$1,_xlfn.XLOOKUP($A194,'PY1 Data(H)'!$A$1:$A$288,'PY1 Data(H)'!$A$1:$CZ$288))</f>
        <v>0</v>
      </c>
      <c r="BI194" s="176" cm="1">
        <f t="array" ref="BI194">_xlfn.XLOOKUP(BI$1,'PY1 Data(H)'!$A$1:$CZ$1,_xlfn.XLOOKUP($A194,'PY1 Data(H)'!$A$1:$A$288,'PY1 Data(H)'!$A$1:$CZ$288))</f>
        <v>0</v>
      </c>
      <c r="BJ194" s="176" cm="1">
        <f t="array" ref="BJ194">_xlfn.XLOOKUP(BJ$1,'PY1 Data(H)'!$A$1:$CZ$1,_xlfn.XLOOKUP($A194,'PY1 Data(H)'!$A$1:$A$288,'PY1 Data(H)'!$A$1:$CZ$288))</f>
        <v>0</v>
      </c>
      <c r="BK194" s="176" cm="1">
        <f t="array" ref="BK194">_xlfn.XLOOKUP(BK$1,'PY1 Data(H)'!$A$1:$CZ$1,_xlfn.XLOOKUP($A194,'PY1 Data(H)'!$A$1:$A$288,'PY1 Data(H)'!$A$1:$CZ$288))</f>
        <v>61389982</v>
      </c>
      <c r="BL194" s="176" cm="1">
        <f t="array" ref="BL194">_xlfn.XLOOKUP(BL$1,'PY1 Data(H)'!$A$1:$CZ$1,_xlfn.XLOOKUP($A194,'PY1 Data(H)'!$A$1:$A$288,'PY1 Data(H)'!$A$1:$CZ$288))</f>
        <v>0</v>
      </c>
      <c r="BM194" s="176" cm="1">
        <f t="array" ref="BM194">_xlfn.XLOOKUP(BM$1,'PY1 Data(H)'!$A$1:$CZ$1,_xlfn.XLOOKUP($A194,'PY1 Data(H)'!$A$1:$A$288,'PY1 Data(H)'!$A$1:$CZ$288))</f>
        <v>0</v>
      </c>
      <c r="BN194" s="176" cm="1">
        <f t="array" ref="BN194">_xlfn.XLOOKUP(BN$1,'PY1 Data(H)'!$A$1:$CZ$1,_xlfn.XLOOKUP($A194,'PY1 Data(H)'!$A$1:$A$288,'PY1 Data(H)'!$A$1:$CZ$288))</f>
        <v>367137</v>
      </c>
      <c r="BO194" s="176" cm="1">
        <f t="array" ref="BO194">_xlfn.XLOOKUP(BO$1,'PY1 Data(H)'!$A$1:$CZ$1,_xlfn.XLOOKUP($A194,'PY1 Data(H)'!$A$1:$A$288,'PY1 Data(H)'!$A$1:$CZ$288))</f>
        <v>559313</v>
      </c>
      <c r="BP194" s="176" cm="1">
        <f t="array" ref="BP194">_xlfn.XLOOKUP(BP$1,'PY1 Data(H)'!$A$1:$CZ$1,_xlfn.XLOOKUP($A194,'PY1 Data(H)'!$A$1:$A$288,'PY1 Data(H)'!$A$1:$CZ$288))</f>
        <v>2206552</v>
      </c>
      <c r="BQ194" s="176" cm="1">
        <f t="array" ref="BQ194">_xlfn.XLOOKUP(BQ$1,'PY1 Data(H)'!$A$1:$CZ$1,_xlfn.XLOOKUP($A194,'PY1 Data(H)'!$A$1:$A$288,'PY1 Data(H)'!$A$1:$CZ$288))</f>
        <v>0</v>
      </c>
      <c r="BR194" s="176" cm="1">
        <f t="array" ref="BR194">_xlfn.XLOOKUP(BR$1,'PY1 Data(H)'!$A$1:$CZ$1,_xlfn.XLOOKUP($A194,'PY1 Data(H)'!$A$1:$A$288,'PY1 Data(H)'!$A$1:$CZ$288))</f>
        <v>1509584</v>
      </c>
      <c r="BS194" s="176" cm="1">
        <f t="array" ref="BS194">_xlfn.XLOOKUP(BS$1,'PY1 Data(H)'!$A$1:$CZ$1,_xlfn.XLOOKUP($A194,'PY1 Data(H)'!$A$1:$A$288,'PY1 Data(H)'!$A$1:$CZ$288))</f>
        <v>1161002</v>
      </c>
      <c r="BT194" s="176" cm="1">
        <f t="array" ref="BT194">_xlfn.XLOOKUP(BT$1,'PY1 Data(H)'!$A$1:$CZ$1,_xlfn.XLOOKUP($A194,'PY1 Data(H)'!$A$1:$A$288,'PY1 Data(H)'!$A$1:$CZ$288))</f>
        <v>0</v>
      </c>
      <c r="BU194" s="176" cm="1">
        <f t="array" ref="BU194">_xlfn.XLOOKUP(BU$1,'PY1 Data(H)'!$A$1:$CZ$1,_xlfn.XLOOKUP($A194,'PY1 Data(H)'!$A$1:$A$288,'PY1 Data(H)'!$A$1:$CZ$288))</f>
        <v>156670</v>
      </c>
      <c r="BV194" s="176" cm="1">
        <f t="array" ref="BV194">_xlfn.XLOOKUP(BV$1,'PY1 Data(H)'!$A$1:$CZ$1,_xlfn.XLOOKUP($A194,'PY1 Data(H)'!$A$1:$A$288,'PY1 Data(H)'!$A$1:$CZ$288))</f>
        <v>2408404</v>
      </c>
      <c r="BW194" s="176" cm="1">
        <f t="array" ref="BW194">_xlfn.XLOOKUP(BW$1,'PY1 Data(H)'!$A$1:$CZ$1,_xlfn.XLOOKUP($A194,'PY1 Data(H)'!$A$1:$A$288,'PY1 Data(H)'!$A$1:$CZ$288))</f>
        <v>0</v>
      </c>
      <c r="BX194" s="176" cm="1">
        <f t="array" ref="BX194">_xlfn.XLOOKUP(BX$1,'PY1 Data(H)'!$A$1:$CZ$1,_xlfn.XLOOKUP($A194,'PY1 Data(H)'!$A$1:$A$288,'PY1 Data(H)'!$A$1:$CZ$288))</f>
        <v>1629235</v>
      </c>
      <c r="BY194" s="176" cm="1">
        <f t="array" ref="BY194">_xlfn.XLOOKUP(BY$1,'PY1 Data(H)'!$A$1:$CZ$1,_xlfn.XLOOKUP($A194,'PY1 Data(H)'!$A$1:$A$288,'PY1 Data(H)'!$A$1:$CZ$288))</f>
        <v>0</v>
      </c>
      <c r="BZ194" s="176" cm="1">
        <f t="array" ref="BZ194">_xlfn.XLOOKUP(BZ$1,'PY1 Data(H)'!$A$1:$CZ$1,_xlfn.XLOOKUP($A194,'PY1 Data(H)'!$A$1:$A$288,'PY1 Data(H)'!$A$1:$CZ$288))</f>
        <v>142821</v>
      </c>
      <c r="CA194" s="176" cm="1">
        <f t="array" ref="CA194">_xlfn.XLOOKUP(CA$1,'PY1 Data(H)'!$A$1:$CZ$1,_xlfn.XLOOKUP($A194,'PY1 Data(H)'!$A$1:$A$288,'PY1 Data(H)'!$A$1:$CZ$288))</f>
        <v>5521661</v>
      </c>
      <c r="CB194" s="176" cm="1">
        <f t="array" ref="CB194">_xlfn.XLOOKUP(CB$1,'PY1 Data(H)'!$A$1:$CZ$1,_xlfn.XLOOKUP($A194,'PY1 Data(H)'!$A$1:$A$288,'PY1 Data(H)'!$A$1:$CZ$288))</f>
        <v>0</v>
      </c>
      <c r="CC194" s="176" cm="1">
        <f t="array" ref="CC194">_xlfn.XLOOKUP(CC$1,'PY1 Data(H)'!$A$1:$CZ$1,_xlfn.XLOOKUP($A194,'PY1 Data(H)'!$A$1:$A$288,'PY1 Data(H)'!$A$1:$CZ$288))</f>
        <v>0</v>
      </c>
      <c r="CD194" s="176" cm="1">
        <f t="array" ref="CD194">_xlfn.XLOOKUP(CD$1,'PY1 Data(H)'!$A$1:$CZ$1,_xlfn.XLOOKUP($A194,'PY1 Data(H)'!$A$1:$A$288,'PY1 Data(H)'!$A$1:$CZ$288))</f>
        <v>0</v>
      </c>
      <c r="CE194" s="176" cm="1">
        <f t="array" ref="CE194">_xlfn.XLOOKUP(CE$1,'PY1 Data(H)'!$A$1:$CZ$1,_xlfn.XLOOKUP($A194,'PY1 Data(H)'!$A$1:$A$288,'PY1 Data(H)'!$A$1:$CZ$288))</f>
        <v>1261141</v>
      </c>
      <c r="CF194" s="176" cm="1">
        <f t="array" ref="CF194">_xlfn.XLOOKUP(CF$1,'PY1 Data(H)'!$A$1:$CZ$1,_xlfn.XLOOKUP($A194,'PY1 Data(H)'!$A$1:$A$288,'PY1 Data(H)'!$A$1:$CZ$288))</f>
        <v>437932</v>
      </c>
      <c r="CG194" s="176" cm="1">
        <f t="array" ref="CG194">_xlfn.XLOOKUP(CG$1,'PY1 Data(H)'!$A$1:$CZ$1,_xlfn.XLOOKUP($A194,'PY1 Data(H)'!$A$1:$A$288,'PY1 Data(H)'!$A$1:$CZ$288))</f>
        <v>0</v>
      </c>
      <c r="CH194" s="176" cm="1">
        <f t="array" ref="CH194">_xlfn.XLOOKUP(CH$1,'PY1 Data(H)'!$A$1:$CZ$1,_xlfn.XLOOKUP($A194,'PY1 Data(H)'!$A$1:$A$288,'PY1 Data(H)'!$A$1:$CZ$288))</f>
        <v>0</v>
      </c>
      <c r="CI194" s="176" cm="1">
        <f t="array" ref="CI194">_xlfn.XLOOKUP(CI$1,'PY1 Data(H)'!$A$1:$CZ$1,_xlfn.XLOOKUP($A194,'PY1 Data(H)'!$A$1:$A$288,'PY1 Data(H)'!$A$1:$CZ$288))</f>
        <v>0</v>
      </c>
      <c r="CJ194" s="176" cm="1">
        <f t="array" ref="CJ194">_xlfn.XLOOKUP(CJ$1,'PY1 Data(H)'!$A$1:$CZ$1,_xlfn.XLOOKUP($A194,'PY1 Data(H)'!$A$1:$A$288,'PY1 Data(H)'!$A$1:$CZ$288))</f>
        <v>0</v>
      </c>
      <c r="CK194" s="176" cm="1">
        <f t="array" ref="CK194">_xlfn.XLOOKUP(CK$1,'PY1 Data(H)'!$A$1:$CZ$1,_xlfn.XLOOKUP($A194,'PY1 Data(H)'!$A$1:$A$288,'PY1 Data(H)'!$A$1:$CZ$288))</f>
        <v>0</v>
      </c>
      <c r="CL194" s="176" cm="1">
        <f t="array" ref="CL194">_xlfn.XLOOKUP(CL$1,'PY1 Data(H)'!$A$1:$CZ$1,_xlfn.XLOOKUP($A194,'PY1 Data(H)'!$A$1:$A$288,'PY1 Data(H)'!$A$1:$CZ$288))</f>
        <v>0</v>
      </c>
      <c r="CM194" s="176" cm="1">
        <f t="array" ref="CM194">_xlfn.XLOOKUP(CM$1,'PY1 Data(H)'!$A$1:$CZ$1,_xlfn.XLOOKUP($A194,'PY1 Data(H)'!$A$1:$A$288,'PY1 Data(H)'!$A$1:$CZ$288))</f>
        <v>0</v>
      </c>
      <c r="CN194" s="176" cm="1">
        <f t="array" ref="CN194">_xlfn.XLOOKUP(CN$1,'PY1 Data(H)'!$A$1:$CZ$1,_xlfn.XLOOKUP($A194,'PY1 Data(H)'!$A$1:$A$288,'PY1 Data(H)'!$A$1:$CZ$288))</f>
        <v>0</v>
      </c>
      <c r="CO194" s="176" cm="1">
        <f t="array" ref="CO194">_xlfn.XLOOKUP(CO$1,'PY1 Data(H)'!$A$1:$CZ$1,_xlfn.XLOOKUP($A194,'PY1 Data(H)'!$A$1:$A$288,'PY1 Data(H)'!$A$1:$CZ$288))</f>
        <v>2240511</v>
      </c>
      <c r="CP194" s="176" cm="1">
        <f t="array" ref="CP194">_xlfn.XLOOKUP(CP$1,'PY1 Data(H)'!$A$1:$CZ$1,_xlfn.XLOOKUP($A194,'PY1 Data(H)'!$A$1:$A$288,'PY1 Data(H)'!$A$1:$CZ$288))</f>
        <v>0</v>
      </c>
      <c r="CQ194" s="176" cm="1">
        <f t="array" ref="CQ194">_xlfn.XLOOKUP(CQ$1,'PY1 Data(H)'!$A$1:$CZ$1,_xlfn.XLOOKUP($A194,'PY1 Data(H)'!$A$1:$A$288,'PY1 Data(H)'!$A$1:$CZ$288))</f>
        <v>2736836</v>
      </c>
      <c r="CR194" s="176" cm="1">
        <f t="array" ref="CR194">_xlfn.XLOOKUP(CR$1,'PY1 Data(H)'!$A$1:$CZ$1,_xlfn.XLOOKUP($A194,'PY1 Data(H)'!$A$1:$A$288,'PY1 Data(H)'!$A$1:$CZ$288))</f>
        <v>0</v>
      </c>
      <c r="CS194" s="176" cm="1">
        <f t="array" ref="CS194">_xlfn.XLOOKUP(CS$1,'PY1 Data(H)'!$A$1:$CZ$1,_xlfn.XLOOKUP($A194,'PY1 Data(H)'!$A$1:$A$288,'PY1 Data(H)'!$A$1:$CZ$288))</f>
        <v>0</v>
      </c>
      <c r="CT194" s="176" cm="1">
        <f t="array" ref="CT194">_xlfn.XLOOKUP(CT$1,'PY1 Data(H)'!$A$1:$CZ$1,_xlfn.XLOOKUP($A194,'PY1 Data(H)'!$A$1:$A$288,'PY1 Data(H)'!$A$1:$CZ$288))</f>
        <v>3385108</v>
      </c>
      <c r="CU194" s="176" cm="1">
        <f t="array" ref="CU194">_xlfn.XLOOKUP(CU$1,'PY1 Data(H)'!$A$1:$CZ$1,_xlfn.XLOOKUP($A194,'PY1 Data(H)'!$A$1:$A$288,'PY1 Data(H)'!$A$1:$CZ$288))</f>
        <v>0</v>
      </c>
      <c r="CV194" s="176" cm="1">
        <f t="array" ref="CV194">_xlfn.XLOOKUP(CV$1,'PY1 Data(H)'!$A$1:$CZ$1,_xlfn.XLOOKUP($A194,'PY1 Data(H)'!$A$1:$A$288,'PY1 Data(H)'!$A$1:$CZ$288))</f>
        <v>0</v>
      </c>
      <c r="CW194" s="176" cm="1">
        <f t="array" ref="CW194">_xlfn.XLOOKUP(CW$1,'PY1 Data(H)'!$A$1:$CZ$1,_xlfn.XLOOKUP($A194,'PY1 Data(H)'!$A$1:$A$288,'PY1 Data(H)'!$A$1:$CZ$288))</f>
        <v>0</v>
      </c>
      <c r="CX194" s="176" cm="1">
        <f t="array" ref="CX194">_xlfn.XLOOKUP(CX$1,'PY1 Data(H)'!$A$1:$CZ$1,_xlfn.XLOOKUP($A194,'PY1 Data(H)'!$A$1:$A$288,'PY1 Data(H)'!$A$1:$CZ$288))</f>
        <v>0</v>
      </c>
      <c r="CY194" s="176" cm="1">
        <f t="array" ref="CY194">_xlfn.XLOOKUP(CY$1,'PY1 Data(H)'!$A$1:$CZ$1,_xlfn.XLOOKUP($A194,'PY1 Data(H)'!$A$1:$A$288,'PY1 Data(H)'!$A$1:$CZ$288))</f>
        <v>0</v>
      </c>
    </row>
    <row r="195" spans="1:103" x14ac:dyDescent="0.3">
      <c r="D195" s="176" t="e" cm="1">
        <f t="array" ref="D195">_xlfn.XLOOKUP(D$1,'PY1 Data(H)'!$A$1:$CZ$1,_xlfn.XLOOKUP($A195,'PY1 Data(H)'!$A$1:$A$288,'PY1 Data(H)'!$A$1:$CZ$288))</f>
        <v>#N/A</v>
      </c>
      <c r="E195" s="176" t="e" cm="1">
        <f t="array" ref="E195">_xlfn.XLOOKUP(E$1,'PY1 Data(H)'!$A$1:$CZ$1,_xlfn.XLOOKUP($A195,'PY1 Data(H)'!$A$1:$A$288,'PY1 Data(H)'!$A$1:$CZ$288))</f>
        <v>#N/A</v>
      </c>
      <c r="F195" s="176" t="e" cm="1">
        <f t="array" ref="F195">_xlfn.XLOOKUP(F$1,'PY1 Data(H)'!$A$1:$CZ$1,_xlfn.XLOOKUP($A195,'PY1 Data(H)'!$A$1:$A$288,'PY1 Data(H)'!$A$1:$CZ$288))</f>
        <v>#N/A</v>
      </c>
      <c r="G195" s="176" t="e" cm="1">
        <f t="array" ref="G195">_xlfn.XLOOKUP(G$1,'PY1 Data(H)'!$A$1:$CZ$1,_xlfn.XLOOKUP($A195,'PY1 Data(H)'!$A$1:$A$288,'PY1 Data(H)'!$A$1:$CZ$288))</f>
        <v>#N/A</v>
      </c>
      <c r="H195" s="176" t="e" cm="1">
        <f t="array" ref="H195">_xlfn.XLOOKUP(H$1,'PY1 Data(H)'!$A$1:$CZ$1,_xlfn.XLOOKUP($A195,'PY1 Data(H)'!$A$1:$A$288,'PY1 Data(H)'!$A$1:$CZ$288))</f>
        <v>#N/A</v>
      </c>
      <c r="I195" s="176" t="e" cm="1">
        <f t="array" ref="I195">_xlfn.XLOOKUP(I$1,'PY1 Data(H)'!$A$1:$CZ$1,_xlfn.XLOOKUP($A195,'PY1 Data(H)'!$A$1:$A$288,'PY1 Data(H)'!$A$1:$CZ$288))</f>
        <v>#N/A</v>
      </c>
      <c r="J195" s="176" t="e" cm="1">
        <f t="array" ref="J195">_xlfn.XLOOKUP(J$1,'PY1 Data(H)'!$A$1:$CZ$1,_xlfn.XLOOKUP($A195,'PY1 Data(H)'!$A$1:$A$288,'PY1 Data(H)'!$A$1:$CZ$288))</f>
        <v>#N/A</v>
      </c>
      <c r="K195" s="176" t="e" cm="1">
        <f t="array" ref="K195">_xlfn.XLOOKUP(K$1,'PY1 Data(H)'!$A$1:$CZ$1,_xlfn.XLOOKUP($A195,'PY1 Data(H)'!$A$1:$A$288,'PY1 Data(H)'!$A$1:$CZ$288))</f>
        <v>#N/A</v>
      </c>
      <c r="L195" s="176" t="e" cm="1">
        <f t="array" ref="L195">_xlfn.XLOOKUP(L$1,'PY1 Data(H)'!$A$1:$CZ$1,_xlfn.XLOOKUP($A195,'PY1 Data(H)'!$A$1:$A$288,'PY1 Data(H)'!$A$1:$CZ$288))</f>
        <v>#N/A</v>
      </c>
      <c r="M195" s="176" t="e" cm="1">
        <f t="array" ref="M195">_xlfn.XLOOKUP(M$1,'PY1 Data(H)'!$A$1:$CZ$1,_xlfn.XLOOKUP($A195,'PY1 Data(H)'!$A$1:$A$288,'PY1 Data(H)'!$A$1:$CZ$288))</f>
        <v>#N/A</v>
      </c>
      <c r="N195" s="176" t="e" cm="1">
        <f t="array" ref="N195">_xlfn.XLOOKUP(N$1,'PY1 Data(H)'!$A$1:$CZ$1,_xlfn.XLOOKUP($A195,'PY1 Data(H)'!$A$1:$A$288,'PY1 Data(H)'!$A$1:$CZ$288))</f>
        <v>#N/A</v>
      </c>
      <c r="O195" s="176" t="e" cm="1">
        <f t="array" ref="O195">_xlfn.XLOOKUP(O$1,'PY1 Data(H)'!$A$1:$CZ$1,_xlfn.XLOOKUP($A195,'PY1 Data(H)'!$A$1:$A$288,'PY1 Data(H)'!$A$1:$CZ$288))</f>
        <v>#N/A</v>
      </c>
      <c r="P195" s="176" t="e" cm="1">
        <f t="array" ref="P195">_xlfn.XLOOKUP(P$1,'PY1 Data(H)'!$A$1:$CZ$1,_xlfn.XLOOKUP($A195,'PY1 Data(H)'!$A$1:$A$288,'PY1 Data(H)'!$A$1:$CZ$288))</f>
        <v>#N/A</v>
      </c>
      <c r="Q195" s="176" t="e" cm="1">
        <f t="array" ref="Q195">_xlfn.XLOOKUP(Q$1,'PY1 Data(H)'!$A$1:$CZ$1,_xlfn.XLOOKUP($A195,'PY1 Data(H)'!$A$1:$A$288,'PY1 Data(H)'!$A$1:$CZ$288))</f>
        <v>#N/A</v>
      </c>
      <c r="R195" s="176" t="e" cm="1">
        <f t="array" ref="R195">_xlfn.XLOOKUP(R$1,'PY1 Data(H)'!$A$1:$CZ$1,_xlfn.XLOOKUP($A195,'PY1 Data(H)'!$A$1:$A$288,'PY1 Data(H)'!$A$1:$CZ$288))</f>
        <v>#N/A</v>
      </c>
      <c r="S195" s="176" t="e" cm="1">
        <f t="array" ref="S195">_xlfn.XLOOKUP(S$1,'PY1 Data(H)'!$A$1:$CZ$1,_xlfn.XLOOKUP($A195,'PY1 Data(H)'!$A$1:$A$288,'PY1 Data(H)'!$A$1:$CZ$288))</f>
        <v>#N/A</v>
      </c>
      <c r="T195" s="176" t="e" cm="1">
        <f t="array" ref="T195">_xlfn.XLOOKUP(T$1,'PY1 Data(H)'!$A$1:$CZ$1,_xlfn.XLOOKUP($A195,'PY1 Data(H)'!$A$1:$A$288,'PY1 Data(H)'!$A$1:$CZ$288))</f>
        <v>#N/A</v>
      </c>
      <c r="U195" s="176" t="e" cm="1">
        <f t="array" ref="U195">_xlfn.XLOOKUP(U$1,'PY1 Data(H)'!$A$1:$CZ$1,_xlfn.XLOOKUP($A195,'PY1 Data(H)'!$A$1:$A$288,'PY1 Data(H)'!$A$1:$CZ$288))</f>
        <v>#N/A</v>
      </c>
      <c r="V195" s="176" t="e" cm="1">
        <f t="array" ref="V195">_xlfn.XLOOKUP(V$1,'PY1 Data(H)'!$A$1:$CZ$1,_xlfn.XLOOKUP($A195,'PY1 Data(H)'!$A$1:$A$288,'PY1 Data(H)'!$A$1:$CZ$288))</f>
        <v>#N/A</v>
      </c>
      <c r="W195" s="176" t="e" cm="1">
        <f t="array" ref="W195">_xlfn.XLOOKUP(W$1,'PY1 Data(H)'!$A$1:$CZ$1,_xlfn.XLOOKUP($A195,'PY1 Data(H)'!$A$1:$A$288,'PY1 Data(H)'!$A$1:$CZ$288))</f>
        <v>#N/A</v>
      </c>
      <c r="X195" s="176" t="e" cm="1">
        <f t="array" ref="X195">_xlfn.XLOOKUP(X$1,'PY1 Data(H)'!$A$1:$CZ$1,_xlfn.XLOOKUP($A195,'PY1 Data(H)'!$A$1:$A$288,'PY1 Data(H)'!$A$1:$CZ$288))</f>
        <v>#N/A</v>
      </c>
      <c r="Y195" s="176" t="e" cm="1">
        <f t="array" ref="Y195">_xlfn.XLOOKUP(Y$1,'PY1 Data(H)'!$A$1:$CZ$1,_xlfn.XLOOKUP($A195,'PY1 Data(H)'!$A$1:$A$288,'PY1 Data(H)'!$A$1:$CZ$288))</f>
        <v>#N/A</v>
      </c>
      <c r="Z195" s="176" t="e" cm="1">
        <f t="array" ref="Z195">_xlfn.XLOOKUP(Z$1,'PY1 Data(H)'!$A$1:$CZ$1,_xlfn.XLOOKUP($A195,'PY1 Data(H)'!$A$1:$A$288,'PY1 Data(H)'!$A$1:$CZ$288))</f>
        <v>#N/A</v>
      </c>
      <c r="AA195" s="176" t="e" cm="1">
        <f t="array" ref="AA195">_xlfn.XLOOKUP(AA$1,'PY1 Data(H)'!$A$1:$CZ$1,_xlfn.XLOOKUP($A195,'PY1 Data(H)'!$A$1:$A$288,'PY1 Data(H)'!$A$1:$CZ$288))</f>
        <v>#N/A</v>
      </c>
      <c r="AB195" s="176" t="e" cm="1">
        <f t="array" ref="AB195">_xlfn.XLOOKUP(AB$1,'PY1 Data(H)'!$A$1:$CZ$1,_xlfn.XLOOKUP($A195,'PY1 Data(H)'!$A$1:$A$288,'PY1 Data(H)'!$A$1:$CZ$288))</f>
        <v>#N/A</v>
      </c>
      <c r="AC195" s="176" t="e" cm="1">
        <f t="array" ref="AC195">_xlfn.XLOOKUP(AC$1,'PY1 Data(H)'!$A$1:$CZ$1,_xlfn.XLOOKUP($A195,'PY1 Data(H)'!$A$1:$A$288,'PY1 Data(H)'!$A$1:$CZ$288))</f>
        <v>#N/A</v>
      </c>
      <c r="AD195" s="176" t="e" cm="1">
        <f t="array" ref="AD195">_xlfn.XLOOKUP(AD$1,'PY1 Data(H)'!$A$1:$CZ$1,_xlfn.XLOOKUP($A195,'PY1 Data(H)'!$A$1:$A$288,'PY1 Data(H)'!$A$1:$CZ$288))</f>
        <v>#N/A</v>
      </c>
      <c r="AE195" s="176" t="e" cm="1">
        <f t="array" ref="AE195">_xlfn.XLOOKUP(AE$1,'PY1 Data(H)'!$A$1:$CZ$1,_xlfn.XLOOKUP($A195,'PY1 Data(H)'!$A$1:$A$288,'PY1 Data(H)'!$A$1:$CZ$288))</f>
        <v>#N/A</v>
      </c>
      <c r="AF195" s="176" t="e" cm="1">
        <f t="array" ref="AF195">_xlfn.XLOOKUP(AF$1,'PY1 Data(H)'!$A$1:$CZ$1,_xlfn.XLOOKUP($A195,'PY1 Data(H)'!$A$1:$A$288,'PY1 Data(H)'!$A$1:$CZ$288))</f>
        <v>#N/A</v>
      </c>
      <c r="AG195" s="176" t="e" cm="1">
        <f t="array" ref="AG195">_xlfn.XLOOKUP(AG$1,'PY1 Data(H)'!$A$1:$CZ$1,_xlfn.XLOOKUP($A195,'PY1 Data(H)'!$A$1:$A$288,'PY1 Data(H)'!$A$1:$CZ$288))</f>
        <v>#N/A</v>
      </c>
      <c r="AH195" s="176" t="e" cm="1">
        <f t="array" ref="AH195">_xlfn.XLOOKUP(AH$1,'PY1 Data(H)'!$A$1:$CZ$1,_xlfn.XLOOKUP($A195,'PY1 Data(H)'!$A$1:$A$288,'PY1 Data(H)'!$A$1:$CZ$288))</f>
        <v>#N/A</v>
      </c>
      <c r="AI195" s="176" t="e" cm="1">
        <f t="array" ref="AI195">_xlfn.XLOOKUP(AI$1,'PY1 Data(H)'!$A$1:$CZ$1,_xlfn.XLOOKUP($A195,'PY1 Data(H)'!$A$1:$A$288,'PY1 Data(H)'!$A$1:$CZ$288))</f>
        <v>#N/A</v>
      </c>
      <c r="AJ195" s="176" t="e" cm="1">
        <f t="array" ref="AJ195">_xlfn.XLOOKUP(AJ$1,'PY1 Data(H)'!$A$1:$CZ$1,_xlfn.XLOOKUP($A195,'PY1 Data(H)'!$A$1:$A$288,'PY1 Data(H)'!$A$1:$CZ$288))</f>
        <v>#N/A</v>
      </c>
      <c r="AK195" s="176" t="e" cm="1">
        <f t="array" ref="AK195">_xlfn.XLOOKUP(AK$1,'PY1 Data(H)'!$A$1:$CZ$1,_xlfn.XLOOKUP($A195,'PY1 Data(H)'!$A$1:$A$288,'PY1 Data(H)'!$A$1:$CZ$288))</f>
        <v>#N/A</v>
      </c>
      <c r="AL195" s="176" t="e" cm="1">
        <f t="array" ref="AL195">_xlfn.XLOOKUP(AL$1,'PY1 Data(H)'!$A$1:$CZ$1,_xlfn.XLOOKUP($A195,'PY1 Data(H)'!$A$1:$A$288,'PY1 Data(H)'!$A$1:$CZ$288))</f>
        <v>#N/A</v>
      </c>
      <c r="AM195" s="176" t="e" cm="1">
        <f t="array" ref="AM195">_xlfn.XLOOKUP(AM$1,'PY1 Data(H)'!$A$1:$CZ$1,_xlfn.XLOOKUP($A195,'PY1 Data(H)'!$A$1:$A$288,'PY1 Data(H)'!$A$1:$CZ$288))</f>
        <v>#N/A</v>
      </c>
      <c r="AN195" s="176" t="e" cm="1">
        <f t="array" ref="AN195">_xlfn.XLOOKUP(AN$1,'PY1 Data(H)'!$A$1:$CZ$1,_xlfn.XLOOKUP($A195,'PY1 Data(H)'!$A$1:$A$288,'PY1 Data(H)'!$A$1:$CZ$288))</f>
        <v>#N/A</v>
      </c>
      <c r="AO195" s="176" t="e" cm="1">
        <f t="array" ref="AO195">_xlfn.XLOOKUP(AO$1,'PY1 Data(H)'!$A$1:$CZ$1,_xlfn.XLOOKUP($A195,'PY1 Data(H)'!$A$1:$A$288,'PY1 Data(H)'!$A$1:$CZ$288))</f>
        <v>#N/A</v>
      </c>
      <c r="AP195" s="176" t="e" cm="1">
        <f t="array" ref="AP195">_xlfn.XLOOKUP(AP$1,'PY1 Data(H)'!$A$1:$CZ$1,_xlfn.XLOOKUP($A195,'PY1 Data(H)'!$A$1:$A$288,'PY1 Data(H)'!$A$1:$CZ$288))</f>
        <v>#N/A</v>
      </c>
      <c r="AQ195" s="176" t="e" cm="1">
        <f t="array" ref="AQ195">_xlfn.XLOOKUP(AQ$1,'PY1 Data(H)'!$A$1:$CZ$1,_xlfn.XLOOKUP($A195,'PY1 Data(H)'!$A$1:$A$288,'PY1 Data(H)'!$A$1:$CZ$288))</f>
        <v>#N/A</v>
      </c>
      <c r="AR195" s="176" t="e" cm="1">
        <f t="array" ref="AR195">_xlfn.XLOOKUP(AR$1,'PY1 Data(H)'!$A$1:$CZ$1,_xlfn.XLOOKUP($A195,'PY1 Data(H)'!$A$1:$A$288,'PY1 Data(H)'!$A$1:$CZ$288))</f>
        <v>#N/A</v>
      </c>
      <c r="AS195" s="176" t="e" cm="1">
        <f t="array" ref="AS195">_xlfn.XLOOKUP(AS$1,'PY1 Data(H)'!$A$1:$CZ$1,_xlfn.XLOOKUP($A195,'PY1 Data(H)'!$A$1:$A$288,'PY1 Data(H)'!$A$1:$CZ$288))</f>
        <v>#N/A</v>
      </c>
      <c r="AT195" s="176" t="e" cm="1">
        <f t="array" ref="AT195">_xlfn.XLOOKUP(AT$1,'PY1 Data(H)'!$A$1:$CZ$1,_xlfn.XLOOKUP($A195,'PY1 Data(H)'!$A$1:$A$288,'PY1 Data(H)'!$A$1:$CZ$288))</f>
        <v>#N/A</v>
      </c>
      <c r="AU195" s="176" t="e" cm="1">
        <f t="array" ref="AU195">_xlfn.XLOOKUP(AU$1,'PY1 Data(H)'!$A$1:$CZ$1,_xlfn.XLOOKUP($A195,'PY1 Data(H)'!$A$1:$A$288,'PY1 Data(H)'!$A$1:$CZ$288))</f>
        <v>#N/A</v>
      </c>
      <c r="AV195" s="176" t="e" cm="1">
        <f t="array" ref="AV195">_xlfn.XLOOKUP(AV$1,'PY1 Data(H)'!$A$1:$CZ$1,_xlfn.XLOOKUP($A195,'PY1 Data(H)'!$A$1:$A$288,'PY1 Data(H)'!$A$1:$CZ$288))</f>
        <v>#N/A</v>
      </c>
      <c r="AW195" s="176" t="e" cm="1">
        <f t="array" ref="AW195">_xlfn.XLOOKUP(AW$1,'PY1 Data(H)'!$A$1:$CZ$1,_xlfn.XLOOKUP($A195,'PY1 Data(H)'!$A$1:$A$288,'PY1 Data(H)'!$A$1:$CZ$288))</f>
        <v>#N/A</v>
      </c>
      <c r="AX195" s="176" t="e" cm="1">
        <f t="array" ref="AX195">_xlfn.XLOOKUP(AX$1,'PY1 Data(H)'!$A$1:$CZ$1,_xlfn.XLOOKUP($A195,'PY1 Data(H)'!$A$1:$A$288,'PY1 Data(H)'!$A$1:$CZ$288))</f>
        <v>#N/A</v>
      </c>
      <c r="AY195" s="176" t="e" cm="1">
        <f t="array" ref="AY195">_xlfn.XLOOKUP(AY$1,'PY1 Data(H)'!$A$1:$CZ$1,_xlfn.XLOOKUP($A195,'PY1 Data(H)'!$A$1:$A$288,'PY1 Data(H)'!$A$1:$CZ$288))</f>
        <v>#N/A</v>
      </c>
      <c r="AZ195" s="176" t="e" cm="1">
        <f t="array" ref="AZ195">_xlfn.XLOOKUP(AZ$1,'PY1 Data(H)'!$A$1:$CZ$1,_xlfn.XLOOKUP($A195,'PY1 Data(H)'!$A$1:$A$288,'PY1 Data(H)'!$A$1:$CZ$288))</f>
        <v>#N/A</v>
      </c>
      <c r="BA195" s="176" t="e" cm="1">
        <f t="array" ref="BA195">_xlfn.XLOOKUP(BA$1,'PY1 Data(H)'!$A$1:$CZ$1,_xlfn.XLOOKUP($A195,'PY1 Data(H)'!$A$1:$A$288,'PY1 Data(H)'!$A$1:$CZ$288))</f>
        <v>#N/A</v>
      </c>
      <c r="BB195" s="176" t="e" cm="1">
        <f t="array" ref="BB195">_xlfn.XLOOKUP(BB$1,'PY1 Data(H)'!$A$1:$CZ$1,_xlfn.XLOOKUP($A195,'PY1 Data(H)'!$A$1:$A$288,'PY1 Data(H)'!$A$1:$CZ$288))</f>
        <v>#N/A</v>
      </c>
      <c r="BC195" s="176" t="e" cm="1">
        <f t="array" ref="BC195">_xlfn.XLOOKUP(BC$1,'PY1 Data(H)'!$A$1:$CZ$1,_xlfn.XLOOKUP($A195,'PY1 Data(H)'!$A$1:$A$288,'PY1 Data(H)'!$A$1:$CZ$288))</f>
        <v>#N/A</v>
      </c>
      <c r="BD195" s="176" t="e" cm="1">
        <f t="array" ref="BD195">_xlfn.XLOOKUP(BD$1,'PY1 Data(H)'!$A$1:$CZ$1,_xlfn.XLOOKUP($A195,'PY1 Data(H)'!$A$1:$A$288,'PY1 Data(H)'!$A$1:$CZ$288))</f>
        <v>#N/A</v>
      </c>
      <c r="BE195" s="176" t="e" cm="1">
        <f t="array" ref="BE195">_xlfn.XLOOKUP(BE$1,'PY1 Data(H)'!$A$1:$CZ$1,_xlfn.XLOOKUP($A195,'PY1 Data(H)'!$A$1:$A$288,'PY1 Data(H)'!$A$1:$CZ$288))</f>
        <v>#N/A</v>
      </c>
      <c r="BF195" s="176" t="e" cm="1">
        <f t="array" ref="BF195">_xlfn.XLOOKUP(BF$1,'PY1 Data(H)'!$A$1:$CZ$1,_xlfn.XLOOKUP($A195,'PY1 Data(H)'!$A$1:$A$288,'PY1 Data(H)'!$A$1:$CZ$288))</f>
        <v>#N/A</v>
      </c>
      <c r="BG195" s="176" t="e" cm="1">
        <f t="array" ref="BG195">_xlfn.XLOOKUP(BG$1,'PY1 Data(H)'!$A$1:$CZ$1,_xlfn.XLOOKUP($A195,'PY1 Data(H)'!$A$1:$A$288,'PY1 Data(H)'!$A$1:$CZ$288))</f>
        <v>#N/A</v>
      </c>
      <c r="BH195" s="176" t="e" cm="1">
        <f t="array" ref="BH195">_xlfn.XLOOKUP(BH$1,'PY1 Data(H)'!$A$1:$CZ$1,_xlfn.XLOOKUP($A195,'PY1 Data(H)'!$A$1:$A$288,'PY1 Data(H)'!$A$1:$CZ$288))</f>
        <v>#N/A</v>
      </c>
      <c r="BI195" s="176" t="e" cm="1">
        <f t="array" ref="BI195">_xlfn.XLOOKUP(BI$1,'PY1 Data(H)'!$A$1:$CZ$1,_xlfn.XLOOKUP($A195,'PY1 Data(H)'!$A$1:$A$288,'PY1 Data(H)'!$A$1:$CZ$288))</f>
        <v>#N/A</v>
      </c>
      <c r="BJ195" s="176" t="e" cm="1">
        <f t="array" ref="BJ195">_xlfn.XLOOKUP(BJ$1,'PY1 Data(H)'!$A$1:$CZ$1,_xlfn.XLOOKUP($A195,'PY1 Data(H)'!$A$1:$A$288,'PY1 Data(H)'!$A$1:$CZ$288))</f>
        <v>#N/A</v>
      </c>
      <c r="BK195" s="176" t="e" cm="1">
        <f t="array" ref="BK195">_xlfn.XLOOKUP(BK$1,'PY1 Data(H)'!$A$1:$CZ$1,_xlfn.XLOOKUP($A195,'PY1 Data(H)'!$A$1:$A$288,'PY1 Data(H)'!$A$1:$CZ$288))</f>
        <v>#N/A</v>
      </c>
      <c r="BL195" s="176" t="e" cm="1">
        <f t="array" ref="BL195">_xlfn.XLOOKUP(BL$1,'PY1 Data(H)'!$A$1:$CZ$1,_xlfn.XLOOKUP($A195,'PY1 Data(H)'!$A$1:$A$288,'PY1 Data(H)'!$A$1:$CZ$288))</f>
        <v>#N/A</v>
      </c>
      <c r="BM195" s="176" t="e" cm="1">
        <f t="array" ref="BM195">_xlfn.XLOOKUP(BM$1,'PY1 Data(H)'!$A$1:$CZ$1,_xlfn.XLOOKUP($A195,'PY1 Data(H)'!$A$1:$A$288,'PY1 Data(H)'!$A$1:$CZ$288))</f>
        <v>#N/A</v>
      </c>
      <c r="BN195" s="176" t="e" cm="1">
        <f t="array" ref="BN195">_xlfn.XLOOKUP(BN$1,'PY1 Data(H)'!$A$1:$CZ$1,_xlfn.XLOOKUP($A195,'PY1 Data(H)'!$A$1:$A$288,'PY1 Data(H)'!$A$1:$CZ$288))</f>
        <v>#N/A</v>
      </c>
      <c r="BO195" s="176" t="e" cm="1">
        <f t="array" ref="BO195">_xlfn.XLOOKUP(BO$1,'PY1 Data(H)'!$A$1:$CZ$1,_xlfn.XLOOKUP($A195,'PY1 Data(H)'!$A$1:$A$288,'PY1 Data(H)'!$A$1:$CZ$288))</f>
        <v>#N/A</v>
      </c>
      <c r="BP195" s="176" t="e" cm="1">
        <f t="array" ref="BP195">_xlfn.XLOOKUP(BP$1,'PY1 Data(H)'!$A$1:$CZ$1,_xlfn.XLOOKUP($A195,'PY1 Data(H)'!$A$1:$A$288,'PY1 Data(H)'!$A$1:$CZ$288))</f>
        <v>#N/A</v>
      </c>
      <c r="BQ195" s="176" t="e" cm="1">
        <f t="array" ref="BQ195">_xlfn.XLOOKUP(BQ$1,'PY1 Data(H)'!$A$1:$CZ$1,_xlfn.XLOOKUP($A195,'PY1 Data(H)'!$A$1:$A$288,'PY1 Data(H)'!$A$1:$CZ$288))</f>
        <v>#N/A</v>
      </c>
      <c r="BR195" s="176" t="e" cm="1">
        <f t="array" ref="BR195">_xlfn.XLOOKUP(BR$1,'PY1 Data(H)'!$A$1:$CZ$1,_xlfn.XLOOKUP($A195,'PY1 Data(H)'!$A$1:$A$288,'PY1 Data(H)'!$A$1:$CZ$288))</f>
        <v>#N/A</v>
      </c>
      <c r="BS195" s="176" t="e" cm="1">
        <f t="array" ref="BS195">_xlfn.XLOOKUP(BS$1,'PY1 Data(H)'!$A$1:$CZ$1,_xlfn.XLOOKUP($A195,'PY1 Data(H)'!$A$1:$A$288,'PY1 Data(H)'!$A$1:$CZ$288))</f>
        <v>#N/A</v>
      </c>
      <c r="BT195" s="176" t="e" cm="1">
        <f t="array" ref="BT195">_xlfn.XLOOKUP(BT$1,'PY1 Data(H)'!$A$1:$CZ$1,_xlfn.XLOOKUP($A195,'PY1 Data(H)'!$A$1:$A$288,'PY1 Data(H)'!$A$1:$CZ$288))</f>
        <v>#N/A</v>
      </c>
      <c r="BU195" s="176" t="e" cm="1">
        <f t="array" ref="BU195">_xlfn.XLOOKUP(BU$1,'PY1 Data(H)'!$A$1:$CZ$1,_xlfn.XLOOKUP($A195,'PY1 Data(H)'!$A$1:$A$288,'PY1 Data(H)'!$A$1:$CZ$288))</f>
        <v>#N/A</v>
      </c>
      <c r="BV195" s="176" t="e" cm="1">
        <f t="array" ref="BV195">_xlfn.XLOOKUP(BV$1,'PY1 Data(H)'!$A$1:$CZ$1,_xlfn.XLOOKUP($A195,'PY1 Data(H)'!$A$1:$A$288,'PY1 Data(H)'!$A$1:$CZ$288))</f>
        <v>#N/A</v>
      </c>
      <c r="BW195" s="176" t="e" cm="1">
        <f t="array" ref="BW195">_xlfn.XLOOKUP(BW$1,'PY1 Data(H)'!$A$1:$CZ$1,_xlfn.XLOOKUP($A195,'PY1 Data(H)'!$A$1:$A$288,'PY1 Data(H)'!$A$1:$CZ$288))</f>
        <v>#N/A</v>
      </c>
      <c r="BX195" s="176" t="e" cm="1">
        <f t="array" ref="BX195">_xlfn.XLOOKUP(BX$1,'PY1 Data(H)'!$A$1:$CZ$1,_xlfn.XLOOKUP($A195,'PY1 Data(H)'!$A$1:$A$288,'PY1 Data(H)'!$A$1:$CZ$288))</f>
        <v>#N/A</v>
      </c>
      <c r="BY195" s="176" t="e" cm="1">
        <f t="array" ref="BY195">_xlfn.XLOOKUP(BY$1,'PY1 Data(H)'!$A$1:$CZ$1,_xlfn.XLOOKUP($A195,'PY1 Data(H)'!$A$1:$A$288,'PY1 Data(H)'!$A$1:$CZ$288))</f>
        <v>#N/A</v>
      </c>
      <c r="BZ195" s="176" t="e" cm="1">
        <f t="array" ref="BZ195">_xlfn.XLOOKUP(BZ$1,'PY1 Data(H)'!$A$1:$CZ$1,_xlfn.XLOOKUP($A195,'PY1 Data(H)'!$A$1:$A$288,'PY1 Data(H)'!$A$1:$CZ$288))</f>
        <v>#N/A</v>
      </c>
      <c r="CA195" s="176" t="e" cm="1">
        <f t="array" ref="CA195">_xlfn.XLOOKUP(CA$1,'PY1 Data(H)'!$A$1:$CZ$1,_xlfn.XLOOKUP($A195,'PY1 Data(H)'!$A$1:$A$288,'PY1 Data(H)'!$A$1:$CZ$288))</f>
        <v>#N/A</v>
      </c>
      <c r="CB195" s="176" t="e" cm="1">
        <f t="array" ref="CB195">_xlfn.XLOOKUP(CB$1,'PY1 Data(H)'!$A$1:$CZ$1,_xlfn.XLOOKUP($A195,'PY1 Data(H)'!$A$1:$A$288,'PY1 Data(H)'!$A$1:$CZ$288))</f>
        <v>#N/A</v>
      </c>
      <c r="CC195" s="176" t="e" cm="1">
        <f t="array" ref="CC195">_xlfn.XLOOKUP(CC$1,'PY1 Data(H)'!$A$1:$CZ$1,_xlfn.XLOOKUP($A195,'PY1 Data(H)'!$A$1:$A$288,'PY1 Data(H)'!$A$1:$CZ$288))</f>
        <v>#N/A</v>
      </c>
      <c r="CD195" s="176" t="e" cm="1">
        <f t="array" ref="CD195">_xlfn.XLOOKUP(CD$1,'PY1 Data(H)'!$A$1:$CZ$1,_xlfn.XLOOKUP($A195,'PY1 Data(H)'!$A$1:$A$288,'PY1 Data(H)'!$A$1:$CZ$288))</f>
        <v>#N/A</v>
      </c>
      <c r="CE195" s="176" t="e" cm="1">
        <f t="array" ref="CE195">_xlfn.XLOOKUP(CE$1,'PY1 Data(H)'!$A$1:$CZ$1,_xlfn.XLOOKUP($A195,'PY1 Data(H)'!$A$1:$A$288,'PY1 Data(H)'!$A$1:$CZ$288))</f>
        <v>#N/A</v>
      </c>
      <c r="CF195" s="176" t="e" cm="1">
        <f t="array" ref="CF195">_xlfn.XLOOKUP(CF$1,'PY1 Data(H)'!$A$1:$CZ$1,_xlfn.XLOOKUP($A195,'PY1 Data(H)'!$A$1:$A$288,'PY1 Data(H)'!$A$1:$CZ$288))</f>
        <v>#N/A</v>
      </c>
      <c r="CG195" s="176" t="e" cm="1">
        <f t="array" ref="CG195">_xlfn.XLOOKUP(CG$1,'PY1 Data(H)'!$A$1:$CZ$1,_xlfn.XLOOKUP($A195,'PY1 Data(H)'!$A$1:$A$288,'PY1 Data(H)'!$A$1:$CZ$288))</f>
        <v>#N/A</v>
      </c>
      <c r="CH195" s="176" t="e" cm="1">
        <f t="array" ref="CH195">_xlfn.XLOOKUP(CH$1,'PY1 Data(H)'!$A$1:$CZ$1,_xlfn.XLOOKUP($A195,'PY1 Data(H)'!$A$1:$A$288,'PY1 Data(H)'!$A$1:$CZ$288))</f>
        <v>#N/A</v>
      </c>
      <c r="CI195" s="176" t="e" cm="1">
        <f t="array" ref="CI195">_xlfn.XLOOKUP(CI$1,'PY1 Data(H)'!$A$1:$CZ$1,_xlfn.XLOOKUP($A195,'PY1 Data(H)'!$A$1:$A$288,'PY1 Data(H)'!$A$1:$CZ$288))</f>
        <v>#N/A</v>
      </c>
      <c r="CJ195" s="176" t="e" cm="1">
        <f t="array" ref="CJ195">_xlfn.XLOOKUP(CJ$1,'PY1 Data(H)'!$A$1:$CZ$1,_xlfn.XLOOKUP($A195,'PY1 Data(H)'!$A$1:$A$288,'PY1 Data(H)'!$A$1:$CZ$288))</f>
        <v>#N/A</v>
      </c>
      <c r="CK195" s="176" t="e" cm="1">
        <f t="array" ref="CK195">_xlfn.XLOOKUP(CK$1,'PY1 Data(H)'!$A$1:$CZ$1,_xlfn.XLOOKUP($A195,'PY1 Data(H)'!$A$1:$A$288,'PY1 Data(H)'!$A$1:$CZ$288))</f>
        <v>#N/A</v>
      </c>
      <c r="CL195" s="176" t="e" cm="1">
        <f t="array" ref="CL195">_xlfn.XLOOKUP(CL$1,'PY1 Data(H)'!$A$1:$CZ$1,_xlfn.XLOOKUP($A195,'PY1 Data(H)'!$A$1:$A$288,'PY1 Data(H)'!$A$1:$CZ$288))</f>
        <v>#N/A</v>
      </c>
      <c r="CM195" s="176" t="e" cm="1">
        <f t="array" ref="CM195">_xlfn.XLOOKUP(CM$1,'PY1 Data(H)'!$A$1:$CZ$1,_xlfn.XLOOKUP($A195,'PY1 Data(H)'!$A$1:$A$288,'PY1 Data(H)'!$A$1:$CZ$288))</f>
        <v>#N/A</v>
      </c>
      <c r="CN195" s="176" t="e" cm="1">
        <f t="array" ref="CN195">_xlfn.XLOOKUP(CN$1,'PY1 Data(H)'!$A$1:$CZ$1,_xlfn.XLOOKUP($A195,'PY1 Data(H)'!$A$1:$A$288,'PY1 Data(H)'!$A$1:$CZ$288))</f>
        <v>#N/A</v>
      </c>
      <c r="CO195" s="176" t="e" cm="1">
        <f t="array" ref="CO195">_xlfn.XLOOKUP(CO$1,'PY1 Data(H)'!$A$1:$CZ$1,_xlfn.XLOOKUP($A195,'PY1 Data(H)'!$A$1:$A$288,'PY1 Data(H)'!$A$1:$CZ$288))</f>
        <v>#N/A</v>
      </c>
      <c r="CP195" s="176" t="e" cm="1">
        <f t="array" ref="CP195">_xlfn.XLOOKUP(CP$1,'PY1 Data(H)'!$A$1:$CZ$1,_xlfn.XLOOKUP($A195,'PY1 Data(H)'!$A$1:$A$288,'PY1 Data(H)'!$A$1:$CZ$288))</f>
        <v>#N/A</v>
      </c>
      <c r="CQ195" s="176" t="e" cm="1">
        <f t="array" ref="CQ195">_xlfn.XLOOKUP(CQ$1,'PY1 Data(H)'!$A$1:$CZ$1,_xlfn.XLOOKUP($A195,'PY1 Data(H)'!$A$1:$A$288,'PY1 Data(H)'!$A$1:$CZ$288))</f>
        <v>#N/A</v>
      </c>
      <c r="CR195" s="176" t="e" cm="1">
        <f t="array" ref="CR195">_xlfn.XLOOKUP(CR$1,'PY1 Data(H)'!$A$1:$CZ$1,_xlfn.XLOOKUP($A195,'PY1 Data(H)'!$A$1:$A$288,'PY1 Data(H)'!$A$1:$CZ$288))</f>
        <v>#N/A</v>
      </c>
      <c r="CS195" s="176" t="e" cm="1">
        <f t="array" ref="CS195">_xlfn.XLOOKUP(CS$1,'PY1 Data(H)'!$A$1:$CZ$1,_xlfn.XLOOKUP($A195,'PY1 Data(H)'!$A$1:$A$288,'PY1 Data(H)'!$A$1:$CZ$288))</f>
        <v>#N/A</v>
      </c>
      <c r="CT195" s="176" t="e" cm="1">
        <f t="array" ref="CT195">_xlfn.XLOOKUP(CT$1,'PY1 Data(H)'!$A$1:$CZ$1,_xlfn.XLOOKUP($A195,'PY1 Data(H)'!$A$1:$A$288,'PY1 Data(H)'!$A$1:$CZ$288))</f>
        <v>#N/A</v>
      </c>
      <c r="CU195" s="176" t="e" cm="1">
        <f t="array" ref="CU195">_xlfn.XLOOKUP(CU$1,'PY1 Data(H)'!$A$1:$CZ$1,_xlfn.XLOOKUP($A195,'PY1 Data(H)'!$A$1:$A$288,'PY1 Data(H)'!$A$1:$CZ$288))</f>
        <v>#N/A</v>
      </c>
      <c r="CV195" s="176" t="e" cm="1">
        <f t="array" ref="CV195">_xlfn.XLOOKUP(CV$1,'PY1 Data(H)'!$A$1:$CZ$1,_xlfn.XLOOKUP($A195,'PY1 Data(H)'!$A$1:$A$288,'PY1 Data(H)'!$A$1:$CZ$288))</f>
        <v>#N/A</v>
      </c>
      <c r="CW195" s="176" t="e" cm="1">
        <f t="array" ref="CW195">_xlfn.XLOOKUP(CW$1,'PY1 Data(H)'!$A$1:$CZ$1,_xlfn.XLOOKUP($A195,'PY1 Data(H)'!$A$1:$A$288,'PY1 Data(H)'!$A$1:$CZ$288))</f>
        <v>#N/A</v>
      </c>
      <c r="CX195" s="176" t="e" cm="1">
        <f t="array" ref="CX195">_xlfn.XLOOKUP(CX$1,'PY1 Data(H)'!$A$1:$CZ$1,_xlfn.XLOOKUP($A195,'PY1 Data(H)'!$A$1:$A$288,'PY1 Data(H)'!$A$1:$CZ$288))</f>
        <v>#N/A</v>
      </c>
      <c r="CY195" s="176" t="e" cm="1">
        <f t="array" ref="CY195">_xlfn.XLOOKUP(CY$1,'PY1 Data(H)'!$A$1:$CZ$1,_xlfn.XLOOKUP($A195,'PY1 Data(H)'!$A$1:$A$288,'PY1 Data(H)'!$A$1:$CZ$288))</f>
        <v>#N/A</v>
      </c>
    </row>
    <row r="196" spans="1:103" x14ac:dyDescent="0.3">
      <c r="A196">
        <v>541</v>
      </c>
      <c r="D196" s="176" cm="1">
        <f t="array" ref="D196">_xlfn.XLOOKUP(D$1,'PY1 Data(H)'!$A$1:$CZ$1,_xlfn.XLOOKUP($A196,'PY1 Data(H)'!$A$1:$A$288,'PY1 Data(H)'!$A$1:$CZ$288))</f>
        <v>0</v>
      </c>
      <c r="E196" s="176" cm="1">
        <f t="array" ref="E196">_xlfn.XLOOKUP(E$1,'PY1 Data(H)'!$A$1:$CZ$1,_xlfn.XLOOKUP($A196,'PY1 Data(H)'!$A$1:$A$288,'PY1 Data(H)'!$A$1:$CZ$288))</f>
        <v>117938</v>
      </c>
      <c r="F196" s="176" cm="1">
        <f t="array" ref="F196">_xlfn.XLOOKUP(F$1,'PY1 Data(H)'!$A$1:$CZ$1,_xlfn.XLOOKUP($A196,'PY1 Data(H)'!$A$1:$A$288,'PY1 Data(H)'!$A$1:$CZ$288))</f>
        <v>0</v>
      </c>
      <c r="G196" s="176" cm="1">
        <f t="array" ref="G196">_xlfn.XLOOKUP(G$1,'PY1 Data(H)'!$A$1:$CZ$1,_xlfn.XLOOKUP($A196,'PY1 Data(H)'!$A$1:$A$288,'PY1 Data(H)'!$A$1:$CZ$288))</f>
        <v>0</v>
      </c>
      <c r="H196" s="176" cm="1">
        <f t="array" ref="H196">_xlfn.XLOOKUP(H$1,'PY1 Data(H)'!$A$1:$CZ$1,_xlfn.XLOOKUP($A196,'PY1 Data(H)'!$A$1:$A$288,'PY1 Data(H)'!$A$1:$CZ$288))</f>
        <v>0</v>
      </c>
      <c r="I196" s="176" cm="1">
        <f t="array" ref="I196">_xlfn.XLOOKUP(I$1,'PY1 Data(H)'!$A$1:$CZ$1,_xlfn.XLOOKUP($A196,'PY1 Data(H)'!$A$1:$A$288,'PY1 Data(H)'!$A$1:$CZ$288))</f>
        <v>0</v>
      </c>
      <c r="J196" s="176" cm="1">
        <f t="array" ref="J196">_xlfn.XLOOKUP(J$1,'PY1 Data(H)'!$A$1:$CZ$1,_xlfn.XLOOKUP($A196,'PY1 Data(H)'!$A$1:$A$288,'PY1 Data(H)'!$A$1:$CZ$288))</f>
        <v>563723</v>
      </c>
      <c r="K196" s="176" cm="1">
        <f t="array" ref="K196">_xlfn.XLOOKUP(K$1,'PY1 Data(H)'!$A$1:$CZ$1,_xlfn.XLOOKUP($A196,'PY1 Data(H)'!$A$1:$A$288,'PY1 Data(H)'!$A$1:$CZ$288))</f>
        <v>-116762</v>
      </c>
      <c r="L196" s="176" cm="1">
        <f t="array" ref="L196">_xlfn.XLOOKUP(L$1,'PY1 Data(H)'!$A$1:$CZ$1,_xlfn.XLOOKUP($A196,'PY1 Data(H)'!$A$1:$A$288,'PY1 Data(H)'!$A$1:$CZ$288))</f>
        <v>309469</v>
      </c>
      <c r="M196" s="176" cm="1">
        <f t="array" ref="M196">_xlfn.XLOOKUP(M$1,'PY1 Data(H)'!$A$1:$CZ$1,_xlfn.XLOOKUP($A196,'PY1 Data(H)'!$A$1:$A$288,'PY1 Data(H)'!$A$1:$CZ$288))</f>
        <v>15863527</v>
      </c>
      <c r="N196" s="176" cm="1">
        <f t="array" ref="N196">_xlfn.XLOOKUP(N$1,'PY1 Data(H)'!$A$1:$CZ$1,_xlfn.XLOOKUP($A196,'PY1 Data(H)'!$A$1:$A$288,'PY1 Data(H)'!$A$1:$CZ$288))</f>
        <v>0</v>
      </c>
      <c r="O196" s="176" cm="1">
        <f t="array" ref="O196">_xlfn.XLOOKUP(O$1,'PY1 Data(H)'!$A$1:$CZ$1,_xlfn.XLOOKUP($A196,'PY1 Data(H)'!$A$1:$A$288,'PY1 Data(H)'!$A$1:$CZ$288))</f>
        <v>205008</v>
      </c>
      <c r="P196" s="176" cm="1">
        <f t="array" ref="P196">_xlfn.XLOOKUP(P$1,'PY1 Data(H)'!$A$1:$CZ$1,_xlfn.XLOOKUP($A196,'PY1 Data(H)'!$A$1:$A$288,'PY1 Data(H)'!$A$1:$CZ$288))</f>
        <v>0</v>
      </c>
      <c r="Q196" s="176" cm="1">
        <f t="array" ref="Q196">_xlfn.XLOOKUP(Q$1,'PY1 Data(H)'!$A$1:$CZ$1,_xlfn.XLOOKUP($A196,'PY1 Data(H)'!$A$1:$A$288,'PY1 Data(H)'!$A$1:$CZ$288))</f>
        <v>950131</v>
      </c>
      <c r="R196" s="176" cm="1">
        <f t="array" ref="R196">_xlfn.XLOOKUP(R$1,'PY1 Data(H)'!$A$1:$CZ$1,_xlfn.XLOOKUP($A196,'PY1 Data(H)'!$A$1:$A$288,'PY1 Data(H)'!$A$1:$CZ$288))</f>
        <v>504445</v>
      </c>
      <c r="S196" s="176" cm="1">
        <f t="array" ref="S196">_xlfn.XLOOKUP(S$1,'PY1 Data(H)'!$A$1:$CZ$1,_xlfn.XLOOKUP($A196,'PY1 Data(H)'!$A$1:$A$288,'PY1 Data(H)'!$A$1:$CZ$288))</f>
        <v>-161342</v>
      </c>
      <c r="T196" s="176" cm="1">
        <f t="array" ref="T196">_xlfn.XLOOKUP(T$1,'PY1 Data(H)'!$A$1:$CZ$1,_xlfn.XLOOKUP($A196,'PY1 Data(H)'!$A$1:$A$288,'PY1 Data(H)'!$A$1:$CZ$288))</f>
        <v>0</v>
      </c>
      <c r="U196" s="176" cm="1">
        <f t="array" ref="U196">_xlfn.XLOOKUP(U$1,'PY1 Data(H)'!$A$1:$CZ$1,_xlfn.XLOOKUP($A196,'PY1 Data(H)'!$A$1:$A$288,'PY1 Data(H)'!$A$1:$CZ$288))</f>
        <v>0</v>
      </c>
      <c r="V196" s="176" cm="1">
        <f t="array" ref="V196">_xlfn.XLOOKUP(V$1,'PY1 Data(H)'!$A$1:$CZ$1,_xlfn.XLOOKUP($A196,'PY1 Data(H)'!$A$1:$A$288,'PY1 Data(H)'!$A$1:$CZ$288))</f>
        <v>596604</v>
      </c>
      <c r="W196" s="176" cm="1">
        <f t="array" ref="W196">_xlfn.XLOOKUP(W$1,'PY1 Data(H)'!$A$1:$CZ$1,_xlfn.XLOOKUP($A196,'PY1 Data(H)'!$A$1:$A$288,'PY1 Data(H)'!$A$1:$CZ$288))</f>
        <v>0</v>
      </c>
      <c r="X196" s="176" cm="1">
        <f t="array" ref="X196">_xlfn.XLOOKUP(X$1,'PY1 Data(H)'!$A$1:$CZ$1,_xlfn.XLOOKUP($A196,'PY1 Data(H)'!$A$1:$A$288,'PY1 Data(H)'!$A$1:$CZ$288))</f>
        <v>371242</v>
      </c>
      <c r="Y196" s="176" cm="1">
        <f t="array" ref="Y196">_xlfn.XLOOKUP(Y$1,'PY1 Data(H)'!$A$1:$CZ$1,_xlfn.XLOOKUP($A196,'PY1 Data(H)'!$A$1:$A$288,'PY1 Data(H)'!$A$1:$CZ$288))</f>
        <v>24690</v>
      </c>
      <c r="Z196" s="176" cm="1">
        <f t="array" ref="Z196">_xlfn.XLOOKUP(Z$1,'PY1 Data(H)'!$A$1:$CZ$1,_xlfn.XLOOKUP($A196,'PY1 Data(H)'!$A$1:$A$288,'PY1 Data(H)'!$A$1:$CZ$288))</f>
        <v>0</v>
      </c>
      <c r="AA196" s="176" cm="1">
        <f t="array" ref="AA196">_xlfn.XLOOKUP(AA$1,'PY1 Data(H)'!$A$1:$CZ$1,_xlfn.XLOOKUP($A196,'PY1 Data(H)'!$A$1:$A$288,'PY1 Data(H)'!$A$1:$CZ$288))</f>
        <v>567786</v>
      </c>
      <c r="AB196" s="176" cm="1">
        <f t="array" ref="AB196">_xlfn.XLOOKUP(AB$1,'PY1 Data(H)'!$A$1:$CZ$1,_xlfn.XLOOKUP($A196,'PY1 Data(H)'!$A$1:$A$288,'PY1 Data(H)'!$A$1:$CZ$288))</f>
        <v>699225</v>
      </c>
      <c r="AC196" s="176" cm="1">
        <f t="array" ref="AC196">_xlfn.XLOOKUP(AC$1,'PY1 Data(H)'!$A$1:$CZ$1,_xlfn.XLOOKUP($A196,'PY1 Data(H)'!$A$1:$A$288,'PY1 Data(H)'!$A$1:$CZ$288))</f>
        <v>-38632</v>
      </c>
      <c r="AD196" s="176" cm="1">
        <f t="array" ref="AD196">_xlfn.XLOOKUP(AD$1,'PY1 Data(H)'!$A$1:$CZ$1,_xlfn.XLOOKUP($A196,'PY1 Data(H)'!$A$1:$A$288,'PY1 Data(H)'!$A$1:$CZ$288))</f>
        <v>391736</v>
      </c>
      <c r="AE196" s="176" cm="1">
        <f t="array" ref="AE196">_xlfn.XLOOKUP(AE$1,'PY1 Data(H)'!$A$1:$CZ$1,_xlfn.XLOOKUP($A196,'PY1 Data(H)'!$A$1:$A$288,'PY1 Data(H)'!$A$1:$CZ$288))</f>
        <v>3356280</v>
      </c>
      <c r="AF196" s="176" cm="1">
        <f t="array" ref="AF196">_xlfn.XLOOKUP(AF$1,'PY1 Data(H)'!$A$1:$CZ$1,_xlfn.XLOOKUP($A196,'PY1 Data(H)'!$A$1:$A$288,'PY1 Data(H)'!$A$1:$CZ$288))</f>
        <v>-779043</v>
      </c>
      <c r="AG196" s="176" cm="1">
        <f t="array" ref="AG196">_xlfn.XLOOKUP(AG$1,'PY1 Data(H)'!$A$1:$CZ$1,_xlfn.XLOOKUP($A196,'PY1 Data(H)'!$A$1:$A$288,'PY1 Data(H)'!$A$1:$CZ$288))</f>
        <v>1362445</v>
      </c>
      <c r="AH196" s="176" cm="1">
        <f t="array" ref="AH196">_xlfn.XLOOKUP(AH$1,'PY1 Data(H)'!$A$1:$CZ$1,_xlfn.XLOOKUP($A196,'PY1 Data(H)'!$A$1:$A$288,'PY1 Data(H)'!$A$1:$CZ$288))</f>
        <v>634896</v>
      </c>
      <c r="AI196" s="176" cm="1">
        <f t="array" ref="AI196">_xlfn.XLOOKUP(AI$1,'PY1 Data(H)'!$A$1:$CZ$1,_xlfn.XLOOKUP($A196,'PY1 Data(H)'!$A$1:$A$288,'PY1 Data(H)'!$A$1:$CZ$288))</f>
        <v>5230664</v>
      </c>
      <c r="AJ196" s="176" cm="1">
        <f t="array" ref="AJ196">_xlfn.XLOOKUP(AJ$1,'PY1 Data(H)'!$A$1:$CZ$1,_xlfn.XLOOKUP($A196,'PY1 Data(H)'!$A$1:$A$288,'PY1 Data(H)'!$A$1:$CZ$288))</f>
        <v>257481</v>
      </c>
      <c r="AK196" s="176" cm="1">
        <f t="array" ref="AK196">_xlfn.XLOOKUP(AK$1,'PY1 Data(H)'!$A$1:$CZ$1,_xlfn.XLOOKUP($A196,'PY1 Data(H)'!$A$1:$A$288,'PY1 Data(H)'!$A$1:$CZ$288))</f>
        <v>0</v>
      </c>
      <c r="AL196" s="176" cm="1">
        <f t="array" ref="AL196">_xlfn.XLOOKUP(AL$1,'PY1 Data(H)'!$A$1:$CZ$1,_xlfn.XLOOKUP($A196,'PY1 Data(H)'!$A$1:$A$288,'PY1 Data(H)'!$A$1:$CZ$288))</f>
        <v>5348522</v>
      </c>
      <c r="AM196" s="176" cm="1">
        <f t="array" ref="AM196">_xlfn.XLOOKUP(AM$1,'PY1 Data(H)'!$A$1:$CZ$1,_xlfn.XLOOKUP($A196,'PY1 Data(H)'!$A$1:$A$288,'PY1 Data(H)'!$A$1:$CZ$288))</f>
        <v>0</v>
      </c>
      <c r="AN196" s="176" cm="1">
        <f t="array" ref="AN196">_xlfn.XLOOKUP(AN$1,'PY1 Data(H)'!$A$1:$CZ$1,_xlfn.XLOOKUP($A196,'PY1 Data(H)'!$A$1:$A$288,'PY1 Data(H)'!$A$1:$CZ$288))</f>
        <v>449740</v>
      </c>
      <c r="AO196" s="176" cm="1">
        <f t="array" ref="AO196">_xlfn.XLOOKUP(AO$1,'PY1 Data(H)'!$A$1:$CZ$1,_xlfn.XLOOKUP($A196,'PY1 Data(H)'!$A$1:$A$288,'PY1 Data(H)'!$A$1:$CZ$288))</f>
        <v>0</v>
      </c>
      <c r="AP196" s="176" cm="1">
        <f t="array" ref="AP196">_xlfn.XLOOKUP(AP$1,'PY1 Data(H)'!$A$1:$CZ$1,_xlfn.XLOOKUP($A196,'PY1 Data(H)'!$A$1:$A$288,'PY1 Data(H)'!$A$1:$CZ$288))</f>
        <v>0</v>
      </c>
      <c r="AQ196" s="176" cm="1">
        <f t="array" ref="AQ196">_xlfn.XLOOKUP(AQ$1,'PY1 Data(H)'!$A$1:$CZ$1,_xlfn.XLOOKUP($A196,'PY1 Data(H)'!$A$1:$A$288,'PY1 Data(H)'!$A$1:$CZ$288))</f>
        <v>1012275</v>
      </c>
      <c r="AR196" s="176" cm="1">
        <f t="array" ref="AR196">_xlfn.XLOOKUP(AR$1,'PY1 Data(H)'!$A$1:$CZ$1,_xlfn.XLOOKUP($A196,'PY1 Data(H)'!$A$1:$A$288,'PY1 Data(H)'!$A$1:$CZ$288))</f>
        <v>0</v>
      </c>
      <c r="AS196" s="176" cm="1">
        <f t="array" ref="AS196">_xlfn.XLOOKUP(AS$1,'PY1 Data(H)'!$A$1:$CZ$1,_xlfn.XLOOKUP($A196,'PY1 Data(H)'!$A$1:$A$288,'PY1 Data(H)'!$A$1:$CZ$288))</f>
        <v>548766</v>
      </c>
      <c r="AT196" s="176" cm="1">
        <f t="array" ref="AT196">_xlfn.XLOOKUP(AT$1,'PY1 Data(H)'!$A$1:$CZ$1,_xlfn.XLOOKUP($A196,'PY1 Data(H)'!$A$1:$A$288,'PY1 Data(H)'!$A$1:$CZ$288))</f>
        <v>13457926</v>
      </c>
      <c r="AU196" s="176" cm="1">
        <f t="array" ref="AU196">_xlfn.XLOOKUP(AU$1,'PY1 Data(H)'!$A$1:$CZ$1,_xlfn.XLOOKUP($A196,'PY1 Data(H)'!$A$1:$A$288,'PY1 Data(H)'!$A$1:$CZ$288))</f>
        <v>0</v>
      </c>
      <c r="AV196" s="176" cm="1">
        <f t="array" ref="AV196">_xlfn.XLOOKUP(AV$1,'PY1 Data(H)'!$A$1:$CZ$1,_xlfn.XLOOKUP($A196,'PY1 Data(H)'!$A$1:$A$288,'PY1 Data(H)'!$A$1:$CZ$288))</f>
        <v>-3855</v>
      </c>
      <c r="AW196" s="176" cm="1">
        <f t="array" ref="AW196">_xlfn.XLOOKUP(AW$1,'PY1 Data(H)'!$A$1:$CZ$1,_xlfn.XLOOKUP($A196,'PY1 Data(H)'!$A$1:$A$288,'PY1 Data(H)'!$A$1:$CZ$288))</f>
        <v>-57567</v>
      </c>
      <c r="AX196" s="176" cm="1">
        <f t="array" ref="AX196">_xlfn.XLOOKUP(AX$1,'PY1 Data(H)'!$A$1:$CZ$1,_xlfn.XLOOKUP($A196,'PY1 Data(H)'!$A$1:$A$288,'PY1 Data(H)'!$A$1:$CZ$288))</f>
        <v>716987</v>
      </c>
      <c r="AY196" s="176" cm="1">
        <f t="array" ref="AY196">_xlfn.XLOOKUP(AY$1,'PY1 Data(H)'!$A$1:$CZ$1,_xlfn.XLOOKUP($A196,'PY1 Data(H)'!$A$1:$A$288,'PY1 Data(H)'!$A$1:$CZ$288))</f>
        <v>0</v>
      </c>
      <c r="AZ196" s="176" cm="1">
        <f t="array" ref="AZ196">_xlfn.XLOOKUP(AZ$1,'PY1 Data(H)'!$A$1:$CZ$1,_xlfn.XLOOKUP($A196,'PY1 Data(H)'!$A$1:$A$288,'PY1 Data(H)'!$A$1:$CZ$288))</f>
        <v>0</v>
      </c>
      <c r="BA196" s="176" cm="1">
        <f t="array" ref="BA196">_xlfn.XLOOKUP(BA$1,'PY1 Data(H)'!$A$1:$CZ$1,_xlfn.XLOOKUP($A196,'PY1 Data(H)'!$A$1:$A$288,'PY1 Data(H)'!$A$1:$CZ$288))</f>
        <v>0</v>
      </c>
      <c r="BB196" s="176" cm="1">
        <f t="array" ref="BB196">_xlfn.XLOOKUP(BB$1,'PY1 Data(H)'!$A$1:$CZ$1,_xlfn.XLOOKUP($A196,'PY1 Data(H)'!$A$1:$A$288,'PY1 Data(H)'!$A$1:$CZ$288))</f>
        <v>13223973</v>
      </c>
      <c r="BC196" s="176" cm="1">
        <f t="array" ref="BC196">_xlfn.XLOOKUP(BC$1,'PY1 Data(H)'!$A$1:$CZ$1,_xlfn.XLOOKUP($A196,'PY1 Data(H)'!$A$1:$A$288,'PY1 Data(H)'!$A$1:$CZ$288))</f>
        <v>655078</v>
      </c>
      <c r="BD196" s="176" cm="1">
        <f t="array" ref="BD196">_xlfn.XLOOKUP(BD$1,'PY1 Data(H)'!$A$1:$CZ$1,_xlfn.XLOOKUP($A196,'PY1 Data(H)'!$A$1:$A$288,'PY1 Data(H)'!$A$1:$CZ$288))</f>
        <v>0</v>
      </c>
      <c r="BE196" s="176" cm="1">
        <f t="array" ref="BE196">_xlfn.XLOOKUP(BE$1,'PY1 Data(H)'!$A$1:$CZ$1,_xlfn.XLOOKUP($A196,'PY1 Data(H)'!$A$1:$A$288,'PY1 Data(H)'!$A$1:$CZ$288))</f>
        <v>0</v>
      </c>
      <c r="BF196" s="176" cm="1">
        <f t="array" ref="BF196">_xlfn.XLOOKUP(BF$1,'PY1 Data(H)'!$A$1:$CZ$1,_xlfn.XLOOKUP($A196,'PY1 Data(H)'!$A$1:$A$288,'PY1 Data(H)'!$A$1:$CZ$288))</f>
        <v>6456228</v>
      </c>
      <c r="BG196" s="176" cm="1">
        <f t="array" ref="BG196">_xlfn.XLOOKUP(BG$1,'PY1 Data(H)'!$A$1:$CZ$1,_xlfn.XLOOKUP($A196,'PY1 Data(H)'!$A$1:$A$288,'PY1 Data(H)'!$A$1:$CZ$288))</f>
        <v>0</v>
      </c>
      <c r="BH196" s="176" cm="1">
        <f t="array" ref="BH196">_xlfn.XLOOKUP(BH$1,'PY1 Data(H)'!$A$1:$CZ$1,_xlfn.XLOOKUP($A196,'PY1 Data(H)'!$A$1:$A$288,'PY1 Data(H)'!$A$1:$CZ$288))</f>
        <v>0</v>
      </c>
      <c r="BI196" s="176" cm="1">
        <f t="array" ref="BI196">_xlfn.XLOOKUP(BI$1,'PY1 Data(H)'!$A$1:$CZ$1,_xlfn.XLOOKUP($A196,'PY1 Data(H)'!$A$1:$A$288,'PY1 Data(H)'!$A$1:$CZ$288))</f>
        <v>-151852</v>
      </c>
      <c r="BJ196" s="176" cm="1">
        <f t="array" ref="BJ196">_xlfn.XLOOKUP(BJ$1,'PY1 Data(H)'!$A$1:$CZ$1,_xlfn.XLOOKUP($A196,'PY1 Data(H)'!$A$1:$A$288,'PY1 Data(H)'!$A$1:$CZ$288))</f>
        <v>31700</v>
      </c>
      <c r="BK196" s="176" cm="1">
        <f t="array" ref="BK196">_xlfn.XLOOKUP(BK$1,'PY1 Data(H)'!$A$1:$CZ$1,_xlfn.XLOOKUP($A196,'PY1 Data(H)'!$A$1:$A$288,'PY1 Data(H)'!$A$1:$CZ$288))</f>
        <v>0</v>
      </c>
      <c r="BL196" s="176" cm="1">
        <f t="array" ref="BL196">_xlfn.XLOOKUP(BL$1,'PY1 Data(H)'!$A$1:$CZ$1,_xlfn.XLOOKUP($A196,'PY1 Data(H)'!$A$1:$A$288,'PY1 Data(H)'!$A$1:$CZ$288))</f>
        <v>0</v>
      </c>
      <c r="BM196" s="176" cm="1">
        <f t="array" ref="BM196">_xlfn.XLOOKUP(BM$1,'PY1 Data(H)'!$A$1:$CZ$1,_xlfn.XLOOKUP($A196,'PY1 Data(H)'!$A$1:$A$288,'PY1 Data(H)'!$A$1:$CZ$288))</f>
        <v>1023215</v>
      </c>
      <c r="BN196" s="176" cm="1">
        <f t="array" ref="BN196">_xlfn.XLOOKUP(BN$1,'PY1 Data(H)'!$A$1:$CZ$1,_xlfn.XLOOKUP($A196,'PY1 Data(H)'!$A$1:$A$288,'PY1 Data(H)'!$A$1:$CZ$288))</f>
        <v>3797471</v>
      </c>
      <c r="BO196" s="176" cm="1">
        <f t="array" ref="BO196">_xlfn.XLOOKUP(BO$1,'PY1 Data(H)'!$A$1:$CZ$1,_xlfn.XLOOKUP($A196,'PY1 Data(H)'!$A$1:$A$288,'PY1 Data(H)'!$A$1:$CZ$288))</f>
        <v>849455</v>
      </c>
      <c r="BP196" s="176" cm="1">
        <f t="array" ref="BP196">_xlfn.XLOOKUP(BP$1,'PY1 Data(H)'!$A$1:$CZ$1,_xlfn.XLOOKUP($A196,'PY1 Data(H)'!$A$1:$A$288,'PY1 Data(H)'!$A$1:$CZ$288))</f>
        <v>0</v>
      </c>
      <c r="BQ196" s="176" cm="1">
        <f t="array" ref="BQ196">_xlfn.XLOOKUP(BQ$1,'PY1 Data(H)'!$A$1:$CZ$1,_xlfn.XLOOKUP($A196,'PY1 Data(H)'!$A$1:$A$288,'PY1 Data(H)'!$A$1:$CZ$288))</f>
        <v>-303984</v>
      </c>
      <c r="BR196" s="176" cm="1">
        <f t="array" ref="BR196">_xlfn.XLOOKUP(BR$1,'PY1 Data(H)'!$A$1:$CZ$1,_xlfn.XLOOKUP($A196,'PY1 Data(H)'!$A$1:$A$288,'PY1 Data(H)'!$A$1:$CZ$288))</f>
        <v>0</v>
      </c>
      <c r="BS196" s="176" cm="1">
        <f t="array" ref="BS196">_xlfn.XLOOKUP(BS$1,'PY1 Data(H)'!$A$1:$CZ$1,_xlfn.XLOOKUP($A196,'PY1 Data(H)'!$A$1:$A$288,'PY1 Data(H)'!$A$1:$CZ$288))</f>
        <v>-6716</v>
      </c>
      <c r="BT196" s="176" cm="1">
        <f t="array" ref="BT196">_xlfn.XLOOKUP(BT$1,'PY1 Data(H)'!$A$1:$CZ$1,_xlfn.XLOOKUP($A196,'PY1 Data(H)'!$A$1:$A$288,'PY1 Data(H)'!$A$1:$CZ$288))</f>
        <v>-156493</v>
      </c>
      <c r="BU196" s="176" cm="1">
        <f t="array" ref="BU196">_xlfn.XLOOKUP(BU$1,'PY1 Data(H)'!$A$1:$CZ$1,_xlfn.XLOOKUP($A196,'PY1 Data(H)'!$A$1:$A$288,'PY1 Data(H)'!$A$1:$CZ$288))</f>
        <v>-181204</v>
      </c>
      <c r="BV196" s="176" cm="1">
        <f t="array" ref="BV196">_xlfn.XLOOKUP(BV$1,'PY1 Data(H)'!$A$1:$CZ$1,_xlfn.XLOOKUP($A196,'PY1 Data(H)'!$A$1:$A$288,'PY1 Data(H)'!$A$1:$CZ$288))</f>
        <v>2546905</v>
      </c>
      <c r="BW196" s="176" cm="1">
        <f t="array" ref="BW196">_xlfn.XLOOKUP(BW$1,'PY1 Data(H)'!$A$1:$CZ$1,_xlfn.XLOOKUP($A196,'PY1 Data(H)'!$A$1:$A$288,'PY1 Data(H)'!$A$1:$CZ$288))</f>
        <v>191920</v>
      </c>
      <c r="BX196" s="176" cm="1">
        <f t="array" ref="BX196">_xlfn.XLOOKUP(BX$1,'PY1 Data(H)'!$A$1:$CZ$1,_xlfn.XLOOKUP($A196,'PY1 Data(H)'!$A$1:$A$288,'PY1 Data(H)'!$A$1:$CZ$288))</f>
        <v>0</v>
      </c>
      <c r="BY196" s="176" cm="1">
        <f t="array" ref="BY196">_xlfn.XLOOKUP(BY$1,'PY1 Data(H)'!$A$1:$CZ$1,_xlfn.XLOOKUP($A196,'PY1 Data(H)'!$A$1:$A$288,'PY1 Data(H)'!$A$1:$CZ$288))</f>
        <v>0</v>
      </c>
      <c r="BZ196" s="176" cm="1">
        <f t="array" ref="BZ196">_xlfn.XLOOKUP(BZ$1,'PY1 Data(H)'!$A$1:$CZ$1,_xlfn.XLOOKUP($A196,'PY1 Data(H)'!$A$1:$A$288,'PY1 Data(H)'!$A$1:$CZ$288))</f>
        <v>25500</v>
      </c>
      <c r="CA196" s="176" cm="1">
        <f t="array" ref="CA196">_xlfn.XLOOKUP(CA$1,'PY1 Data(H)'!$A$1:$CZ$1,_xlfn.XLOOKUP($A196,'PY1 Data(H)'!$A$1:$A$288,'PY1 Data(H)'!$A$1:$CZ$288))</f>
        <v>0</v>
      </c>
      <c r="CB196" s="176" cm="1">
        <f t="array" ref="CB196">_xlfn.XLOOKUP(CB$1,'PY1 Data(H)'!$A$1:$CZ$1,_xlfn.XLOOKUP($A196,'PY1 Data(H)'!$A$1:$A$288,'PY1 Data(H)'!$A$1:$CZ$288))</f>
        <v>1456693</v>
      </c>
      <c r="CC196" s="176" cm="1">
        <f t="array" ref="CC196">_xlfn.XLOOKUP(CC$1,'PY1 Data(H)'!$A$1:$CZ$1,_xlfn.XLOOKUP($A196,'PY1 Data(H)'!$A$1:$A$288,'PY1 Data(H)'!$A$1:$CZ$288))</f>
        <v>1585360</v>
      </c>
      <c r="CD196" s="176" cm="1">
        <f t="array" ref="CD196">_xlfn.XLOOKUP(CD$1,'PY1 Data(H)'!$A$1:$CZ$1,_xlfn.XLOOKUP($A196,'PY1 Data(H)'!$A$1:$A$288,'PY1 Data(H)'!$A$1:$CZ$288))</f>
        <v>5291323</v>
      </c>
      <c r="CE196" s="176" cm="1">
        <f t="array" ref="CE196">_xlfn.XLOOKUP(CE$1,'PY1 Data(H)'!$A$1:$CZ$1,_xlfn.XLOOKUP($A196,'PY1 Data(H)'!$A$1:$A$288,'PY1 Data(H)'!$A$1:$CZ$288))</f>
        <v>-254199</v>
      </c>
      <c r="CF196" s="176" cm="1">
        <f t="array" ref="CF196">_xlfn.XLOOKUP(CF$1,'PY1 Data(H)'!$A$1:$CZ$1,_xlfn.XLOOKUP($A196,'PY1 Data(H)'!$A$1:$A$288,'PY1 Data(H)'!$A$1:$CZ$288))</f>
        <v>0</v>
      </c>
      <c r="CG196" s="176" cm="1">
        <f t="array" ref="CG196">_xlfn.XLOOKUP(CG$1,'PY1 Data(H)'!$A$1:$CZ$1,_xlfn.XLOOKUP($A196,'PY1 Data(H)'!$A$1:$A$288,'PY1 Data(H)'!$A$1:$CZ$288))</f>
        <v>-133342</v>
      </c>
      <c r="CH196" s="176" cm="1">
        <f t="array" ref="CH196">_xlfn.XLOOKUP(CH$1,'PY1 Data(H)'!$A$1:$CZ$1,_xlfn.XLOOKUP($A196,'PY1 Data(H)'!$A$1:$A$288,'PY1 Data(H)'!$A$1:$CZ$288))</f>
        <v>254703</v>
      </c>
      <c r="CI196" s="176" cm="1">
        <f t="array" ref="CI196">_xlfn.XLOOKUP(CI$1,'PY1 Data(H)'!$A$1:$CZ$1,_xlfn.XLOOKUP($A196,'PY1 Data(H)'!$A$1:$A$288,'PY1 Data(H)'!$A$1:$CZ$288))</f>
        <v>786349</v>
      </c>
      <c r="CJ196" s="176" cm="1">
        <f t="array" ref="CJ196">_xlfn.XLOOKUP(CJ$1,'PY1 Data(H)'!$A$1:$CZ$1,_xlfn.XLOOKUP($A196,'PY1 Data(H)'!$A$1:$A$288,'PY1 Data(H)'!$A$1:$CZ$288))</f>
        <v>11948</v>
      </c>
      <c r="CK196" s="176" cm="1">
        <f t="array" ref="CK196">_xlfn.XLOOKUP(CK$1,'PY1 Data(H)'!$A$1:$CZ$1,_xlfn.XLOOKUP($A196,'PY1 Data(H)'!$A$1:$A$288,'PY1 Data(H)'!$A$1:$CZ$288))</f>
        <v>0</v>
      </c>
      <c r="CL196" s="176" cm="1">
        <f t="array" ref="CL196">_xlfn.XLOOKUP(CL$1,'PY1 Data(H)'!$A$1:$CZ$1,_xlfn.XLOOKUP($A196,'PY1 Data(H)'!$A$1:$A$288,'PY1 Data(H)'!$A$1:$CZ$288))</f>
        <v>0</v>
      </c>
      <c r="CM196" s="176" cm="1">
        <f t="array" ref="CM196">_xlfn.XLOOKUP(CM$1,'PY1 Data(H)'!$A$1:$CZ$1,_xlfn.XLOOKUP($A196,'PY1 Data(H)'!$A$1:$A$288,'PY1 Data(H)'!$A$1:$CZ$288))</f>
        <v>0</v>
      </c>
      <c r="CN196" s="176" cm="1">
        <f t="array" ref="CN196">_xlfn.XLOOKUP(CN$1,'PY1 Data(H)'!$A$1:$CZ$1,_xlfn.XLOOKUP($A196,'PY1 Data(H)'!$A$1:$A$288,'PY1 Data(H)'!$A$1:$CZ$288))</f>
        <v>244930</v>
      </c>
      <c r="CO196" s="176" cm="1">
        <f t="array" ref="CO196">_xlfn.XLOOKUP(CO$1,'PY1 Data(H)'!$A$1:$CZ$1,_xlfn.XLOOKUP($A196,'PY1 Data(H)'!$A$1:$A$288,'PY1 Data(H)'!$A$1:$CZ$288))</f>
        <v>3145027</v>
      </c>
      <c r="CP196" s="176" cm="1">
        <f t="array" ref="CP196">_xlfn.XLOOKUP(CP$1,'PY1 Data(H)'!$A$1:$CZ$1,_xlfn.XLOOKUP($A196,'PY1 Data(H)'!$A$1:$A$288,'PY1 Data(H)'!$A$1:$CZ$288))</f>
        <v>54118</v>
      </c>
      <c r="CQ196" s="176" cm="1">
        <f t="array" ref="CQ196">_xlfn.XLOOKUP(CQ$1,'PY1 Data(H)'!$A$1:$CZ$1,_xlfn.XLOOKUP($A196,'PY1 Data(H)'!$A$1:$A$288,'PY1 Data(H)'!$A$1:$CZ$288))</f>
        <v>0</v>
      </c>
      <c r="CR196" s="176" cm="1">
        <f t="array" ref="CR196">_xlfn.XLOOKUP(CR$1,'PY1 Data(H)'!$A$1:$CZ$1,_xlfn.XLOOKUP($A196,'PY1 Data(H)'!$A$1:$A$288,'PY1 Data(H)'!$A$1:$CZ$288))</f>
        <v>664087</v>
      </c>
      <c r="CS196" s="176" cm="1">
        <f t="array" ref="CS196">_xlfn.XLOOKUP(CS$1,'PY1 Data(H)'!$A$1:$CZ$1,_xlfn.XLOOKUP($A196,'PY1 Data(H)'!$A$1:$A$288,'PY1 Data(H)'!$A$1:$CZ$288))</f>
        <v>309894</v>
      </c>
      <c r="CT196" s="176" cm="1">
        <f t="array" ref="CT196">_xlfn.XLOOKUP(CT$1,'PY1 Data(H)'!$A$1:$CZ$1,_xlfn.XLOOKUP($A196,'PY1 Data(H)'!$A$1:$A$288,'PY1 Data(H)'!$A$1:$CZ$288))</f>
        <v>0</v>
      </c>
      <c r="CU196" s="176" cm="1">
        <f t="array" ref="CU196">_xlfn.XLOOKUP(CU$1,'PY1 Data(H)'!$A$1:$CZ$1,_xlfn.XLOOKUP($A196,'PY1 Data(H)'!$A$1:$A$288,'PY1 Data(H)'!$A$1:$CZ$288))</f>
        <v>-50817</v>
      </c>
      <c r="CV196" s="176" cm="1">
        <f t="array" ref="CV196">_xlfn.XLOOKUP(CV$1,'PY1 Data(H)'!$A$1:$CZ$1,_xlfn.XLOOKUP($A196,'PY1 Data(H)'!$A$1:$A$288,'PY1 Data(H)'!$A$1:$CZ$288))</f>
        <v>0</v>
      </c>
      <c r="CW196" s="176" cm="1">
        <f t="array" ref="CW196">_xlfn.XLOOKUP(CW$1,'PY1 Data(H)'!$A$1:$CZ$1,_xlfn.XLOOKUP($A196,'PY1 Data(H)'!$A$1:$A$288,'PY1 Data(H)'!$A$1:$CZ$288))</f>
        <v>1012259</v>
      </c>
      <c r="CX196" s="176" cm="1">
        <f t="array" ref="CX196">_xlfn.XLOOKUP(CX$1,'PY1 Data(H)'!$A$1:$CZ$1,_xlfn.XLOOKUP($A196,'PY1 Data(H)'!$A$1:$A$288,'PY1 Data(H)'!$A$1:$CZ$288))</f>
        <v>-176505</v>
      </c>
      <c r="CY196" s="176" cm="1">
        <f t="array" ref="CY196">_xlfn.XLOOKUP(CY$1,'PY1 Data(H)'!$A$1:$CZ$1,_xlfn.XLOOKUP($A196,'PY1 Data(H)'!$A$1:$A$288,'PY1 Data(H)'!$A$1:$CZ$288))</f>
        <v>0</v>
      </c>
    </row>
    <row r="197" spans="1:103" x14ac:dyDescent="0.3">
      <c r="D197" s="176" t="e" cm="1">
        <f t="array" ref="D197">_xlfn.XLOOKUP(D$1,'PY1 Data(H)'!$A$1:$CZ$1,_xlfn.XLOOKUP($A197,'PY1 Data(H)'!$A$1:$A$288,'PY1 Data(H)'!$A$1:$CZ$288))</f>
        <v>#N/A</v>
      </c>
      <c r="E197" s="176" t="e" cm="1">
        <f t="array" ref="E197">_xlfn.XLOOKUP(E$1,'PY1 Data(H)'!$A$1:$CZ$1,_xlfn.XLOOKUP($A197,'PY1 Data(H)'!$A$1:$A$288,'PY1 Data(H)'!$A$1:$CZ$288))</f>
        <v>#N/A</v>
      </c>
      <c r="F197" s="176" t="e" cm="1">
        <f t="array" ref="F197">_xlfn.XLOOKUP(F$1,'PY1 Data(H)'!$A$1:$CZ$1,_xlfn.XLOOKUP($A197,'PY1 Data(H)'!$A$1:$A$288,'PY1 Data(H)'!$A$1:$CZ$288))</f>
        <v>#N/A</v>
      </c>
      <c r="G197" s="176" t="e" cm="1">
        <f t="array" ref="G197">_xlfn.XLOOKUP(G$1,'PY1 Data(H)'!$A$1:$CZ$1,_xlfn.XLOOKUP($A197,'PY1 Data(H)'!$A$1:$A$288,'PY1 Data(H)'!$A$1:$CZ$288))</f>
        <v>#N/A</v>
      </c>
      <c r="H197" s="176" t="e" cm="1">
        <f t="array" ref="H197">_xlfn.XLOOKUP(H$1,'PY1 Data(H)'!$A$1:$CZ$1,_xlfn.XLOOKUP($A197,'PY1 Data(H)'!$A$1:$A$288,'PY1 Data(H)'!$A$1:$CZ$288))</f>
        <v>#N/A</v>
      </c>
      <c r="I197" s="176" t="e" cm="1">
        <f t="array" ref="I197">_xlfn.XLOOKUP(I$1,'PY1 Data(H)'!$A$1:$CZ$1,_xlfn.XLOOKUP($A197,'PY1 Data(H)'!$A$1:$A$288,'PY1 Data(H)'!$A$1:$CZ$288))</f>
        <v>#N/A</v>
      </c>
      <c r="J197" s="176" t="e" cm="1">
        <f t="array" ref="J197">_xlfn.XLOOKUP(J$1,'PY1 Data(H)'!$A$1:$CZ$1,_xlfn.XLOOKUP($A197,'PY1 Data(H)'!$A$1:$A$288,'PY1 Data(H)'!$A$1:$CZ$288))</f>
        <v>#N/A</v>
      </c>
      <c r="K197" s="176" t="e" cm="1">
        <f t="array" ref="K197">_xlfn.XLOOKUP(K$1,'PY1 Data(H)'!$A$1:$CZ$1,_xlfn.XLOOKUP($A197,'PY1 Data(H)'!$A$1:$A$288,'PY1 Data(H)'!$A$1:$CZ$288))</f>
        <v>#N/A</v>
      </c>
      <c r="L197" s="176" t="e" cm="1">
        <f t="array" ref="L197">_xlfn.XLOOKUP(L$1,'PY1 Data(H)'!$A$1:$CZ$1,_xlfn.XLOOKUP($A197,'PY1 Data(H)'!$A$1:$A$288,'PY1 Data(H)'!$A$1:$CZ$288))</f>
        <v>#N/A</v>
      </c>
      <c r="M197" s="176" t="e" cm="1">
        <f t="array" ref="M197">_xlfn.XLOOKUP(M$1,'PY1 Data(H)'!$A$1:$CZ$1,_xlfn.XLOOKUP($A197,'PY1 Data(H)'!$A$1:$A$288,'PY1 Data(H)'!$A$1:$CZ$288))</f>
        <v>#N/A</v>
      </c>
      <c r="N197" s="176" t="e" cm="1">
        <f t="array" ref="N197">_xlfn.XLOOKUP(N$1,'PY1 Data(H)'!$A$1:$CZ$1,_xlfn.XLOOKUP($A197,'PY1 Data(H)'!$A$1:$A$288,'PY1 Data(H)'!$A$1:$CZ$288))</f>
        <v>#N/A</v>
      </c>
      <c r="O197" s="176" t="e" cm="1">
        <f t="array" ref="O197">_xlfn.XLOOKUP(O$1,'PY1 Data(H)'!$A$1:$CZ$1,_xlfn.XLOOKUP($A197,'PY1 Data(H)'!$A$1:$A$288,'PY1 Data(H)'!$A$1:$CZ$288))</f>
        <v>#N/A</v>
      </c>
      <c r="P197" s="176" t="e" cm="1">
        <f t="array" ref="P197">_xlfn.XLOOKUP(P$1,'PY1 Data(H)'!$A$1:$CZ$1,_xlfn.XLOOKUP($A197,'PY1 Data(H)'!$A$1:$A$288,'PY1 Data(H)'!$A$1:$CZ$288))</f>
        <v>#N/A</v>
      </c>
      <c r="Q197" s="176" t="e" cm="1">
        <f t="array" ref="Q197">_xlfn.XLOOKUP(Q$1,'PY1 Data(H)'!$A$1:$CZ$1,_xlfn.XLOOKUP($A197,'PY1 Data(H)'!$A$1:$A$288,'PY1 Data(H)'!$A$1:$CZ$288))</f>
        <v>#N/A</v>
      </c>
      <c r="R197" s="176" t="e" cm="1">
        <f t="array" ref="R197">_xlfn.XLOOKUP(R$1,'PY1 Data(H)'!$A$1:$CZ$1,_xlfn.XLOOKUP($A197,'PY1 Data(H)'!$A$1:$A$288,'PY1 Data(H)'!$A$1:$CZ$288))</f>
        <v>#N/A</v>
      </c>
      <c r="S197" s="176" t="e" cm="1">
        <f t="array" ref="S197">_xlfn.XLOOKUP(S$1,'PY1 Data(H)'!$A$1:$CZ$1,_xlfn.XLOOKUP($A197,'PY1 Data(H)'!$A$1:$A$288,'PY1 Data(H)'!$A$1:$CZ$288))</f>
        <v>#N/A</v>
      </c>
      <c r="T197" s="176" t="e" cm="1">
        <f t="array" ref="T197">_xlfn.XLOOKUP(T$1,'PY1 Data(H)'!$A$1:$CZ$1,_xlfn.XLOOKUP($A197,'PY1 Data(H)'!$A$1:$A$288,'PY1 Data(H)'!$A$1:$CZ$288))</f>
        <v>#N/A</v>
      </c>
      <c r="U197" s="176" t="e" cm="1">
        <f t="array" ref="U197">_xlfn.XLOOKUP(U$1,'PY1 Data(H)'!$A$1:$CZ$1,_xlfn.XLOOKUP($A197,'PY1 Data(H)'!$A$1:$A$288,'PY1 Data(H)'!$A$1:$CZ$288))</f>
        <v>#N/A</v>
      </c>
      <c r="V197" s="176" t="e" cm="1">
        <f t="array" ref="V197">_xlfn.XLOOKUP(V$1,'PY1 Data(H)'!$A$1:$CZ$1,_xlfn.XLOOKUP($A197,'PY1 Data(H)'!$A$1:$A$288,'PY1 Data(H)'!$A$1:$CZ$288))</f>
        <v>#N/A</v>
      </c>
      <c r="W197" s="176" t="e" cm="1">
        <f t="array" ref="W197">_xlfn.XLOOKUP(W$1,'PY1 Data(H)'!$A$1:$CZ$1,_xlfn.XLOOKUP($A197,'PY1 Data(H)'!$A$1:$A$288,'PY1 Data(H)'!$A$1:$CZ$288))</f>
        <v>#N/A</v>
      </c>
      <c r="X197" s="176" t="e" cm="1">
        <f t="array" ref="X197">_xlfn.XLOOKUP(X$1,'PY1 Data(H)'!$A$1:$CZ$1,_xlfn.XLOOKUP($A197,'PY1 Data(H)'!$A$1:$A$288,'PY1 Data(H)'!$A$1:$CZ$288))</f>
        <v>#N/A</v>
      </c>
      <c r="Y197" s="176" t="e" cm="1">
        <f t="array" ref="Y197">_xlfn.XLOOKUP(Y$1,'PY1 Data(H)'!$A$1:$CZ$1,_xlfn.XLOOKUP($A197,'PY1 Data(H)'!$A$1:$A$288,'PY1 Data(H)'!$A$1:$CZ$288))</f>
        <v>#N/A</v>
      </c>
      <c r="Z197" s="176" t="e" cm="1">
        <f t="array" ref="Z197">_xlfn.XLOOKUP(Z$1,'PY1 Data(H)'!$A$1:$CZ$1,_xlfn.XLOOKUP($A197,'PY1 Data(H)'!$A$1:$A$288,'PY1 Data(H)'!$A$1:$CZ$288))</f>
        <v>#N/A</v>
      </c>
      <c r="AA197" s="176" t="e" cm="1">
        <f t="array" ref="AA197">_xlfn.XLOOKUP(AA$1,'PY1 Data(H)'!$A$1:$CZ$1,_xlfn.XLOOKUP($A197,'PY1 Data(H)'!$A$1:$A$288,'PY1 Data(H)'!$A$1:$CZ$288))</f>
        <v>#N/A</v>
      </c>
      <c r="AB197" s="176" t="e" cm="1">
        <f t="array" ref="AB197">_xlfn.XLOOKUP(AB$1,'PY1 Data(H)'!$A$1:$CZ$1,_xlfn.XLOOKUP($A197,'PY1 Data(H)'!$A$1:$A$288,'PY1 Data(H)'!$A$1:$CZ$288))</f>
        <v>#N/A</v>
      </c>
      <c r="AC197" s="176" t="e" cm="1">
        <f t="array" ref="AC197">_xlfn.XLOOKUP(AC$1,'PY1 Data(H)'!$A$1:$CZ$1,_xlfn.XLOOKUP($A197,'PY1 Data(H)'!$A$1:$A$288,'PY1 Data(H)'!$A$1:$CZ$288))</f>
        <v>#N/A</v>
      </c>
      <c r="AD197" s="176" t="e" cm="1">
        <f t="array" ref="AD197">_xlfn.XLOOKUP(AD$1,'PY1 Data(H)'!$A$1:$CZ$1,_xlfn.XLOOKUP($A197,'PY1 Data(H)'!$A$1:$A$288,'PY1 Data(H)'!$A$1:$CZ$288))</f>
        <v>#N/A</v>
      </c>
      <c r="AE197" s="176" t="e" cm="1">
        <f t="array" ref="AE197">_xlfn.XLOOKUP(AE$1,'PY1 Data(H)'!$A$1:$CZ$1,_xlfn.XLOOKUP($A197,'PY1 Data(H)'!$A$1:$A$288,'PY1 Data(H)'!$A$1:$CZ$288))</f>
        <v>#N/A</v>
      </c>
      <c r="AF197" s="176" t="e" cm="1">
        <f t="array" ref="AF197">_xlfn.XLOOKUP(AF$1,'PY1 Data(H)'!$A$1:$CZ$1,_xlfn.XLOOKUP($A197,'PY1 Data(H)'!$A$1:$A$288,'PY1 Data(H)'!$A$1:$CZ$288))</f>
        <v>#N/A</v>
      </c>
      <c r="AG197" s="176" t="e" cm="1">
        <f t="array" ref="AG197">_xlfn.XLOOKUP(AG$1,'PY1 Data(H)'!$A$1:$CZ$1,_xlfn.XLOOKUP($A197,'PY1 Data(H)'!$A$1:$A$288,'PY1 Data(H)'!$A$1:$CZ$288))</f>
        <v>#N/A</v>
      </c>
      <c r="AH197" s="176" t="e" cm="1">
        <f t="array" ref="AH197">_xlfn.XLOOKUP(AH$1,'PY1 Data(H)'!$A$1:$CZ$1,_xlfn.XLOOKUP($A197,'PY1 Data(H)'!$A$1:$A$288,'PY1 Data(H)'!$A$1:$CZ$288))</f>
        <v>#N/A</v>
      </c>
      <c r="AI197" s="176" t="e" cm="1">
        <f t="array" ref="AI197">_xlfn.XLOOKUP(AI$1,'PY1 Data(H)'!$A$1:$CZ$1,_xlfn.XLOOKUP($A197,'PY1 Data(H)'!$A$1:$A$288,'PY1 Data(H)'!$A$1:$CZ$288))</f>
        <v>#N/A</v>
      </c>
      <c r="AJ197" s="176" t="e" cm="1">
        <f t="array" ref="AJ197">_xlfn.XLOOKUP(AJ$1,'PY1 Data(H)'!$A$1:$CZ$1,_xlfn.XLOOKUP($A197,'PY1 Data(H)'!$A$1:$A$288,'PY1 Data(H)'!$A$1:$CZ$288))</f>
        <v>#N/A</v>
      </c>
      <c r="AK197" s="176" t="e" cm="1">
        <f t="array" ref="AK197">_xlfn.XLOOKUP(AK$1,'PY1 Data(H)'!$A$1:$CZ$1,_xlfn.XLOOKUP($A197,'PY1 Data(H)'!$A$1:$A$288,'PY1 Data(H)'!$A$1:$CZ$288))</f>
        <v>#N/A</v>
      </c>
      <c r="AL197" s="176" t="e" cm="1">
        <f t="array" ref="AL197">_xlfn.XLOOKUP(AL$1,'PY1 Data(H)'!$A$1:$CZ$1,_xlfn.XLOOKUP($A197,'PY1 Data(H)'!$A$1:$A$288,'PY1 Data(H)'!$A$1:$CZ$288))</f>
        <v>#N/A</v>
      </c>
      <c r="AM197" s="176" t="e" cm="1">
        <f t="array" ref="AM197">_xlfn.XLOOKUP(AM$1,'PY1 Data(H)'!$A$1:$CZ$1,_xlfn.XLOOKUP($A197,'PY1 Data(H)'!$A$1:$A$288,'PY1 Data(H)'!$A$1:$CZ$288))</f>
        <v>#N/A</v>
      </c>
      <c r="AN197" s="176" t="e" cm="1">
        <f t="array" ref="AN197">_xlfn.XLOOKUP(AN$1,'PY1 Data(H)'!$A$1:$CZ$1,_xlfn.XLOOKUP($A197,'PY1 Data(H)'!$A$1:$A$288,'PY1 Data(H)'!$A$1:$CZ$288))</f>
        <v>#N/A</v>
      </c>
      <c r="AO197" s="176" t="e" cm="1">
        <f t="array" ref="AO197">_xlfn.XLOOKUP(AO$1,'PY1 Data(H)'!$A$1:$CZ$1,_xlfn.XLOOKUP($A197,'PY1 Data(H)'!$A$1:$A$288,'PY1 Data(H)'!$A$1:$CZ$288))</f>
        <v>#N/A</v>
      </c>
      <c r="AP197" s="176" t="e" cm="1">
        <f t="array" ref="AP197">_xlfn.XLOOKUP(AP$1,'PY1 Data(H)'!$A$1:$CZ$1,_xlfn.XLOOKUP($A197,'PY1 Data(H)'!$A$1:$A$288,'PY1 Data(H)'!$A$1:$CZ$288))</f>
        <v>#N/A</v>
      </c>
      <c r="AQ197" s="176" t="e" cm="1">
        <f t="array" ref="AQ197">_xlfn.XLOOKUP(AQ$1,'PY1 Data(H)'!$A$1:$CZ$1,_xlfn.XLOOKUP($A197,'PY1 Data(H)'!$A$1:$A$288,'PY1 Data(H)'!$A$1:$CZ$288))</f>
        <v>#N/A</v>
      </c>
      <c r="AR197" s="176" t="e" cm="1">
        <f t="array" ref="AR197">_xlfn.XLOOKUP(AR$1,'PY1 Data(H)'!$A$1:$CZ$1,_xlfn.XLOOKUP($A197,'PY1 Data(H)'!$A$1:$A$288,'PY1 Data(H)'!$A$1:$CZ$288))</f>
        <v>#N/A</v>
      </c>
      <c r="AS197" s="176" t="e" cm="1">
        <f t="array" ref="AS197">_xlfn.XLOOKUP(AS$1,'PY1 Data(H)'!$A$1:$CZ$1,_xlfn.XLOOKUP($A197,'PY1 Data(H)'!$A$1:$A$288,'PY1 Data(H)'!$A$1:$CZ$288))</f>
        <v>#N/A</v>
      </c>
      <c r="AT197" s="176" t="e" cm="1">
        <f t="array" ref="AT197">_xlfn.XLOOKUP(AT$1,'PY1 Data(H)'!$A$1:$CZ$1,_xlfn.XLOOKUP($A197,'PY1 Data(H)'!$A$1:$A$288,'PY1 Data(H)'!$A$1:$CZ$288))</f>
        <v>#N/A</v>
      </c>
      <c r="AU197" s="176" t="e" cm="1">
        <f t="array" ref="AU197">_xlfn.XLOOKUP(AU$1,'PY1 Data(H)'!$A$1:$CZ$1,_xlfn.XLOOKUP($A197,'PY1 Data(H)'!$A$1:$A$288,'PY1 Data(H)'!$A$1:$CZ$288))</f>
        <v>#N/A</v>
      </c>
      <c r="AV197" s="176" t="e" cm="1">
        <f t="array" ref="AV197">_xlfn.XLOOKUP(AV$1,'PY1 Data(H)'!$A$1:$CZ$1,_xlfn.XLOOKUP($A197,'PY1 Data(H)'!$A$1:$A$288,'PY1 Data(H)'!$A$1:$CZ$288))</f>
        <v>#N/A</v>
      </c>
      <c r="AW197" s="176" t="e" cm="1">
        <f t="array" ref="AW197">_xlfn.XLOOKUP(AW$1,'PY1 Data(H)'!$A$1:$CZ$1,_xlfn.XLOOKUP($A197,'PY1 Data(H)'!$A$1:$A$288,'PY1 Data(H)'!$A$1:$CZ$288))</f>
        <v>#N/A</v>
      </c>
      <c r="AX197" s="176" t="e" cm="1">
        <f t="array" ref="AX197">_xlfn.XLOOKUP(AX$1,'PY1 Data(H)'!$A$1:$CZ$1,_xlfn.XLOOKUP($A197,'PY1 Data(H)'!$A$1:$A$288,'PY1 Data(H)'!$A$1:$CZ$288))</f>
        <v>#N/A</v>
      </c>
      <c r="AY197" s="176" t="e" cm="1">
        <f t="array" ref="AY197">_xlfn.XLOOKUP(AY$1,'PY1 Data(H)'!$A$1:$CZ$1,_xlfn.XLOOKUP($A197,'PY1 Data(H)'!$A$1:$A$288,'PY1 Data(H)'!$A$1:$CZ$288))</f>
        <v>#N/A</v>
      </c>
      <c r="AZ197" s="176" t="e" cm="1">
        <f t="array" ref="AZ197">_xlfn.XLOOKUP(AZ$1,'PY1 Data(H)'!$A$1:$CZ$1,_xlfn.XLOOKUP($A197,'PY1 Data(H)'!$A$1:$A$288,'PY1 Data(H)'!$A$1:$CZ$288))</f>
        <v>#N/A</v>
      </c>
      <c r="BA197" s="176" t="e" cm="1">
        <f t="array" ref="BA197">_xlfn.XLOOKUP(BA$1,'PY1 Data(H)'!$A$1:$CZ$1,_xlfn.XLOOKUP($A197,'PY1 Data(H)'!$A$1:$A$288,'PY1 Data(H)'!$A$1:$CZ$288))</f>
        <v>#N/A</v>
      </c>
      <c r="BB197" s="176" t="e" cm="1">
        <f t="array" ref="BB197">_xlfn.XLOOKUP(BB$1,'PY1 Data(H)'!$A$1:$CZ$1,_xlfn.XLOOKUP($A197,'PY1 Data(H)'!$A$1:$A$288,'PY1 Data(H)'!$A$1:$CZ$288))</f>
        <v>#N/A</v>
      </c>
      <c r="BC197" s="176" t="e" cm="1">
        <f t="array" ref="BC197">_xlfn.XLOOKUP(BC$1,'PY1 Data(H)'!$A$1:$CZ$1,_xlfn.XLOOKUP($A197,'PY1 Data(H)'!$A$1:$A$288,'PY1 Data(H)'!$A$1:$CZ$288))</f>
        <v>#N/A</v>
      </c>
      <c r="BD197" s="176" t="e" cm="1">
        <f t="array" ref="BD197">_xlfn.XLOOKUP(BD$1,'PY1 Data(H)'!$A$1:$CZ$1,_xlfn.XLOOKUP($A197,'PY1 Data(H)'!$A$1:$A$288,'PY1 Data(H)'!$A$1:$CZ$288))</f>
        <v>#N/A</v>
      </c>
      <c r="BE197" s="176" t="e" cm="1">
        <f t="array" ref="BE197">_xlfn.XLOOKUP(BE$1,'PY1 Data(H)'!$A$1:$CZ$1,_xlfn.XLOOKUP($A197,'PY1 Data(H)'!$A$1:$A$288,'PY1 Data(H)'!$A$1:$CZ$288))</f>
        <v>#N/A</v>
      </c>
      <c r="BF197" s="176" t="e" cm="1">
        <f t="array" ref="BF197">_xlfn.XLOOKUP(BF$1,'PY1 Data(H)'!$A$1:$CZ$1,_xlfn.XLOOKUP($A197,'PY1 Data(H)'!$A$1:$A$288,'PY1 Data(H)'!$A$1:$CZ$288))</f>
        <v>#N/A</v>
      </c>
      <c r="BG197" s="176" t="e" cm="1">
        <f t="array" ref="BG197">_xlfn.XLOOKUP(BG$1,'PY1 Data(H)'!$A$1:$CZ$1,_xlfn.XLOOKUP($A197,'PY1 Data(H)'!$A$1:$A$288,'PY1 Data(H)'!$A$1:$CZ$288))</f>
        <v>#N/A</v>
      </c>
      <c r="BH197" s="176" t="e" cm="1">
        <f t="array" ref="BH197">_xlfn.XLOOKUP(BH$1,'PY1 Data(H)'!$A$1:$CZ$1,_xlfn.XLOOKUP($A197,'PY1 Data(H)'!$A$1:$A$288,'PY1 Data(H)'!$A$1:$CZ$288))</f>
        <v>#N/A</v>
      </c>
      <c r="BI197" s="176" t="e" cm="1">
        <f t="array" ref="BI197">_xlfn.XLOOKUP(BI$1,'PY1 Data(H)'!$A$1:$CZ$1,_xlfn.XLOOKUP($A197,'PY1 Data(H)'!$A$1:$A$288,'PY1 Data(H)'!$A$1:$CZ$288))</f>
        <v>#N/A</v>
      </c>
      <c r="BJ197" s="176" t="e" cm="1">
        <f t="array" ref="BJ197">_xlfn.XLOOKUP(BJ$1,'PY1 Data(H)'!$A$1:$CZ$1,_xlfn.XLOOKUP($A197,'PY1 Data(H)'!$A$1:$A$288,'PY1 Data(H)'!$A$1:$CZ$288))</f>
        <v>#N/A</v>
      </c>
      <c r="BK197" s="176" t="e" cm="1">
        <f t="array" ref="BK197">_xlfn.XLOOKUP(BK$1,'PY1 Data(H)'!$A$1:$CZ$1,_xlfn.XLOOKUP($A197,'PY1 Data(H)'!$A$1:$A$288,'PY1 Data(H)'!$A$1:$CZ$288))</f>
        <v>#N/A</v>
      </c>
      <c r="BL197" s="176" t="e" cm="1">
        <f t="array" ref="BL197">_xlfn.XLOOKUP(BL$1,'PY1 Data(H)'!$A$1:$CZ$1,_xlfn.XLOOKUP($A197,'PY1 Data(H)'!$A$1:$A$288,'PY1 Data(H)'!$A$1:$CZ$288))</f>
        <v>#N/A</v>
      </c>
      <c r="BM197" s="176" t="e" cm="1">
        <f t="array" ref="BM197">_xlfn.XLOOKUP(BM$1,'PY1 Data(H)'!$A$1:$CZ$1,_xlfn.XLOOKUP($A197,'PY1 Data(H)'!$A$1:$A$288,'PY1 Data(H)'!$A$1:$CZ$288))</f>
        <v>#N/A</v>
      </c>
      <c r="BN197" s="176" t="e" cm="1">
        <f t="array" ref="BN197">_xlfn.XLOOKUP(BN$1,'PY1 Data(H)'!$A$1:$CZ$1,_xlfn.XLOOKUP($A197,'PY1 Data(H)'!$A$1:$A$288,'PY1 Data(H)'!$A$1:$CZ$288))</f>
        <v>#N/A</v>
      </c>
      <c r="BO197" s="176" t="e" cm="1">
        <f t="array" ref="BO197">_xlfn.XLOOKUP(BO$1,'PY1 Data(H)'!$A$1:$CZ$1,_xlfn.XLOOKUP($A197,'PY1 Data(H)'!$A$1:$A$288,'PY1 Data(H)'!$A$1:$CZ$288))</f>
        <v>#N/A</v>
      </c>
      <c r="BP197" s="176" t="e" cm="1">
        <f t="array" ref="BP197">_xlfn.XLOOKUP(BP$1,'PY1 Data(H)'!$A$1:$CZ$1,_xlfn.XLOOKUP($A197,'PY1 Data(H)'!$A$1:$A$288,'PY1 Data(H)'!$A$1:$CZ$288))</f>
        <v>#N/A</v>
      </c>
      <c r="BQ197" s="176" t="e" cm="1">
        <f t="array" ref="BQ197">_xlfn.XLOOKUP(BQ$1,'PY1 Data(H)'!$A$1:$CZ$1,_xlfn.XLOOKUP($A197,'PY1 Data(H)'!$A$1:$A$288,'PY1 Data(H)'!$A$1:$CZ$288))</f>
        <v>#N/A</v>
      </c>
      <c r="BR197" s="176" t="e" cm="1">
        <f t="array" ref="BR197">_xlfn.XLOOKUP(BR$1,'PY1 Data(H)'!$A$1:$CZ$1,_xlfn.XLOOKUP($A197,'PY1 Data(H)'!$A$1:$A$288,'PY1 Data(H)'!$A$1:$CZ$288))</f>
        <v>#N/A</v>
      </c>
      <c r="BS197" s="176" t="e" cm="1">
        <f t="array" ref="BS197">_xlfn.XLOOKUP(BS$1,'PY1 Data(H)'!$A$1:$CZ$1,_xlfn.XLOOKUP($A197,'PY1 Data(H)'!$A$1:$A$288,'PY1 Data(H)'!$A$1:$CZ$288))</f>
        <v>#N/A</v>
      </c>
      <c r="BT197" s="176" t="e" cm="1">
        <f t="array" ref="BT197">_xlfn.XLOOKUP(BT$1,'PY1 Data(H)'!$A$1:$CZ$1,_xlfn.XLOOKUP($A197,'PY1 Data(H)'!$A$1:$A$288,'PY1 Data(H)'!$A$1:$CZ$288))</f>
        <v>#N/A</v>
      </c>
      <c r="BU197" s="176" t="e" cm="1">
        <f t="array" ref="BU197">_xlfn.XLOOKUP(BU$1,'PY1 Data(H)'!$A$1:$CZ$1,_xlfn.XLOOKUP($A197,'PY1 Data(H)'!$A$1:$A$288,'PY1 Data(H)'!$A$1:$CZ$288))</f>
        <v>#N/A</v>
      </c>
      <c r="BV197" s="176" t="e" cm="1">
        <f t="array" ref="BV197">_xlfn.XLOOKUP(BV$1,'PY1 Data(H)'!$A$1:$CZ$1,_xlfn.XLOOKUP($A197,'PY1 Data(H)'!$A$1:$A$288,'PY1 Data(H)'!$A$1:$CZ$288))</f>
        <v>#N/A</v>
      </c>
      <c r="BW197" s="176" t="e" cm="1">
        <f t="array" ref="BW197">_xlfn.XLOOKUP(BW$1,'PY1 Data(H)'!$A$1:$CZ$1,_xlfn.XLOOKUP($A197,'PY1 Data(H)'!$A$1:$A$288,'PY1 Data(H)'!$A$1:$CZ$288))</f>
        <v>#N/A</v>
      </c>
      <c r="BX197" s="176" t="e" cm="1">
        <f t="array" ref="BX197">_xlfn.XLOOKUP(BX$1,'PY1 Data(H)'!$A$1:$CZ$1,_xlfn.XLOOKUP($A197,'PY1 Data(H)'!$A$1:$A$288,'PY1 Data(H)'!$A$1:$CZ$288))</f>
        <v>#N/A</v>
      </c>
      <c r="BY197" s="176" t="e" cm="1">
        <f t="array" ref="BY197">_xlfn.XLOOKUP(BY$1,'PY1 Data(H)'!$A$1:$CZ$1,_xlfn.XLOOKUP($A197,'PY1 Data(H)'!$A$1:$A$288,'PY1 Data(H)'!$A$1:$CZ$288))</f>
        <v>#N/A</v>
      </c>
      <c r="BZ197" s="176" t="e" cm="1">
        <f t="array" ref="BZ197">_xlfn.XLOOKUP(BZ$1,'PY1 Data(H)'!$A$1:$CZ$1,_xlfn.XLOOKUP($A197,'PY1 Data(H)'!$A$1:$A$288,'PY1 Data(H)'!$A$1:$CZ$288))</f>
        <v>#N/A</v>
      </c>
      <c r="CA197" s="176" t="e" cm="1">
        <f t="array" ref="CA197">_xlfn.XLOOKUP(CA$1,'PY1 Data(H)'!$A$1:$CZ$1,_xlfn.XLOOKUP($A197,'PY1 Data(H)'!$A$1:$A$288,'PY1 Data(H)'!$A$1:$CZ$288))</f>
        <v>#N/A</v>
      </c>
      <c r="CB197" s="176" t="e" cm="1">
        <f t="array" ref="CB197">_xlfn.XLOOKUP(CB$1,'PY1 Data(H)'!$A$1:$CZ$1,_xlfn.XLOOKUP($A197,'PY1 Data(H)'!$A$1:$A$288,'PY1 Data(H)'!$A$1:$CZ$288))</f>
        <v>#N/A</v>
      </c>
      <c r="CC197" s="176" t="e" cm="1">
        <f t="array" ref="CC197">_xlfn.XLOOKUP(CC$1,'PY1 Data(H)'!$A$1:$CZ$1,_xlfn.XLOOKUP($A197,'PY1 Data(H)'!$A$1:$A$288,'PY1 Data(H)'!$A$1:$CZ$288))</f>
        <v>#N/A</v>
      </c>
      <c r="CD197" s="176" t="e" cm="1">
        <f t="array" ref="CD197">_xlfn.XLOOKUP(CD$1,'PY1 Data(H)'!$A$1:$CZ$1,_xlfn.XLOOKUP($A197,'PY1 Data(H)'!$A$1:$A$288,'PY1 Data(H)'!$A$1:$CZ$288))</f>
        <v>#N/A</v>
      </c>
      <c r="CE197" s="176" t="e" cm="1">
        <f t="array" ref="CE197">_xlfn.XLOOKUP(CE$1,'PY1 Data(H)'!$A$1:$CZ$1,_xlfn.XLOOKUP($A197,'PY1 Data(H)'!$A$1:$A$288,'PY1 Data(H)'!$A$1:$CZ$288))</f>
        <v>#N/A</v>
      </c>
      <c r="CF197" s="176" t="e" cm="1">
        <f t="array" ref="CF197">_xlfn.XLOOKUP(CF$1,'PY1 Data(H)'!$A$1:$CZ$1,_xlfn.XLOOKUP($A197,'PY1 Data(H)'!$A$1:$A$288,'PY1 Data(H)'!$A$1:$CZ$288))</f>
        <v>#N/A</v>
      </c>
      <c r="CG197" s="176" t="e" cm="1">
        <f t="array" ref="CG197">_xlfn.XLOOKUP(CG$1,'PY1 Data(H)'!$A$1:$CZ$1,_xlfn.XLOOKUP($A197,'PY1 Data(H)'!$A$1:$A$288,'PY1 Data(H)'!$A$1:$CZ$288))</f>
        <v>#N/A</v>
      </c>
      <c r="CH197" s="176" t="e" cm="1">
        <f t="array" ref="CH197">_xlfn.XLOOKUP(CH$1,'PY1 Data(H)'!$A$1:$CZ$1,_xlfn.XLOOKUP($A197,'PY1 Data(H)'!$A$1:$A$288,'PY1 Data(H)'!$A$1:$CZ$288))</f>
        <v>#N/A</v>
      </c>
      <c r="CI197" s="176" t="e" cm="1">
        <f t="array" ref="CI197">_xlfn.XLOOKUP(CI$1,'PY1 Data(H)'!$A$1:$CZ$1,_xlfn.XLOOKUP($A197,'PY1 Data(H)'!$A$1:$A$288,'PY1 Data(H)'!$A$1:$CZ$288))</f>
        <v>#N/A</v>
      </c>
      <c r="CJ197" s="176" t="e" cm="1">
        <f t="array" ref="CJ197">_xlfn.XLOOKUP(CJ$1,'PY1 Data(H)'!$A$1:$CZ$1,_xlfn.XLOOKUP($A197,'PY1 Data(H)'!$A$1:$A$288,'PY1 Data(H)'!$A$1:$CZ$288))</f>
        <v>#N/A</v>
      </c>
      <c r="CK197" s="176" t="e" cm="1">
        <f t="array" ref="CK197">_xlfn.XLOOKUP(CK$1,'PY1 Data(H)'!$A$1:$CZ$1,_xlfn.XLOOKUP($A197,'PY1 Data(H)'!$A$1:$A$288,'PY1 Data(H)'!$A$1:$CZ$288))</f>
        <v>#N/A</v>
      </c>
      <c r="CL197" s="176" t="e" cm="1">
        <f t="array" ref="CL197">_xlfn.XLOOKUP(CL$1,'PY1 Data(H)'!$A$1:$CZ$1,_xlfn.XLOOKUP($A197,'PY1 Data(H)'!$A$1:$A$288,'PY1 Data(H)'!$A$1:$CZ$288))</f>
        <v>#N/A</v>
      </c>
      <c r="CM197" s="176" t="e" cm="1">
        <f t="array" ref="CM197">_xlfn.XLOOKUP(CM$1,'PY1 Data(H)'!$A$1:$CZ$1,_xlfn.XLOOKUP($A197,'PY1 Data(H)'!$A$1:$A$288,'PY1 Data(H)'!$A$1:$CZ$288))</f>
        <v>#N/A</v>
      </c>
      <c r="CN197" s="176" t="e" cm="1">
        <f t="array" ref="CN197">_xlfn.XLOOKUP(CN$1,'PY1 Data(H)'!$A$1:$CZ$1,_xlfn.XLOOKUP($A197,'PY1 Data(H)'!$A$1:$A$288,'PY1 Data(H)'!$A$1:$CZ$288))</f>
        <v>#N/A</v>
      </c>
      <c r="CO197" s="176" t="e" cm="1">
        <f t="array" ref="CO197">_xlfn.XLOOKUP(CO$1,'PY1 Data(H)'!$A$1:$CZ$1,_xlfn.XLOOKUP($A197,'PY1 Data(H)'!$A$1:$A$288,'PY1 Data(H)'!$A$1:$CZ$288))</f>
        <v>#N/A</v>
      </c>
      <c r="CP197" s="176" t="e" cm="1">
        <f t="array" ref="CP197">_xlfn.XLOOKUP(CP$1,'PY1 Data(H)'!$A$1:$CZ$1,_xlfn.XLOOKUP($A197,'PY1 Data(H)'!$A$1:$A$288,'PY1 Data(H)'!$A$1:$CZ$288))</f>
        <v>#N/A</v>
      </c>
      <c r="CQ197" s="176" t="e" cm="1">
        <f t="array" ref="CQ197">_xlfn.XLOOKUP(CQ$1,'PY1 Data(H)'!$A$1:$CZ$1,_xlfn.XLOOKUP($A197,'PY1 Data(H)'!$A$1:$A$288,'PY1 Data(H)'!$A$1:$CZ$288))</f>
        <v>#N/A</v>
      </c>
      <c r="CR197" s="176" t="e" cm="1">
        <f t="array" ref="CR197">_xlfn.XLOOKUP(CR$1,'PY1 Data(H)'!$A$1:$CZ$1,_xlfn.XLOOKUP($A197,'PY1 Data(H)'!$A$1:$A$288,'PY1 Data(H)'!$A$1:$CZ$288))</f>
        <v>#N/A</v>
      </c>
      <c r="CS197" s="176" t="e" cm="1">
        <f t="array" ref="CS197">_xlfn.XLOOKUP(CS$1,'PY1 Data(H)'!$A$1:$CZ$1,_xlfn.XLOOKUP($A197,'PY1 Data(H)'!$A$1:$A$288,'PY1 Data(H)'!$A$1:$CZ$288))</f>
        <v>#N/A</v>
      </c>
      <c r="CT197" s="176" t="e" cm="1">
        <f t="array" ref="CT197">_xlfn.XLOOKUP(CT$1,'PY1 Data(H)'!$A$1:$CZ$1,_xlfn.XLOOKUP($A197,'PY1 Data(H)'!$A$1:$A$288,'PY1 Data(H)'!$A$1:$CZ$288))</f>
        <v>#N/A</v>
      </c>
      <c r="CU197" s="176" t="e" cm="1">
        <f t="array" ref="CU197">_xlfn.XLOOKUP(CU$1,'PY1 Data(H)'!$A$1:$CZ$1,_xlfn.XLOOKUP($A197,'PY1 Data(H)'!$A$1:$A$288,'PY1 Data(H)'!$A$1:$CZ$288))</f>
        <v>#N/A</v>
      </c>
      <c r="CV197" s="176" t="e" cm="1">
        <f t="array" ref="CV197">_xlfn.XLOOKUP(CV$1,'PY1 Data(H)'!$A$1:$CZ$1,_xlfn.XLOOKUP($A197,'PY1 Data(H)'!$A$1:$A$288,'PY1 Data(H)'!$A$1:$CZ$288))</f>
        <v>#N/A</v>
      </c>
      <c r="CW197" s="176" t="e" cm="1">
        <f t="array" ref="CW197">_xlfn.XLOOKUP(CW$1,'PY1 Data(H)'!$A$1:$CZ$1,_xlfn.XLOOKUP($A197,'PY1 Data(H)'!$A$1:$A$288,'PY1 Data(H)'!$A$1:$CZ$288))</f>
        <v>#N/A</v>
      </c>
      <c r="CX197" s="176" t="e" cm="1">
        <f t="array" ref="CX197">_xlfn.XLOOKUP(CX$1,'PY1 Data(H)'!$A$1:$CZ$1,_xlfn.XLOOKUP($A197,'PY1 Data(H)'!$A$1:$A$288,'PY1 Data(H)'!$A$1:$CZ$288))</f>
        <v>#N/A</v>
      </c>
      <c r="CY197" s="176" t="e" cm="1">
        <f t="array" ref="CY197">_xlfn.XLOOKUP(CY$1,'PY1 Data(H)'!$A$1:$CZ$1,_xlfn.XLOOKUP($A197,'PY1 Data(H)'!$A$1:$A$288,'PY1 Data(H)'!$A$1:$CZ$288))</f>
        <v>#N/A</v>
      </c>
    </row>
    <row r="198" spans="1:103" x14ac:dyDescent="0.3">
      <c r="A198">
        <v>542</v>
      </c>
      <c r="D198" s="176" cm="1">
        <f t="array" ref="D198">_xlfn.XLOOKUP(D$1,'PY1 Data(H)'!$A$1:$CZ$1,_xlfn.XLOOKUP($A198,'PY1 Data(H)'!$A$1:$A$288,'PY1 Data(H)'!$A$1:$CZ$288))</f>
        <v>0</v>
      </c>
      <c r="E198" s="176" cm="1">
        <f t="array" ref="E198">_xlfn.XLOOKUP(E$1,'PY1 Data(H)'!$A$1:$CZ$1,_xlfn.XLOOKUP($A198,'PY1 Data(H)'!$A$1:$A$288,'PY1 Data(H)'!$A$1:$CZ$288))</f>
        <v>2055900</v>
      </c>
      <c r="F198" s="176" cm="1">
        <f t="array" ref="F198">_xlfn.XLOOKUP(F$1,'PY1 Data(H)'!$A$1:$CZ$1,_xlfn.XLOOKUP($A198,'PY1 Data(H)'!$A$1:$A$288,'PY1 Data(H)'!$A$1:$CZ$288))</f>
        <v>0</v>
      </c>
      <c r="G198" s="176" cm="1">
        <f t="array" ref="G198">_xlfn.XLOOKUP(G$1,'PY1 Data(H)'!$A$1:$CZ$1,_xlfn.XLOOKUP($A198,'PY1 Data(H)'!$A$1:$A$288,'PY1 Data(H)'!$A$1:$CZ$288))</f>
        <v>0</v>
      </c>
      <c r="H198" s="176" cm="1">
        <f t="array" ref="H198">_xlfn.XLOOKUP(H$1,'PY1 Data(H)'!$A$1:$CZ$1,_xlfn.XLOOKUP($A198,'PY1 Data(H)'!$A$1:$A$288,'PY1 Data(H)'!$A$1:$CZ$288))</f>
        <v>0</v>
      </c>
      <c r="I198" s="176" cm="1">
        <f t="array" ref="I198">_xlfn.XLOOKUP(I$1,'PY1 Data(H)'!$A$1:$CZ$1,_xlfn.XLOOKUP($A198,'PY1 Data(H)'!$A$1:$A$288,'PY1 Data(H)'!$A$1:$CZ$288))</f>
        <v>0</v>
      </c>
      <c r="J198" s="176" cm="1">
        <f t="array" ref="J198">_xlfn.XLOOKUP(J$1,'PY1 Data(H)'!$A$1:$CZ$1,_xlfn.XLOOKUP($A198,'PY1 Data(H)'!$A$1:$A$288,'PY1 Data(H)'!$A$1:$CZ$288))</f>
        <v>74108</v>
      </c>
      <c r="K198" s="176" cm="1">
        <f t="array" ref="K198">_xlfn.XLOOKUP(K$1,'PY1 Data(H)'!$A$1:$CZ$1,_xlfn.XLOOKUP($A198,'PY1 Data(H)'!$A$1:$A$288,'PY1 Data(H)'!$A$1:$CZ$288))</f>
        <v>0</v>
      </c>
      <c r="L198" s="176" cm="1">
        <f t="array" ref="L198">_xlfn.XLOOKUP(L$1,'PY1 Data(H)'!$A$1:$CZ$1,_xlfn.XLOOKUP($A198,'PY1 Data(H)'!$A$1:$A$288,'PY1 Data(H)'!$A$1:$CZ$288))</f>
        <v>0</v>
      </c>
      <c r="M198" s="176" cm="1">
        <f t="array" ref="M198">_xlfn.XLOOKUP(M$1,'PY1 Data(H)'!$A$1:$CZ$1,_xlfn.XLOOKUP($A198,'PY1 Data(H)'!$A$1:$A$288,'PY1 Data(H)'!$A$1:$CZ$288))</f>
        <v>0</v>
      </c>
      <c r="N198" s="176" cm="1">
        <f t="array" ref="N198">_xlfn.XLOOKUP(N$1,'PY1 Data(H)'!$A$1:$CZ$1,_xlfn.XLOOKUP($A198,'PY1 Data(H)'!$A$1:$A$288,'PY1 Data(H)'!$A$1:$CZ$288))</f>
        <v>0</v>
      </c>
      <c r="O198" s="176" cm="1">
        <f t="array" ref="O198">_xlfn.XLOOKUP(O$1,'PY1 Data(H)'!$A$1:$CZ$1,_xlfn.XLOOKUP($A198,'PY1 Data(H)'!$A$1:$A$288,'PY1 Data(H)'!$A$1:$CZ$288))</f>
        <v>58435</v>
      </c>
      <c r="P198" s="176" cm="1">
        <f t="array" ref="P198">_xlfn.XLOOKUP(P$1,'PY1 Data(H)'!$A$1:$CZ$1,_xlfn.XLOOKUP($A198,'PY1 Data(H)'!$A$1:$A$288,'PY1 Data(H)'!$A$1:$CZ$288))</f>
        <v>0</v>
      </c>
      <c r="Q198" s="176" cm="1">
        <f t="array" ref="Q198">_xlfn.XLOOKUP(Q$1,'PY1 Data(H)'!$A$1:$CZ$1,_xlfn.XLOOKUP($A198,'PY1 Data(H)'!$A$1:$A$288,'PY1 Data(H)'!$A$1:$CZ$288))</f>
        <v>0</v>
      </c>
      <c r="R198" s="176" cm="1">
        <f t="array" ref="R198">_xlfn.XLOOKUP(R$1,'PY1 Data(H)'!$A$1:$CZ$1,_xlfn.XLOOKUP($A198,'PY1 Data(H)'!$A$1:$A$288,'PY1 Data(H)'!$A$1:$CZ$288))</f>
        <v>0</v>
      </c>
      <c r="S198" s="176" cm="1">
        <f t="array" ref="S198">_xlfn.XLOOKUP(S$1,'PY1 Data(H)'!$A$1:$CZ$1,_xlfn.XLOOKUP($A198,'PY1 Data(H)'!$A$1:$A$288,'PY1 Data(H)'!$A$1:$CZ$288))</f>
        <v>0</v>
      </c>
      <c r="T198" s="176" cm="1">
        <f t="array" ref="T198">_xlfn.XLOOKUP(T$1,'PY1 Data(H)'!$A$1:$CZ$1,_xlfn.XLOOKUP($A198,'PY1 Data(H)'!$A$1:$A$288,'PY1 Data(H)'!$A$1:$CZ$288))</f>
        <v>0</v>
      </c>
      <c r="U198" s="176" cm="1">
        <f t="array" ref="U198">_xlfn.XLOOKUP(U$1,'PY1 Data(H)'!$A$1:$CZ$1,_xlfn.XLOOKUP($A198,'PY1 Data(H)'!$A$1:$A$288,'PY1 Data(H)'!$A$1:$CZ$288))</f>
        <v>0</v>
      </c>
      <c r="V198" s="176" cm="1">
        <f t="array" ref="V198">_xlfn.XLOOKUP(V$1,'PY1 Data(H)'!$A$1:$CZ$1,_xlfn.XLOOKUP($A198,'PY1 Data(H)'!$A$1:$A$288,'PY1 Data(H)'!$A$1:$CZ$288))</f>
        <v>1711468</v>
      </c>
      <c r="W198" s="176" cm="1">
        <f t="array" ref="W198">_xlfn.XLOOKUP(W$1,'PY1 Data(H)'!$A$1:$CZ$1,_xlfn.XLOOKUP($A198,'PY1 Data(H)'!$A$1:$A$288,'PY1 Data(H)'!$A$1:$CZ$288))</f>
        <v>0</v>
      </c>
      <c r="X198" s="176" cm="1">
        <f t="array" ref="X198">_xlfn.XLOOKUP(X$1,'PY1 Data(H)'!$A$1:$CZ$1,_xlfn.XLOOKUP($A198,'PY1 Data(H)'!$A$1:$A$288,'PY1 Data(H)'!$A$1:$CZ$288))</f>
        <v>0</v>
      </c>
      <c r="Y198" s="176" cm="1">
        <f t="array" ref="Y198">_xlfn.XLOOKUP(Y$1,'PY1 Data(H)'!$A$1:$CZ$1,_xlfn.XLOOKUP($A198,'PY1 Data(H)'!$A$1:$A$288,'PY1 Data(H)'!$A$1:$CZ$288))</f>
        <v>0</v>
      </c>
      <c r="Z198" s="176" cm="1">
        <f t="array" ref="Z198">_xlfn.XLOOKUP(Z$1,'PY1 Data(H)'!$A$1:$CZ$1,_xlfn.XLOOKUP($A198,'PY1 Data(H)'!$A$1:$A$288,'PY1 Data(H)'!$A$1:$CZ$288))</f>
        <v>0</v>
      </c>
      <c r="AA198" s="176" cm="1">
        <f t="array" ref="AA198">_xlfn.XLOOKUP(AA$1,'PY1 Data(H)'!$A$1:$CZ$1,_xlfn.XLOOKUP($A198,'PY1 Data(H)'!$A$1:$A$288,'PY1 Data(H)'!$A$1:$CZ$288))</f>
        <v>0</v>
      </c>
      <c r="AB198" s="176" cm="1">
        <f t="array" ref="AB198">_xlfn.XLOOKUP(AB$1,'PY1 Data(H)'!$A$1:$CZ$1,_xlfn.XLOOKUP($A198,'PY1 Data(H)'!$A$1:$A$288,'PY1 Data(H)'!$A$1:$CZ$288))</f>
        <v>0</v>
      </c>
      <c r="AC198" s="176" cm="1">
        <f t="array" ref="AC198">_xlfn.XLOOKUP(AC$1,'PY1 Data(H)'!$A$1:$CZ$1,_xlfn.XLOOKUP($A198,'PY1 Data(H)'!$A$1:$A$288,'PY1 Data(H)'!$A$1:$CZ$288))</f>
        <v>0</v>
      </c>
      <c r="AD198" s="176" cm="1">
        <f t="array" ref="AD198">_xlfn.XLOOKUP(AD$1,'PY1 Data(H)'!$A$1:$CZ$1,_xlfn.XLOOKUP($A198,'PY1 Data(H)'!$A$1:$A$288,'PY1 Data(H)'!$A$1:$CZ$288))</f>
        <v>0</v>
      </c>
      <c r="AE198" s="176" cm="1">
        <f t="array" ref="AE198">_xlfn.XLOOKUP(AE$1,'PY1 Data(H)'!$A$1:$CZ$1,_xlfn.XLOOKUP($A198,'PY1 Data(H)'!$A$1:$A$288,'PY1 Data(H)'!$A$1:$CZ$288))</f>
        <v>0</v>
      </c>
      <c r="AF198" s="176" cm="1">
        <f t="array" ref="AF198">_xlfn.XLOOKUP(AF$1,'PY1 Data(H)'!$A$1:$CZ$1,_xlfn.XLOOKUP($A198,'PY1 Data(H)'!$A$1:$A$288,'PY1 Data(H)'!$A$1:$CZ$288))</f>
        <v>0</v>
      </c>
      <c r="AG198" s="176" cm="1">
        <f t="array" ref="AG198">_xlfn.XLOOKUP(AG$1,'PY1 Data(H)'!$A$1:$CZ$1,_xlfn.XLOOKUP($A198,'PY1 Data(H)'!$A$1:$A$288,'PY1 Data(H)'!$A$1:$CZ$288))</f>
        <v>0</v>
      </c>
      <c r="AH198" s="176" cm="1">
        <f t="array" ref="AH198">_xlfn.XLOOKUP(AH$1,'PY1 Data(H)'!$A$1:$CZ$1,_xlfn.XLOOKUP($A198,'PY1 Data(H)'!$A$1:$A$288,'PY1 Data(H)'!$A$1:$CZ$288))</f>
        <v>0</v>
      </c>
      <c r="AI198" s="176" cm="1">
        <f t="array" ref="AI198">_xlfn.XLOOKUP(AI$1,'PY1 Data(H)'!$A$1:$CZ$1,_xlfn.XLOOKUP($A198,'PY1 Data(H)'!$A$1:$A$288,'PY1 Data(H)'!$A$1:$CZ$288))</f>
        <v>0</v>
      </c>
      <c r="AJ198" s="176" cm="1">
        <f t="array" ref="AJ198">_xlfn.XLOOKUP(AJ$1,'PY1 Data(H)'!$A$1:$CZ$1,_xlfn.XLOOKUP($A198,'PY1 Data(H)'!$A$1:$A$288,'PY1 Data(H)'!$A$1:$CZ$288))</f>
        <v>0</v>
      </c>
      <c r="AK198" s="176" cm="1">
        <f t="array" ref="AK198">_xlfn.XLOOKUP(AK$1,'PY1 Data(H)'!$A$1:$CZ$1,_xlfn.XLOOKUP($A198,'PY1 Data(H)'!$A$1:$A$288,'PY1 Data(H)'!$A$1:$CZ$288))</f>
        <v>0</v>
      </c>
      <c r="AL198" s="176" cm="1">
        <f t="array" ref="AL198">_xlfn.XLOOKUP(AL$1,'PY1 Data(H)'!$A$1:$CZ$1,_xlfn.XLOOKUP($A198,'PY1 Data(H)'!$A$1:$A$288,'PY1 Data(H)'!$A$1:$CZ$288))</f>
        <v>0</v>
      </c>
      <c r="AM198" s="176" cm="1">
        <f t="array" ref="AM198">_xlfn.XLOOKUP(AM$1,'PY1 Data(H)'!$A$1:$CZ$1,_xlfn.XLOOKUP($A198,'PY1 Data(H)'!$A$1:$A$288,'PY1 Data(H)'!$A$1:$CZ$288))</f>
        <v>0</v>
      </c>
      <c r="AN198" s="176" cm="1">
        <f t="array" ref="AN198">_xlfn.XLOOKUP(AN$1,'PY1 Data(H)'!$A$1:$CZ$1,_xlfn.XLOOKUP($A198,'PY1 Data(H)'!$A$1:$A$288,'PY1 Data(H)'!$A$1:$CZ$288))</f>
        <v>0</v>
      </c>
      <c r="AO198" s="176" cm="1">
        <f t="array" ref="AO198">_xlfn.XLOOKUP(AO$1,'PY1 Data(H)'!$A$1:$CZ$1,_xlfn.XLOOKUP($A198,'PY1 Data(H)'!$A$1:$A$288,'PY1 Data(H)'!$A$1:$CZ$288))</f>
        <v>0</v>
      </c>
      <c r="AP198" s="176" cm="1">
        <f t="array" ref="AP198">_xlfn.XLOOKUP(AP$1,'PY1 Data(H)'!$A$1:$CZ$1,_xlfn.XLOOKUP($A198,'PY1 Data(H)'!$A$1:$A$288,'PY1 Data(H)'!$A$1:$CZ$288))</f>
        <v>0</v>
      </c>
      <c r="AQ198" s="176" cm="1">
        <f t="array" ref="AQ198">_xlfn.XLOOKUP(AQ$1,'PY1 Data(H)'!$A$1:$CZ$1,_xlfn.XLOOKUP($A198,'PY1 Data(H)'!$A$1:$A$288,'PY1 Data(H)'!$A$1:$CZ$288))</f>
        <v>0</v>
      </c>
      <c r="AR198" s="176" cm="1">
        <f t="array" ref="AR198">_xlfn.XLOOKUP(AR$1,'PY1 Data(H)'!$A$1:$CZ$1,_xlfn.XLOOKUP($A198,'PY1 Data(H)'!$A$1:$A$288,'PY1 Data(H)'!$A$1:$CZ$288))</f>
        <v>0</v>
      </c>
      <c r="AS198" s="176" cm="1">
        <f t="array" ref="AS198">_xlfn.XLOOKUP(AS$1,'PY1 Data(H)'!$A$1:$CZ$1,_xlfn.XLOOKUP($A198,'PY1 Data(H)'!$A$1:$A$288,'PY1 Data(H)'!$A$1:$CZ$288))</f>
        <v>0</v>
      </c>
      <c r="AT198" s="176" cm="1">
        <f t="array" ref="AT198">_xlfn.XLOOKUP(AT$1,'PY1 Data(H)'!$A$1:$CZ$1,_xlfn.XLOOKUP($A198,'PY1 Data(H)'!$A$1:$A$288,'PY1 Data(H)'!$A$1:$CZ$288))</f>
        <v>0</v>
      </c>
      <c r="AU198" s="176" cm="1">
        <f t="array" ref="AU198">_xlfn.XLOOKUP(AU$1,'PY1 Data(H)'!$A$1:$CZ$1,_xlfn.XLOOKUP($A198,'PY1 Data(H)'!$A$1:$A$288,'PY1 Data(H)'!$A$1:$CZ$288))</f>
        <v>0</v>
      </c>
      <c r="AV198" s="176" cm="1">
        <f t="array" ref="AV198">_xlfn.XLOOKUP(AV$1,'PY1 Data(H)'!$A$1:$CZ$1,_xlfn.XLOOKUP($A198,'PY1 Data(H)'!$A$1:$A$288,'PY1 Data(H)'!$A$1:$CZ$288))</f>
        <v>0</v>
      </c>
      <c r="AW198" s="176" cm="1">
        <f t="array" ref="AW198">_xlfn.XLOOKUP(AW$1,'PY1 Data(H)'!$A$1:$CZ$1,_xlfn.XLOOKUP($A198,'PY1 Data(H)'!$A$1:$A$288,'PY1 Data(H)'!$A$1:$CZ$288))</f>
        <v>4543</v>
      </c>
      <c r="AX198" s="176" cm="1">
        <f t="array" ref="AX198">_xlfn.XLOOKUP(AX$1,'PY1 Data(H)'!$A$1:$CZ$1,_xlfn.XLOOKUP($A198,'PY1 Data(H)'!$A$1:$A$288,'PY1 Data(H)'!$A$1:$CZ$288))</f>
        <v>0</v>
      </c>
      <c r="AY198" s="176" cm="1">
        <f t="array" ref="AY198">_xlfn.XLOOKUP(AY$1,'PY1 Data(H)'!$A$1:$CZ$1,_xlfn.XLOOKUP($A198,'PY1 Data(H)'!$A$1:$A$288,'PY1 Data(H)'!$A$1:$CZ$288))</f>
        <v>0</v>
      </c>
      <c r="AZ198" s="176" cm="1">
        <f t="array" ref="AZ198">_xlfn.XLOOKUP(AZ$1,'PY1 Data(H)'!$A$1:$CZ$1,_xlfn.XLOOKUP($A198,'PY1 Data(H)'!$A$1:$A$288,'PY1 Data(H)'!$A$1:$CZ$288))</f>
        <v>0</v>
      </c>
      <c r="BA198" s="176" cm="1">
        <f t="array" ref="BA198">_xlfn.XLOOKUP(BA$1,'PY1 Data(H)'!$A$1:$CZ$1,_xlfn.XLOOKUP($A198,'PY1 Data(H)'!$A$1:$A$288,'PY1 Data(H)'!$A$1:$CZ$288))</f>
        <v>0</v>
      </c>
      <c r="BB198" s="176" cm="1">
        <f t="array" ref="BB198">_xlfn.XLOOKUP(BB$1,'PY1 Data(H)'!$A$1:$CZ$1,_xlfn.XLOOKUP($A198,'PY1 Data(H)'!$A$1:$A$288,'PY1 Data(H)'!$A$1:$CZ$288))</f>
        <v>0</v>
      </c>
      <c r="BC198" s="176" cm="1">
        <f t="array" ref="BC198">_xlfn.XLOOKUP(BC$1,'PY1 Data(H)'!$A$1:$CZ$1,_xlfn.XLOOKUP($A198,'PY1 Data(H)'!$A$1:$A$288,'PY1 Data(H)'!$A$1:$CZ$288))</f>
        <v>0</v>
      </c>
      <c r="BD198" s="176" cm="1">
        <f t="array" ref="BD198">_xlfn.XLOOKUP(BD$1,'PY1 Data(H)'!$A$1:$CZ$1,_xlfn.XLOOKUP($A198,'PY1 Data(H)'!$A$1:$A$288,'PY1 Data(H)'!$A$1:$CZ$288))</f>
        <v>0</v>
      </c>
      <c r="BE198" s="176" cm="1">
        <f t="array" ref="BE198">_xlfn.XLOOKUP(BE$1,'PY1 Data(H)'!$A$1:$CZ$1,_xlfn.XLOOKUP($A198,'PY1 Data(H)'!$A$1:$A$288,'PY1 Data(H)'!$A$1:$CZ$288))</f>
        <v>0</v>
      </c>
      <c r="BF198" s="176" cm="1">
        <f t="array" ref="BF198">_xlfn.XLOOKUP(BF$1,'PY1 Data(H)'!$A$1:$CZ$1,_xlfn.XLOOKUP($A198,'PY1 Data(H)'!$A$1:$A$288,'PY1 Data(H)'!$A$1:$CZ$288))</f>
        <v>0</v>
      </c>
      <c r="BG198" s="176" cm="1">
        <f t="array" ref="BG198">_xlfn.XLOOKUP(BG$1,'PY1 Data(H)'!$A$1:$CZ$1,_xlfn.XLOOKUP($A198,'PY1 Data(H)'!$A$1:$A$288,'PY1 Data(H)'!$A$1:$CZ$288))</f>
        <v>0</v>
      </c>
      <c r="BH198" s="176" cm="1">
        <f t="array" ref="BH198">_xlfn.XLOOKUP(BH$1,'PY1 Data(H)'!$A$1:$CZ$1,_xlfn.XLOOKUP($A198,'PY1 Data(H)'!$A$1:$A$288,'PY1 Data(H)'!$A$1:$CZ$288))</f>
        <v>0</v>
      </c>
      <c r="BI198" s="176" cm="1">
        <f t="array" ref="BI198">_xlfn.XLOOKUP(BI$1,'PY1 Data(H)'!$A$1:$CZ$1,_xlfn.XLOOKUP($A198,'PY1 Data(H)'!$A$1:$A$288,'PY1 Data(H)'!$A$1:$CZ$288))</f>
        <v>0</v>
      </c>
      <c r="BJ198" s="176" cm="1">
        <f t="array" ref="BJ198">_xlfn.XLOOKUP(BJ$1,'PY1 Data(H)'!$A$1:$CZ$1,_xlfn.XLOOKUP($A198,'PY1 Data(H)'!$A$1:$A$288,'PY1 Data(H)'!$A$1:$CZ$288))</f>
        <v>0</v>
      </c>
      <c r="BK198" s="176" cm="1">
        <f t="array" ref="BK198">_xlfn.XLOOKUP(BK$1,'PY1 Data(H)'!$A$1:$CZ$1,_xlfn.XLOOKUP($A198,'PY1 Data(H)'!$A$1:$A$288,'PY1 Data(H)'!$A$1:$CZ$288))</f>
        <v>0</v>
      </c>
      <c r="BL198" s="176" cm="1">
        <f t="array" ref="BL198">_xlfn.XLOOKUP(BL$1,'PY1 Data(H)'!$A$1:$CZ$1,_xlfn.XLOOKUP($A198,'PY1 Data(H)'!$A$1:$A$288,'PY1 Data(H)'!$A$1:$CZ$288))</f>
        <v>0</v>
      </c>
      <c r="BM198" s="176" cm="1">
        <f t="array" ref="BM198">_xlfn.XLOOKUP(BM$1,'PY1 Data(H)'!$A$1:$CZ$1,_xlfn.XLOOKUP($A198,'PY1 Data(H)'!$A$1:$A$288,'PY1 Data(H)'!$A$1:$CZ$288))</f>
        <v>0</v>
      </c>
      <c r="BN198" s="176" cm="1">
        <f t="array" ref="BN198">_xlfn.XLOOKUP(BN$1,'PY1 Data(H)'!$A$1:$CZ$1,_xlfn.XLOOKUP($A198,'PY1 Data(H)'!$A$1:$A$288,'PY1 Data(H)'!$A$1:$CZ$288))</f>
        <v>0</v>
      </c>
      <c r="BO198" s="176" cm="1">
        <f t="array" ref="BO198">_xlfn.XLOOKUP(BO$1,'PY1 Data(H)'!$A$1:$CZ$1,_xlfn.XLOOKUP($A198,'PY1 Data(H)'!$A$1:$A$288,'PY1 Data(H)'!$A$1:$CZ$288))</f>
        <v>124000</v>
      </c>
      <c r="BP198" s="176" cm="1">
        <f t="array" ref="BP198">_xlfn.XLOOKUP(BP$1,'PY1 Data(H)'!$A$1:$CZ$1,_xlfn.XLOOKUP($A198,'PY1 Data(H)'!$A$1:$A$288,'PY1 Data(H)'!$A$1:$CZ$288))</f>
        <v>0</v>
      </c>
      <c r="BQ198" s="176" cm="1">
        <f t="array" ref="BQ198">_xlfn.XLOOKUP(BQ$1,'PY1 Data(H)'!$A$1:$CZ$1,_xlfn.XLOOKUP($A198,'PY1 Data(H)'!$A$1:$A$288,'PY1 Data(H)'!$A$1:$CZ$288))</f>
        <v>0</v>
      </c>
      <c r="BR198" s="176" cm="1">
        <f t="array" ref="BR198">_xlfn.XLOOKUP(BR$1,'PY1 Data(H)'!$A$1:$CZ$1,_xlfn.XLOOKUP($A198,'PY1 Data(H)'!$A$1:$A$288,'PY1 Data(H)'!$A$1:$CZ$288))</f>
        <v>0</v>
      </c>
      <c r="BS198" s="176" cm="1">
        <f t="array" ref="BS198">_xlfn.XLOOKUP(BS$1,'PY1 Data(H)'!$A$1:$CZ$1,_xlfn.XLOOKUP($A198,'PY1 Data(H)'!$A$1:$A$288,'PY1 Data(H)'!$A$1:$CZ$288))</f>
        <v>0</v>
      </c>
      <c r="BT198" s="176" cm="1">
        <f t="array" ref="BT198">_xlfn.XLOOKUP(BT$1,'PY1 Data(H)'!$A$1:$CZ$1,_xlfn.XLOOKUP($A198,'PY1 Data(H)'!$A$1:$A$288,'PY1 Data(H)'!$A$1:$CZ$288))</f>
        <v>92304</v>
      </c>
      <c r="BU198" s="176" cm="1">
        <f t="array" ref="BU198">_xlfn.XLOOKUP(BU$1,'PY1 Data(H)'!$A$1:$CZ$1,_xlfn.XLOOKUP($A198,'PY1 Data(H)'!$A$1:$A$288,'PY1 Data(H)'!$A$1:$CZ$288))</f>
        <v>4197091</v>
      </c>
      <c r="BV198" s="176" cm="1">
        <f t="array" ref="BV198">_xlfn.XLOOKUP(BV$1,'PY1 Data(H)'!$A$1:$CZ$1,_xlfn.XLOOKUP($A198,'PY1 Data(H)'!$A$1:$A$288,'PY1 Data(H)'!$A$1:$CZ$288))</f>
        <v>0</v>
      </c>
      <c r="BW198" s="176" cm="1">
        <f t="array" ref="BW198">_xlfn.XLOOKUP(BW$1,'PY1 Data(H)'!$A$1:$CZ$1,_xlfn.XLOOKUP($A198,'PY1 Data(H)'!$A$1:$A$288,'PY1 Data(H)'!$A$1:$CZ$288))</f>
        <v>0</v>
      </c>
      <c r="BX198" s="176" cm="1">
        <f t="array" ref="BX198">_xlfn.XLOOKUP(BX$1,'PY1 Data(H)'!$A$1:$CZ$1,_xlfn.XLOOKUP($A198,'PY1 Data(H)'!$A$1:$A$288,'PY1 Data(H)'!$A$1:$CZ$288))</f>
        <v>0</v>
      </c>
      <c r="BY198" s="176" cm="1">
        <f t="array" ref="BY198">_xlfn.XLOOKUP(BY$1,'PY1 Data(H)'!$A$1:$CZ$1,_xlfn.XLOOKUP($A198,'PY1 Data(H)'!$A$1:$A$288,'PY1 Data(H)'!$A$1:$CZ$288))</f>
        <v>0</v>
      </c>
      <c r="BZ198" s="176" cm="1">
        <f t="array" ref="BZ198">_xlfn.XLOOKUP(BZ$1,'PY1 Data(H)'!$A$1:$CZ$1,_xlfn.XLOOKUP($A198,'PY1 Data(H)'!$A$1:$A$288,'PY1 Data(H)'!$A$1:$CZ$288))</f>
        <v>0</v>
      </c>
      <c r="CA198" s="176" cm="1">
        <f t="array" ref="CA198">_xlfn.XLOOKUP(CA$1,'PY1 Data(H)'!$A$1:$CZ$1,_xlfn.XLOOKUP($A198,'PY1 Data(H)'!$A$1:$A$288,'PY1 Data(H)'!$A$1:$CZ$288))</f>
        <v>0</v>
      </c>
      <c r="CB198" s="176" cm="1">
        <f t="array" ref="CB198">_xlfn.XLOOKUP(CB$1,'PY1 Data(H)'!$A$1:$CZ$1,_xlfn.XLOOKUP($A198,'PY1 Data(H)'!$A$1:$A$288,'PY1 Data(H)'!$A$1:$CZ$288))</f>
        <v>0</v>
      </c>
      <c r="CC198" s="176" cm="1">
        <f t="array" ref="CC198">_xlfn.XLOOKUP(CC$1,'PY1 Data(H)'!$A$1:$CZ$1,_xlfn.XLOOKUP($A198,'PY1 Data(H)'!$A$1:$A$288,'PY1 Data(H)'!$A$1:$CZ$288))</f>
        <v>0</v>
      </c>
      <c r="CD198" s="176" cm="1">
        <f t="array" ref="CD198">_xlfn.XLOOKUP(CD$1,'PY1 Data(H)'!$A$1:$CZ$1,_xlfn.XLOOKUP($A198,'PY1 Data(H)'!$A$1:$A$288,'PY1 Data(H)'!$A$1:$CZ$288))</f>
        <v>0</v>
      </c>
      <c r="CE198" s="176" cm="1">
        <f t="array" ref="CE198">_xlfn.XLOOKUP(CE$1,'PY1 Data(H)'!$A$1:$CZ$1,_xlfn.XLOOKUP($A198,'PY1 Data(H)'!$A$1:$A$288,'PY1 Data(H)'!$A$1:$CZ$288))</f>
        <v>316180</v>
      </c>
      <c r="CF198" s="176" cm="1">
        <f t="array" ref="CF198">_xlfn.XLOOKUP(CF$1,'PY1 Data(H)'!$A$1:$CZ$1,_xlfn.XLOOKUP($A198,'PY1 Data(H)'!$A$1:$A$288,'PY1 Data(H)'!$A$1:$CZ$288))</f>
        <v>0</v>
      </c>
      <c r="CG198" s="176" cm="1">
        <f t="array" ref="CG198">_xlfn.XLOOKUP(CG$1,'PY1 Data(H)'!$A$1:$CZ$1,_xlfn.XLOOKUP($A198,'PY1 Data(H)'!$A$1:$A$288,'PY1 Data(H)'!$A$1:$CZ$288))</f>
        <v>0</v>
      </c>
      <c r="CH198" s="176" cm="1">
        <f t="array" ref="CH198">_xlfn.XLOOKUP(CH$1,'PY1 Data(H)'!$A$1:$CZ$1,_xlfn.XLOOKUP($A198,'PY1 Data(H)'!$A$1:$A$288,'PY1 Data(H)'!$A$1:$CZ$288))</f>
        <v>0</v>
      </c>
      <c r="CI198" s="176" cm="1">
        <f t="array" ref="CI198">_xlfn.XLOOKUP(CI$1,'PY1 Data(H)'!$A$1:$CZ$1,_xlfn.XLOOKUP($A198,'PY1 Data(H)'!$A$1:$A$288,'PY1 Data(H)'!$A$1:$CZ$288))</f>
        <v>0</v>
      </c>
      <c r="CJ198" s="176" cm="1">
        <f t="array" ref="CJ198">_xlfn.XLOOKUP(CJ$1,'PY1 Data(H)'!$A$1:$CZ$1,_xlfn.XLOOKUP($A198,'PY1 Data(H)'!$A$1:$A$288,'PY1 Data(H)'!$A$1:$CZ$288))</f>
        <v>117582</v>
      </c>
      <c r="CK198" s="176" cm="1">
        <f t="array" ref="CK198">_xlfn.XLOOKUP(CK$1,'PY1 Data(H)'!$A$1:$CZ$1,_xlfn.XLOOKUP($A198,'PY1 Data(H)'!$A$1:$A$288,'PY1 Data(H)'!$A$1:$CZ$288))</f>
        <v>0</v>
      </c>
      <c r="CL198" s="176" cm="1">
        <f t="array" ref="CL198">_xlfn.XLOOKUP(CL$1,'PY1 Data(H)'!$A$1:$CZ$1,_xlfn.XLOOKUP($A198,'PY1 Data(H)'!$A$1:$A$288,'PY1 Data(H)'!$A$1:$CZ$288))</f>
        <v>0</v>
      </c>
      <c r="CM198" s="176" cm="1">
        <f t="array" ref="CM198">_xlfn.XLOOKUP(CM$1,'PY1 Data(H)'!$A$1:$CZ$1,_xlfn.XLOOKUP($A198,'PY1 Data(H)'!$A$1:$A$288,'PY1 Data(H)'!$A$1:$CZ$288))</f>
        <v>0</v>
      </c>
      <c r="CN198" s="176" cm="1">
        <f t="array" ref="CN198">_xlfn.XLOOKUP(CN$1,'PY1 Data(H)'!$A$1:$CZ$1,_xlfn.XLOOKUP($A198,'PY1 Data(H)'!$A$1:$A$288,'PY1 Data(H)'!$A$1:$CZ$288))</f>
        <v>0</v>
      </c>
      <c r="CO198" s="176" cm="1">
        <f t="array" ref="CO198">_xlfn.XLOOKUP(CO$1,'PY1 Data(H)'!$A$1:$CZ$1,_xlfn.XLOOKUP($A198,'PY1 Data(H)'!$A$1:$A$288,'PY1 Data(H)'!$A$1:$CZ$288))</f>
        <v>0</v>
      </c>
      <c r="CP198" s="176" cm="1">
        <f t="array" ref="CP198">_xlfn.XLOOKUP(CP$1,'PY1 Data(H)'!$A$1:$CZ$1,_xlfn.XLOOKUP($A198,'PY1 Data(H)'!$A$1:$A$288,'PY1 Data(H)'!$A$1:$CZ$288))</f>
        <v>0</v>
      </c>
      <c r="CQ198" s="176" cm="1">
        <f t="array" ref="CQ198">_xlfn.XLOOKUP(CQ$1,'PY1 Data(H)'!$A$1:$CZ$1,_xlfn.XLOOKUP($A198,'PY1 Data(H)'!$A$1:$A$288,'PY1 Data(H)'!$A$1:$CZ$288))</f>
        <v>0</v>
      </c>
      <c r="CR198" s="176" cm="1">
        <f t="array" ref="CR198">_xlfn.XLOOKUP(CR$1,'PY1 Data(H)'!$A$1:$CZ$1,_xlfn.XLOOKUP($A198,'PY1 Data(H)'!$A$1:$A$288,'PY1 Data(H)'!$A$1:$CZ$288))</f>
        <v>0</v>
      </c>
      <c r="CS198" s="176" cm="1">
        <f t="array" ref="CS198">_xlfn.XLOOKUP(CS$1,'PY1 Data(H)'!$A$1:$CZ$1,_xlfn.XLOOKUP($A198,'PY1 Data(H)'!$A$1:$A$288,'PY1 Data(H)'!$A$1:$CZ$288))</f>
        <v>0</v>
      </c>
      <c r="CT198" s="176" cm="1">
        <f t="array" ref="CT198">_xlfn.XLOOKUP(CT$1,'PY1 Data(H)'!$A$1:$CZ$1,_xlfn.XLOOKUP($A198,'PY1 Data(H)'!$A$1:$A$288,'PY1 Data(H)'!$A$1:$CZ$288))</f>
        <v>0</v>
      </c>
      <c r="CU198" s="176" cm="1">
        <f t="array" ref="CU198">_xlfn.XLOOKUP(CU$1,'PY1 Data(H)'!$A$1:$CZ$1,_xlfn.XLOOKUP($A198,'PY1 Data(H)'!$A$1:$A$288,'PY1 Data(H)'!$A$1:$CZ$288))</f>
        <v>0</v>
      </c>
      <c r="CV198" s="176" cm="1">
        <f t="array" ref="CV198">_xlfn.XLOOKUP(CV$1,'PY1 Data(H)'!$A$1:$CZ$1,_xlfn.XLOOKUP($A198,'PY1 Data(H)'!$A$1:$A$288,'PY1 Data(H)'!$A$1:$CZ$288))</f>
        <v>0</v>
      </c>
      <c r="CW198" s="176" cm="1">
        <f t="array" ref="CW198">_xlfn.XLOOKUP(CW$1,'PY1 Data(H)'!$A$1:$CZ$1,_xlfn.XLOOKUP($A198,'PY1 Data(H)'!$A$1:$A$288,'PY1 Data(H)'!$A$1:$CZ$288))</f>
        <v>0</v>
      </c>
      <c r="CX198" s="176" cm="1">
        <f t="array" ref="CX198">_xlfn.XLOOKUP(CX$1,'PY1 Data(H)'!$A$1:$CZ$1,_xlfn.XLOOKUP($A198,'PY1 Data(H)'!$A$1:$A$288,'PY1 Data(H)'!$A$1:$CZ$288))</f>
        <v>0</v>
      </c>
      <c r="CY198" s="176" cm="1">
        <f t="array" ref="CY198">_xlfn.XLOOKUP(CY$1,'PY1 Data(H)'!$A$1:$CZ$1,_xlfn.XLOOKUP($A198,'PY1 Data(H)'!$A$1:$A$288,'PY1 Data(H)'!$A$1:$CZ$288))</f>
        <v>0</v>
      </c>
    </row>
    <row r="199" spans="1:103" x14ac:dyDescent="0.3">
      <c r="D199" s="176" t="e" cm="1">
        <f t="array" ref="D199">_xlfn.XLOOKUP(D$1,'PY1 Data(H)'!$A$1:$CZ$1,_xlfn.XLOOKUP($A199,'PY1 Data(H)'!$A$1:$A$288,'PY1 Data(H)'!$A$1:$CZ$288))</f>
        <v>#N/A</v>
      </c>
      <c r="E199" s="176" t="e" cm="1">
        <f t="array" ref="E199">_xlfn.XLOOKUP(E$1,'PY1 Data(H)'!$A$1:$CZ$1,_xlfn.XLOOKUP($A199,'PY1 Data(H)'!$A$1:$A$288,'PY1 Data(H)'!$A$1:$CZ$288))</f>
        <v>#N/A</v>
      </c>
      <c r="F199" s="176" t="e" cm="1">
        <f t="array" ref="F199">_xlfn.XLOOKUP(F$1,'PY1 Data(H)'!$A$1:$CZ$1,_xlfn.XLOOKUP($A199,'PY1 Data(H)'!$A$1:$A$288,'PY1 Data(H)'!$A$1:$CZ$288))</f>
        <v>#N/A</v>
      </c>
      <c r="G199" s="176" t="e" cm="1">
        <f t="array" ref="G199">_xlfn.XLOOKUP(G$1,'PY1 Data(H)'!$A$1:$CZ$1,_xlfn.XLOOKUP($A199,'PY1 Data(H)'!$A$1:$A$288,'PY1 Data(H)'!$A$1:$CZ$288))</f>
        <v>#N/A</v>
      </c>
      <c r="H199" s="176" t="e" cm="1">
        <f t="array" ref="H199">_xlfn.XLOOKUP(H$1,'PY1 Data(H)'!$A$1:$CZ$1,_xlfn.XLOOKUP($A199,'PY1 Data(H)'!$A$1:$A$288,'PY1 Data(H)'!$A$1:$CZ$288))</f>
        <v>#N/A</v>
      </c>
      <c r="I199" s="176" t="e" cm="1">
        <f t="array" ref="I199">_xlfn.XLOOKUP(I$1,'PY1 Data(H)'!$A$1:$CZ$1,_xlfn.XLOOKUP($A199,'PY1 Data(H)'!$A$1:$A$288,'PY1 Data(H)'!$A$1:$CZ$288))</f>
        <v>#N/A</v>
      </c>
      <c r="J199" s="176" t="e" cm="1">
        <f t="array" ref="J199">_xlfn.XLOOKUP(J$1,'PY1 Data(H)'!$A$1:$CZ$1,_xlfn.XLOOKUP($A199,'PY1 Data(H)'!$A$1:$A$288,'PY1 Data(H)'!$A$1:$CZ$288))</f>
        <v>#N/A</v>
      </c>
      <c r="K199" s="176" t="e" cm="1">
        <f t="array" ref="K199">_xlfn.XLOOKUP(K$1,'PY1 Data(H)'!$A$1:$CZ$1,_xlfn.XLOOKUP($A199,'PY1 Data(H)'!$A$1:$A$288,'PY1 Data(H)'!$A$1:$CZ$288))</f>
        <v>#N/A</v>
      </c>
      <c r="L199" s="176" t="e" cm="1">
        <f t="array" ref="L199">_xlfn.XLOOKUP(L$1,'PY1 Data(H)'!$A$1:$CZ$1,_xlfn.XLOOKUP($A199,'PY1 Data(H)'!$A$1:$A$288,'PY1 Data(H)'!$A$1:$CZ$288))</f>
        <v>#N/A</v>
      </c>
      <c r="M199" s="176" t="e" cm="1">
        <f t="array" ref="M199">_xlfn.XLOOKUP(M$1,'PY1 Data(H)'!$A$1:$CZ$1,_xlfn.XLOOKUP($A199,'PY1 Data(H)'!$A$1:$A$288,'PY1 Data(H)'!$A$1:$CZ$288))</f>
        <v>#N/A</v>
      </c>
      <c r="N199" s="176" t="e" cm="1">
        <f t="array" ref="N199">_xlfn.XLOOKUP(N$1,'PY1 Data(H)'!$A$1:$CZ$1,_xlfn.XLOOKUP($A199,'PY1 Data(H)'!$A$1:$A$288,'PY1 Data(H)'!$A$1:$CZ$288))</f>
        <v>#N/A</v>
      </c>
      <c r="O199" s="176" t="e" cm="1">
        <f t="array" ref="O199">_xlfn.XLOOKUP(O$1,'PY1 Data(H)'!$A$1:$CZ$1,_xlfn.XLOOKUP($A199,'PY1 Data(H)'!$A$1:$A$288,'PY1 Data(H)'!$A$1:$CZ$288))</f>
        <v>#N/A</v>
      </c>
      <c r="P199" s="176" t="e" cm="1">
        <f t="array" ref="P199">_xlfn.XLOOKUP(P$1,'PY1 Data(H)'!$A$1:$CZ$1,_xlfn.XLOOKUP($A199,'PY1 Data(H)'!$A$1:$A$288,'PY1 Data(H)'!$A$1:$CZ$288))</f>
        <v>#N/A</v>
      </c>
      <c r="Q199" s="176" t="e" cm="1">
        <f t="array" ref="Q199">_xlfn.XLOOKUP(Q$1,'PY1 Data(H)'!$A$1:$CZ$1,_xlfn.XLOOKUP($A199,'PY1 Data(H)'!$A$1:$A$288,'PY1 Data(H)'!$A$1:$CZ$288))</f>
        <v>#N/A</v>
      </c>
      <c r="R199" s="176" t="e" cm="1">
        <f t="array" ref="R199">_xlfn.XLOOKUP(R$1,'PY1 Data(H)'!$A$1:$CZ$1,_xlfn.XLOOKUP($A199,'PY1 Data(H)'!$A$1:$A$288,'PY1 Data(H)'!$A$1:$CZ$288))</f>
        <v>#N/A</v>
      </c>
      <c r="S199" s="176" t="e" cm="1">
        <f t="array" ref="S199">_xlfn.XLOOKUP(S$1,'PY1 Data(H)'!$A$1:$CZ$1,_xlfn.XLOOKUP($A199,'PY1 Data(H)'!$A$1:$A$288,'PY1 Data(H)'!$A$1:$CZ$288))</f>
        <v>#N/A</v>
      </c>
      <c r="T199" s="176" t="e" cm="1">
        <f t="array" ref="T199">_xlfn.XLOOKUP(T$1,'PY1 Data(H)'!$A$1:$CZ$1,_xlfn.XLOOKUP($A199,'PY1 Data(H)'!$A$1:$A$288,'PY1 Data(H)'!$A$1:$CZ$288))</f>
        <v>#N/A</v>
      </c>
      <c r="U199" s="176" t="e" cm="1">
        <f t="array" ref="U199">_xlfn.XLOOKUP(U$1,'PY1 Data(H)'!$A$1:$CZ$1,_xlfn.XLOOKUP($A199,'PY1 Data(H)'!$A$1:$A$288,'PY1 Data(H)'!$A$1:$CZ$288))</f>
        <v>#N/A</v>
      </c>
      <c r="V199" s="176" t="e" cm="1">
        <f t="array" ref="V199">_xlfn.XLOOKUP(V$1,'PY1 Data(H)'!$A$1:$CZ$1,_xlfn.XLOOKUP($A199,'PY1 Data(H)'!$A$1:$A$288,'PY1 Data(H)'!$A$1:$CZ$288))</f>
        <v>#N/A</v>
      </c>
      <c r="W199" s="176" t="e" cm="1">
        <f t="array" ref="W199">_xlfn.XLOOKUP(W$1,'PY1 Data(H)'!$A$1:$CZ$1,_xlfn.XLOOKUP($A199,'PY1 Data(H)'!$A$1:$A$288,'PY1 Data(H)'!$A$1:$CZ$288))</f>
        <v>#N/A</v>
      </c>
      <c r="X199" s="176" t="e" cm="1">
        <f t="array" ref="X199">_xlfn.XLOOKUP(X$1,'PY1 Data(H)'!$A$1:$CZ$1,_xlfn.XLOOKUP($A199,'PY1 Data(H)'!$A$1:$A$288,'PY1 Data(H)'!$A$1:$CZ$288))</f>
        <v>#N/A</v>
      </c>
      <c r="Y199" s="176" t="e" cm="1">
        <f t="array" ref="Y199">_xlfn.XLOOKUP(Y$1,'PY1 Data(H)'!$A$1:$CZ$1,_xlfn.XLOOKUP($A199,'PY1 Data(H)'!$A$1:$A$288,'PY1 Data(H)'!$A$1:$CZ$288))</f>
        <v>#N/A</v>
      </c>
      <c r="Z199" s="176" t="e" cm="1">
        <f t="array" ref="Z199">_xlfn.XLOOKUP(Z$1,'PY1 Data(H)'!$A$1:$CZ$1,_xlfn.XLOOKUP($A199,'PY1 Data(H)'!$A$1:$A$288,'PY1 Data(H)'!$A$1:$CZ$288))</f>
        <v>#N/A</v>
      </c>
      <c r="AA199" s="176" t="e" cm="1">
        <f t="array" ref="AA199">_xlfn.XLOOKUP(AA$1,'PY1 Data(H)'!$A$1:$CZ$1,_xlfn.XLOOKUP($A199,'PY1 Data(H)'!$A$1:$A$288,'PY1 Data(H)'!$A$1:$CZ$288))</f>
        <v>#N/A</v>
      </c>
      <c r="AB199" s="176" t="e" cm="1">
        <f t="array" ref="AB199">_xlfn.XLOOKUP(AB$1,'PY1 Data(H)'!$A$1:$CZ$1,_xlfn.XLOOKUP($A199,'PY1 Data(H)'!$A$1:$A$288,'PY1 Data(H)'!$A$1:$CZ$288))</f>
        <v>#N/A</v>
      </c>
      <c r="AC199" s="176" t="e" cm="1">
        <f t="array" ref="AC199">_xlfn.XLOOKUP(AC$1,'PY1 Data(H)'!$A$1:$CZ$1,_xlfn.XLOOKUP($A199,'PY1 Data(H)'!$A$1:$A$288,'PY1 Data(H)'!$A$1:$CZ$288))</f>
        <v>#N/A</v>
      </c>
      <c r="AD199" s="176" t="e" cm="1">
        <f t="array" ref="AD199">_xlfn.XLOOKUP(AD$1,'PY1 Data(H)'!$A$1:$CZ$1,_xlfn.XLOOKUP($A199,'PY1 Data(H)'!$A$1:$A$288,'PY1 Data(H)'!$A$1:$CZ$288))</f>
        <v>#N/A</v>
      </c>
      <c r="AE199" s="176" t="e" cm="1">
        <f t="array" ref="AE199">_xlfn.XLOOKUP(AE$1,'PY1 Data(H)'!$A$1:$CZ$1,_xlfn.XLOOKUP($A199,'PY1 Data(H)'!$A$1:$A$288,'PY1 Data(H)'!$A$1:$CZ$288))</f>
        <v>#N/A</v>
      </c>
      <c r="AF199" s="176" t="e" cm="1">
        <f t="array" ref="AF199">_xlfn.XLOOKUP(AF$1,'PY1 Data(H)'!$A$1:$CZ$1,_xlfn.XLOOKUP($A199,'PY1 Data(H)'!$A$1:$A$288,'PY1 Data(H)'!$A$1:$CZ$288))</f>
        <v>#N/A</v>
      </c>
      <c r="AG199" s="176" t="e" cm="1">
        <f t="array" ref="AG199">_xlfn.XLOOKUP(AG$1,'PY1 Data(H)'!$A$1:$CZ$1,_xlfn.XLOOKUP($A199,'PY1 Data(H)'!$A$1:$A$288,'PY1 Data(H)'!$A$1:$CZ$288))</f>
        <v>#N/A</v>
      </c>
      <c r="AH199" s="176" t="e" cm="1">
        <f t="array" ref="AH199">_xlfn.XLOOKUP(AH$1,'PY1 Data(H)'!$A$1:$CZ$1,_xlfn.XLOOKUP($A199,'PY1 Data(H)'!$A$1:$A$288,'PY1 Data(H)'!$A$1:$CZ$288))</f>
        <v>#N/A</v>
      </c>
      <c r="AI199" s="176" t="e" cm="1">
        <f t="array" ref="AI199">_xlfn.XLOOKUP(AI$1,'PY1 Data(H)'!$A$1:$CZ$1,_xlfn.XLOOKUP($A199,'PY1 Data(H)'!$A$1:$A$288,'PY1 Data(H)'!$A$1:$CZ$288))</f>
        <v>#N/A</v>
      </c>
      <c r="AJ199" s="176" t="e" cm="1">
        <f t="array" ref="AJ199">_xlfn.XLOOKUP(AJ$1,'PY1 Data(H)'!$A$1:$CZ$1,_xlfn.XLOOKUP($A199,'PY1 Data(H)'!$A$1:$A$288,'PY1 Data(H)'!$A$1:$CZ$288))</f>
        <v>#N/A</v>
      </c>
      <c r="AK199" s="176" t="e" cm="1">
        <f t="array" ref="AK199">_xlfn.XLOOKUP(AK$1,'PY1 Data(H)'!$A$1:$CZ$1,_xlfn.XLOOKUP($A199,'PY1 Data(H)'!$A$1:$A$288,'PY1 Data(H)'!$A$1:$CZ$288))</f>
        <v>#N/A</v>
      </c>
      <c r="AL199" s="176" t="e" cm="1">
        <f t="array" ref="AL199">_xlfn.XLOOKUP(AL$1,'PY1 Data(H)'!$A$1:$CZ$1,_xlfn.XLOOKUP($A199,'PY1 Data(H)'!$A$1:$A$288,'PY1 Data(H)'!$A$1:$CZ$288))</f>
        <v>#N/A</v>
      </c>
      <c r="AM199" s="176" t="e" cm="1">
        <f t="array" ref="AM199">_xlfn.XLOOKUP(AM$1,'PY1 Data(H)'!$A$1:$CZ$1,_xlfn.XLOOKUP($A199,'PY1 Data(H)'!$A$1:$A$288,'PY1 Data(H)'!$A$1:$CZ$288))</f>
        <v>#N/A</v>
      </c>
      <c r="AN199" s="176" t="e" cm="1">
        <f t="array" ref="AN199">_xlfn.XLOOKUP(AN$1,'PY1 Data(H)'!$A$1:$CZ$1,_xlfn.XLOOKUP($A199,'PY1 Data(H)'!$A$1:$A$288,'PY1 Data(H)'!$A$1:$CZ$288))</f>
        <v>#N/A</v>
      </c>
      <c r="AO199" s="176" t="e" cm="1">
        <f t="array" ref="AO199">_xlfn.XLOOKUP(AO$1,'PY1 Data(H)'!$A$1:$CZ$1,_xlfn.XLOOKUP($A199,'PY1 Data(H)'!$A$1:$A$288,'PY1 Data(H)'!$A$1:$CZ$288))</f>
        <v>#N/A</v>
      </c>
      <c r="AP199" s="176" t="e" cm="1">
        <f t="array" ref="AP199">_xlfn.XLOOKUP(AP$1,'PY1 Data(H)'!$A$1:$CZ$1,_xlfn.XLOOKUP($A199,'PY1 Data(H)'!$A$1:$A$288,'PY1 Data(H)'!$A$1:$CZ$288))</f>
        <v>#N/A</v>
      </c>
      <c r="AQ199" s="176" t="e" cm="1">
        <f t="array" ref="AQ199">_xlfn.XLOOKUP(AQ$1,'PY1 Data(H)'!$A$1:$CZ$1,_xlfn.XLOOKUP($A199,'PY1 Data(H)'!$A$1:$A$288,'PY1 Data(H)'!$A$1:$CZ$288))</f>
        <v>#N/A</v>
      </c>
      <c r="AR199" s="176" t="e" cm="1">
        <f t="array" ref="AR199">_xlfn.XLOOKUP(AR$1,'PY1 Data(H)'!$A$1:$CZ$1,_xlfn.XLOOKUP($A199,'PY1 Data(H)'!$A$1:$A$288,'PY1 Data(H)'!$A$1:$CZ$288))</f>
        <v>#N/A</v>
      </c>
      <c r="AS199" s="176" t="e" cm="1">
        <f t="array" ref="AS199">_xlfn.XLOOKUP(AS$1,'PY1 Data(H)'!$A$1:$CZ$1,_xlfn.XLOOKUP($A199,'PY1 Data(H)'!$A$1:$A$288,'PY1 Data(H)'!$A$1:$CZ$288))</f>
        <v>#N/A</v>
      </c>
      <c r="AT199" s="176" t="e" cm="1">
        <f t="array" ref="AT199">_xlfn.XLOOKUP(AT$1,'PY1 Data(H)'!$A$1:$CZ$1,_xlfn.XLOOKUP($A199,'PY1 Data(H)'!$A$1:$A$288,'PY1 Data(H)'!$A$1:$CZ$288))</f>
        <v>#N/A</v>
      </c>
      <c r="AU199" s="176" t="e" cm="1">
        <f t="array" ref="AU199">_xlfn.XLOOKUP(AU$1,'PY1 Data(H)'!$A$1:$CZ$1,_xlfn.XLOOKUP($A199,'PY1 Data(H)'!$A$1:$A$288,'PY1 Data(H)'!$A$1:$CZ$288))</f>
        <v>#N/A</v>
      </c>
      <c r="AV199" s="176" t="e" cm="1">
        <f t="array" ref="AV199">_xlfn.XLOOKUP(AV$1,'PY1 Data(H)'!$A$1:$CZ$1,_xlfn.XLOOKUP($A199,'PY1 Data(H)'!$A$1:$A$288,'PY1 Data(H)'!$A$1:$CZ$288))</f>
        <v>#N/A</v>
      </c>
      <c r="AW199" s="176" t="e" cm="1">
        <f t="array" ref="AW199">_xlfn.XLOOKUP(AW$1,'PY1 Data(H)'!$A$1:$CZ$1,_xlfn.XLOOKUP($A199,'PY1 Data(H)'!$A$1:$A$288,'PY1 Data(H)'!$A$1:$CZ$288))</f>
        <v>#N/A</v>
      </c>
      <c r="AX199" s="176" t="e" cm="1">
        <f t="array" ref="AX199">_xlfn.XLOOKUP(AX$1,'PY1 Data(H)'!$A$1:$CZ$1,_xlfn.XLOOKUP($A199,'PY1 Data(H)'!$A$1:$A$288,'PY1 Data(H)'!$A$1:$CZ$288))</f>
        <v>#N/A</v>
      </c>
      <c r="AY199" s="176" t="e" cm="1">
        <f t="array" ref="AY199">_xlfn.XLOOKUP(AY$1,'PY1 Data(H)'!$A$1:$CZ$1,_xlfn.XLOOKUP($A199,'PY1 Data(H)'!$A$1:$A$288,'PY1 Data(H)'!$A$1:$CZ$288))</f>
        <v>#N/A</v>
      </c>
      <c r="AZ199" s="176" t="e" cm="1">
        <f t="array" ref="AZ199">_xlfn.XLOOKUP(AZ$1,'PY1 Data(H)'!$A$1:$CZ$1,_xlfn.XLOOKUP($A199,'PY1 Data(H)'!$A$1:$A$288,'PY1 Data(H)'!$A$1:$CZ$288))</f>
        <v>#N/A</v>
      </c>
      <c r="BA199" s="176" t="e" cm="1">
        <f t="array" ref="BA199">_xlfn.XLOOKUP(BA$1,'PY1 Data(H)'!$A$1:$CZ$1,_xlfn.XLOOKUP($A199,'PY1 Data(H)'!$A$1:$A$288,'PY1 Data(H)'!$A$1:$CZ$288))</f>
        <v>#N/A</v>
      </c>
      <c r="BB199" s="176" t="e" cm="1">
        <f t="array" ref="BB199">_xlfn.XLOOKUP(BB$1,'PY1 Data(H)'!$A$1:$CZ$1,_xlfn.XLOOKUP($A199,'PY1 Data(H)'!$A$1:$A$288,'PY1 Data(H)'!$A$1:$CZ$288))</f>
        <v>#N/A</v>
      </c>
      <c r="BC199" s="176" t="e" cm="1">
        <f t="array" ref="BC199">_xlfn.XLOOKUP(BC$1,'PY1 Data(H)'!$A$1:$CZ$1,_xlfn.XLOOKUP($A199,'PY1 Data(H)'!$A$1:$A$288,'PY1 Data(H)'!$A$1:$CZ$288))</f>
        <v>#N/A</v>
      </c>
      <c r="BD199" s="176" t="e" cm="1">
        <f t="array" ref="BD199">_xlfn.XLOOKUP(BD$1,'PY1 Data(H)'!$A$1:$CZ$1,_xlfn.XLOOKUP($A199,'PY1 Data(H)'!$A$1:$A$288,'PY1 Data(H)'!$A$1:$CZ$288))</f>
        <v>#N/A</v>
      </c>
      <c r="BE199" s="176" t="e" cm="1">
        <f t="array" ref="BE199">_xlfn.XLOOKUP(BE$1,'PY1 Data(H)'!$A$1:$CZ$1,_xlfn.XLOOKUP($A199,'PY1 Data(H)'!$A$1:$A$288,'PY1 Data(H)'!$A$1:$CZ$288))</f>
        <v>#N/A</v>
      </c>
      <c r="BF199" s="176" t="e" cm="1">
        <f t="array" ref="BF199">_xlfn.XLOOKUP(BF$1,'PY1 Data(H)'!$A$1:$CZ$1,_xlfn.XLOOKUP($A199,'PY1 Data(H)'!$A$1:$A$288,'PY1 Data(H)'!$A$1:$CZ$288))</f>
        <v>#N/A</v>
      </c>
      <c r="BG199" s="176" t="e" cm="1">
        <f t="array" ref="BG199">_xlfn.XLOOKUP(BG$1,'PY1 Data(H)'!$A$1:$CZ$1,_xlfn.XLOOKUP($A199,'PY1 Data(H)'!$A$1:$A$288,'PY1 Data(H)'!$A$1:$CZ$288))</f>
        <v>#N/A</v>
      </c>
      <c r="BH199" s="176" t="e" cm="1">
        <f t="array" ref="BH199">_xlfn.XLOOKUP(BH$1,'PY1 Data(H)'!$A$1:$CZ$1,_xlfn.XLOOKUP($A199,'PY1 Data(H)'!$A$1:$A$288,'PY1 Data(H)'!$A$1:$CZ$288))</f>
        <v>#N/A</v>
      </c>
      <c r="BI199" s="176" t="e" cm="1">
        <f t="array" ref="BI199">_xlfn.XLOOKUP(BI$1,'PY1 Data(H)'!$A$1:$CZ$1,_xlfn.XLOOKUP($A199,'PY1 Data(H)'!$A$1:$A$288,'PY1 Data(H)'!$A$1:$CZ$288))</f>
        <v>#N/A</v>
      </c>
      <c r="BJ199" s="176" t="e" cm="1">
        <f t="array" ref="BJ199">_xlfn.XLOOKUP(BJ$1,'PY1 Data(H)'!$A$1:$CZ$1,_xlfn.XLOOKUP($A199,'PY1 Data(H)'!$A$1:$A$288,'PY1 Data(H)'!$A$1:$CZ$288))</f>
        <v>#N/A</v>
      </c>
      <c r="BK199" s="176" t="e" cm="1">
        <f t="array" ref="BK199">_xlfn.XLOOKUP(BK$1,'PY1 Data(H)'!$A$1:$CZ$1,_xlfn.XLOOKUP($A199,'PY1 Data(H)'!$A$1:$A$288,'PY1 Data(H)'!$A$1:$CZ$288))</f>
        <v>#N/A</v>
      </c>
      <c r="BL199" s="176" t="e" cm="1">
        <f t="array" ref="BL199">_xlfn.XLOOKUP(BL$1,'PY1 Data(H)'!$A$1:$CZ$1,_xlfn.XLOOKUP($A199,'PY1 Data(H)'!$A$1:$A$288,'PY1 Data(H)'!$A$1:$CZ$288))</f>
        <v>#N/A</v>
      </c>
      <c r="BM199" s="176" t="e" cm="1">
        <f t="array" ref="BM199">_xlfn.XLOOKUP(BM$1,'PY1 Data(H)'!$A$1:$CZ$1,_xlfn.XLOOKUP($A199,'PY1 Data(H)'!$A$1:$A$288,'PY1 Data(H)'!$A$1:$CZ$288))</f>
        <v>#N/A</v>
      </c>
      <c r="BN199" s="176" t="e" cm="1">
        <f t="array" ref="BN199">_xlfn.XLOOKUP(BN$1,'PY1 Data(H)'!$A$1:$CZ$1,_xlfn.XLOOKUP($A199,'PY1 Data(H)'!$A$1:$A$288,'PY1 Data(H)'!$A$1:$CZ$288))</f>
        <v>#N/A</v>
      </c>
      <c r="BO199" s="176" t="e" cm="1">
        <f t="array" ref="BO199">_xlfn.XLOOKUP(BO$1,'PY1 Data(H)'!$A$1:$CZ$1,_xlfn.XLOOKUP($A199,'PY1 Data(H)'!$A$1:$A$288,'PY1 Data(H)'!$A$1:$CZ$288))</f>
        <v>#N/A</v>
      </c>
      <c r="BP199" s="176" t="e" cm="1">
        <f t="array" ref="BP199">_xlfn.XLOOKUP(BP$1,'PY1 Data(H)'!$A$1:$CZ$1,_xlfn.XLOOKUP($A199,'PY1 Data(H)'!$A$1:$A$288,'PY1 Data(H)'!$A$1:$CZ$288))</f>
        <v>#N/A</v>
      </c>
      <c r="BQ199" s="176" t="e" cm="1">
        <f t="array" ref="BQ199">_xlfn.XLOOKUP(BQ$1,'PY1 Data(H)'!$A$1:$CZ$1,_xlfn.XLOOKUP($A199,'PY1 Data(H)'!$A$1:$A$288,'PY1 Data(H)'!$A$1:$CZ$288))</f>
        <v>#N/A</v>
      </c>
      <c r="BR199" s="176" t="e" cm="1">
        <f t="array" ref="BR199">_xlfn.XLOOKUP(BR$1,'PY1 Data(H)'!$A$1:$CZ$1,_xlfn.XLOOKUP($A199,'PY1 Data(H)'!$A$1:$A$288,'PY1 Data(H)'!$A$1:$CZ$288))</f>
        <v>#N/A</v>
      </c>
      <c r="BS199" s="176" t="e" cm="1">
        <f t="array" ref="BS199">_xlfn.XLOOKUP(BS$1,'PY1 Data(H)'!$A$1:$CZ$1,_xlfn.XLOOKUP($A199,'PY1 Data(H)'!$A$1:$A$288,'PY1 Data(H)'!$A$1:$CZ$288))</f>
        <v>#N/A</v>
      </c>
      <c r="BT199" s="176" t="e" cm="1">
        <f t="array" ref="BT199">_xlfn.XLOOKUP(BT$1,'PY1 Data(H)'!$A$1:$CZ$1,_xlfn.XLOOKUP($A199,'PY1 Data(H)'!$A$1:$A$288,'PY1 Data(H)'!$A$1:$CZ$288))</f>
        <v>#N/A</v>
      </c>
      <c r="BU199" s="176" t="e" cm="1">
        <f t="array" ref="BU199">_xlfn.XLOOKUP(BU$1,'PY1 Data(H)'!$A$1:$CZ$1,_xlfn.XLOOKUP($A199,'PY1 Data(H)'!$A$1:$A$288,'PY1 Data(H)'!$A$1:$CZ$288))</f>
        <v>#N/A</v>
      </c>
      <c r="BV199" s="176" t="e" cm="1">
        <f t="array" ref="BV199">_xlfn.XLOOKUP(BV$1,'PY1 Data(H)'!$A$1:$CZ$1,_xlfn.XLOOKUP($A199,'PY1 Data(H)'!$A$1:$A$288,'PY1 Data(H)'!$A$1:$CZ$288))</f>
        <v>#N/A</v>
      </c>
      <c r="BW199" s="176" t="e" cm="1">
        <f t="array" ref="BW199">_xlfn.XLOOKUP(BW$1,'PY1 Data(H)'!$A$1:$CZ$1,_xlfn.XLOOKUP($A199,'PY1 Data(H)'!$A$1:$A$288,'PY1 Data(H)'!$A$1:$CZ$288))</f>
        <v>#N/A</v>
      </c>
      <c r="BX199" s="176" t="e" cm="1">
        <f t="array" ref="BX199">_xlfn.XLOOKUP(BX$1,'PY1 Data(H)'!$A$1:$CZ$1,_xlfn.XLOOKUP($A199,'PY1 Data(H)'!$A$1:$A$288,'PY1 Data(H)'!$A$1:$CZ$288))</f>
        <v>#N/A</v>
      </c>
      <c r="BY199" s="176" t="e" cm="1">
        <f t="array" ref="BY199">_xlfn.XLOOKUP(BY$1,'PY1 Data(H)'!$A$1:$CZ$1,_xlfn.XLOOKUP($A199,'PY1 Data(H)'!$A$1:$A$288,'PY1 Data(H)'!$A$1:$CZ$288))</f>
        <v>#N/A</v>
      </c>
      <c r="BZ199" s="176" t="e" cm="1">
        <f t="array" ref="BZ199">_xlfn.XLOOKUP(BZ$1,'PY1 Data(H)'!$A$1:$CZ$1,_xlfn.XLOOKUP($A199,'PY1 Data(H)'!$A$1:$A$288,'PY1 Data(H)'!$A$1:$CZ$288))</f>
        <v>#N/A</v>
      </c>
      <c r="CA199" s="176" t="e" cm="1">
        <f t="array" ref="CA199">_xlfn.XLOOKUP(CA$1,'PY1 Data(H)'!$A$1:$CZ$1,_xlfn.XLOOKUP($A199,'PY1 Data(H)'!$A$1:$A$288,'PY1 Data(H)'!$A$1:$CZ$288))</f>
        <v>#N/A</v>
      </c>
      <c r="CB199" s="176" t="e" cm="1">
        <f t="array" ref="CB199">_xlfn.XLOOKUP(CB$1,'PY1 Data(H)'!$A$1:$CZ$1,_xlfn.XLOOKUP($A199,'PY1 Data(H)'!$A$1:$A$288,'PY1 Data(H)'!$A$1:$CZ$288))</f>
        <v>#N/A</v>
      </c>
      <c r="CC199" s="176" t="e" cm="1">
        <f t="array" ref="CC199">_xlfn.XLOOKUP(CC$1,'PY1 Data(H)'!$A$1:$CZ$1,_xlfn.XLOOKUP($A199,'PY1 Data(H)'!$A$1:$A$288,'PY1 Data(H)'!$A$1:$CZ$288))</f>
        <v>#N/A</v>
      </c>
      <c r="CD199" s="176" t="e" cm="1">
        <f t="array" ref="CD199">_xlfn.XLOOKUP(CD$1,'PY1 Data(H)'!$A$1:$CZ$1,_xlfn.XLOOKUP($A199,'PY1 Data(H)'!$A$1:$A$288,'PY1 Data(H)'!$A$1:$CZ$288))</f>
        <v>#N/A</v>
      </c>
      <c r="CE199" s="176" t="e" cm="1">
        <f t="array" ref="CE199">_xlfn.XLOOKUP(CE$1,'PY1 Data(H)'!$A$1:$CZ$1,_xlfn.XLOOKUP($A199,'PY1 Data(H)'!$A$1:$A$288,'PY1 Data(H)'!$A$1:$CZ$288))</f>
        <v>#N/A</v>
      </c>
      <c r="CF199" s="176" t="e" cm="1">
        <f t="array" ref="CF199">_xlfn.XLOOKUP(CF$1,'PY1 Data(H)'!$A$1:$CZ$1,_xlfn.XLOOKUP($A199,'PY1 Data(H)'!$A$1:$A$288,'PY1 Data(H)'!$A$1:$CZ$288))</f>
        <v>#N/A</v>
      </c>
      <c r="CG199" s="176" t="e" cm="1">
        <f t="array" ref="CG199">_xlfn.XLOOKUP(CG$1,'PY1 Data(H)'!$A$1:$CZ$1,_xlfn.XLOOKUP($A199,'PY1 Data(H)'!$A$1:$A$288,'PY1 Data(H)'!$A$1:$CZ$288))</f>
        <v>#N/A</v>
      </c>
      <c r="CH199" s="176" t="e" cm="1">
        <f t="array" ref="CH199">_xlfn.XLOOKUP(CH$1,'PY1 Data(H)'!$A$1:$CZ$1,_xlfn.XLOOKUP($A199,'PY1 Data(H)'!$A$1:$A$288,'PY1 Data(H)'!$A$1:$CZ$288))</f>
        <v>#N/A</v>
      </c>
      <c r="CI199" s="176" t="e" cm="1">
        <f t="array" ref="CI199">_xlfn.XLOOKUP(CI$1,'PY1 Data(H)'!$A$1:$CZ$1,_xlfn.XLOOKUP($A199,'PY1 Data(H)'!$A$1:$A$288,'PY1 Data(H)'!$A$1:$CZ$288))</f>
        <v>#N/A</v>
      </c>
      <c r="CJ199" s="176" t="e" cm="1">
        <f t="array" ref="CJ199">_xlfn.XLOOKUP(CJ$1,'PY1 Data(H)'!$A$1:$CZ$1,_xlfn.XLOOKUP($A199,'PY1 Data(H)'!$A$1:$A$288,'PY1 Data(H)'!$A$1:$CZ$288))</f>
        <v>#N/A</v>
      </c>
      <c r="CK199" s="176" t="e" cm="1">
        <f t="array" ref="CK199">_xlfn.XLOOKUP(CK$1,'PY1 Data(H)'!$A$1:$CZ$1,_xlfn.XLOOKUP($A199,'PY1 Data(H)'!$A$1:$A$288,'PY1 Data(H)'!$A$1:$CZ$288))</f>
        <v>#N/A</v>
      </c>
      <c r="CL199" s="176" t="e" cm="1">
        <f t="array" ref="CL199">_xlfn.XLOOKUP(CL$1,'PY1 Data(H)'!$A$1:$CZ$1,_xlfn.XLOOKUP($A199,'PY1 Data(H)'!$A$1:$A$288,'PY1 Data(H)'!$A$1:$CZ$288))</f>
        <v>#N/A</v>
      </c>
      <c r="CM199" s="176" t="e" cm="1">
        <f t="array" ref="CM199">_xlfn.XLOOKUP(CM$1,'PY1 Data(H)'!$A$1:$CZ$1,_xlfn.XLOOKUP($A199,'PY1 Data(H)'!$A$1:$A$288,'PY1 Data(H)'!$A$1:$CZ$288))</f>
        <v>#N/A</v>
      </c>
      <c r="CN199" s="176" t="e" cm="1">
        <f t="array" ref="CN199">_xlfn.XLOOKUP(CN$1,'PY1 Data(H)'!$A$1:$CZ$1,_xlfn.XLOOKUP($A199,'PY1 Data(H)'!$A$1:$A$288,'PY1 Data(H)'!$A$1:$CZ$288))</f>
        <v>#N/A</v>
      </c>
      <c r="CO199" s="176" t="e" cm="1">
        <f t="array" ref="CO199">_xlfn.XLOOKUP(CO$1,'PY1 Data(H)'!$A$1:$CZ$1,_xlfn.XLOOKUP($A199,'PY1 Data(H)'!$A$1:$A$288,'PY1 Data(H)'!$A$1:$CZ$288))</f>
        <v>#N/A</v>
      </c>
      <c r="CP199" s="176" t="e" cm="1">
        <f t="array" ref="CP199">_xlfn.XLOOKUP(CP$1,'PY1 Data(H)'!$A$1:$CZ$1,_xlfn.XLOOKUP($A199,'PY1 Data(H)'!$A$1:$A$288,'PY1 Data(H)'!$A$1:$CZ$288))</f>
        <v>#N/A</v>
      </c>
      <c r="CQ199" s="176" t="e" cm="1">
        <f t="array" ref="CQ199">_xlfn.XLOOKUP(CQ$1,'PY1 Data(H)'!$A$1:$CZ$1,_xlfn.XLOOKUP($A199,'PY1 Data(H)'!$A$1:$A$288,'PY1 Data(H)'!$A$1:$CZ$288))</f>
        <v>#N/A</v>
      </c>
      <c r="CR199" s="176" t="e" cm="1">
        <f t="array" ref="CR199">_xlfn.XLOOKUP(CR$1,'PY1 Data(H)'!$A$1:$CZ$1,_xlfn.XLOOKUP($A199,'PY1 Data(H)'!$A$1:$A$288,'PY1 Data(H)'!$A$1:$CZ$288))</f>
        <v>#N/A</v>
      </c>
      <c r="CS199" s="176" t="e" cm="1">
        <f t="array" ref="CS199">_xlfn.XLOOKUP(CS$1,'PY1 Data(H)'!$A$1:$CZ$1,_xlfn.XLOOKUP($A199,'PY1 Data(H)'!$A$1:$A$288,'PY1 Data(H)'!$A$1:$CZ$288))</f>
        <v>#N/A</v>
      </c>
      <c r="CT199" s="176" t="e" cm="1">
        <f t="array" ref="CT199">_xlfn.XLOOKUP(CT$1,'PY1 Data(H)'!$A$1:$CZ$1,_xlfn.XLOOKUP($A199,'PY1 Data(H)'!$A$1:$A$288,'PY1 Data(H)'!$A$1:$CZ$288))</f>
        <v>#N/A</v>
      </c>
      <c r="CU199" s="176" t="e" cm="1">
        <f t="array" ref="CU199">_xlfn.XLOOKUP(CU$1,'PY1 Data(H)'!$A$1:$CZ$1,_xlfn.XLOOKUP($A199,'PY1 Data(H)'!$A$1:$A$288,'PY1 Data(H)'!$A$1:$CZ$288))</f>
        <v>#N/A</v>
      </c>
      <c r="CV199" s="176" t="e" cm="1">
        <f t="array" ref="CV199">_xlfn.XLOOKUP(CV$1,'PY1 Data(H)'!$A$1:$CZ$1,_xlfn.XLOOKUP($A199,'PY1 Data(H)'!$A$1:$A$288,'PY1 Data(H)'!$A$1:$CZ$288))</f>
        <v>#N/A</v>
      </c>
      <c r="CW199" s="176" t="e" cm="1">
        <f t="array" ref="CW199">_xlfn.XLOOKUP(CW$1,'PY1 Data(H)'!$A$1:$CZ$1,_xlfn.XLOOKUP($A199,'PY1 Data(H)'!$A$1:$A$288,'PY1 Data(H)'!$A$1:$CZ$288))</f>
        <v>#N/A</v>
      </c>
      <c r="CX199" s="176" t="e" cm="1">
        <f t="array" ref="CX199">_xlfn.XLOOKUP(CX$1,'PY1 Data(H)'!$A$1:$CZ$1,_xlfn.XLOOKUP($A199,'PY1 Data(H)'!$A$1:$A$288,'PY1 Data(H)'!$A$1:$CZ$288))</f>
        <v>#N/A</v>
      </c>
      <c r="CY199" s="176" t="e" cm="1">
        <f t="array" ref="CY199">_xlfn.XLOOKUP(CY$1,'PY1 Data(H)'!$A$1:$CZ$1,_xlfn.XLOOKUP($A199,'PY1 Data(H)'!$A$1:$A$288,'PY1 Data(H)'!$A$1:$CZ$288))</f>
        <v>#N/A</v>
      </c>
    </row>
    <row r="200" spans="1:103" x14ac:dyDescent="0.3">
      <c r="D200" s="176" t="e" cm="1">
        <f t="array" ref="D200">_xlfn.XLOOKUP(D$1,'PY1 Data(H)'!$A$1:$CZ$1,_xlfn.XLOOKUP($A200,'PY1 Data(H)'!$A$1:$A$288,'PY1 Data(H)'!$A$1:$CZ$288))</f>
        <v>#N/A</v>
      </c>
      <c r="E200" s="176" t="e" cm="1">
        <f t="array" ref="E200">_xlfn.XLOOKUP(E$1,'PY1 Data(H)'!$A$1:$CZ$1,_xlfn.XLOOKUP($A200,'PY1 Data(H)'!$A$1:$A$288,'PY1 Data(H)'!$A$1:$CZ$288))</f>
        <v>#N/A</v>
      </c>
      <c r="F200" s="176" t="e" cm="1">
        <f t="array" ref="F200">_xlfn.XLOOKUP(F$1,'PY1 Data(H)'!$A$1:$CZ$1,_xlfn.XLOOKUP($A200,'PY1 Data(H)'!$A$1:$A$288,'PY1 Data(H)'!$A$1:$CZ$288))</f>
        <v>#N/A</v>
      </c>
      <c r="G200" s="176" t="e" cm="1">
        <f t="array" ref="G200">_xlfn.XLOOKUP(G$1,'PY1 Data(H)'!$A$1:$CZ$1,_xlfn.XLOOKUP($A200,'PY1 Data(H)'!$A$1:$A$288,'PY1 Data(H)'!$A$1:$CZ$288))</f>
        <v>#N/A</v>
      </c>
      <c r="H200" s="176" t="e" cm="1">
        <f t="array" ref="H200">_xlfn.XLOOKUP(H$1,'PY1 Data(H)'!$A$1:$CZ$1,_xlfn.XLOOKUP($A200,'PY1 Data(H)'!$A$1:$A$288,'PY1 Data(H)'!$A$1:$CZ$288))</f>
        <v>#N/A</v>
      </c>
      <c r="I200" s="176" t="e" cm="1">
        <f t="array" ref="I200">_xlfn.XLOOKUP(I$1,'PY1 Data(H)'!$A$1:$CZ$1,_xlfn.XLOOKUP($A200,'PY1 Data(H)'!$A$1:$A$288,'PY1 Data(H)'!$A$1:$CZ$288))</f>
        <v>#N/A</v>
      </c>
      <c r="J200" s="176" t="e" cm="1">
        <f t="array" ref="J200">_xlfn.XLOOKUP(J$1,'PY1 Data(H)'!$A$1:$CZ$1,_xlfn.XLOOKUP($A200,'PY1 Data(H)'!$A$1:$A$288,'PY1 Data(H)'!$A$1:$CZ$288))</f>
        <v>#N/A</v>
      </c>
      <c r="K200" s="176" t="e" cm="1">
        <f t="array" ref="K200">_xlfn.XLOOKUP(K$1,'PY1 Data(H)'!$A$1:$CZ$1,_xlfn.XLOOKUP($A200,'PY1 Data(H)'!$A$1:$A$288,'PY1 Data(H)'!$A$1:$CZ$288))</f>
        <v>#N/A</v>
      </c>
      <c r="L200" s="176" t="e" cm="1">
        <f t="array" ref="L200">_xlfn.XLOOKUP(L$1,'PY1 Data(H)'!$A$1:$CZ$1,_xlfn.XLOOKUP($A200,'PY1 Data(H)'!$A$1:$A$288,'PY1 Data(H)'!$A$1:$CZ$288))</f>
        <v>#N/A</v>
      </c>
      <c r="M200" s="176" t="e" cm="1">
        <f t="array" ref="M200">_xlfn.XLOOKUP(M$1,'PY1 Data(H)'!$A$1:$CZ$1,_xlfn.XLOOKUP($A200,'PY1 Data(H)'!$A$1:$A$288,'PY1 Data(H)'!$A$1:$CZ$288))</f>
        <v>#N/A</v>
      </c>
      <c r="N200" s="176" t="e" cm="1">
        <f t="array" ref="N200">_xlfn.XLOOKUP(N$1,'PY1 Data(H)'!$A$1:$CZ$1,_xlfn.XLOOKUP($A200,'PY1 Data(H)'!$A$1:$A$288,'PY1 Data(H)'!$A$1:$CZ$288))</f>
        <v>#N/A</v>
      </c>
      <c r="O200" s="176" t="e" cm="1">
        <f t="array" ref="O200">_xlfn.XLOOKUP(O$1,'PY1 Data(H)'!$A$1:$CZ$1,_xlfn.XLOOKUP($A200,'PY1 Data(H)'!$A$1:$A$288,'PY1 Data(H)'!$A$1:$CZ$288))</f>
        <v>#N/A</v>
      </c>
      <c r="P200" s="176" t="e" cm="1">
        <f t="array" ref="P200">_xlfn.XLOOKUP(P$1,'PY1 Data(H)'!$A$1:$CZ$1,_xlfn.XLOOKUP($A200,'PY1 Data(H)'!$A$1:$A$288,'PY1 Data(H)'!$A$1:$CZ$288))</f>
        <v>#N/A</v>
      </c>
      <c r="Q200" s="176" t="e" cm="1">
        <f t="array" ref="Q200">_xlfn.XLOOKUP(Q$1,'PY1 Data(H)'!$A$1:$CZ$1,_xlfn.XLOOKUP($A200,'PY1 Data(H)'!$A$1:$A$288,'PY1 Data(H)'!$A$1:$CZ$288))</f>
        <v>#N/A</v>
      </c>
      <c r="R200" s="176" t="e" cm="1">
        <f t="array" ref="R200">_xlfn.XLOOKUP(R$1,'PY1 Data(H)'!$A$1:$CZ$1,_xlfn.XLOOKUP($A200,'PY1 Data(H)'!$A$1:$A$288,'PY1 Data(H)'!$A$1:$CZ$288))</f>
        <v>#N/A</v>
      </c>
      <c r="S200" s="176" t="e" cm="1">
        <f t="array" ref="S200">_xlfn.XLOOKUP(S$1,'PY1 Data(H)'!$A$1:$CZ$1,_xlfn.XLOOKUP($A200,'PY1 Data(H)'!$A$1:$A$288,'PY1 Data(H)'!$A$1:$CZ$288))</f>
        <v>#N/A</v>
      </c>
      <c r="T200" s="176" t="e" cm="1">
        <f t="array" ref="T200">_xlfn.XLOOKUP(T$1,'PY1 Data(H)'!$A$1:$CZ$1,_xlfn.XLOOKUP($A200,'PY1 Data(H)'!$A$1:$A$288,'PY1 Data(H)'!$A$1:$CZ$288))</f>
        <v>#N/A</v>
      </c>
      <c r="U200" s="176" t="e" cm="1">
        <f t="array" ref="U200">_xlfn.XLOOKUP(U$1,'PY1 Data(H)'!$A$1:$CZ$1,_xlfn.XLOOKUP($A200,'PY1 Data(H)'!$A$1:$A$288,'PY1 Data(H)'!$A$1:$CZ$288))</f>
        <v>#N/A</v>
      </c>
      <c r="V200" s="176" t="e" cm="1">
        <f t="array" ref="V200">_xlfn.XLOOKUP(V$1,'PY1 Data(H)'!$A$1:$CZ$1,_xlfn.XLOOKUP($A200,'PY1 Data(H)'!$A$1:$A$288,'PY1 Data(H)'!$A$1:$CZ$288))</f>
        <v>#N/A</v>
      </c>
      <c r="W200" s="176" t="e" cm="1">
        <f t="array" ref="W200">_xlfn.XLOOKUP(W$1,'PY1 Data(H)'!$A$1:$CZ$1,_xlfn.XLOOKUP($A200,'PY1 Data(H)'!$A$1:$A$288,'PY1 Data(H)'!$A$1:$CZ$288))</f>
        <v>#N/A</v>
      </c>
      <c r="X200" s="176" t="e" cm="1">
        <f t="array" ref="X200">_xlfn.XLOOKUP(X$1,'PY1 Data(H)'!$A$1:$CZ$1,_xlfn.XLOOKUP($A200,'PY1 Data(H)'!$A$1:$A$288,'PY1 Data(H)'!$A$1:$CZ$288))</f>
        <v>#N/A</v>
      </c>
      <c r="Y200" s="176" t="e" cm="1">
        <f t="array" ref="Y200">_xlfn.XLOOKUP(Y$1,'PY1 Data(H)'!$A$1:$CZ$1,_xlfn.XLOOKUP($A200,'PY1 Data(H)'!$A$1:$A$288,'PY1 Data(H)'!$A$1:$CZ$288))</f>
        <v>#N/A</v>
      </c>
      <c r="Z200" s="176" t="e" cm="1">
        <f t="array" ref="Z200">_xlfn.XLOOKUP(Z$1,'PY1 Data(H)'!$A$1:$CZ$1,_xlfn.XLOOKUP($A200,'PY1 Data(H)'!$A$1:$A$288,'PY1 Data(H)'!$A$1:$CZ$288))</f>
        <v>#N/A</v>
      </c>
      <c r="AA200" s="176" t="e" cm="1">
        <f t="array" ref="AA200">_xlfn.XLOOKUP(AA$1,'PY1 Data(H)'!$A$1:$CZ$1,_xlfn.XLOOKUP($A200,'PY1 Data(H)'!$A$1:$A$288,'PY1 Data(H)'!$A$1:$CZ$288))</f>
        <v>#N/A</v>
      </c>
      <c r="AB200" s="176" t="e" cm="1">
        <f t="array" ref="AB200">_xlfn.XLOOKUP(AB$1,'PY1 Data(H)'!$A$1:$CZ$1,_xlfn.XLOOKUP($A200,'PY1 Data(H)'!$A$1:$A$288,'PY1 Data(H)'!$A$1:$CZ$288))</f>
        <v>#N/A</v>
      </c>
      <c r="AC200" s="176" t="e" cm="1">
        <f t="array" ref="AC200">_xlfn.XLOOKUP(AC$1,'PY1 Data(H)'!$A$1:$CZ$1,_xlfn.XLOOKUP($A200,'PY1 Data(H)'!$A$1:$A$288,'PY1 Data(H)'!$A$1:$CZ$288))</f>
        <v>#N/A</v>
      </c>
      <c r="AD200" s="176" t="e" cm="1">
        <f t="array" ref="AD200">_xlfn.XLOOKUP(AD$1,'PY1 Data(H)'!$A$1:$CZ$1,_xlfn.XLOOKUP($A200,'PY1 Data(H)'!$A$1:$A$288,'PY1 Data(H)'!$A$1:$CZ$288))</f>
        <v>#N/A</v>
      </c>
      <c r="AE200" s="176" t="e" cm="1">
        <f t="array" ref="AE200">_xlfn.XLOOKUP(AE$1,'PY1 Data(H)'!$A$1:$CZ$1,_xlfn.XLOOKUP($A200,'PY1 Data(H)'!$A$1:$A$288,'PY1 Data(H)'!$A$1:$CZ$288))</f>
        <v>#N/A</v>
      </c>
      <c r="AF200" s="176" t="e" cm="1">
        <f t="array" ref="AF200">_xlfn.XLOOKUP(AF$1,'PY1 Data(H)'!$A$1:$CZ$1,_xlfn.XLOOKUP($A200,'PY1 Data(H)'!$A$1:$A$288,'PY1 Data(H)'!$A$1:$CZ$288))</f>
        <v>#N/A</v>
      </c>
      <c r="AG200" s="176" t="e" cm="1">
        <f t="array" ref="AG200">_xlfn.XLOOKUP(AG$1,'PY1 Data(H)'!$A$1:$CZ$1,_xlfn.XLOOKUP($A200,'PY1 Data(H)'!$A$1:$A$288,'PY1 Data(H)'!$A$1:$CZ$288))</f>
        <v>#N/A</v>
      </c>
      <c r="AH200" s="176" t="e" cm="1">
        <f t="array" ref="AH200">_xlfn.XLOOKUP(AH$1,'PY1 Data(H)'!$A$1:$CZ$1,_xlfn.XLOOKUP($A200,'PY1 Data(H)'!$A$1:$A$288,'PY1 Data(H)'!$A$1:$CZ$288))</f>
        <v>#N/A</v>
      </c>
      <c r="AI200" s="176" t="e" cm="1">
        <f t="array" ref="AI200">_xlfn.XLOOKUP(AI$1,'PY1 Data(H)'!$A$1:$CZ$1,_xlfn.XLOOKUP($A200,'PY1 Data(H)'!$A$1:$A$288,'PY1 Data(H)'!$A$1:$CZ$288))</f>
        <v>#N/A</v>
      </c>
      <c r="AJ200" s="176" t="e" cm="1">
        <f t="array" ref="AJ200">_xlfn.XLOOKUP(AJ$1,'PY1 Data(H)'!$A$1:$CZ$1,_xlfn.XLOOKUP($A200,'PY1 Data(H)'!$A$1:$A$288,'PY1 Data(H)'!$A$1:$CZ$288))</f>
        <v>#N/A</v>
      </c>
      <c r="AK200" s="176" t="e" cm="1">
        <f t="array" ref="AK200">_xlfn.XLOOKUP(AK$1,'PY1 Data(H)'!$A$1:$CZ$1,_xlfn.XLOOKUP($A200,'PY1 Data(H)'!$A$1:$A$288,'PY1 Data(H)'!$A$1:$CZ$288))</f>
        <v>#N/A</v>
      </c>
      <c r="AL200" s="176" t="e" cm="1">
        <f t="array" ref="AL200">_xlfn.XLOOKUP(AL$1,'PY1 Data(H)'!$A$1:$CZ$1,_xlfn.XLOOKUP($A200,'PY1 Data(H)'!$A$1:$A$288,'PY1 Data(H)'!$A$1:$CZ$288))</f>
        <v>#N/A</v>
      </c>
      <c r="AM200" s="176" t="e" cm="1">
        <f t="array" ref="AM200">_xlfn.XLOOKUP(AM$1,'PY1 Data(H)'!$A$1:$CZ$1,_xlfn.XLOOKUP($A200,'PY1 Data(H)'!$A$1:$A$288,'PY1 Data(H)'!$A$1:$CZ$288))</f>
        <v>#N/A</v>
      </c>
      <c r="AN200" s="176" t="e" cm="1">
        <f t="array" ref="AN200">_xlfn.XLOOKUP(AN$1,'PY1 Data(H)'!$A$1:$CZ$1,_xlfn.XLOOKUP($A200,'PY1 Data(H)'!$A$1:$A$288,'PY1 Data(H)'!$A$1:$CZ$288))</f>
        <v>#N/A</v>
      </c>
      <c r="AO200" s="176" t="e" cm="1">
        <f t="array" ref="AO200">_xlfn.XLOOKUP(AO$1,'PY1 Data(H)'!$A$1:$CZ$1,_xlfn.XLOOKUP($A200,'PY1 Data(H)'!$A$1:$A$288,'PY1 Data(H)'!$A$1:$CZ$288))</f>
        <v>#N/A</v>
      </c>
      <c r="AP200" s="176" t="e" cm="1">
        <f t="array" ref="AP200">_xlfn.XLOOKUP(AP$1,'PY1 Data(H)'!$A$1:$CZ$1,_xlfn.XLOOKUP($A200,'PY1 Data(H)'!$A$1:$A$288,'PY1 Data(H)'!$A$1:$CZ$288))</f>
        <v>#N/A</v>
      </c>
      <c r="AQ200" s="176" t="e" cm="1">
        <f t="array" ref="AQ200">_xlfn.XLOOKUP(AQ$1,'PY1 Data(H)'!$A$1:$CZ$1,_xlfn.XLOOKUP($A200,'PY1 Data(H)'!$A$1:$A$288,'PY1 Data(H)'!$A$1:$CZ$288))</f>
        <v>#N/A</v>
      </c>
      <c r="AR200" s="176" t="e" cm="1">
        <f t="array" ref="AR200">_xlfn.XLOOKUP(AR$1,'PY1 Data(H)'!$A$1:$CZ$1,_xlfn.XLOOKUP($A200,'PY1 Data(H)'!$A$1:$A$288,'PY1 Data(H)'!$A$1:$CZ$288))</f>
        <v>#N/A</v>
      </c>
      <c r="AS200" s="176" t="e" cm="1">
        <f t="array" ref="AS200">_xlfn.XLOOKUP(AS$1,'PY1 Data(H)'!$A$1:$CZ$1,_xlfn.XLOOKUP($A200,'PY1 Data(H)'!$A$1:$A$288,'PY1 Data(H)'!$A$1:$CZ$288))</f>
        <v>#N/A</v>
      </c>
      <c r="AT200" s="176" t="e" cm="1">
        <f t="array" ref="AT200">_xlfn.XLOOKUP(AT$1,'PY1 Data(H)'!$A$1:$CZ$1,_xlfn.XLOOKUP($A200,'PY1 Data(H)'!$A$1:$A$288,'PY1 Data(H)'!$A$1:$CZ$288))</f>
        <v>#N/A</v>
      </c>
      <c r="AU200" s="176" t="e" cm="1">
        <f t="array" ref="AU200">_xlfn.XLOOKUP(AU$1,'PY1 Data(H)'!$A$1:$CZ$1,_xlfn.XLOOKUP($A200,'PY1 Data(H)'!$A$1:$A$288,'PY1 Data(H)'!$A$1:$CZ$288))</f>
        <v>#N/A</v>
      </c>
      <c r="AV200" s="176" t="e" cm="1">
        <f t="array" ref="AV200">_xlfn.XLOOKUP(AV$1,'PY1 Data(H)'!$A$1:$CZ$1,_xlfn.XLOOKUP($A200,'PY1 Data(H)'!$A$1:$A$288,'PY1 Data(H)'!$A$1:$CZ$288))</f>
        <v>#N/A</v>
      </c>
      <c r="AW200" s="176" t="e" cm="1">
        <f t="array" ref="AW200">_xlfn.XLOOKUP(AW$1,'PY1 Data(H)'!$A$1:$CZ$1,_xlfn.XLOOKUP($A200,'PY1 Data(H)'!$A$1:$A$288,'PY1 Data(H)'!$A$1:$CZ$288))</f>
        <v>#N/A</v>
      </c>
      <c r="AX200" s="176" t="e" cm="1">
        <f t="array" ref="AX200">_xlfn.XLOOKUP(AX$1,'PY1 Data(H)'!$A$1:$CZ$1,_xlfn.XLOOKUP($A200,'PY1 Data(H)'!$A$1:$A$288,'PY1 Data(H)'!$A$1:$CZ$288))</f>
        <v>#N/A</v>
      </c>
      <c r="AY200" s="176" t="e" cm="1">
        <f t="array" ref="AY200">_xlfn.XLOOKUP(AY$1,'PY1 Data(H)'!$A$1:$CZ$1,_xlfn.XLOOKUP($A200,'PY1 Data(H)'!$A$1:$A$288,'PY1 Data(H)'!$A$1:$CZ$288))</f>
        <v>#N/A</v>
      </c>
      <c r="AZ200" s="176" t="e" cm="1">
        <f t="array" ref="AZ200">_xlfn.XLOOKUP(AZ$1,'PY1 Data(H)'!$A$1:$CZ$1,_xlfn.XLOOKUP($A200,'PY1 Data(H)'!$A$1:$A$288,'PY1 Data(H)'!$A$1:$CZ$288))</f>
        <v>#N/A</v>
      </c>
      <c r="BA200" s="176" t="e" cm="1">
        <f t="array" ref="BA200">_xlfn.XLOOKUP(BA$1,'PY1 Data(H)'!$A$1:$CZ$1,_xlfn.XLOOKUP($A200,'PY1 Data(H)'!$A$1:$A$288,'PY1 Data(H)'!$A$1:$CZ$288))</f>
        <v>#N/A</v>
      </c>
      <c r="BB200" s="176" t="e" cm="1">
        <f t="array" ref="BB200">_xlfn.XLOOKUP(BB$1,'PY1 Data(H)'!$A$1:$CZ$1,_xlfn.XLOOKUP($A200,'PY1 Data(H)'!$A$1:$A$288,'PY1 Data(H)'!$A$1:$CZ$288))</f>
        <v>#N/A</v>
      </c>
      <c r="BC200" s="176" t="e" cm="1">
        <f t="array" ref="BC200">_xlfn.XLOOKUP(BC$1,'PY1 Data(H)'!$A$1:$CZ$1,_xlfn.XLOOKUP($A200,'PY1 Data(H)'!$A$1:$A$288,'PY1 Data(H)'!$A$1:$CZ$288))</f>
        <v>#N/A</v>
      </c>
      <c r="BD200" s="176" t="e" cm="1">
        <f t="array" ref="BD200">_xlfn.XLOOKUP(BD$1,'PY1 Data(H)'!$A$1:$CZ$1,_xlfn.XLOOKUP($A200,'PY1 Data(H)'!$A$1:$A$288,'PY1 Data(H)'!$A$1:$CZ$288))</f>
        <v>#N/A</v>
      </c>
      <c r="BE200" s="176" t="e" cm="1">
        <f t="array" ref="BE200">_xlfn.XLOOKUP(BE$1,'PY1 Data(H)'!$A$1:$CZ$1,_xlfn.XLOOKUP($A200,'PY1 Data(H)'!$A$1:$A$288,'PY1 Data(H)'!$A$1:$CZ$288))</f>
        <v>#N/A</v>
      </c>
      <c r="BF200" s="176" t="e" cm="1">
        <f t="array" ref="BF200">_xlfn.XLOOKUP(BF$1,'PY1 Data(H)'!$A$1:$CZ$1,_xlfn.XLOOKUP($A200,'PY1 Data(H)'!$A$1:$A$288,'PY1 Data(H)'!$A$1:$CZ$288))</f>
        <v>#N/A</v>
      </c>
      <c r="BG200" s="176" t="e" cm="1">
        <f t="array" ref="BG200">_xlfn.XLOOKUP(BG$1,'PY1 Data(H)'!$A$1:$CZ$1,_xlfn.XLOOKUP($A200,'PY1 Data(H)'!$A$1:$A$288,'PY1 Data(H)'!$A$1:$CZ$288))</f>
        <v>#N/A</v>
      </c>
      <c r="BH200" s="176" t="e" cm="1">
        <f t="array" ref="BH200">_xlfn.XLOOKUP(BH$1,'PY1 Data(H)'!$A$1:$CZ$1,_xlfn.XLOOKUP($A200,'PY1 Data(H)'!$A$1:$A$288,'PY1 Data(H)'!$A$1:$CZ$288))</f>
        <v>#N/A</v>
      </c>
      <c r="BI200" s="176" t="e" cm="1">
        <f t="array" ref="BI200">_xlfn.XLOOKUP(BI$1,'PY1 Data(H)'!$A$1:$CZ$1,_xlfn.XLOOKUP($A200,'PY1 Data(H)'!$A$1:$A$288,'PY1 Data(H)'!$A$1:$CZ$288))</f>
        <v>#N/A</v>
      </c>
      <c r="BJ200" s="176" t="e" cm="1">
        <f t="array" ref="BJ200">_xlfn.XLOOKUP(BJ$1,'PY1 Data(H)'!$A$1:$CZ$1,_xlfn.XLOOKUP($A200,'PY1 Data(H)'!$A$1:$A$288,'PY1 Data(H)'!$A$1:$CZ$288))</f>
        <v>#N/A</v>
      </c>
      <c r="BK200" s="176" t="e" cm="1">
        <f t="array" ref="BK200">_xlfn.XLOOKUP(BK$1,'PY1 Data(H)'!$A$1:$CZ$1,_xlfn.XLOOKUP($A200,'PY1 Data(H)'!$A$1:$A$288,'PY1 Data(H)'!$A$1:$CZ$288))</f>
        <v>#N/A</v>
      </c>
      <c r="BL200" s="176" t="e" cm="1">
        <f t="array" ref="BL200">_xlfn.XLOOKUP(BL$1,'PY1 Data(H)'!$A$1:$CZ$1,_xlfn.XLOOKUP($A200,'PY1 Data(H)'!$A$1:$A$288,'PY1 Data(H)'!$A$1:$CZ$288))</f>
        <v>#N/A</v>
      </c>
      <c r="BM200" s="176" t="e" cm="1">
        <f t="array" ref="BM200">_xlfn.XLOOKUP(BM$1,'PY1 Data(H)'!$A$1:$CZ$1,_xlfn.XLOOKUP($A200,'PY1 Data(H)'!$A$1:$A$288,'PY1 Data(H)'!$A$1:$CZ$288))</f>
        <v>#N/A</v>
      </c>
      <c r="BN200" s="176" t="e" cm="1">
        <f t="array" ref="BN200">_xlfn.XLOOKUP(BN$1,'PY1 Data(H)'!$A$1:$CZ$1,_xlfn.XLOOKUP($A200,'PY1 Data(H)'!$A$1:$A$288,'PY1 Data(H)'!$A$1:$CZ$288))</f>
        <v>#N/A</v>
      </c>
      <c r="BO200" s="176" t="e" cm="1">
        <f t="array" ref="BO200">_xlfn.XLOOKUP(BO$1,'PY1 Data(H)'!$A$1:$CZ$1,_xlfn.XLOOKUP($A200,'PY1 Data(H)'!$A$1:$A$288,'PY1 Data(H)'!$A$1:$CZ$288))</f>
        <v>#N/A</v>
      </c>
      <c r="BP200" s="176" t="e" cm="1">
        <f t="array" ref="BP200">_xlfn.XLOOKUP(BP$1,'PY1 Data(H)'!$A$1:$CZ$1,_xlfn.XLOOKUP($A200,'PY1 Data(H)'!$A$1:$A$288,'PY1 Data(H)'!$A$1:$CZ$288))</f>
        <v>#N/A</v>
      </c>
      <c r="BQ200" s="176" t="e" cm="1">
        <f t="array" ref="BQ200">_xlfn.XLOOKUP(BQ$1,'PY1 Data(H)'!$A$1:$CZ$1,_xlfn.XLOOKUP($A200,'PY1 Data(H)'!$A$1:$A$288,'PY1 Data(H)'!$A$1:$CZ$288))</f>
        <v>#N/A</v>
      </c>
      <c r="BR200" s="176" t="e" cm="1">
        <f t="array" ref="BR200">_xlfn.XLOOKUP(BR$1,'PY1 Data(H)'!$A$1:$CZ$1,_xlfn.XLOOKUP($A200,'PY1 Data(H)'!$A$1:$A$288,'PY1 Data(H)'!$A$1:$CZ$288))</f>
        <v>#N/A</v>
      </c>
      <c r="BS200" s="176" t="e" cm="1">
        <f t="array" ref="BS200">_xlfn.XLOOKUP(BS$1,'PY1 Data(H)'!$A$1:$CZ$1,_xlfn.XLOOKUP($A200,'PY1 Data(H)'!$A$1:$A$288,'PY1 Data(H)'!$A$1:$CZ$288))</f>
        <v>#N/A</v>
      </c>
      <c r="BT200" s="176" t="e" cm="1">
        <f t="array" ref="BT200">_xlfn.XLOOKUP(BT$1,'PY1 Data(H)'!$A$1:$CZ$1,_xlfn.XLOOKUP($A200,'PY1 Data(H)'!$A$1:$A$288,'PY1 Data(H)'!$A$1:$CZ$288))</f>
        <v>#N/A</v>
      </c>
      <c r="BU200" s="176" t="e" cm="1">
        <f t="array" ref="BU200">_xlfn.XLOOKUP(BU$1,'PY1 Data(H)'!$A$1:$CZ$1,_xlfn.XLOOKUP($A200,'PY1 Data(H)'!$A$1:$A$288,'PY1 Data(H)'!$A$1:$CZ$288))</f>
        <v>#N/A</v>
      </c>
      <c r="BV200" s="176" t="e" cm="1">
        <f t="array" ref="BV200">_xlfn.XLOOKUP(BV$1,'PY1 Data(H)'!$A$1:$CZ$1,_xlfn.XLOOKUP($A200,'PY1 Data(H)'!$A$1:$A$288,'PY1 Data(H)'!$A$1:$CZ$288))</f>
        <v>#N/A</v>
      </c>
      <c r="BW200" s="176" t="e" cm="1">
        <f t="array" ref="BW200">_xlfn.XLOOKUP(BW$1,'PY1 Data(H)'!$A$1:$CZ$1,_xlfn.XLOOKUP($A200,'PY1 Data(H)'!$A$1:$A$288,'PY1 Data(H)'!$A$1:$CZ$288))</f>
        <v>#N/A</v>
      </c>
      <c r="BX200" s="176" t="e" cm="1">
        <f t="array" ref="BX200">_xlfn.XLOOKUP(BX$1,'PY1 Data(H)'!$A$1:$CZ$1,_xlfn.XLOOKUP($A200,'PY1 Data(H)'!$A$1:$A$288,'PY1 Data(H)'!$A$1:$CZ$288))</f>
        <v>#N/A</v>
      </c>
      <c r="BY200" s="176" t="e" cm="1">
        <f t="array" ref="BY200">_xlfn.XLOOKUP(BY$1,'PY1 Data(H)'!$A$1:$CZ$1,_xlfn.XLOOKUP($A200,'PY1 Data(H)'!$A$1:$A$288,'PY1 Data(H)'!$A$1:$CZ$288))</f>
        <v>#N/A</v>
      </c>
      <c r="BZ200" s="176" t="e" cm="1">
        <f t="array" ref="BZ200">_xlfn.XLOOKUP(BZ$1,'PY1 Data(H)'!$A$1:$CZ$1,_xlfn.XLOOKUP($A200,'PY1 Data(H)'!$A$1:$A$288,'PY1 Data(H)'!$A$1:$CZ$288))</f>
        <v>#N/A</v>
      </c>
      <c r="CA200" s="176" t="e" cm="1">
        <f t="array" ref="CA200">_xlfn.XLOOKUP(CA$1,'PY1 Data(H)'!$A$1:$CZ$1,_xlfn.XLOOKUP($A200,'PY1 Data(H)'!$A$1:$A$288,'PY1 Data(H)'!$A$1:$CZ$288))</f>
        <v>#N/A</v>
      </c>
      <c r="CB200" s="176" t="e" cm="1">
        <f t="array" ref="CB200">_xlfn.XLOOKUP(CB$1,'PY1 Data(H)'!$A$1:$CZ$1,_xlfn.XLOOKUP($A200,'PY1 Data(H)'!$A$1:$A$288,'PY1 Data(H)'!$A$1:$CZ$288))</f>
        <v>#N/A</v>
      </c>
      <c r="CC200" s="176" t="e" cm="1">
        <f t="array" ref="CC200">_xlfn.XLOOKUP(CC$1,'PY1 Data(H)'!$A$1:$CZ$1,_xlfn.XLOOKUP($A200,'PY1 Data(H)'!$A$1:$A$288,'PY1 Data(H)'!$A$1:$CZ$288))</f>
        <v>#N/A</v>
      </c>
      <c r="CD200" s="176" t="e" cm="1">
        <f t="array" ref="CD200">_xlfn.XLOOKUP(CD$1,'PY1 Data(H)'!$A$1:$CZ$1,_xlfn.XLOOKUP($A200,'PY1 Data(H)'!$A$1:$A$288,'PY1 Data(H)'!$A$1:$CZ$288))</f>
        <v>#N/A</v>
      </c>
      <c r="CE200" s="176" t="e" cm="1">
        <f t="array" ref="CE200">_xlfn.XLOOKUP(CE$1,'PY1 Data(H)'!$A$1:$CZ$1,_xlfn.XLOOKUP($A200,'PY1 Data(H)'!$A$1:$A$288,'PY1 Data(H)'!$A$1:$CZ$288))</f>
        <v>#N/A</v>
      </c>
      <c r="CF200" s="176" t="e" cm="1">
        <f t="array" ref="CF200">_xlfn.XLOOKUP(CF$1,'PY1 Data(H)'!$A$1:$CZ$1,_xlfn.XLOOKUP($A200,'PY1 Data(H)'!$A$1:$A$288,'PY1 Data(H)'!$A$1:$CZ$288))</f>
        <v>#N/A</v>
      </c>
      <c r="CG200" s="176" t="e" cm="1">
        <f t="array" ref="CG200">_xlfn.XLOOKUP(CG$1,'PY1 Data(H)'!$A$1:$CZ$1,_xlfn.XLOOKUP($A200,'PY1 Data(H)'!$A$1:$A$288,'PY1 Data(H)'!$A$1:$CZ$288))</f>
        <v>#N/A</v>
      </c>
      <c r="CH200" s="176" t="e" cm="1">
        <f t="array" ref="CH200">_xlfn.XLOOKUP(CH$1,'PY1 Data(H)'!$A$1:$CZ$1,_xlfn.XLOOKUP($A200,'PY1 Data(H)'!$A$1:$A$288,'PY1 Data(H)'!$A$1:$CZ$288))</f>
        <v>#N/A</v>
      </c>
      <c r="CI200" s="176" t="e" cm="1">
        <f t="array" ref="CI200">_xlfn.XLOOKUP(CI$1,'PY1 Data(H)'!$A$1:$CZ$1,_xlfn.XLOOKUP($A200,'PY1 Data(H)'!$A$1:$A$288,'PY1 Data(H)'!$A$1:$CZ$288))</f>
        <v>#N/A</v>
      </c>
      <c r="CJ200" s="176" t="e" cm="1">
        <f t="array" ref="CJ200">_xlfn.XLOOKUP(CJ$1,'PY1 Data(H)'!$A$1:$CZ$1,_xlfn.XLOOKUP($A200,'PY1 Data(H)'!$A$1:$A$288,'PY1 Data(H)'!$A$1:$CZ$288))</f>
        <v>#N/A</v>
      </c>
      <c r="CK200" s="176" t="e" cm="1">
        <f t="array" ref="CK200">_xlfn.XLOOKUP(CK$1,'PY1 Data(H)'!$A$1:$CZ$1,_xlfn.XLOOKUP($A200,'PY1 Data(H)'!$A$1:$A$288,'PY1 Data(H)'!$A$1:$CZ$288))</f>
        <v>#N/A</v>
      </c>
      <c r="CL200" s="176" t="e" cm="1">
        <f t="array" ref="CL200">_xlfn.XLOOKUP(CL$1,'PY1 Data(H)'!$A$1:$CZ$1,_xlfn.XLOOKUP($A200,'PY1 Data(H)'!$A$1:$A$288,'PY1 Data(H)'!$A$1:$CZ$288))</f>
        <v>#N/A</v>
      </c>
      <c r="CM200" s="176" t="e" cm="1">
        <f t="array" ref="CM200">_xlfn.XLOOKUP(CM$1,'PY1 Data(H)'!$A$1:$CZ$1,_xlfn.XLOOKUP($A200,'PY1 Data(H)'!$A$1:$A$288,'PY1 Data(H)'!$A$1:$CZ$288))</f>
        <v>#N/A</v>
      </c>
      <c r="CN200" s="176" t="e" cm="1">
        <f t="array" ref="CN200">_xlfn.XLOOKUP(CN$1,'PY1 Data(H)'!$A$1:$CZ$1,_xlfn.XLOOKUP($A200,'PY1 Data(H)'!$A$1:$A$288,'PY1 Data(H)'!$A$1:$CZ$288))</f>
        <v>#N/A</v>
      </c>
      <c r="CO200" s="176" t="e" cm="1">
        <f t="array" ref="CO200">_xlfn.XLOOKUP(CO$1,'PY1 Data(H)'!$A$1:$CZ$1,_xlfn.XLOOKUP($A200,'PY1 Data(H)'!$A$1:$A$288,'PY1 Data(H)'!$A$1:$CZ$288))</f>
        <v>#N/A</v>
      </c>
      <c r="CP200" s="176" t="e" cm="1">
        <f t="array" ref="CP200">_xlfn.XLOOKUP(CP$1,'PY1 Data(H)'!$A$1:$CZ$1,_xlfn.XLOOKUP($A200,'PY1 Data(H)'!$A$1:$A$288,'PY1 Data(H)'!$A$1:$CZ$288))</f>
        <v>#N/A</v>
      </c>
      <c r="CQ200" s="176" t="e" cm="1">
        <f t="array" ref="CQ200">_xlfn.XLOOKUP(CQ$1,'PY1 Data(H)'!$A$1:$CZ$1,_xlfn.XLOOKUP($A200,'PY1 Data(H)'!$A$1:$A$288,'PY1 Data(H)'!$A$1:$CZ$288))</f>
        <v>#N/A</v>
      </c>
      <c r="CR200" s="176" t="e" cm="1">
        <f t="array" ref="CR200">_xlfn.XLOOKUP(CR$1,'PY1 Data(H)'!$A$1:$CZ$1,_xlfn.XLOOKUP($A200,'PY1 Data(H)'!$A$1:$A$288,'PY1 Data(H)'!$A$1:$CZ$288))</f>
        <v>#N/A</v>
      </c>
      <c r="CS200" s="176" t="e" cm="1">
        <f t="array" ref="CS200">_xlfn.XLOOKUP(CS$1,'PY1 Data(H)'!$A$1:$CZ$1,_xlfn.XLOOKUP($A200,'PY1 Data(H)'!$A$1:$A$288,'PY1 Data(H)'!$A$1:$CZ$288))</f>
        <v>#N/A</v>
      </c>
      <c r="CT200" s="176" t="e" cm="1">
        <f t="array" ref="CT200">_xlfn.XLOOKUP(CT$1,'PY1 Data(H)'!$A$1:$CZ$1,_xlfn.XLOOKUP($A200,'PY1 Data(H)'!$A$1:$A$288,'PY1 Data(H)'!$A$1:$CZ$288))</f>
        <v>#N/A</v>
      </c>
      <c r="CU200" s="176" t="e" cm="1">
        <f t="array" ref="CU200">_xlfn.XLOOKUP(CU$1,'PY1 Data(H)'!$A$1:$CZ$1,_xlfn.XLOOKUP($A200,'PY1 Data(H)'!$A$1:$A$288,'PY1 Data(H)'!$A$1:$CZ$288))</f>
        <v>#N/A</v>
      </c>
      <c r="CV200" s="176" t="e" cm="1">
        <f t="array" ref="CV200">_xlfn.XLOOKUP(CV$1,'PY1 Data(H)'!$A$1:$CZ$1,_xlfn.XLOOKUP($A200,'PY1 Data(H)'!$A$1:$A$288,'PY1 Data(H)'!$A$1:$CZ$288))</f>
        <v>#N/A</v>
      </c>
      <c r="CW200" s="176" t="e" cm="1">
        <f t="array" ref="CW200">_xlfn.XLOOKUP(CW$1,'PY1 Data(H)'!$A$1:$CZ$1,_xlfn.XLOOKUP($A200,'PY1 Data(H)'!$A$1:$A$288,'PY1 Data(H)'!$A$1:$CZ$288))</f>
        <v>#N/A</v>
      </c>
      <c r="CX200" s="176" t="e" cm="1">
        <f t="array" ref="CX200">_xlfn.XLOOKUP(CX$1,'PY1 Data(H)'!$A$1:$CZ$1,_xlfn.XLOOKUP($A200,'PY1 Data(H)'!$A$1:$A$288,'PY1 Data(H)'!$A$1:$CZ$288))</f>
        <v>#N/A</v>
      </c>
      <c r="CY200" s="176" t="e" cm="1">
        <f t="array" ref="CY200">_xlfn.XLOOKUP(CY$1,'PY1 Data(H)'!$A$1:$CZ$1,_xlfn.XLOOKUP($A200,'PY1 Data(H)'!$A$1:$A$288,'PY1 Data(H)'!$A$1:$CZ$288))</f>
        <v>#N/A</v>
      </c>
    </row>
    <row r="201" spans="1:103" x14ac:dyDescent="0.3">
      <c r="A201">
        <v>528</v>
      </c>
      <c r="D201" s="176" cm="1">
        <f t="array" ref="D201">_xlfn.XLOOKUP(D$1,'PY1 Data(H)'!$A$1:$CZ$1,_xlfn.XLOOKUP($A201,'PY1 Data(H)'!$A$1:$A$288,'PY1 Data(H)'!$A$1:$CZ$288))</f>
        <v>90396172</v>
      </c>
      <c r="E201" s="176" cm="1">
        <f t="array" ref="E201">_xlfn.XLOOKUP(E$1,'PY1 Data(H)'!$A$1:$CZ$1,_xlfn.XLOOKUP($A201,'PY1 Data(H)'!$A$1:$A$288,'PY1 Data(H)'!$A$1:$CZ$288))</f>
        <v>18939355</v>
      </c>
      <c r="F201" s="176" cm="1">
        <f t="array" ref="F201">_xlfn.XLOOKUP(F$1,'PY1 Data(H)'!$A$1:$CZ$1,_xlfn.XLOOKUP($A201,'PY1 Data(H)'!$A$1:$A$288,'PY1 Data(H)'!$A$1:$CZ$288))</f>
        <v>9675059</v>
      </c>
      <c r="G201" s="176" cm="1">
        <f t="array" ref="G201">_xlfn.XLOOKUP(G$1,'PY1 Data(H)'!$A$1:$CZ$1,_xlfn.XLOOKUP($A201,'PY1 Data(H)'!$A$1:$A$288,'PY1 Data(H)'!$A$1:$CZ$288))</f>
        <v>0</v>
      </c>
      <c r="H201" s="176" cm="1">
        <f t="array" ref="H201">_xlfn.XLOOKUP(H$1,'PY1 Data(H)'!$A$1:$CZ$1,_xlfn.XLOOKUP($A201,'PY1 Data(H)'!$A$1:$A$288,'PY1 Data(H)'!$A$1:$CZ$288))</f>
        <v>17464019</v>
      </c>
      <c r="I201" s="176" cm="1">
        <f t="array" ref="I201">_xlfn.XLOOKUP(I$1,'PY1 Data(H)'!$A$1:$CZ$1,_xlfn.XLOOKUP($A201,'PY1 Data(H)'!$A$1:$A$288,'PY1 Data(H)'!$A$1:$CZ$288))</f>
        <v>19025869</v>
      </c>
      <c r="J201" s="176" cm="1">
        <f t="array" ref="J201">_xlfn.XLOOKUP(J$1,'PY1 Data(H)'!$A$1:$CZ$1,_xlfn.XLOOKUP($A201,'PY1 Data(H)'!$A$1:$A$288,'PY1 Data(H)'!$A$1:$CZ$288))</f>
        <v>34854538</v>
      </c>
      <c r="K201" s="176" cm="1">
        <f t="array" ref="K201">_xlfn.XLOOKUP(K$1,'PY1 Data(H)'!$A$1:$CZ$1,_xlfn.XLOOKUP($A201,'PY1 Data(H)'!$A$1:$A$288,'PY1 Data(H)'!$A$1:$CZ$288))</f>
        <v>10995679</v>
      </c>
      <c r="L201" s="176" cm="1">
        <f t="array" ref="L201">_xlfn.XLOOKUP(L$1,'PY1 Data(H)'!$A$1:$CZ$1,_xlfn.XLOOKUP($A201,'PY1 Data(H)'!$A$1:$A$288,'PY1 Data(H)'!$A$1:$CZ$288))</f>
        <v>22611882</v>
      </c>
      <c r="M201" s="176" cm="1">
        <f t="array" ref="M201">_xlfn.XLOOKUP(M$1,'PY1 Data(H)'!$A$1:$CZ$1,_xlfn.XLOOKUP($A201,'PY1 Data(H)'!$A$1:$A$288,'PY1 Data(H)'!$A$1:$CZ$288))</f>
        <v>137615465</v>
      </c>
      <c r="N201" s="176" cm="1">
        <f t="array" ref="N201">_xlfn.XLOOKUP(N$1,'PY1 Data(H)'!$A$1:$CZ$1,_xlfn.XLOOKUP($A201,'PY1 Data(H)'!$A$1:$A$288,'PY1 Data(H)'!$A$1:$CZ$288))</f>
        <v>204196294</v>
      </c>
      <c r="O201" s="176" cm="1">
        <f t="array" ref="O201">_xlfn.XLOOKUP(O$1,'PY1 Data(H)'!$A$1:$CZ$1,_xlfn.XLOOKUP($A201,'PY1 Data(H)'!$A$1:$A$288,'PY1 Data(H)'!$A$1:$CZ$288))</f>
        <v>46298901</v>
      </c>
      <c r="P201" s="176" cm="1">
        <f t="array" ref="P201">_xlfn.XLOOKUP(P$1,'PY1 Data(H)'!$A$1:$CZ$1,_xlfn.XLOOKUP($A201,'PY1 Data(H)'!$A$1:$A$288,'PY1 Data(H)'!$A$1:$CZ$288))</f>
        <v>197078455</v>
      </c>
      <c r="Q201" s="176" cm="1">
        <f t="array" ref="Q201">_xlfn.XLOOKUP(Q$1,'PY1 Data(H)'!$A$1:$CZ$1,_xlfn.XLOOKUP($A201,'PY1 Data(H)'!$A$1:$A$288,'PY1 Data(H)'!$A$1:$CZ$288))</f>
        <v>44125346</v>
      </c>
      <c r="R201" s="176" cm="1">
        <f t="array" ref="R201">_xlfn.XLOOKUP(R$1,'PY1 Data(H)'!$A$1:$CZ$1,_xlfn.XLOOKUP($A201,'PY1 Data(H)'!$A$1:$A$288,'PY1 Data(H)'!$A$1:$CZ$288))</f>
        <v>7816443</v>
      </c>
      <c r="S201" s="176" cm="1">
        <f t="array" ref="S201">_xlfn.XLOOKUP(S$1,'PY1 Data(H)'!$A$1:$CZ$1,_xlfn.XLOOKUP($A201,'PY1 Data(H)'!$A$1:$A$288,'PY1 Data(H)'!$A$1:$CZ$288))</f>
        <v>51389093</v>
      </c>
      <c r="T201" s="176" cm="1">
        <f t="array" ref="T201">_xlfn.XLOOKUP(T$1,'PY1 Data(H)'!$A$1:$CZ$1,_xlfn.XLOOKUP($A201,'PY1 Data(H)'!$A$1:$A$288,'PY1 Data(H)'!$A$1:$CZ$288))</f>
        <v>0</v>
      </c>
      <c r="U201" s="176" cm="1">
        <f t="array" ref="U201">_xlfn.XLOOKUP(U$1,'PY1 Data(H)'!$A$1:$CZ$1,_xlfn.XLOOKUP($A201,'PY1 Data(H)'!$A$1:$A$288,'PY1 Data(H)'!$A$1:$CZ$288))</f>
        <v>100152960</v>
      </c>
      <c r="V201" s="176" cm="1">
        <f t="array" ref="V201">_xlfn.XLOOKUP(V$1,'PY1 Data(H)'!$A$1:$CZ$1,_xlfn.XLOOKUP($A201,'PY1 Data(H)'!$A$1:$A$288,'PY1 Data(H)'!$A$1:$CZ$288))</f>
        <v>74784477</v>
      </c>
      <c r="W201" s="176" cm="1">
        <f t="array" ref="W201">_xlfn.XLOOKUP(W$1,'PY1 Data(H)'!$A$1:$CZ$1,_xlfn.XLOOKUP($A201,'PY1 Data(H)'!$A$1:$A$288,'PY1 Data(H)'!$A$1:$CZ$288))</f>
        <v>0</v>
      </c>
      <c r="X201" s="176" cm="1">
        <f t="array" ref="X201">_xlfn.XLOOKUP(X$1,'PY1 Data(H)'!$A$1:$CZ$1,_xlfn.XLOOKUP($A201,'PY1 Data(H)'!$A$1:$A$288,'PY1 Data(H)'!$A$1:$CZ$288))</f>
        <v>10303733</v>
      </c>
      <c r="Y201" s="176" cm="1">
        <f t="array" ref="Y201">_xlfn.XLOOKUP(Y$1,'PY1 Data(H)'!$A$1:$CZ$1,_xlfn.XLOOKUP($A201,'PY1 Data(H)'!$A$1:$A$288,'PY1 Data(H)'!$A$1:$CZ$288))</f>
        <v>8188450</v>
      </c>
      <c r="Z201" s="176" cm="1">
        <f t="array" ref="Z201">_xlfn.XLOOKUP(Z$1,'PY1 Data(H)'!$A$1:$CZ$1,_xlfn.XLOOKUP($A201,'PY1 Data(H)'!$A$1:$A$288,'PY1 Data(H)'!$A$1:$CZ$288))</f>
        <v>63581198</v>
      </c>
      <c r="AA201" s="176" cm="1">
        <f t="array" ref="AA201">_xlfn.XLOOKUP(AA$1,'PY1 Data(H)'!$A$1:$CZ$1,_xlfn.XLOOKUP($A201,'PY1 Data(H)'!$A$1:$A$288,'PY1 Data(H)'!$A$1:$CZ$288))</f>
        <v>27331381</v>
      </c>
      <c r="AB201" s="176" cm="1">
        <f t="array" ref="AB201">_xlfn.XLOOKUP(AB$1,'PY1 Data(H)'!$A$1:$CZ$1,_xlfn.XLOOKUP($A201,'PY1 Data(H)'!$A$1:$A$288,'PY1 Data(H)'!$A$1:$CZ$288))</f>
        <v>48663481</v>
      </c>
      <c r="AC201" s="176" cm="1">
        <f t="array" ref="AC201">_xlfn.XLOOKUP(AC$1,'PY1 Data(H)'!$A$1:$CZ$1,_xlfn.XLOOKUP($A201,'PY1 Data(H)'!$A$1:$A$288,'PY1 Data(H)'!$A$1:$CZ$288))</f>
        <v>170835649</v>
      </c>
      <c r="AD201" s="176" cm="1">
        <f t="array" ref="AD201">_xlfn.XLOOKUP(AD$1,'PY1 Data(H)'!$A$1:$CZ$1,_xlfn.XLOOKUP($A201,'PY1 Data(H)'!$A$1:$A$288,'PY1 Data(H)'!$A$1:$CZ$288))</f>
        <v>30529011</v>
      </c>
      <c r="AE201" s="176" cm="1">
        <f t="array" ref="AE201">_xlfn.XLOOKUP(AE$1,'PY1 Data(H)'!$A$1:$CZ$1,_xlfn.XLOOKUP($A201,'PY1 Data(H)'!$A$1:$A$288,'PY1 Data(H)'!$A$1:$CZ$288))</f>
        <v>65327368</v>
      </c>
      <c r="AF201" s="176" cm="1">
        <f t="array" ref="AF201">_xlfn.XLOOKUP(AF$1,'PY1 Data(H)'!$A$1:$CZ$1,_xlfn.XLOOKUP($A201,'PY1 Data(H)'!$A$1:$A$288,'PY1 Data(H)'!$A$1:$CZ$288))</f>
        <v>72732486</v>
      </c>
      <c r="AG201" s="176" cm="1">
        <f t="array" ref="AG201">_xlfn.XLOOKUP(AG$1,'PY1 Data(H)'!$A$1:$CZ$1,_xlfn.XLOOKUP($A201,'PY1 Data(H)'!$A$1:$A$288,'PY1 Data(H)'!$A$1:$CZ$288))</f>
        <v>34137731</v>
      </c>
      <c r="AH201" s="176" cm="1">
        <f t="array" ref="AH201">_xlfn.XLOOKUP(AH$1,'PY1 Data(H)'!$A$1:$CZ$1,_xlfn.XLOOKUP($A201,'PY1 Data(H)'!$A$1:$A$288,'PY1 Data(H)'!$A$1:$CZ$288))</f>
        <v>30251041</v>
      </c>
      <c r="AI201" s="176" cm="1">
        <f t="array" ref="AI201">_xlfn.XLOOKUP(AI$1,'PY1 Data(H)'!$A$1:$CZ$1,_xlfn.XLOOKUP($A201,'PY1 Data(H)'!$A$1:$A$288,'PY1 Data(H)'!$A$1:$CZ$288))</f>
        <v>497639553</v>
      </c>
      <c r="AJ201" s="176" cm="1">
        <f t="array" ref="AJ201">_xlfn.XLOOKUP(AJ$1,'PY1 Data(H)'!$A$1:$CZ$1,_xlfn.XLOOKUP($A201,'PY1 Data(H)'!$A$1:$A$288,'PY1 Data(H)'!$A$1:$CZ$288))</f>
        <v>28452504</v>
      </c>
      <c r="AK201" s="176" cm="1">
        <f t="array" ref="AK201">_xlfn.XLOOKUP(AK$1,'PY1 Data(H)'!$A$1:$CZ$1,_xlfn.XLOOKUP($A201,'PY1 Data(H)'!$A$1:$A$288,'PY1 Data(H)'!$A$1:$CZ$288))</f>
        <v>257902278</v>
      </c>
      <c r="AL201" s="176" cm="1">
        <f t="array" ref="AL201">_xlfn.XLOOKUP(AL$1,'PY1 Data(H)'!$A$1:$CZ$1,_xlfn.XLOOKUP($A201,'PY1 Data(H)'!$A$1:$A$288,'PY1 Data(H)'!$A$1:$CZ$288))</f>
        <v>45215389</v>
      </c>
      <c r="AM201" s="176" cm="1">
        <f t="array" ref="AM201">_xlfn.XLOOKUP(AM$1,'PY1 Data(H)'!$A$1:$CZ$1,_xlfn.XLOOKUP($A201,'PY1 Data(H)'!$A$1:$A$288,'PY1 Data(H)'!$A$1:$CZ$288))</f>
        <v>152801834</v>
      </c>
      <c r="AN201" s="176" cm="1">
        <f t="array" ref="AN201">_xlfn.XLOOKUP(AN$1,'PY1 Data(H)'!$A$1:$CZ$1,_xlfn.XLOOKUP($A201,'PY1 Data(H)'!$A$1:$A$288,'PY1 Data(H)'!$A$1:$CZ$288))</f>
        <v>6713362</v>
      </c>
      <c r="AO201" s="176" cm="1">
        <f t="array" ref="AO201">_xlfn.XLOOKUP(AO$1,'PY1 Data(H)'!$A$1:$CZ$1,_xlfn.XLOOKUP($A201,'PY1 Data(H)'!$A$1:$A$288,'PY1 Data(H)'!$A$1:$CZ$288))</f>
        <v>7211310</v>
      </c>
      <c r="AP201" s="176" cm="1">
        <f t="array" ref="AP201">_xlfn.XLOOKUP(AP$1,'PY1 Data(H)'!$A$1:$CZ$1,_xlfn.XLOOKUP($A201,'PY1 Data(H)'!$A$1:$A$288,'PY1 Data(H)'!$A$1:$CZ$288))</f>
        <v>37747960</v>
      </c>
      <c r="AQ201" s="176" cm="1">
        <f t="array" ref="AQ201">_xlfn.XLOOKUP(AQ$1,'PY1 Data(H)'!$A$1:$CZ$1,_xlfn.XLOOKUP($A201,'PY1 Data(H)'!$A$1:$A$288,'PY1 Data(H)'!$A$1:$CZ$288))</f>
        <v>7954422</v>
      </c>
      <c r="AR201" s="176" cm="1">
        <f t="array" ref="AR201">_xlfn.XLOOKUP(AR$1,'PY1 Data(H)'!$A$1:$CZ$1,_xlfn.XLOOKUP($A201,'PY1 Data(H)'!$A$1:$A$288,'PY1 Data(H)'!$A$1:$CZ$288))</f>
        <v>359375292</v>
      </c>
      <c r="AS201" s="176" cm="1">
        <f t="array" ref="AS201">_xlfn.XLOOKUP(AS$1,'PY1 Data(H)'!$A$1:$CZ$1,_xlfn.XLOOKUP($A201,'PY1 Data(H)'!$A$1:$A$288,'PY1 Data(H)'!$A$1:$CZ$288))</f>
        <v>27366740</v>
      </c>
      <c r="AT201" s="176" cm="1">
        <f t="array" ref="AT201">_xlfn.XLOOKUP(AT$1,'PY1 Data(H)'!$A$1:$CZ$1,_xlfn.XLOOKUP($A201,'PY1 Data(H)'!$A$1:$A$288,'PY1 Data(H)'!$A$1:$CZ$288))</f>
        <v>61397674</v>
      </c>
      <c r="AU201" s="176" cm="1">
        <f t="array" ref="AU201">_xlfn.XLOOKUP(AU$1,'PY1 Data(H)'!$A$1:$CZ$1,_xlfn.XLOOKUP($A201,'PY1 Data(H)'!$A$1:$A$288,'PY1 Data(H)'!$A$1:$CZ$288))</f>
        <v>41109403</v>
      </c>
      <c r="AV201" s="176" cm="1">
        <f t="array" ref="AV201">_xlfn.XLOOKUP(AV$1,'PY1 Data(H)'!$A$1:$CZ$1,_xlfn.XLOOKUP($A201,'PY1 Data(H)'!$A$1:$A$288,'PY1 Data(H)'!$A$1:$CZ$288))</f>
        <v>86451570</v>
      </c>
      <c r="AW201" s="176" cm="1">
        <f t="array" ref="AW201">_xlfn.XLOOKUP(AW$1,'PY1 Data(H)'!$A$1:$CZ$1,_xlfn.XLOOKUP($A201,'PY1 Data(H)'!$A$1:$A$288,'PY1 Data(H)'!$A$1:$CZ$288))</f>
        <v>12845894</v>
      </c>
      <c r="AX201" s="176" cm="1">
        <f t="array" ref="AX201">_xlfn.XLOOKUP(AX$1,'PY1 Data(H)'!$A$1:$CZ$1,_xlfn.XLOOKUP($A201,'PY1 Data(H)'!$A$1:$A$288,'PY1 Data(H)'!$A$1:$CZ$288))</f>
        <v>25823890</v>
      </c>
      <c r="AY201" s="176" cm="1">
        <f t="array" ref="AY201">_xlfn.XLOOKUP(AY$1,'PY1 Data(H)'!$A$1:$CZ$1,_xlfn.XLOOKUP($A201,'PY1 Data(H)'!$A$1:$A$288,'PY1 Data(H)'!$A$1:$CZ$288))</f>
        <v>0</v>
      </c>
      <c r="AZ201" s="176" cm="1">
        <f t="array" ref="AZ201">_xlfn.XLOOKUP(AZ$1,'PY1 Data(H)'!$A$1:$CZ$1,_xlfn.XLOOKUP($A201,'PY1 Data(H)'!$A$1:$A$288,'PY1 Data(H)'!$A$1:$CZ$288))</f>
        <v>133945025</v>
      </c>
      <c r="BA201" s="176" cm="1">
        <f t="array" ref="BA201">_xlfn.XLOOKUP(BA$1,'PY1 Data(H)'!$A$1:$CZ$1,_xlfn.XLOOKUP($A201,'PY1 Data(H)'!$A$1:$A$288,'PY1 Data(H)'!$A$1:$CZ$288))</f>
        <v>36134237</v>
      </c>
      <c r="BB201" s="176" cm="1">
        <f t="array" ref="BB201">_xlfn.XLOOKUP(BB$1,'PY1 Data(H)'!$A$1:$CZ$1,_xlfn.XLOOKUP($A201,'PY1 Data(H)'!$A$1:$A$288,'PY1 Data(H)'!$A$1:$CZ$288))</f>
        <v>151111631</v>
      </c>
      <c r="BC201" s="176" cm="1">
        <f t="array" ref="BC201">_xlfn.XLOOKUP(BC$1,'PY1 Data(H)'!$A$1:$CZ$1,_xlfn.XLOOKUP($A201,'PY1 Data(H)'!$A$1:$A$288,'PY1 Data(H)'!$A$1:$CZ$288))</f>
        <v>6058158</v>
      </c>
      <c r="BD201" s="176" cm="1">
        <f t="array" ref="BD201">_xlfn.XLOOKUP(BD$1,'PY1 Data(H)'!$A$1:$CZ$1,_xlfn.XLOOKUP($A201,'PY1 Data(H)'!$A$1:$A$288,'PY1 Data(H)'!$A$1:$CZ$288))</f>
        <v>42979528</v>
      </c>
      <c r="BE201" s="176" cm="1">
        <f t="array" ref="BE201">_xlfn.XLOOKUP(BE$1,'PY1 Data(H)'!$A$1:$CZ$1,_xlfn.XLOOKUP($A201,'PY1 Data(H)'!$A$1:$A$288,'PY1 Data(H)'!$A$1:$CZ$288))</f>
        <v>31428809</v>
      </c>
      <c r="BF201" s="176" cm="1">
        <f t="array" ref="BF201">_xlfn.XLOOKUP(BF$1,'PY1 Data(H)'!$A$1:$CZ$1,_xlfn.XLOOKUP($A201,'PY1 Data(H)'!$A$1:$A$288,'PY1 Data(H)'!$A$1:$CZ$288))</f>
        <v>62504533</v>
      </c>
      <c r="BG201" s="176" cm="1">
        <f t="array" ref="BG201">_xlfn.XLOOKUP(BG$1,'PY1 Data(H)'!$A$1:$CZ$1,_xlfn.XLOOKUP($A201,'PY1 Data(H)'!$A$1:$A$288,'PY1 Data(H)'!$A$1:$CZ$288))</f>
        <v>29266005</v>
      </c>
      <c r="BH201" s="176" cm="1">
        <f t="array" ref="BH201">_xlfn.XLOOKUP(BH$1,'PY1 Data(H)'!$A$1:$CZ$1,_xlfn.XLOOKUP($A201,'PY1 Data(H)'!$A$1:$A$288,'PY1 Data(H)'!$A$1:$CZ$288))</f>
        <v>12487634</v>
      </c>
      <c r="BI201" s="176" cm="1">
        <f t="array" ref="BI201">_xlfn.XLOOKUP(BI$1,'PY1 Data(H)'!$A$1:$CZ$1,_xlfn.XLOOKUP($A201,'PY1 Data(H)'!$A$1:$A$288,'PY1 Data(H)'!$A$1:$CZ$288))</f>
        <v>14984651</v>
      </c>
      <c r="BJ201" s="176" cm="1">
        <f t="array" ref="BJ201">_xlfn.XLOOKUP(BJ$1,'PY1 Data(H)'!$A$1:$CZ$1,_xlfn.XLOOKUP($A201,'PY1 Data(H)'!$A$1:$A$288,'PY1 Data(H)'!$A$1:$CZ$288))</f>
        <v>24337169</v>
      </c>
      <c r="BK201" s="176" cm="1">
        <f t="array" ref="BK201">_xlfn.XLOOKUP(BK$1,'PY1 Data(H)'!$A$1:$CZ$1,_xlfn.XLOOKUP($A201,'PY1 Data(H)'!$A$1:$A$288,'PY1 Data(H)'!$A$1:$CZ$288))</f>
        <v>1110277633</v>
      </c>
      <c r="BL201" s="176" cm="1">
        <f t="array" ref="BL201">_xlfn.XLOOKUP(BL$1,'PY1 Data(H)'!$A$1:$CZ$1,_xlfn.XLOOKUP($A201,'PY1 Data(H)'!$A$1:$A$288,'PY1 Data(H)'!$A$1:$CZ$288))</f>
        <v>9877419</v>
      </c>
      <c r="BM201" s="176" cm="1">
        <f t="array" ref="BM201">_xlfn.XLOOKUP(BM$1,'PY1 Data(H)'!$A$1:$CZ$1,_xlfn.XLOOKUP($A201,'PY1 Data(H)'!$A$1:$A$288,'PY1 Data(H)'!$A$1:$CZ$288))</f>
        <v>19943686</v>
      </c>
      <c r="BN201" s="176" cm="1">
        <f t="array" ref="BN201">_xlfn.XLOOKUP(BN$1,'PY1 Data(H)'!$A$1:$CZ$1,_xlfn.XLOOKUP($A201,'PY1 Data(H)'!$A$1:$A$288,'PY1 Data(H)'!$A$1:$CZ$288))</f>
        <v>66210940</v>
      </c>
      <c r="BO201" s="176" cm="1">
        <f t="array" ref="BO201">_xlfn.XLOOKUP(BO$1,'PY1 Data(H)'!$A$1:$CZ$1,_xlfn.XLOOKUP($A201,'PY1 Data(H)'!$A$1:$A$288,'PY1 Data(H)'!$A$1:$CZ$288))</f>
        <v>47076112</v>
      </c>
      <c r="BP201" s="176" cm="1">
        <f t="array" ref="BP201">_xlfn.XLOOKUP(BP$1,'PY1 Data(H)'!$A$1:$CZ$1,_xlfn.XLOOKUP($A201,'PY1 Data(H)'!$A$1:$A$288,'PY1 Data(H)'!$A$1:$CZ$288))</f>
        <v>186501982</v>
      </c>
      <c r="BQ201" s="176" cm="1">
        <f t="array" ref="BQ201">_xlfn.XLOOKUP(BQ$1,'PY1 Data(H)'!$A$1:$CZ$1,_xlfn.XLOOKUP($A201,'PY1 Data(H)'!$A$1:$A$288,'PY1 Data(H)'!$A$1:$CZ$288))</f>
        <v>18821621</v>
      </c>
      <c r="BR201" s="176" cm="1">
        <f t="array" ref="BR201">_xlfn.XLOOKUP(BR$1,'PY1 Data(H)'!$A$1:$CZ$1,_xlfn.XLOOKUP($A201,'PY1 Data(H)'!$A$1:$A$288,'PY1 Data(H)'!$A$1:$CZ$288))</f>
        <v>94651913</v>
      </c>
      <c r="BS201" s="176" cm="1">
        <f t="array" ref="BS201">_xlfn.XLOOKUP(BS$1,'PY1 Data(H)'!$A$1:$CZ$1,_xlfn.XLOOKUP($A201,'PY1 Data(H)'!$A$1:$A$288,'PY1 Data(H)'!$A$1:$CZ$288))</f>
        <v>157261307</v>
      </c>
      <c r="BT201" s="176" cm="1">
        <f t="array" ref="BT201">_xlfn.XLOOKUP(BT$1,'PY1 Data(H)'!$A$1:$CZ$1,_xlfn.XLOOKUP($A201,'PY1 Data(H)'!$A$1:$A$288,'PY1 Data(H)'!$A$1:$CZ$288))</f>
        <v>10875683</v>
      </c>
      <c r="BU201" s="176" cm="1">
        <f t="array" ref="BU201">_xlfn.XLOOKUP(BU$1,'PY1 Data(H)'!$A$1:$CZ$1,_xlfn.XLOOKUP($A201,'PY1 Data(H)'!$A$1:$A$288,'PY1 Data(H)'!$A$1:$CZ$288))</f>
        <v>23438842</v>
      </c>
      <c r="BV201" s="176" cm="1">
        <f t="array" ref="BV201">_xlfn.XLOOKUP(BV$1,'PY1 Data(H)'!$A$1:$CZ$1,_xlfn.XLOOKUP($A201,'PY1 Data(H)'!$A$1:$A$288,'PY1 Data(H)'!$A$1:$CZ$288))</f>
        <v>48659162</v>
      </c>
      <c r="BW201" s="176" cm="1">
        <f t="array" ref="BW201">_xlfn.XLOOKUP(BW$1,'PY1 Data(H)'!$A$1:$CZ$1,_xlfn.XLOOKUP($A201,'PY1 Data(H)'!$A$1:$A$288,'PY1 Data(H)'!$A$1:$CZ$288))</f>
        <v>9352618</v>
      </c>
      <c r="BX201" s="176" cm="1">
        <f t="array" ref="BX201">_xlfn.XLOOKUP(BX$1,'PY1 Data(H)'!$A$1:$CZ$1,_xlfn.XLOOKUP($A201,'PY1 Data(H)'!$A$1:$A$288,'PY1 Data(H)'!$A$1:$CZ$288))</f>
        <v>31226101</v>
      </c>
      <c r="BY201" s="176" cm="1">
        <f t="array" ref="BY201">_xlfn.XLOOKUP(BY$1,'PY1 Data(H)'!$A$1:$CZ$1,_xlfn.XLOOKUP($A201,'PY1 Data(H)'!$A$1:$A$288,'PY1 Data(H)'!$A$1:$CZ$288))</f>
        <v>89242730</v>
      </c>
      <c r="BZ201" s="176" cm="1">
        <f t="array" ref="BZ201">_xlfn.XLOOKUP(BZ$1,'PY1 Data(H)'!$A$1:$CZ$1,_xlfn.XLOOKUP($A201,'PY1 Data(H)'!$A$1:$A$288,'PY1 Data(H)'!$A$1:$CZ$288))</f>
        <v>15966425</v>
      </c>
      <c r="CA201" s="176" cm="1">
        <f t="array" ref="CA201">_xlfn.XLOOKUP(CA$1,'PY1 Data(H)'!$A$1:$CZ$1,_xlfn.XLOOKUP($A201,'PY1 Data(H)'!$A$1:$A$288,'PY1 Data(H)'!$A$1:$CZ$288))</f>
        <v>67672148</v>
      </c>
      <c r="CB201" s="176" cm="1">
        <f t="array" ref="CB201">_xlfn.XLOOKUP(CB$1,'PY1 Data(H)'!$A$1:$CZ$1,_xlfn.XLOOKUP($A201,'PY1 Data(H)'!$A$1:$A$288,'PY1 Data(H)'!$A$1:$CZ$288))</f>
        <v>26477814</v>
      </c>
      <c r="CC201" s="176" cm="1">
        <f t="array" ref="CC201">_xlfn.XLOOKUP(CC$1,'PY1 Data(H)'!$A$1:$CZ$1,_xlfn.XLOOKUP($A201,'PY1 Data(H)'!$A$1:$A$288,'PY1 Data(H)'!$A$1:$CZ$288))</f>
        <v>48755715</v>
      </c>
      <c r="CD201" s="176" cm="1">
        <f t="array" ref="CD201">_xlfn.XLOOKUP(CD$1,'PY1 Data(H)'!$A$1:$CZ$1,_xlfn.XLOOKUP($A201,'PY1 Data(H)'!$A$1:$A$288,'PY1 Data(H)'!$A$1:$CZ$288))</f>
        <v>48525373</v>
      </c>
      <c r="CE201" s="176" cm="1">
        <f t="array" ref="CE201">_xlfn.XLOOKUP(CE$1,'PY1 Data(H)'!$A$1:$CZ$1,_xlfn.XLOOKUP($A201,'PY1 Data(H)'!$A$1:$A$288,'PY1 Data(H)'!$A$1:$CZ$288))</f>
        <v>83277064</v>
      </c>
      <c r="CF201" s="176" cm="1">
        <f t="array" ref="CF201">_xlfn.XLOOKUP(CF$1,'PY1 Data(H)'!$A$1:$CZ$1,_xlfn.XLOOKUP($A201,'PY1 Data(H)'!$A$1:$A$288,'PY1 Data(H)'!$A$1:$CZ$288))</f>
        <v>44340812</v>
      </c>
      <c r="CG201" s="176" cm="1">
        <f t="array" ref="CG201">_xlfn.XLOOKUP(CG$1,'PY1 Data(H)'!$A$1:$CZ$1,_xlfn.XLOOKUP($A201,'PY1 Data(H)'!$A$1:$A$288,'PY1 Data(H)'!$A$1:$CZ$288))</f>
        <v>36431698</v>
      </c>
      <c r="CH201" s="176" cm="1">
        <f t="array" ref="CH201">_xlfn.XLOOKUP(CH$1,'PY1 Data(H)'!$A$1:$CZ$1,_xlfn.XLOOKUP($A201,'PY1 Data(H)'!$A$1:$A$288,'PY1 Data(H)'!$A$1:$CZ$288))</f>
        <v>20707515</v>
      </c>
      <c r="CI201" s="176" cm="1">
        <f t="array" ref="CI201">_xlfn.XLOOKUP(CI$1,'PY1 Data(H)'!$A$1:$CZ$1,_xlfn.XLOOKUP($A201,'PY1 Data(H)'!$A$1:$A$288,'PY1 Data(H)'!$A$1:$CZ$288))</f>
        <v>30650812</v>
      </c>
      <c r="CJ201" s="176" cm="1">
        <f t="array" ref="CJ201">_xlfn.XLOOKUP(CJ$1,'PY1 Data(H)'!$A$1:$CZ$1,_xlfn.XLOOKUP($A201,'PY1 Data(H)'!$A$1:$A$288,'PY1 Data(H)'!$A$1:$CZ$288))</f>
        <v>25044692</v>
      </c>
      <c r="CK201" s="176" cm="1">
        <f t="array" ref="CK201">_xlfn.XLOOKUP(CK$1,'PY1 Data(H)'!$A$1:$CZ$1,_xlfn.XLOOKUP($A201,'PY1 Data(H)'!$A$1:$A$288,'PY1 Data(H)'!$A$1:$CZ$288))</f>
        <v>33298237</v>
      </c>
      <c r="CL201" s="176" cm="1">
        <f t="array" ref="CL201">_xlfn.XLOOKUP(CL$1,'PY1 Data(H)'!$A$1:$CZ$1,_xlfn.XLOOKUP($A201,'PY1 Data(H)'!$A$1:$A$288,'PY1 Data(H)'!$A$1:$CZ$288))</f>
        <v>5770682</v>
      </c>
      <c r="CM201" s="176" cm="1">
        <f t="array" ref="CM201">_xlfn.XLOOKUP(CM$1,'PY1 Data(H)'!$A$1:$CZ$1,_xlfn.XLOOKUP($A201,'PY1 Data(H)'!$A$1:$A$288,'PY1 Data(H)'!$A$1:$CZ$288))</f>
        <v>36052369</v>
      </c>
      <c r="CN201" s="176" cm="1">
        <f t="array" ref="CN201">_xlfn.XLOOKUP(CN$1,'PY1 Data(H)'!$A$1:$CZ$1,_xlfn.XLOOKUP($A201,'PY1 Data(H)'!$A$1:$A$288,'PY1 Data(H)'!$A$1:$CZ$288))</f>
        <v>4206728</v>
      </c>
      <c r="CO201" s="176" cm="1">
        <f t="array" ref="CO201">_xlfn.XLOOKUP(CO$1,'PY1 Data(H)'!$A$1:$CZ$1,_xlfn.XLOOKUP($A201,'PY1 Data(H)'!$A$1:$A$288,'PY1 Data(H)'!$A$1:$CZ$288))</f>
        <v>181574509</v>
      </c>
      <c r="CP201" s="176" cm="1">
        <f t="array" ref="CP201">_xlfn.XLOOKUP(CP$1,'PY1 Data(H)'!$A$1:$CZ$1,_xlfn.XLOOKUP($A201,'PY1 Data(H)'!$A$1:$A$288,'PY1 Data(H)'!$A$1:$CZ$288))</f>
        <v>22076179</v>
      </c>
      <c r="CQ201" s="176" cm="1">
        <f t="array" ref="CQ201">_xlfn.XLOOKUP(CQ$1,'PY1 Data(H)'!$A$1:$CZ$1,_xlfn.XLOOKUP($A201,'PY1 Data(H)'!$A$1:$A$288,'PY1 Data(H)'!$A$1:$CZ$288))</f>
        <v>1077877098</v>
      </c>
      <c r="CR201" s="176" cm="1">
        <f t="array" ref="CR201">_xlfn.XLOOKUP(CR$1,'PY1 Data(H)'!$A$1:$CZ$1,_xlfn.XLOOKUP($A201,'PY1 Data(H)'!$A$1:$A$288,'PY1 Data(H)'!$A$1:$CZ$288))</f>
        <v>18780726</v>
      </c>
      <c r="CS201" s="176" cm="1">
        <f t="array" ref="CS201">_xlfn.XLOOKUP(CS$1,'PY1 Data(H)'!$A$1:$CZ$1,_xlfn.XLOOKUP($A201,'PY1 Data(H)'!$A$1:$A$288,'PY1 Data(H)'!$A$1:$CZ$288))</f>
        <v>7526503</v>
      </c>
      <c r="CT201" s="176" cm="1">
        <f t="array" ref="CT201">_xlfn.XLOOKUP(CT$1,'PY1 Data(H)'!$A$1:$CZ$1,_xlfn.XLOOKUP($A201,'PY1 Data(H)'!$A$1:$A$288,'PY1 Data(H)'!$A$1:$CZ$288))</f>
        <v>36301492</v>
      </c>
      <c r="CU201" s="176" cm="1">
        <f t="array" ref="CU201">_xlfn.XLOOKUP(CU$1,'PY1 Data(H)'!$A$1:$CZ$1,_xlfn.XLOOKUP($A201,'PY1 Data(H)'!$A$1:$A$288,'PY1 Data(H)'!$A$1:$CZ$288))</f>
        <v>52930998</v>
      </c>
      <c r="CV201" s="176" cm="1">
        <f t="array" ref="CV201">_xlfn.XLOOKUP(CV$1,'PY1 Data(H)'!$A$1:$CZ$1,_xlfn.XLOOKUP($A201,'PY1 Data(H)'!$A$1:$A$288,'PY1 Data(H)'!$A$1:$CZ$288))</f>
        <v>34811019</v>
      </c>
      <c r="CW201" s="176" cm="1">
        <f t="array" ref="CW201">_xlfn.XLOOKUP(CW$1,'PY1 Data(H)'!$A$1:$CZ$1,_xlfn.XLOOKUP($A201,'PY1 Data(H)'!$A$1:$A$288,'PY1 Data(H)'!$A$1:$CZ$288))</f>
        <v>48736229</v>
      </c>
      <c r="CX201" s="176" cm="1">
        <f t="array" ref="CX201">_xlfn.XLOOKUP(CX$1,'PY1 Data(H)'!$A$1:$CZ$1,_xlfn.XLOOKUP($A201,'PY1 Data(H)'!$A$1:$A$288,'PY1 Data(H)'!$A$1:$CZ$288))</f>
        <v>18213421</v>
      </c>
      <c r="CY201" s="176" cm="1">
        <f t="array" ref="CY201">_xlfn.XLOOKUP(CY$1,'PY1 Data(H)'!$A$1:$CZ$1,_xlfn.XLOOKUP($A201,'PY1 Data(H)'!$A$1:$A$288,'PY1 Data(H)'!$A$1:$CZ$288))</f>
        <v>13048614</v>
      </c>
    </row>
    <row r="202" spans="1:103" x14ac:dyDescent="0.3">
      <c r="A202">
        <v>529</v>
      </c>
      <c r="D202" s="176" cm="1">
        <f t="array" ref="D202">_xlfn.XLOOKUP(D$1,'PY1 Data(H)'!$A$1:$CZ$1,_xlfn.XLOOKUP($A202,'PY1 Data(H)'!$A$1:$A$288,'PY1 Data(H)'!$A$1:$CZ$288))</f>
        <v>11474214</v>
      </c>
      <c r="E202" s="176" cm="1">
        <f t="array" ref="E202">_xlfn.XLOOKUP(E$1,'PY1 Data(H)'!$A$1:$CZ$1,_xlfn.XLOOKUP($A202,'PY1 Data(H)'!$A$1:$A$288,'PY1 Data(H)'!$A$1:$CZ$288))</f>
        <v>2811523</v>
      </c>
      <c r="F202" s="176" cm="1">
        <f t="array" ref="F202">_xlfn.XLOOKUP(F$1,'PY1 Data(H)'!$A$1:$CZ$1,_xlfn.XLOOKUP($A202,'PY1 Data(H)'!$A$1:$A$288,'PY1 Data(H)'!$A$1:$CZ$288))</f>
        <v>888064</v>
      </c>
      <c r="G202" s="176" cm="1">
        <f t="array" ref="G202">_xlfn.XLOOKUP(G$1,'PY1 Data(H)'!$A$1:$CZ$1,_xlfn.XLOOKUP($A202,'PY1 Data(H)'!$A$1:$A$288,'PY1 Data(H)'!$A$1:$CZ$288))</f>
        <v>0</v>
      </c>
      <c r="H202" s="176" cm="1">
        <f t="array" ref="H202">_xlfn.XLOOKUP(H$1,'PY1 Data(H)'!$A$1:$CZ$1,_xlfn.XLOOKUP($A202,'PY1 Data(H)'!$A$1:$A$288,'PY1 Data(H)'!$A$1:$CZ$288))</f>
        <v>1490337</v>
      </c>
      <c r="I202" s="176" cm="1">
        <f t="array" ref="I202">_xlfn.XLOOKUP(I$1,'PY1 Data(H)'!$A$1:$CZ$1,_xlfn.XLOOKUP($A202,'PY1 Data(H)'!$A$1:$A$288,'PY1 Data(H)'!$A$1:$CZ$288))</f>
        <v>1100182</v>
      </c>
      <c r="J202" s="176" cm="1">
        <f t="array" ref="J202">_xlfn.XLOOKUP(J$1,'PY1 Data(H)'!$A$1:$CZ$1,_xlfn.XLOOKUP($A202,'PY1 Data(H)'!$A$1:$A$288,'PY1 Data(H)'!$A$1:$CZ$288))</f>
        <v>3453330</v>
      </c>
      <c r="K202" s="176" cm="1">
        <f t="array" ref="K202">_xlfn.XLOOKUP(K$1,'PY1 Data(H)'!$A$1:$CZ$1,_xlfn.XLOOKUP($A202,'PY1 Data(H)'!$A$1:$A$288,'PY1 Data(H)'!$A$1:$CZ$288))</f>
        <v>1339945</v>
      </c>
      <c r="L202" s="176" cm="1">
        <f t="array" ref="L202">_xlfn.XLOOKUP(L$1,'PY1 Data(H)'!$A$1:$CZ$1,_xlfn.XLOOKUP($A202,'PY1 Data(H)'!$A$1:$A$288,'PY1 Data(H)'!$A$1:$CZ$288))</f>
        <v>2666298</v>
      </c>
      <c r="M202" s="176" cm="1">
        <f t="array" ref="M202">_xlfn.XLOOKUP(M$1,'PY1 Data(H)'!$A$1:$CZ$1,_xlfn.XLOOKUP($A202,'PY1 Data(H)'!$A$1:$A$288,'PY1 Data(H)'!$A$1:$CZ$288))</f>
        <v>9621062</v>
      </c>
      <c r="N202" s="176" cm="1">
        <f t="array" ref="N202">_xlfn.XLOOKUP(N$1,'PY1 Data(H)'!$A$1:$CZ$1,_xlfn.XLOOKUP($A202,'PY1 Data(H)'!$A$1:$A$288,'PY1 Data(H)'!$A$1:$CZ$288))</f>
        <v>14635945</v>
      </c>
      <c r="O202" s="176" cm="1">
        <f t="array" ref="O202">_xlfn.XLOOKUP(O$1,'PY1 Data(H)'!$A$1:$CZ$1,_xlfn.XLOOKUP($A202,'PY1 Data(H)'!$A$1:$A$288,'PY1 Data(H)'!$A$1:$CZ$288))</f>
        <v>5568184</v>
      </c>
      <c r="P202" s="176" cm="1">
        <f t="array" ref="P202">_xlfn.XLOOKUP(P$1,'PY1 Data(H)'!$A$1:$CZ$1,_xlfn.XLOOKUP($A202,'PY1 Data(H)'!$A$1:$A$288,'PY1 Data(H)'!$A$1:$CZ$288))</f>
        <v>18420866</v>
      </c>
      <c r="Q202" s="176" cm="1">
        <f t="array" ref="Q202">_xlfn.XLOOKUP(Q$1,'PY1 Data(H)'!$A$1:$CZ$1,_xlfn.XLOOKUP($A202,'PY1 Data(H)'!$A$1:$A$288,'PY1 Data(H)'!$A$1:$CZ$288))</f>
        <v>4781476</v>
      </c>
      <c r="R202" s="176" cm="1">
        <f t="array" ref="R202">_xlfn.XLOOKUP(R$1,'PY1 Data(H)'!$A$1:$CZ$1,_xlfn.XLOOKUP($A202,'PY1 Data(H)'!$A$1:$A$288,'PY1 Data(H)'!$A$1:$CZ$288))</f>
        <v>1039337</v>
      </c>
      <c r="S202" s="176" cm="1">
        <f t="array" ref="S202">_xlfn.XLOOKUP(S$1,'PY1 Data(H)'!$A$1:$CZ$1,_xlfn.XLOOKUP($A202,'PY1 Data(H)'!$A$1:$A$288,'PY1 Data(H)'!$A$1:$CZ$288))</f>
        <v>3216849</v>
      </c>
      <c r="T202" s="176" cm="1">
        <f t="array" ref="T202">_xlfn.XLOOKUP(T$1,'PY1 Data(H)'!$A$1:$CZ$1,_xlfn.XLOOKUP($A202,'PY1 Data(H)'!$A$1:$A$288,'PY1 Data(H)'!$A$1:$CZ$288))</f>
        <v>0</v>
      </c>
      <c r="U202" s="176" cm="1">
        <f t="array" ref="U202">_xlfn.XLOOKUP(U$1,'PY1 Data(H)'!$A$1:$CZ$1,_xlfn.XLOOKUP($A202,'PY1 Data(H)'!$A$1:$A$288,'PY1 Data(H)'!$A$1:$CZ$288))</f>
        <v>10076110</v>
      </c>
      <c r="V202" s="176" cm="1">
        <f t="array" ref="V202">_xlfn.XLOOKUP(V$1,'PY1 Data(H)'!$A$1:$CZ$1,_xlfn.XLOOKUP($A202,'PY1 Data(H)'!$A$1:$A$288,'PY1 Data(H)'!$A$1:$CZ$288))</f>
        <v>6816524</v>
      </c>
      <c r="W202" s="176" cm="1">
        <f t="array" ref="W202">_xlfn.XLOOKUP(W$1,'PY1 Data(H)'!$A$1:$CZ$1,_xlfn.XLOOKUP($A202,'PY1 Data(H)'!$A$1:$A$288,'PY1 Data(H)'!$A$1:$CZ$288))</f>
        <v>0</v>
      </c>
      <c r="X202" s="176" cm="1">
        <f t="array" ref="X202">_xlfn.XLOOKUP(X$1,'PY1 Data(H)'!$A$1:$CZ$1,_xlfn.XLOOKUP($A202,'PY1 Data(H)'!$A$1:$A$288,'PY1 Data(H)'!$A$1:$CZ$288))</f>
        <v>1242754</v>
      </c>
      <c r="Y202" s="176" cm="1">
        <f t="array" ref="Y202">_xlfn.XLOOKUP(Y$1,'PY1 Data(H)'!$A$1:$CZ$1,_xlfn.XLOOKUP($A202,'PY1 Data(H)'!$A$1:$A$288,'PY1 Data(H)'!$A$1:$CZ$288))</f>
        <v>606510</v>
      </c>
      <c r="Z202" s="176" cm="1">
        <f t="array" ref="Z202">_xlfn.XLOOKUP(Z$1,'PY1 Data(H)'!$A$1:$CZ$1,_xlfn.XLOOKUP($A202,'PY1 Data(H)'!$A$1:$A$288,'PY1 Data(H)'!$A$1:$CZ$288))</f>
        <v>6671216</v>
      </c>
      <c r="AA202" s="176" cm="1">
        <f t="array" ref="AA202">_xlfn.XLOOKUP(AA$1,'PY1 Data(H)'!$A$1:$CZ$1,_xlfn.XLOOKUP($A202,'PY1 Data(H)'!$A$1:$A$288,'PY1 Data(H)'!$A$1:$CZ$288))</f>
        <v>3777446</v>
      </c>
      <c r="AB202" s="176" cm="1">
        <f t="array" ref="AB202">_xlfn.XLOOKUP(AB$1,'PY1 Data(H)'!$A$1:$CZ$1,_xlfn.XLOOKUP($A202,'PY1 Data(H)'!$A$1:$A$288,'PY1 Data(H)'!$A$1:$CZ$288))</f>
        <v>6358739</v>
      </c>
      <c r="AC202" s="176" cm="1">
        <f t="array" ref="AC202">_xlfn.XLOOKUP(AC$1,'PY1 Data(H)'!$A$1:$CZ$1,_xlfn.XLOOKUP($A202,'PY1 Data(H)'!$A$1:$A$288,'PY1 Data(H)'!$A$1:$CZ$288))</f>
        <v>23081398</v>
      </c>
      <c r="AD202" s="176" cm="1">
        <f t="array" ref="AD202">_xlfn.XLOOKUP(AD$1,'PY1 Data(H)'!$A$1:$CZ$1,_xlfn.XLOOKUP($A202,'PY1 Data(H)'!$A$1:$A$288,'PY1 Data(H)'!$A$1:$CZ$288))</f>
        <v>2041325</v>
      </c>
      <c r="AE202" s="176" cm="1">
        <f t="array" ref="AE202">_xlfn.XLOOKUP(AE$1,'PY1 Data(H)'!$A$1:$CZ$1,_xlfn.XLOOKUP($A202,'PY1 Data(H)'!$A$1:$A$288,'PY1 Data(H)'!$A$1:$CZ$288))</f>
        <v>2382217</v>
      </c>
      <c r="AF202" s="176" cm="1">
        <f t="array" ref="AF202">_xlfn.XLOOKUP(AF$1,'PY1 Data(H)'!$A$1:$CZ$1,_xlfn.XLOOKUP($A202,'PY1 Data(H)'!$A$1:$A$288,'PY1 Data(H)'!$A$1:$CZ$288))</f>
        <v>9369291</v>
      </c>
      <c r="AG202" s="176" cm="1">
        <f t="array" ref="AG202">_xlfn.XLOOKUP(AG$1,'PY1 Data(H)'!$A$1:$CZ$1,_xlfn.XLOOKUP($A202,'PY1 Data(H)'!$A$1:$A$288,'PY1 Data(H)'!$A$1:$CZ$288))</f>
        <v>4196556</v>
      </c>
      <c r="AH202" s="176" cm="1">
        <f t="array" ref="AH202">_xlfn.XLOOKUP(AH$1,'PY1 Data(H)'!$A$1:$CZ$1,_xlfn.XLOOKUP($A202,'PY1 Data(H)'!$A$1:$A$288,'PY1 Data(H)'!$A$1:$CZ$288))</f>
        <v>4000209</v>
      </c>
      <c r="AI202" s="176" cm="1">
        <f t="array" ref="AI202">_xlfn.XLOOKUP(AI$1,'PY1 Data(H)'!$A$1:$CZ$1,_xlfn.XLOOKUP($A202,'PY1 Data(H)'!$A$1:$A$288,'PY1 Data(H)'!$A$1:$CZ$288))</f>
        <v>33179154</v>
      </c>
      <c r="AJ202" s="176" cm="1">
        <f t="array" ref="AJ202">_xlfn.XLOOKUP(AJ$1,'PY1 Data(H)'!$A$1:$CZ$1,_xlfn.XLOOKUP($A202,'PY1 Data(H)'!$A$1:$A$288,'PY1 Data(H)'!$A$1:$CZ$288))</f>
        <v>4117720</v>
      </c>
      <c r="AK202" s="176" cm="1">
        <f t="array" ref="AK202">_xlfn.XLOOKUP(AK$1,'PY1 Data(H)'!$A$1:$CZ$1,_xlfn.XLOOKUP($A202,'PY1 Data(H)'!$A$1:$A$288,'PY1 Data(H)'!$A$1:$CZ$288))</f>
        <v>28309329</v>
      </c>
      <c r="AL202" s="176" cm="1">
        <f t="array" ref="AL202">_xlfn.XLOOKUP(AL$1,'PY1 Data(H)'!$A$1:$CZ$1,_xlfn.XLOOKUP($A202,'PY1 Data(H)'!$A$1:$A$288,'PY1 Data(H)'!$A$1:$CZ$288))</f>
        <v>6118173</v>
      </c>
      <c r="AM202" s="176" cm="1">
        <f t="array" ref="AM202">_xlfn.XLOOKUP(AM$1,'PY1 Data(H)'!$A$1:$CZ$1,_xlfn.XLOOKUP($A202,'PY1 Data(H)'!$A$1:$A$288,'PY1 Data(H)'!$A$1:$CZ$288))</f>
        <v>18169754</v>
      </c>
      <c r="AN202" s="176" cm="1">
        <f t="array" ref="AN202">_xlfn.XLOOKUP(AN$1,'PY1 Data(H)'!$A$1:$CZ$1,_xlfn.XLOOKUP($A202,'PY1 Data(H)'!$A$1:$A$288,'PY1 Data(H)'!$A$1:$CZ$288))</f>
        <v>934396</v>
      </c>
      <c r="AO202" s="176" cm="1">
        <f t="array" ref="AO202">_xlfn.XLOOKUP(AO$1,'PY1 Data(H)'!$A$1:$CZ$1,_xlfn.XLOOKUP($A202,'PY1 Data(H)'!$A$1:$A$288,'PY1 Data(H)'!$A$1:$CZ$288))</f>
        <v>613564</v>
      </c>
      <c r="AP202" s="176" cm="1">
        <f t="array" ref="AP202">_xlfn.XLOOKUP(AP$1,'PY1 Data(H)'!$A$1:$CZ$1,_xlfn.XLOOKUP($A202,'PY1 Data(H)'!$A$1:$A$288,'PY1 Data(H)'!$A$1:$CZ$288))</f>
        <v>5277728</v>
      </c>
      <c r="AQ202" s="176" cm="1">
        <f t="array" ref="AQ202">_xlfn.XLOOKUP(AQ$1,'PY1 Data(H)'!$A$1:$CZ$1,_xlfn.XLOOKUP($A202,'PY1 Data(H)'!$A$1:$A$288,'PY1 Data(H)'!$A$1:$CZ$288))</f>
        <v>1481964</v>
      </c>
      <c r="AR202" s="176" cm="1">
        <f t="array" ref="AR202">_xlfn.XLOOKUP(AR$1,'PY1 Data(H)'!$A$1:$CZ$1,_xlfn.XLOOKUP($A202,'PY1 Data(H)'!$A$1:$A$288,'PY1 Data(H)'!$A$1:$CZ$288))</f>
        <v>33712839</v>
      </c>
      <c r="AS202" s="176" cm="1">
        <f t="array" ref="AS202">_xlfn.XLOOKUP(AS$1,'PY1 Data(H)'!$A$1:$CZ$1,_xlfn.XLOOKUP($A202,'PY1 Data(H)'!$A$1:$A$288,'PY1 Data(H)'!$A$1:$CZ$288))</f>
        <v>3397457</v>
      </c>
      <c r="AT202" s="176" cm="1">
        <f t="array" ref="AT202">_xlfn.XLOOKUP(AT$1,'PY1 Data(H)'!$A$1:$CZ$1,_xlfn.XLOOKUP($A202,'PY1 Data(H)'!$A$1:$A$288,'PY1 Data(H)'!$A$1:$CZ$288))</f>
        <v>9537674</v>
      </c>
      <c r="AU202" s="176" cm="1">
        <f t="array" ref="AU202">_xlfn.XLOOKUP(AU$1,'PY1 Data(H)'!$A$1:$CZ$1,_xlfn.XLOOKUP($A202,'PY1 Data(H)'!$A$1:$A$288,'PY1 Data(H)'!$A$1:$CZ$288))</f>
        <v>4367460</v>
      </c>
      <c r="AV202" s="176" cm="1">
        <f t="array" ref="AV202">_xlfn.XLOOKUP(AV$1,'PY1 Data(H)'!$A$1:$CZ$1,_xlfn.XLOOKUP($A202,'PY1 Data(H)'!$A$1:$A$288,'PY1 Data(H)'!$A$1:$CZ$288))</f>
        <v>7567154</v>
      </c>
      <c r="AW202" s="176" cm="1">
        <f t="array" ref="AW202">_xlfn.XLOOKUP(AW$1,'PY1 Data(H)'!$A$1:$CZ$1,_xlfn.XLOOKUP($A202,'PY1 Data(H)'!$A$1:$A$288,'PY1 Data(H)'!$A$1:$CZ$288))</f>
        <v>2171504</v>
      </c>
      <c r="AX202" s="176" cm="1">
        <f t="array" ref="AX202">_xlfn.XLOOKUP(AX$1,'PY1 Data(H)'!$A$1:$CZ$1,_xlfn.XLOOKUP($A202,'PY1 Data(H)'!$A$1:$A$288,'PY1 Data(H)'!$A$1:$CZ$288))</f>
        <v>3870838</v>
      </c>
      <c r="AY202" s="176" cm="1">
        <f t="array" ref="AY202">_xlfn.XLOOKUP(AY$1,'PY1 Data(H)'!$A$1:$CZ$1,_xlfn.XLOOKUP($A202,'PY1 Data(H)'!$A$1:$A$288,'PY1 Data(H)'!$A$1:$CZ$288))</f>
        <v>0</v>
      </c>
      <c r="AZ202" s="176" cm="1">
        <f t="array" ref="AZ202">_xlfn.XLOOKUP(AZ$1,'PY1 Data(H)'!$A$1:$CZ$1,_xlfn.XLOOKUP($A202,'PY1 Data(H)'!$A$1:$A$288,'PY1 Data(H)'!$A$1:$CZ$288))</f>
        <v>12802448</v>
      </c>
      <c r="BA202" s="176" cm="1">
        <f t="array" ref="BA202">_xlfn.XLOOKUP(BA$1,'PY1 Data(H)'!$A$1:$CZ$1,_xlfn.XLOOKUP($A202,'PY1 Data(H)'!$A$1:$A$288,'PY1 Data(H)'!$A$1:$CZ$288))</f>
        <v>1722412</v>
      </c>
      <c r="BB202" s="176" cm="1">
        <f t="array" ref="BB202">_xlfn.XLOOKUP(BB$1,'PY1 Data(H)'!$A$1:$CZ$1,_xlfn.XLOOKUP($A202,'PY1 Data(H)'!$A$1:$A$288,'PY1 Data(H)'!$A$1:$CZ$288))</f>
        <v>18580627</v>
      </c>
      <c r="BC202" s="176" cm="1">
        <f t="array" ref="BC202">_xlfn.XLOOKUP(BC$1,'PY1 Data(H)'!$A$1:$CZ$1,_xlfn.XLOOKUP($A202,'PY1 Data(H)'!$A$1:$A$288,'PY1 Data(H)'!$A$1:$CZ$288))</f>
        <v>867857</v>
      </c>
      <c r="BD202" s="176" cm="1">
        <f t="array" ref="BD202">_xlfn.XLOOKUP(BD$1,'PY1 Data(H)'!$A$1:$CZ$1,_xlfn.XLOOKUP($A202,'PY1 Data(H)'!$A$1:$A$288,'PY1 Data(H)'!$A$1:$CZ$288))</f>
        <v>4874175</v>
      </c>
      <c r="BE202" s="176" cm="1">
        <f t="array" ref="BE202">_xlfn.XLOOKUP(BE$1,'PY1 Data(H)'!$A$1:$CZ$1,_xlfn.XLOOKUP($A202,'PY1 Data(H)'!$A$1:$A$288,'PY1 Data(H)'!$A$1:$CZ$288))</f>
        <v>4400604</v>
      </c>
      <c r="BF202" s="176" cm="1">
        <f t="array" ref="BF202">_xlfn.XLOOKUP(BF$1,'PY1 Data(H)'!$A$1:$CZ$1,_xlfn.XLOOKUP($A202,'PY1 Data(H)'!$A$1:$A$288,'PY1 Data(H)'!$A$1:$CZ$288))</f>
        <v>6595539</v>
      </c>
      <c r="BG202" s="176" cm="1">
        <f t="array" ref="BG202">_xlfn.XLOOKUP(BG$1,'PY1 Data(H)'!$A$1:$CZ$1,_xlfn.XLOOKUP($A202,'PY1 Data(H)'!$A$1:$A$288,'PY1 Data(H)'!$A$1:$CZ$288))</f>
        <v>1662759</v>
      </c>
      <c r="BH202" s="176" cm="1">
        <f t="array" ref="BH202">_xlfn.XLOOKUP(BH$1,'PY1 Data(H)'!$A$1:$CZ$1,_xlfn.XLOOKUP($A202,'PY1 Data(H)'!$A$1:$A$288,'PY1 Data(H)'!$A$1:$CZ$288))</f>
        <v>1128969</v>
      </c>
      <c r="BI202" s="176" cm="1">
        <f t="array" ref="BI202">_xlfn.XLOOKUP(BI$1,'PY1 Data(H)'!$A$1:$CZ$1,_xlfn.XLOOKUP($A202,'PY1 Data(H)'!$A$1:$A$288,'PY1 Data(H)'!$A$1:$CZ$288))</f>
        <v>1875282</v>
      </c>
      <c r="BJ202" s="176" cm="1">
        <f t="array" ref="BJ202">_xlfn.XLOOKUP(BJ$1,'PY1 Data(H)'!$A$1:$CZ$1,_xlfn.XLOOKUP($A202,'PY1 Data(H)'!$A$1:$A$288,'PY1 Data(H)'!$A$1:$CZ$288))</f>
        <v>2702208</v>
      </c>
      <c r="BK202" s="176" cm="1">
        <f t="array" ref="BK202">_xlfn.XLOOKUP(BK$1,'PY1 Data(H)'!$A$1:$CZ$1,_xlfn.XLOOKUP($A202,'PY1 Data(H)'!$A$1:$A$288,'PY1 Data(H)'!$A$1:$CZ$288))</f>
        <v>71834720</v>
      </c>
      <c r="BL202" s="176" cm="1">
        <f t="array" ref="BL202">_xlfn.XLOOKUP(BL$1,'PY1 Data(H)'!$A$1:$CZ$1,_xlfn.XLOOKUP($A202,'PY1 Data(H)'!$A$1:$A$288,'PY1 Data(H)'!$A$1:$CZ$288))</f>
        <v>965163</v>
      </c>
      <c r="BM202" s="176" cm="1">
        <f t="array" ref="BM202">_xlfn.XLOOKUP(BM$1,'PY1 Data(H)'!$A$1:$CZ$1,_xlfn.XLOOKUP($A202,'PY1 Data(H)'!$A$1:$A$288,'PY1 Data(H)'!$A$1:$CZ$288))</f>
        <v>1751403</v>
      </c>
      <c r="BN202" s="176" cm="1">
        <f t="array" ref="BN202">_xlfn.XLOOKUP(BN$1,'PY1 Data(H)'!$A$1:$CZ$1,_xlfn.XLOOKUP($A202,'PY1 Data(H)'!$A$1:$A$288,'PY1 Data(H)'!$A$1:$CZ$288))</f>
        <v>6552292</v>
      </c>
      <c r="BO202" s="176" cm="1">
        <f t="array" ref="BO202">_xlfn.XLOOKUP(BO$1,'PY1 Data(H)'!$A$1:$CZ$1,_xlfn.XLOOKUP($A202,'PY1 Data(H)'!$A$1:$A$288,'PY1 Data(H)'!$A$1:$CZ$288))</f>
        <v>7472364</v>
      </c>
      <c r="BP202" s="176" cm="1">
        <f t="array" ref="BP202">_xlfn.XLOOKUP(BP$1,'PY1 Data(H)'!$A$1:$CZ$1,_xlfn.XLOOKUP($A202,'PY1 Data(H)'!$A$1:$A$288,'PY1 Data(H)'!$A$1:$CZ$288))</f>
        <v>14773488</v>
      </c>
      <c r="BQ202" s="176" cm="1">
        <f t="array" ref="BQ202">_xlfn.XLOOKUP(BQ$1,'PY1 Data(H)'!$A$1:$CZ$1,_xlfn.XLOOKUP($A202,'PY1 Data(H)'!$A$1:$A$288,'PY1 Data(H)'!$A$1:$CZ$288))</f>
        <v>1587626</v>
      </c>
      <c r="BR202" s="176" cm="1">
        <f t="array" ref="BR202">_xlfn.XLOOKUP(BR$1,'PY1 Data(H)'!$A$1:$CZ$1,_xlfn.XLOOKUP($A202,'PY1 Data(H)'!$A$1:$A$288,'PY1 Data(H)'!$A$1:$CZ$288))</f>
        <v>11832582</v>
      </c>
      <c r="BS202" s="176" cm="1">
        <f t="array" ref="BS202">_xlfn.XLOOKUP(BS$1,'PY1 Data(H)'!$A$1:$CZ$1,_xlfn.XLOOKUP($A202,'PY1 Data(H)'!$A$1:$A$288,'PY1 Data(H)'!$A$1:$CZ$288))</f>
        <v>11632281</v>
      </c>
      <c r="BT202" s="176" cm="1">
        <f t="array" ref="BT202">_xlfn.XLOOKUP(BT$1,'PY1 Data(H)'!$A$1:$CZ$1,_xlfn.XLOOKUP($A202,'PY1 Data(H)'!$A$1:$A$288,'PY1 Data(H)'!$A$1:$CZ$288))</f>
        <v>1023335</v>
      </c>
      <c r="BU202" s="176" cm="1">
        <f t="array" ref="BU202">_xlfn.XLOOKUP(BU$1,'PY1 Data(H)'!$A$1:$CZ$1,_xlfn.XLOOKUP($A202,'PY1 Data(H)'!$A$1:$A$288,'PY1 Data(H)'!$A$1:$CZ$288))</f>
        <v>2922312</v>
      </c>
      <c r="BV202" s="176" cm="1">
        <f t="array" ref="BV202">_xlfn.XLOOKUP(BV$1,'PY1 Data(H)'!$A$1:$CZ$1,_xlfn.XLOOKUP($A202,'PY1 Data(H)'!$A$1:$A$288,'PY1 Data(H)'!$A$1:$CZ$288))</f>
        <v>4944471</v>
      </c>
      <c r="BW202" s="176" cm="1">
        <f t="array" ref="BW202">_xlfn.XLOOKUP(BW$1,'PY1 Data(H)'!$A$1:$CZ$1,_xlfn.XLOOKUP($A202,'PY1 Data(H)'!$A$1:$A$288,'PY1 Data(H)'!$A$1:$CZ$288))</f>
        <v>817310</v>
      </c>
      <c r="BX202" s="176" cm="1">
        <f t="array" ref="BX202">_xlfn.XLOOKUP(BX$1,'PY1 Data(H)'!$A$1:$CZ$1,_xlfn.XLOOKUP($A202,'PY1 Data(H)'!$A$1:$A$288,'PY1 Data(H)'!$A$1:$CZ$288))</f>
        <v>3057736</v>
      </c>
      <c r="BY202" s="176" cm="1">
        <f t="array" ref="BY202">_xlfn.XLOOKUP(BY$1,'PY1 Data(H)'!$A$1:$CZ$1,_xlfn.XLOOKUP($A202,'PY1 Data(H)'!$A$1:$A$288,'PY1 Data(H)'!$A$1:$CZ$288))</f>
        <v>12305588</v>
      </c>
      <c r="BZ202" s="176" cm="1">
        <f t="array" ref="BZ202">_xlfn.XLOOKUP(BZ$1,'PY1 Data(H)'!$A$1:$CZ$1,_xlfn.XLOOKUP($A202,'PY1 Data(H)'!$A$1:$A$288,'PY1 Data(H)'!$A$1:$CZ$288))</f>
        <v>1326696</v>
      </c>
      <c r="CA202" s="176" cm="1">
        <f t="array" ref="CA202">_xlfn.XLOOKUP(CA$1,'PY1 Data(H)'!$A$1:$CZ$1,_xlfn.XLOOKUP($A202,'PY1 Data(H)'!$A$1:$A$288,'PY1 Data(H)'!$A$1:$CZ$288))</f>
        <v>9126778</v>
      </c>
      <c r="CB202" s="176" cm="1">
        <f t="array" ref="CB202">_xlfn.XLOOKUP(CB$1,'PY1 Data(H)'!$A$1:$CZ$1,_xlfn.XLOOKUP($A202,'PY1 Data(H)'!$A$1:$A$288,'PY1 Data(H)'!$A$1:$CZ$288))</f>
        <v>3121093</v>
      </c>
      <c r="CC202" s="176" cm="1">
        <f t="array" ref="CC202">_xlfn.XLOOKUP(CC$1,'PY1 Data(H)'!$A$1:$CZ$1,_xlfn.XLOOKUP($A202,'PY1 Data(H)'!$A$1:$A$288,'PY1 Data(H)'!$A$1:$CZ$288))</f>
        <v>8905509</v>
      </c>
      <c r="CD202" s="176" cm="1">
        <f t="array" ref="CD202">_xlfn.XLOOKUP(CD$1,'PY1 Data(H)'!$A$1:$CZ$1,_xlfn.XLOOKUP($A202,'PY1 Data(H)'!$A$1:$A$288,'PY1 Data(H)'!$A$1:$CZ$288))</f>
        <v>6300877</v>
      </c>
      <c r="CE202" s="176" cm="1">
        <f t="array" ref="CE202">_xlfn.XLOOKUP(CE$1,'PY1 Data(H)'!$A$1:$CZ$1,_xlfn.XLOOKUP($A202,'PY1 Data(H)'!$A$1:$A$288,'PY1 Data(H)'!$A$1:$CZ$288))</f>
        <v>9490292</v>
      </c>
      <c r="CF202" s="176" cm="1">
        <f t="array" ref="CF202">_xlfn.XLOOKUP(CF$1,'PY1 Data(H)'!$A$1:$CZ$1,_xlfn.XLOOKUP($A202,'PY1 Data(H)'!$A$1:$A$288,'PY1 Data(H)'!$A$1:$CZ$288))</f>
        <v>3565130</v>
      </c>
      <c r="CG202" s="176" cm="1">
        <f t="array" ref="CG202">_xlfn.XLOOKUP(CG$1,'PY1 Data(H)'!$A$1:$CZ$1,_xlfn.XLOOKUP($A202,'PY1 Data(H)'!$A$1:$A$288,'PY1 Data(H)'!$A$1:$CZ$288))</f>
        <v>5583571</v>
      </c>
      <c r="CH202" s="176" cm="1">
        <f t="array" ref="CH202">_xlfn.XLOOKUP(CH$1,'PY1 Data(H)'!$A$1:$CZ$1,_xlfn.XLOOKUP($A202,'PY1 Data(H)'!$A$1:$A$288,'PY1 Data(H)'!$A$1:$CZ$288))</f>
        <v>2699428</v>
      </c>
      <c r="CI202" s="176" cm="1">
        <f t="array" ref="CI202">_xlfn.XLOOKUP(CI$1,'PY1 Data(H)'!$A$1:$CZ$1,_xlfn.XLOOKUP($A202,'PY1 Data(H)'!$A$1:$A$288,'PY1 Data(H)'!$A$1:$CZ$288))</f>
        <v>4658419</v>
      </c>
      <c r="CJ202" s="176" cm="1">
        <f t="array" ref="CJ202">_xlfn.XLOOKUP(CJ$1,'PY1 Data(H)'!$A$1:$CZ$1,_xlfn.XLOOKUP($A202,'PY1 Data(H)'!$A$1:$A$288,'PY1 Data(H)'!$A$1:$CZ$288))</f>
        <v>3153053</v>
      </c>
      <c r="CK202" s="176" cm="1">
        <f t="array" ref="CK202">_xlfn.XLOOKUP(CK$1,'PY1 Data(H)'!$A$1:$CZ$1,_xlfn.XLOOKUP($A202,'PY1 Data(H)'!$A$1:$A$288,'PY1 Data(H)'!$A$1:$CZ$288))</f>
        <v>4360458</v>
      </c>
      <c r="CL202" s="176" cm="1">
        <f t="array" ref="CL202">_xlfn.XLOOKUP(CL$1,'PY1 Data(H)'!$A$1:$CZ$1,_xlfn.XLOOKUP($A202,'PY1 Data(H)'!$A$1:$A$288,'PY1 Data(H)'!$A$1:$CZ$288))</f>
        <v>453522</v>
      </c>
      <c r="CM202" s="176" cm="1">
        <f t="array" ref="CM202">_xlfn.XLOOKUP(CM$1,'PY1 Data(H)'!$A$1:$CZ$1,_xlfn.XLOOKUP($A202,'PY1 Data(H)'!$A$1:$A$288,'PY1 Data(H)'!$A$1:$CZ$288))</f>
        <v>2511188</v>
      </c>
      <c r="CN202" s="176" cm="1">
        <f t="array" ref="CN202">_xlfn.XLOOKUP(CN$1,'PY1 Data(H)'!$A$1:$CZ$1,_xlfn.XLOOKUP($A202,'PY1 Data(H)'!$A$1:$A$288,'PY1 Data(H)'!$A$1:$CZ$288))</f>
        <v>348208</v>
      </c>
      <c r="CO202" s="176" cm="1">
        <f t="array" ref="CO202">_xlfn.XLOOKUP(CO$1,'PY1 Data(H)'!$A$1:$CZ$1,_xlfn.XLOOKUP($A202,'PY1 Data(H)'!$A$1:$A$288,'PY1 Data(H)'!$A$1:$CZ$288))</f>
        <v>22908363</v>
      </c>
      <c r="CP202" s="176" cm="1">
        <f t="array" ref="CP202">_xlfn.XLOOKUP(CP$1,'PY1 Data(H)'!$A$1:$CZ$1,_xlfn.XLOOKUP($A202,'PY1 Data(H)'!$A$1:$A$288,'PY1 Data(H)'!$A$1:$CZ$288))</f>
        <v>4457098</v>
      </c>
      <c r="CQ202" s="176" cm="1">
        <f t="array" ref="CQ202">_xlfn.XLOOKUP(CQ$1,'PY1 Data(H)'!$A$1:$CZ$1,_xlfn.XLOOKUP($A202,'PY1 Data(H)'!$A$1:$A$288,'PY1 Data(H)'!$A$1:$CZ$288))</f>
        <v>85057764</v>
      </c>
      <c r="CR202" s="176" cm="1">
        <f t="array" ref="CR202">_xlfn.XLOOKUP(CR$1,'PY1 Data(H)'!$A$1:$CZ$1,_xlfn.XLOOKUP($A202,'PY1 Data(H)'!$A$1:$A$288,'PY1 Data(H)'!$A$1:$CZ$288))</f>
        <v>1431897</v>
      </c>
      <c r="CS202" s="176" cm="1">
        <f t="array" ref="CS202">_xlfn.XLOOKUP(CS$1,'PY1 Data(H)'!$A$1:$CZ$1,_xlfn.XLOOKUP($A202,'PY1 Data(H)'!$A$1:$A$288,'PY1 Data(H)'!$A$1:$CZ$288))</f>
        <v>946440</v>
      </c>
      <c r="CT202" s="176" cm="1">
        <f t="array" ref="CT202">_xlfn.XLOOKUP(CT$1,'PY1 Data(H)'!$A$1:$CZ$1,_xlfn.XLOOKUP($A202,'PY1 Data(H)'!$A$1:$A$288,'PY1 Data(H)'!$A$1:$CZ$288))</f>
        <v>2202153</v>
      </c>
      <c r="CU202" s="176" cm="1">
        <f t="array" ref="CU202">_xlfn.XLOOKUP(CU$1,'PY1 Data(H)'!$A$1:$CZ$1,_xlfn.XLOOKUP($A202,'PY1 Data(H)'!$A$1:$A$288,'PY1 Data(H)'!$A$1:$CZ$288))</f>
        <v>7510887</v>
      </c>
      <c r="CV202" s="176" cm="1">
        <f t="array" ref="CV202">_xlfn.XLOOKUP(CV$1,'PY1 Data(H)'!$A$1:$CZ$1,_xlfn.XLOOKUP($A202,'PY1 Data(H)'!$A$1:$A$288,'PY1 Data(H)'!$A$1:$CZ$288))</f>
        <v>5012535</v>
      </c>
      <c r="CW202" s="176" cm="1">
        <f t="array" ref="CW202">_xlfn.XLOOKUP(CW$1,'PY1 Data(H)'!$A$1:$CZ$1,_xlfn.XLOOKUP($A202,'PY1 Data(H)'!$A$1:$A$288,'PY1 Data(H)'!$A$1:$CZ$288))</f>
        <v>6235285</v>
      </c>
      <c r="CX202" s="176" cm="1">
        <f t="array" ref="CX202">_xlfn.XLOOKUP(CX$1,'PY1 Data(H)'!$A$1:$CZ$1,_xlfn.XLOOKUP($A202,'PY1 Data(H)'!$A$1:$A$288,'PY1 Data(H)'!$A$1:$CZ$288))</f>
        <v>2740943</v>
      </c>
      <c r="CY202" s="176" cm="1">
        <f t="array" ref="CY202">_xlfn.XLOOKUP(CY$1,'PY1 Data(H)'!$A$1:$CZ$1,_xlfn.XLOOKUP($A202,'PY1 Data(H)'!$A$1:$A$288,'PY1 Data(H)'!$A$1:$CZ$288))</f>
        <v>1194078</v>
      </c>
    </row>
    <row r="203" spans="1:103" x14ac:dyDescent="0.3">
      <c r="A203">
        <v>530</v>
      </c>
      <c r="D203" s="176" cm="1">
        <f t="array" ref="D203">_xlfn.XLOOKUP(D$1,'PY1 Data(H)'!$A$1:$CZ$1,_xlfn.XLOOKUP($A203,'PY1 Data(H)'!$A$1:$A$288,'PY1 Data(H)'!$A$1:$CZ$288))</f>
        <v>1179378</v>
      </c>
      <c r="E203" s="176" cm="1">
        <f t="array" ref="E203">_xlfn.XLOOKUP(E$1,'PY1 Data(H)'!$A$1:$CZ$1,_xlfn.XLOOKUP($A203,'PY1 Data(H)'!$A$1:$A$288,'PY1 Data(H)'!$A$1:$CZ$288))</f>
        <v>474971</v>
      </c>
      <c r="F203" s="176" cm="1">
        <f t="array" ref="F203">_xlfn.XLOOKUP(F$1,'PY1 Data(H)'!$A$1:$CZ$1,_xlfn.XLOOKUP($A203,'PY1 Data(H)'!$A$1:$A$288,'PY1 Data(H)'!$A$1:$CZ$288))</f>
        <v>153997</v>
      </c>
      <c r="G203" s="176" cm="1">
        <f t="array" ref="G203">_xlfn.XLOOKUP(G$1,'PY1 Data(H)'!$A$1:$CZ$1,_xlfn.XLOOKUP($A203,'PY1 Data(H)'!$A$1:$A$288,'PY1 Data(H)'!$A$1:$CZ$288))</f>
        <v>0</v>
      </c>
      <c r="H203" s="176" cm="1">
        <f t="array" ref="H203">_xlfn.XLOOKUP(H$1,'PY1 Data(H)'!$A$1:$CZ$1,_xlfn.XLOOKUP($A203,'PY1 Data(H)'!$A$1:$A$288,'PY1 Data(H)'!$A$1:$CZ$288))</f>
        <v>520306</v>
      </c>
      <c r="I203" s="176" cm="1">
        <f t="array" ref="I203">_xlfn.XLOOKUP(I$1,'PY1 Data(H)'!$A$1:$CZ$1,_xlfn.XLOOKUP($A203,'PY1 Data(H)'!$A$1:$A$288,'PY1 Data(H)'!$A$1:$CZ$288))</f>
        <v>307122</v>
      </c>
      <c r="J203" s="176" cm="1">
        <f t="array" ref="J203">_xlfn.XLOOKUP(J$1,'PY1 Data(H)'!$A$1:$CZ$1,_xlfn.XLOOKUP($A203,'PY1 Data(H)'!$A$1:$A$288,'PY1 Data(H)'!$A$1:$CZ$288))</f>
        <v>621876</v>
      </c>
      <c r="K203" s="176" cm="1">
        <f t="array" ref="K203">_xlfn.XLOOKUP(K$1,'PY1 Data(H)'!$A$1:$CZ$1,_xlfn.XLOOKUP($A203,'PY1 Data(H)'!$A$1:$A$288,'PY1 Data(H)'!$A$1:$CZ$288))</f>
        <v>232755</v>
      </c>
      <c r="L203" s="176" cm="1">
        <f t="array" ref="L203">_xlfn.XLOOKUP(L$1,'PY1 Data(H)'!$A$1:$CZ$1,_xlfn.XLOOKUP($A203,'PY1 Data(H)'!$A$1:$A$288,'PY1 Data(H)'!$A$1:$CZ$288))</f>
        <v>793473</v>
      </c>
      <c r="M203" s="176" cm="1">
        <f t="array" ref="M203">_xlfn.XLOOKUP(M$1,'PY1 Data(H)'!$A$1:$CZ$1,_xlfn.XLOOKUP($A203,'PY1 Data(H)'!$A$1:$A$288,'PY1 Data(H)'!$A$1:$CZ$288))</f>
        <v>1456838</v>
      </c>
      <c r="N203" s="176" cm="1">
        <f t="array" ref="N203">_xlfn.XLOOKUP(N$1,'PY1 Data(H)'!$A$1:$CZ$1,_xlfn.XLOOKUP($A203,'PY1 Data(H)'!$A$1:$A$288,'PY1 Data(H)'!$A$1:$CZ$288))</f>
        <v>688426</v>
      </c>
      <c r="O203" s="176" cm="1">
        <f t="array" ref="O203">_xlfn.XLOOKUP(O$1,'PY1 Data(H)'!$A$1:$CZ$1,_xlfn.XLOOKUP($A203,'PY1 Data(H)'!$A$1:$A$288,'PY1 Data(H)'!$A$1:$CZ$288))</f>
        <v>649924</v>
      </c>
      <c r="P203" s="176" cm="1">
        <f t="array" ref="P203">_xlfn.XLOOKUP(P$1,'PY1 Data(H)'!$A$1:$CZ$1,_xlfn.XLOOKUP($A203,'PY1 Data(H)'!$A$1:$A$288,'PY1 Data(H)'!$A$1:$CZ$288))</f>
        <v>1977056</v>
      </c>
      <c r="Q203" s="176" cm="1">
        <f t="array" ref="Q203">_xlfn.XLOOKUP(Q$1,'PY1 Data(H)'!$A$1:$CZ$1,_xlfn.XLOOKUP($A203,'PY1 Data(H)'!$A$1:$A$288,'PY1 Data(H)'!$A$1:$CZ$288))</f>
        <v>1168184</v>
      </c>
      <c r="R203" s="176" cm="1">
        <f t="array" ref="R203">_xlfn.XLOOKUP(R$1,'PY1 Data(H)'!$A$1:$CZ$1,_xlfn.XLOOKUP($A203,'PY1 Data(H)'!$A$1:$A$288,'PY1 Data(H)'!$A$1:$CZ$288))</f>
        <v>146419</v>
      </c>
      <c r="S203" s="176" cm="1">
        <f t="array" ref="S203">_xlfn.XLOOKUP(S$1,'PY1 Data(H)'!$A$1:$CZ$1,_xlfn.XLOOKUP($A203,'PY1 Data(H)'!$A$1:$A$288,'PY1 Data(H)'!$A$1:$CZ$288))</f>
        <v>882002</v>
      </c>
      <c r="T203" s="176" cm="1">
        <f t="array" ref="T203">_xlfn.XLOOKUP(T$1,'PY1 Data(H)'!$A$1:$CZ$1,_xlfn.XLOOKUP($A203,'PY1 Data(H)'!$A$1:$A$288,'PY1 Data(H)'!$A$1:$CZ$288))</f>
        <v>0</v>
      </c>
      <c r="U203" s="176" cm="1">
        <f t="array" ref="U203">_xlfn.XLOOKUP(U$1,'PY1 Data(H)'!$A$1:$CZ$1,_xlfn.XLOOKUP($A203,'PY1 Data(H)'!$A$1:$A$288,'PY1 Data(H)'!$A$1:$CZ$288))</f>
        <v>1148474</v>
      </c>
      <c r="V203" s="176" cm="1">
        <f t="array" ref="V203">_xlfn.XLOOKUP(V$1,'PY1 Data(H)'!$A$1:$CZ$1,_xlfn.XLOOKUP($A203,'PY1 Data(H)'!$A$1:$A$288,'PY1 Data(H)'!$A$1:$CZ$288))</f>
        <v>474616</v>
      </c>
      <c r="W203" s="176" cm="1">
        <f t="array" ref="W203">_xlfn.XLOOKUP(W$1,'PY1 Data(H)'!$A$1:$CZ$1,_xlfn.XLOOKUP($A203,'PY1 Data(H)'!$A$1:$A$288,'PY1 Data(H)'!$A$1:$CZ$288))</f>
        <v>0</v>
      </c>
      <c r="X203" s="176" cm="1">
        <f t="array" ref="X203">_xlfn.XLOOKUP(X$1,'PY1 Data(H)'!$A$1:$CZ$1,_xlfn.XLOOKUP($A203,'PY1 Data(H)'!$A$1:$A$288,'PY1 Data(H)'!$A$1:$CZ$288))</f>
        <v>89518</v>
      </c>
      <c r="Y203" s="176" cm="1">
        <f t="array" ref="Y203">_xlfn.XLOOKUP(Y$1,'PY1 Data(H)'!$A$1:$CZ$1,_xlfn.XLOOKUP($A203,'PY1 Data(H)'!$A$1:$A$288,'PY1 Data(H)'!$A$1:$CZ$288))</f>
        <v>187535</v>
      </c>
      <c r="Z203" s="176" cm="1">
        <f t="array" ref="Z203">_xlfn.XLOOKUP(Z$1,'PY1 Data(H)'!$A$1:$CZ$1,_xlfn.XLOOKUP($A203,'PY1 Data(H)'!$A$1:$A$288,'PY1 Data(H)'!$A$1:$CZ$288))</f>
        <v>952818</v>
      </c>
      <c r="AA203" s="176" cm="1">
        <f t="array" ref="AA203">_xlfn.XLOOKUP(AA$1,'PY1 Data(H)'!$A$1:$CZ$1,_xlfn.XLOOKUP($A203,'PY1 Data(H)'!$A$1:$A$288,'PY1 Data(H)'!$A$1:$CZ$288))</f>
        <v>606245</v>
      </c>
      <c r="AB203" s="176" cm="1">
        <f t="array" ref="AB203">_xlfn.XLOOKUP(AB$1,'PY1 Data(H)'!$A$1:$CZ$1,_xlfn.XLOOKUP($A203,'PY1 Data(H)'!$A$1:$A$288,'PY1 Data(H)'!$A$1:$CZ$288))</f>
        <v>422916</v>
      </c>
      <c r="AC203" s="176" cm="1">
        <f t="array" ref="AC203">_xlfn.XLOOKUP(AC$1,'PY1 Data(H)'!$A$1:$CZ$1,_xlfn.XLOOKUP($A203,'PY1 Data(H)'!$A$1:$A$288,'PY1 Data(H)'!$A$1:$CZ$288))</f>
        <v>1688885</v>
      </c>
      <c r="AD203" s="176" cm="1">
        <f t="array" ref="AD203">_xlfn.XLOOKUP(AD$1,'PY1 Data(H)'!$A$1:$CZ$1,_xlfn.XLOOKUP($A203,'PY1 Data(H)'!$A$1:$A$288,'PY1 Data(H)'!$A$1:$CZ$288))</f>
        <v>243513</v>
      </c>
      <c r="AE203" s="176" cm="1">
        <f t="array" ref="AE203">_xlfn.XLOOKUP(AE$1,'PY1 Data(H)'!$A$1:$CZ$1,_xlfn.XLOOKUP($A203,'PY1 Data(H)'!$A$1:$A$288,'PY1 Data(H)'!$A$1:$CZ$288))</f>
        <v>216789</v>
      </c>
      <c r="AF203" s="176" cm="1">
        <f t="array" ref="AF203">_xlfn.XLOOKUP(AF$1,'PY1 Data(H)'!$A$1:$CZ$1,_xlfn.XLOOKUP($A203,'PY1 Data(H)'!$A$1:$A$288,'PY1 Data(H)'!$A$1:$CZ$288))</f>
        <v>1735513</v>
      </c>
      <c r="AG203" s="176" cm="1">
        <f t="array" ref="AG203">_xlfn.XLOOKUP(AG$1,'PY1 Data(H)'!$A$1:$CZ$1,_xlfn.XLOOKUP($A203,'PY1 Data(H)'!$A$1:$A$288,'PY1 Data(H)'!$A$1:$CZ$288))</f>
        <v>475853</v>
      </c>
      <c r="AH203" s="176" cm="1">
        <f t="array" ref="AH203">_xlfn.XLOOKUP(AH$1,'PY1 Data(H)'!$A$1:$CZ$1,_xlfn.XLOOKUP($A203,'PY1 Data(H)'!$A$1:$A$288,'PY1 Data(H)'!$A$1:$CZ$288))</f>
        <v>1037908</v>
      </c>
      <c r="AI203" s="176" cm="1">
        <f t="array" ref="AI203">_xlfn.XLOOKUP(AI$1,'PY1 Data(H)'!$A$1:$CZ$1,_xlfn.XLOOKUP($A203,'PY1 Data(H)'!$A$1:$A$288,'PY1 Data(H)'!$A$1:$CZ$288))</f>
        <v>2864112</v>
      </c>
      <c r="AJ203" s="176" cm="1">
        <f t="array" ref="AJ203">_xlfn.XLOOKUP(AJ$1,'PY1 Data(H)'!$A$1:$CZ$1,_xlfn.XLOOKUP($A203,'PY1 Data(H)'!$A$1:$A$288,'PY1 Data(H)'!$A$1:$CZ$288))</f>
        <v>1206943</v>
      </c>
      <c r="AK203" s="176" cm="1">
        <f t="array" ref="AK203">_xlfn.XLOOKUP(AK$1,'PY1 Data(H)'!$A$1:$CZ$1,_xlfn.XLOOKUP($A203,'PY1 Data(H)'!$A$1:$A$288,'PY1 Data(H)'!$A$1:$CZ$288))</f>
        <v>1817285</v>
      </c>
      <c r="AL203" s="176" cm="1">
        <f t="array" ref="AL203">_xlfn.XLOOKUP(AL$1,'PY1 Data(H)'!$A$1:$CZ$1,_xlfn.XLOOKUP($A203,'PY1 Data(H)'!$A$1:$A$288,'PY1 Data(H)'!$A$1:$CZ$288))</f>
        <v>811299</v>
      </c>
      <c r="AM203" s="176" cm="1">
        <f t="array" ref="AM203">_xlfn.XLOOKUP(AM$1,'PY1 Data(H)'!$A$1:$CZ$1,_xlfn.XLOOKUP($A203,'PY1 Data(H)'!$A$1:$A$288,'PY1 Data(H)'!$A$1:$CZ$288))</f>
        <v>1557819</v>
      </c>
      <c r="AN203" s="176" cm="1">
        <f t="array" ref="AN203">_xlfn.XLOOKUP(AN$1,'PY1 Data(H)'!$A$1:$CZ$1,_xlfn.XLOOKUP($A203,'PY1 Data(H)'!$A$1:$A$288,'PY1 Data(H)'!$A$1:$CZ$288))</f>
        <v>208785</v>
      </c>
      <c r="AO203" s="176" cm="1">
        <f t="array" ref="AO203">_xlfn.XLOOKUP(AO$1,'PY1 Data(H)'!$A$1:$CZ$1,_xlfn.XLOOKUP($A203,'PY1 Data(H)'!$A$1:$A$288,'PY1 Data(H)'!$A$1:$CZ$288))</f>
        <v>169728</v>
      </c>
      <c r="AP203" s="176" cm="1">
        <f t="array" ref="AP203">_xlfn.XLOOKUP(AP$1,'PY1 Data(H)'!$A$1:$CZ$1,_xlfn.XLOOKUP($A203,'PY1 Data(H)'!$A$1:$A$288,'PY1 Data(H)'!$A$1:$CZ$288))</f>
        <v>545032</v>
      </c>
      <c r="AQ203" s="176" cm="1">
        <f t="array" ref="AQ203">_xlfn.XLOOKUP(AQ$1,'PY1 Data(H)'!$A$1:$CZ$1,_xlfn.XLOOKUP($A203,'PY1 Data(H)'!$A$1:$A$288,'PY1 Data(H)'!$A$1:$CZ$288))</f>
        <v>73159</v>
      </c>
      <c r="AR203" s="176" cm="1">
        <f t="array" ref="AR203">_xlfn.XLOOKUP(AR$1,'PY1 Data(H)'!$A$1:$CZ$1,_xlfn.XLOOKUP($A203,'PY1 Data(H)'!$A$1:$A$288,'PY1 Data(H)'!$A$1:$CZ$288))</f>
        <v>1981845</v>
      </c>
      <c r="AS203" s="176" cm="1">
        <f t="array" ref="AS203">_xlfn.XLOOKUP(AS$1,'PY1 Data(H)'!$A$1:$CZ$1,_xlfn.XLOOKUP($A203,'PY1 Data(H)'!$A$1:$A$288,'PY1 Data(H)'!$A$1:$CZ$288))</f>
        <v>527040</v>
      </c>
      <c r="AT203" s="176" cm="1">
        <f t="array" ref="AT203">_xlfn.XLOOKUP(AT$1,'PY1 Data(H)'!$A$1:$CZ$1,_xlfn.XLOOKUP($A203,'PY1 Data(H)'!$A$1:$A$288,'PY1 Data(H)'!$A$1:$CZ$288))</f>
        <v>397434</v>
      </c>
      <c r="AU203" s="176" cm="1">
        <f t="array" ref="AU203">_xlfn.XLOOKUP(AU$1,'PY1 Data(H)'!$A$1:$CZ$1,_xlfn.XLOOKUP($A203,'PY1 Data(H)'!$A$1:$A$288,'PY1 Data(H)'!$A$1:$CZ$288))</f>
        <v>758046</v>
      </c>
      <c r="AV203" s="176" cm="1">
        <f t="array" ref="AV203">_xlfn.XLOOKUP(AV$1,'PY1 Data(H)'!$A$1:$CZ$1,_xlfn.XLOOKUP($A203,'PY1 Data(H)'!$A$1:$A$288,'PY1 Data(H)'!$A$1:$CZ$288))</f>
        <v>689303</v>
      </c>
      <c r="AW203" s="176" cm="1">
        <f t="array" ref="AW203">_xlfn.XLOOKUP(AW$1,'PY1 Data(H)'!$A$1:$CZ$1,_xlfn.XLOOKUP($A203,'PY1 Data(H)'!$A$1:$A$288,'PY1 Data(H)'!$A$1:$CZ$288))</f>
        <v>542402</v>
      </c>
      <c r="AX203" s="176" cm="1">
        <f t="array" ref="AX203">_xlfn.XLOOKUP(AX$1,'PY1 Data(H)'!$A$1:$CZ$1,_xlfn.XLOOKUP($A203,'PY1 Data(H)'!$A$1:$A$288,'PY1 Data(H)'!$A$1:$CZ$288))</f>
        <v>691148</v>
      </c>
      <c r="AY203" s="176" cm="1">
        <f t="array" ref="AY203">_xlfn.XLOOKUP(AY$1,'PY1 Data(H)'!$A$1:$CZ$1,_xlfn.XLOOKUP($A203,'PY1 Data(H)'!$A$1:$A$288,'PY1 Data(H)'!$A$1:$CZ$288))</f>
        <v>0</v>
      </c>
      <c r="AZ203" s="176" cm="1">
        <f t="array" ref="AZ203">_xlfn.XLOOKUP(AZ$1,'PY1 Data(H)'!$A$1:$CZ$1,_xlfn.XLOOKUP($A203,'PY1 Data(H)'!$A$1:$A$288,'PY1 Data(H)'!$A$1:$CZ$288))</f>
        <v>859146</v>
      </c>
      <c r="BA203" s="176" cm="1">
        <f t="array" ref="BA203">_xlfn.XLOOKUP(BA$1,'PY1 Data(H)'!$A$1:$CZ$1,_xlfn.XLOOKUP($A203,'PY1 Data(H)'!$A$1:$A$288,'PY1 Data(H)'!$A$1:$CZ$288))</f>
        <v>440290</v>
      </c>
      <c r="BB203" s="176" cm="1">
        <f t="array" ref="BB203">_xlfn.XLOOKUP(BB$1,'PY1 Data(H)'!$A$1:$CZ$1,_xlfn.XLOOKUP($A203,'PY1 Data(H)'!$A$1:$A$288,'PY1 Data(H)'!$A$1:$CZ$288))</f>
        <v>340883</v>
      </c>
      <c r="BC203" s="176" cm="1">
        <f t="array" ref="BC203">_xlfn.XLOOKUP(BC$1,'PY1 Data(H)'!$A$1:$CZ$1,_xlfn.XLOOKUP($A203,'PY1 Data(H)'!$A$1:$A$288,'PY1 Data(H)'!$A$1:$CZ$288))</f>
        <v>210865</v>
      </c>
      <c r="BD203" s="176" cm="1">
        <f t="array" ref="BD203">_xlfn.XLOOKUP(BD$1,'PY1 Data(H)'!$A$1:$CZ$1,_xlfn.XLOOKUP($A203,'PY1 Data(H)'!$A$1:$A$288,'PY1 Data(H)'!$A$1:$CZ$288))</f>
        <v>417898</v>
      </c>
      <c r="BE203" s="176" cm="1">
        <f t="array" ref="BE203">_xlfn.XLOOKUP(BE$1,'PY1 Data(H)'!$A$1:$CZ$1,_xlfn.XLOOKUP($A203,'PY1 Data(H)'!$A$1:$A$288,'PY1 Data(H)'!$A$1:$CZ$288))</f>
        <v>812424</v>
      </c>
      <c r="BF203" s="176" cm="1">
        <f t="array" ref="BF203">_xlfn.XLOOKUP(BF$1,'PY1 Data(H)'!$A$1:$CZ$1,_xlfn.XLOOKUP($A203,'PY1 Data(H)'!$A$1:$A$288,'PY1 Data(H)'!$A$1:$CZ$288))</f>
        <v>433671</v>
      </c>
      <c r="BG203" s="176" cm="1">
        <f t="array" ref="BG203">_xlfn.XLOOKUP(BG$1,'PY1 Data(H)'!$A$1:$CZ$1,_xlfn.XLOOKUP($A203,'PY1 Data(H)'!$A$1:$A$288,'PY1 Data(H)'!$A$1:$CZ$288))</f>
        <v>417807</v>
      </c>
      <c r="BH203" s="176" cm="1">
        <f t="array" ref="BH203">_xlfn.XLOOKUP(BH$1,'PY1 Data(H)'!$A$1:$CZ$1,_xlfn.XLOOKUP($A203,'PY1 Data(H)'!$A$1:$A$288,'PY1 Data(H)'!$A$1:$CZ$288))</f>
        <v>469954</v>
      </c>
      <c r="BI203" s="176" cm="1">
        <f t="array" ref="BI203">_xlfn.XLOOKUP(BI$1,'PY1 Data(H)'!$A$1:$CZ$1,_xlfn.XLOOKUP($A203,'PY1 Data(H)'!$A$1:$A$288,'PY1 Data(H)'!$A$1:$CZ$288))</f>
        <v>807263</v>
      </c>
      <c r="BJ203" s="176" cm="1">
        <f t="array" ref="BJ203">_xlfn.XLOOKUP(BJ$1,'PY1 Data(H)'!$A$1:$CZ$1,_xlfn.XLOOKUP($A203,'PY1 Data(H)'!$A$1:$A$288,'PY1 Data(H)'!$A$1:$CZ$288))</f>
        <v>131702</v>
      </c>
      <c r="BK203" s="176" cm="1">
        <f t="array" ref="BK203">_xlfn.XLOOKUP(BK$1,'PY1 Data(H)'!$A$1:$CZ$1,_xlfn.XLOOKUP($A203,'PY1 Data(H)'!$A$1:$A$288,'PY1 Data(H)'!$A$1:$CZ$288))</f>
        <v>8992590</v>
      </c>
      <c r="BL203" s="176" cm="1">
        <f t="array" ref="BL203">_xlfn.XLOOKUP(BL$1,'PY1 Data(H)'!$A$1:$CZ$1,_xlfn.XLOOKUP($A203,'PY1 Data(H)'!$A$1:$A$288,'PY1 Data(H)'!$A$1:$CZ$288))</f>
        <v>347820</v>
      </c>
      <c r="BM203" s="176" cm="1">
        <f t="array" ref="BM203">_xlfn.XLOOKUP(BM$1,'PY1 Data(H)'!$A$1:$CZ$1,_xlfn.XLOOKUP($A203,'PY1 Data(H)'!$A$1:$A$288,'PY1 Data(H)'!$A$1:$CZ$288))</f>
        <v>675507</v>
      </c>
      <c r="BN203" s="176" cm="1">
        <f t="array" ref="BN203">_xlfn.XLOOKUP(BN$1,'PY1 Data(H)'!$A$1:$CZ$1,_xlfn.XLOOKUP($A203,'PY1 Data(H)'!$A$1:$A$288,'PY1 Data(H)'!$A$1:$CZ$288))</f>
        <v>174014</v>
      </c>
      <c r="BO203" s="176" cm="1">
        <f t="array" ref="BO203">_xlfn.XLOOKUP(BO$1,'PY1 Data(H)'!$A$1:$CZ$1,_xlfn.XLOOKUP($A203,'PY1 Data(H)'!$A$1:$A$288,'PY1 Data(H)'!$A$1:$CZ$288))</f>
        <v>458984</v>
      </c>
      <c r="BP203" s="176" cm="1">
        <f t="array" ref="BP203">_xlfn.XLOOKUP(BP$1,'PY1 Data(H)'!$A$1:$CZ$1,_xlfn.XLOOKUP($A203,'PY1 Data(H)'!$A$1:$A$288,'PY1 Data(H)'!$A$1:$CZ$288))</f>
        <v>1363890</v>
      </c>
      <c r="BQ203" s="176" cm="1">
        <f t="array" ref="BQ203">_xlfn.XLOOKUP(BQ$1,'PY1 Data(H)'!$A$1:$CZ$1,_xlfn.XLOOKUP($A203,'PY1 Data(H)'!$A$1:$A$288,'PY1 Data(H)'!$A$1:$CZ$288))</f>
        <v>768587</v>
      </c>
      <c r="BR203" s="176" cm="1">
        <f t="array" ref="BR203">_xlfn.XLOOKUP(BR$1,'PY1 Data(H)'!$A$1:$CZ$1,_xlfn.XLOOKUP($A203,'PY1 Data(H)'!$A$1:$A$288,'PY1 Data(H)'!$A$1:$CZ$288))</f>
        <v>1085650</v>
      </c>
      <c r="BS203" s="176" cm="1">
        <f t="array" ref="BS203">_xlfn.XLOOKUP(BS$1,'PY1 Data(H)'!$A$1:$CZ$1,_xlfn.XLOOKUP($A203,'PY1 Data(H)'!$A$1:$A$288,'PY1 Data(H)'!$A$1:$CZ$288))</f>
        <v>1412054</v>
      </c>
      <c r="BT203" s="176" cm="1">
        <f t="array" ref="BT203">_xlfn.XLOOKUP(BT$1,'PY1 Data(H)'!$A$1:$CZ$1,_xlfn.XLOOKUP($A203,'PY1 Data(H)'!$A$1:$A$288,'PY1 Data(H)'!$A$1:$CZ$288))</f>
        <v>325248</v>
      </c>
      <c r="BU203" s="176" cm="1">
        <f t="array" ref="BU203">_xlfn.XLOOKUP(BU$1,'PY1 Data(H)'!$A$1:$CZ$1,_xlfn.XLOOKUP($A203,'PY1 Data(H)'!$A$1:$A$288,'PY1 Data(H)'!$A$1:$CZ$288))</f>
        <v>757509</v>
      </c>
      <c r="BV203" s="176" cm="1">
        <f t="array" ref="BV203">_xlfn.XLOOKUP(BV$1,'PY1 Data(H)'!$A$1:$CZ$1,_xlfn.XLOOKUP($A203,'PY1 Data(H)'!$A$1:$A$288,'PY1 Data(H)'!$A$1:$CZ$288))</f>
        <v>1466755</v>
      </c>
      <c r="BW203" s="176" cm="1">
        <f t="array" ref="BW203">_xlfn.XLOOKUP(BW$1,'PY1 Data(H)'!$A$1:$CZ$1,_xlfn.XLOOKUP($A203,'PY1 Data(H)'!$A$1:$A$288,'PY1 Data(H)'!$A$1:$CZ$288))</f>
        <v>216472</v>
      </c>
      <c r="BX203" s="176" cm="1">
        <f t="array" ref="BX203">_xlfn.XLOOKUP(BX$1,'PY1 Data(H)'!$A$1:$CZ$1,_xlfn.XLOOKUP($A203,'PY1 Data(H)'!$A$1:$A$288,'PY1 Data(H)'!$A$1:$CZ$288))</f>
        <v>226696</v>
      </c>
      <c r="BY203" s="176" cm="1">
        <f t="array" ref="BY203">_xlfn.XLOOKUP(BY$1,'PY1 Data(H)'!$A$1:$CZ$1,_xlfn.XLOOKUP($A203,'PY1 Data(H)'!$A$1:$A$288,'PY1 Data(H)'!$A$1:$CZ$288))</f>
        <v>549245</v>
      </c>
      <c r="BZ203" s="176" cm="1">
        <f t="array" ref="BZ203">_xlfn.XLOOKUP(BZ$1,'PY1 Data(H)'!$A$1:$CZ$1,_xlfn.XLOOKUP($A203,'PY1 Data(H)'!$A$1:$A$288,'PY1 Data(H)'!$A$1:$CZ$288))</f>
        <v>206013</v>
      </c>
      <c r="CA203" s="176" cm="1">
        <f t="array" ref="CA203">_xlfn.XLOOKUP(CA$1,'PY1 Data(H)'!$A$1:$CZ$1,_xlfn.XLOOKUP($A203,'PY1 Data(H)'!$A$1:$A$288,'PY1 Data(H)'!$A$1:$CZ$288))</f>
        <v>503460</v>
      </c>
      <c r="CB203" s="176" cm="1">
        <f t="array" ref="CB203">_xlfn.XLOOKUP(CB$1,'PY1 Data(H)'!$A$1:$CZ$1,_xlfn.XLOOKUP($A203,'PY1 Data(H)'!$A$1:$A$288,'PY1 Data(H)'!$A$1:$CZ$288))</f>
        <v>703291</v>
      </c>
      <c r="CC203" s="176" cm="1">
        <f t="array" ref="CC203">_xlfn.XLOOKUP(CC$1,'PY1 Data(H)'!$A$1:$CZ$1,_xlfn.XLOOKUP($A203,'PY1 Data(H)'!$A$1:$A$288,'PY1 Data(H)'!$A$1:$CZ$288))</f>
        <v>2356040</v>
      </c>
      <c r="CD203" s="176" cm="1">
        <f t="array" ref="CD203">_xlfn.XLOOKUP(CD$1,'PY1 Data(H)'!$A$1:$CZ$1,_xlfn.XLOOKUP($A203,'PY1 Data(H)'!$A$1:$A$288,'PY1 Data(H)'!$A$1:$CZ$288))</f>
        <v>756409</v>
      </c>
      <c r="CE203" s="176" cm="1">
        <f t="array" ref="CE203">_xlfn.XLOOKUP(CE$1,'PY1 Data(H)'!$A$1:$CZ$1,_xlfn.XLOOKUP($A203,'PY1 Data(H)'!$A$1:$A$288,'PY1 Data(H)'!$A$1:$CZ$288))</f>
        <v>1862619</v>
      </c>
      <c r="CF203" s="176" cm="1">
        <f t="array" ref="CF203">_xlfn.XLOOKUP(CF$1,'PY1 Data(H)'!$A$1:$CZ$1,_xlfn.XLOOKUP($A203,'PY1 Data(H)'!$A$1:$A$288,'PY1 Data(H)'!$A$1:$CZ$288))</f>
        <v>667355</v>
      </c>
      <c r="CG203" s="176" cm="1">
        <f t="array" ref="CG203">_xlfn.XLOOKUP(CG$1,'PY1 Data(H)'!$A$1:$CZ$1,_xlfn.XLOOKUP($A203,'PY1 Data(H)'!$A$1:$A$288,'PY1 Data(H)'!$A$1:$CZ$288))</f>
        <v>871652</v>
      </c>
      <c r="CH203" s="176" cm="1">
        <f t="array" ref="CH203">_xlfn.XLOOKUP(CH$1,'PY1 Data(H)'!$A$1:$CZ$1,_xlfn.XLOOKUP($A203,'PY1 Data(H)'!$A$1:$A$288,'PY1 Data(H)'!$A$1:$CZ$288))</f>
        <v>662430</v>
      </c>
      <c r="CI203" s="176" cm="1">
        <f t="array" ref="CI203">_xlfn.XLOOKUP(CI$1,'PY1 Data(H)'!$A$1:$CZ$1,_xlfn.XLOOKUP($A203,'PY1 Data(H)'!$A$1:$A$288,'PY1 Data(H)'!$A$1:$CZ$288))</f>
        <v>677142</v>
      </c>
      <c r="CJ203" s="176" cm="1">
        <f t="array" ref="CJ203">_xlfn.XLOOKUP(CJ$1,'PY1 Data(H)'!$A$1:$CZ$1,_xlfn.XLOOKUP($A203,'PY1 Data(H)'!$A$1:$A$288,'PY1 Data(H)'!$A$1:$CZ$288))</f>
        <v>505353</v>
      </c>
      <c r="CK203" s="176" cm="1">
        <f t="array" ref="CK203">_xlfn.XLOOKUP(CK$1,'PY1 Data(H)'!$A$1:$CZ$1,_xlfn.XLOOKUP($A203,'PY1 Data(H)'!$A$1:$A$288,'PY1 Data(H)'!$A$1:$CZ$288))</f>
        <v>387134</v>
      </c>
      <c r="CL203" s="176" cm="1">
        <f t="array" ref="CL203">_xlfn.XLOOKUP(CL$1,'PY1 Data(H)'!$A$1:$CZ$1,_xlfn.XLOOKUP($A203,'PY1 Data(H)'!$A$1:$A$288,'PY1 Data(H)'!$A$1:$CZ$288))</f>
        <v>153866</v>
      </c>
      <c r="CM203" s="176" cm="1">
        <f t="array" ref="CM203">_xlfn.XLOOKUP(CM$1,'PY1 Data(H)'!$A$1:$CZ$1,_xlfn.XLOOKUP($A203,'PY1 Data(H)'!$A$1:$A$288,'PY1 Data(H)'!$A$1:$CZ$288))</f>
        <v>72104</v>
      </c>
      <c r="CN203" s="176" cm="1">
        <f t="array" ref="CN203">_xlfn.XLOOKUP(CN$1,'PY1 Data(H)'!$A$1:$CZ$1,_xlfn.XLOOKUP($A203,'PY1 Data(H)'!$A$1:$A$288,'PY1 Data(H)'!$A$1:$CZ$288))</f>
        <v>175560</v>
      </c>
      <c r="CO203" s="176" cm="1">
        <f t="array" ref="CO203">_xlfn.XLOOKUP(CO$1,'PY1 Data(H)'!$A$1:$CZ$1,_xlfn.XLOOKUP($A203,'PY1 Data(H)'!$A$1:$A$288,'PY1 Data(H)'!$A$1:$CZ$288))</f>
        <v>13185</v>
      </c>
      <c r="CP203" s="176" cm="1">
        <f t="array" ref="CP203">_xlfn.XLOOKUP(CP$1,'PY1 Data(H)'!$A$1:$CZ$1,_xlfn.XLOOKUP($A203,'PY1 Data(H)'!$A$1:$A$288,'PY1 Data(H)'!$A$1:$CZ$288))</f>
        <v>636693</v>
      </c>
      <c r="CQ203" s="176" cm="1">
        <f t="array" ref="CQ203">_xlfn.XLOOKUP(CQ$1,'PY1 Data(H)'!$A$1:$CZ$1,_xlfn.XLOOKUP($A203,'PY1 Data(H)'!$A$1:$A$288,'PY1 Data(H)'!$A$1:$CZ$288))</f>
        <v>810013</v>
      </c>
      <c r="CR203" s="176" cm="1">
        <f t="array" ref="CR203">_xlfn.XLOOKUP(CR$1,'PY1 Data(H)'!$A$1:$CZ$1,_xlfn.XLOOKUP($A203,'PY1 Data(H)'!$A$1:$A$288,'PY1 Data(H)'!$A$1:$CZ$288))</f>
        <v>445634</v>
      </c>
      <c r="CS203" s="176" cm="1">
        <f t="array" ref="CS203">_xlfn.XLOOKUP(CS$1,'PY1 Data(H)'!$A$1:$CZ$1,_xlfn.XLOOKUP($A203,'PY1 Data(H)'!$A$1:$A$288,'PY1 Data(H)'!$A$1:$CZ$288))</f>
        <v>342143</v>
      </c>
      <c r="CT203" s="176" cm="1">
        <f t="array" ref="CT203">_xlfn.XLOOKUP(CT$1,'PY1 Data(H)'!$A$1:$CZ$1,_xlfn.XLOOKUP($A203,'PY1 Data(H)'!$A$1:$A$288,'PY1 Data(H)'!$A$1:$CZ$288))</f>
        <v>426331</v>
      </c>
      <c r="CU203" s="176" cm="1">
        <f t="array" ref="CU203">_xlfn.XLOOKUP(CU$1,'PY1 Data(H)'!$A$1:$CZ$1,_xlfn.XLOOKUP($A203,'PY1 Data(H)'!$A$1:$A$288,'PY1 Data(H)'!$A$1:$CZ$288))</f>
        <v>855270</v>
      </c>
      <c r="CV203" s="176" cm="1">
        <f t="array" ref="CV203">_xlfn.XLOOKUP(CV$1,'PY1 Data(H)'!$A$1:$CZ$1,_xlfn.XLOOKUP($A203,'PY1 Data(H)'!$A$1:$A$288,'PY1 Data(H)'!$A$1:$CZ$288))</f>
        <v>906752</v>
      </c>
      <c r="CW203" s="176" cm="1">
        <f t="array" ref="CW203">_xlfn.XLOOKUP(CW$1,'PY1 Data(H)'!$A$1:$CZ$1,_xlfn.XLOOKUP($A203,'PY1 Data(H)'!$A$1:$A$288,'PY1 Data(H)'!$A$1:$CZ$288))</f>
        <v>652638</v>
      </c>
      <c r="CX203" s="176" cm="1">
        <f t="array" ref="CX203">_xlfn.XLOOKUP(CX$1,'PY1 Data(H)'!$A$1:$CZ$1,_xlfn.XLOOKUP($A203,'PY1 Data(H)'!$A$1:$A$288,'PY1 Data(H)'!$A$1:$CZ$288))</f>
        <v>347189</v>
      </c>
      <c r="CY203" s="176" cm="1">
        <f t="array" ref="CY203">_xlfn.XLOOKUP(CY$1,'PY1 Data(H)'!$A$1:$CZ$1,_xlfn.XLOOKUP($A203,'PY1 Data(H)'!$A$1:$A$288,'PY1 Data(H)'!$A$1:$CZ$288))</f>
        <v>202673</v>
      </c>
    </row>
    <row r="204" spans="1:103" x14ac:dyDescent="0.3">
      <c r="A204">
        <v>531</v>
      </c>
      <c r="D204" s="176" cm="1">
        <f t="array" ref="D204">_xlfn.XLOOKUP(D$1,'PY1 Data(H)'!$A$1:$CZ$1,_xlfn.XLOOKUP($A204,'PY1 Data(H)'!$A$1:$A$288,'PY1 Data(H)'!$A$1:$CZ$288))</f>
        <v>0</v>
      </c>
      <c r="E204" s="176" cm="1">
        <f t="array" ref="E204">_xlfn.XLOOKUP(E$1,'PY1 Data(H)'!$A$1:$CZ$1,_xlfn.XLOOKUP($A204,'PY1 Data(H)'!$A$1:$A$288,'PY1 Data(H)'!$A$1:$CZ$288))</f>
        <v>0</v>
      </c>
      <c r="F204" s="176" cm="1">
        <f t="array" ref="F204">_xlfn.XLOOKUP(F$1,'PY1 Data(H)'!$A$1:$CZ$1,_xlfn.XLOOKUP($A204,'PY1 Data(H)'!$A$1:$A$288,'PY1 Data(H)'!$A$1:$CZ$288))</f>
        <v>0</v>
      </c>
      <c r="G204" s="176" cm="1">
        <f t="array" ref="G204">_xlfn.XLOOKUP(G$1,'PY1 Data(H)'!$A$1:$CZ$1,_xlfn.XLOOKUP($A204,'PY1 Data(H)'!$A$1:$A$288,'PY1 Data(H)'!$A$1:$CZ$288))</f>
        <v>0</v>
      </c>
      <c r="H204" s="176" cm="1">
        <f t="array" ref="H204">_xlfn.XLOOKUP(H$1,'PY1 Data(H)'!$A$1:$CZ$1,_xlfn.XLOOKUP($A204,'PY1 Data(H)'!$A$1:$A$288,'PY1 Data(H)'!$A$1:$CZ$288))</f>
        <v>0</v>
      </c>
      <c r="I204" s="176" cm="1">
        <f t="array" ref="I204">_xlfn.XLOOKUP(I$1,'PY1 Data(H)'!$A$1:$CZ$1,_xlfn.XLOOKUP($A204,'PY1 Data(H)'!$A$1:$A$288,'PY1 Data(H)'!$A$1:$CZ$288))</f>
        <v>0</v>
      </c>
      <c r="J204" s="176" cm="1">
        <f t="array" ref="J204">_xlfn.XLOOKUP(J$1,'PY1 Data(H)'!$A$1:$CZ$1,_xlfn.XLOOKUP($A204,'PY1 Data(H)'!$A$1:$A$288,'PY1 Data(H)'!$A$1:$CZ$288))</f>
        <v>0</v>
      </c>
      <c r="K204" s="176" cm="1">
        <f t="array" ref="K204">_xlfn.XLOOKUP(K$1,'PY1 Data(H)'!$A$1:$CZ$1,_xlfn.XLOOKUP($A204,'PY1 Data(H)'!$A$1:$A$288,'PY1 Data(H)'!$A$1:$CZ$288))</f>
        <v>0</v>
      </c>
      <c r="L204" s="176" cm="1">
        <f t="array" ref="L204">_xlfn.XLOOKUP(L$1,'PY1 Data(H)'!$A$1:$CZ$1,_xlfn.XLOOKUP($A204,'PY1 Data(H)'!$A$1:$A$288,'PY1 Data(H)'!$A$1:$CZ$288))</f>
        <v>0</v>
      </c>
      <c r="M204" s="176" cm="1">
        <f t="array" ref="M204">_xlfn.XLOOKUP(M$1,'PY1 Data(H)'!$A$1:$CZ$1,_xlfn.XLOOKUP($A204,'PY1 Data(H)'!$A$1:$A$288,'PY1 Data(H)'!$A$1:$CZ$288))</f>
        <v>0</v>
      </c>
      <c r="N204" s="176" cm="1">
        <f t="array" ref="N204">_xlfn.XLOOKUP(N$1,'PY1 Data(H)'!$A$1:$CZ$1,_xlfn.XLOOKUP($A204,'PY1 Data(H)'!$A$1:$A$288,'PY1 Data(H)'!$A$1:$CZ$288))</f>
        <v>88323</v>
      </c>
      <c r="O204" s="176" cm="1">
        <f t="array" ref="O204">_xlfn.XLOOKUP(O$1,'PY1 Data(H)'!$A$1:$CZ$1,_xlfn.XLOOKUP($A204,'PY1 Data(H)'!$A$1:$A$288,'PY1 Data(H)'!$A$1:$CZ$288))</f>
        <v>0</v>
      </c>
      <c r="P204" s="176" cm="1">
        <f t="array" ref="P204">_xlfn.XLOOKUP(P$1,'PY1 Data(H)'!$A$1:$CZ$1,_xlfn.XLOOKUP($A204,'PY1 Data(H)'!$A$1:$A$288,'PY1 Data(H)'!$A$1:$CZ$288))</f>
        <v>0</v>
      </c>
      <c r="Q204" s="176" cm="1">
        <f t="array" ref="Q204">_xlfn.XLOOKUP(Q$1,'PY1 Data(H)'!$A$1:$CZ$1,_xlfn.XLOOKUP($A204,'PY1 Data(H)'!$A$1:$A$288,'PY1 Data(H)'!$A$1:$CZ$288))</f>
        <v>0</v>
      </c>
      <c r="R204" s="176" cm="1">
        <f t="array" ref="R204">_xlfn.XLOOKUP(R$1,'PY1 Data(H)'!$A$1:$CZ$1,_xlfn.XLOOKUP($A204,'PY1 Data(H)'!$A$1:$A$288,'PY1 Data(H)'!$A$1:$CZ$288))</f>
        <v>0</v>
      </c>
      <c r="S204" s="176" cm="1">
        <f t="array" ref="S204">_xlfn.XLOOKUP(S$1,'PY1 Data(H)'!$A$1:$CZ$1,_xlfn.XLOOKUP($A204,'PY1 Data(H)'!$A$1:$A$288,'PY1 Data(H)'!$A$1:$CZ$288))</f>
        <v>0</v>
      </c>
      <c r="T204" s="176" cm="1">
        <f t="array" ref="T204">_xlfn.XLOOKUP(T$1,'PY1 Data(H)'!$A$1:$CZ$1,_xlfn.XLOOKUP($A204,'PY1 Data(H)'!$A$1:$A$288,'PY1 Data(H)'!$A$1:$CZ$288))</f>
        <v>0</v>
      </c>
      <c r="U204" s="176" cm="1">
        <f t="array" ref="U204">_xlfn.XLOOKUP(U$1,'PY1 Data(H)'!$A$1:$CZ$1,_xlfn.XLOOKUP($A204,'PY1 Data(H)'!$A$1:$A$288,'PY1 Data(H)'!$A$1:$CZ$288))</f>
        <v>0</v>
      </c>
      <c r="V204" s="176" cm="1">
        <f t="array" ref="V204">_xlfn.XLOOKUP(V$1,'PY1 Data(H)'!$A$1:$CZ$1,_xlfn.XLOOKUP($A204,'PY1 Data(H)'!$A$1:$A$288,'PY1 Data(H)'!$A$1:$CZ$288))</f>
        <v>43216</v>
      </c>
      <c r="W204" s="176" cm="1">
        <f t="array" ref="W204">_xlfn.XLOOKUP(W$1,'PY1 Data(H)'!$A$1:$CZ$1,_xlfn.XLOOKUP($A204,'PY1 Data(H)'!$A$1:$A$288,'PY1 Data(H)'!$A$1:$CZ$288))</f>
        <v>0</v>
      </c>
      <c r="X204" s="176" cm="1">
        <f t="array" ref="X204">_xlfn.XLOOKUP(X$1,'PY1 Data(H)'!$A$1:$CZ$1,_xlfn.XLOOKUP($A204,'PY1 Data(H)'!$A$1:$A$288,'PY1 Data(H)'!$A$1:$CZ$288))</f>
        <v>0</v>
      </c>
      <c r="Y204" s="176" cm="1">
        <f t="array" ref="Y204">_xlfn.XLOOKUP(Y$1,'PY1 Data(H)'!$A$1:$CZ$1,_xlfn.XLOOKUP($A204,'PY1 Data(H)'!$A$1:$A$288,'PY1 Data(H)'!$A$1:$CZ$288))</f>
        <v>0</v>
      </c>
      <c r="Z204" s="176" cm="1">
        <f t="array" ref="Z204">_xlfn.XLOOKUP(Z$1,'PY1 Data(H)'!$A$1:$CZ$1,_xlfn.XLOOKUP($A204,'PY1 Data(H)'!$A$1:$A$288,'PY1 Data(H)'!$A$1:$CZ$288))</f>
        <v>0</v>
      </c>
      <c r="AA204" s="176" cm="1">
        <f t="array" ref="AA204">_xlfn.XLOOKUP(AA$1,'PY1 Data(H)'!$A$1:$CZ$1,_xlfn.XLOOKUP($A204,'PY1 Data(H)'!$A$1:$A$288,'PY1 Data(H)'!$A$1:$CZ$288))</f>
        <v>0</v>
      </c>
      <c r="AB204" s="176" cm="1">
        <f t="array" ref="AB204">_xlfn.XLOOKUP(AB$1,'PY1 Data(H)'!$A$1:$CZ$1,_xlfn.XLOOKUP($A204,'PY1 Data(H)'!$A$1:$A$288,'PY1 Data(H)'!$A$1:$CZ$288))</f>
        <v>0</v>
      </c>
      <c r="AC204" s="176" cm="1">
        <f t="array" ref="AC204">_xlfn.XLOOKUP(AC$1,'PY1 Data(H)'!$A$1:$CZ$1,_xlfn.XLOOKUP($A204,'PY1 Data(H)'!$A$1:$A$288,'PY1 Data(H)'!$A$1:$CZ$288))</f>
        <v>0</v>
      </c>
      <c r="AD204" s="176" cm="1">
        <f t="array" ref="AD204">_xlfn.XLOOKUP(AD$1,'PY1 Data(H)'!$A$1:$CZ$1,_xlfn.XLOOKUP($A204,'PY1 Data(H)'!$A$1:$A$288,'PY1 Data(H)'!$A$1:$CZ$288))</f>
        <v>0</v>
      </c>
      <c r="AE204" s="176" cm="1">
        <f t="array" ref="AE204">_xlfn.XLOOKUP(AE$1,'PY1 Data(H)'!$A$1:$CZ$1,_xlfn.XLOOKUP($A204,'PY1 Data(H)'!$A$1:$A$288,'PY1 Data(H)'!$A$1:$CZ$288))</f>
        <v>0</v>
      </c>
      <c r="AF204" s="176" cm="1">
        <f t="array" ref="AF204">_xlfn.XLOOKUP(AF$1,'PY1 Data(H)'!$A$1:$CZ$1,_xlfn.XLOOKUP($A204,'PY1 Data(H)'!$A$1:$A$288,'PY1 Data(H)'!$A$1:$CZ$288))</f>
        <v>0</v>
      </c>
      <c r="AG204" s="176" cm="1">
        <f t="array" ref="AG204">_xlfn.XLOOKUP(AG$1,'PY1 Data(H)'!$A$1:$CZ$1,_xlfn.XLOOKUP($A204,'PY1 Data(H)'!$A$1:$A$288,'PY1 Data(H)'!$A$1:$CZ$288))</f>
        <v>0</v>
      </c>
      <c r="AH204" s="176" cm="1">
        <f t="array" ref="AH204">_xlfn.XLOOKUP(AH$1,'PY1 Data(H)'!$A$1:$CZ$1,_xlfn.XLOOKUP($A204,'PY1 Data(H)'!$A$1:$A$288,'PY1 Data(H)'!$A$1:$CZ$288))</f>
        <v>0</v>
      </c>
      <c r="AI204" s="176" cm="1">
        <f t="array" ref="AI204">_xlfn.XLOOKUP(AI$1,'PY1 Data(H)'!$A$1:$CZ$1,_xlfn.XLOOKUP($A204,'PY1 Data(H)'!$A$1:$A$288,'PY1 Data(H)'!$A$1:$CZ$288))</f>
        <v>0</v>
      </c>
      <c r="AJ204" s="176" cm="1">
        <f t="array" ref="AJ204">_xlfn.XLOOKUP(AJ$1,'PY1 Data(H)'!$A$1:$CZ$1,_xlfn.XLOOKUP($A204,'PY1 Data(H)'!$A$1:$A$288,'PY1 Data(H)'!$A$1:$CZ$288))</f>
        <v>0</v>
      </c>
      <c r="AK204" s="176" cm="1">
        <f t="array" ref="AK204">_xlfn.XLOOKUP(AK$1,'PY1 Data(H)'!$A$1:$CZ$1,_xlfn.XLOOKUP($A204,'PY1 Data(H)'!$A$1:$A$288,'PY1 Data(H)'!$A$1:$CZ$288))</f>
        <v>0</v>
      </c>
      <c r="AL204" s="176" cm="1">
        <f t="array" ref="AL204">_xlfn.XLOOKUP(AL$1,'PY1 Data(H)'!$A$1:$CZ$1,_xlfn.XLOOKUP($A204,'PY1 Data(H)'!$A$1:$A$288,'PY1 Data(H)'!$A$1:$CZ$288))</f>
        <v>9296</v>
      </c>
      <c r="AM204" s="176" cm="1">
        <f t="array" ref="AM204">_xlfn.XLOOKUP(AM$1,'PY1 Data(H)'!$A$1:$CZ$1,_xlfn.XLOOKUP($A204,'PY1 Data(H)'!$A$1:$A$288,'PY1 Data(H)'!$A$1:$CZ$288))</f>
        <v>0</v>
      </c>
      <c r="AN204" s="176" cm="1">
        <f t="array" ref="AN204">_xlfn.XLOOKUP(AN$1,'PY1 Data(H)'!$A$1:$CZ$1,_xlfn.XLOOKUP($A204,'PY1 Data(H)'!$A$1:$A$288,'PY1 Data(H)'!$A$1:$CZ$288))</f>
        <v>0</v>
      </c>
      <c r="AO204" s="176" cm="1">
        <f t="array" ref="AO204">_xlfn.XLOOKUP(AO$1,'PY1 Data(H)'!$A$1:$CZ$1,_xlfn.XLOOKUP($A204,'PY1 Data(H)'!$A$1:$A$288,'PY1 Data(H)'!$A$1:$CZ$288))</f>
        <v>0</v>
      </c>
      <c r="AP204" s="176" cm="1">
        <f t="array" ref="AP204">_xlfn.XLOOKUP(AP$1,'PY1 Data(H)'!$A$1:$CZ$1,_xlfn.XLOOKUP($A204,'PY1 Data(H)'!$A$1:$A$288,'PY1 Data(H)'!$A$1:$CZ$288))</f>
        <v>0</v>
      </c>
      <c r="AQ204" s="176" cm="1">
        <f t="array" ref="AQ204">_xlfn.XLOOKUP(AQ$1,'PY1 Data(H)'!$A$1:$CZ$1,_xlfn.XLOOKUP($A204,'PY1 Data(H)'!$A$1:$A$288,'PY1 Data(H)'!$A$1:$CZ$288))</f>
        <v>2785</v>
      </c>
      <c r="AR204" s="176" cm="1">
        <f t="array" ref="AR204">_xlfn.XLOOKUP(AR$1,'PY1 Data(H)'!$A$1:$CZ$1,_xlfn.XLOOKUP($A204,'PY1 Data(H)'!$A$1:$A$288,'PY1 Data(H)'!$A$1:$CZ$288))</f>
        <v>0</v>
      </c>
      <c r="AS204" s="176" cm="1">
        <f t="array" ref="AS204">_xlfn.XLOOKUP(AS$1,'PY1 Data(H)'!$A$1:$CZ$1,_xlfn.XLOOKUP($A204,'PY1 Data(H)'!$A$1:$A$288,'PY1 Data(H)'!$A$1:$CZ$288))</f>
        <v>0</v>
      </c>
      <c r="AT204" s="176" cm="1">
        <f t="array" ref="AT204">_xlfn.XLOOKUP(AT$1,'PY1 Data(H)'!$A$1:$CZ$1,_xlfn.XLOOKUP($A204,'PY1 Data(H)'!$A$1:$A$288,'PY1 Data(H)'!$A$1:$CZ$288))</f>
        <v>0</v>
      </c>
      <c r="AU204" s="176" cm="1">
        <f t="array" ref="AU204">_xlfn.XLOOKUP(AU$1,'PY1 Data(H)'!$A$1:$CZ$1,_xlfn.XLOOKUP($A204,'PY1 Data(H)'!$A$1:$A$288,'PY1 Data(H)'!$A$1:$CZ$288))</f>
        <v>0</v>
      </c>
      <c r="AV204" s="176" cm="1">
        <f t="array" ref="AV204">_xlfn.XLOOKUP(AV$1,'PY1 Data(H)'!$A$1:$CZ$1,_xlfn.XLOOKUP($A204,'PY1 Data(H)'!$A$1:$A$288,'PY1 Data(H)'!$A$1:$CZ$288))</f>
        <v>6501</v>
      </c>
      <c r="AW204" s="176" cm="1">
        <f t="array" ref="AW204">_xlfn.XLOOKUP(AW$1,'PY1 Data(H)'!$A$1:$CZ$1,_xlfn.XLOOKUP($A204,'PY1 Data(H)'!$A$1:$A$288,'PY1 Data(H)'!$A$1:$CZ$288))</f>
        <v>0</v>
      </c>
      <c r="AX204" s="176" cm="1">
        <f t="array" ref="AX204">_xlfn.XLOOKUP(AX$1,'PY1 Data(H)'!$A$1:$CZ$1,_xlfn.XLOOKUP($A204,'PY1 Data(H)'!$A$1:$A$288,'PY1 Data(H)'!$A$1:$CZ$288))</f>
        <v>200060</v>
      </c>
      <c r="AY204" s="176" cm="1">
        <f t="array" ref="AY204">_xlfn.XLOOKUP(AY$1,'PY1 Data(H)'!$A$1:$CZ$1,_xlfn.XLOOKUP($A204,'PY1 Data(H)'!$A$1:$A$288,'PY1 Data(H)'!$A$1:$CZ$288))</f>
        <v>0</v>
      </c>
      <c r="AZ204" s="176" cm="1">
        <f t="array" ref="AZ204">_xlfn.XLOOKUP(AZ$1,'PY1 Data(H)'!$A$1:$CZ$1,_xlfn.XLOOKUP($A204,'PY1 Data(H)'!$A$1:$A$288,'PY1 Data(H)'!$A$1:$CZ$288))</f>
        <v>0</v>
      </c>
      <c r="BA204" s="176" cm="1">
        <f t="array" ref="BA204">_xlfn.XLOOKUP(BA$1,'PY1 Data(H)'!$A$1:$CZ$1,_xlfn.XLOOKUP($A204,'PY1 Data(H)'!$A$1:$A$288,'PY1 Data(H)'!$A$1:$CZ$288))</f>
        <v>2651</v>
      </c>
      <c r="BB204" s="176" cm="1">
        <f t="array" ref="BB204">_xlfn.XLOOKUP(BB$1,'PY1 Data(H)'!$A$1:$CZ$1,_xlfn.XLOOKUP($A204,'PY1 Data(H)'!$A$1:$A$288,'PY1 Data(H)'!$A$1:$CZ$288))</f>
        <v>0</v>
      </c>
      <c r="BC204" s="176" cm="1">
        <f t="array" ref="BC204">_xlfn.XLOOKUP(BC$1,'PY1 Data(H)'!$A$1:$CZ$1,_xlfn.XLOOKUP($A204,'PY1 Data(H)'!$A$1:$A$288,'PY1 Data(H)'!$A$1:$CZ$288))</f>
        <v>0</v>
      </c>
      <c r="BD204" s="176" cm="1">
        <f t="array" ref="BD204">_xlfn.XLOOKUP(BD$1,'PY1 Data(H)'!$A$1:$CZ$1,_xlfn.XLOOKUP($A204,'PY1 Data(H)'!$A$1:$A$288,'PY1 Data(H)'!$A$1:$CZ$288))</f>
        <v>0</v>
      </c>
      <c r="BE204" s="176" cm="1">
        <f t="array" ref="BE204">_xlfn.XLOOKUP(BE$1,'PY1 Data(H)'!$A$1:$CZ$1,_xlfn.XLOOKUP($A204,'PY1 Data(H)'!$A$1:$A$288,'PY1 Data(H)'!$A$1:$CZ$288))</f>
        <v>0</v>
      </c>
      <c r="BF204" s="176" cm="1">
        <f t="array" ref="BF204">_xlfn.XLOOKUP(BF$1,'PY1 Data(H)'!$A$1:$CZ$1,_xlfn.XLOOKUP($A204,'PY1 Data(H)'!$A$1:$A$288,'PY1 Data(H)'!$A$1:$CZ$288))</f>
        <v>0</v>
      </c>
      <c r="BG204" s="176" cm="1">
        <f t="array" ref="BG204">_xlfn.XLOOKUP(BG$1,'PY1 Data(H)'!$A$1:$CZ$1,_xlfn.XLOOKUP($A204,'PY1 Data(H)'!$A$1:$A$288,'PY1 Data(H)'!$A$1:$CZ$288))</f>
        <v>0</v>
      </c>
      <c r="BH204" s="176" cm="1">
        <f t="array" ref="BH204">_xlfn.XLOOKUP(BH$1,'PY1 Data(H)'!$A$1:$CZ$1,_xlfn.XLOOKUP($A204,'PY1 Data(H)'!$A$1:$A$288,'PY1 Data(H)'!$A$1:$CZ$288))</f>
        <v>0</v>
      </c>
      <c r="BI204" s="176" cm="1">
        <f t="array" ref="BI204">_xlfn.XLOOKUP(BI$1,'PY1 Data(H)'!$A$1:$CZ$1,_xlfn.XLOOKUP($A204,'PY1 Data(H)'!$A$1:$A$288,'PY1 Data(H)'!$A$1:$CZ$288))</f>
        <v>0</v>
      </c>
      <c r="BJ204" s="176" cm="1">
        <f t="array" ref="BJ204">_xlfn.XLOOKUP(BJ$1,'PY1 Data(H)'!$A$1:$CZ$1,_xlfn.XLOOKUP($A204,'PY1 Data(H)'!$A$1:$A$288,'PY1 Data(H)'!$A$1:$CZ$288))</f>
        <v>3454</v>
      </c>
      <c r="BK204" s="176" cm="1">
        <f t="array" ref="BK204">_xlfn.XLOOKUP(BK$1,'PY1 Data(H)'!$A$1:$CZ$1,_xlfn.XLOOKUP($A204,'PY1 Data(H)'!$A$1:$A$288,'PY1 Data(H)'!$A$1:$CZ$288))</f>
        <v>0</v>
      </c>
      <c r="BL204" s="176" cm="1">
        <f t="array" ref="BL204">_xlfn.XLOOKUP(BL$1,'PY1 Data(H)'!$A$1:$CZ$1,_xlfn.XLOOKUP($A204,'PY1 Data(H)'!$A$1:$A$288,'PY1 Data(H)'!$A$1:$CZ$288))</f>
        <v>0</v>
      </c>
      <c r="BM204" s="176" cm="1">
        <f t="array" ref="BM204">_xlfn.XLOOKUP(BM$1,'PY1 Data(H)'!$A$1:$CZ$1,_xlfn.XLOOKUP($A204,'PY1 Data(H)'!$A$1:$A$288,'PY1 Data(H)'!$A$1:$CZ$288))</f>
        <v>0</v>
      </c>
      <c r="BN204" s="176" cm="1">
        <f t="array" ref="BN204">_xlfn.XLOOKUP(BN$1,'PY1 Data(H)'!$A$1:$CZ$1,_xlfn.XLOOKUP($A204,'PY1 Data(H)'!$A$1:$A$288,'PY1 Data(H)'!$A$1:$CZ$288))</f>
        <v>175467</v>
      </c>
      <c r="BO204" s="176" cm="1">
        <f t="array" ref="BO204">_xlfn.XLOOKUP(BO$1,'PY1 Data(H)'!$A$1:$CZ$1,_xlfn.XLOOKUP($A204,'PY1 Data(H)'!$A$1:$A$288,'PY1 Data(H)'!$A$1:$CZ$288))</f>
        <v>0</v>
      </c>
      <c r="BP204" s="176" cm="1">
        <f t="array" ref="BP204">_xlfn.XLOOKUP(BP$1,'PY1 Data(H)'!$A$1:$CZ$1,_xlfn.XLOOKUP($A204,'PY1 Data(H)'!$A$1:$A$288,'PY1 Data(H)'!$A$1:$CZ$288))</f>
        <v>0</v>
      </c>
      <c r="BQ204" s="176" cm="1">
        <f t="array" ref="BQ204">_xlfn.XLOOKUP(BQ$1,'PY1 Data(H)'!$A$1:$CZ$1,_xlfn.XLOOKUP($A204,'PY1 Data(H)'!$A$1:$A$288,'PY1 Data(H)'!$A$1:$CZ$288))</f>
        <v>0</v>
      </c>
      <c r="BR204" s="176" cm="1">
        <f t="array" ref="BR204">_xlfn.XLOOKUP(BR$1,'PY1 Data(H)'!$A$1:$CZ$1,_xlfn.XLOOKUP($A204,'PY1 Data(H)'!$A$1:$A$288,'PY1 Data(H)'!$A$1:$CZ$288))</f>
        <v>0</v>
      </c>
      <c r="BS204" s="176" cm="1">
        <f t="array" ref="BS204">_xlfn.XLOOKUP(BS$1,'PY1 Data(H)'!$A$1:$CZ$1,_xlfn.XLOOKUP($A204,'PY1 Data(H)'!$A$1:$A$288,'PY1 Data(H)'!$A$1:$CZ$288))</f>
        <v>0</v>
      </c>
      <c r="BT204" s="176" cm="1">
        <f t="array" ref="BT204">_xlfn.XLOOKUP(BT$1,'PY1 Data(H)'!$A$1:$CZ$1,_xlfn.XLOOKUP($A204,'PY1 Data(H)'!$A$1:$A$288,'PY1 Data(H)'!$A$1:$CZ$288))</f>
        <v>0</v>
      </c>
      <c r="BU204" s="176" cm="1">
        <f t="array" ref="BU204">_xlfn.XLOOKUP(BU$1,'PY1 Data(H)'!$A$1:$CZ$1,_xlfn.XLOOKUP($A204,'PY1 Data(H)'!$A$1:$A$288,'PY1 Data(H)'!$A$1:$CZ$288))</f>
        <v>0</v>
      </c>
      <c r="BV204" s="176" cm="1">
        <f t="array" ref="BV204">_xlfn.XLOOKUP(BV$1,'PY1 Data(H)'!$A$1:$CZ$1,_xlfn.XLOOKUP($A204,'PY1 Data(H)'!$A$1:$A$288,'PY1 Data(H)'!$A$1:$CZ$288))</f>
        <v>0</v>
      </c>
      <c r="BW204" s="176" cm="1">
        <f t="array" ref="BW204">_xlfn.XLOOKUP(BW$1,'PY1 Data(H)'!$A$1:$CZ$1,_xlfn.XLOOKUP($A204,'PY1 Data(H)'!$A$1:$A$288,'PY1 Data(H)'!$A$1:$CZ$288))</f>
        <v>167</v>
      </c>
      <c r="BX204" s="176" cm="1">
        <f t="array" ref="BX204">_xlfn.XLOOKUP(BX$1,'PY1 Data(H)'!$A$1:$CZ$1,_xlfn.XLOOKUP($A204,'PY1 Data(H)'!$A$1:$A$288,'PY1 Data(H)'!$A$1:$CZ$288))</f>
        <v>3537</v>
      </c>
      <c r="BY204" s="176" cm="1">
        <f t="array" ref="BY204">_xlfn.XLOOKUP(BY$1,'PY1 Data(H)'!$A$1:$CZ$1,_xlfn.XLOOKUP($A204,'PY1 Data(H)'!$A$1:$A$288,'PY1 Data(H)'!$A$1:$CZ$288))</f>
        <v>0</v>
      </c>
      <c r="BZ204" s="176" cm="1">
        <f t="array" ref="BZ204">_xlfn.XLOOKUP(BZ$1,'PY1 Data(H)'!$A$1:$CZ$1,_xlfn.XLOOKUP($A204,'PY1 Data(H)'!$A$1:$A$288,'PY1 Data(H)'!$A$1:$CZ$288))</f>
        <v>0</v>
      </c>
      <c r="CA204" s="176" cm="1">
        <f t="array" ref="CA204">_xlfn.XLOOKUP(CA$1,'PY1 Data(H)'!$A$1:$CZ$1,_xlfn.XLOOKUP($A204,'PY1 Data(H)'!$A$1:$A$288,'PY1 Data(H)'!$A$1:$CZ$288))</f>
        <v>33</v>
      </c>
      <c r="CB204" s="176" cm="1">
        <f t="array" ref="CB204">_xlfn.XLOOKUP(CB$1,'PY1 Data(H)'!$A$1:$CZ$1,_xlfn.XLOOKUP($A204,'PY1 Data(H)'!$A$1:$A$288,'PY1 Data(H)'!$A$1:$CZ$288))</f>
        <v>0</v>
      </c>
      <c r="CC204" s="176" cm="1">
        <f t="array" ref="CC204">_xlfn.XLOOKUP(CC$1,'PY1 Data(H)'!$A$1:$CZ$1,_xlfn.XLOOKUP($A204,'PY1 Data(H)'!$A$1:$A$288,'PY1 Data(H)'!$A$1:$CZ$288))</f>
        <v>0</v>
      </c>
      <c r="CD204" s="176" cm="1">
        <f t="array" ref="CD204">_xlfn.XLOOKUP(CD$1,'PY1 Data(H)'!$A$1:$CZ$1,_xlfn.XLOOKUP($A204,'PY1 Data(H)'!$A$1:$A$288,'PY1 Data(H)'!$A$1:$CZ$288))</f>
        <v>40081</v>
      </c>
      <c r="CE204" s="176" cm="1">
        <f t="array" ref="CE204">_xlfn.XLOOKUP(CE$1,'PY1 Data(H)'!$A$1:$CZ$1,_xlfn.XLOOKUP($A204,'PY1 Data(H)'!$A$1:$A$288,'PY1 Data(H)'!$A$1:$CZ$288))</f>
        <v>0</v>
      </c>
      <c r="CF204" s="176" cm="1">
        <f t="array" ref="CF204">_xlfn.XLOOKUP(CF$1,'PY1 Data(H)'!$A$1:$CZ$1,_xlfn.XLOOKUP($A204,'PY1 Data(H)'!$A$1:$A$288,'PY1 Data(H)'!$A$1:$CZ$288))</f>
        <v>0</v>
      </c>
      <c r="CG204" s="176" cm="1">
        <f t="array" ref="CG204">_xlfn.XLOOKUP(CG$1,'PY1 Data(H)'!$A$1:$CZ$1,_xlfn.XLOOKUP($A204,'PY1 Data(H)'!$A$1:$A$288,'PY1 Data(H)'!$A$1:$CZ$288))</f>
        <v>26137</v>
      </c>
      <c r="CH204" s="176" cm="1">
        <f t="array" ref="CH204">_xlfn.XLOOKUP(CH$1,'PY1 Data(H)'!$A$1:$CZ$1,_xlfn.XLOOKUP($A204,'PY1 Data(H)'!$A$1:$A$288,'PY1 Data(H)'!$A$1:$CZ$288))</f>
        <v>7759</v>
      </c>
      <c r="CI204" s="176" cm="1">
        <f t="array" ref="CI204">_xlfn.XLOOKUP(CI$1,'PY1 Data(H)'!$A$1:$CZ$1,_xlfn.XLOOKUP($A204,'PY1 Data(H)'!$A$1:$A$288,'PY1 Data(H)'!$A$1:$CZ$288))</f>
        <v>0</v>
      </c>
      <c r="CJ204" s="176" cm="1">
        <f t="array" ref="CJ204">_xlfn.XLOOKUP(CJ$1,'PY1 Data(H)'!$A$1:$CZ$1,_xlfn.XLOOKUP($A204,'PY1 Data(H)'!$A$1:$A$288,'PY1 Data(H)'!$A$1:$CZ$288))</f>
        <v>0</v>
      </c>
      <c r="CK204" s="176" cm="1">
        <f t="array" ref="CK204">_xlfn.XLOOKUP(CK$1,'PY1 Data(H)'!$A$1:$CZ$1,_xlfn.XLOOKUP($A204,'PY1 Data(H)'!$A$1:$A$288,'PY1 Data(H)'!$A$1:$CZ$288))</f>
        <v>0</v>
      </c>
      <c r="CL204" s="176" cm="1">
        <f t="array" ref="CL204">_xlfn.XLOOKUP(CL$1,'PY1 Data(H)'!$A$1:$CZ$1,_xlfn.XLOOKUP($A204,'PY1 Data(H)'!$A$1:$A$288,'PY1 Data(H)'!$A$1:$CZ$288))</f>
        <v>0</v>
      </c>
      <c r="CM204" s="176" cm="1">
        <f t="array" ref="CM204">_xlfn.XLOOKUP(CM$1,'PY1 Data(H)'!$A$1:$CZ$1,_xlfn.XLOOKUP($A204,'PY1 Data(H)'!$A$1:$A$288,'PY1 Data(H)'!$A$1:$CZ$288))</f>
        <v>0</v>
      </c>
      <c r="CN204" s="176" cm="1">
        <f t="array" ref="CN204">_xlfn.XLOOKUP(CN$1,'PY1 Data(H)'!$A$1:$CZ$1,_xlfn.XLOOKUP($A204,'PY1 Data(H)'!$A$1:$A$288,'PY1 Data(H)'!$A$1:$CZ$288))</f>
        <v>3555</v>
      </c>
      <c r="CO204" s="176" cm="1">
        <f t="array" ref="CO204">_xlfn.XLOOKUP(CO$1,'PY1 Data(H)'!$A$1:$CZ$1,_xlfn.XLOOKUP($A204,'PY1 Data(H)'!$A$1:$A$288,'PY1 Data(H)'!$A$1:$CZ$288))</f>
        <v>0</v>
      </c>
      <c r="CP204" s="176" cm="1">
        <f t="array" ref="CP204">_xlfn.XLOOKUP(CP$1,'PY1 Data(H)'!$A$1:$CZ$1,_xlfn.XLOOKUP($A204,'PY1 Data(H)'!$A$1:$A$288,'PY1 Data(H)'!$A$1:$CZ$288))</f>
        <v>0</v>
      </c>
      <c r="CQ204" s="176" cm="1">
        <f t="array" ref="CQ204">_xlfn.XLOOKUP(CQ$1,'PY1 Data(H)'!$A$1:$CZ$1,_xlfn.XLOOKUP($A204,'PY1 Data(H)'!$A$1:$A$288,'PY1 Data(H)'!$A$1:$CZ$288))</f>
        <v>630149</v>
      </c>
      <c r="CR204" s="176" cm="1">
        <f t="array" ref="CR204">_xlfn.XLOOKUP(CR$1,'PY1 Data(H)'!$A$1:$CZ$1,_xlfn.XLOOKUP($A204,'PY1 Data(H)'!$A$1:$A$288,'PY1 Data(H)'!$A$1:$CZ$288))</f>
        <v>2632</v>
      </c>
      <c r="CS204" s="176" cm="1">
        <f t="array" ref="CS204">_xlfn.XLOOKUP(CS$1,'PY1 Data(H)'!$A$1:$CZ$1,_xlfn.XLOOKUP($A204,'PY1 Data(H)'!$A$1:$A$288,'PY1 Data(H)'!$A$1:$CZ$288))</f>
        <v>0</v>
      </c>
      <c r="CT204" s="176" cm="1">
        <f t="array" ref="CT204">_xlfn.XLOOKUP(CT$1,'PY1 Data(H)'!$A$1:$CZ$1,_xlfn.XLOOKUP($A204,'PY1 Data(H)'!$A$1:$A$288,'PY1 Data(H)'!$A$1:$CZ$288))</f>
        <v>4610</v>
      </c>
      <c r="CU204" s="176" cm="1">
        <f t="array" ref="CU204">_xlfn.XLOOKUP(CU$1,'PY1 Data(H)'!$A$1:$CZ$1,_xlfn.XLOOKUP($A204,'PY1 Data(H)'!$A$1:$A$288,'PY1 Data(H)'!$A$1:$CZ$288))</f>
        <v>0</v>
      </c>
      <c r="CV204" s="176" cm="1">
        <f t="array" ref="CV204">_xlfn.XLOOKUP(CV$1,'PY1 Data(H)'!$A$1:$CZ$1,_xlfn.XLOOKUP($A204,'PY1 Data(H)'!$A$1:$A$288,'PY1 Data(H)'!$A$1:$CZ$288))</f>
        <v>0</v>
      </c>
      <c r="CW204" s="176" cm="1">
        <f t="array" ref="CW204">_xlfn.XLOOKUP(CW$1,'PY1 Data(H)'!$A$1:$CZ$1,_xlfn.XLOOKUP($A204,'PY1 Data(H)'!$A$1:$A$288,'PY1 Data(H)'!$A$1:$CZ$288))</f>
        <v>0</v>
      </c>
      <c r="CX204" s="176" cm="1">
        <f t="array" ref="CX204">_xlfn.XLOOKUP(CX$1,'PY1 Data(H)'!$A$1:$CZ$1,_xlfn.XLOOKUP($A204,'PY1 Data(H)'!$A$1:$A$288,'PY1 Data(H)'!$A$1:$CZ$288))</f>
        <v>0</v>
      </c>
      <c r="CY204" s="176" cm="1">
        <f t="array" ref="CY204">_xlfn.XLOOKUP(CY$1,'PY1 Data(H)'!$A$1:$CZ$1,_xlfn.XLOOKUP($A204,'PY1 Data(H)'!$A$1:$A$288,'PY1 Data(H)'!$A$1:$CZ$288))</f>
        <v>0</v>
      </c>
    </row>
    <row r="205" spans="1:103" x14ac:dyDescent="0.3">
      <c r="A205">
        <v>61</v>
      </c>
      <c r="D205" s="176" cm="1">
        <f t="array" ref="D205">_xlfn.XLOOKUP(D$1,'PY1 Data(H)'!$A$1:$CZ$1,_xlfn.XLOOKUP($A205,'PY1 Data(H)'!$A$1:$A$288,'PY1 Data(H)'!$A$1:$CZ$288))</f>
        <v>98.84</v>
      </c>
      <c r="E205" s="176" cm="1">
        <f t="array" ref="E205">_xlfn.XLOOKUP(E$1,'PY1 Data(H)'!$A$1:$CZ$1,_xlfn.XLOOKUP($A205,'PY1 Data(H)'!$A$1:$A$288,'PY1 Data(H)'!$A$1:$CZ$288))</f>
        <v>97.82</v>
      </c>
      <c r="F205" s="176" cm="1">
        <f t="array" ref="F205">_xlfn.XLOOKUP(F$1,'PY1 Data(H)'!$A$1:$CZ$1,_xlfn.XLOOKUP($A205,'PY1 Data(H)'!$A$1:$A$288,'PY1 Data(H)'!$A$1:$CZ$288))</f>
        <v>98.54</v>
      </c>
      <c r="G205" s="176" cm="1">
        <f t="array" ref="G205">_xlfn.XLOOKUP(G$1,'PY1 Data(H)'!$A$1:$CZ$1,_xlfn.XLOOKUP($A205,'PY1 Data(H)'!$A$1:$A$288,'PY1 Data(H)'!$A$1:$CZ$288))</f>
        <v>0</v>
      </c>
      <c r="H205" s="176" cm="1">
        <f t="array" ref="H205">_xlfn.XLOOKUP(H$1,'PY1 Data(H)'!$A$1:$CZ$1,_xlfn.XLOOKUP($A205,'PY1 Data(H)'!$A$1:$A$288,'PY1 Data(H)'!$A$1:$CZ$288))</f>
        <v>97.25</v>
      </c>
      <c r="I205" s="176" cm="1">
        <f t="array" ref="I205">_xlfn.XLOOKUP(I$1,'PY1 Data(H)'!$A$1:$CZ$1,_xlfn.XLOOKUP($A205,'PY1 Data(H)'!$A$1:$A$288,'PY1 Data(H)'!$A$1:$CZ$288))</f>
        <v>98.47</v>
      </c>
      <c r="J205" s="176" cm="1">
        <f t="array" ref="J205">_xlfn.XLOOKUP(J$1,'PY1 Data(H)'!$A$1:$CZ$1,_xlfn.XLOOKUP($A205,'PY1 Data(H)'!$A$1:$A$288,'PY1 Data(H)'!$A$1:$CZ$288))</f>
        <v>98.38</v>
      </c>
      <c r="K205" s="176" cm="1">
        <f t="array" ref="K205">_xlfn.XLOOKUP(K$1,'PY1 Data(H)'!$A$1:$CZ$1,_xlfn.XLOOKUP($A205,'PY1 Data(H)'!$A$1:$A$288,'PY1 Data(H)'!$A$1:$CZ$288))</f>
        <v>98.11</v>
      </c>
      <c r="L205" s="176" cm="1">
        <f t="array" ref="L205">_xlfn.XLOOKUP(L$1,'PY1 Data(H)'!$A$1:$CZ$1,_xlfn.XLOOKUP($A205,'PY1 Data(H)'!$A$1:$A$288,'PY1 Data(H)'!$A$1:$CZ$288))</f>
        <v>96.86</v>
      </c>
      <c r="M205" s="176" cm="1">
        <f t="array" ref="M205">_xlfn.XLOOKUP(M$1,'PY1 Data(H)'!$A$1:$CZ$1,_xlfn.XLOOKUP($A205,'PY1 Data(H)'!$A$1:$A$288,'PY1 Data(H)'!$A$1:$CZ$288))</f>
        <v>99.01</v>
      </c>
      <c r="N205" s="176" cm="1">
        <f t="array" ref="N205">_xlfn.XLOOKUP(N$1,'PY1 Data(H)'!$A$1:$CZ$1,_xlfn.XLOOKUP($A205,'PY1 Data(H)'!$A$1:$A$288,'PY1 Data(H)'!$A$1:$CZ$288))</f>
        <v>100</v>
      </c>
      <c r="O205" s="176" cm="1">
        <f t="array" ref="O205">_xlfn.XLOOKUP(O$1,'PY1 Data(H)'!$A$1:$CZ$1,_xlfn.XLOOKUP($A205,'PY1 Data(H)'!$A$1:$A$288,'PY1 Data(H)'!$A$1:$CZ$288))</f>
        <v>98.75</v>
      </c>
      <c r="P205" s="176" cm="1">
        <f t="array" ref="P205">_xlfn.XLOOKUP(P$1,'PY1 Data(H)'!$A$1:$CZ$1,_xlfn.XLOOKUP($A205,'PY1 Data(H)'!$A$1:$A$288,'PY1 Data(H)'!$A$1:$CZ$288))</f>
        <v>99.08</v>
      </c>
      <c r="Q205" s="176" cm="1">
        <f t="array" ref="Q205">_xlfn.XLOOKUP(Q$1,'PY1 Data(H)'!$A$1:$CZ$1,_xlfn.XLOOKUP($A205,'PY1 Data(H)'!$A$1:$A$288,'PY1 Data(H)'!$A$1:$CZ$288))</f>
        <v>97.61</v>
      </c>
      <c r="R205" s="176" cm="1">
        <f t="array" ref="R205">_xlfn.XLOOKUP(R$1,'PY1 Data(H)'!$A$1:$CZ$1,_xlfn.XLOOKUP($A205,'PY1 Data(H)'!$A$1:$A$288,'PY1 Data(H)'!$A$1:$CZ$288))</f>
        <v>98.35</v>
      </c>
      <c r="S205" s="176" cm="1">
        <f t="array" ref="S205">_xlfn.XLOOKUP(S$1,'PY1 Data(H)'!$A$1:$CZ$1,_xlfn.XLOOKUP($A205,'PY1 Data(H)'!$A$1:$A$288,'PY1 Data(H)'!$A$1:$CZ$288))</f>
        <v>98.38</v>
      </c>
      <c r="T205" s="176" cm="1">
        <f t="array" ref="T205">_xlfn.XLOOKUP(T$1,'PY1 Data(H)'!$A$1:$CZ$1,_xlfn.XLOOKUP($A205,'PY1 Data(H)'!$A$1:$A$288,'PY1 Data(H)'!$A$1:$CZ$288))</f>
        <v>0</v>
      </c>
      <c r="U205" s="176" cm="1">
        <f t="array" ref="U205">_xlfn.XLOOKUP(U$1,'PY1 Data(H)'!$A$1:$CZ$1,_xlfn.XLOOKUP($A205,'PY1 Data(H)'!$A$1:$A$288,'PY1 Data(H)'!$A$1:$CZ$288))</f>
        <v>98.96</v>
      </c>
      <c r="V205" s="176" cm="1">
        <f t="array" ref="V205">_xlfn.XLOOKUP(V$1,'PY1 Data(H)'!$A$1:$CZ$1,_xlfn.XLOOKUP($A205,'PY1 Data(H)'!$A$1:$A$288,'PY1 Data(H)'!$A$1:$CZ$288))</f>
        <v>99.37</v>
      </c>
      <c r="W205" s="176" cm="1">
        <f t="array" ref="W205">_xlfn.XLOOKUP(W$1,'PY1 Data(H)'!$A$1:$CZ$1,_xlfn.XLOOKUP($A205,'PY1 Data(H)'!$A$1:$A$288,'PY1 Data(H)'!$A$1:$CZ$288))</f>
        <v>0</v>
      </c>
      <c r="X205" s="176" cm="1">
        <f t="array" ref="X205">_xlfn.XLOOKUP(X$1,'PY1 Data(H)'!$A$1:$CZ$1,_xlfn.XLOOKUP($A205,'PY1 Data(H)'!$A$1:$A$288,'PY1 Data(H)'!$A$1:$CZ$288))</f>
        <v>99.22</v>
      </c>
      <c r="Y205" s="176" cm="1">
        <f t="array" ref="Y205">_xlfn.XLOOKUP(Y$1,'PY1 Data(H)'!$A$1:$CZ$1,_xlfn.XLOOKUP($A205,'PY1 Data(H)'!$A$1:$A$288,'PY1 Data(H)'!$A$1:$CZ$288))</f>
        <v>97.87</v>
      </c>
      <c r="Z205" s="176" cm="1">
        <f t="array" ref="Z205">_xlfn.XLOOKUP(Z$1,'PY1 Data(H)'!$A$1:$CZ$1,_xlfn.XLOOKUP($A205,'PY1 Data(H)'!$A$1:$A$288,'PY1 Data(H)'!$A$1:$CZ$288))</f>
        <v>98.64</v>
      </c>
      <c r="AA205" s="176" cm="1">
        <f t="array" ref="AA205">_xlfn.XLOOKUP(AA$1,'PY1 Data(H)'!$A$1:$CZ$1,_xlfn.XLOOKUP($A205,'PY1 Data(H)'!$A$1:$A$288,'PY1 Data(H)'!$A$1:$CZ$288))</f>
        <v>98.05</v>
      </c>
      <c r="AB205" s="176" cm="1">
        <f t="array" ref="AB205">_xlfn.XLOOKUP(AB$1,'PY1 Data(H)'!$A$1:$CZ$1,_xlfn.XLOOKUP($A205,'PY1 Data(H)'!$A$1:$A$288,'PY1 Data(H)'!$A$1:$CZ$288))</f>
        <v>99.23</v>
      </c>
      <c r="AC205" s="176" cm="1">
        <f t="array" ref="AC205">_xlfn.XLOOKUP(AC$1,'PY1 Data(H)'!$A$1:$CZ$1,_xlfn.XLOOKUP($A205,'PY1 Data(H)'!$A$1:$A$288,'PY1 Data(H)'!$A$1:$CZ$288))</f>
        <v>99.13</v>
      </c>
      <c r="AD205" s="176" cm="1">
        <f t="array" ref="AD205">_xlfn.XLOOKUP(AD$1,'PY1 Data(H)'!$A$1:$CZ$1,_xlfn.XLOOKUP($A205,'PY1 Data(H)'!$A$1:$A$288,'PY1 Data(H)'!$A$1:$CZ$288))</f>
        <v>99.25</v>
      </c>
      <c r="AE205" s="176" cm="1">
        <f t="array" ref="AE205">_xlfn.XLOOKUP(AE$1,'PY1 Data(H)'!$A$1:$CZ$1,_xlfn.XLOOKUP($A205,'PY1 Data(H)'!$A$1:$A$288,'PY1 Data(H)'!$A$1:$CZ$288))</f>
        <v>99.68</v>
      </c>
      <c r="AF205" s="176" cm="1">
        <f t="array" ref="AF205">_xlfn.XLOOKUP(AF$1,'PY1 Data(H)'!$A$1:$CZ$1,_xlfn.XLOOKUP($A205,'PY1 Data(H)'!$A$1:$A$288,'PY1 Data(H)'!$A$1:$CZ$288))</f>
        <v>97.89</v>
      </c>
      <c r="AG205" s="176" cm="1">
        <f t="array" ref="AG205">_xlfn.XLOOKUP(AG$1,'PY1 Data(H)'!$A$1:$CZ$1,_xlfn.XLOOKUP($A205,'PY1 Data(H)'!$A$1:$A$288,'PY1 Data(H)'!$A$1:$CZ$288))</f>
        <v>98.76</v>
      </c>
      <c r="AH205" s="176" cm="1">
        <f t="array" ref="AH205">_xlfn.XLOOKUP(AH$1,'PY1 Data(H)'!$A$1:$CZ$1,_xlfn.XLOOKUP($A205,'PY1 Data(H)'!$A$1:$A$288,'PY1 Data(H)'!$A$1:$CZ$288))</f>
        <v>96.97</v>
      </c>
      <c r="AI205" s="176" cm="1">
        <f t="array" ref="AI205">_xlfn.XLOOKUP(AI$1,'PY1 Data(H)'!$A$1:$CZ$1,_xlfn.XLOOKUP($A205,'PY1 Data(H)'!$A$1:$A$288,'PY1 Data(H)'!$A$1:$CZ$288))</f>
        <v>99.46</v>
      </c>
      <c r="AJ205" s="176" cm="1">
        <f t="array" ref="AJ205">_xlfn.XLOOKUP(AJ$1,'PY1 Data(H)'!$A$1:$CZ$1,_xlfn.XLOOKUP($A205,'PY1 Data(H)'!$A$1:$A$288,'PY1 Data(H)'!$A$1:$CZ$288))</f>
        <v>96.29</v>
      </c>
      <c r="AK205" s="176" cm="1">
        <f t="array" ref="AK205">_xlfn.XLOOKUP(AK$1,'PY1 Data(H)'!$A$1:$CZ$1,_xlfn.XLOOKUP($A205,'PY1 Data(H)'!$A$1:$A$288,'PY1 Data(H)'!$A$1:$CZ$288))</f>
        <v>99.37</v>
      </c>
      <c r="AL205" s="176" cm="1">
        <f t="array" ref="AL205">_xlfn.XLOOKUP(AL$1,'PY1 Data(H)'!$A$1:$CZ$1,_xlfn.XLOOKUP($A205,'PY1 Data(H)'!$A$1:$A$288,'PY1 Data(H)'!$A$1:$CZ$288))</f>
        <v>98.4</v>
      </c>
      <c r="AM205" s="176" cm="1">
        <f t="array" ref="AM205">_xlfn.XLOOKUP(AM$1,'PY1 Data(H)'!$A$1:$CZ$1,_xlfn.XLOOKUP($A205,'PY1 Data(H)'!$A$1:$A$288,'PY1 Data(H)'!$A$1:$CZ$288))</f>
        <v>99.09</v>
      </c>
      <c r="AN205" s="176" cm="1">
        <f t="array" ref="AN205">_xlfn.XLOOKUP(AN$1,'PY1 Data(H)'!$A$1:$CZ$1,_xlfn.XLOOKUP($A205,'PY1 Data(H)'!$A$1:$A$288,'PY1 Data(H)'!$A$1:$CZ$288))</f>
        <v>97.27</v>
      </c>
      <c r="AO205" s="176" cm="1">
        <f t="array" ref="AO205">_xlfn.XLOOKUP(AO$1,'PY1 Data(H)'!$A$1:$CZ$1,_xlfn.XLOOKUP($A205,'PY1 Data(H)'!$A$1:$A$288,'PY1 Data(H)'!$A$1:$CZ$288))</f>
        <v>97.83</v>
      </c>
      <c r="AP205" s="176" cm="1">
        <f t="array" ref="AP205">_xlfn.XLOOKUP(AP$1,'PY1 Data(H)'!$A$1:$CZ$1,_xlfn.XLOOKUP($A205,'PY1 Data(H)'!$A$1:$A$288,'PY1 Data(H)'!$A$1:$CZ$288))</f>
        <v>98.73</v>
      </c>
      <c r="AQ205" s="176" cm="1">
        <f t="array" ref="AQ205">_xlfn.XLOOKUP(AQ$1,'PY1 Data(H)'!$A$1:$CZ$1,_xlfn.XLOOKUP($A205,'PY1 Data(H)'!$A$1:$A$288,'PY1 Data(H)'!$A$1:$CZ$288))</f>
        <v>99.2</v>
      </c>
      <c r="AR205" s="176" cm="1">
        <f t="array" ref="AR205">_xlfn.XLOOKUP(AR$1,'PY1 Data(H)'!$A$1:$CZ$1,_xlfn.XLOOKUP($A205,'PY1 Data(H)'!$A$1:$A$288,'PY1 Data(H)'!$A$1:$CZ$288))</f>
        <v>99.5</v>
      </c>
      <c r="AS205" s="176" cm="1">
        <f t="array" ref="AS205">_xlfn.XLOOKUP(AS$1,'PY1 Data(H)'!$A$1:$CZ$1,_xlfn.XLOOKUP($A205,'PY1 Data(H)'!$A$1:$A$288,'PY1 Data(H)'!$A$1:$CZ$288))</f>
        <v>98.29</v>
      </c>
      <c r="AT205" s="176" cm="1">
        <f t="array" ref="AT205">_xlfn.XLOOKUP(AT$1,'PY1 Data(H)'!$A$1:$CZ$1,_xlfn.XLOOKUP($A205,'PY1 Data(H)'!$A$1:$A$288,'PY1 Data(H)'!$A$1:$CZ$288))</f>
        <v>99.44</v>
      </c>
      <c r="AU205" s="176" cm="1">
        <f t="array" ref="AU205">_xlfn.XLOOKUP(AU$1,'PY1 Data(H)'!$A$1:$CZ$1,_xlfn.XLOOKUP($A205,'PY1 Data(H)'!$A$1:$A$288,'PY1 Data(H)'!$A$1:$CZ$288))</f>
        <v>98.33</v>
      </c>
      <c r="AV205" s="176" cm="1">
        <f t="array" ref="AV205">_xlfn.XLOOKUP(AV$1,'PY1 Data(H)'!$A$1:$CZ$1,_xlfn.XLOOKUP($A205,'PY1 Data(H)'!$A$1:$A$288,'PY1 Data(H)'!$A$1:$CZ$288))</f>
        <v>99.26</v>
      </c>
      <c r="AW205" s="176" cm="1">
        <f t="array" ref="AW205">_xlfn.XLOOKUP(AW$1,'PY1 Data(H)'!$A$1:$CZ$1,_xlfn.XLOOKUP($A205,'PY1 Data(H)'!$A$1:$A$288,'PY1 Data(H)'!$A$1:$CZ$288))</f>
        <v>96.39</v>
      </c>
      <c r="AX205" s="176" cm="1">
        <f t="array" ref="AX205">_xlfn.XLOOKUP(AX$1,'PY1 Data(H)'!$A$1:$CZ$1,_xlfn.XLOOKUP($A205,'PY1 Data(H)'!$A$1:$A$288,'PY1 Data(H)'!$A$1:$CZ$288))</f>
        <v>97</v>
      </c>
      <c r="AY205" s="176" cm="1">
        <f t="array" ref="AY205">_xlfn.XLOOKUP(AY$1,'PY1 Data(H)'!$A$1:$CZ$1,_xlfn.XLOOKUP($A205,'PY1 Data(H)'!$A$1:$A$288,'PY1 Data(H)'!$A$1:$CZ$288))</f>
        <v>0</v>
      </c>
      <c r="AZ205" s="176" cm="1">
        <f t="array" ref="AZ205">_xlfn.XLOOKUP(AZ$1,'PY1 Data(H)'!$A$1:$CZ$1,_xlfn.XLOOKUP($A205,'PY1 Data(H)'!$A$1:$A$288,'PY1 Data(H)'!$A$1:$CZ$288))</f>
        <v>99.41</v>
      </c>
      <c r="BA205" s="176" cm="1">
        <f t="array" ref="BA205">_xlfn.XLOOKUP(BA$1,'PY1 Data(H)'!$A$1:$CZ$1,_xlfn.XLOOKUP($A205,'PY1 Data(H)'!$A$1:$A$288,'PY1 Data(H)'!$A$1:$CZ$288))</f>
        <v>98.83</v>
      </c>
      <c r="BB205" s="176" cm="1">
        <f t="array" ref="BB205">_xlfn.XLOOKUP(BB$1,'PY1 Data(H)'!$A$1:$CZ$1,_xlfn.XLOOKUP($A205,'PY1 Data(H)'!$A$1:$A$288,'PY1 Data(H)'!$A$1:$CZ$288))</f>
        <v>99.8</v>
      </c>
      <c r="BC205" s="176" cm="1">
        <f t="array" ref="BC205">_xlfn.XLOOKUP(BC$1,'PY1 Data(H)'!$A$1:$CZ$1,_xlfn.XLOOKUP($A205,'PY1 Data(H)'!$A$1:$A$288,'PY1 Data(H)'!$A$1:$CZ$288))</f>
        <v>96.96</v>
      </c>
      <c r="BD205" s="176" cm="1">
        <f t="array" ref="BD205">_xlfn.XLOOKUP(BD$1,'PY1 Data(H)'!$A$1:$CZ$1,_xlfn.XLOOKUP($A205,'PY1 Data(H)'!$A$1:$A$288,'PY1 Data(H)'!$A$1:$CZ$288))</f>
        <v>99.13</v>
      </c>
      <c r="BE205" s="176" cm="1">
        <f t="array" ref="BE205">_xlfn.XLOOKUP(BE$1,'PY1 Data(H)'!$A$1:$CZ$1,_xlfn.XLOOKUP($A205,'PY1 Data(H)'!$A$1:$A$288,'PY1 Data(H)'!$A$1:$CZ$288))</f>
        <v>97.73</v>
      </c>
      <c r="BF205" s="176" cm="1">
        <f t="array" ref="BF205">_xlfn.XLOOKUP(BF$1,'PY1 Data(H)'!$A$1:$CZ$1,_xlfn.XLOOKUP($A205,'PY1 Data(H)'!$A$1:$A$288,'PY1 Data(H)'!$A$1:$CZ$288))</f>
        <v>99.37</v>
      </c>
      <c r="BG205" s="176" cm="1">
        <f t="array" ref="BG205">_xlfn.XLOOKUP(BG$1,'PY1 Data(H)'!$A$1:$CZ$1,_xlfn.XLOOKUP($A205,'PY1 Data(H)'!$A$1:$A$288,'PY1 Data(H)'!$A$1:$CZ$288))</f>
        <v>98.65</v>
      </c>
      <c r="BH205" s="176" cm="1">
        <f t="array" ref="BH205">_xlfn.XLOOKUP(BH$1,'PY1 Data(H)'!$A$1:$CZ$1,_xlfn.XLOOKUP($A205,'PY1 Data(H)'!$A$1:$A$288,'PY1 Data(H)'!$A$1:$CZ$288))</f>
        <v>96.55</v>
      </c>
      <c r="BI205" s="176" cm="1">
        <f t="array" ref="BI205">_xlfn.XLOOKUP(BI$1,'PY1 Data(H)'!$A$1:$CZ$1,_xlfn.XLOOKUP($A205,'PY1 Data(H)'!$A$1:$A$288,'PY1 Data(H)'!$A$1:$CZ$288))</f>
        <v>95.21</v>
      </c>
      <c r="BJ205" s="176" cm="1">
        <f t="array" ref="BJ205">_xlfn.XLOOKUP(BJ$1,'PY1 Data(H)'!$A$1:$CZ$1,_xlfn.XLOOKUP($A205,'PY1 Data(H)'!$A$1:$A$288,'PY1 Data(H)'!$A$1:$CZ$288))</f>
        <v>99.5</v>
      </c>
      <c r="BK205" s="176" cm="1">
        <f t="array" ref="BK205">_xlfn.XLOOKUP(BK$1,'PY1 Data(H)'!$A$1:$CZ$1,_xlfn.XLOOKUP($A205,'PY1 Data(H)'!$A$1:$A$288,'PY1 Data(H)'!$A$1:$CZ$288))</f>
        <v>99.24</v>
      </c>
      <c r="BL205" s="176" cm="1">
        <f t="array" ref="BL205">_xlfn.XLOOKUP(BL$1,'PY1 Data(H)'!$A$1:$CZ$1,_xlfn.XLOOKUP($A205,'PY1 Data(H)'!$A$1:$A$288,'PY1 Data(H)'!$A$1:$CZ$288))</f>
        <v>96.81</v>
      </c>
      <c r="BM205" s="176" cm="1">
        <f t="array" ref="BM205">_xlfn.XLOOKUP(BM$1,'PY1 Data(H)'!$A$1:$CZ$1,_xlfn.XLOOKUP($A205,'PY1 Data(H)'!$A$1:$A$288,'PY1 Data(H)'!$A$1:$CZ$288))</f>
        <v>96.89</v>
      </c>
      <c r="BN205" s="176" cm="1">
        <f t="array" ref="BN205">_xlfn.XLOOKUP(BN$1,'PY1 Data(H)'!$A$1:$CZ$1,_xlfn.XLOOKUP($A205,'PY1 Data(H)'!$A$1:$A$288,'PY1 Data(H)'!$A$1:$CZ$288))</f>
        <v>99.52</v>
      </c>
      <c r="BO205" s="176" cm="1">
        <f t="array" ref="BO205">_xlfn.XLOOKUP(BO$1,'PY1 Data(H)'!$A$1:$CZ$1,_xlfn.XLOOKUP($A205,'PY1 Data(H)'!$A$1:$A$288,'PY1 Data(H)'!$A$1:$CZ$288))</f>
        <v>99.16</v>
      </c>
      <c r="BP205" s="176" cm="1">
        <f t="array" ref="BP205">_xlfn.XLOOKUP(BP$1,'PY1 Data(H)'!$A$1:$CZ$1,_xlfn.XLOOKUP($A205,'PY1 Data(H)'!$A$1:$A$288,'PY1 Data(H)'!$A$1:$CZ$288))</f>
        <v>99.32</v>
      </c>
      <c r="BQ205" s="176" cm="1">
        <f t="array" ref="BQ205">_xlfn.XLOOKUP(BQ$1,'PY1 Data(H)'!$A$1:$CZ$1,_xlfn.XLOOKUP($A205,'PY1 Data(H)'!$A$1:$A$288,'PY1 Data(H)'!$A$1:$CZ$288))</f>
        <v>96.23</v>
      </c>
      <c r="BR205" s="176" cm="1">
        <f t="array" ref="BR205">_xlfn.XLOOKUP(BR$1,'PY1 Data(H)'!$A$1:$CZ$1,_xlfn.XLOOKUP($A205,'PY1 Data(H)'!$A$1:$A$288,'PY1 Data(H)'!$A$1:$CZ$288))</f>
        <v>98.98</v>
      </c>
      <c r="BS205" s="176" cm="1">
        <f t="array" ref="BS205">_xlfn.XLOOKUP(BS$1,'PY1 Data(H)'!$A$1:$CZ$1,_xlfn.XLOOKUP($A205,'PY1 Data(H)'!$A$1:$A$288,'PY1 Data(H)'!$A$1:$CZ$288))</f>
        <v>99.16</v>
      </c>
      <c r="BT205" s="176" cm="1">
        <f t="array" ref="BT205">_xlfn.XLOOKUP(BT$1,'PY1 Data(H)'!$A$1:$CZ$1,_xlfn.XLOOKUP($A205,'PY1 Data(H)'!$A$1:$A$288,'PY1 Data(H)'!$A$1:$CZ$288))</f>
        <v>97.27</v>
      </c>
      <c r="BU205" s="176" cm="1">
        <f t="array" ref="BU205">_xlfn.XLOOKUP(BU$1,'PY1 Data(H)'!$A$1:$CZ$1,_xlfn.XLOOKUP($A205,'PY1 Data(H)'!$A$1:$A$288,'PY1 Data(H)'!$A$1:$CZ$288))</f>
        <v>97.13</v>
      </c>
      <c r="BV205" s="176" cm="1">
        <f t="array" ref="BV205">_xlfn.XLOOKUP(BV$1,'PY1 Data(H)'!$A$1:$CZ$1,_xlfn.XLOOKUP($A205,'PY1 Data(H)'!$A$1:$A$288,'PY1 Data(H)'!$A$1:$CZ$288))</f>
        <v>97.26</v>
      </c>
      <c r="BW205" s="176" cm="1">
        <f t="array" ref="BW205">_xlfn.XLOOKUP(BW$1,'PY1 Data(H)'!$A$1:$CZ$1,_xlfn.XLOOKUP($A205,'PY1 Data(H)'!$A$1:$A$288,'PY1 Data(H)'!$A$1:$CZ$288))</f>
        <v>97.87</v>
      </c>
      <c r="BX205" s="176" cm="1">
        <f t="array" ref="BX205">_xlfn.XLOOKUP(BX$1,'PY1 Data(H)'!$A$1:$CZ$1,_xlfn.XLOOKUP($A205,'PY1 Data(H)'!$A$1:$A$288,'PY1 Data(H)'!$A$1:$CZ$288))</f>
        <v>99.33</v>
      </c>
      <c r="BY205" s="176" cm="1">
        <f t="array" ref="BY205">_xlfn.XLOOKUP(BY$1,'PY1 Data(H)'!$A$1:$CZ$1,_xlfn.XLOOKUP($A205,'PY1 Data(H)'!$A$1:$A$288,'PY1 Data(H)'!$A$1:$CZ$288))</f>
        <v>99.46</v>
      </c>
      <c r="BZ205" s="176" cm="1">
        <f t="array" ref="BZ205">_xlfn.XLOOKUP(BZ$1,'PY1 Data(H)'!$A$1:$CZ$1,_xlfn.XLOOKUP($A205,'PY1 Data(H)'!$A$1:$A$288,'PY1 Data(H)'!$A$1:$CZ$288))</f>
        <v>98.81</v>
      </c>
      <c r="CA205" s="176" cm="1">
        <f t="array" ref="CA205">_xlfn.XLOOKUP(CA$1,'PY1 Data(H)'!$A$1:$CZ$1,_xlfn.XLOOKUP($A205,'PY1 Data(H)'!$A$1:$A$288,'PY1 Data(H)'!$A$1:$CZ$288))</f>
        <v>99.34</v>
      </c>
      <c r="CB205" s="176" cm="1">
        <f t="array" ref="CB205">_xlfn.XLOOKUP(CB$1,'PY1 Data(H)'!$A$1:$CZ$1,_xlfn.XLOOKUP($A205,'PY1 Data(H)'!$A$1:$A$288,'PY1 Data(H)'!$A$1:$CZ$288))</f>
        <v>97.62</v>
      </c>
      <c r="CC205" s="176" cm="1">
        <f t="array" ref="CC205">_xlfn.XLOOKUP(CC$1,'PY1 Data(H)'!$A$1:$CZ$1,_xlfn.XLOOKUP($A205,'PY1 Data(H)'!$A$1:$A$288,'PY1 Data(H)'!$A$1:$CZ$288))</f>
        <v>95.91</v>
      </c>
      <c r="CD205" s="176" cm="1">
        <f t="array" ref="CD205">_xlfn.XLOOKUP(CD$1,'PY1 Data(H)'!$A$1:$CZ$1,_xlfn.XLOOKUP($A205,'PY1 Data(H)'!$A$1:$A$288,'PY1 Data(H)'!$A$1:$CZ$288))</f>
        <v>98.55</v>
      </c>
      <c r="CE205" s="176" cm="1">
        <f t="array" ref="CE205">_xlfn.XLOOKUP(CE$1,'PY1 Data(H)'!$A$1:$CZ$1,_xlfn.XLOOKUP($A205,'PY1 Data(H)'!$A$1:$A$288,'PY1 Data(H)'!$A$1:$CZ$288))</f>
        <v>97.99</v>
      </c>
      <c r="CF205" s="176" cm="1">
        <f t="array" ref="CF205">_xlfn.XLOOKUP(CF$1,'PY1 Data(H)'!$A$1:$CZ$1,_xlfn.XLOOKUP($A205,'PY1 Data(H)'!$A$1:$A$288,'PY1 Data(H)'!$A$1:$CZ$288))</f>
        <v>98.61</v>
      </c>
      <c r="CG205" s="176" cm="1">
        <f t="array" ref="CG205">_xlfn.XLOOKUP(CG$1,'PY1 Data(H)'!$A$1:$CZ$1,_xlfn.XLOOKUP($A205,'PY1 Data(H)'!$A$1:$A$288,'PY1 Data(H)'!$A$1:$CZ$288))</f>
        <v>97.86</v>
      </c>
      <c r="CH205" s="176" cm="1">
        <f t="array" ref="CH205">_xlfn.XLOOKUP(CH$1,'PY1 Data(H)'!$A$1:$CZ$1,_xlfn.XLOOKUP($A205,'PY1 Data(H)'!$A$1:$A$288,'PY1 Data(H)'!$A$1:$CZ$288))</f>
        <v>97.14</v>
      </c>
      <c r="CI205" s="176" cm="1">
        <f t="array" ref="CI205">_xlfn.XLOOKUP(CI$1,'PY1 Data(H)'!$A$1:$CZ$1,_xlfn.XLOOKUP($A205,'PY1 Data(H)'!$A$1:$A$288,'PY1 Data(H)'!$A$1:$CZ$288))</f>
        <v>98.08</v>
      </c>
      <c r="CJ205" s="176" cm="1">
        <f t="array" ref="CJ205">_xlfn.XLOOKUP(CJ$1,'PY1 Data(H)'!$A$1:$CZ$1,_xlfn.XLOOKUP($A205,'PY1 Data(H)'!$A$1:$A$288,'PY1 Data(H)'!$A$1:$CZ$288))</f>
        <v>98.21</v>
      </c>
      <c r="CK205" s="176" cm="1">
        <f t="array" ref="CK205">_xlfn.XLOOKUP(CK$1,'PY1 Data(H)'!$A$1:$CZ$1,_xlfn.XLOOKUP($A205,'PY1 Data(H)'!$A$1:$A$288,'PY1 Data(H)'!$A$1:$CZ$288))</f>
        <v>98.97</v>
      </c>
      <c r="CL205" s="176" cm="1">
        <f t="array" ref="CL205">_xlfn.XLOOKUP(CL$1,'PY1 Data(H)'!$A$1:$CZ$1,_xlfn.XLOOKUP($A205,'PY1 Data(H)'!$A$1:$A$288,'PY1 Data(H)'!$A$1:$CZ$288))</f>
        <v>97.53</v>
      </c>
      <c r="CM205" s="176" cm="1">
        <f t="array" ref="CM205">_xlfn.XLOOKUP(CM$1,'PY1 Data(H)'!$A$1:$CZ$1,_xlfn.XLOOKUP($A205,'PY1 Data(H)'!$A$1:$A$288,'PY1 Data(H)'!$A$1:$CZ$288))</f>
        <v>99.81</v>
      </c>
      <c r="CN205" s="176" cm="1">
        <f t="array" ref="CN205">_xlfn.XLOOKUP(CN$1,'PY1 Data(H)'!$A$1:$CZ$1,_xlfn.XLOOKUP($A205,'PY1 Data(H)'!$A$1:$A$288,'PY1 Data(H)'!$A$1:$CZ$288))</f>
        <v>96.07</v>
      </c>
      <c r="CO205" s="176" cm="1">
        <f t="array" ref="CO205">_xlfn.XLOOKUP(CO$1,'PY1 Data(H)'!$A$1:$CZ$1,_xlfn.XLOOKUP($A205,'PY1 Data(H)'!$A$1:$A$288,'PY1 Data(H)'!$A$1:$CZ$288))</f>
        <v>99.99</v>
      </c>
      <c r="CP205" s="176" cm="1">
        <f t="array" ref="CP205">_xlfn.XLOOKUP(CP$1,'PY1 Data(H)'!$A$1:$CZ$1,_xlfn.XLOOKUP($A205,'PY1 Data(H)'!$A$1:$A$288,'PY1 Data(H)'!$A$1:$CZ$288))</f>
        <v>97.6</v>
      </c>
      <c r="CQ205" s="176" cm="1">
        <f t="array" ref="CQ205">_xlfn.XLOOKUP(CQ$1,'PY1 Data(H)'!$A$1:$CZ$1,_xlfn.XLOOKUP($A205,'PY1 Data(H)'!$A$1:$A$288,'PY1 Data(H)'!$A$1:$CZ$288))</f>
        <v>99.88</v>
      </c>
      <c r="CR205" s="176" cm="1">
        <f t="array" ref="CR205">_xlfn.XLOOKUP(CR$1,'PY1 Data(H)'!$A$1:$CZ$1,_xlfn.XLOOKUP($A205,'PY1 Data(H)'!$A$1:$A$288,'PY1 Data(H)'!$A$1:$CZ$288))</f>
        <v>97.78</v>
      </c>
      <c r="CS205" s="176" cm="1">
        <f t="array" ref="CS205">_xlfn.XLOOKUP(CS$1,'PY1 Data(H)'!$A$1:$CZ$1,_xlfn.XLOOKUP($A205,'PY1 Data(H)'!$A$1:$A$288,'PY1 Data(H)'!$A$1:$CZ$288))</f>
        <v>95.96</v>
      </c>
      <c r="CT205" s="176" cm="1">
        <f t="array" ref="CT205">_xlfn.XLOOKUP(CT$1,'PY1 Data(H)'!$A$1:$CZ$1,_xlfn.XLOOKUP($A205,'PY1 Data(H)'!$A$1:$A$288,'PY1 Data(H)'!$A$1:$CZ$288))</f>
        <v>98.88</v>
      </c>
      <c r="CU205" s="176" cm="1">
        <f t="array" ref="CU205">_xlfn.XLOOKUP(CU$1,'PY1 Data(H)'!$A$1:$CZ$1,_xlfn.XLOOKUP($A205,'PY1 Data(H)'!$A$1:$A$288,'PY1 Data(H)'!$A$1:$CZ$288))</f>
        <v>98.58</v>
      </c>
      <c r="CV205" s="176" cm="1">
        <f t="array" ref="CV205">_xlfn.XLOOKUP(CV$1,'PY1 Data(H)'!$A$1:$CZ$1,_xlfn.XLOOKUP($A205,'PY1 Data(H)'!$A$1:$A$288,'PY1 Data(H)'!$A$1:$CZ$288))</f>
        <v>97.72</v>
      </c>
      <c r="CW205" s="176" cm="1">
        <f t="array" ref="CW205">_xlfn.XLOOKUP(CW$1,'PY1 Data(H)'!$A$1:$CZ$1,_xlfn.XLOOKUP($A205,'PY1 Data(H)'!$A$1:$A$288,'PY1 Data(H)'!$A$1:$CZ$288))</f>
        <v>98.81</v>
      </c>
      <c r="CX205" s="176" cm="1">
        <f t="array" ref="CX205">_xlfn.XLOOKUP(CX$1,'PY1 Data(H)'!$A$1:$CZ$1,_xlfn.XLOOKUP($A205,'PY1 Data(H)'!$A$1:$A$288,'PY1 Data(H)'!$A$1:$CZ$288))</f>
        <v>98.34</v>
      </c>
      <c r="CY205" s="176" cm="1">
        <f t="array" ref="CY205">_xlfn.XLOOKUP(CY$1,'PY1 Data(H)'!$A$1:$CZ$1,_xlfn.XLOOKUP($A205,'PY1 Data(H)'!$A$1:$A$288,'PY1 Data(H)'!$A$1:$CZ$288))</f>
        <v>98.58</v>
      </c>
    </row>
    <row r="206" spans="1:103" x14ac:dyDescent="0.3">
      <c r="A206">
        <v>102</v>
      </c>
      <c r="D206" s="176" cm="1">
        <f t="array" ref="D206">_xlfn.XLOOKUP(D$1,'PY1 Data(H)'!$A$1:$CZ$1,_xlfn.XLOOKUP($A206,'PY1 Data(H)'!$A$1:$A$288,'PY1 Data(H)'!$A$1:$CZ$288))</f>
        <v>98.7</v>
      </c>
      <c r="E206" s="176" cm="1">
        <f t="array" ref="E206">_xlfn.XLOOKUP(E$1,'PY1 Data(H)'!$A$1:$CZ$1,_xlfn.XLOOKUP($A206,'PY1 Data(H)'!$A$1:$A$288,'PY1 Data(H)'!$A$1:$CZ$288))</f>
        <v>97.49</v>
      </c>
      <c r="F206" s="176" cm="1">
        <f t="array" ref="F206">_xlfn.XLOOKUP(F$1,'PY1 Data(H)'!$A$1:$CZ$1,_xlfn.XLOOKUP($A206,'PY1 Data(H)'!$A$1:$A$288,'PY1 Data(H)'!$A$1:$CZ$288))</f>
        <v>98.41</v>
      </c>
      <c r="G206" s="176" cm="1">
        <f t="array" ref="G206">_xlfn.XLOOKUP(G$1,'PY1 Data(H)'!$A$1:$CZ$1,_xlfn.XLOOKUP($A206,'PY1 Data(H)'!$A$1:$A$288,'PY1 Data(H)'!$A$1:$CZ$288))</f>
        <v>0</v>
      </c>
      <c r="H206" s="176" cm="1">
        <f t="array" ref="H206">_xlfn.XLOOKUP(H$1,'PY1 Data(H)'!$A$1:$CZ$1,_xlfn.XLOOKUP($A206,'PY1 Data(H)'!$A$1:$A$288,'PY1 Data(H)'!$A$1:$CZ$288))</f>
        <v>97.02</v>
      </c>
      <c r="I206" s="176" cm="1">
        <f t="array" ref="I206">_xlfn.XLOOKUP(I$1,'PY1 Data(H)'!$A$1:$CZ$1,_xlfn.XLOOKUP($A206,'PY1 Data(H)'!$A$1:$A$288,'PY1 Data(H)'!$A$1:$CZ$288))</f>
        <v>98.39</v>
      </c>
      <c r="J206" s="176" cm="1">
        <f t="array" ref="J206">_xlfn.XLOOKUP(J$1,'PY1 Data(H)'!$A$1:$CZ$1,_xlfn.XLOOKUP($A206,'PY1 Data(H)'!$A$1:$A$288,'PY1 Data(H)'!$A$1:$CZ$288))</f>
        <v>98.22</v>
      </c>
      <c r="K206" s="176" cm="1">
        <f t="array" ref="K206">_xlfn.XLOOKUP(K$1,'PY1 Data(H)'!$A$1:$CZ$1,_xlfn.XLOOKUP($A206,'PY1 Data(H)'!$A$1:$A$288,'PY1 Data(H)'!$A$1:$CZ$288))</f>
        <v>97.88</v>
      </c>
      <c r="L206" s="176" cm="1">
        <f t="array" ref="L206">_xlfn.XLOOKUP(L$1,'PY1 Data(H)'!$A$1:$CZ$1,_xlfn.XLOOKUP($A206,'PY1 Data(H)'!$A$1:$A$288,'PY1 Data(H)'!$A$1:$CZ$288))</f>
        <v>96.49</v>
      </c>
      <c r="M206" s="176" cm="1">
        <f t="array" ref="M206">_xlfn.XLOOKUP(M$1,'PY1 Data(H)'!$A$1:$CZ$1,_xlfn.XLOOKUP($A206,'PY1 Data(H)'!$A$1:$A$288,'PY1 Data(H)'!$A$1:$CZ$288))</f>
        <v>98.94</v>
      </c>
      <c r="N206" s="176" cm="1">
        <f t="array" ref="N206">_xlfn.XLOOKUP(N$1,'PY1 Data(H)'!$A$1:$CZ$1,_xlfn.XLOOKUP($A206,'PY1 Data(H)'!$A$1:$A$288,'PY1 Data(H)'!$A$1:$CZ$288))</f>
        <v>100</v>
      </c>
      <c r="O206" s="176" cm="1">
        <f t="array" ref="O206">_xlfn.XLOOKUP(O$1,'PY1 Data(H)'!$A$1:$CZ$1,_xlfn.XLOOKUP($A206,'PY1 Data(H)'!$A$1:$A$288,'PY1 Data(H)'!$A$1:$CZ$288))</f>
        <v>98.6</v>
      </c>
      <c r="P206" s="176" cm="1">
        <f t="array" ref="P206">_xlfn.XLOOKUP(P$1,'PY1 Data(H)'!$A$1:$CZ$1,_xlfn.XLOOKUP($A206,'PY1 Data(H)'!$A$1:$A$288,'PY1 Data(H)'!$A$1:$CZ$288))</f>
        <v>99</v>
      </c>
      <c r="Q206" s="176" cm="1">
        <f t="array" ref="Q206">_xlfn.XLOOKUP(Q$1,'PY1 Data(H)'!$A$1:$CZ$1,_xlfn.XLOOKUP($A206,'PY1 Data(H)'!$A$1:$A$288,'PY1 Data(H)'!$A$1:$CZ$288))</f>
        <v>97.35</v>
      </c>
      <c r="R206" s="176" cm="1">
        <f t="array" ref="R206">_xlfn.XLOOKUP(R$1,'PY1 Data(H)'!$A$1:$CZ$1,_xlfn.XLOOKUP($A206,'PY1 Data(H)'!$A$1:$A$288,'PY1 Data(H)'!$A$1:$CZ$288))</f>
        <v>98.13</v>
      </c>
      <c r="S206" s="176" cm="1">
        <f t="array" ref="S206">_xlfn.XLOOKUP(S$1,'PY1 Data(H)'!$A$1:$CZ$1,_xlfn.XLOOKUP($A206,'PY1 Data(H)'!$A$1:$A$288,'PY1 Data(H)'!$A$1:$CZ$288))</f>
        <v>98.28</v>
      </c>
      <c r="T206" s="176" cm="1">
        <f t="array" ref="T206">_xlfn.XLOOKUP(T$1,'PY1 Data(H)'!$A$1:$CZ$1,_xlfn.XLOOKUP($A206,'PY1 Data(H)'!$A$1:$A$288,'PY1 Data(H)'!$A$1:$CZ$288))</f>
        <v>0</v>
      </c>
      <c r="U206" s="176" cm="1">
        <f t="array" ref="U206">_xlfn.XLOOKUP(U$1,'PY1 Data(H)'!$A$1:$CZ$1,_xlfn.XLOOKUP($A206,'PY1 Data(H)'!$A$1:$A$288,'PY1 Data(H)'!$A$1:$CZ$288))</f>
        <v>98.85</v>
      </c>
      <c r="V206" s="176" cm="1">
        <f t="array" ref="V206">_xlfn.XLOOKUP(V$1,'PY1 Data(H)'!$A$1:$CZ$1,_xlfn.XLOOKUP($A206,'PY1 Data(H)'!$A$1:$A$288,'PY1 Data(H)'!$A$1:$CZ$288))</f>
        <v>99.37</v>
      </c>
      <c r="W206" s="176" cm="1">
        <f t="array" ref="W206">_xlfn.XLOOKUP(W$1,'PY1 Data(H)'!$A$1:$CZ$1,_xlfn.XLOOKUP($A206,'PY1 Data(H)'!$A$1:$A$288,'PY1 Data(H)'!$A$1:$CZ$288))</f>
        <v>0</v>
      </c>
      <c r="X206" s="176" cm="1">
        <f t="array" ref="X206">_xlfn.XLOOKUP(X$1,'PY1 Data(H)'!$A$1:$CZ$1,_xlfn.XLOOKUP($A206,'PY1 Data(H)'!$A$1:$A$288,'PY1 Data(H)'!$A$1:$CZ$288))</f>
        <v>99.13</v>
      </c>
      <c r="Y206" s="176" cm="1">
        <f t="array" ref="Y206">_xlfn.XLOOKUP(Y$1,'PY1 Data(H)'!$A$1:$CZ$1,_xlfn.XLOOKUP($A206,'PY1 Data(H)'!$A$1:$A$288,'PY1 Data(H)'!$A$1:$CZ$288))</f>
        <v>97.71</v>
      </c>
      <c r="Z206" s="176" cm="1">
        <f t="array" ref="Z206">_xlfn.XLOOKUP(Z$1,'PY1 Data(H)'!$A$1:$CZ$1,_xlfn.XLOOKUP($A206,'PY1 Data(H)'!$A$1:$A$288,'PY1 Data(H)'!$A$1:$CZ$288))</f>
        <v>98.5</v>
      </c>
      <c r="AA206" s="176" cm="1">
        <f t="array" ref="AA206">_xlfn.XLOOKUP(AA$1,'PY1 Data(H)'!$A$1:$CZ$1,_xlfn.XLOOKUP($A206,'PY1 Data(H)'!$A$1:$A$288,'PY1 Data(H)'!$A$1:$CZ$288))</f>
        <v>97.78</v>
      </c>
      <c r="AB206" s="176" cm="1">
        <f t="array" ref="AB206">_xlfn.XLOOKUP(AB$1,'PY1 Data(H)'!$A$1:$CZ$1,_xlfn.XLOOKUP($A206,'PY1 Data(H)'!$A$1:$A$288,'PY1 Data(H)'!$A$1:$CZ$288))</f>
        <v>99.13</v>
      </c>
      <c r="AC206" s="176" cm="1">
        <f t="array" ref="AC206">_xlfn.XLOOKUP(AC$1,'PY1 Data(H)'!$A$1:$CZ$1,_xlfn.XLOOKUP($A206,'PY1 Data(H)'!$A$1:$A$288,'PY1 Data(H)'!$A$1:$CZ$288))</f>
        <v>99.01</v>
      </c>
      <c r="AD206" s="176" cm="1">
        <f t="array" ref="AD206">_xlfn.XLOOKUP(AD$1,'PY1 Data(H)'!$A$1:$CZ$1,_xlfn.XLOOKUP($A206,'PY1 Data(H)'!$A$1:$A$288,'PY1 Data(H)'!$A$1:$CZ$288))</f>
        <v>99.2</v>
      </c>
      <c r="AE206" s="176" cm="1">
        <f t="array" ref="AE206">_xlfn.XLOOKUP(AE$1,'PY1 Data(H)'!$A$1:$CZ$1,_xlfn.XLOOKUP($A206,'PY1 Data(H)'!$A$1:$A$288,'PY1 Data(H)'!$A$1:$CZ$288))</f>
        <v>99.67</v>
      </c>
      <c r="AF206" s="176" cm="1">
        <f t="array" ref="AF206">_xlfn.XLOOKUP(AF$1,'PY1 Data(H)'!$A$1:$CZ$1,_xlfn.XLOOKUP($A206,'PY1 Data(H)'!$A$1:$A$288,'PY1 Data(H)'!$A$1:$CZ$288))</f>
        <v>97.61</v>
      </c>
      <c r="AG206" s="176" cm="1">
        <f t="array" ref="AG206">_xlfn.XLOOKUP(AG$1,'PY1 Data(H)'!$A$1:$CZ$1,_xlfn.XLOOKUP($A206,'PY1 Data(H)'!$A$1:$A$288,'PY1 Data(H)'!$A$1:$CZ$288))</f>
        <v>98.61</v>
      </c>
      <c r="AH206" s="176" cm="1">
        <f t="array" ref="AH206">_xlfn.XLOOKUP(AH$1,'PY1 Data(H)'!$A$1:$CZ$1,_xlfn.XLOOKUP($A206,'PY1 Data(H)'!$A$1:$A$288,'PY1 Data(H)'!$A$1:$CZ$288))</f>
        <v>96.57</v>
      </c>
      <c r="AI206" s="176" cm="1">
        <f t="array" ref="AI206">_xlfn.XLOOKUP(AI$1,'PY1 Data(H)'!$A$1:$CZ$1,_xlfn.XLOOKUP($A206,'PY1 Data(H)'!$A$1:$A$288,'PY1 Data(H)'!$A$1:$CZ$288))</f>
        <v>99.42</v>
      </c>
      <c r="AJ206" s="176" cm="1">
        <f t="array" ref="AJ206">_xlfn.XLOOKUP(AJ$1,'PY1 Data(H)'!$A$1:$CZ$1,_xlfn.XLOOKUP($A206,'PY1 Data(H)'!$A$1:$A$288,'PY1 Data(H)'!$A$1:$CZ$288))</f>
        <v>95.76</v>
      </c>
      <c r="AK206" s="176" cm="1">
        <f t="array" ref="AK206">_xlfn.XLOOKUP(AK$1,'PY1 Data(H)'!$A$1:$CZ$1,_xlfn.XLOOKUP($A206,'PY1 Data(H)'!$A$1:$A$288,'PY1 Data(H)'!$A$1:$CZ$288))</f>
        <v>99.3</v>
      </c>
      <c r="AL206" s="176" cm="1">
        <f t="array" ref="AL206">_xlfn.XLOOKUP(AL$1,'PY1 Data(H)'!$A$1:$CZ$1,_xlfn.XLOOKUP($A206,'PY1 Data(H)'!$A$1:$A$288,'PY1 Data(H)'!$A$1:$CZ$288))</f>
        <v>98.21</v>
      </c>
      <c r="AM206" s="176" cm="1">
        <f t="array" ref="AM206">_xlfn.XLOOKUP(AM$1,'PY1 Data(H)'!$A$1:$CZ$1,_xlfn.XLOOKUP($A206,'PY1 Data(H)'!$A$1:$A$288,'PY1 Data(H)'!$A$1:$CZ$288))</f>
        <v>98.98</v>
      </c>
      <c r="AN206" s="176" cm="1">
        <f t="array" ref="AN206">_xlfn.XLOOKUP(AN$1,'PY1 Data(H)'!$A$1:$CZ$1,_xlfn.XLOOKUP($A206,'PY1 Data(H)'!$A$1:$A$288,'PY1 Data(H)'!$A$1:$CZ$288))</f>
        <v>96.89</v>
      </c>
      <c r="AO206" s="176" cm="1">
        <f t="array" ref="AO206">_xlfn.XLOOKUP(AO$1,'PY1 Data(H)'!$A$1:$CZ$1,_xlfn.XLOOKUP($A206,'PY1 Data(H)'!$A$1:$A$288,'PY1 Data(H)'!$A$1:$CZ$288))</f>
        <v>97.65</v>
      </c>
      <c r="AP206" s="176" cm="1">
        <f t="array" ref="AP206">_xlfn.XLOOKUP(AP$1,'PY1 Data(H)'!$A$1:$CZ$1,_xlfn.XLOOKUP($A206,'PY1 Data(H)'!$A$1:$A$288,'PY1 Data(H)'!$A$1:$CZ$288))</f>
        <v>98.56</v>
      </c>
      <c r="AQ206" s="176" cm="1">
        <f t="array" ref="AQ206">_xlfn.XLOOKUP(AQ$1,'PY1 Data(H)'!$A$1:$CZ$1,_xlfn.XLOOKUP($A206,'PY1 Data(H)'!$A$1:$A$288,'PY1 Data(H)'!$A$1:$CZ$288))</f>
        <v>99.08</v>
      </c>
      <c r="AR206" s="176" cm="1">
        <f t="array" ref="AR206">_xlfn.XLOOKUP(AR$1,'PY1 Data(H)'!$A$1:$CZ$1,_xlfn.XLOOKUP($A206,'PY1 Data(H)'!$A$1:$A$288,'PY1 Data(H)'!$A$1:$CZ$288))</f>
        <v>99.45</v>
      </c>
      <c r="AS206" s="176" cm="1">
        <f t="array" ref="AS206">_xlfn.XLOOKUP(AS$1,'PY1 Data(H)'!$A$1:$CZ$1,_xlfn.XLOOKUP($A206,'PY1 Data(H)'!$A$1:$A$288,'PY1 Data(H)'!$A$1:$CZ$288))</f>
        <v>98.07</v>
      </c>
      <c r="AT206" s="176" cm="1">
        <f t="array" ref="AT206">_xlfn.XLOOKUP(AT$1,'PY1 Data(H)'!$A$1:$CZ$1,_xlfn.XLOOKUP($A206,'PY1 Data(H)'!$A$1:$A$288,'PY1 Data(H)'!$A$1:$CZ$288))</f>
        <v>99.35</v>
      </c>
      <c r="AU206" s="176" cm="1">
        <f t="array" ref="AU206">_xlfn.XLOOKUP(AU$1,'PY1 Data(H)'!$A$1:$CZ$1,_xlfn.XLOOKUP($A206,'PY1 Data(H)'!$A$1:$A$288,'PY1 Data(H)'!$A$1:$CZ$288))</f>
        <v>98.16</v>
      </c>
      <c r="AV206" s="176" cm="1">
        <f t="array" ref="AV206">_xlfn.XLOOKUP(AV$1,'PY1 Data(H)'!$A$1:$CZ$1,_xlfn.XLOOKUP($A206,'PY1 Data(H)'!$A$1:$A$288,'PY1 Data(H)'!$A$1:$CZ$288))</f>
        <v>99.2</v>
      </c>
      <c r="AW206" s="176" cm="1">
        <f t="array" ref="AW206">_xlfn.XLOOKUP(AW$1,'PY1 Data(H)'!$A$1:$CZ$1,_xlfn.XLOOKUP($A206,'PY1 Data(H)'!$A$1:$A$288,'PY1 Data(H)'!$A$1:$CZ$288))</f>
        <v>95.78</v>
      </c>
      <c r="AX206" s="176" cm="1">
        <f t="array" ref="AX206">_xlfn.XLOOKUP(AX$1,'PY1 Data(H)'!$A$1:$CZ$1,_xlfn.XLOOKUP($A206,'PY1 Data(H)'!$A$1:$A$288,'PY1 Data(H)'!$A$1:$CZ$288))</f>
        <v>97.32</v>
      </c>
      <c r="AY206" s="176" cm="1">
        <f t="array" ref="AY206">_xlfn.XLOOKUP(AY$1,'PY1 Data(H)'!$A$1:$CZ$1,_xlfn.XLOOKUP($A206,'PY1 Data(H)'!$A$1:$A$288,'PY1 Data(H)'!$A$1:$CZ$288))</f>
        <v>0</v>
      </c>
      <c r="AZ206" s="176" cm="1">
        <f t="array" ref="AZ206">_xlfn.XLOOKUP(AZ$1,'PY1 Data(H)'!$A$1:$CZ$1,_xlfn.XLOOKUP($A206,'PY1 Data(H)'!$A$1:$A$288,'PY1 Data(H)'!$A$1:$CZ$288))</f>
        <v>99.36</v>
      </c>
      <c r="BA206" s="176" cm="1">
        <f t="array" ref="BA206">_xlfn.XLOOKUP(BA$1,'PY1 Data(H)'!$A$1:$CZ$1,_xlfn.XLOOKUP($A206,'PY1 Data(H)'!$A$1:$A$288,'PY1 Data(H)'!$A$1:$CZ$288))</f>
        <v>98.78</v>
      </c>
      <c r="BB206" s="176" cm="1">
        <f t="array" ref="BB206">_xlfn.XLOOKUP(BB$1,'PY1 Data(H)'!$A$1:$CZ$1,_xlfn.XLOOKUP($A206,'PY1 Data(H)'!$A$1:$A$288,'PY1 Data(H)'!$A$1:$CZ$288))</f>
        <v>99.77</v>
      </c>
      <c r="BC206" s="176" cm="1">
        <f t="array" ref="BC206">_xlfn.XLOOKUP(BC$1,'PY1 Data(H)'!$A$1:$CZ$1,_xlfn.XLOOKUP($A206,'PY1 Data(H)'!$A$1:$A$288,'PY1 Data(H)'!$A$1:$CZ$288))</f>
        <v>96.52</v>
      </c>
      <c r="BD206" s="176" cm="1">
        <f t="array" ref="BD206">_xlfn.XLOOKUP(BD$1,'PY1 Data(H)'!$A$1:$CZ$1,_xlfn.XLOOKUP($A206,'PY1 Data(H)'!$A$1:$A$288,'PY1 Data(H)'!$A$1:$CZ$288))</f>
        <v>99.03</v>
      </c>
      <c r="BE206" s="176" cm="1">
        <f t="array" ref="BE206">_xlfn.XLOOKUP(BE$1,'PY1 Data(H)'!$A$1:$CZ$1,_xlfn.XLOOKUP($A206,'PY1 Data(H)'!$A$1:$A$288,'PY1 Data(H)'!$A$1:$CZ$288))</f>
        <v>97.42</v>
      </c>
      <c r="BF206" s="176" cm="1">
        <f t="array" ref="BF206">_xlfn.XLOOKUP(BF$1,'PY1 Data(H)'!$A$1:$CZ$1,_xlfn.XLOOKUP($A206,'PY1 Data(H)'!$A$1:$A$288,'PY1 Data(H)'!$A$1:$CZ$288))</f>
        <v>99.31</v>
      </c>
      <c r="BG206" s="176" cm="1">
        <f t="array" ref="BG206">_xlfn.XLOOKUP(BG$1,'PY1 Data(H)'!$A$1:$CZ$1,_xlfn.XLOOKUP($A206,'PY1 Data(H)'!$A$1:$A$288,'PY1 Data(H)'!$A$1:$CZ$288))</f>
        <v>98.57</v>
      </c>
      <c r="BH206" s="176" cm="1">
        <f t="array" ref="BH206">_xlfn.XLOOKUP(BH$1,'PY1 Data(H)'!$A$1:$CZ$1,_xlfn.XLOOKUP($A206,'PY1 Data(H)'!$A$1:$A$288,'PY1 Data(H)'!$A$1:$CZ$288))</f>
        <v>96.24</v>
      </c>
      <c r="BI206" s="176" cm="1">
        <f t="array" ref="BI206">_xlfn.XLOOKUP(BI$1,'PY1 Data(H)'!$A$1:$CZ$1,_xlfn.XLOOKUP($A206,'PY1 Data(H)'!$A$1:$A$288,'PY1 Data(H)'!$A$1:$CZ$288))</f>
        <v>94.61</v>
      </c>
      <c r="BJ206" s="176" cm="1">
        <f t="array" ref="BJ206">_xlfn.XLOOKUP(BJ$1,'PY1 Data(H)'!$A$1:$CZ$1,_xlfn.XLOOKUP($A206,'PY1 Data(H)'!$A$1:$A$288,'PY1 Data(H)'!$A$1:$CZ$288))</f>
        <v>99.46</v>
      </c>
      <c r="BK206" s="176" cm="1">
        <f t="array" ref="BK206">_xlfn.XLOOKUP(BK$1,'PY1 Data(H)'!$A$1:$CZ$1,_xlfn.XLOOKUP($A206,'PY1 Data(H)'!$A$1:$A$288,'PY1 Data(H)'!$A$1:$CZ$288))</f>
        <v>99.19</v>
      </c>
      <c r="BL206" s="176" cm="1">
        <f t="array" ref="BL206">_xlfn.XLOOKUP(BL$1,'PY1 Data(H)'!$A$1:$CZ$1,_xlfn.XLOOKUP($A206,'PY1 Data(H)'!$A$1:$A$288,'PY1 Data(H)'!$A$1:$CZ$288))</f>
        <v>96.48</v>
      </c>
      <c r="BM206" s="176" cm="1">
        <f t="array" ref="BM206">_xlfn.XLOOKUP(BM$1,'PY1 Data(H)'!$A$1:$CZ$1,_xlfn.XLOOKUP($A206,'PY1 Data(H)'!$A$1:$A$288,'PY1 Data(H)'!$A$1:$CZ$288))</f>
        <v>96.61</v>
      </c>
      <c r="BN206" s="176" cm="1">
        <f t="array" ref="BN206">_xlfn.XLOOKUP(BN$1,'PY1 Data(H)'!$A$1:$CZ$1,_xlfn.XLOOKUP($A206,'PY1 Data(H)'!$A$1:$A$288,'PY1 Data(H)'!$A$1:$CZ$288))</f>
        <v>99.74</v>
      </c>
      <c r="BO206" s="176" cm="1">
        <f t="array" ref="BO206">_xlfn.XLOOKUP(BO$1,'PY1 Data(H)'!$A$1:$CZ$1,_xlfn.XLOOKUP($A206,'PY1 Data(H)'!$A$1:$A$288,'PY1 Data(H)'!$A$1:$CZ$288))</f>
        <v>99.03</v>
      </c>
      <c r="BP206" s="176" cm="1">
        <f t="array" ref="BP206">_xlfn.XLOOKUP(BP$1,'PY1 Data(H)'!$A$1:$CZ$1,_xlfn.XLOOKUP($A206,'PY1 Data(H)'!$A$1:$A$288,'PY1 Data(H)'!$A$1:$CZ$288))</f>
        <v>99.27</v>
      </c>
      <c r="BQ206" s="176" cm="1">
        <f t="array" ref="BQ206">_xlfn.XLOOKUP(BQ$1,'PY1 Data(H)'!$A$1:$CZ$1,_xlfn.XLOOKUP($A206,'PY1 Data(H)'!$A$1:$A$288,'PY1 Data(H)'!$A$1:$CZ$288))</f>
        <v>95.92</v>
      </c>
      <c r="BR206" s="176" cm="1">
        <f t="array" ref="BR206">_xlfn.XLOOKUP(BR$1,'PY1 Data(H)'!$A$1:$CZ$1,_xlfn.XLOOKUP($A206,'PY1 Data(H)'!$A$1:$A$288,'PY1 Data(H)'!$A$1:$CZ$288))</f>
        <v>98.85</v>
      </c>
      <c r="BS206" s="176" cm="1">
        <f t="array" ref="BS206">_xlfn.XLOOKUP(BS$1,'PY1 Data(H)'!$A$1:$CZ$1,_xlfn.XLOOKUP($A206,'PY1 Data(H)'!$A$1:$A$288,'PY1 Data(H)'!$A$1:$CZ$288))</f>
        <v>99.1</v>
      </c>
      <c r="BT206" s="176" cm="1">
        <f t="array" ref="BT206">_xlfn.XLOOKUP(BT$1,'PY1 Data(H)'!$A$1:$CZ$1,_xlfn.XLOOKUP($A206,'PY1 Data(H)'!$A$1:$A$288,'PY1 Data(H)'!$A$1:$CZ$288))</f>
        <v>97.01</v>
      </c>
      <c r="BU206" s="176" cm="1">
        <f t="array" ref="BU206">_xlfn.XLOOKUP(BU$1,'PY1 Data(H)'!$A$1:$CZ$1,_xlfn.XLOOKUP($A206,'PY1 Data(H)'!$A$1:$A$288,'PY1 Data(H)'!$A$1:$CZ$288))</f>
        <v>96.77</v>
      </c>
      <c r="BV206" s="176" cm="1">
        <f t="array" ref="BV206">_xlfn.XLOOKUP(BV$1,'PY1 Data(H)'!$A$1:$CZ$1,_xlfn.XLOOKUP($A206,'PY1 Data(H)'!$A$1:$A$288,'PY1 Data(H)'!$A$1:$CZ$288))</f>
        <v>96.99</v>
      </c>
      <c r="BW206" s="176" cm="1">
        <f t="array" ref="BW206">_xlfn.XLOOKUP(BW$1,'PY1 Data(H)'!$A$1:$CZ$1,_xlfn.XLOOKUP($A206,'PY1 Data(H)'!$A$1:$A$288,'PY1 Data(H)'!$A$1:$CZ$288))</f>
        <v>97.69</v>
      </c>
      <c r="BX206" s="176" cm="1">
        <f t="array" ref="BX206">_xlfn.XLOOKUP(BX$1,'PY1 Data(H)'!$A$1:$CZ$1,_xlfn.XLOOKUP($A206,'PY1 Data(H)'!$A$1:$A$288,'PY1 Data(H)'!$A$1:$CZ$288))</f>
        <v>99.27</v>
      </c>
      <c r="BY206" s="176" cm="1">
        <f t="array" ref="BY206">_xlfn.XLOOKUP(BY$1,'PY1 Data(H)'!$A$1:$CZ$1,_xlfn.XLOOKUP($A206,'PY1 Data(H)'!$A$1:$A$288,'PY1 Data(H)'!$A$1:$CZ$288))</f>
        <v>99.38</v>
      </c>
      <c r="BZ206" s="176" cm="1">
        <f t="array" ref="BZ206">_xlfn.XLOOKUP(BZ$1,'PY1 Data(H)'!$A$1:$CZ$1,_xlfn.XLOOKUP($A206,'PY1 Data(H)'!$A$1:$A$288,'PY1 Data(H)'!$A$1:$CZ$288))</f>
        <v>98.71</v>
      </c>
      <c r="CA206" s="176" cm="1">
        <f t="array" ref="CA206">_xlfn.XLOOKUP(CA$1,'PY1 Data(H)'!$A$1:$CZ$1,_xlfn.XLOOKUP($A206,'PY1 Data(H)'!$A$1:$A$288,'PY1 Data(H)'!$A$1:$CZ$288))</f>
        <v>99.26</v>
      </c>
      <c r="CB206" s="176" cm="1">
        <f t="array" ref="CB206">_xlfn.XLOOKUP(CB$1,'PY1 Data(H)'!$A$1:$CZ$1,_xlfn.XLOOKUP($A206,'PY1 Data(H)'!$A$1:$A$288,'PY1 Data(H)'!$A$1:$CZ$288))</f>
        <v>97.34</v>
      </c>
      <c r="CC206" s="176" cm="1">
        <f t="array" ref="CC206">_xlfn.XLOOKUP(CC$1,'PY1 Data(H)'!$A$1:$CZ$1,_xlfn.XLOOKUP($A206,'PY1 Data(H)'!$A$1:$A$288,'PY1 Data(H)'!$A$1:$CZ$288))</f>
        <v>95.17</v>
      </c>
      <c r="CD206" s="176" cm="1">
        <f t="array" ref="CD206">_xlfn.XLOOKUP(CD$1,'PY1 Data(H)'!$A$1:$CZ$1,_xlfn.XLOOKUP($A206,'PY1 Data(H)'!$A$1:$A$288,'PY1 Data(H)'!$A$1:$CZ$288))</f>
        <v>98.44</v>
      </c>
      <c r="CE206" s="176" cm="1">
        <f t="array" ref="CE206">_xlfn.XLOOKUP(CE$1,'PY1 Data(H)'!$A$1:$CZ$1,_xlfn.XLOOKUP($A206,'PY1 Data(H)'!$A$1:$A$288,'PY1 Data(H)'!$A$1:$CZ$288))</f>
        <v>97.76</v>
      </c>
      <c r="CF206" s="176" cm="1">
        <f t="array" ref="CF206">_xlfn.XLOOKUP(CF$1,'PY1 Data(H)'!$A$1:$CZ$1,_xlfn.XLOOKUP($A206,'PY1 Data(H)'!$A$1:$A$288,'PY1 Data(H)'!$A$1:$CZ$288))</f>
        <v>98.49</v>
      </c>
      <c r="CG206" s="176" cm="1">
        <f t="array" ref="CG206">_xlfn.XLOOKUP(CG$1,'PY1 Data(H)'!$A$1:$CZ$1,_xlfn.XLOOKUP($A206,'PY1 Data(H)'!$A$1:$A$288,'PY1 Data(H)'!$A$1:$CZ$288))</f>
        <v>97.61</v>
      </c>
      <c r="CH206" s="176" cm="1">
        <f t="array" ref="CH206">_xlfn.XLOOKUP(CH$1,'PY1 Data(H)'!$A$1:$CZ$1,_xlfn.XLOOKUP($A206,'PY1 Data(H)'!$A$1:$A$288,'PY1 Data(H)'!$A$1:$CZ$288))</f>
        <v>96.8</v>
      </c>
      <c r="CI206" s="176" cm="1">
        <f t="array" ref="CI206">_xlfn.XLOOKUP(CI$1,'PY1 Data(H)'!$A$1:$CZ$1,_xlfn.XLOOKUP($A206,'PY1 Data(H)'!$A$1:$A$288,'PY1 Data(H)'!$A$1:$CZ$288))</f>
        <v>97.79</v>
      </c>
      <c r="CJ206" s="176" cm="1">
        <f t="array" ref="CJ206">_xlfn.XLOOKUP(CJ$1,'PY1 Data(H)'!$A$1:$CZ$1,_xlfn.XLOOKUP($A206,'PY1 Data(H)'!$A$1:$A$288,'PY1 Data(H)'!$A$1:$CZ$288))</f>
        <v>97.98</v>
      </c>
      <c r="CK206" s="176" cm="1">
        <f t="array" ref="CK206">_xlfn.XLOOKUP(CK$1,'PY1 Data(H)'!$A$1:$CZ$1,_xlfn.XLOOKUP($A206,'PY1 Data(H)'!$A$1:$A$288,'PY1 Data(H)'!$A$1:$CZ$288))</f>
        <v>98.84</v>
      </c>
      <c r="CL206" s="176" cm="1">
        <f t="array" ref="CL206">_xlfn.XLOOKUP(CL$1,'PY1 Data(H)'!$A$1:$CZ$1,_xlfn.XLOOKUP($A206,'PY1 Data(H)'!$A$1:$A$288,'PY1 Data(H)'!$A$1:$CZ$288))</f>
        <v>97.33</v>
      </c>
      <c r="CM206" s="176" cm="1">
        <f t="array" ref="CM206">_xlfn.XLOOKUP(CM$1,'PY1 Data(H)'!$A$1:$CZ$1,_xlfn.XLOOKUP($A206,'PY1 Data(H)'!$A$1:$A$288,'PY1 Data(H)'!$A$1:$CZ$288))</f>
        <v>99.8</v>
      </c>
      <c r="CN206" s="176" cm="1">
        <f t="array" ref="CN206">_xlfn.XLOOKUP(CN$1,'PY1 Data(H)'!$A$1:$CZ$1,_xlfn.XLOOKUP($A206,'PY1 Data(H)'!$A$1:$A$288,'PY1 Data(H)'!$A$1:$CZ$288))</f>
        <v>95.83</v>
      </c>
      <c r="CO206" s="176" cm="1">
        <f t="array" ref="CO206">_xlfn.XLOOKUP(CO$1,'PY1 Data(H)'!$A$1:$CZ$1,_xlfn.XLOOKUP($A206,'PY1 Data(H)'!$A$1:$A$288,'PY1 Data(H)'!$A$1:$CZ$288))</f>
        <v>99.99</v>
      </c>
      <c r="CP206" s="176" cm="1">
        <f t="array" ref="CP206">_xlfn.XLOOKUP(CP$1,'PY1 Data(H)'!$A$1:$CZ$1,_xlfn.XLOOKUP($A206,'PY1 Data(H)'!$A$1:$A$288,'PY1 Data(H)'!$A$1:$CZ$288))</f>
        <v>97.12</v>
      </c>
      <c r="CQ206" s="176" cm="1">
        <f t="array" ref="CQ206">_xlfn.XLOOKUP(CQ$1,'PY1 Data(H)'!$A$1:$CZ$1,_xlfn.XLOOKUP($A206,'PY1 Data(H)'!$A$1:$A$288,'PY1 Data(H)'!$A$1:$CZ$288))</f>
        <v>99.92</v>
      </c>
      <c r="CR206" s="176" cm="1">
        <f t="array" ref="CR206">_xlfn.XLOOKUP(CR$1,'PY1 Data(H)'!$A$1:$CZ$1,_xlfn.XLOOKUP($A206,'PY1 Data(H)'!$A$1:$A$288,'PY1 Data(H)'!$A$1:$CZ$288))</f>
        <v>97.63</v>
      </c>
      <c r="CS206" s="176" cm="1">
        <f t="array" ref="CS206">_xlfn.XLOOKUP(CS$1,'PY1 Data(H)'!$A$1:$CZ$1,_xlfn.XLOOKUP($A206,'PY1 Data(H)'!$A$1:$A$288,'PY1 Data(H)'!$A$1:$CZ$288))</f>
        <v>95.45</v>
      </c>
      <c r="CT206" s="176" cm="1">
        <f t="array" ref="CT206">_xlfn.XLOOKUP(CT$1,'PY1 Data(H)'!$A$1:$CZ$1,_xlfn.XLOOKUP($A206,'PY1 Data(H)'!$A$1:$A$288,'PY1 Data(H)'!$A$1:$CZ$288))</f>
        <v>98.83</v>
      </c>
      <c r="CU206" s="176" cm="1">
        <f t="array" ref="CU206">_xlfn.XLOOKUP(CU$1,'PY1 Data(H)'!$A$1:$CZ$1,_xlfn.XLOOKUP($A206,'PY1 Data(H)'!$A$1:$A$288,'PY1 Data(H)'!$A$1:$CZ$288))</f>
        <v>98.38</v>
      </c>
      <c r="CV206" s="176" cm="1">
        <f t="array" ref="CV206">_xlfn.XLOOKUP(CV$1,'PY1 Data(H)'!$A$1:$CZ$1,_xlfn.XLOOKUP($A206,'PY1 Data(H)'!$A$1:$A$288,'PY1 Data(H)'!$A$1:$CZ$288))</f>
        <v>97.4</v>
      </c>
      <c r="CW206" s="176" cm="1">
        <f t="array" ref="CW206">_xlfn.XLOOKUP(CW$1,'PY1 Data(H)'!$A$1:$CZ$1,_xlfn.XLOOKUP($A206,'PY1 Data(H)'!$A$1:$A$288,'PY1 Data(H)'!$A$1:$CZ$288))</f>
        <v>98.66</v>
      </c>
      <c r="CX206" s="176" cm="1">
        <f t="array" ref="CX206">_xlfn.XLOOKUP(CX$1,'PY1 Data(H)'!$A$1:$CZ$1,_xlfn.XLOOKUP($A206,'PY1 Data(H)'!$A$1:$A$288,'PY1 Data(H)'!$A$1:$CZ$288))</f>
        <v>98.09</v>
      </c>
      <c r="CY206" s="176" cm="1">
        <f t="array" ref="CY206">_xlfn.XLOOKUP(CY$1,'PY1 Data(H)'!$A$1:$CZ$1,_xlfn.XLOOKUP($A206,'PY1 Data(H)'!$A$1:$A$288,'PY1 Data(H)'!$A$1:$CZ$288))</f>
        <v>98.45</v>
      </c>
    </row>
    <row r="207" spans="1:103" x14ac:dyDescent="0.3">
      <c r="A207">
        <v>103</v>
      </c>
      <c r="D207" s="176" cm="1">
        <f t="array" ref="D207">_xlfn.XLOOKUP(D$1,'PY1 Data(H)'!$A$1:$CZ$1,_xlfn.XLOOKUP($A207,'PY1 Data(H)'!$A$1:$A$288,'PY1 Data(H)'!$A$1:$CZ$288))</f>
        <v>100</v>
      </c>
      <c r="E207" s="176" cm="1">
        <f t="array" ref="E207">_xlfn.XLOOKUP(E$1,'PY1 Data(H)'!$A$1:$CZ$1,_xlfn.XLOOKUP($A207,'PY1 Data(H)'!$A$1:$A$288,'PY1 Data(H)'!$A$1:$CZ$288))</f>
        <v>100</v>
      </c>
      <c r="F207" s="176" cm="1">
        <f t="array" ref="F207">_xlfn.XLOOKUP(F$1,'PY1 Data(H)'!$A$1:$CZ$1,_xlfn.XLOOKUP($A207,'PY1 Data(H)'!$A$1:$A$288,'PY1 Data(H)'!$A$1:$CZ$288))</f>
        <v>100</v>
      </c>
      <c r="G207" s="176" cm="1">
        <f t="array" ref="G207">_xlfn.XLOOKUP(G$1,'PY1 Data(H)'!$A$1:$CZ$1,_xlfn.XLOOKUP($A207,'PY1 Data(H)'!$A$1:$A$288,'PY1 Data(H)'!$A$1:$CZ$288))</f>
        <v>0</v>
      </c>
      <c r="H207" s="176" cm="1">
        <f t="array" ref="H207">_xlfn.XLOOKUP(H$1,'PY1 Data(H)'!$A$1:$CZ$1,_xlfn.XLOOKUP($A207,'PY1 Data(H)'!$A$1:$A$288,'PY1 Data(H)'!$A$1:$CZ$288))</f>
        <v>100</v>
      </c>
      <c r="I207" s="176" cm="1">
        <f t="array" ref="I207">_xlfn.XLOOKUP(I$1,'PY1 Data(H)'!$A$1:$CZ$1,_xlfn.XLOOKUP($A207,'PY1 Data(H)'!$A$1:$A$288,'PY1 Data(H)'!$A$1:$CZ$288))</f>
        <v>100</v>
      </c>
      <c r="J207" s="176" cm="1">
        <f t="array" ref="J207">_xlfn.XLOOKUP(J$1,'PY1 Data(H)'!$A$1:$CZ$1,_xlfn.XLOOKUP($A207,'PY1 Data(H)'!$A$1:$A$288,'PY1 Data(H)'!$A$1:$CZ$288))</f>
        <v>100</v>
      </c>
      <c r="K207" s="176" cm="1">
        <f t="array" ref="K207">_xlfn.XLOOKUP(K$1,'PY1 Data(H)'!$A$1:$CZ$1,_xlfn.XLOOKUP($A207,'PY1 Data(H)'!$A$1:$A$288,'PY1 Data(H)'!$A$1:$CZ$288))</f>
        <v>100</v>
      </c>
      <c r="L207" s="176" cm="1">
        <f t="array" ref="L207">_xlfn.XLOOKUP(L$1,'PY1 Data(H)'!$A$1:$CZ$1,_xlfn.XLOOKUP($A207,'PY1 Data(H)'!$A$1:$A$288,'PY1 Data(H)'!$A$1:$CZ$288))</f>
        <v>100</v>
      </c>
      <c r="M207" s="176" cm="1">
        <f t="array" ref="M207">_xlfn.XLOOKUP(M$1,'PY1 Data(H)'!$A$1:$CZ$1,_xlfn.XLOOKUP($A207,'PY1 Data(H)'!$A$1:$A$288,'PY1 Data(H)'!$A$1:$CZ$288))</f>
        <v>100</v>
      </c>
      <c r="N207" s="176" cm="1">
        <f t="array" ref="N207">_xlfn.XLOOKUP(N$1,'PY1 Data(H)'!$A$1:$CZ$1,_xlfn.XLOOKUP($A207,'PY1 Data(H)'!$A$1:$A$288,'PY1 Data(H)'!$A$1:$CZ$288))</f>
        <v>99</v>
      </c>
      <c r="O207" s="176" cm="1">
        <f t="array" ref="O207">_xlfn.XLOOKUP(O$1,'PY1 Data(H)'!$A$1:$CZ$1,_xlfn.XLOOKUP($A207,'PY1 Data(H)'!$A$1:$A$288,'PY1 Data(H)'!$A$1:$CZ$288))</f>
        <v>100</v>
      </c>
      <c r="P207" s="176" cm="1">
        <f t="array" ref="P207">_xlfn.XLOOKUP(P$1,'PY1 Data(H)'!$A$1:$CZ$1,_xlfn.XLOOKUP($A207,'PY1 Data(H)'!$A$1:$A$288,'PY1 Data(H)'!$A$1:$CZ$288))</f>
        <v>100</v>
      </c>
      <c r="Q207" s="176" cm="1">
        <f t="array" ref="Q207">_xlfn.XLOOKUP(Q$1,'PY1 Data(H)'!$A$1:$CZ$1,_xlfn.XLOOKUP($A207,'PY1 Data(H)'!$A$1:$A$288,'PY1 Data(H)'!$A$1:$CZ$288))</f>
        <v>100</v>
      </c>
      <c r="R207" s="176" cm="1">
        <f t="array" ref="R207">_xlfn.XLOOKUP(R$1,'PY1 Data(H)'!$A$1:$CZ$1,_xlfn.XLOOKUP($A207,'PY1 Data(H)'!$A$1:$A$288,'PY1 Data(H)'!$A$1:$CZ$288))</f>
        <v>100</v>
      </c>
      <c r="S207" s="176" cm="1">
        <f t="array" ref="S207">_xlfn.XLOOKUP(S$1,'PY1 Data(H)'!$A$1:$CZ$1,_xlfn.XLOOKUP($A207,'PY1 Data(H)'!$A$1:$A$288,'PY1 Data(H)'!$A$1:$CZ$288))</f>
        <v>100</v>
      </c>
      <c r="T207" s="176" cm="1">
        <f t="array" ref="T207">_xlfn.XLOOKUP(T$1,'PY1 Data(H)'!$A$1:$CZ$1,_xlfn.XLOOKUP($A207,'PY1 Data(H)'!$A$1:$A$288,'PY1 Data(H)'!$A$1:$CZ$288))</f>
        <v>0</v>
      </c>
      <c r="U207" s="176" cm="1">
        <f t="array" ref="U207">_xlfn.XLOOKUP(U$1,'PY1 Data(H)'!$A$1:$CZ$1,_xlfn.XLOOKUP($A207,'PY1 Data(H)'!$A$1:$A$288,'PY1 Data(H)'!$A$1:$CZ$288))</f>
        <v>100</v>
      </c>
      <c r="V207" s="176" cm="1">
        <f t="array" ref="V207">_xlfn.XLOOKUP(V$1,'PY1 Data(H)'!$A$1:$CZ$1,_xlfn.XLOOKUP($A207,'PY1 Data(H)'!$A$1:$A$288,'PY1 Data(H)'!$A$1:$CZ$288))</f>
        <v>99.37</v>
      </c>
      <c r="W207" s="176" cm="1">
        <f t="array" ref="W207">_xlfn.XLOOKUP(W$1,'PY1 Data(H)'!$A$1:$CZ$1,_xlfn.XLOOKUP($A207,'PY1 Data(H)'!$A$1:$A$288,'PY1 Data(H)'!$A$1:$CZ$288))</f>
        <v>0</v>
      </c>
      <c r="X207" s="176" cm="1">
        <f t="array" ref="X207">_xlfn.XLOOKUP(X$1,'PY1 Data(H)'!$A$1:$CZ$1,_xlfn.XLOOKUP($A207,'PY1 Data(H)'!$A$1:$A$288,'PY1 Data(H)'!$A$1:$CZ$288))</f>
        <v>100</v>
      </c>
      <c r="Y207" s="176" cm="1">
        <f t="array" ref="Y207">_xlfn.XLOOKUP(Y$1,'PY1 Data(H)'!$A$1:$CZ$1,_xlfn.XLOOKUP($A207,'PY1 Data(H)'!$A$1:$A$288,'PY1 Data(H)'!$A$1:$CZ$288))</f>
        <v>100</v>
      </c>
      <c r="Z207" s="176" cm="1">
        <f t="array" ref="Z207">_xlfn.XLOOKUP(Z$1,'PY1 Data(H)'!$A$1:$CZ$1,_xlfn.XLOOKUP($A207,'PY1 Data(H)'!$A$1:$A$288,'PY1 Data(H)'!$A$1:$CZ$288))</f>
        <v>100</v>
      </c>
      <c r="AA207" s="176" cm="1">
        <f t="array" ref="AA207">_xlfn.XLOOKUP(AA$1,'PY1 Data(H)'!$A$1:$CZ$1,_xlfn.XLOOKUP($A207,'PY1 Data(H)'!$A$1:$A$288,'PY1 Data(H)'!$A$1:$CZ$288))</f>
        <v>100</v>
      </c>
      <c r="AB207" s="176" cm="1">
        <f t="array" ref="AB207">_xlfn.XLOOKUP(AB$1,'PY1 Data(H)'!$A$1:$CZ$1,_xlfn.XLOOKUP($A207,'PY1 Data(H)'!$A$1:$A$288,'PY1 Data(H)'!$A$1:$CZ$288))</f>
        <v>100</v>
      </c>
      <c r="AC207" s="176" cm="1">
        <f t="array" ref="AC207">_xlfn.XLOOKUP(AC$1,'PY1 Data(H)'!$A$1:$CZ$1,_xlfn.XLOOKUP($A207,'PY1 Data(H)'!$A$1:$A$288,'PY1 Data(H)'!$A$1:$CZ$288))</f>
        <v>100</v>
      </c>
      <c r="AD207" s="176" cm="1">
        <f t="array" ref="AD207">_xlfn.XLOOKUP(AD$1,'PY1 Data(H)'!$A$1:$CZ$1,_xlfn.XLOOKUP($A207,'PY1 Data(H)'!$A$1:$A$288,'PY1 Data(H)'!$A$1:$CZ$288))</f>
        <v>100</v>
      </c>
      <c r="AE207" s="176" cm="1">
        <f t="array" ref="AE207">_xlfn.XLOOKUP(AE$1,'PY1 Data(H)'!$A$1:$CZ$1,_xlfn.XLOOKUP($A207,'PY1 Data(H)'!$A$1:$A$288,'PY1 Data(H)'!$A$1:$CZ$288))</f>
        <v>100</v>
      </c>
      <c r="AF207" s="176" cm="1">
        <f t="array" ref="AF207">_xlfn.XLOOKUP(AF$1,'PY1 Data(H)'!$A$1:$CZ$1,_xlfn.XLOOKUP($A207,'PY1 Data(H)'!$A$1:$A$288,'PY1 Data(H)'!$A$1:$CZ$288))</f>
        <v>100</v>
      </c>
      <c r="AG207" s="176" cm="1">
        <f t="array" ref="AG207">_xlfn.XLOOKUP(AG$1,'PY1 Data(H)'!$A$1:$CZ$1,_xlfn.XLOOKUP($A207,'PY1 Data(H)'!$A$1:$A$288,'PY1 Data(H)'!$A$1:$CZ$288))</f>
        <v>100</v>
      </c>
      <c r="AH207" s="176" cm="1">
        <f t="array" ref="AH207">_xlfn.XLOOKUP(AH$1,'PY1 Data(H)'!$A$1:$CZ$1,_xlfn.XLOOKUP($A207,'PY1 Data(H)'!$A$1:$A$288,'PY1 Data(H)'!$A$1:$CZ$288))</f>
        <v>100</v>
      </c>
      <c r="AI207" s="176" cm="1">
        <f t="array" ref="AI207">_xlfn.XLOOKUP(AI$1,'PY1 Data(H)'!$A$1:$CZ$1,_xlfn.XLOOKUP($A207,'PY1 Data(H)'!$A$1:$A$288,'PY1 Data(H)'!$A$1:$CZ$288))</f>
        <v>100</v>
      </c>
      <c r="AJ207" s="176" cm="1">
        <f t="array" ref="AJ207">_xlfn.XLOOKUP(AJ$1,'PY1 Data(H)'!$A$1:$CZ$1,_xlfn.XLOOKUP($A207,'PY1 Data(H)'!$A$1:$A$288,'PY1 Data(H)'!$A$1:$CZ$288))</f>
        <v>100</v>
      </c>
      <c r="AK207" s="176" cm="1">
        <f t="array" ref="AK207">_xlfn.XLOOKUP(AK$1,'PY1 Data(H)'!$A$1:$CZ$1,_xlfn.XLOOKUP($A207,'PY1 Data(H)'!$A$1:$A$288,'PY1 Data(H)'!$A$1:$CZ$288))</f>
        <v>100</v>
      </c>
      <c r="AL207" s="176" cm="1">
        <f t="array" ref="AL207">_xlfn.XLOOKUP(AL$1,'PY1 Data(H)'!$A$1:$CZ$1,_xlfn.XLOOKUP($A207,'PY1 Data(H)'!$A$1:$A$288,'PY1 Data(H)'!$A$1:$CZ$288))</f>
        <v>99.85</v>
      </c>
      <c r="AM207" s="176" cm="1">
        <f t="array" ref="AM207">_xlfn.XLOOKUP(AM$1,'PY1 Data(H)'!$A$1:$CZ$1,_xlfn.XLOOKUP($A207,'PY1 Data(H)'!$A$1:$A$288,'PY1 Data(H)'!$A$1:$CZ$288))</f>
        <v>100</v>
      </c>
      <c r="AN207" s="176" cm="1">
        <f t="array" ref="AN207">_xlfn.XLOOKUP(AN$1,'PY1 Data(H)'!$A$1:$CZ$1,_xlfn.XLOOKUP($A207,'PY1 Data(H)'!$A$1:$A$288,'PY1 Data(H)'!$A$1:$CZ$288))</f>
        <v>100</v>
      </c>
      <c r="AO207" s="176" cm="1">
        <f t="array" ref="AO207">_xlfn.XLOOKUP(AO$1,'PY1 Data(H)'!$A$1:$CZ$1,_xlfn.XLOOKUP($A207,'PY1 Data(H)'!$A$1:$A$288,'PY1 Data(H)'!$A$1:$CZ$288))</f>
        <v>100</v>
      </c>
      <c r="AP207" s="176" cm="1">
        <f t="array" ref="AP207">_xlfn.XLOOKUP(AP$1,'PY1 Data(H)'!$A$1:$CZ$1,_xlfn.XLOOKUP($A207,'PY1 Data(H)'!$A$1:$A$288,'PY1 Data(H)'!$A$1:$CZ$288))</f>
        <v>100</v>
      </c>
      <c r="AQ207" s="176" cm="1">
        <f t="array" ref="AQ207">_xlfn.XLOOKUP(AQ$1,'PY1 Data(H)'!$A$1:$CZ$1,_xlfn.XLOOKUP($A207,'PY1 Data(H)'!$A$1:$A$288,'PY1 Data(H)'!$A$1:$CZ$288))</f>
        <v>99.81</v>
      </c>
      <c r="AR207" s="176" cm="1">
        <f t="array" ref="AR207">_xlfn.XLOOKUP(AR$1,'PY1 Data(H)'!$A$1:$CZ$1,_xlfn.XLOOKUP($A207,'PY1 Data(H)'!$A$1:$A$288,'PY1 Data(H)'!$A$1:$CZ$288))</f>
        <v>100</v>
      </c>
      <c r="AS207" s="176" cm="1">
        <f t="array" ref="AS207">_xlfn.XLOOKUP(AS$1,'PY1 Data(H)'!$A$1:$CZ$1,_xlfn.XLOOKUP($A207,'PY1 Data(H)'!$A$1:$A$288,'PY1 Data(H)'!$A$1:$CZ$288))</f>
        <v>100</v>
      </c>
      <c r="AT207" s="176" cm="1">
        <f t="array" ref="AT207">_xlfn.XLOOKUP(AT$1,'PY1 Data(H)'!$A$1:$CZ$1,_xlfn.XLOOKUP($A207,'PY1 Data(H)'!$A$1:$A$288,'PY1 Data(H)'!$A$1:$CZ$288))</f>
        <v>100</v>
      </c>
      <c r="AU207" s="176" cm="1">
        <f t="array" ref="AU207">_xlfn.XLOOKUP(AU$1,'PY1 Data(H)'!$A$1:$CZ$1,_xlfn.XLOOKUP($A207,'PY1 Data(H)'!$A$1:$A$288,'PY1 Data(H)'!$A$1:$CZ$288))</f>
        <v>100</v>
      </c>
      <c r="AV207" s="176" cm="1">
        <f t="array" ref="AV207">_xlfn.XLOOKUP(AV$1,'PY1 Data(H)'!$A$1:$CZ$1,_xlfn.XLOOKUP($A207,'PY1 Data(H)'!$A$1:$A$288,'PY1 Data(H)'!$A$1:$CZ$288))</f>
        <v>99.91</v>
      </c>
      <c r="AW207" s="176" cm="1">
        <f t="array" ref="AW207">_xlfn.XLOOKUP(AW$1,'PY1 Data(H)'!$A$1:$CZ$1,_xlfn.XLOOKUP($A207,'PY1 Data(H)'!$A$1:$A$288,'PY1 Data(H)'!$A$1:$CZ$288))</f>
        <v>100</v>
      </c>
      <c r="AX207" s="176" cm="1">
        <f t="array" ref="AX207">_xlfn.XLOOKUP(AX$1,'PY1 Data(H)'!$A$1:$CZ$1,_xlfn.XLOOKUP($A207,'PY1 Data(H)'!$A$1:$A$288,'PY1 Data(H)'!$A$1:$CZ$288))</f>
        <v>94.83</v>
      </c>
      <c r="AY207" s="176" cm="1">
        <f t="array" ref="AY207">_xlfn.XLOOKUP(AY$1,'PY1 Data(H)'!$A$1:$CZ$1,_xlfn.XLOOKUP($A207,'PY1 Data(H)'!$A$1:$A$288,'PY1 Data(H)'!$A$1:$CZ$288))</f>
        <v>0</v>
      </c>
      <c r="AZ207" s="176" cm="1">
        <f t="array" ref="AZ207">_xlfn.XLOOKUP(AZ$1,'PY1 Data(H)'!$A$1:$CZ$1,_xlfn.XLOOKUP($A207,'PY1 Data(H)'!$A$1:$A$288,'PY1 Data(H)'!$A$1:$CZ$288))</f>
        <v>100</v>
      </c>
      <c r="BA207" s="176" cm="1">
        <f t="array" ref="BA207">_xlfn.XLOOKUP(BA$1,'PY1 Data(H)'!$A$1:$CZ$1,_xlfn.XLOOKUP($A207,'PY1 Data(H)'!$A$1:$A$288,'PY1 Data(H)'!$A$1:$CZ$288))</f>
        <v>99.85</v>
      </c>
      <c r="BB207" s="176" cm="1">
        <f t="array" ref="BB207">_xlfn.XLOOKUP(BB$1,'PY1 Data(H)'!$A$1:$CZ$1,_xlfn.XLOOKUP($A207,'PY1 Data(H)'!$A$1:$A$288,'PY1 Data(H)'!$A$1:$CZ$288))</f>
        <v>100</v>
      </c>
      <c r="BC207" s="176" cm="1">
        <f t="array" ref="BC207">_xlfn.XLOOKUP(BC$1,'PY1 Data(H)'!$A$1:$CZ$1,_xlfn.XLOOKUP($A207,'PY1 Data(H)'!$A$1:$A$288,'PY1 Data(H)'!$A$1:$CZ$288))</f>
        <v>100</v>
      </c>
      <c r="BD207" s="176" cm="1">
        <f t="array" ref="BD207">_xlfn.XLOOKUP(BD$1,'PY1 Data(H)'!$A$1:$CZ$1,_xlfn.XLOOKUP($A207,'PY1 Data(H)'!$A$1:$A$288,'PY1 Data(H)'!$A$1:$CZ$288))</f>
        <v>100</v>
      </c>
      <c r="BE207" s="176" cm="1">
        <f t="array" ref="BE207">_xlfn.XLOOKUP(BE$1,'PY1 Data(H)'!$A$1:$CZ$1,_xlfn.XLOOKUP($A207,'PY1 Data(H)'!$A$1:$A$288,'PY1 Data(H)'!$A$1:$CZ$288))</f>
        <v>100</v>
      </c>
      <c r="BF207" s="176" cm="1">
        <f t="array" ref="BF207">_xlfn.XLOOKUP(BF$1,'PY1 Data(H)'!$A$1:$CZ$1,_xlfn.XLOOKUP($A207,'PY1 Data(H)'!$A$1:$A$288,'PY1 Data(H)'!$A$1:$CZ$288))</f>
        <v>100</v>
      </c>
      <c r="BG207" s="176" cm="1">
        <f t="array" ref="BG207">_xlfn.XLOOKUP(BG$1,'PY1 Data(H)'!$A$1:$CZ$1,_xlfn.XLOOKUP($A207,'PY1 Data(H)'!$A$1:$A$288,'PY1 Data(H)'!$A$1:$CZ$288))</f>
        <v>100</v>
      </c>
      <c r="BH207" s="176" cm="1">
        <f t="array" ref="BH207">_xlfn.XLOOKUP(BH$1,'PY1 Data(H)'!$A$1:$CZ$1,_xlfn.XLOOKUP($A207,'PY1 Data(H)'!$A$1:$A$288,'PY1 Data(H)'!$A$1:$CZ$288))</f>
        <v>100</v>
      </c>
      <c r="BI207" s="176" cm="1">
        <f t="array" ref="BI207">_xlfn.XLOOKUP(BI$1,'PY1 Data(H)'!$A$1:$CZ$1,_xlfn.XLOOKUP($A207,'PY1 Data(H)'!$A$1:$A$288,'PY1 Data(H)'!$A$1:$CZ$288))</f>
        <v>100</v>
      </c>
      <c r="BJ207" s="176" cm="1">
        <f t="array" ref="BJ207">_xlfn.XLOOKUP(BJ$1,'PY1 Data(H)'!$A$1:$CZ$1,_xlfn.XLOOKUP($A207,'PY1 Data(H)'!$A$1:$A$288,'PY1 Data(H)'!$A$1:$CZ$288))</f>
        <v>99.87</v>
      </c>
      <c r="BK207" s="176" cm="1">
        <f t="array" ref="BK207">_xlfn.XLOOKUP(BK$1,'PY1 Data(H)'!$A$1:$CZ$1,_xlfn.XLOOKUP($A207,'PY1 Data(H)'!$A$1:$A$288,'PY1 Data(H)'!$A$1:$CZ$288))</f>
        <v>100</v>
      </c>
      <c r="BL207" s="176" cm="1">
        <f t="array" ref="BL207">_xlfn.XLOOKUP(BL$1,'PY1 Data(H)'!$A$1:$CZ$1,_xlfn.XLOOKUP($A207,'PY1 Data(H)'!$A$1:$A$288,'PY1 Data(H)'!$A$1:$CZ$288))</f>
        <v>100</v>
      </c>
      <c r="BM207" s="176" cm="1">
        <f t="array" ref="BM207">_xlfn.XLOOKUP(BM$1,'PY1 Data(H)'!$A$1:$CZ$1,_xlfn.XLOOKUP($A207,'PY1 Data(H)'!$A$1:$A$288,'PY1 Data(H)'!$A$1:$CZ$288))</f>
        <v>100</v>
      </c>
      <c r="BN207" s="176" cm="1">
        <f t="array" ref="BN207">_xlfn.XLOOKUP(BN$1,'PY1 Data(H)'!$A$1:$CZ$1,_xlfn.XLOOKUP($A207,'PY1 Data(H)'!$A$1:$A$288,'PY1 Data(H)'!$A$1:$CZ$288))</f>
        <v>97.32</v>
      </c>
      <c r="BO207" s="176" cm="1">
        <f t="array" ref="BO207">_xlfn.XLOOKUP(BO$1,'PY1 Data(H)'!$A$1:$CZ$1,_xlfn.XLOOKUP($A207,'PY1 Data(H)'!$A$1:$A$288,'PY1 Data(H)'!$A$1:$CZ$288))</f>
        <v>100</v>
      </c>
      <c r="BP207" s="176" cm="1">
        <f t="array" ref="BP207">_xlfn.XLOOKUP(BP$1,'PY1 Data(H)'!$A$1:$CZ$1,_xlfn.XLOOKUP($A207,'PY1 Data(H)'!$A$1:$A$288,'PY1 Data(H)'!$A$1:$CZ$288))</f>
        <v>100</v>
      </c>
      <c r="BQ207" s="176" cm="1">
        <f t="array" ref="BQ207">_xlfn.XLOOKUP(BQ$1,'PY1 Data(H)'!$A$1:$CZ$1,_xlfn.XLOOKUP($A207,'PY1 Data(H)'!$A$1:$A$288,'PY1 Data(H)'!$A$1:$CZ$288))</f>
        <v>100</v>
      </c>
      <c r="BR207" s="176" cm="1">
        <f t="array" ref="BR207">_xlfn.XLOOKUP(BR$1,'PY1 Data(H)'!$A$1:$CZ$1,_xlfn.XLOOKUP($A207,'PY1 Data(H)'!$A$1:$A$288,'PY1 Data(H)'!$A$1:$CZ$288))</f>
        <v>100</v>
      </c>
      <c r="BS207" s="176" cm="1">
        <f t="array" ref="BS207">_xlfn.XLOOKUP(BS$1,'PY1 Data(H)'!$A$1:$CZ$1,_xlfn.XLOOKUP($A207,'PY1 Data(H)'!$A$1:$A$288,'PY1 Data(H)'!$A$1:$CZ$288))</f>
        <v>100</v>
      </c>
      <c r="BT207" s="176" cm="1">
        <f t="array" ref="BT207">_xlfn.XLOOKUP(BT$1,'PY1 Data(H)'!$A$1:$CZ$1,_xlfn.XLOOKUP($A207,'PY1 Data(H)'!$A$1:$A$288,'PY1 Data(H)'!$A$1:$CZ$288))</f>
        <v>100</v>
      </c>
      <c r="BU207" s="176" cm="1">
        <f t="array" ref="BU207">_xlfn.XLOOKUP(BU$1,'PY1 Data(H)'!$A$1:$CZ$1,_xlfn.XLOOKUP($A207,'PY1 Data(H)'!$A$1:$A$288,'PY1 Data(H)'!$A$1:$CZ$288))</f>
        <v>100</v>
      </c>
      <c r="BV207" s="176" cm="1">
        <f t="array" ref="BV207">_xlfn.XLOOKUP(BV$1,'PY1 Data(H)'!$A$1:$CZ$1,_xlfn.XLOOKUP($A207,'PY1 Data(H)'!$A$1:$A$288,'PY1 Data(H)'!$A$1:$CZ$288))</f>
        <v>100</v>
      </c>
      <c r="BW207" s="176" cm="1">
        <f t="array" ref="BW207">_xlfn.XLOOKUP(BW$1,'PY1 Data(H)'!$A$1:$CZ$1,_xlfn.XLOOKUP($A207,'PY1 Data(H)'!$A$1:$A$288,'PY1 Data(H)'!$A$1:$CZ$288))</f>
        <v>99.98</v>
      </c>
      <c r="BX207" s="176" cm="1">
        <f t="array" ref="BX207">_xlfn.XLOOKUP(BX$1,'PY1 Data(H)'!$A$1:$CZ$1,_xlfn.XLOOKUP($A207,'PY1 Data(H)'!$A$1:$A$288,'PY1 Data(H)'!$A$1:$CZ$288))</f>
        <v>99.88</v>
      </c>
      <c r="BY207" s="176" cm="1">
        <f t="array" ref="BY207">_xlfn.XLOOKUP(BY$1,'PY1 Data(H)'!$A$1:$CZ$1,_xlfn.XLOOKUP($A207,'PY1 Data(H)'!$A$1:$A$288,'PY1 Data(H)'!$A$1:$CZ$288))</f>
        <v>100</v>
      </c>
      <c r="BZ207" s="176" cm="1">
        <f t="array" ref="BZ207">_xlfn.XLOOKUP(BZ$1,'PY1 Data(H)'!$A$1:$CZ$1,_xlfn.XLOOKUP($A207,'PY1 Data(H)'!$A$1:$A$288,'PY1 Data(H)'!$A$1:$CZ$288))</f>
        <v>100</v>
      </c>
      <c r="CA207" s="176" cm="1">
        <f t="array" ref="CA207">_xlfn.XLOOKUP(CA$1,'PY1 Data(H)'!$A$1:$CZ$1,_xlfn.XLOOKUP($A207,'PY1 Data(H)'!$A$1:$A$288,'PY1 Data(H)'!$A$1:$CZ$288))</f>
        <v>100</v>
      </c>
      <c r="CB207" s="176" cm="1">
        <f t="array" ref="CB207">_xlfn.XLOOKUP(CB$1,'PY1 Data(H)'!$A$1:$CZ$1,_xlfn.XLOOKUP($A207,'PY1 Data(H)'!$A$1:$A$288,'PY1 Data(H)'!$A$1:$CZ$288))</f>
        <v>100</v>
      </c>
      <c r="CC207" s="176" cm="1">
        <f t="array" ref="CC207">_xlfn.XLOOKUP(CC$1,'PY1 Data(H)'!$A$1:$CZ$1,_xlfn.XLOOKUP($A207,'PY1 Data(H)'!$A$1:$A$288,'PY1 Data(H)'!$A$1:$CZ$288))</f>
        <v>100</v>
      </c>
      <c r="CD207" s="176" cm="1">
        <f t="array" ref="CD207">_xlfn.XLOOKUP(CD$1,'PY1 Data(H)'!$A$1:$CZ$1,_xlfn.XLOOKUP($A207,'PY1 Data(H)'!$A$1:$A$288,'PY1 Data(H)'!$A$1:$CZ$288))</f>
        <v>99.36</v>
      </c>
      <c r="CE207" s="176" cm="1">
        <f t="array" ref="CE207">_xlfn.XLOOKUP(CE$1,'PY1 Data(H)'!$A$1:$CZ$1,_xlfn.XLOOKUP($A207,'PY1 Data(H)'!$A$1:$A$288,'PY1 Data(H)'!$A$1:$CZ$288))</f>
        <v>100</v>
      </c>
      <c r="CF207" s="176" cm="1">
        <f t="array" ref="CF207">_xlfn.XLOOKUP(CF$1,'PY1 Data(H)'!$A$1:$CZ$1,_xlfn.XLOOKUP($A207,'PY1 Data(H)'!$A$1:$A$288,'PY1 Data(H)'!$A$1:$CZ$288))</f>
        <v>100</v>
      </c>
      <c r="CG207" s="176" cm="1">
        <f t="array" ref="CG207">_xlfn.XLOOKUP(CG$1,'PY1 Data(H)'!$A$1:$CZ$1,_xlfn.XLOOKUP($A207,'PY1 Data(H)'!$A$1:$A$288,'PY1 Data(H)'!$A$1:$CZ$288))</f>
        <v>99.53</v>
      </c>
      <c r="CH207" s="176" cm="1">
        <f t="array" ref="CH207">_xlfn.XLOOKUP(CH$1,'PY1 Data(H)'!$A$1:$CZ$1,_xlfn.XLOOKUP($A207,'PY1 Data(H)'!$A$1:$A$288,'PY1 Data(H)'!$A$1:$CZ$288))</f>
        <v>99.71</v>
      </c>
      <c r="CI207" s="176" cm="1">
        <f t="array" ref="CI207">_xlfn.XLOOKUP(CI$1,'PY1 Data(H)'!$A$1:$CZ$1,_xlfn.XLOOKUP($A207,'PY1 Data(H)'!$A$1:$A$288,'PY1 Data(H)'!$A$1:$CZ$288))</f>
        <v>100</v>
      </c>
      <c r="CJ207" s="176" cm="1">
        <f t="array" ref="CJ207">_xlfn.XLOOKUP(CJ$1,'PY1 Data(H)'!$A$1:$CZ$1,_xlfn.XLOOKUP($A207,'PY1 Data(H)'!$A$1:$A$288,'PY1 Data(H)'!$A$1:$CZ$288))</f>
        <v>100</v>
      </c>
      <c r="CK207" s="176" cm="1">
        <f t="array" ref="CK207">_xlfn.XLOOKUP(CK$1,'PY1 Data(H)'!$A$1:$CZ$1,_xlfn.XLOOKUP($A207,'PY1 Data(H)'!$A$1:$A$288,'PY1 Data(H)'!$A$1:$CZ$288))</f>
        <v>100</v>
      </c>
      <c r="CL207" s="176" cm="1">
        <f t="array" ref="CL207">_xlfn.XLOOKUP(CL$1,'PY1 Data(H)'!$A$1:$CZ$1,_xlfn.XLOOKUP($A207,'PY1 Data(H)'!$A$1:$A$288,'PY1 Data(H)'!$A$1:$CZ$288))</f>
        <v>100</v>
      </c>
      <c r="CM207" s="176" cm="1">
        <f t="array" ref="CM207">_xlfn.XLOOKUP(CM$1,'PY1 Data(H)'!$A$1:$CZ$1,_xlfn.XLOOKUP($A207,'PY1 Data(H)'!$A$1:$A$288,'PY1 Data(H)'!$A$1:$CZ$288))</f>
        <v>100</v>
      </c>
      <c r="CN207" s="176" cm="1">
        <f t="array" ref="CN207">_xlfn.XLOOKUP(CN$1,'PY1 Data(H)'!$A$1:$CZ$1,_xlfn.XLOOKUP($A207,'PY1 Data(H)'!$A$1:$A$288,'PY1 Data(H)'!$A$1:$CZ$288))</f>
        <v>98.98</v>
      </c>
      <c r="CO207" s="176" cm="1">
        <f t="array" ref="CO207">_xlfn.XLOOKUP(CO$1,'PY1 Data(H)'!$A$1:$CZ$1,_xlfn.XLOOKUP($A207,'PY1 Data(H)'!$A$1:$A$288,'PY1 Data(H)'!$A$1:$CZ$288))</f>
        <v>100</v>
      </c>
      <c r="CP207" s="176" cm="1">
        <f t="array" ref="CP207">_xlfn.XLOOKUP(CP$1,'PY1 Data(H)'!$A$1:$CZ$1,_xlfn.XLOOKUP($A207,'PY1 Data(H)'!$A$1:$A$288,'PY1 Data(H)'!$A$1:$CZ$288))</f>
        <v>100</v>
      </c>
      <c r="CQ207" s="176" cm="1">
        <f t="array" ref="CQ207">_xlfn.XLOOKUP(CQ$1,'PY1 Data(H)'!$A$1:$CZ$1,_xlfn.XLOOKUP($A207,'PY1 Data(H)'!$A$1:$A$288,'PY1 Data(H)'!$A$1:$CZ$288))</f>
        <v>99.26</v>
      </c>
      <c r="CR207" s="176" cm="1">
        <f t="array" ref="CR207">_xlfn.XLOOKUP(CR$1,'PY1 Data(H)'!$A$1:$CZ$1,_xlfn.XLOOKUP($A207,'PY1 Data(H)'!$A$1:$A$288,'PY1 Data(H)'!$A$1:$CZ$288))</f>
        <v>99.82</v>
      </c>
      <c r="CS207" s="176" cm="1">
        <f t="array" ref="CS207">_xlfn.XLOOKUP(CS$1,'PY1 Data(H)'!$A$1:$CZ$1,_xlfn.XLOOKUP($A207,'PY1 Data(H)'!$A$1:$A$288,'PY1 Data(H)'!$A$1:$CZ$288))</f>
        <v>100</v>
      </c>
      <c r="CT207" s="176" cm="1">
        <f t="array" ref="CT207">_xlfn.XLOOKUP(CT$1,'PY1 Data(H)'!$A$1:$CZ$1,_xlfn.XLOOKUP($A207,'PY1 Data(H)'!$A$1:$A$288,'PY1 Data(H)'!$A$1:$CZ$288))</f>
        <v>99.79</v>
      </c>
      <c r="CU207" s="176" cm="1">
        <f t="array" ref="CU207">_xlfn.XLOOKUP(CU$1,'PY1 Data(H)'!$A$1:$CZ$1,_xlfn.XLOOKUP($A207,'PY1 Data(H)'!$A$1:$A$288,'PY1 Data(H)'!$A$1:$CZ$288))</f>
        <v>100</v>
      </c>
      <c r="CV207" s="176" cm="1">
        <f t="array" ref="CV207">_xlfn.XLOOKUP(CV$1,'PY1 Data(H)'!$A$1:$CZ$1,_xlfn.XLOOKUP($A207,'PY1 Data(H)'!$A$1:$A$288,'PY1 Data(H)'!$A$1:$CZ$288))</f>
        <v>100</v>
      </c>
      <c r="CW207" s="176" cm="1">
        <f t="array" ref="CW207">_xlfn.XLOOKUP(CW$1,'PY1 Data(H)'!$A$1:$CZ$1,_xlfn.XLOOKUP($A207,'PY1 Data(H)'!$A$1:$A$288,'PY1 Data(H)'!$A$1:$CZ$288))</f>
        <v>100</v>
      </c>
      <c r="CX207" s="176" cm="1">
        <f t="array" ref="CX207">_xlfn.XLOOKUP(CX$1,'PY1 Data(H)'!$A$1:$CZ$1,_xlfn.XLOOKUP($A207,'PY1 Data(H)'!$A$1:$A$288,'PY1 Data(H)'!$A$1:$CZ$288))</f>
        <v>100</v>
      </c>
      <c r="CY207" s="176" cm="1">
        <f t="array" ref="CY207">_xlfn.XLOOKUP(CY$1,'PY1 Data(H)'!$A$1:$CZ$1,_xlfn.XLOOKUP($A207,'PY1 Data(H)'!$A$1:$A$288,'PY1 Data(H)'!$A$1:$CZ$288))</f>
        <v>100</v>
      </c>
    </row>
    <row r="208" spans="1:103" x14ac:dyDescent="0.3">
      <c r="A208">
        <v>544</v>
      </c>
      <c r="D208" s="176" cm="1">
        <f t="array" ref="D208">_xlfn.XLOOKUP(D$1,'PY1 Data(H)'!$A$1:$CZ$1,_xlfn.XLOOKUP($A208,'PY1 Data(H)'!$A$1:$A$288,'PY1 Data(H)'!$A$1:$CZ$288))</f>
        <v>0</v>
      </c>
      <c r="E208" s="176" cm="1">
        <f t="array" ref="E208">_xlfn.XLOOKUP(E$1,'PY1 Data(H)'!$A$1:$CZ$1,_xlfn.XLOOKUP($A208,'PY1 Data(H)'!$A$1:$A$288,'PY1 Data(H)'!$A$1:$CZ$288))</f>
        <v>0</v>
      </c>
      <c r="F208" s="176" cm="1">
        <f t="array" ref="F208">_xlfn.XLOOKUP(F$1,'PY1 Data(H)'!$A$1:$CZ$1,_xlfn.XLOOKUP($A208,'PY1 Data(H)'!$A$1:$A$288,'PY1 Data(H)'!$A$1:$CZ$288))</f>
        <v>0</v>
      </c>
      <c r="G208" s="176" cm="1">
        <f t="array" ref="G208">_xlfn.XLOOKUP(G$1,'PY1 Data(H)'!$A$1:$CZ$1,_xlfn.XLOOKUP($A208,'PY1 Data(H)'!$A$1:$A$288,'PY1 Data(H)'!$A$1:$CZ$288))</f>
        <v>0</v>
      </c>
      <c r="H208" s="176" cm="1">
        <f t="array" ref="H208">_xlfn.XLOOKUP(H$1,'PY1 Data(H)'!$A$1:$CZ$1,_xlfn.XLOOKUP($A208,'PY1 Data(H)'!$A$1:$A$288,'PY1 Data(H)'!$A$1:$CZ$288))</f>
        <v>0</v>
      </c>
      <c r="I208" s="176" cm="1">
        <f t="array" ref="I208">_xlfn.XLOOKUP(I$1,'PY1 Data(H)'!$A$1:$CZ$1,_xlfn.XLOOKUP($A208,'PY1 Data(H)'!$A$1:$A$288,'PY1 Data(H)'!$A$1:$CZ$288))</f>
        <v>0</v>
      </c>
      <c r="J208" s="176" cm="1">
        <f t="array" ref="J208">_xlfn.XLOOKUP(J$1,'PY1 Data(H)'!$A$1:$CZ$1,_xlfn.XLOOKUP($A208,'PY1 Data(H)'!$A$1:$A$288,'PY1 Data(H)'!$A$1:$CZ$288))</f>
        <v>0</v>
      </c>
      <c r="K208" s="176" cm="1">
        <f t="array" ref="K208">_xlfn.XLOOKUP(K$1,'PY1 Data(H)'!$A$1:$CZ$1,_xlfn.XLOOKUP($A208,'PY1 Data(H)'!$A$1:$A$288,'PY1 Data(H)'!$A$1:$CZ$288))</f>
        <v>0</v>
      </c>
      <c r="L208" s="176" cm="1">
        <f t="array" ref="L208">_xlfn.XLOOKUP(L$1,'PY1 Data(H)'!$A$1:$CZ$1,_xlfn.XLOOKUP($A208,'PY1 Data(H)'!$A$1:$A$288,'PY1 Data(H)'!$A$1:$CZ$288))</f>
        <v>0</v>
      </c>
      <c r="M208" s="176" cm="1">
        <f t="array" ref="M208">_xlfn.XLOOKUP(M$1,'PY1 Data(H)'!$A$1:$CZ$1,_xlfn.XLOOKUP($A208,'PY1 Data(H)'!$A$1:$A$288,'PY1 Data(H)'!$A$1:$CZ$288))</f>
        <v>0</v>
      </c>
      <c r="N208" s="176" cm="1">
        <f t="array" ref="N208">_xlfn.XLOOKUP(N$1,'PY1 Data(H)'!$A$1:$CZ$1,_xlfn.XLOOKUP($A208,'PY1 Data(H)'!$A$1:$A$288,'PY1 Data(H)'!$A$1:$CZ$288))</f>
        <v>0</v>
      </c>
      <c r="O208" s="176" cm="1">
        <f t="array" ref="O208">_xlfn.XLOOKUP(O$1,'PY1 Data(H)'!$A$1:$CZ$1,_xlfn.XLOOKUP($A208,'PY1 Data(H)'!$A$1:$A$288,'PY1 Data(H)'!$A$1:$CZ$288))</f>
        <v>0</v>
      </c>
      <c r="P208" s="176" cm="1">
        <f t="array" ref="P208">_xlfn.XLOOKUP(P$1,'PY1 Data(H)'!$A$1:$CZ$1,_xlfn.XLOOKUP($A208,'PY1 Data(H)'!$A$1:$A$288,'PY1 Data(H)'!$A$1:$CZ$288))</f>
        <v>0</v>
      </c>
      <c r="Q208" s="176" cm="1">
        <f t="array" ref="Q208">_xlfn.XLOOKUP(Q$1,'PY1 Data(H)'!$A$1:$CZ$1,_xlfn.XLOOKUP($A208,'PY1 Data(H)'!$A$1:$A$288,'PY1 Data(H)'!$A$1:$CZ$288))</f>
        <v>0</v>
      </c>
      <c r="R208" s="176" cm="1">
        <f t="array" ref="R208">_xlfn.XLOOKUP(R$1,'PY1 Data(H)'!$A$1:$CZ$1,_xlfn.XLOOKUP($A208,'PY1 Data(H)'!$A$1:$A$288,'PY1 Data(H)'!$A$1:$CZ$288))</f>
        <v>0</v>
      </c>
      <c r="S208" s="176" cm="1">
        <f t="array" ref="S208">_xlfn.XLOOKUP(S$1,'PY1 Data(H)'!$A$1:$CZ$1,_xlfn.XLOOKUP($A208,'PY1 Data(H)'!$A$1:$A$288,'PY1 Data(H)'!$A$1:$CZ$288))</f>
        <v>0.02</v>
      </c>
      <c r="T208" s="176" cm="1">
        <f t="array" ref="T208">_xlfn.XLOOKUP(T$1,'PY1 Data(H)'!$A$1:$CZ$1,_xlfn.XLOOKUP($A208,'PY1 Data(H)'!$A$1:$A$288,'PY1 Data(H)'!$A$1:$CZ$288))</f>
        <v>0</v>
      </c>
      <c r="U208" s="176" cm="1">
        <f t="array" ref="U208">_xlfn.XLOOKUP(U$1,'PY1 Data(H)'!$A$1:$CZ$1,_xlfn.XLOOKUP($A208,'PY1 Data(H)'!$A$1:$A$288,'PY1 Data(H)'!$A$1:$CZ$288))</f>
        <v>0</v>
      </c>
      <c r="V208" s="176" cm="1">
        <f t="array" ref="V208">_xlfn.XLOOKUP(V$1,'PY1 Data(H)'!$A$1:$CZ$1,_xlfn.XLOOKUP($A208,'PY1 Data(H)'!$A$1:$A$288,'PY1 Data(H)'!$A$1:$CZ$288))</f>
        <v>0</v>
      </c>
      <c r="W208" s="176" cm="1">
        <f t="array" ref="W208">_xlfn.XLOOKUP(W$1,'PY1 Data(H)'!$A$1:$CZ$1,_xlfn.XLOOKUP($A208,'PY1 Data(H)'!$A$1:$A$288,'PY1 Data(H)'!$A$1:$CZ$288))</f>
        <v>0</v>
      </c>
      <c r="X208" s="176" cm="1">
        <f t="array" ref="X208">_xlfn.XLOOKUP(X$1,'PY1 Data(H)'!$A$1:$CZ$1,_xlfn.XLOOKUP($A208,'PY1 Data(H)'!$A$1:$A$288,'PY1 Data(H)'!$A$1:$CZ$288))</f>
        <v>0</v>
      </c>
      <c r="Y208" s="176" cm="1">
        <f t="array" ref="Y208">_xlfn.XLOOKUP(Y$1,'PY1 Data(H)'!$A$1:$CZ$1,_xlfn.XLOOKUP($A208,'PY1 Data(H)'!$A$1:$A$288,'PY1 Data(H)'!$A$1:$CZ$288))</f>
        <v>0</v>
      </c>
      <c r="Z208" s="176" cm="1">
        <f t="array" ref="Z208">_xlfn.XLOOKUP(Z$1,'PY1 Data(H)'!$A$1:$CZ$1,_xlfn.XLOOKUP($A208,'PY1 Data(H)'!$A$1:$A$288,'PY1 Data(H)'!$A$1:$CZ$288))</f>
        <v>0</v>
      </c>
      <c r="AA208" s="176" cm="1">
        <f t="array" ref="AA208">_xlfn.XLOOKUP(AA$1,'PY1 Data(H)'!$A$1:$CZ$1,_xlfn.XLOOKUP($A208,'PY1 Data(H)'!$A$1:$A$288,'PY1 Data(H)'!$A$1:$CZ$288))</f>
        <v>0</v>
      </c>
      <c r="AB208" s="176" cm="1">
        <f t="array" ref="AB208">_xlfn.XLOOKUP(AB$1,'PY1 Data(H)'!$A$1:$CZ$1,_xlfn.XLOOKUP($A208,'PY1 Data(H)'!$A$1:$A$288,'PY1 Data(H)'!$A$1:$CZ$288))</f>
        <v>0</v>
      </c>
      <c r="AC208" s="176" cm="1">
        <f t="array" ref="AC208">_xlfn.XLOOKUP(AC$1,'PY1 Data(H)'!$A$1:$CZ$1,_xlfn.XLOOKUP($A208,'PY1 Data(H)'!$A$1:$A$288,'PY1 Data(H)'!$A$1:$CZ$288))</f>
        <v>0</v>
      </c>
      <c r="AD208" s="176" cm="1">
        <f t="array" ref="AD208">_xlfn.XLOOKUP(AD$1,'PY1 Data(H)'!$A$1:$CZ$1,_xlfn.XLOOKUP($A208,'PY1 Data(H)'!$A$1:$A$288,'PY1 Data(H)'!$A$1:$CZ$288))</f>
        <v>0</v>
      </c>
      <c r="AE208" s="176" cm="1">
        <f t="array" ref="AE208">_xlfn.XLOOKUP(AE$1,'PY1 Data(H)'!$A$1:$CZ$1,_xlfn.XLOOKUP($A208,'PY1 Data(H)'!$A$1:$A$288,'PY1 Data(H)'!$A$1:$CZ$288))</f>
        <v>0</v>
      </c>
      <c r="AF208" s="176" cm="1">
        <f t="array" ref="AF208">_xlfn.XLOOKUP(AF$1,'PY1 Data(H)'!$A$1:$CZ$1,_xlfn.XLOOKUP($A208,'PY1 Data(H)'!$A$1:$A$288,'PY1 Data(H)'!$A$1:$CZ$288))</f>
        <v>0</v>
      </c>
      <c r="AG208" s="176" cm="1">
        <f t="array" ref="AG208">_xlfn.XLOOKUP(AG$1,'PY1 Data(H)'!$A$1:$CZ$1,_xlfn.XLOOKUP($A208,'PY1 Data(H)'!$A$1:$A$288,'PY1 Data(H)'!$A$1:$CZ$288))</f>
        <v>0</v>
      </c>
      <c r="AH208" s="176" cm="1">
        <f t="array" ref="AH208">_xlfn.XLOOKUP(AH$1,'PY1 Data(H)'!$A$1:$CZ$1,_xlfn.XLOOKUP($A208,'PY1 Data(H)'!$A$1:$A$288,'PY1 Data(H)'!$A$1:$CZ$288))</f>
        <v>0</v>
      </c>
      <c r="AI208" s="176" cm="1">
        <f t="array" ref="AI208">_xlfn.XLOOKUP(AI$1,'PY1 Data(H)'!$A$1:$CZ$1,_xlfn.XLOOKUP($A208,'PY1 Data(H)'!$A$1:$A$288,'PY1 Data(H)'!$A$1:$CZ$288))</f>
        <v>0</v>
      </c>
      <c r="AJ208" s="176" cm="1">
        <f t="array" ref="AJ208">_xlfn.XLOOKUP(AJ$1,'PY1 Data(H)'!$A$1:$CZ$1,_xlfn.XLOOKUP($A208,'PY1 Data(H)'!$A$1:$A$288,'PY1 Data(H)'!$A$1:$CZ$288))</f>
        <v>0</v>
      </c>
      <c r="AK208" s="176" cm="1">
        <f t="array" ref="AK208">_xlfn.XLOOKUP(AK$1,'PY1 Data(H)'!$A$1:$CZ$1,_xlfn.XLOOKUP($A208,'PY1 Data(H)'!$A$1:$A$288,'PY1 Data(H)'!$A$1:$CZ$288))</f>
        <v>0</v>
      </c>
      <c r="AL208" s="176" cm="1">
        <f t="array" ref="AL208">_xlfn.XLOOKUP(AL$1,'PY1 Data(H)'!$A$1:$CZ$1,_xlfn.XLOOKUP($A208,'PY1 Data(H)'!$A$1:$A$288,'PY1 Data(H)'!$A$1:$CZ$288))</f>
        <v>0</v>
      </c>
      <c r="AM208" s="176" cm="1">
        <f t="array" ref="AM208">_xlfn.XLOOKUP(AM$1,'PY1 Data(H)'!$A$1:$CZ$1,_xlfn.XLOOKUP($A208,'PY1 Data(H)'!$A$1:$A$288,'PY1 Data(H)'!$A$1:$CZ$288))</f>
        <v>0</v>
      </c>
      <c r="AN208" s="176" cm="1">
        <f t="array" ref="AN208">_xlfn.XLOOKUP(AN$1,'PY1 Data(H)'!$A$1:$CZ$1,_xlfn.XLOOKUP($A208,'PY1 Data(H)'!$A$1:$A$288,'PY1 Data(H)'!$A$1:$CZ$288))</f>
        <v>0</v>
      </c>
      <c r="AO208" s="176" cm="1">
        <f t="array" ref="AO208">_xlfn.XLOOKUP(AO$1,'PY1 Data(H)'!$A$1:$CZ$1,_xlfn.XLOOKUP($A208,'PY1 Data(H)'!$A$1:$A$288,'PY1 Data(H)'!$A$1:$CZ$288))</f>
        <v>0</v>
      </c>
      <c r="AP208" s="176" cm="1">
        <f t="array" ref="AP208">_xlfn.XLOOKUP(AP$1,'PY1 Data(H)'!$A$1:$CZ$1,_xlfn.XLOOKUP($A208,'PY1 Data(H)'!$A$1:$A$288,'PY1 Data(H)'!$A$1:$CZ$288))</f>
        <v>0</v>
      </c>
      <c r="AQ208" s="176" cm="1">
        <f t="array" ref="AQ208">_xlfn.XLOOKUP(AQ$1,'PY1 Data(H)'!$A$1:$CZ$1,_xlfn.XLOOKUP($A208,'PY1 Data(H)'!$A$1:$A$288,'PY1 Data(H)'!$A$1:$CZ$288))</f>
        <v>0</v>
      </c>
      <c r="AR208" s="176" cm="1">
        <f t="array" ref="AR208">_xlfn.XLOOKUP(AR$1,'PY1 Data(H)'!$A$1:$CZ$1,_xlfn.XLOOKUP($A208,'PY1 Data(H)'!$A$1:$A$288,'PY1 Data(H)'!$A$1:$CZ$288))</f>
        <v>0</v>
      </c>
      <c r="AS208" s="176" cm="1">
        <f t="array" ref="AS208">_xlfn.XLOOKUP(AS$1,'PY1 Data(H)'!$A$1:$CZ$1,_xlfn.XLOOKUP($A208,'PY1 Data(H)'!$A$1:$A$288,'PY1 Data(H)'!$A$1:$CZ$288))</f>
        <v>0</v>
      </c>
      <c r="AT208" s="176" cm="1">
        <f t="array" ref="AT208">_xlfn.XLOOKUP(AT$1,'PY1 Data(H)'!$A$1:$CZ$1,_xlfn.XLOOKUP($A208,'PY1 Data(H)'!$A$1:$A$288,'PY1 Data(H)'!$A$1:$CZ$288))</f>
        <v>0</v>
      </c>
      <c r="AU208" s="176" cm="1">
        <f t="array" ref="AU208">_xlfn.XLOOKUP(AU$1,'PY1 Data(H)'!$A$1:$CZ$1,_xlfn.XLOOKUP($A208,'PY1 Data(H)'!$A$1:$A$288,'PY1 Data(H)'!$A$1:$CZ$288))</f>
        <v>0</v>
      </c>
      <c r="AV208" s="176" cm="1">
        <f t="array" ref="AV208">_xlfn.XLOOKUP(AV$1,'PY1 Data(H)'!$A$1:$CZ$1,_xlfn.XLOOKUP($A208,'PY1 Data(H)'!$A$1:$A$288,'PY1 Data(H)'!$A$1:$CZ$288))</f>
        <v>0</v>
      </c>
      <c r="AW208" s="176" cm="1">
        <f t="array" ref="AW208">_xlfn.XLOOKUP(AW$1,'PY1 Data(H)'!$A$1:$CZ$1,_xlfn.XLOOKUP($A208,'PY1 Data(H)'!$A$1:$A$288,'PY1 Data(H)'!$A$1:$CZ$288))</f>
        <v>0</v>
      </c>
      <c r="AX208" s="176" cm="1">
        <f t="array" ref="AX208">_xlfn.XLOOKUP(AX$1,'PY1 Data(H)'!$A$1:$CZ$1,_xlfn.XLOOKUP($A208,'PY1 Data(H)'!$A$1:$A$288,'PY1 Data(H)'!$A$1:$CZ$288))</f>
        <v>0</v>
      </c>
      <c r="AY208" s="176" cm="1">
        <f t="array" ref="AY208">_xlfn.XLOOKUP(AY$1,'PY1 Data(H)'!$A$1:$CZ$1,_xlfn.XLOOKUP($A208,'PY1 Data(H)'!$A$1:$A$288,'PY1 Data(H)'!$A$1:$CZ$288))</f>
        <v>0</v>
      </c>
      <c r="AZ208" s="176" cm="1">
        <f t="array" ref="AZ208">_xlfn.XLOOKUP(AZ$1,'PY1 Data(H)'!$A$1:$CZ$1,_xlfn.XLOOKUP($A208,'PY1 Data(H)'!$A$1:$A$288,'PY1 Data(H)'!$A$1:$CZ$288))</f>
        <v>0.01</v>
      </c>
      <c r="BA208" s="176" cm="1">
        <f t="array" ref="BA208">_xlfn.XLOOKUP(BA$1,'PY1 Data(H)'!$A$1:$CZ$1,_xlfn.XLOOKUP($A208,'PY1 Data(H)'!$A$1:$A$288,'PY1 Data(H)'!$A$1:$CZ$288))</f>
        <v>0</v>
      </c>
      <c r="BB208" s="176" cm="1">
        <f t="array" ref="BB208">_xlfn.XLOOKUP(BB$1,'PY1 Data(H)'!$A$1:$CZ$1,_xlfn.XLOOKUP($A208,'PY1 Data(H)'!$A$1:$A$288,'PY1 Data(H)'!$A$1:$CZ$288))</f>
        <v>0</v>
      </c>
      <c r="BC208" s="176" cm="1">
        <f t="array" ref="BC208">_xlfn.XLOOKUP(BC$1,'PY1 Data(H)'!$A$1:$CZ$1,_xlfn.XLOOKUP($A208,'PY1 Data(H)'!$A$1:$A$288,'PY1 Data(H)'!$A$1:$CZ$288))</f>
        <v>0</v>
      </c>
      <c r="BD208" s="176" cm="1">
        <f t="array" ref="BD208">_xlfn.XLOOKUP(BD$1,'PY1 Data(H)'!$A$1:$CZ$1,_xlfn.XLOOKUP($A208,'PY1 Data(H)'!$A$1:$A$288,'PY1 Data(H)'!$A$1:$CZ$288))</f>
        <v>0</v>
      </c>
      <c r="BE208" s="176" cm="1">
        <f t="array" ref="BE208">_xlfn.XLOOKUP(BE$1,'PY1 Data(H)'!$A$1:$CZ$1,_xlfn.XLOOKUP($A208,'PY1 Data(H)'!$A$1:$A$288,'PY1 Data(H)'!$A$1:$CZ$288))</f>
        <v>0</v>
      </c>
      <c r="BF208" s="176" cm="1">
        <f t="array" ref="BF208">_xlfn.XLOOKUP(BF$1,'PY1 Data(H)'!$A$1:$CZ$1,_xlfn.XLOOKUP($A208,'PY1 Data(H)'!$A$1:$A$288,'PY1 Data(H)'!$A$1:$CZ$288))</f>
        <v>0</v>
      </c>
      <c r="BG208" s="176" cm="1">
        <f t="array" ref="BG208">_xlfn.XLOOKUP(BG$1,'PY1 Data(H)'!$A$1:$CZ$1,_xlfn.XLOOKUP($A208,'PY1 Data(H)'!$A$1:$A$288,'PY1 Data(H)'!$A$1:$CZ$288))</f>
        <v>0</v>
      </c>
      <c r="BH208" s="176" cm="1">
        <f t="array" ref="BH208">_xlfn.XLOOKUP(BH$1,'PY1 Data(H)'!$A$1:$CZ$1,_xlfn.XLOOKUP($A208,'PY1 Data(H)'!$A$1:$A$288,'PY1 Data(H)'!$A$1:$CZ$288))</f>
        <v>0</v>
      </c>
      <c r="BI208" s="176" cm="1">
        <f t="array" ref="BI208">_xlfn.XLOOKUP(BI$1,'PY1 Data(H)'!$A$1:$CZ$1,_xlfn.XLOOKUP($A208,'PY1 Data(H)'!$A$1:$A$288,'PY1 Data(H)'!$A$1:$CZ$288))</f>
        <v>0</v>
      </c>
      <c r="BJ208" s="176" cm="1">
        <f t="array" ref="BJ208">_xlfn.XLOOKUP(BJ$1,'PY1 Data(H)'!$A$1:$CZ$1,_xlfn.XLOOKUP($A208,'PY1 Data(H)'!$A$1:$A$288,'PY1 Data(H)'!$A$1:$CZ$288))</f>
        <v>0</v>
      </c>
      <c r="BK208" s="176" cm="1">
        <f t="array" ref="BK208">_xlfn.XLOOKUP(BK$1,'PY1 Data(H)'!$A$1:$CZ$1,_xlfn.XLOOKUP($A208,'PY1 Data(H)'!$A$1:$A$288,'PY1 Data(H)'!$A$1:$CZ$288))</f>
        <v>0</v>
      </c>
      <c r="BL208" s="176" cm="1">
        <f t="array" ref="BL208">_xlfn.XLOOKUP(BL$1,'PY1 Data(H)'!$A$1:$CZ$1,_xlfn.XLOOKUP($A208,'PY1 Data(H)'!$A$1:$A$288,'PY1 Data(H)'!$A$1:$CZ$288))</f>
        <v>0</v>
      </c>
      <c r="BM208" s="176" cm="1">
        <f t="array" ref="BM208">_xlfn.XLOOKUP(BM$1,'PY1 Data(H)'!$A$1:$CZ$1,_xlfn.XLOOKUP($A208,'PY1 Data(H)'!$A$1:$A$288,'PY1 Data(H)'!$A$1:$CZ$288))</f>
        <v>0</v>
      </c>
      <c r="BN208" s="176" cm="1">
        <f t="array" ref="BN208">_xlfn.XLOOKUP(BN$1,'PY1 Data(H)'!$A$1:$CZ$1,_xlfn.XLOOKUP($A208,'PY1 Data(H)'!$A$1:$A$288,'PY1 Data(H)'!$A$1:$CZ$288))</f>
        <v>0</v>
      </c>
      <c r="BO208" s="176" cm="1">
        <f t="array" ref="BO208">_xlfn.XLOOKUP(BO$1,'PY1 Data(H)'!$A$1:$CZ$1,_xlfn.XLOOKUP($A208,'PY1 Data(H)'!$A$1:$A$288,'PY1 Data(H)'!$A$1:$CZ$288))</f>
        <v>0</v>
      </c>
      <c r="BP208" s="176" cm="1">
        <f t="array" ref="BP208">_xlfn.XLOOKUP(BP$1,'PY1 Data(H)'!$A$1:$CZ$1,_xlfn.XLOOKUP($A208,'PY1 Data(H)'!$A$1:$A$288,'PY1 Data(H)'!$A$1:$CZ$288))</f>
        <v>0</v>
      </c>
      <c r="BQ208" s="176" cm="1">
        <f t="array" ref="BQ208">_xlfn.XLOOKUP(BQ$1,'PY1 Data(H)'!$A$1:$CZ$1,_xlfn.XLOOKUP($A208,'PY1 Data(H)'!$A$1:$A$288,'PY1 Data(H)'!$A$1:$CZ$288))</f>
        <v>0</v>
      </c>
      <c r="BR208" s="176" cm="1">
        <f t="array" ref="BR208">_xlfn.XLOOKUP(BR$1,'PY1 Data(H)'!$A$1:$CZ$1,_xlfn.XLOOKUP($A208,'PY1 Data(H)'!$A$1:$A$288,'PY1 Data(H)'!$A$1:$CZ$288))</f>
        <v>0</v>
      </c>
      <c r="BS208" s="176" cm="1">
        <f t="array" ref="BS208">_xlfn.XLOOKUP(BS$1,'PY1 Data(H)'!$A$1:$CZ$1,_xlfn.XLOOKUP($A208,'PY1 Data(H)'!$A$1:$A$288,'PY1 Data(H)'!$A$1:$CZ$288))</f>
        <v>0</v>
      </c>
      <c r="BT208" s="176" cm="1">
        <f t="array" ref="BT208">_xlfn.XLOOKUP(BT$1,'PY1 Data(H)'!$A$1:$CZ$1,_xlfn.XLOOKUP($A208,'PY1 Data(H)'!$A$1:$A$288,'PY1 Data(H)'!$A$1:$CZ$288))</f>
        <v>0</v>
      </c>
      <c r="BU208" s="176" cm="1">
        <f t="array" ref="BU208">_xlfn.XLOOKUP(BU$1,'PY1 Data(H)'!$A$1:$CZ$1,_xlfn.XLOOKUP($A208,'PY1 Data(H)'!$A$1:$A$288,'PY1 Data(H)'!$A$1:$CZ$288))</f>
        <v>0</v>
      </c>
      <c r="BV208" s="176" cm="1">
        <f t="array" ref="BV208">_xlfn.XLOOKUP(BV$1,'PY1 Data(H)'!$A$1:$CZ$1,_xlfn.XLOOKUP($A208,'PY1 Data(H)'!$A$1:$A$288,'PY1 Data(H)'!$A$1:$CZ$288))</f>
        <v>0</v>
      </c>
      <c r="BW208" s="176" cm="1">
        <f t="array" ref="BW208">_xlfn.XLOOKUP(BW$1,'PY1 Data(H)'!$A$1:$CZ$1,_xlfn.XLOOKUP($A208,'PY1 Data(H)'!$A$1:$A$288,'PY1 Data(H)'!$A$1:$CZ$288))</f>
        <v>0</v>
      </c>
      <c r="BX208" s="176" cm="1">
        <f t="array" ref="BX208">_xlfn.XLOOKUP(BX$1,'PY1 Data(H)'!$A$1:$CZ$1,_xlfn.XLOOKUP($A208,'PY1 Data(H)'!$A$1:$A$288,'PY1 Data(H)'!$A$1:$CZ$288))</f>
        <v>0</v>
      </c>
      <c r="BY208" s="176" cm="1">
        <f t="array" ref="BY208">_xlfn.XLOOKUP(BY$1,'PY1 Data(H)'!$A$1:$CZ$1,_xlfn.XLOOKUP($A208,'PY1 Data(H)'!$A$1:$A$288,'PY1 Data(H)'!$A$1:$CZ$288))</f>
        <v>0</v>
      </c>
      <c r="BZ208" s="176" cm="1">
        <f t="array" ref="BZ208">_xlfn.XLOOKUP(BZ$1,'PY1 Data(H)'!$A$1:$CZ$1,_xlfn.XLOOKUP($A208,'PY1 Data(H)'!$A$1:$A$288,'PY1 Data(H)'!$A$1:$CZ$288))</f>
        <v>0</v>
      </c>
      <c r="CA208" s="176" cm="1">
        <f t="array" ref="CA208">_xlfn.XLOOKUP(CA$1,'PY1 Data(H)'!$A$1:$CZ$1,_xlfn.XLOOKUP($A208,'PY1 Data(H)'!$A$1:$A$288,'PY1 Data(H)'!$A$1:$CZ$288))</f>
        <v>0</v>
      </c>
      <c r="CB208" s="176" cm="1">
        <f t="array" ref="CB208">_xlfn.XLOOKUP(CB$1,'PY1 Data(H)'!$A$1:$CZ$1,_xlfn.XLOOKUP($A208,'PY1 Data(H)'!$A$1:$A$288,'PY1 Data(H)'!$A$1:$CZ$288))</f>
        <v>0</v>
      </c>
      <c r="CC208" s="176" cm="1">
        <f t="array" ref="CC208">_xlfn.XLOOKUP(CC$1,'PY1 Data(H)'!$A$1:$CZ$1,_xlfn.XLOOKUP($A208,'PY1 Data(H)'!$A$1:$A$288,'PY1 Data(H)'!$A$1:$CZ$288))</f>
        <v>0</v>
      </c>
      <c r="CD208" s="176" cm="1">
        <f t="array" ref="CD208">_xlfn.XLOOKUP(CD$1,'PY1 Data(H)'!$A$1:$CZ$1,_xlfn.XLOOKUP($A208,'PY1 Data(H)'!$A$1:$A$288,'PY1 Data(H)'!$A$1:$CZ$288))</f>
        <v>0</v>
      </c>
      <c r="CE208" s="176" cm="1">
        <f t="array" ref="CE208">_xlfn.XLOOKUP(CE$1,'PY1 Data(H)'!$A$1:$CZ$1,_xlfn.XLOOKUP($A208,'PY1 Data(H)'!$A$1:$A$288,'PY1 Data(H)'!$A$1:$CZ$288))</f>
        <v>0</v>
      </c>
      <c r="CF208" s="176" cm="1">
        <f t="array" ref="CF208">_xlfn.XLOOKUP(CF$1,'PY1 Data(H)'!$A$1:$CZ$1,_xlfn.XLOOKUP($A208,'PY1 Data(H)'!$A$1:$A$288,'PY1 Data(H)'!$A$1:$CZ$288))</f>
        <v>0</v>
      </c>
      <c r="CG208" s="176" cm="1">
        <f t="array" ref="CG208">_xlfn.XLOOKUP(CG$1,'PY1 Data(H)'!$A$1:$CZ$1,_xlfn.XLOOKUP($A208,'PY1 Data(H)'!$A$1:$A$288,'PY1 Data(H)'!$A$1:$CZ$288))</f>
        <v>0</v>
      </c>
      <c r="CH208" s="176" cm="1">
        <f t="array" ref="CH208">_xlfn.XLOOKUP(CH$1,'PY1 Data(H)'!$A$1:$CZ$1,_xlfn.XLOOKUP($A208,'PY1 Data(H)'!$A$1:$A$288,'PY1 Data(H)'!$A$1:$CZ$288))</f>
        <v>0</v>
      </c>
      <c r="CI208" s="176" cm="1">
        <f t="array" ref="CI208">_xlfn.XLOOKUP(CI$1,'PY1 Data(H)'!$A$1:$CZ$1,_xlfn.XLOOKUP($A208,'PY1 Data(H)'!$A$1:$A$288,'PY1 Data(H)'!$A$1:$CZ$288))</f>
        <v>0</v>
      </c>
      <c r="CJ208" s="176" cm="1">
        <f t="array" ref="CJ208">_xlfn.XLOOKUP(CJ$1,'PY1 Data(H)'!$A$1:$CZ$1,_xlfn.XLOOKUP($A208,'PY1 Data(H)'!$A$1:$A$288,'PY1 Data(H)'!$A$1:$CZ$288))</f>
        <v>0</v>
      </c>
      <c r="CK208" s="176" cm="1">
        <f t="array" ref="CK208">_xlfn.XLOOKUP(CK$1,'PY1 Data(H)'!$A$1:$CZ$1,_xlfn.XLOOKUP($A208,'PY1 Data(H)'!$A$1:$A$288,'PY1 Data(H)'!$A$1:$CZ$288))</f>
        <v>0</v>
      </c>
      <c r="CL208" s="176" cm="1">
        <f t="array" ref="CL208">_xlfn.XLOOKUP(CL$1,'PY1 Data(H)'!$A$1:$CZ$1,_xlfn.XLOOKUP($A208,'PY1 Data(H)'!$A$1:$A$288,'PY1 Data(H)'!$A$1:$CZ$288))</f>
        <v>0</v>
      </c>
      <c r="CM208" s="176" cm="1">
        <f t="array" ref="CM208">_xlfn.XLOOKUP(CM$1,'PY1 Data(H)'!$A$1:$CZ$1,_xlfn.XLOOKUP($A208,'PY1 Data(H)'!$A$1:$A$288,'PY1 Data(H)'!$A$1:$CZ$288))</f>
        <v>0</v>
      </c>
      <c r="CN208" s="176" cm="1">
        <f t="array" ref="CN208">_xlfn.XLOOKUP(CN$1,'PY1 Data(H)'!$A$1:$CZ$1,_xlfn.XLOOKUP($A208,'PY1 Data(H)'!$A$1:$A$288,'PY1 Data(H)'!$A$1:$CZ$288))</f>
        <v>0.06</v>
      </c>
      <c r="CO208" s="176" cm="1">
        <f t="array" ref="CO208">_xlfn.XLOOKUP(CO$1,'PY1 Data(H)'!$A$1:$CZ$1,_xlfn.XLOOKUP($A208,'PY1 Data(H)'!$A$1:$A$288,'PY1 Data(H)'!$A$1:$CZ$288))</f>
        <v>0</v>
      </c>
      <c r="CP208" s="176" cm="1">
        <f t="array" ref="CP208">_xlfn.XLOOKUP(CP$1,'PY1 Data(H)'!$A$1:$CZ$1,_xlfn.XLOOKUP($A208,'PY1 Data(H)'!$A$1:$A$288,'PY1 Data(H)'!$A$1:$CZ$288))</f>
        <v>0</v>
      </c>
      <c r="CQ208" s="176" cm="1">
        <f t="array" ref="CQ208">_xlfn.XLOOKUP(CQ$1,'PY1 Data(H)'!$A$1:$CZ$1,_xlfn.XLOOKUP($A208,'PY1 Data(H)'!$A$1:$A$288,'PY1 Data(H)'!$A$1:$CZ$288))</f>
        <v>0</v>
      </c>
      <c r="CR208" s="176" cm="1">
        <f t="array" ref="CR208">_xlfn.XLOOKUP(CR$1,'PY1 Data(H)'!$A$1:$CZ$1,_xlfn.XLOOKUP($A208,'PY1 Data(H)'!$A$1:$A$288,'PY1 Data(H)'!$A$1:$CZ$288))</f>
        <v>0.02</v>
      </c>
      <c r="CS208" s="176" cm="1">
        <f t="array" ref="CS208">_xlfn.XLOOKUP(CS$1,'PY1 Data(H)'!$A$1:$CZ$1,_xlfn.XLOOKUP($A208,'PY1 Data(H)'!$A$1:$A$288,'PY1 Data(H)'!$A$1:$CZ$288))</f>
        <v>0</v>
      </c>
      <c r="CT208" s="176" cm="1">
        <f t="array" ref="CT208">_xlfn.XLOOKUP(CT$1,'PY1 Data(H)'!$A$1:$CZ$1,_xlfn.XLOOKUP($A208,'PY1 Data(H)'!$A$1:$A$288,'PY1 Data(H)'!$A$1:$CZ$288))</f>
        <v>0</v>
      </c>
      <c r="CU208" s="176" cm="1">
        <f t="array" ref="CU208">_xlfn.XLOOKUP(CU$1,'PY1 Data(H)'!$A$1:$CZ$1,_xlfn.XLOOKUP($A208,'PY1 Data(H)'!$A$1:$A$288,'PY1 Data(H)'!$A$1:$CZ$288))</f>
        <v>0</v>
      </c>
      <c r="CV208" s="176" cm="1">
        <f t="array" ref="CV208">_xlfn.XLOOKUP(CV$1,'PY1 Data(H)'!$A$1:$CZ$1,_xlfn.XLOOKUP($A208,'PY1 Data(H)'!$A$1:$A$288,'PY1 Data(H)'!$A$1:$CZ$288))</f>
        <v>0</v>
      </c>
      <c r="CW208" s="176" cm="1">
        <f t="array" ref="CW208">_xlfn.XLOOKUP(CW$1,'PY1 Data(H)'!$A$1:$CZ$1,_xlfn.XLOOKUP($A208,'PY1 Data(H)'!$A$1:$A$288,'PY1 Data(H)'!$A$1:$CZ$288))</f>
        <v>0</v>
      </c>
      <c r="CX208" s="176" cm="1">
        <f t="array" ref="CX208">_xlfn.XLOOKUP(CX$1,'PY1 Data(H)'!$A$1:$CZ$1,_xlfn.XLOOKUP($A208,'PY1 Data(H)'!$A$1:$A$288,'PY1 Data(H)'!$A$1:$CZ$288))</f>
        <v>0</v>
      </c>
      <c r="CY208" s="176" cm="1">
        <f t="array" ref="CY208">_xlfn.XLOOKUP(CY$1,'PY1 Data(H)'!$A$1:$CZ$1,_xlfn.XLOOKUP($A208,'PY1 Data(H)'!$A$1:$A$288,'PY1 Data(H)'!$A$1:$CZ$288))</f>
        <v>0</v>
      </c>
    </row>
    <row r="209" spans="1:103" x14ac:dyDescent="0.3">
      <c r="A209">
        <v>545</v>
      </c>
      <c r="D209" s="176" cm="1">
        <f t="array" ref="D209">_xlfn.XLOOKUP(D$1,'PY1 Data(H)'!$A$1:$CZ$1,_xlfn.XLOOKUP($A209,'PY1 Data(H)'!$A$1:$A$288,'PY1 Data(H)'!$A$1:$CZ$288))</f>
        <v>0</v>
      </c>
      <c r="E209" s="176" cm="1">
        <f t="array" ref="E209">_xlfn.XLOOKUP(E$1,'PY1 Data(H)'!$A$1:$CZ$1,_xlfn.XLOOKUP($A209,'PY1 Data(H)'!$A$1:$A$288,'PY1 Data(H)'!$A$1:$CZ$288))</f>
        <v>0</v>
      </c>
      <c r="F209" s="176" cm="1">
        <f t="array" ref="F209">_xlfn.XLOOKUP(F$1,'PY1 Data(H)'!$A$1:$CZ$1,_xlfn.XLOOKUP($A209,'PY1 Data(H)'!$A$1:$A$288,'PY1 Data(H)'!$A$1:$CZ$288))</f>
        <v>0</v>
      </c>
      <c r="G209" s="176" cm="1">
        <f t="array" ref="G209">_xlfn.XLOOKUP(G$1,'PY1 Data(H)'!$A$1:$CZ$1,_xlfn.XLOOKUP($A209,'PY1 Data(H)'!$A$1:$A$288,'PY1 Data(H)'!$A$1:$CZ$288))</f>
        <v>0</v>
      </c>
      <c r="H209" s="176" cm="1">
        <f t="array" ref="H209">_xlfn.XLOOKUP(H$1,'PY1 Data(H)'!$A$1:$CZ$1,_xlfn.XLOOKUP($A209,'PY1 Data(H)'!$A$1:$A$288,'PY1 Data(H)'!$A$1:$CZ$288))</f>
        <v>0</v>
      </c>
      <c r="I209" s="176" cm="1">
        <f t="array" ref="I209">_xlfn.XLOOKUP(I$1,'PY1 Data(H)'!$A$1:$CZ$1,_xlfn.XLOOKUP($A209,'PY1 Data(H)'!$A$1:$A$288,'PY1 Data(H)'!$A$1:$CZ$288))</f>
        <v>0</v>
      </c>
      <c r="J209" s="176" cm="1">
        <f t="array" ref="J209">_xlfn.XLOOKUP(J$1,'PY1 Data(H)'!$A$1:$CZ$1,_xlfn.XLOOKUP($A209,'PY1 Data(H)'!$A$1:$A$288,'PY1 Data(H)'!$A$1:$CZ$288))</f>
        <v>-0.01</v>
      </c>
      <c r="K209" s="176" cm="1">
        <f t="array" ref="K209">_xlfn.XLOOKUP(K$1,'PY1 Data(H)'!$A$1:$CZ$1,_xlfn.XLOOKUP($A209,'PY1 Data(H)'!$A$1:$A$288,'PY1 Data(H)'!$A$1:$CZ$288))</f>
        <v>0</v>
      </c>
      <c r="L209" s="176" cm="1">
        <f t="array" ref="L209">_xlfn.XLOOKUP(L$1,'PY1 Data(H)'!$A$1:$CZ$1,_xlfn.XLOOKUP($A209,'PY1 Data(H)'!$A$1:$A$288,'PY1 Data(H)'!$A$1:$CZ$288))</f>
        <v>0</v>
      </c>
      <c r="M209" s="176" cm="1">
        <f t="array" ref="M209">_xlfn.XLOOKUP(M$1,'PY1 Data(H)'!$A$1:$CZ$1,_xlfn.XLOOKUP($A209,'PY1 Data(H)'!$A$1:$A$288,'PY1 Data(H)'!$A$1:$CZ$288))</f>
        <v>0</v>
      </c>
      <c r="N209" s="176" cm="1">
        <f t="array" ref="N209">_xlfn.XLOOKUP(N$1,'PY1 Data(H)'!$A$1:$CZ$1,_xlfn.XLOOKUP($A209,'PY1 Data(H)'!$A$1:$A$288,'PY1 Data(H)'!$A$1:$CZ$288))</f>
        <v>0</v>
      </c>
      <c r="O209" s="176" cm="1">
        <f t="array" ref="O209">_xlfn.XLOOKUP(O$1,'PY1 Data(H)'!$A$1:$CZ$1,_xlfn.XLOOKUP($A209,'PY1 Data(H)'!$A$1:$A$288,'PY1 Data(H)'!$A$1:$CZ$288))</f>
        <v>0</v>
      </c>
      <c r="P209" s="176" cm="1">
        <f t="array" ref="P209">_xlfn.XLOOKUP(P$1,'PY1 Data(H)'!$A$1:$CZ$1,_xlfn.XLOOKUP($A209,'PY1 Data(H)'!$A$1:$A$288,'PY1 Data(H)'!$A$1:$CZ$288))</f>
        <v>0</v>
      </c>
      <c r="Q209" s="176" cm="1">
        <f t="array" ref="Q209">_xlfn.XLOOKUP(Q$1,'PY1 Data(H)'!$A$1:$CZ$1,_xlfn.XLOOKUP($A209,'PY1 Data(H)'!$A$1:$A$288,'PY1 Data(H)'!$A$1:$CZ$288))</f>
        <v>0</v>
      </c>
      <c r="R209" s="176" cm="1">
        <f t="array" ref="R209">_xlfn.XLOOKUP(R$1,'PY1 Data(H)'!$A$1:$CZ$1,_xlfn.XLOOKUP($A209,'PY1 Data(H)'!$A$1:$A$288,'PY1 Data(H)'!$A$1:$CZ$288))</f>
        <v>0</v>
      </c>
      <c r="S209" s="176" cm="1">
        <f t="array" ref="S209">_xlfn.XLOOKUP(S$1,'PY1 Data(H)'!$A$1:$CZ$1,_xlfn.XLOOKUP($A209,'PY1 Data(H)'!$A$1:$A$288,'PY1 Data(H)'!$A$1:$CZ$288))</f>
        <v>0</v>
      </c>
      <c r="T209" s="176" cm="1">
        <f t="array" ref="T209">_xlfn.XLOOKUP(T$1,'PY1 Data(H)'!$A$1:$CZ$1,_xlfn.XLOOKUP($A209,'PY1 Data(H)'!$A$1:$A$288,'PY1 Data(H)'!$A$1:$CZ$288))</f>
        <v>0</v>
      </c>
      <c r="U209" s="176" cm="1">
        <f t="array" ref="U209">_xlfn.XLOOKUP(U$1,'PY1 Data(H)'!$A$1:$CZ$1,_xlfn.XLOOKUP($A209,'PY1 Data(H)'!$A$1:$A$288,'PY1 Data(H)'!$A$1:$CZ$288))</f>
        <v>0</v>
      </c>
      <c r="V209" s="176" cm="1">
        <f t="array" ref="V209">_xlfn.XLOOKUP(V$1,'PY1 Data(H)'!$A$1:$CZ$1,_xlfn.XLOOKUP($A209,'PY1 Data(H)'!$A$1:$A$288,'PY1 Data(H)'!$A$1:$CZ$288))</f>
        <v>0</v>
      </c>
      <c r="W209" s="176" cm="1">
        <f t="array" ref="W209">_xlfn.XLOOKUP(W$1,'PY1 Data(H)'!$A$1:$CZ$1,_xlfn.XLOOKUP($A209,'PY1 Data(H)'!$A$1:$A$288,'PY1 Data(H)'!$A$1:$CZ$288))</f>
        <v>0</v>
      </c>
      <c r="X209" s="176" cm="1">
        <f t="array" ref="X209">_xlfn.XLOOKUP(X$1,'PY1 Data(H)'!$A$1:$CZ$1,_xlfn.XLOOKUP($A209,'PY1 Data(H)'!$A$1:$A$288,'PY1 Data(H)'!$A$1:$CZ$288))</f>
        <v>0</v>
      </c>
      <c r="Y209" s="176" cm="1">
        <f t="array" ref="Y209">_xlfn.XLOOKUP(Y$1,'PY1 Data(H)'!$A$1:$CZ$1,_xlfn.XLOOKUP($A209,'PY1 Data(H)'!$A$1:$A$288,'PY1 Data(H)'!$A$1:$CZ$288))</f>
        <v>0</v>
      </c>
      <c r="Z209" s="176" cm="1">
        <f t="array" ref="Z209">_xlfn.XLOOKUP(Z$1,'PY1 Data(H)'!$A$1:$CZ$1,_xlfn.XLOOKUP($A209,'PY1 Data(H)'!$A$1:$A$288,'PY1 Data(H)'!$A$1:$CZ$288))</f>
        <v>0</v>
      </c>
      <c r="AA209" s="176" cm="1">
        <f t="array" ref="AA209">_xlfn.XLOOKUP(AA$1,'PY1 Data(H)'!$A$1:$CZ$1,_xlfn.XLOOKUP($A209,'PY1 Data(H)'!$A$1:$A$288,'PY1 Data(H)'!$A$1:$CZ$288))</f>
        <v>0</v>
      </c>
      <c r="AB209" s="176" cm="1">
        <f t="array" ref="AB209">_xlfn.XLOOKUP(AB$1,'PY1 Data(H)'!$A$1:$CZ$1,_xlfn.XLOOKUP($A209,'PY1 Data(H)'!$A$1:$A$288,'PY1 Data(H)'!$A$1:$CZ$288))</f>
        <v>1.06E-2</v>
      </c>
      <c r="AC209" s="176" cm="1">
        <f t="array" ref="AC209">_xlfn.XLOOKUP(AC$1,'PY1 Data(H)'!$A$1:$CZ$1,_xlfn.XLOOKUP($A209,'PY1 Data(H)'!$A$1:$A$288,'PY1 Data(H)'!$A$1:$CZ$288))</f>
        <v>0</v>
      </c>
      <c r="AD209" s="176" cm="1">
        <f t="array" ref="AD209">_xlfn.XLOOKUP(AD$1,'PY1 Data(H)'!$A$1:$CZ$1,_xlfn.XLOOKUP($A209,'PY1 Data(H)'!$A$1:$A$288,'PY1 Data(H)'!$A$1:$CZ$288))</f>
        <v>0</v>
      </c>
      <c r="AE209" s="176" cm="1">
        <f t="array" ref="AE209">_xlfn.XLOOKUP(AE$1,'PY1 Data(H)'!$A$1:$CZ$1,_xlfn.XLOOKUP($A209,'PY1 Data(H)'!$A$1:$A$288,'PY1 Data(H)'!$A$1:$CZ$288))</f>
        <v>0</v>
      </c>
      <c r="AF209" s="176" cm="1">
        <f t="array" ref="AF209">_xlfn.XLOOKUP(AF$1,'PY1 Data(H)'!$A$1:$CZ$1,_xlfn.XLOOKUP($A209,'PY1 Data(H)'!$A$1:$A$288,'PY1 Data(H)'!$A$1:$CZ$288))</f>
        <v>0</v>
      </c>
      <c r="AG209" s="176" cm="1">
        <f t="array" ref="AG209">_xlfn.XLOOKUP(AG$1,'PY1 Data(H)'!$A$1:$CZ$1,_xlfn.XLOOKUP($A209,'PY1 Data(H)'!$A$1:$A$288,'PY1 Data(H)'!$A$1:$CZ$288))</f>
        <v>0</v>
      </c>
      <c r="AH209" s="176" cm="1">
        <f t="array" ref="AH209">_xlfn.XLOOKUP(AH$1,'PY1 Data(H)'!$A$1:$CZ$1,_xlfn.XLOOKUP($A209,'PY1 Data(H)'!$A$1:$A$288,'PY1 Data(H)'!$A$1:$CZ$288))</f>
        <v>0</v>
      </c>
      <c r="AI209" s="176" cm="1">
        <f t="array" ref="AI209">_xlfn.XLOOKUP(AI$1,'PY1 Data(H)'!$A$1:$CZ$1,_xlfn.XLOOKUP($A209,'PY1 Data(H)'!$A$1:$A$288,'PY1 Data(H)'!$A$1:$CZ$288))</f>
        <v>0.01</v>
      </c>
      <c r="AJ209" s="176" cm="1">
        <f t="array" ref="AJ209">_xlfn.XLOOKUP(AJ$1,'PY1 Data(H)'!$A$1:$CZ$1,_xlfn.XLOOKUP($A209,'PY1 Data(H)'!$A$1:$A$288,'PY1 Data(H)'!$A$1:$CZ$288))</f>
        <v>0</v>
      </c>
      <c r="AK209" s="176" cm="1">
        <f t="array" ref="AK209">_xlfn.XLOOKUP(AK$1,'PY1 Data(H)'!$A$1:$CZ$1,_xlfn.XLOOKUP($A209,'PY1 Data(H)'!$A$1:$A$288,'PY1 Data(H)'!$A$1:$CZ$288))</f>
        <v>0</v>
      </c>
      <c r="AL209" s="176" cm="1">
        <f t="array" ref="AL209">_xlfn.XLOOKUP(AL$1,'PY1 Data(H)'!$A$1:$CZ$1,_xlfn.XLOOKUP($A209,'PY1 Data(H)'!$A$1:$A$288,'PY1 Data(H)'!$A$1:$CZ$288))</f>
        <v>0</v>
      </c>
      <c r="AM209" s="176" cm="1">
        <f t="array" ref="AM209">_xlfn.XLOOKUP(AM$1,'PY1 Data(H)'!$A$1:$CZ$1,_xlfn.XLOOKUP($A209,'PY1 Data(H)'!$A$1:$A$288,'PY1 Data(H)'!$A$1:$CZ$288))</f>
        <v>0</v>
      </c>
      <c r="AN209" s="176" cm="1">
        <f t="array" ref="AN209">_xlfn.XLOOKUP(AN$1,'PY1 Data(H)'!$A$1:$CZ$1,_xlfn.XLOOKUP($A209,'PY1 Data(H)'!$A$1:$A$288,'PY1 Data(H)'!$A$1:$CZ$288))</f>
        <v>0</v>
      </c>
      <c r="AO209" s="176" cm="1">
        <f t="array" ref="AO209">_xlfn.XLOOKUP(AO$1,'PY1 Data(H)'!$A$1:$CZ$1,_xlfn.XLOOKUP($A209,'PY1 Data(H)'!$A$1:$A$288,'PY1 Data(H)'!$A$1:$CZ$288))</f>
        <v>0</v>
      </c>
      <c r="AP209" s="176" cm="1">
        <f t="array" ref="AP209">_xlfn.XLOOKUP(AP$1,'PY1 Data(H)'!$A$1:$CZ$1,_xlfn.XLOOKUP($A209,'PY1 Data(H)'!$A$1:$A$288,'PY1 Data(H)'!$A$1:$CZ$288))</f>
        <v>0</v>
      </c>
      <c r="AQ209" s="176" cm="1">
        <f t="array" ref="AQ209">_xlfn.XLOOKUP(AQ$1,'PY1 Data(H)'!$A$1:$CZ$1,_xlfn.XLOOKUP($A209,'PY1 Data(H)'!$A$1:$A$288,'PY1 Data(H)'!$A$1:$CZ$288))</f>
        <v>0</v>
      </c>
      <c r="AR209" s="176" cm="1">
        <f t="array" ref="AR209">_xlfn.XLOOKUP(AR$1,'PY1 Data(H)'!$A$1:$CZ$1,_xlfn.XLOOKUP($A209,'PY1 Data(H)'!$A$1:$A$288,'PY1 Data(H)'!$A$1:$CZ$288))</f>
        <v>0</v>
      </c>
      <c r="AS209" s="176" cm="1">
        <f t="array" ref="AS209">_xlfn.XLOOKUP(AS$1,'PY1 Data(H)'!$A$1:$CZ$1,_xlfn.XLOOKUP($A209,'PY1 Data(H)'!$A$1:$A$288,'PY1 Data(H)'!$A$1:$CZ$288))</f>
        <v>0</v>
      </c>
      <c r="AT209" s="176" cm="1">
        <f t="array" ref="AT209">_xlfn.XLOOKUP(AT$1,'PY1 Data(H)'!$A$1:$CZ$1,_xlfn.XLOOKUP($A209,'PY1 Data(H)'!$A$1:$A$288,'PY1 Data(H)'!$A$1:$CZ$288))</f>
        <v>0</v>
      </c>
      <c r="AU209" s="176" cm="1">
        <f t="array" ref="AU209">_xlfn.XLOOKUP(AU$1,'PY1 Data(H)'!$A$1:$CZ$1,_xlfn.XLOOKUP($A209,'PY1 Data(H)'!$A$1:$A$288,'PY1 Data(H)'!$A$1:$CZ$288))</f>
        <v>0</v>
      </c>
      <c r="AV209" s="176" cm="1">
        <f t="array" ref="AV209">_xlfn.XLOOKUP(AV$1,'PY1 Data(H)'!$A$1:$CZ$1,_xlfn.XLOOKUP($A209,'PY1 Data(H)'!$A$1:$A$288,'PY1 Data(H)'!$A$1:$CZ$288))</f>
        <v>0</v>
      </c>
      <c r="AW209" s="176" cm="1">
        <f t="array" ref="AW209">_xlfn.XLOOKUP(AW$1,'PY1 Data(H)'!$A$1:$CZ$1,_xlfn.XLOOKUP($A209,'PY1 Data(H)'!$A$1:$A$288,'PY1 Data(H)'!$A$1:$CZ$288))</f>
        <v>0</v>
      </c>
      <c r="AX209" s="176" cm="1">
        <f t="array" ref="AX209">_xlfn.XLOOKUP(AX$1,'PY1 Data(H)'!$A$1:$CZ$1,_xlfn.XLOOKUP($A209,'PY1 Data(H)'!$A$1:$A$288,'PY1 Data(H)'!$A$1:$CZ$288))</f>
        <v>0</v>
      </c>
      <c r="AY209" s="176" cm="1">
        <f t="array" ref="AY209">_xlfn.XLOOKUP(AY$1,'PY1 Data(H)'!$A$1:$CZ$1,_xlfn.XLOOKUP($A209,'PY1 Data(H)'!$A$1:$A$288,'PY1 Data(H)'!$A$1:$CZ$288))</f>
        <v>0</v>
      </c>
      <c r="AZ209" s="176" cm="1">
        <f t="array" ref="AZ209">_xlfn.XLOOKUP(AZ$1,'PY1 Data(H)'!$A$1:$CZ$1,_xlfn.XLOOKUP($A209,'PY1 Data(H)'!$A$1:$A$288,'PY1 Data(H)'!$A$1:$CZ$288))</f>
        <v>0</v>
      </c>
      <c r="BA209" s="176" cm="1">
        <f t="array" ref="BA209">_xlfn.XLOOKUP(BA$1,'PY1 Data(H)'!$A$1:$CZ$1,_xlfn.XLOOKUP($A209,'PY1 Data(H)'!$A$1:$A$288,'PY1 Data(H)'!$A$1:$CZ$288))</f>
        <v>0</v>
      </c>
      <c r="BB209" s="176" cm="1">
        <f t="array" ref="BB209">_xlfn.XLOOKUP(BB$1,'PY1 Data(H)'!$A$1:$CZ$1,_xlfn.XLOOKUP($A209,'PY1 Data(H)'!$A$1:$A$288,'PY1 Data(H)'!$A$1:$CZ$288))</f>
        <v>0</v>
      </c>
      <c r="BC209" s="176" cm="1">
        <f t="array" ref="BC209">_xlfn.XLOOKUP(BC$1,'PY1 Data(H)'!$A$1:$CZ$1,_xlfn.XLOOKUP($A209,'PY1 Data(H)'!$A$1:$A$288,'PY1 Data(H)'!$A$1:$CZ$288))</f>
        <v>0</v>
      </c>
      <c r="BD209" s="176" cm="1">
        <f t="array" ref="BD209">_xlfn.XLOOKUP(BD$1,'PY1 Data(H)'!$A$1:$CZ$1,_xlfn.XLOOKUP($A209,'PY1 Data(H)'!$A$1:$A$288,'PY1 Data(H)'!$A$1:$CZ$288))</f>
        <v>0</v>
      </c>
      <c r="BE209" s="176" cm="1">
        <f t="array" ref="BE209">_xlfn.XLOOKUP(BE$1,'PY1 Data(H)'!$A$1:$CZ$1,_xlfn.XLOOKUP($A209,'PY1 Data(H)'!$A$1:$A$288,'PY1 Data(H)'!$A$1:$CZ$288))</f>
        <v>0</v>
      </c>
      <c r="BF209" s="176" cm="1">
        <f t="array" ref="BF209">_xlfn.XLOOKUP(BF$1,'PY1 Data(H)'!$A$1:$CZ$1,_xlfn.XLOOKUP($A209,'PY1 Data(H)'!$A$1:$A$288,'PY1 Data(H)'!$A$1:$CZ$288))</f>
        <v>0.02</v>
      </c>
      <c r="BG209" s="176" cm="1">
        <f t="array" ref="BG209">_xlfn.XLOOKUP(BG$1,'PY1 Data(H)'!$A$1:$CZ$1,_xlfn.XLOOKUP($A209,'PY1 Data(H)'!$A$1:$A$288,'PY1 Data(H)'!$A$1:$CZ$288))</f>
        <v>2.53E-2</v>
      </c>
      <c r="BH209" s="176" cm="1">
        <f t="array" ref="BH209">_xlfn.XLOOKUP(BH$1,'PY1 Data(H)'!$A$1:$CZ$1,_xlfn.XLOOKUP($A209,'PY1 Data(H)'!$A$1:$A$288,'PY1 Data(H)'!$A$1:$CZ$288))</f>
        <v>0</v>
      </c>
      <c r="BI209" s="176" cm="1">
        <f t="array" ref="BI209">_xlfn.XLOOKUP(BI$1,'PY1 Data(H)'!$A$1:$CZ$1,_xlfn.XLOOKUP($A209,'PY1 Data(H)'!$A$1:$A$288,'PY1 Data(H)'!$A$1:$CZ$288))</f>
        <v>0</v>
      </c>
      <c r="BJ209" s="176" cm="1">
        <f t="array" ref="BJ209">_xlfn.XLOOKUP(BJ$1,'PY1 Data(H)'!$A$1:$CZ$1,_xlfn.XLOOKUP($A209,'PY1 Data(H)'!$A$1:$A$288,'PY1 Data(H)'!$A$1:$CZ$288))</f>
        <v>0</v>
      </c>
      <c r="BK209" s="176" cm="1">
        <f t="array" ref="BK209">_xlfn.XLOOKUP(BK$1,'PY1 Data(H)'!$A$1:$CZ$1,_xlfn.XLOOKUP($A209,'PY1 Data(H)'!$A$1:$A$288,'PY1 Data(H)'!$A$1:$CZ$288))</f>
        <v>0</v>
      </c>
      <c r="BL209" s="176" cm="1">
        <f t="array" ref="BL209">_xlfn.XLOOKUP(BL$1,'PY1 Data(H)'!$A$1:$CZ$1,_xlfn.XLOOKUP($A209,'PY1 Data(H)'!$A$1:$A$288,'PY1 Data(H)'!$A$1:$CZ$288))</f>
        <v>0</v>
      </c>
      <c r="BM209" s="176" cm="1">
        <f t="array" ref="BM209">_xlfn.XLOOKUP(BM$1,'PY1 Data(H)'!$A$1:$CZ$1,_xlfn.XLOOKUP($A209,'PY1 Data(H)'!$A$1:$A$288,'PY1 Data(H)'!$A$1:$CZ$288))</f>
        <v>0</v>
      </c>
      <c r="BN209" s="176" cm="1">
        <f t="array" ref="BN209">_xlfn.XLOOKUP(BN$1,'PY1 Data(H)'!$A$1:$CZ$1,_xlfn.XLOOKUP($A209,'PY1 Data(H)'!$A$1:$A$288,'PY1 Data(H)'!$A$1:$CZ$288))</f>
        <v>0</v>
      </c>
      <c r="BO209" s="176" cm="1">
        <f t="array" ref="BO209">_xlfn.XLOOKUP(BO$1,'PY1 Data(H)'!$A$1:$CZ$1,_xlfn.XLOOKUP($A209,'PY1 Data(H)'!$A$1:$A$288,'PY1 Data(H)'!$A$1:$CZ$288))</f>
        <v>0</v>
      </c>
      <c r="BP209" s="176" cm="1">
        <f t="array" ref="BP209">_xlfn.XLOOKUP(BP$1,'PY1 Data(H)'!$A$1:$CZ$1,_xlfn.XLOOKUP($A209,'PY1 Data(H)'!$A$1:$A$288,'PY1 Data(H)'!$A$1:$CZ$288))</f>
        <v>0</v>
      </c>
      <c r="BQ209" s="176" cm="1">
        <f t="array" ref="BQ209">_xlfn.XLOOKUP(BQ$1,'PY1 Data(H)'!$A$1:$CZ$1,_xlfn.XLOOKUP($A209,'PY1 Data(H)'!$A$1:$A$288,'PY1 Data(H)'!$A$1:$CZ$288))</f>
        <v>0</v>
      </c>
      <c r="BR209" s="176" cm="1">
        <f t="array" ref="BR209">_xlfn.XLOOKUP(BR$1,'PY1 Data(H)'!$A$1:$CZ$1,_xlfn.XLOOKUP($A209,'PY1 Data(H)'!$A$1:$A$288,'PY1 Data(H)'!$A$1:$CZ$288))</f>
        <v>0</v>
      </c>
      <c r="BS209" s="176" cm="1">
        <f t="array" ref="BS209">_xlfn.XLOOKUP(BS$1,'PY1 Data(H)'!$A$1:$CZ$1,_xlfn.XLOOKUP($A209,'PY1 Data(H)'!$A$1:$A$288,'PY1 Data(H)'!$A$1:$CZ$288))</f>
        <v>0</v>
      </c>
      <c r="BT209" s="176" cm="1">
        <f t="array" ref="BT209">_xlfn.XLOOKUP(BT$1,'PY1 Data(H)'!$A$1:$CZ$1,_xlfn.XLOOKUP($A209,'PY1 Data(H)'!$A$1:$A$288,'PY1 Data(H)'!$A$1:$CZ$288))</f>
        <v>0</v>
      </c>
      <c r="BU209" s="176" cm="1">
        <f t="array" ref="BU209">_xlfn.XLOOKUP(BU$1,'PY1 Data(H)'!$A$1:$CZ$1,_xlfn.XLOOKUP($A209,'PY1 Data(H)'!$A$1:$A$288,'PY1 Data(H)'!$A$1:$CZ$288))</f>
        <v>0</v>
      </c>
      <c r="BV209" s="176" cm="1">
        <f t="array" ref="BV209">_xlfn.XLOOKUP(BV$1,'PY1 Data(H)'!$A$1:$CZ$1,_xlfn.XLOOKUP($A209,'PY1 Data(H)'!$A$1:$A$288,'PY1 Data(H)'!$A$1:$CZ$288))</f>
        <v>0</v>
      </c>
      <c r="BW209" s="176" cm="1">
        <f t="array" ref="BW209">_xlfn.XLOOKUP(BW$1,'PY1 Data(H)'!$A$1:$CZ$1,_xlfn.XLOOKUP($A209,'PY1 Data(H)'!$A$1:$A$288,'PY1 Data(H)'!$A$1:$CZ$288))</f>
        <v>0</v>
      </c>
      <c r="BX209" s="176" cm="1">
        <f t="array" ref="BX209">_xlfn.XLOOKUP(BX$1,'PY1 Data(H)'!$A$1:$CZ$1,_xlfn.XLOOKUP($A209,'PY1 Data(H)'!$A$1:$A$288,'PY1 Data(H)'!$A$1:$CZ$288))</f>
        <v>0</v>
      </c>
      <c r="BY209" s="176" cm="1">
        <f t="array" ref="BY209">_xlfn.XLOOKUP(BY$1,'PY1 Data(H)'!$A$1:$CZ$1,_xlfn.XLOOKUP($A209,'PY1 Data(H)'!$A$1:$A$288,'PY1 Data(H)'!$A$1:$CZ$288))</f>
        <v>4.4000000000000003E-3</v>
      </c>
      <c r="BZ209" s="176" cm="1">
        <f t="array" ref="BZ209">_xlfn.XLOOKUP(BZ$1,'PY1 Data(H)'!$A$1:$CZ$1,_xlfn.XLOOKUP($A209,'PY1 Data(H)'!$A$1:$A$288,'PY1 Data(H)'!$A$1:$CZ$288))</f>
        <v>1.04E-2</v>
      </c>
      <c r="CA209" s="176" cm="1">
        <f t="array" ref="CA209">_xlfn.XLOOKUP(CA$1,'PY1 Data(H)'!$A$1:$CZ$1,_xlfn.XLOOKUP($A209,'PY1 Data(H)'!$A$1:$A$288,'PY1 Data(H)'!$A$1:$CZ$288))</f>
        <v>0</v>
      </c>
      <c r="CB209" s="176" cm="1">
        <f t="array" ref="CB209">_xlfn.XLOOKUP(CB$1,'PY1 Data(H)'!$A$1:$CZ$1,_xlfn.XLOOKUP($A209,'PY1 Data(H)'!$A$1:$A$288,'PY1 Data(H)'!$A$1:$CZ$288))</f>
        <v>0</v>
      </c>
      <c r="CC209" s="176" cm="1">
        <f t="array" ref="CC209">_xlfn.XLOOKUP(CC$1,'PY1 Data(H)'!$A$1:$CZ$1,_xlfn.XLOOKUP($A209,'PY1 Data(H)'!$A$1:$A$288,'PY1 Data(H)'!$A$1:$CZ$288))</f>
        <v>0</v>
      </c>
      <c r="CD209" s="176" cm="1">
        <f t="array" ref="CD209">_xlfn.XLOOKUP(CD$1,'PY1 Data(H)'!$A$1:$CZ$1,_xlfn.XLOOKUP($A209,'PY1 Data(H)'!$A$1:$A$288,'PY1 Data(H)'!$A$1:$CZ$288))</f>
        <v>0</v>
      </c>
      <c r="CE209" s="176" cm="1">
        <f t="array" ref="CE209">_xlfn.XLOOKUP(CE$1,'PY1 Data(H)'!$A$1:$CZ$1,_xlfn.XLOOKUP($A209,'PY1 Data(H)'!$A$1:$A$288,'PY1 Data(H)'!$A$1:$CZ$288))</f>
        <v>0</v>
      </c>
      <c r="CF209" s="176" cm="1">
        <f t="array" ref="CF209">_xlfn.XLOOKUP(CF$1,'PY1 Data(H)'!$A$1:$CZ$1,_xlfn.XLOOKUP($A209,'PY1 Data(H)'!$A$1:$A$288,'PY1 Data(H)'!$A$1:$CZ$288))</f>
        <v>0</v>
      </c>
      <c r="CG209" s="176" cm="1">
        <f t="array" ref="CG209">_xlfn.XLOOKUP(CG$1,'PY1 Data(H)'!$A$1:$CZ$1,_xlfn.XLOOKUP($A209,'PY1 Data(H)'!$A$1:$A$288,'PY1 Data(H)'!$A$1:$CZ$288))</f>
        <v>0</v>
      </c>
      <c r="CH209" s="176" cm="1">
        <f t="array" ref="CH209">_xlfn.XLOOKUP(CH$1,'PY1 Data(H)'!$A$1:$CZ$1,_xlfn.XLOOKUP($A209,'PY1 Data(H)'!$A$1:$A$288,'PY1 Data(H)'!$A$1:$CZ$288))</f>
        <v>0</v>
      </c>
      <c r="CI209" s="176" cm="1">
        <f t="array" ref="CI209">_xlfn.XLOOKUP(CI$1,'PY1 Data(H)'!$A$1:$CZ$1,_xlfn.XLOOKUP($A209,'PY1 Data(H)'!$A$1:$A$288,'PY1 Data(H)'!$A$1:$CZ$288))</f>
        <v>0</v>
      </c>
      <c r="CJ209" s="176" cm="1">
        <f t="array" ref="CJ209">_xlfn.XLOOKUP(CJ$1,'PY1 Data(H)'!$A$1:$CZ$1,_xlfn.XLOOKUP($A209,'PY1 Data(H)'!$A$1:$A$288,'PY1 Data(H)'!$A$1:$CZ$288))</f>
        <v>0</v>
      </c>
      <c r="CK209" s="176" cm="1">
        <f t="array" ref="CK209">_xlfn.XLOOKUP(CK$1,'PY1 Data(H)'!$A$1:$CZ$1,_xlfn.XLOOKUP($A209,'PY1 Data(H)'!$A$1:$A$288,'PY1 Data(H)'!$A$1:$CZ$288))</f>
        <v>0</v>
      </c>
      <c r="CL209" s="176" cm="1">
        <f t="array" ref="CL209">_xlfn.XLOOKUP(CL$1,'PY1 Data(H)'!$A$1:$CZ$1,_xlfn.XLOOKUP($A209,'PY1 Data(H)'!$A$1:$A$288,'PY1 Data(H)'!$A$1:$CZ$288))</f>
        <v>0</v>
      </c>
      <c r="CM209" s="176" cm="1">
        <f t="array" ref="CM209">_xlfn.XLOOKUP(CM$1,'PY1 Data(H)'!$A$1:$CZ$1,_xlfn.XLOOKUP($A209,'PY1 Data(H)'!$A$1:$A$288,'PY1 Data(H)'!$A$1:$CZ$288))</f>
        <v>0</v>
      </c>
      <c r="CN209" s="176" cm="1">
        <f t="array" ref="CN209">_xlfn.XLOOKUP(CN$1,'PY1 Data(H)'!$A$1:$CZ$1,_xlfn.XLOOKUP($A209,'PY1 Data(H)'!$A$1:$A$288,'PY1 Data(H)'!$A$1:$CZ$288))</f>
        <v>0.01</v>
      </c>
      <c r="CO209" s="176" cm="1">
        <f t="array" ref="CO209">_xlfn.XLOOKUP(CO$1,'PY1 Data(H)'!$A$1:$CZ$1,_xlfn.XLOOKUP($A209,'PY1 Data(H)'!$A$1:$A$288,'PY1 Data(H)'!$A$1:$CZ$288))</f>
        <v>0</v>
      </c>
      <c r="CP209" s="176" cm="1">
        <f t="array" ref="CP209">_xlfn.XLOOKUP(CP$1,'PY1 Data(H)'!$A$1:$CZ$1,_xlfn.XLOOKUP($A209,'PY1 Data(H)'!$A$1:$A$288,'PY1 Data(H)'!$A$1:$CZ$288))</f>
        <v>0</v>
      </c>
      <c r="CQ209" s="176" cm="1">
        <f t="array" ref="CQ209">_xlfn.XLOOKUP(CQ$1,'PY1 Data(H)'!$A$1:$CZ$1,_xlfn.XLOOKUP($A209,'PY1 Data(H)'!$A$1:$A$288,'PY1 Data(H)'!$A$1:$CZ$288))</f>
        <v>0</v>
      </c>
      <c r="CR209" s="176" cm="1">
        <f t="array" ref="CR209">_xlfn.XLOOKUP(CR$1,'PY1 Data(H)'!$A$1:$CZ$1,_xlfn.XLOOKUP($A209,'PY1 Data(H)'!$A$1:$A$288,'PY1 Data(H)'!$A$1:$CZ$288))</f>
        <v>0</v>
      </c>
      <c r="CS209" s="176" cm="1">
        <f t="array" ref="CS209">_xlfn.XLOOKUP(CS$1,'PY1 Data(H)'!$A$1:$CZ$1,_xlfn.XLOOKUP($A209,'PY1 Data(H)'!$A$1:$A$288,'PY1 Data(H)'!$A$1:$CZ$288))</f>
        <v>0</v>
      </c>
      <c r="CT209" s="176" cm="1">
        <f t="array" ref="CT209">_xlfn.XLOOKUP(CT$1,'PY1 Data(H)'!$A$1:$CZ$1,_xlfn.XLOOKUP($A209,'PY1 Data(H)'!$A$1:$A$288,'PY1 Data(H)'!$A$1:$CZ$288))</f>
        <v>0</v>
      </c>
      <c r="CU209" s="176" cm="1">
        <f t="array" ref="CU209">_xlfn.XLOOKUP(CU$1,'PY1 Data(H)'!$A$1:$CZ$1,_xlfn.XLOOKUP($A209,'PY1 Data(H)'!$A$1:$A$288,'PY1 Data(H)'!$A$1:$CZ$288))</f>
        <v>4.3999999999999997E-2</v>
      </c>
      <c r="CV209" s="176" cm="1">
        <f t="array" ref="CV209">_xlfn.XLOOKUP(CV$1,'PY1 Data(H)'!$A$1:$CZ$1,_xlfn.XLOOKUP($A209,'PY1 Data(H)'!$A$1:$A$288,'PY1 Data(H)'!$A$1:$CZ$288))</f>
        <v>0</v>
      </c>
      <c r="CW209" s="176" cm="1">
        <f t="array" ref="CW209">_xlfn.XLOOKUP(CW$1,'PY1 Data(H)'!$A$1:$CZ$1,_xlfn.XLOOKUP($A209,'PY1 Data(H)'!$A$1:$A$288,'PY1 Data(H)'!$A$1:$CZ$288))</f>
        <v>0</v>
      </c>
      <c r="CX209" s="176" cm="1">
        <f t="array" ref="CX209">_xlfn.XLOOKUP(CX$1,'PY1 Data(H)'!$A$1:$CZ$1,_xlfn.XLOOKUP($A209,'PY1 Data(H)'!$A$1:$A$288,'PY1 Data(H)'!$A$1:$CZ$288))</f>
        <v>0</v>
      </c>
      <c r="CY209" s="176" cm="1">
        <f t="array" ref="CY209">_xlfn.XLOOKUP(CY$1,'PY1 Data(H)'!$A$1:$CZ$1,_xlfn.XLOOKUP($A209,'PY1 Data(H)'!$A$1:$A$288,'PY1 Data(H)'!$A$1:$CZ$288))</f>
        <v>0</v>
      </c>
    </row>
    <row r="210" spans="1:103" x14ac:dyDescent="0.3">
      <c r="A210">
        <v>991</v>
      </c>
      <c r="D210" s="176" cm="1">
        <f t="array" ref="D210">_xlfn.XLOOKUP(D$1,'PY1 Data(H)'!$A$1:$CZ$1,_xlfn.XLOOKUP($A210,'PY1 Data(H)'!$A$1:$A$288,'PY1 Data(H)'!$A$1:$CZ$288))</f>
        <v>23</v>
      </c>
      <c r="E210" s="176" cm="1">
        <f t="array" ref="E210">_xlfn.XLOOKUP(E$1,'PY1 Data(H)'!$A$1:$CZ$1,_xlfn.XLOOKUP($A210,'PY1 Data(H)'!$A$1:$A$288,'PY1 Data(H)'!$A$1:$CZ$288))</f>
        <v>23</v>
      </c>
      <c r="F210" s="176" cm="1">
        <f t="array" ref="F210">_xlfn.XLOOKUP(F$1,'PY1 Data(H)'!$A$1:$CZ$1,_xlfn.XLOOKUP($A210,'PY1 Data(H)'!$A$1:$A$288,'PY1 Data(H)'!$A$1:$CZ$288))</f>
        <v>23</v>
      </c>
      <c r="G210" s="176" cm="1">
        <f t="array" ref="G210">_xlfn.XLOOKUP(G$1,'PY1 Data(H)'!$A$1:$CZ$1,_xlfn.XLOOKUP($A210,'PY1 Data(H)'!$A$1:$A$288,'PY1 Data(H)'!$A$1:$CZ$288))</f>
        <v>0</v>
      </c>
      <c r="H210" s="176" cm="1">
        <f t="array" ref="H210">_xlfn.XLOOKUP(H$1,'PY1 Data(H)'!$A$1:$CZ$1,_xlfn.XLOOKUP($A210,'PY1 Data(H)'!$A$1:$A$288,'PY1 Data(H)'!$A$1:$CZ$288))</f>
        <v>23</v>
      </c>
      <c r="I210" s="176" cm="1">
        <f t="array" ref="I210">_xlfn.XLOOKUP(I$1,'PY1 Data(H)'!$A$1:$CZ$1,_xlfn.XLOOKUP($A210,'PY1 Data(H)'!$A$1:$A$288,'PY1 Data(H)'!$A$1:$CZ$288))</f>
        <v>20</v>
      </c>
      <c r="J210" s="176" cm="1">
        <f t="array" ref="J210">_xlfn.XLOOKUP(J$1,'PY1 Data(H)'!$A$1:$CZ$1,_xlfn.XLOOKUP($A210,'PY1 Data(H)'!$A$1:$A$288,'PY1 Data(H)'!$A$1:$CZ$288))</f>
        <v>0</v>
      </c>
      <c r="K210" s="176" cm="1">
        <f t="array" ref="K210">_xlfn.XLOOKUP(K$1,'PY1 Data(H)'!$A$1:$CZ$1,_xlfn.XLOOKUP($A210,'PY1 Data(H)'!$A$1:$A$288,'PY1 Data(H)'!$A$1:$CZ$288))</f>
        <v>23</v>
      </c>
      <c r="L210" s="176" cm="1">
        <f t="array" ref="L210">_xlfn.XLOOKUP(L$1,'PY1 Data(H)'!$A$1:$CZ$1,_xlfn.XLOOKUP($A210,'PY1 Data(H)'!$A$1:$A$288,'PY1 Data(H)'!$A$1:$CZ$288))</f>
        <v>22</v>
      </c>
      <c r="M210" s="176" cm="1">
        <f t="array" ref="M210">_xlfn.XLOOKUP(M$1,'PY1 Data(H)'!$A$1:$CZ$1,_xlfn.XLOOKUP($A210,'PY1 Data(H)'!$A$1:$A$288,'PY1 Data(H)'!$A$1:$CZ$288))</f>
        <v>23</v>
      </c>
      <c r="N210" s="176" cm="1">
        <f t="array" ref="N210">_xlfn.XLOOKUP(N$1,'PY1 Data(H)'!$A$1:$CZ$1,_xlfn.XLOOKUP($A210,'PY1 Data(H)'!$A$1:$A$288,'PY1 Data(H)'!$A$1:$CZ$288))</f>
        <v>0</v>
      </c>
      <c r="O210" s="176" cm="1">
        <f t="array" ref="O210">_xlfn.XLOOKUP(O$1,'PY1 Data(H)'!$A$1:$CZ$1,_xlfn.XLOOKUP($A210,'PY1 Data(H)'!$A$1:$A$288,'PY1 Data(H)'!$A$1:$CZ$288))</f>
        <v>23</v>
      </c>
      <c r="P210" s="176" cm="1">
        <f t="array" ref="P210">_xlfn.XLOOKUP(P$1,'PY1 Data(H)'!$A$1:$CZ$1,_xlfn.XLOOKUP($A210,'PY1 Data(H)'!$A$1:$A$288,'PY1 Data(H)'!$A$1:$CZ$288))</f>
        <v>23</v>
      </c>
      <c r="Q210" s="176" cm="1">
        <f t="array" ref="Q210">_xlfn.XLOOKUP(Q$1,'PY1 Data(H)'!$A$1:$CZ$1,_xlfn.XLOOKUP($A210,'PY1 Data(H)'!$A$1:$A$288,'PY1 Data(H)'!$A$1:$CZ$288))</f>
        <v>23</v>
      </c>
      <c r="R210" s="176" cm="1">
        <f t="array" ref="R210">_xlfn.XLOOKUP(R$1,'PY1 Data(H)'!$A$1:$CZ$1,_xlfn.XLOOKUP($A210,'PY1 Data(H)'!$A$1:$A$288,'PY1 Data(H)'!$A$1:$CZ$288))</f>
        <v>23</v>
      </c>
      <c r="S210" s="176" cm="1">
        <f t="array" ref="S210">_xlfn.XLOOKUP(S$1,'PY1 Data(H)'!$A$1:$CZ$1,_xlfn.XLOOKUP($A210,'PY1 Data(H)'!$A$1:$A$288,'PY1 Data(H)'!$A$1:$CZ$288))</f>
        <v>23</v>
      </c>
      <c r="T210" s="176" cm="1">
        <f t="array" ref="T210">_xlfn.XLOOKUP(T$1,'PY1 Data(H)'!$A$1:$CZ$1,_xlfn.XLOOKUP($A210,'PY1 Data(H)'!$A$1:$A$288,'PY1 Data(H)'!$A$1:$CZ$288))</f>
        <v>0</v>
      </c>
      <c r="U210" s="176" cm="1">
        <f t="array" ref="U210">_xlfn.XLOOKUP(U$1,'PY1 Data(H)'!$A$1:$CZ$1,_xlfn.XLOOKUP($A210,'PY1 Data(H)'!$A$1:$A$288,'PY1 Data(H)'!$A$1:$CZ$288))</f>
        <v>23</v>
      </c>
      <c r="V210" s="176" cm="1">
        <f t="array" ref="V210">_xlfn.XLOOKUP(V$1,'PY1 Data(H)'!$A$1:$CZ$1,_xlfn.XLOOKUP($A210,'PY1 Data(H)'!$A$1:$A$288,'PY1 Data(H)'!$A$1:$CZ$288))</f>
        <v>23</v>
      </c>
      <c r="W210" s="176" cm="1">
        <f t="array" ref="W210">_xlfn.XLOOKUP(W$1,'PY1 Data(H)'!$A$1:$CZ$1,_xlfn.XLOOKUP($A210,'PY1 Data(H)'!$A$1:$A$288,'PY1 Data(H)'!$A$1:$CZ$288))</f>
        <v>0</v>
      </c>
      <c r="X210" s="176" cm="1">
        <f t="array" ref="X210">_xlfn.XLOOKUP(X$1,'PY1 Data(H)'!$A$1:$CZ$1,_xlfn.XLOOKUP($A210,'PY1 Data(H)'!$A$1:$A$288,'PY1 Data(H)'!$A$1:$CZ$288))</f>
        <v>20</v>
      </c>
      <c r="Y210" s="176" cm="1">
        <f t="array" ref="Y210">_xlfn.XLOOKUP(Y$1,'PY1 Data(H)'!$A$1:$CZ$1,_xlfn.XLOOKUP($A210,'PY1 Data(H)'!$A$1:$A$288,'PY1 Data(H)'!$A$1:$CZ$288))</f>
        <v>23</v>
      </c>
      <c r="Z210" s="176" cm="1">
        <f t="array" ref="Z210">_xlfn.XLOOKUP(Z$1,'PY1 Data(H)'!$A$1:$CZ$1,_xlfn.XLOOKUP($A210,'PY1 Data(H)'!$A$1:$A$288,'PY1 Data(H)'!$A$1:$CZ$288))</f>
        <v>23</v>
      </c>
      <c r="AA210" s="176" cm="1">
        <f t="array" ref="AA210">_xlfn.XLOOKUP(AA$1,'PY1 Data(H)'!$A$1:$CZ$1,_xlfn.XLOOKUP($A210,'PY1 Data(H)'!$A$1:$A$288,'PY1 Data(H)'!$A$1:$CZ$288))</f>
        <v>23</v>
      </c>
      <c r="AB210" s="176" cm="1">
        <f t="array" ref="AB210">_xlfn.XLOOKUP(AB$1,'PY1 Data(H)'!$A$1:$CZ$1,_xlfn.XLOOKUP($A210,'PY1 Data(H)'!$A$1:$A$288,'PY1 Data(H)'!$A$1:$CZ$288))</f>
        <v>20</v>
      </c>
      <c r="AC210" s="176" cm="1">
        <f t="array" ref="AC210">_xlfn.XLOOKUP(AC$1,'PY1 Data(H)'!$A$1:$CZ$1,_xlfn.XLOOKUP($A210,'PY1 Data(H)'!$A$1:$A$288,'PY1 Data(H)'!$A$1:$CZ$288))</f>
        <v>23</v>
      </c>
      <c r="AD210" s="176" cm="1">
        <f t="array" ref="AD210">_xlfn.XLOOKUP(AD$1,'PY1 Data(H)'!$A$1:$CZ$1,_xlfn.XLOOKUP($A210,'PY1 Data(H)'!$A$1:$A$288,'PY1 Data(H)'!$A$1:$CZ$288))</f>
        <v>23</v>
      </c>
      <c r="AE210" s="176" cm="1">
        <f t="array" ref="AE210">_xlfn.XLOOKUP(AE$1,'PY1 Data(H)'!$A$1:$CZ$1,_xlfn.XLOOKUP($A210,'PY1 Data(H)'!$A$1:$A$288,'PY1 Data(H)'!$A$1:$CZ$288))</f>
        <v>23</v>
      </c>
      <c r="AF210" s="176" cm="1">
        <f t="array" ref="AF210">_xlfn.XLOOKUP(AF$1,'PY1 Data(H)'!$A$1:$CZ$1,_xlfn.XLOOKUP($A210,'PY1 Data(H)'!$A$1:$A$288,'PY1 Data(H)'!$A$1:$CZ$288))</f>
        <v>0</v>
      </c>
      <c r="AG210" s="176" cm="1">
        <f t="array" ref="AG210">_xlfn.XLOOKUP(AG$1,'PY1 Data(H)'!$A$1:$CZ$1,_xlfn.XLOOKUP($A210,'PY1 Data(H)'!$A$1:$A$288,'PY1 Data(H)'!$A$1:$CZ$288))</f>
        <v>23</v>
      </c>
      <c r="AH210" s="176" cm="1">
        <f t="array" ref="AH210">_xlfn.XLOOKUP(AH$1,'PY1 Data(H)'!$A$1:$CZ$1,_xlfn.XLOOKUP($A210,'PY1 Data(H)'!$A$1:$A$288,'PY1 Data(H)'!$A$1:$CZ$288))</f>
        <v>22</v>
      </c>
      <c r="AI210" s="176" cm="1">
        <f t="array" ref="AI210">_xlfn.XLOOKUP(AI$1,'PY1 Data(H)'!$A$1:$CZ$1,_xlfn.XLOOKUP($A210,'PY1 Data(H)'!$A$1:$A$288,'PY1 Data(H)'!$A$1:$CZ$288))</f>
        <v>0</v>
      </c>
      <c r="AJ210" s="176" cm="1">
        <f t="array" ref="AJ210">_xlfn.XLOOKUP(AJ$1,'PY1 Data(H)'!$A$1:$CZ$1,_xlfn.XLOOKUP($A210,'PY1 Data(H)'!$A$1:$A$288,'PY1 Data(H)'!$A$1:$CZ$288))</f>
        <v>23</v>
      </c>
      <c r="AK210" s="176" cm="1">
        <f t="array" ref="AK210">_xlfn.XLOOKUP(AK$1,'PY1 Data(H)'!$A$1:$CZ$1,_xlfn.XLOOKUP($A210,'PY1 Data(H)'!$A$1:$A$288,'PY1 Data(H)'!$A$1:$CZ$288))</f>
        <v>23</v>
      </c>
      <c r="AL210" s="176" cm="1">
        <f t="array" ref="AL210">_xlfn.XLOOKUP(AL$1,'PY1 Data(H)'!$A$1:$CZ$1,_xlfn.XLOOKUP($A210,'PY1 Data(H)'!$A$1:$A$288,'PY1 Data(H)'!$A$1:$CZ$288))</f>
        <v>23</v>
      </c>
      <c r="AM210" s="176" cm="1">
        <f t="array" ref="AM210">_xlfn.XLOOKUP(AM$1,'PY1 Data(H)'!$A$1:$CZ$1,_xlfn.XLOOKUP($A210,'PY1 Data(H)'!$A$1:$A$288,'PY1 Data(H)'!$A$1:$CZ$288))</f>
        <v>23</v>
      </c>
      <c r="AN210" s="176" cm="1">
        <f t="array" ref="AN210">_xlfn.XLOOKUP(AN$1,'PY1 Data(H)'!$A$1:$CZ$1,_xlfn.XLOOKUP($A210,'PY1 Data(H)'!$A$1:$A$288,'PY1 Data(H)'!$A$1:$CZ$288))</f>
        <v>23</v>
      </c>
      <c r="AO210" s="176" cm="1">
        <f t="array" ref="AO210">_xlfn.XLOOKUP(AO$1,'PY1 Data(H)'!$A$1:$CZ$1,_xlfn.XLOOKUP($A210,'PY1 Data(H)'!$A$1:$A$288,'PY1 Data(H)'!$A$1:$CZ$288))</f>
        <v>0</v>
      </c>
      <c r="AP210" s="176" cm="1">
        <f t="array" ref="AP210">_xlfn.XLOOKUP(AP$1,'PY1 Data(H)'!$A$1:$CZ$1,_xlfn.XLOOKUP($A210,'PY1 Data(H)'!$A$1:$A$288,'PY1 Data(H)'!$A$1:$CZ$288))</f>
        <v>0</v>
      </c>
      <c r="AQ210" s="176" cm="1">
        <f t="array" ref="AQ210">_xlfn.XLOOKUP(AQ$1,'PY1 Data(H)'!$A$1:$CZ$1,_xlfn.XLOOKUP($A210,'PY1 Data(H)'!$A$1:$A$288,'PY1 Data(H)'!$A$1:$CZ$288))</f>
        <v>0</v>
      </c>
      <c r="AR210" s="176" cm="1">
        <f t="array" ref="AR210">_xlfn.XLOOKUP(AR$1,'PY1 Data(H)'!$A$1:$CZ$1,_xlfn.XLOOKUP($A210,'PY1 Data(H)'!$A$1:$A$288,'PY1 Data(H)'!$A$1:$CZ$288))</f>
        <v>0</v>
      </c>
      <c r="AS210" s="176" cm="1">
        <f t="array" ref="AS210">_xlfn.XLOOKUP(AS$1,'PY1 Data(H)'!$A$1:$CZ$1,_xlfn.XLOOKUP($A210,'PY1 Data(H)'!$A$1:$A$288,'PY1 Data(H)'!$A$1:$CZ$288))</f>
        <v>0</v>
      </c>
      <c r="AT210" s="176" cm="1">
        <f t="array" ref="AT210">_xlfn.XLOOKUP(AT$1,'PY1 Data(H)'!$A$1:$CZ$1,_xlfn.XLOOKUP($A210,'PY1 Data(H)'!$A$1:$A$288,'PY1 Data(H)'!$A$1:$CZ$288))</f>
        <v>23</v>
      </c>
      <c r="AU210" s="176" cm="1">
        <f t="array" ref="AU210">_xlfn.XLOOKUP(AU$1,'PY1 Data(H)'!$A$1:$CZ$1,_xlfn.XLOOKUP($A210,'PY1 Data(H)'!$A$1:$A$288,'PY1 Data(H)'!$A$1:$CZ$288))</f>
        <v>23</v>
      </c>
      <c r="AV210" s="176" cm="1">
        <f t="array" ref="AV210">_xlfn.XLOOKUP(AV$1,'PY1 Data(H)'!$A$1:$CZ$1,_xlfn.XLOOKUP($A210,'PY1 Data(H)'!$A$1:$A$288,'PY1 Data(H)'!$A$1:$CZ$288))</f>
        <v>23</v>
      </c>
      <c r="AW210" s="176" cm="1">
        <f t="array" ref="AW210">_xlfn.XLOOKUP(AW$1,'PY1 Data(H)'!$A$1:$CZ$1,_xlfn.XLOOKUP($A210,'PY1 Data(H)'!$A$1:$A$288,'PY1 Data(H)'!$A$1:$CZ$288))</f>
        <v>23</v>
      </c>
      <c r="AX210" s="176" cm="1">
        <f t="array" ref="AX210">_xlfn.XLOOKUP(AX$1,'PY1 Data(H)'!$A$1:$CZ$1,_xlfn.XLOOKUP($A210,'PY1 Data(H)'!$A$1:$A$288,'PY1 Data(H)'!$A$1:$CZ$288))</f>
        <v>20</v>
      </c>
      <c r="AY210" s="176" cm="1">
        <f t="array" ref="AY210">_xlfn.XLOOKUP(AY$1,'PY1 Data(H)'!$A$1:$CZ$1,_xlfn.XLOOKUP($A210,'PY1 Data(H)'!$A$1:$A$288,'PY1 Data(H)'!$A$1:$CZ$288))</f>
        <v>0</v>
      </c>
      <c r="AZ210" s="176" cm="1">
        <f t="array" ref="AZ210">_xlfn.XLOOKUP(AZ$1,'PY1 Data(H)'!$A$1:$CZ$1,_xlfn.XLOOKUP($A210,'PY1 Data(H)'!$A$1:$A$288,'PY1 Data(H)'!$A$1:$CZ$288))</f>
        <v>22</v>
      </c>
      <c r="BA210" s="176" cm="1">
        <f t="array" ref="BA210">_xlfn.XLOOKUP(BA$1,'PY1 Data(H)'!$A$1:$CZ$1,_xlfn.XLOOKUP($A210,'PY1 Data(H)'!$A$1:$A$288,'PY1 Data(H)'!$A$1:$CZ$288))</f>
        <v>23</v>
      </c>
      <c r="BB210" s="176" cm="1">
        <f t="array" ref="BB210">_xlfn.XLOOKUP(BB$1,'PY1 Data(H)'!$A$1:$CZ$1,_xlfn.XLOOKUP($A210,'PY1 Data(H)'!$A$1:$A$288,'PY1 Data(H)'!$A$1:$CZ$288))</f>
        <v>23</v>
      </c>
      <c r="BC210" s="176" cm="1">
        <f t="array" ref="BC210">_xlfn.XLOOKUP(BC$1,'PY1 Data(H)'!$A$1:$CZ$1,_xlfn.XLOOKUP($A210,'PY1 Data(H)'!$A$1:$A$288,'PY1 Data(H)'!$A$1:$CZ$288))</f>
        <v>20</v>
      </c>
      <c r="BD210" s="176" cm="1">
        <f t="array" ref="BD210">_xlfn.XLOOKUP(BD$1,'PY1 Data(H)'!$A$1:$CZ$1,_xlfn.XLOOKUP($A210,'PY1 Data(H)'!$A$1:$A$288,'PY1 Data(H)'!$A$1:$CZ$288))</f>
        <v>0</v>
      </c>
      <c r="BE210" s="176" cm="1">
        <f t="array" ref="BE210">_xlfn.XLOOKUP(BE$1,'PY1 Data(H)'!$A$1:$CZ$1,_xlfn.XLOOKUP($A210,'PY1 Data(H)'!$A$1:$A$288,'PY1 Data(H)'!$A$1:$CZ$288))</f>
        <v>20</v>
      </c>
      <c r="BF210" s="176" cm="1">
        <f t="array" ref="BF210">_xlfn.XLOOKUP(BF$1,'PY1 Data(H)'!$A$1:$CZ$1,_xlfn.XLOOKUP($A210,'PY1 Data(H)'!$A$1:$A$288,'PY1 Data(H)'!$A$1:$CZ$288))</f>
        <v>23</v>
      </c>
      <c r="BG210" s="176" cm="1">
        <f t="array" ref="BG210">_xlfn.XLOOKUP(BG$1,'PY1 Data(H)'!$A$1:$CZ$1,_xlfn.XLOOKUP($A210,'PY1 Data(H)'!$A$1:$A$288,'PY1 Data(H)'!$A$1:$CZ$288))</f>
        <v>23</v>
      </c>
      <c r="BH210" s="176" cm="1">
        <f t="array" ref="BH210">_xlfn.XLOOKUP(BH$1,'PY1 Data(H)'!$A$1:$CZ$1,_xlfn.XLOOKUP($A210,'PY1 Data(H)'!$A$1:$A$288,'PY1 Data(H)'!$A$1:$CZ$288))</f>
        <v>22</v>
      </c>
      <c r="BI210" s="176" cm="1">
        <f t="array" ref="BI210">_xlfn.XLOOKUP(BI$1,'PY1 Data(H)'!$A$1:$CZ$1,_xlfn.XLOOKUP($A210,'PY1 Data(H)'!$A$1:$A$288,'PY1 Data(H)'!$A$1:$CZ$288))</f>
        <v>23</v>
      </c>
      <c r="BJ210" s="176" cm="1">
        <f t="array" ref="BJ210">_xlfn.XLOOKUP(BJ$1,'PY1 Data(H)'!$A$1:$CZ$1,_xlfn.XLOOKUP($A210,'PY1 Data(H)'!$A$1:$A$288,'PY1 Data(H)'!$A$1:$CZ$288))</f>
        <v>23</v>
      </c>
      <c r="BK210" s="176" cm="1">
        <f t="array" ref="BK210">_xlfn.XLOOKUP(BK$1,'PY1 Data(H)'!$A$1:$CZ$1,_xlfn.XLOOKUP($A210,'PY1 Data(H)'!$A$1:$A$288,'PY1 Data(H)'!$A$1:$CZ$288))</f>
        <v>23</v>
      </c>
      <c r="BL210" s="176" cm="1">
        <f t="array" ref="BL210">_xlfn.XLOOKUP(BL$1,'PY1 Data(H)'!$A$1:$CZ$1,_xlfn.XLOOKUP($A210,'PY1 Data(H)'!$A$1:$A$288,'PY1 Data(H)'!$A$1:$CZ$288))</f>
        <v>20</v>
      </c>
      <c r="BM210" s="176" cm="1">
        <f t="array" ref="BM210">_xlfn.XLOOKUP(BM$1,'PY1 Data(H)'!$A$1:$CZ$1,_xlfn.XLOOKUP($A210,'PY1 Data(H)'!$A$1:$A$288,'PY1 Data(H)'!$A$1:$CZ$288))</f>
        <v>23</v>
      </c>
      <c r="BN210" s="176" cm="1">
        <f t="array" ref="BN210">_xlfn.XLOOKUP(BN$1,'PY1 Data(H)'!$A$1:$CZ$1,_xlfn.XLOOKUP($A210,'PY1 Data(H)'!$A$1:$A$288,'PY1 Data(H)'!$A$1:$CZ$288))</f>
        <v>20</v>
      </c>
      <c r="BO210" s="176" cm="1">
        <f t="array" ref="BO210">_xlfn.XLOOKUP(BO$1,'PY1 Data(H)'!$A$1:$CZ$1,_xlfn.XLOOKUP($A210,'PY1 Data(H)'!$A$1:$A$288,'PY1 Data(H)'!$A$1:$CZ$288))</f>
        <v>0</v>
      </c>
      <c r="BP210" s="176" cm="1">
        <f t="array" ref="BP210">_xlfn.XLOOKUP(BP$1,'PY1 Data(H)'!$A$1:$CZ$1,_xlfn.XLOOKUP($A210,'PY1 Data(H)'!$A$1:$A$288,'PY1 Data(H)'!$A$1:$CZ$288))</f>
        <v>0</v>
      </c>
      <c r="BQ210" s="176" cm="1">
        <f t="array" ref="BQ210">_xlfn.XLOOKUP(BQ$1,'PY1 Data(H)'!$A$1:$CZ$1,_xlfn.XLOOKUP($A210,'PY1 Data(H)'!$A$1:$A$288,'PY1 Data(H)'!$A$1:$CZ$288))</f>
        <v>0</v>
      </c>
      <c r="BR210" s="176" cm="1">
        <f t="array" ref="BR210">_xlfn.XLOOKUP(BR$1,'PY1 Data(H)'!$A$1:$CZ$1,_xlfn.XLOOKUP($A210,'PY1 Data(H)'!$A$1:$A$288,'PY1 Data(H)'!$A$1:$CZ$288))</f>
        <v>22</v>
      </c>
      <c r="BS210" s="176" cm="1">
        <f t="array" ref="BS210">_xlfn.XLOOKUP(BS$1,'PY1 Data(H)'!$A$1:$CZ$1,_xlfn.XLOOKUP($A210,'PY1 Data(H)'!$A$1:$A$288,'PY1 Data(H)'!$A$1:$CZ$288))</f>
        <v>23</v>
      </c>
      <c r="BT210" s="176" cm="1">
        <f t="array" ref="BT210">_xlfn.XLOOKUP(BT$1,'PY1 Data(H)'!$A$1:$CZ$1,_xlfn.XLOOKUP($A210,'PY1 Data(H)'!$A$1:$A$288,'PY1 Data(H)'!$A$1:$CZ$288))</f>
        <v>23</v>
      </c>
      <c r="BU210" s="176" cm="1">
        <f t="array" ref="BU210">_xlfn.XLOOKUP(BU$1,'PY1 Data(H)'!$A$1:$CZ$1,_xlfn.XLOOKUP($A210,'PY1 Data(H)'!$A$1:$A$288,'PY1 Data(H)'!$A$1:$CZ$288))</f>
        <v>20</v>
      </c>
      <c r="BV210" s="176" cm="1">
        <f t="array" ref="BV210">_xlfn.XLOOKUP(BV$1,'PY1 Data(H)'!$A$1:$CZ$1,_xlfn.XLOOKUP($A210,'PY1 Data(H)'!$A$1:$A$288,'PY1 Data(H)'!$A$1:$CZ$288))</f>
        <v>23</v>
      </c>
      <c r="BW210" s="176" cm="1">
        <f t="array" ref="BW210">_xlfn.XLOOKUP(BW$1,'PY1 Data(H)'!$A$1:$CZ$1,_xlfn.XLOOKUP($A210,'PY1 Data(H)'!$A$1:$A$288,'PY1 Data(H)'!$A$1:$CZ$288))</f>
        <v>23</v>
      </c>
      <c r="BX210" s="176" cm="1">
        <f t="array" ref="BX210">_xlfn.XLOOKUP(BX$1,'PY1 Data(H)'!$A$1:$CZ$1,_xlfn.XLOOKUP($A210,'PY1 Data(H)'!$A$1:$A$288,'PY1 Data(H)'!$A$1:$CZ$288))</f>
        <v>23</v>
      </c>
      <c r="BY210" s="176" cm="1">
        <f t="array" ref="BY210">_xlfn.XLOOKUP(BY$1,'PY1 Data(H)'!$A$1:$CZ$1,_xlfn.XLOOKUP($A210,'PY1 Data(H)'!$A$1:$A$288,'PY1 Data(H)'!$A$1:$CZ$288))</f>
        <v>23</v>
      </c>
      <c r="BZ210" s="176" cm="1">
        <f t="array" ref="BZ210">_xlfn.XLOOKUP(BZ$1,'PY1 Data(H)'!$A$1:$CZ$1,_xlfn.XLOOKUP($A210,'PY1 Data(H)'!$A$1:$A$288,'PY1 Data(H)'!$A$1:$CZ$288))</f>
        <v>23</v>
      </c>
      <c r="CA210" s="176" cm="1">
        <f t="array" ref="CA210">_xlfn.XLOOKUP(CA$1,'PY1 Data(H)'!$A$1:$CZ$1,_xlfn.XLOOKUP($A210,'PY1 Data(H)'!$A$1:$A$288,'PY1 Data(H)'!$A$1:$CZ$288))</f>
        <v>23</v>
      </c>
      <c r="CB210" s="176" cm="1">
        <f t="array" ref="CB210">_xlfn.XLOOKUP(CB$1,'PY1 Data(H)'!$A$1:$CZ$1,_xlfn.XLOOKUP($A210,'PY1 Data(H)'!$A$1:$A$288,'PY1 Data(H)'!$A$1:$CZ$288))</f>
        <v>23</v>
      </c>
      <c r="CC210" s="176" cm="1">
        <f t="array" ref="CC210">_xlfn.XLOOKUP(CC$1,'PY1 Data(H)'!$A$1:$CZ$1,_xlfn.XLOOKUP($A210,'PY1 Data(H)'!$A$1:$A$288,'PY1 Data(H)'!$A$1:$CZ$288))</f>
        <v>23</v>
      </c>
      <c r="CD210" s="176" cm="1">
        <f t="array" ref="CD210">_xlfn.XLOOKUP(CD$1,'PY1 Data(H)'!$A$1:$CZ$1,_xlfn.XLOOKUP($A210,'PY1 Data(H)'!$A$1:$A$288,'PY1 Data(H)'!$A$1:$CZ$288))</f>
        <v>20</v>
      </c>
      <c r="CE210" s="176" cm="1">
        <f t="array" ref="CE210">_xlfn.XLOOKUP(CE$1,'PY1 Data(H)'!$A$1:$CZ$1,_xlfn.XLOOKUP($A210,'PY1 Data(H)'!$A$1:$A$288,'PY1 Data(H)'!$A$1:$CZ$288))</f>
        <v>23</v>
      </c>
      <c r="CF210" s="176" cm="1">
        <f t="array" ref="CF210">_xlfn.XLOOKUP(CF$1,'PY1 Data(H)'!$A$1:$CZ$1,_xlfn.XLOOKUP($A210,'PY1 Data(H)'!$A$1:$A$288,'PY1 Data(H)'!$A$1:$CZ$288))</f>
        <v>22</v>
      </c>
      <c r="CG210" s="176" cm="1">
        <f t="array" ref="CG210">_xlfn.XLOOKUP(CG$1,'PY1 Data(H)'!$A$1:$CZ$1,_xlfn.XLOOKUP($A210,'PY1 Data(H)'!$A$1:$A$288,'PY1 Data(H)'!$A$1:$CZ$288))</f>
        <v>23</v>
      </c>
      <c r="CH210" s="176" cm="1">
        <f t="array" ref="CH210">_xlfn.XLOOKUP(CH$1,'PY1 Data(H)'!$A$1:$CZ$1,_xlfn.XLOOKUP($A210,'PY1 Data(H)'!$A$1:$A$288,'PY1 Data(H)'!$A$1:$CZ$288))</f>
        <v>0</v>
      </c>
      <c r="CI210" s="176" cm="1">
        <f t="array" ref="CI210">_xlfn.XLOOKUP(CI$1,'PY1 Data(H)'!$A$1:$CZ$1,_xlfn.XLOOKUP($A210,'PY1 Data(H)'!$A$1:$A$288,'PY1 Data(H)'!$A$1:$CZ$288))</f>
        <v>23</v>
      </c>
      <c r="CJ210" s="176" cm="1">
        <f t="array" ref="CJ210">_xlfn.XLOOKUP(CJ$1,'PY1 Data(H)'!$A$1:$CZ$1,_xlfn.XLOOKUP($A210,'PY1 Data(H)'!$A$1:$A$288,'PY1 Data(H)'!$A$1:$CZ$288))</f>
        <v>23</v>
      </c>
      <c r="CK210" s="176" cm="1">
        <f t="array" ref="CK210">_xlfn.XLOOKUP(CK$1,'PY1 Data(H)'!$A$1:$CZ$1,_xlfn.XLOOKUP($A210,'PY1 Data(H)'!$A$1:$A$288,'PY1 Data(H)'!$A$1:$CZ$288))</f>
        <v>23</v>
      </c>
      <c r="CL210" s="176" cm="1">
        <f t="array" ref="CL210">_xlfn.XLOOKUP(CL$1,'PY1 Data(H)'!$A$1:$CZ$1,_xlfn.XLOOKUP($A210,'PY1 Data(H)'!$A$1:$A$288,'PY1 Data(H)'!$A$1:$CZ$288))</f>
        <v>23</v>
      </c>
      <c r="CM210" s="176" cm="1">
        <f t="array" ref="CM210">_xlfn.XLOOKUP(CM$1,'PY1 Data(H)'!$A$1:$CZ$1,_xlfn.XLOOKUP($A210,'PY1 Data(H)'!$A$1:$A$288,'PY1 Data(H)'!$A$1:$CZ$288))</f>
        <v>23</v>
      </c>
      <c r="CN210" s="176" cm="1">
        <f t="array" ref="CN210">_xlfn.XLOOKUP(CN$1,'PY1 Data(H)'!$A$1:$CZ$1,_xlfn.XLOOKUP($A210,'PY1 Data(H)'!$A$1:$A$288,'PY1 Data(H)'!$A$1:$CZ$288))</f>
        <v>23</v>
      </c>
      <c r="CO210" s="176" cm="1">
        <f t="array" ref="CO210">_xlfn.XLOOKUP(CO$1,'PY1 Data(H)'!$A$1:$CZ$1,_xlfn.XLOOKUP($A210,'PY1 Data(H)'!$A$1:$A$288,'PY1 Data(H)'!$A$1:$CZ$288))</f>
        <v>23</v>
      </c>
      <c r="CP210" s="176" cm="1">
        <f t="array" ref="CP210">_xlfn.XLOOKUP(CP$1,'PY1 Data(H)'!$A$1:$CZ$1,_xlfn.XLOOKUP($A210,'PY1 Data(H)'!$A$1:$A$288,'PY1 Data(H)'!$A$1:$CZ$288))</f>
        <v>23</v>
      </c>
      <c r="CQ210" s="176" cm="1">
        <f t="array" ref="CQ210">_xlfn.XLOOKUP(CQ$1,'PY1 Data(H)'!$A$1:$CZ$1,_xlfn.XLOOKUP($A210,'PY1 Data(H)'!$A$1:$A$288,'PY1 Data(H)'!$A$1:$CZ$288))</f>
        <v>0</v>
      </c>
      <c r="CR210" s="176" cm="1">
        <f t="array" ref="CR210">_xlfn.XLOOKUP(CR$1,'PY1 Data(H)'!$A$1:$CZ$1,_xlfn.XLOOKUP($A210,'PY1 Data(H)'!$A$1:$A$288,'PY1 Data(H)'!$A$1:$CZ$288))</f>
        <v>23</v>
      </c>
      <c r="CS210" s="176" cm="1">
        <f t="array" ref="CS210">_xlfn.XLOOKUP(CS$1,'PY1 Data(H)'!$A$1:$CZ$1,_xlfn.XLOOKUP($A210,'PY1 Data(H)'!$A$1:$A$288,'PY1 Data(H)'!$A$1:$CZ$288))</f>
        <v>0</v>
      </c>
      <c r="CT210" s="176" cm="1">
        <f t="array" ref="CT210">_xlfn.XLOOKUP(CT$1,'PY1 Data(H)'!$A$1:$CZ$1,_xlfn.XLOOKUP($A210,'PY1 Data(H)'!$A$1:$A$288,'PY1 Data(H)'!$A$1:$CZ$288))</f>
        <v>20</v>
      </c>
      <c r="CU210" s="176" cm="1">
        <f t="array" ref="CU210">_xlfn.XLOOKUP(CU$1,'PY1 Data(H)'!$A$1:$CZ$1,_xlfn.XLOOKUP($A210,'PY1 Data(H)'!$A$1:$A$288,'PY1 Data(H)'!$A$1:$CZ$288))</f>
        <v>23</v>
      </c>
      <c r="CV210" s="176" cm="1">
        <f t="array" ref="CV210">_xlfn.XLOOKUP(CV$1,'PY1 Data(H)'!$A$1:$CZ$1,_xlfn.XLOOKUP($A210,'PY1 Data(H)'!$A$1:$A$288,'PY1 Data(H)'!$A$1:$CZ$288))</f>
        <v>23</v>
      </c>
      <c r="CW210" s="176" cm="1">
        <f t="array" ref="CW210">_xlfn.XLOOKUP(CW$1,'PY1 Data(H)'!$A$1:$CZ$1,_xlfn.XLOOKUP($A210,'PY1 Data(H)'!$A$1:$A$288,'PY1 Data(H)'!$A$1:$CZ$288))</f>
        <v>23</v>
      </c>
      <c r="CX210" s="176" cm="1">
        <f t="array" ref="CX210">_xlfn.XLOOKUP(CX$1,'PY1 Data(H)'!$A$1:$CZ$1,_xlfn.XLOOKUP($A210,'PY1 Data(H)'!$A$1:$A$288,'PY1 Data(H)'!$A$1:$CZ$288))</f>
        <v>23</v>
      </c>
      <c r="CY210" s="176" cm="1">
        <f t="array" ref="CY210">_xlfn.XLOOKUP(CY$1,'PY1 Data(H)'!$A$1:$CZ$1,_xlfn.XLOOKUP($A210,'PY1 Data(H)'!$A$1:$A$288,'PY1 Data(H)'!$A$1:$CZ$288))</f>
        <v>23</v>
      </c>
    </row>
    <row r="211" spans="1:103" x14ac:dyDescent="0.3">
      <c r="D211" s="176" t="e" cm="1">
        <f t="array" ref="D211">_xlfn.XLOOKUP(D$1,'PY1 Data(H)'!$A$1:$CZ$1,_xlfn.XLOOKUP($A211,'PY1 Data(H)'!$A$1:$A$288,'PY1 Data(H)'!$A$1:$CZ$288))</f>
        <v>#N/A</v>
      </c>
      <c r="E211" s="176" t="e" cm="1">
        <f t="array" ref="E211">_xlfn.XLOOKUP(E$1,'PY1 Data(H)'!$A$1:$CZ$1,_xlfn.XLOOKUP($A211,'PY1 Data(H)'!$A$1:$A$288,'PY1 Data(H)'!$A$1:$CZ$288))</f>
        <v>#N/A</v>
      </c>
      <c r="F211" s="176" t="e" cm="1">
        <f t="array" ref="F211">_xlfn.XLOOKUP(F$1,'PY1 Data(H)'!$A$1:$CZ$1,_xlfn.XLOOKUP($A211,'PY1 Data(H)'!$A$1:$A$288,'PY1 Data(H)'!$A$1:$CZ$288))</f>
        <v>#N/A</v>
      </c>
      <c r="G211" s="176" t="e" cm="1">
        <f t="array" ref="G211">_xlfn.XLOOKUP(G$1,'PY1 Data(H)'!$A$1:$CZ$1,_xlfn.XLOOKUP($A211,'PY1 Data(H)'!$A$1:$A$288,'PY1 Data(H)'!$A$1:$CZ$288))</f>
        <v>#N/A</v>
      </c>
      <c r="H211" s="176" t="e" cm="1">
        <f t="array" ref="H211">_xlfn.XLOOKUP(H$1,'PY1 Data(H)'!$A$1:$CZ$1,_xlfn.XLOOKUP($A211,'PY1 Data(H)'!$A$1:$A$288,'PY1 Data(H)'!$A$1:$CZ$288))</f>
        <v>#N/A</v>
      </c>
      <c r="I211" s="176" t="e" cm="1">
        <f t="array" ref="I211">_xlfn.XLOOKUP(I$1,'PY1 Data(H)'!$A$1:$CZ$1,_xlfn.XLOOKUP($A211,'PY1 Data(H)'!$A$1:$A$288,'PY1 Data(H)'!$A$1:$CZ$288))</f>
        <v>#N/A</v>
      </c>
      <c r="J211" s="176" t="e" cm="1">
        <f t="array" ref="J211">_xlfn.XLOOKUP(J$1,'PY1 Data(H)'!$A$1:$CZ$1,_xlfn.XLOOKUP($A211,'PY1 Data(H)'!$A$1:$A$288,'PY1 Data(H)'!$A$1:$CZ$288))</f>
        <v>#N/A</v>
      </c>
      <c r="K211" s="176" t="e" cm="1">
        <f t="array" ref="K211">_xlfn.XLOOKUP(K$1,'PY1 Data(H)'!$A$1:$CZ$1,_xlfn.XLOOKUP($A211,'PY1 Data(H)'!$A$1:$A$288,'PY1 Data(H)'!$A$1:$CZ$288))</f>
        <v>#N/A</v>
      </c>
      <c r="L211" s="176" t="e" cm="1">
        <f t="array" ref="L211">_xlfn.XLOOKUP(L$1,'PY1 Data(H)'!$A$1:$CZ$1,_xlfn.XLOOKUP($A211,'PY1 Data(H)'!$A$1:$A$288,'PY1 Data(H)'!$A$1:$CZ$288))</f>
        <v>#N/A</v>
      </c>
      <c r="M211" s="176" t="e" cm="1">
        <f t="array" ref="M211">_xlfn.XLOOKUP(M$1,'PY1 Data(H)'!$A$1:$CZ$1,_xlfn.XLOOKUP($A211,'PY1 Data(H)'!$A$1:$A$288,'PY1 Data(H)'!$A$1:$CZ$288))</f>
        <v>#N/A</v>
      </c>
      <c r="N211" s="176" t="e" cm="1">
        <f t="array" ref="N211">_xlfn.XLOOKUP(N$1,'PY1 Data(H)'!$A$1:$CZ$1,_xlfn.XLOOKUP($A211,'PY1 Data(H)'!$A$1:$A$288,'PY1 Data(H)'!$A$1:$CZ$288))</f>
        <v>#N/A</v>
      </c>
      <c r="O211" s="176" t="e" cm="1">
        <f t="array" ref="O211">_xlfn.XLOOKUP(O$1,'PY1 Data(H)'!$A$1:$CZ$1,_xlfn.XLOOKUP($A211,'PY1 Data(H)'!$A$1:$A$288,'PY1 Data(H)'!$A$1:$CZ$288))</f>
        <v>#N/A</v>
      </c>
      <c r="P211" s="176" t="e" cm="1">
        <f t="array" ref="P211">_xlfn.XLOOKUP(P$1,'PY1 Data(H)'!$A$1:$CZ$1,_xlfn.XLOOKUP($A211,'PY1 Data(H)'!$A$1:$A$288,'PY1 Data(H)'!$A$1:$CZ$288))</f>
        <v>#N/A</v>
      </c>
      <c r="Q211" s="176" t="e" cm="1">
        <f t="array" ref="Q211">_xlfn.XLOOKUP(Q$1,'PY1 Data(H)'!$A$1:$CZ$1,_xlfn.XLOOKUP($A211,'PY1 Data(H)'!$A$1:$A$288,'PY1 Data(H)'!$A$1:$CZ$288))</f>
        <v>#N/A</v>
      </c>
      <c r="R211" s="176" t="e" cm="1">
        <f t="array" ref="R211">_xlfn.XLOOKUP(R$1,'PY1 Data(H)'!$A$1:$CZ$1,_xlfn.XLOOKUP($A211,'PY1 Data(H)'!$A$1:$A$288,'PY1 Data(H)'!$A$1:$CZ$288))</f>
        <v>#N/A</v>
      </c>
      <c r="S211" s="176" t="e" cm="1">
        <f t="array" ref="S211">_xlfn.XLOOKUP(S$1,'PY1 Data(H)'!$A$1:$CZ$1,_xlfn.XLOOKUP($A211,'PY1 Data(H)'!$A$1:$A$288,'PY1 Data(H)'!$A$1:$CZ$288))</f>
        <v>#N/A</v>
      </c>
      <c r="T211" s="176" t="e" cm="1">
        <f t="array" ref="T211">_xlfn.XLOOKUP(T$1,'PY1 Data(H)'!$A$1:$CZ$1,_xlfn.XLOOKUP($A211,'PY1 Data(H)'!$A$1:$A$288,'PY1 Data(H)'!$A$1:$CZ$288))</f>
        <v>#N/A</v>
      </c>
      <c r="U211" s="176" t="e" cm="1">
        <f t="array" ref="U211">_xlfn.XLOOKUP(U$1,'PY1 Data(H)'!$A$1:$CZ$1,_xlfn.XLOOKUP($A211,'PY1 Data(H)'!$A$1:$A$288,'PY1 Data(H)'!$A$1:$CZ$288))</f>
        <v>#N/A</v>
      </c>
      <c r="V211" s="176" t="e" cm="1">
        <f t="array" ref="V211">_xlfn.XLOOKUP(V$1,'PY1 Data(H)'!$A$1:$CZ$1,_xlfn.XLOOKUP($A211,'PY1 Data(H)'!$A$1:$A$288,'PY1 Data(H)'!$A$1:$CZ$288))</f>
        <v>#N/A</v>
      </c>
      <c r="W211" s="176" t="e" cm="1">
        <f t="array" ref="W211">_xlfn.XLOOKUP(W$1,'PY1 Data(H)'!$A$1:$CZ$1,_xlfn.XLOOKUP($A211,'PY1 Data(H)'!$A$1:$A$288,'PY1 Data(H)'!$A$1:$CZ$288))</f>
        <v>#N/A</v>
      </c>
      <c r="X211" s="176" t="e" cm="1">
        <f t="array" ref="X211">_xlfn.XLOOKUP(X$1,'PY1 Data(H)'!$A$1:$CZ$1,_xlfn.XLOOKUP($A211,'PY1 Data(H)'!$A$1:$A$288,'PY1 Data(H)'!$A$1:$CZ$288))</f>
        <v>#N/A</v>
      </c>
      <c r="Y211" s="176" t="e" cm="1">
        <f t="array" ref="Y211">_xlfn.XLOOKUP(Y$1,'PY1 Data(H)'!$A$1:$CZ$1,_xlfn.XLOOKUP($A211,'PY1 Data(H)'!$A$1:$A$288,'PY1 Data(H)'!$A$1:$CZ$288))</f>
        <v>#N/A</v>
      </c>
      <c r="Z211" s="176" t="e" cm="1">
        <f t="array" ref="Z211">_xlfn.XLOOKUP(Z$1,'PY1 Data(H)'!$A$1:$CZ$1,_xlfn.XLOOKUP($A211,'PY1 Data(H)'!$A$1:$A$288,'PY1 Data(H)'!$A$1:$CZ$288))</f>
        <v>#N/A</v>
      </c>
      <c r="AA211" s="176" t="e" cm="1">
        <f t="array" ref="AA211">_xlfn.XLOOKUP(AA$1,'PY1 Data(H)'!$A$1:$CZ$1,_xlfn.XLOOKUP($A211,'PY1 Data(H)'!$A$1:$A$288,'PY1 Data(H)'!$A$1:$CZ$288))</f>
        <v>#N/A</v>
      </c>
      <c r="AB211" s="176" t="e" cm="1">
        <f t="array" ref="AB211">_xlfn.XLOOKUP(AB$1,'PY1 Data(H)'!$A$1:$CZ$1,_xlfn.XLOOKUP($A211,'PY1 Data(H)'!$A$1:$A$288,'PY1 Data(H)'!$A$1:$CZ$288))</f>
        <v>#N/A</v>
      </c>
      <c r="AC211" s="176" t="e" cm="1">
        <f t="array" ref="AC211">_xlfn.XLOOKUP(AC$1,'PY1 Data(H)'!$A$1:$CZ$1,_xlfn.XLOOKUP($A211,'PY1 Data(H)'!$A$1:$A$288,'PY1 Data(H)'!$A$1:$CZ$288))</f>
        <v>#N/A</v>
      </c>
      <c r="AD211" s="176" t="e" cm="1">
        <f t="array" ref="AD211">_xlfn.XLOOKUP(AD$1,'PY1 Data(H)'!$A$1:$CZ$1,_xlfn.XLOOKUP($A211,'PY1 Data(H)'!$A$1:$A$288,'PY1 Data(H)'!$A$1:$CZ$288))</f>
        <v>#N/A</v>
      </c>
      <c r="AE211" s="176" t="e" cm="1">
        <f t="array" ref="AE211">_xlfn.XLOOKUP(AE$1,'PY1 Data(H)'!$A$1:$CZ$1,_xlfn.XLOOKUP($A211,'PY1 Data(H)'!$A$1:$A$288,'PY1 Data(H)'!$A$1:$CZ$288))</f>
        <v>#N/A</v>
      </c>
      <c r="AF211" s="176" t="e" cm="1">
        <f t="array" ref="AF211">_xlfn.XLOOKUP(AF$1,'PY1 Data(H)'!$A$1:$CZ$1,_xlfn.XLOOKUP($A211,'PY1 Data(H)'!$A$1:$A$288,'PY1 Data(H)'!$A$1:$CZ$288))</f>
        <v>#N/A</v>
      </c>
      <c r="AG211" s="176" t="e" cm="1">
        <f t="array" ref="AG211">_xlfn.XLOOKUP(AG$1,'PY1 Data(H)'!$A$1:$CZ$1,_xlfn.XLOOKUP($A211,'PY1 Data(H)'!$A$1:$A$288,'PY1 Data(H)'!$A$1:$CZ$288))</f>
        <v>#N/A</v>
      </c>
      <c r="AH211" s="176" t="e" cm="1">
        <f t="array" ref="AH211">_xlfn.XLOOKUP(AH$1,'PY1 Data(H)'!$A$1:$CZ$1,_xlfn.XLOOKUP($A211,'PY1 Data(H)'!$A$1:$A$288,'PY1 Data(H)'!$A$1:$CZ$288))</f>
        <v>#N/A</v>
      </c>
      <c r="AI211" s="176" t="e" cm="1">
        <f t="array" ref="AI211">_xlfn.XLOOKUP(AI$1,'PY1 Data(H)'!$A$1:$CZ$1,_xlfn.XLOOKUP($A211,'PY1 Data(H)'!$A$1:$A$288,'PY1 Data(H)'!$A$1:$CZ$288))</f>
        <v>#N/A</v>
      </c>
      <c r="AJ211" s="176" t="e" cm="1">
        <f t="array" ref="AJ211">_xlfn.XLOOKUP(AJ$1,'PY1 Data(H)'!$A$1:$CZ$1,_xlfn.XLOOKUP($A211,'PY1 Data(H)'!$A$1:$A$288,'PY1 Data(H)'!$A$1:$CZ$288))</f>
        <v>#N/A</v>
      </c>
      <c r="AK211" s="176" t="e" cm="1">
        <f t="array" ref="AK211">_xlfn.XLOOKUP(AK$1,'PY1 Data(H)'!$A$1:$CZ$1,_xlfn.XLOOKUP($A211,'PY1 Data(H)'!$A$1:$A$288,'PY1 Data(H)'!$A$1:$CZ$288))</f>
        <v>#N/A</v>
      </c>
      <c r="AL211" s="176" t="e" cm="1">
        <f t="array" ref="AL211">_xlfn.XLOOKUP(AL$1,'PY1 Data(H)'!$A$1:$CZ$1,_xlfn.XLOOKUP($A211,'PY1 Data(H)'!$A$1:$A$288,'PY1 Data(H)'!$A$1:$CZ$288))</f>
        <v>#N/A</v>
      </c>
      <c r="AM211" s="176" t="e" cm="1">
        <f t="array" ref="AM211">_xlfn.XLOOKUP(AM$1,'PY1 Data(H)'!$A$1:$CZ$1,_xlfn.XLOOKUP($A211,'PY1 Data(H)'!$A$1:$A$288,'PY1 Data(H)'!$A$1:$CZ$288))</f>
        <v>#N/A</v>
      </c>
      <c r="AN211" s="176" t="e" cm="1">
        <f t="array" ref="AN211">_xlfn.XLOOKUP(AN$1,'PY1 Data(H)'!$A$1:$CZ$1,_xlfn.XLOOKUP($A211,'PY1 Data(H)'!$A$1:$A$288,'PY1 Data(H)'!$A$1:$CZ$288))</f>
        <v>#N/A</v>
      </c>
      <c r="AO211" s="176" t="e" cm="1">
        <f t="array" ref="AO211">_xlfn.XLOOKUP(AO$1,'PY1 Data(H)'!$A$1:$CZ$1,_xlfn.XLOOKUP($A211,'PY1 Data(H)'!$A$1:$A$288,'PY1 Data(H)'!$A$1:$CZ$288))</f>
        <v>#N/A</v>
      </c>
      <c r="AP211" s="176" t="e" cm="1">
        <f t="array" ref="AP211">_xlfn.XLOOKUP(AP$1,'PY1 Data(H)'!$A$1:$CZ$1,_xlfn.XLOOKUP($A211,'PY1 Data(H)'!$A$1:$A$288,'PY1 Data(H)'!$A$1:$CZ$288))</f>
        <v>#N/A</v>
      </c>
      <c r="AQ211" s="176" t="e" cm="1">
        <f t="array" ref="AQ211">_xlfn.XLOOKUP(AQ$1,'PY1 Data(H)'!$A$1:$CZ$1,_xlfn.XLOOKUP($A211,'PY1 Data(H)'!$A$1:$A$288,'PY1 Data(H)'!$A$1:$CZ$288))</f>
        <v>#N/A</v>
      </c>
      <c r="AR211" s="176" t="e" cm="1">
        <f t="array" ref="AR211">_xlfn.XLOOKUP(AR$1,'PY1 Data(H)'!$A$1:$CZ$1,_xlfn.XLOOKUP($A211,'PY1 Data(H)'!$A$1:$A$288,'PY1 Data(H)'!$A$1:$CZ$288))</f>
        <v>#N/A</v>
      </c>
      <c r="AS211" s="176" t="e" cm="1">
        <f t="array" ref="AS211">_xlfn.XLOOKUP(AS$1,'PY1 Data(H)'!$A$1:$CZ$1,_xlfn.XLOOKUP($A211,'PY1 Data(H)'!$A$1:$A$288,'PY1 Data(H)'!$A$1:$CZ$288))</f>
        <v>#N/A</v>
      </c>
      <c r="AT211" s="176" t="e" cm="1">
        <f t="array" ref="AT211">_xlfn.XLOOKUP(AT$1,'PY1 Data(H)'!$A$1:$CZ$1,_xlfn.XLOOKUP($A211,'PY1 Data(H)'!$A$1:$A$288,'PY1 Data(H)'!$A$1:$CZ$288))</f>
        <v>#N/A</v>
      </c>
      <c r="AU211" s="176" t="e" cm="1">
        <f t="array" ref="AU211">_xlfn.XLOOKUP(AU$1,'PY1 Data(H)'!$A$1:$CZ$1,_xlfn.XLOOKUP($A211,'PY1 Data(H)'!$A$1:$A$288,'PY1 Data(H)'!$A$1:$CZ$288))</f>
        <v>#N/A</v>
      </c>
      <c r="AV211" s="176" t="e" cm="1">
        <f t="array" ref="AV211">_xlfn.XLOOKUP(AV$1,'PY1 Data(H)'!$A$1:$CZ$1,_xlfn.XLOOKUP($A211,'PY1 Data(H)'!$A$1:$A$288,'PY1 Data(H)'!$A$1:$CZ$288))</f>
        <v>#N/A</v>
      </c>
      <c r="AW211" s="176" t="e" cm="1">
        <f t="array" ref="AW211">_xlfn.XLOOKUP(AW$1,'PY1 Data(H)'!$A$1:$CZ$1,_xlfn.XLOOKUP($A211,'PY1 Data(H)'!$A$1:$A$288,'PY1 Data(H)'!$A$1:$CZ$288))</f>
        <v>#N/A</v>
      </c>
      <c r="AX211" s="176" t="e" cm="1">
        <f t="array" ref="AX211">_xlfn.XLOOKUP(AX$1,'PY1 Data(H)'!$A$1:$CZ$1,_xlfn.XLOOKUP($A211,'PY1 Data(H)'!$A$1:$A$288,'PY1 Data(H)'!$A$1:$CZ$288))</f>
        <v>#N/A</v>
      </c>
      <c r="AY211" s="176" t="e" cm="1">
        <f t="array" ref="AY211">_xlfn.XLOOKUP(AY$1,'PY1 Data(H)'!$A$1:$CZ$1,_xlfn.XLOOKUP($A211,'PY1 Data(H)'!$A$1:$A$288,'PY1 Data(H)'!$A$1:$CZ$288))</f>
        <v>#N/A</v>
      </c>
      <c r="AZ211" s="176" t="e" cm="1">
        <f t="array" ref="AZ211">_xlfn.XLOOKUP(AZ$1,'PY1 Data(H)'!$A$1:$CZ$1,_xlfn.XLOOKUP($A211,'PY1 Data(H)'!$A$1:$A$288,'PY1 Data(H)'!$A$1:$CZ$288))</f>
        <v>#N/A</v>
      </c>
      <c r="BA211" s="176" t="e" cm="1">
        <f t="array" ref="BA211">_xlfn.XLOOKUP(BA$1,'PY1 Data(H)'!$A$1:$CZ$1,_xlfn.XLOOKUP($A211,'PY1 Data(H)'!$A$1:$A$288,'PY1 Data(H)'!$A$1:$CZ$288))</f>
        <v>#N/A</v>
      </c>
      <c r="BB211" s="176" t="e" cm="1">
        <f t="array" ref="BB211">_xlfn.XLOOKUP(BB$1,'PY1 Data(H)'!$A$1:$CZ$1,_xlfn.XLOOKUP($A211,'PY1 Data(H)'!$A$1:$A$288,'PY1 Data(H)'!$A$1:$CZ$288))</f>
        <v>#N/A</v>
      </c>
      <c r="BC211" s="176" t="e" cm="1">
        <f t="array" ref="BC211">_xlfn.XLOOKUP(BC$1,'PY1 Data(H)'!$A$1:$CZ$1,_xlfn.XLOOKUP($A211,'PY1 Data(H)'!$A$1:$A$288,'PY1 Data(H)'!$A$1:$CZ$288))</f>
        <v>#N/A</v>
      </c>
      <c r="BD211" s="176" t="e" cm="1">
        <f t="array" ref="BD211">_xlfn.XLOOKUP(BD$1,'PY1 Data(H)'!$A$1:$CZ$1,_xlfn.XLOOKUP($A211,'PY1 Data(H)'!$A$1:$A$288,'PY1 Data(H)'!$A$1:$CZ$288))</f>
        <v>#N/A</v>
      </c>
      <c r="BE211" s="176" t="e" cm="1">
        <f t="array" ref="BE211">_xlfn.XLOOKUP(BE$1,'PY1 Data(H)'!$A$1:$CZ$1,_xlfn.XLOOKUP($A211,'PY1 Data(H)'!$A$1:$A$288,'PY1 Data(H)'!$A$1:$CZ$288))</f>
        <v>#N/A</v>
      </c>
      <c r="BF211" s="176" t="e" cm="1">
        <f t="array" ref="BF211">_xlfn.XLOOKUP(BF$1,'PY1 Data(H)'!$A$1:$CZ$1,_xlfn.XLOOKUP($A211,'PY1 Data(H)'!$A$1:$A$288,'PY1 Data(H)'!$A$1:$CZ$288))</f>
        <v>#N/A</v>
      </c>
      <c r="BG211" s="176" t="e" cm="1">
        <f t="array" ref="BG211">_xlfn.XLOOKUP(BG$1,'PY1 Data(H)'!$A$1:$CZ$1,_xlfn.XLOOKUP($A211,'PY1 Data(H)'!$A$1:$A$288,'PY1 Data(H)'!$A$1:$CZ$288))</f>
        <v>#N/A</v>
      </c>
      <c r="BH211" s="176" t="e" cm="1">
        <f t="array" ref="BH211">_xlfn.XLOOKUP(BH$1,'PY1 Data(H)'!$A$1:$CZ$1,_xlfn.XLOOKUP($A211,'PY1 Data(H)'!$A$1:$A$288,'PY1 Data(H)'!$A$1:$CZ$288))</f>
        <v>#N/A</v>
      </c>
      <c r="BI211" s="176" t="e" cm="1">
        <f t="array" ref="BI211">_xlfn.XLOOKUP(BI$1,'PY1 Data(H)'!$A$1:$CZ$1,_xlfn.XLOOKUP($A211,'PY1 Data(H)'!$A$1:$A$288,'PY1 Data(H)'!$A$1:$CZ$288))</f>
        <v>#N/A</v>
      </c>
      <c r="BJ211" s="176" t="e" cm="1">
        <f t="array" ref="BJ211">_xlfn.XLOOKUP(BJ$1,'PY1 Data(H)'!$A$1:$CZ$1,_xlfn.XLOOKUP($A211,'PY1 Data(H)'!$A$1:$A$288,'PY1 Data(H)'!$A$1:$CZ$288))</f>
        <v>#N/A</v>
      </c>
      <c r="BK211" s="176" t="e" cm="1">
        <f t="array" ref="BK211">_xlfn.XLOOKUP(BK$1,'PY1 Data(H)'!$A$1:$CZ$1,_xlfn.XLOOKUP($A211,'PY1 Data(H)'!$A$1:$A$288,'PY1 Data(H)'!$A$1:$CZ$288))</f>
        <v>#N/A</v>
      </c>
      <c r="BL211" s="176" t="e" cm="1">
        <f t="array" ref="BL211">_xlfn.XLOOKUP(BL$1,'PY1 Data(H)'!$A$1:$CZ$1,_xlfn.XLOOKUP($A211,'PY1 Data(H)'!$A$1:$A$288,'PY1 Data(H)'!$A$1:$CZ$288))</f>
        <v>#N/A</v>
      </c>
      <c r="BM211" s="176" t="e" cm="1">
        <f t="array" ref="BM211">_xlfn.XLOOKUP(BM$1,'PY1 Data(H)'!$A$1:$CZ$1,_xlfn.XLOOKUP($A211,'PY1 Data(H)'!$A$1:$A$288,'PY1 Data(H)'!$A$1:$CZ$288))</f>
        <v>#N/A</v>
      </c>
      <c r="BN211" s="176" t="e" cm="1">
        <f t="array" ref="BN211">_xlfn.XLOOKUP(BN$1,'PY1 Data(H)'!$A$1:$CZ$1,_xlfn.XLOOKUP($A211,'PY1 Data(H)'!$A$1:$A$288,'PY1 Data(H)'!$A$1:$CZ$288))</f>
        <v>#N/A</v>
      </c>
      <c r="BO211" s="176" t="e" cm="1">
        <f t="array" ref="BO211">_xlfn.XLOOKUP(BO$1,'PY1 Data(H)'!$A$1:$CZ$1,_xlfn.XLOOKUP($A211,'PY1 Data(H)'!$A$1:$A$288,'PY1 Data(H)'!$A$1:$CZ$288))</f>
        <v>#N/A</v>
      </c>
      <c r="BP211" s="176" t="e" cm="1">
        <f t="array" ref="BP211">_xlfn.XLOOKUP(BP$1,'PY1 Data(H)'!$A$1:$CZ$1,_xlfn.XLOOKUP($A211,'PY1 Data(H)'!$A$1:$A$288,'PY1 Data(H)'!$A$1:$CZ$288))</f>
        <v>#N/A</v>
      </c>
      <c r="BQ211" s="176" t="e" cm="1">
        <f t="array" ref="BQ211">_xlfn.XLOOKUP(BQ$1,'PY1 Data(H)'!$A$1:$CZ$1,_xlfn.XLOOKUP($A211,'PY1 Data(H)'!$A$1:$A$288,'PY1 Data(H)'!$A$1:$CZ$288))</f>
        <v>#N/A</v>
      </c>
      <c r="BR211" s="176" t="e" cm="1">
        <f t="array" ref="BR211">_xlfn.XLOOKUP(BR$1,'PY1 Data(H)'!$A$1:$CZ$1,_xlfn.XLOOKUP($A211,'PY1 Data(H)'!$A$1:$A$288,'PY1 Data(H)'!$A$1:$CZ$288))</f>
        <v>#N/A</v>
      </c>
      <c r="BS211" s="176" t="e" cm="1">
        <f t="array" ref="BS211">_xlfn.XLOOKUP(BS$1,'PY1 Data(H)'!$A$1:$CZ$1,_xlfn.XLOOKUP($A211,'PY1 Data(H)'!$A$1:$A$288,'PY1 Data(H)'!$A$1:$CZ$288))</f>
        <v>#N/A</v>
      </c>
      <c r="BT211" s="176" t="e" cm="1">
        <f t="array" ref="BT211">_xlfn.XLOOKUP(BT$1,'PY1 Data(H)'!$A$1:$CZ$1,_xlfn.XLOOKUP($A211,'PY1 Data(H)'!$A$1:$A$288,'PY1 Data(H)'!$A$1:$CZ$288))</f>
        <v>#N/A</v>
      </c>
      <c r="BU211" s="176" t="e" cm="1">
        <f t="array" ref="BU211">_xlfn.XLOOKUP(BU$1,'PY1 Data(H)'!$A$1:$CZ$1,_xlfn.XLOOKUP($A211,'PY1 Data(H)'!$A$1:$A$288,'PY1 Data(H)'!$A$1:$CZ$288))</f>
        <v>#N/A</v>
      </c>
      <c r="BV211" s="176" t="e" cm="1">
        <f t="array" ref="BV211">_xlfn.XLOOKUP(BV$1,'PY1 Data(H)'!$A$1:$CZ$1,_xlfn.XLOOKUP($A211,'PY1 Data(H)'!$A$1:$A$288,'PY1 Data(H)'!$A$1:$CZ$288))</f>
        <v>#N/A</v>
      </c>
      <c r="BW211" s="176" t="e" cm="1">
        <f t="array" ref="BW211">_xlfn.XLOOKUP(BW$1,'PY1 Data(H)'!$A$1:$CZ$1,_xlfn.XLOOKUP($A211,'PY1 Data(H)'!$A$1:$A$288,'PY1 Data(H)'!$A$1:$CZ$288))</f>
        <v>#N/A</v>
      </c>
      <c r="BX211" s="176" t="e" cm="1">
        <f t="array" ref="BX211">_xlfn.XLOOKUP(BX$1,'PY1 Data(H)'!$A$1:$CZ$1,_xlfn.XLOOKUP($A211,'PY1 Data(H)'!$A$1:$A$288,'PY1 Data(H)'!$A$1:$CZ$288))</f>
        <v>#N/A</v>
      </c>
      <c r="BY211" s="176" t="e" cm="1">
        <f t="array" ref="BY211">_xlfn.XLOOKUP(BY$1,'PY1 Data(H)'!$A$1:$CZ$1,_xlfn.XLOOKUP($A211,'PY1 Data(H)'!$A$1:$A$288,'PY1 Data(H)'!$A$1:$CZ$288))</f>
        <v>#N/A</v>
      </c>
      <c r="BZ211" s="176" t="e" cm="1">
        <f t="array" ref="BZ211">_xlfn.XLOOKUP(BZ$1,'PY1 Data(H)'!$A$1:$CZ$1,_xlfn.XLOOKUP($A211,'PY1 Data(H)'!$A$1:$A$288,'PY1 Data(H)'!$A$1:$CZ$288))</f>
        <v>#N/A</v>
      </c>
      <c r="CA211" s="176" t="e" cm="1">
        <f t="array" ref="CA211">_xlfn.XLOOKUP(CA$1,'PY1 Data(H)'!$A$1:$CZ$1,_xlfn.XLOOKUP($A211,'PY1 Data(H)'!$A$1:$A$288,'PY1 Data(H)'!$A$1:$CZ$288))</f>
        <v>#N/A</v>
      </c>
      <c r="CB211" s="176" t="e" cm="1">
        <f t="array" ref="CB211">_xlfn.XLOOKUP(CB$1,'PY1 Data(H)'!$A$1:$CZ$1,_xlfn.XLOOKUP($A211,'PY1 Data(H)'!$A$1:$A$288,'PY1 Data(H)'!$A$1:$CZ$288))</f>
        <v>#N/A</v>
      </c>
      <c r="CC211" s="176" t="e" cm="1">
        <f t="array" ref="CC211">_xlfn.XLOOKUP(CC$1,'PY1 Data(H)'!$A$1:$CZ$1,_xlfn.XLOOKUP($A211,'PY1 Data(H)'!$A$1:$A$288,'PY1 Data(H)'!$A$1:$CZ$288))</f>
        <v>#N/A</v>
      </c>
      <c r="CD211" s="176" t="e" cm="1">
        <f t="array" ref="CD211">_xlfn.XLOOKUP(CD$1,'PY1 Data(H)'!$A$1:$CZ$1,_xlfn.XLOOKUP($A211,'PY1 Data(H)'!$A$1:$A$288,'PY1 Data(H)'!$A$1:$CZ$288))</f>
        <v>#N/A</v>
      </c>
      <c r="CE211" s="176" t="e" cm="1">
        <f t="array" ref="CE211">_xlfn.XLOOKUP(CE$1,'PY1 Data(H)'!$A$1:$CZ$1,_xlfn.XLOOKUP($A211,'PY1 Data(H)'!$A$1:$A$288,'PY1 Data(H)'!$A$1:$CZ$288))</f>
        <v>#N/A</v>
      </c>
      <c r="CF211" s="176" t="e" cm="1">
        <f t="array" ref="CF211">_xlfn.XLOOKUP(CF$1,'PY1 Data(H)'!$A$1:$CZ$1,_xlfn.XLOOKUP($A211,'PY1 Data(H)'!$A$1:$A$288,'PY1 Data(H)'!$A$1:$CZ$288))</f>
        <v>#N/A</v>
      </c>
      <c r="CG211" s="176" t="e" cm="1">
        <f t="array" ref="CG211">_xlfn.XLOOKUP(CG$1,'PY1 Data(H)'!$A$1:$CZ$1,_xlfn.XLOOKUP($A211,'PY1 Data(H)'!$A$1:$A$288,'PY1 Data(H)'!$A$1:$CZ$288))</f>
        <v>#N/A</v>
      </c>
      <c r="CH211" s="176" t="e" cm="1">
        <f t="array" ref="CH211">_xlfn.XLOOKUP(CH$1,'PY1 Data(H)'!$A$1:$CZ$1,_xlfn.XLOOKUP($A211,'PY1 Data(H)'!$A$1:$A$288,'PY1 Data(H)'!$A$1:$CZ$288))</f>
        <v>#N/A</v>
      </c>
      <c r="CI211" s="176" t="e" cm="1">
        <f t="array" ref="CI211">_xlfn.XLOOKUP(CI$1,'PY1 Data(H)'!$A$1:$CZ$1,_xlfn.XLOOKUP($A211,'PY1 Data(H)'!$A$1:$A$288,'PY1 Data(H)'!$A$1:$CZ$288))</f>
        <v>#N/A</v>
      </c>
      <c r="CJ211" s="176" t="e" cm="1">
        <f t="array" ref="CJ211">_xlfn.XLOOKUP(CJ$1,'PY1 Data(H)'!$A$1:$CZ$1,_xlfn.XLOOKUP($A211,'PY1 Data(H)'!$A$1:$A$288,'PY1 Data(H)'!$A$1:$CZ$288))</f>
        <v>#N/A</v>
      </c>
      <c r="CK211" s="176" t="e" cm="1">
        <f t="array" ref="CK211">_xlfn.XLOOKUP(CK$1,'PY1 Data(H)'!$A$1:$CZ$1,_xlfn.XLOOKUP($A211,'PY1 Data(H)'!$A$1:$A$288,'PY1 Data(H)'!$A$1:$CZ$288))</f>
        <v>#N/A</v>
      </c>
      <c r="CL211" s="176" t="e" cm="1">
        <f t="array" ref="CL211">_xlfn.XLOOKUP(CL$1,'PY1 Data(H)'!$A$1:$CZ$1,_xlfn.XLOOKUP($A211,'PY1 Data(H)'!$A$1:$A$288,'PY1 Data(H)'!$A$1:$CZ$288))</f>
        <v>#N/A</v>
      </c>
      <c r="CM211" s="176" t="e" cm="1">
        <f t="array" ref="CM211">_xlfn.XLOOKUP(CM$1,'PY1 Data(H)'!$A$1:$CZ$1,_xlfn.XLOOKUP($A211,'PY1 Data(H)'!$A$1:$A$288,'PY1 Data(H)'!$A$1:$CZ$288))</f>
        <v>#N/A</v>
      </c>
      <c r="CN211" s="176" t="e" cm="1">
        <f t="array" ref="CN211">_xlfn.XLOOKUP(CN$1,'PY1 Data(H)'!$A$1:$CZ$1,_xlfn.XLOOKUP($A211,'PY1 Data(H)'!$A$1:$A$288,'PY1 Data(H)'!$A$1:$CZ$288))</f>
        <v>#N/A</v>
      </c>
      <c r="CO211" s="176" t="e" cm="1">
        <f t="array" ref="CO211">_xlfn.XLOOKUP(CO$1,'PY1 Data(H)'!$A$1:$CZ$1,_xlfn.XLOOKUP($A211,'PY1 Data(H)'!$A$1:$A$288,'PY1 Data(H)'!$A$1:$CZ$288))</f>
        <v>#N/A</v>
      </c>
      <c r="CP211" s="176" t="e" cm="1">
        <f t="array" ref="CP211">_xlfn.XLOOKUP(CP$1,'PY1 Data(H)'!$A$1:$CZ$1,_xlfn.XLOOKUP($A211,'PY1 Data(H)'!$A$1:$A$288,'PY1 Data(H)'!$A$1:$CZ$288))</f>
        <v>#N/A</v>
      </c>
      <c r="CQ211" s="176" t="e" cm="1">
        <f t="array" ref="CQ211">_xlfn.XLOOKUP(CQ$1,'PY1 Data(H)'!$A$1:$CZ$1,_xlfn.XLOOKUP($A211,'PY1 Data(H)'!$A$1:$A$288,'PY1 Data(H)'!$A$1:$CZ$288))</f>
        <v>#N/A</v>
      </c>
      <c r="CR211" s="176" t="e" cm="1">
        <f t="array" ref="CR211">_xlfn.XLOOKUP(CR$1,'PY1 Data(H)'!$A$1:$CZ$1,_xlfn.XLOOKUP($A211,'PY1 Data(H)'!$A$1:$A$288,'PY1 Data(H)'!$A$1:$CZ$288))</f>
        <v>#N/A</v>
      </c>
      <c r="CS211" s="176" t="e" cm="1">
        <f t="array" ref="CS211">_xlfn.XLOOKUP(CS$1,'PY1 Data(H)'!$A$1:$CZ$1,_xlfn.XLOOKUP($A211,'PY1 Data(H)'!$A$1:$A$288,'PY1 Data(H)'!$A$1:$CZ$288))</f>
        <v>#N/A</v>
      </c>
      <c r="CT211" s="176" t="e" cm="1">
        <f t="array" ref="CT211">_xlfn.XLOOKUP(CT$1,'PY1 Data(H)'!$A$1:$CZ$1,_xlfn.XLOOKUP($A211,'PY1 Data(H)'!$A$1:$A$288,'PY1 Data(H)'!$A$1:$CZ$288))</f>
        <v>#N/A</v>
      </c>
      <c r="CU211" s="176" t="e" cm="1">
        <f t="array" ref="CU211">_xlfn.XLOOKUP(CU$1,'PY1 Data(H)'!$A$1:$CZ$1,_xlfn.XLOOKUP($A211,'PY1 Data(H)'!$A$1:$A$288,'PY1 Data(H)'!$A$1:$CZ$288))</f>
        <v>#N/A</v>
      </c>
      <c r="CV211" s="176" t="e" cm="1">
        <f t="array" ref="CV211">_xlfn.XLOOKUP(CV$1,'PY1 Data(H)'!$A$1:$CZ$1,_xlfn.XLOOKUP($A211,'PY1 Data(H)'!$A$1:$A$288,'PY1 Data(H)'!$A$1:$CZ$288))</f>
        <v>#N/A</v>
      </c>
      <c r="CW211" s="176" t="e" cm="1">
        <f t="array" ref="CW211">_xlfn.XLOOKUP(CW$1,'PY1 Data(H)'!$A$1:$CZ$1,_xlfn.XLOOKUP($A211,'PY1 Data(H)'!$A$1:$A$288,'PY1 Data(H)'!$A$1:$CZ$288))</f>
        <v>#N/A</v>
      </c>
      <c r="CX211" s="176" t="e" cm="1">
        <f t="array" ref="CX211">_xlfn.XLOOKUP(CX$1,'PY1 Data(H)'!$A$1:$CZ$1,_xlfn.XLOOKUP($A211,'PY1 Data(H)'!$A$1:$A$288,'PY1 Data(H)'!$A$1:$CZ$288))</f>
        <v>#N/A</v>
      </c>
      <c r="CY211" s="176" t="e" cm="1">
        <f t="array" ref="CY211">_xlfn.XLOOKUP(CY$1,'PY1 Data(H)'!$A$1:$CZ$1,_xlfn.XLOOKUP($A211,'PY1 Data(H)'!$A$1:$A$288,'PY1 Data(H)'!$A$1:$CZ$288))</f>
        <v>#N/A</v>
      </c>
    </row>
    <row r="212" spans="1:103" x14ac:dyDescent="0.3">
      <c r="A212">
        <v>620</v>
      </c>
      <c r="D212" s="176" cm="1">
        <f t="array" ref="D212">_xlfn.XLOOKUP(D$1,'PY1 Data(H)'!$A$1:$CZ$1,_xlfn.XLOOKUP($A212,'PY1 Data(H)'!$A$1:$A$288,'PY1 Data(H)'!$A$1:$CZ$288))</f>
        <v>2</v>
      </c>
      <c r="E212" s="176" cm="1">
        <f t="array" ref="E212">_xlfn.XLOOKUP(E$1,'PY1 Data(H)'!$A$1:$CZ$1,_xlfn.XLOOKUP($A212,'PY1 Data(H)'!$A$1:$A$288,'PY1 Data(H)'!$A$1:$CZ$288))</f>
        <v>2</v>
      </c>
      <c r="F212" s="176" cm="1">
        <f t="array" ref="F212">_xlfn.XLOOKUP(F$1,'PY1 Data(H)'!$A$1:$CZ$1,_xlfn.XLOOKUP($A212,'PY1 Data(H)'!$A$1:$A$288,'PY1 Data(H)'!$A$1:$CZ$288))</f>
        <v>2</v>
      </c>
      <c r="G212" s="176" cm="1">
        <f t="array" ref="G212">_xlfn.XLOOKUP(G$1,'PY1 Data(H)'!$A$1:$CZ$1,_xlfn.XLOOKUP($A212,'PY1 Data(H)'!$A$1:$A$288,'PY1 Data(H)'!$A$1:$CZ$288))</f>
        <v>0</v>
      </c>
      <c r="H212" s="176" cm="1">
        <f t="array" ref="H212">_xlfn.XLOOKUP(H$1,'PY1 Data(H)'!$A$1:$CZ$1,_xlfn.XLOOKUP($A212,'PY1 Data(H)'!$A$1:$A$288,'PY1 Data(H)'!$A$1:$CZ$288))</f>
        <v>1</v>
      </c>
      <c r="I212" s="176" cm="1">
        <f t="array" ref="I212">_xlfn.XLOOKUP(I$1,'PY1 Data(H)'!$A$1:$CZ$1,_xlfn.XLOOKUP($A212,'PY1 Data(H)'!$A$1:$A$288,'PY1 Data(H)'!$A$1:$CZ$288))</f>
        <v>2</v>
      </c>
      <c r="J212" s="176" cm="1">
        <f t="array" ref="J212">_xlfn.XLOOKUP(J$1,'PY1 Data(H)'!$A$1:$CZ$1,_xlfn.XLOOKUP($A212,'PY1 Data(H)'!$A$1:$A$288,'PY1 Data(H)'!$A$1:$CZ$288))</f>
        <v>2</v>
      </c>
      <c r="K212" s="176" cm="1">
        <f t="array" ref="K212">_xlfn.XLOOKUP(K$1,'PY1 Data(H)'!$A$1:$CZ$1,_xlfn.XLOOKUP($A212,'PY1 Data(H)'!$A$1:$A$288,'PY1 Data(H)'!$A$1:$CZ$288))</f>
        <v>1</v>
      </c>
      <c r="L212" s="176" cm="1">
        <f t="array" ref="L212">_xlfn.XLOOKUP(L$1,'PY1 Data(H)'!$A$1:$CZ$1,_xlfn.XLOOKUP($A212,'PY1 Data(H)'!$A$1:$A$288,'PY1 Data(H)'!$A$1:$CZ$288))</f>
        <v>2</v>
      </c>
      <c r="M212" s="176" cm="1">
        <f t="array" ref="M212">_xlfn.XLOOKUP(M$1,'PY1 Data(H)'!$A$1:$CZ$1,_xlfn.XLOOKUP($A212,'PY1 Data(H)'!$A$1:$A$288,'PY1 Data(H)'!$A$1:$CZ$288))</f>
        <v>1</v>
      </c>
      <c r="N212" s="176" cm="1">
        <f t="array" ref="N212">_xlfn.XLOOKUP(N$1,'PY1 Data(H)'!$A$1:$CZ$1,_xlfn.XLOOKUP($A212,'PY1 Data(H)'!$A$1:$A$288,'PY1 Data(H)'!$A$1:$CZ$288))</f>
        <v>1</v>
      </c>
      <c r="O212" s="176" cm="1">
        <f t="array" ref="O212">_xlfn.XLOOKUP(O$1,'PY1 Data(H)'!$A$1:$CZ$1,_xlfn.XLOOKUP($A212,'PY1 Data(H)'!$A$1:$A$288,'PY1 Data(H)'!$A$1:$CZ$288))</f>
        <v>2</v>
      </c>
      <c r="P212" s="176" cm="1">
        <f t="array" ref="P212">_xlfn.XLOOKUP(P$1,'PY1 Data(H)'!$A$1:$CZ$1,_xlfn.XLOOKUP($A212,'PY1 Data(H)'!$A$1:$A$288,'PY1 Data(H)'!$A$1:$CZ$288))</f>
        <v>2</v>
      </c>
      <c r="Q212" s="176" cm="1">
        <f t="array" ref="Q212">_xlfn.XLOOKUP(Q$1,'PY1 Data(H)'!$A$1:$CZ$1,_xlfn.XLOOKUP($A212,'PY1 Data(H)'!$A$1:$A$288,'PY1 Data(H)'!$A$1:$CZ$288))</f>
        <v>2</v>
      </c>
      <c r="R212" s="176" cm="1">
        <f t="array" ref="R212">_xlfn.XLOOKUP(R$1,'PY1 Data(H)'!$A$1:$CZ$1,_xlfn.XLOOKUP($A212,'PY1 Data(H)'!$A$1:$A$288,'PY1 Data(H)'!$A$1:$CZ$288))</f>
        <v>2</v>
      </c>
      <c r="S212" s="176" cm="1">
        <f t="array" ref="S212">_xlfn.XLOOKUP(S$1,'PY1 Data(H)'!$A$1:$CZ$1,_xlfn.XLOOKUP($A212,'PY1 Data(H)'!$A$1:$A$288,'PY1 Data(H)'!$A$1:$CZ$288))</f>
        <v>1</v>
      </c>
      <c r="T212" s="176" cm="1">
        <f t="array" ref="T212">_xlfn.XLOOKUP(T$1,'PY1 Data(H)'!$A$1:$CZ$1,_xlfn.XLOOKUP($A212,'PY1 Data(H)'!$A$1:$A$288,'PY1 Data(H)'!$A$1:$CZ$288))</f>
        <v>0</v>
      </c>
      <c r="U212" s="176" cm="1">
        <f t="array" ref="U212">_xlfn.XLOOKUP(U$1,'PY1 Data(H)'!$A$1:$CZ$1,_xlfn.XLOOKUP($A212,'PY1 Data(H)'!$A$1:$A$288,'PY1 Data(H)'!$A$1:$CZ$288))</f>
        <v>1</v>
      </c>
      <c r="V212" s="176" cm="1">
        <f t="array" ref="V212">_xlfn.XLOOKUP(V$1,'PY1 Data(H)'!$A$1:$CZ$1,_xlfn.XLOOKUP($A212,'PY1 Data(H)'!$A$1:$A$288,'PY1 Data(H)'!$A$1:$CZ$288))</f>
        <v>2</v>
      </c>
      <c r="W212" s="176" cm="1">
        <f t="array" ref="W212">_xlfn.XLOOKUP(W$1,'PY1 Data(H)'!$A$1:$CZ$1,_xlfn.XLOOKUP($A212,'PY1 Data(H)'!$A$1:$A$288,'PY1 Data(H)'!$A$1:$CZ$288))</f>
        <v>0</v>
      </c>
      <c r="X212" s="176" cm="1">
        <f t="array" ref="X212">_xlfn.XLOOKUP(X$1,'PY1 Data(H)'!$A$1:$CZ$1,_xlfn.XLOOKUP($A212,'PY1 Data(H)'!$A$1:$A$288,'PY1 Data(H)'!$A$1:$CZ$288))</f>
        <v>1</v>
      </c>
      <c r="Y212" s="176" cm="1">
        <f t="array" ref="Y212">_xlfn.XLOOKUP(Y$1,'PY1 Data(H)'!$A$1:$CZ$1,_xlfn.XLOOKUP($A212,'PY1 Data(H)'!$A$1:$A$288,'PY1 Data(H)'!$A$1:$CZ$288))</f>
        <v>2</v>
      </c>
      <c r="Z212" s="176" cm="1">
        <f t="array" ref="Z212">_xlfn.XLOOKUP(Z$1,'PY1 Data(H)'!$A$1:$CZ$1,_xlfn.XLOOKUP($A212,'PY1 Data(H)'!$A$1:$A$288,'PY1 Data(H)'!$A$1:$CZ$288))</f>
        <v>1</v>
      </c>
      <c r="AA212" s="176" cm="1">
        <f t="array" ref="AA212">_xlfn.XLOOKUP(AA$1,'PY1 Data(H)'!$A$1:$CZ$1,_xlfn.XLOOKUP($A212,'PY1 Data(H)'!$A$1:$A$288,'PY1 Data(H)'!$A$1:$CZ$288))</f>
        <v>1</v>
      </c>
      <c r="AB212" s="176" cm="1">
        <f t="array" ref="AB212">_xlfn.XLOOKUP(AB$1,'PY1 Data(H)'!$A$1:$CZ$1,_xlfn.XLOOKUP($A212,'PY1 Data(H)'!$A$1:$A$288,'PY1 Data(H)'!$A$1:$CZ$288))</f>
        <v>1</v>
      </c>
      <c r="AC212" s="176" cm="1">
        <f t="array" ref="AC212">_xlfn.XLOOKUP(AC$1,'PY1 Data(H)'!$A$1:$CZ$1,_xlfn.XLOOKUP($A212,'PY1 Data(H)'!$A$1:$A$288,'PY1 Data(H)'!$A$1:$CZ$288))</f>
        <v>2</v>
      </c>
      <c r="AD212" s="176" cm="1">
        <f t="array" ref="AD212">_xlfn.XLOOKUP(AD$1,'PY1 Data(H)'!$A$1:$CZ$1,_xlfn.XLOOKUP($A212,'PY1 Data(H)'!$A$1:$A$288,'PY1 Data(H)'!$A$1:$CZ$288))</f>
        <v>1</v>
      </c>
      <c r="AE212" s="176" cm="1">
        <f t="array" ref="AE212">_xlfn.XLOOKUP(AE$1,'PY1 Data(H)'!$A$1:$CZ$1,_xlfn.XLOOKUP($A212,'PY1 Data(H)'!$A$1:$A$288,'PY1 Data(H)'!$A$1:$CZ$288))</f>
        <v>1</v>
      </c>
      <c r="AF212" s="176" cm="1">
        <f t="array" ref="AF212">_xlfn.XLOOKUP(AF$1,'PY1 Data(H)'!$A$1:$CZ$1,_xlfn.XLOOKUP($A212,'PY1 Data(H)'!$A$1:$A$288,'PY1 Data(H)'!$A$1:$CZ$288))</f>
        <v>2</v>
      </c>
      <c r="AG212" s="176" cm="1">
        <f t="array" ref="AG212">_xlfn.XLOOKUP(AG$1,'PY1 Data(H)'!$A$1:$CZ$1,_xlfn.XLOOKUP($A212,'PY1 Data(H)'!$A$1:$A$288,'PY1 Data(H)'!$A$1:$CZ$288))</f>
        <v>1</v>
      </c>
      <c r="AH212" s="176" cm="1">
        <f t="array" ref="AH212">_xlfn.XLOOKUP(AH$1,'PY1 Data(H)'!$A$1:$CZ$1,_xlfn.XLOOKUP($A212,'PY1 Data(H)'!$A$1:$A$288,'PY1 Data(H)'!$A$1:$CZ$288))</f>
        <v>1</v>
      </c>
      <c r="AI212" s="176" cm="1">
        <f t="array" ref="AI212">_xlfn.XLOOKUP(AI$1,'PY1 Data(H)'!$A$1:$CZ$1,_xlfn.XLOOKUP($A212,'PY1 Data(H)'!$A$1:$A$288,'PY1 Data(H)'!$A$1:$CZ$288))</f>
        <v>1</v>
      </c>
      <c r="AJ212" s="176" cm="1">
        <f t="array" ref="AJ212">_xlfn.XLOOKUP(AJ$1,'PY1 Data(H)'!$A$1:$CZ$1,_xlfn.XLOOKUP($A212,'PY1 Data(H)'!$A$1:$A$288,'PY1 Data(H)'!$A$1:$CZ$288))</f>
        <v>1</v>
      </c>
      <c r="AK212" s="176" cm="1">
        <f t="array" ref="AK212">_xlfn.XLOOKUP(AK$1,'PY1 Data(H)'!$A$1:$CZ$1,_xlfn.XLOOKUP($A212,'PY1 Data(H)'!$A$1:$A$288,'PY1 Data(H)'!$A$1:$CZ$288))</f>
        <v>2</v>
      </c>
      <c r="AL212" s="176" cm="1">
        <f t="array" ref="AL212">_xlfn.XLOOKUP(AL$1,'PY1 Data(H)'!$A$1:$CZ$1,_xlfn.XLOOKUP($A212,'PY1 Data(H)'!$A$1:$A$288,'PY1 Data(H)'!$A$1:$CZ$288))</f>
        <v>1</v>
      </c>
      <c r="AM212" s="176" cm="1">
        <f t="array" ref="AM212">_xlfn.XLOOKUP(AM$1,'PY1 Data(H)'!$A$1:$CZ$1,_xlfn.XLOOKUP($A212,'PY1 Data(H)'!$A$1:$A$288,'PY1 Data(H)'!$A$1:$CZ$288))</f>
        <v>1</v>
      </c>
      <c r="AN212" s="176" cm="1">
        <f t="array" ref="AN212">_xlfn.XLOOKUP(AN$1,'PY1 Data(H)'!$A$1:$CZ$1,_xlfn.XLOOKUP($A212,'PY1 Data(H)'!$A$1:$A$288,'PY1 Data(H)'!$A$1:$CZ$288))</f>
        <v>2</v>
      </c>
      <c r="AO212" s="176" cm="1">
        <f t="array" ref="AO212">_xlfn.XLOOKUP(AO$1,'PY1 Data(H)'!$A$1:$CZ$1,_xlfn.XLOOKUP($A212,'PY1 Data(H)'!$A$1:$A$288,'PY1 Data(H)'!$A$1:$CZ$288))</f>
        <v>1</v>
      </c>
      <c r="AP212" s="176" cm="1">
        <f t="array" ref="AP212">_xlfn.XLOOKUP(AP$1,'PY1 Data(H)'!$A$1:$CZ$1,_xlfn.XLOOKUP($A212,'PY1 Data(H)'!$A$1:$A$288,'PY1 Data(H)'!$A$1:$CZ$288))</f>
        <v>2</v>
      </c>
      <c r="AQ212" s="176" cm="1">
        <f t="array" ref="AQ212">_xlfn.XLOOKUP(AQ$1,'PY1 Data(H)'!$A$1:$CZ$1,_xlfn.XLOOKUP($A212,'PY1 Data(H)'!$A$1:$A$288,'PY1 Data(H)'!$A$1:$CZ$288))</f>
        <v>2</v>
      </c>
      <c r="AR212" s="176" cm="1">
        <f t="array" ref="AR212">_xlfn.XLOOKUP(AR$1,'PY1 Data(H)'!$A$1:$CZ$1,_xlfn.XLOOKUP($A212,'PY1 Data(H)'!$A$1:$A$288,'PY1 Data(H)'!$A$1:$CZ$288))</f>
        <v>0</v>
      </c>
      <c r="AS212" s="176" cm="1">
        <f t="array" ref="AS212">_xlfn.XLOOKUP(AS$1,'PY1 Data(H)'!$A$1:$CZ$1,_xlfn.XLOOKUP($A212,'PY1 Data(H)'!$A$1:$A$288,'PY1 Data(H)'!$A$1:$CZ$288))</f>
        <v>2</v>
      </c>
      <c r="AT212" s="176" cm="1">
        <f t="array" ref="AT212">_xlfn.XLOOKUP(AT$1,'PY1 Data(H)'!$A$1:$CZ$1,_xlfn.XLOOKUP($A212,'PY1 Data(H)'!$A$1:$A$288,'PY1 Data(H)'!$A$1:$CZ$288))</f>
        <v>2</v>
      </c>
      <c r="AU212" s="176" cm="1">
        <f t="array" ref="AU212">_xlfn.XLOOKUP(AU$1,'PY1 Data(H)'!$A$1:$CZ$1,_xlfn.XLOOKUP($A212,'PY1 Data(H)'!$A$1:$A$288,'PY1 Data(H)'!$A$1:$CZ$288))</f>
        <v>2</v>
      </c>
      <c r="AV212" s="176" cm="1">
        <f t="array" ref="AV212">_xlfn.XLOOKUP(AV$1,'PY1 Data(H)'!$A$1:$CZ$1,_xlfn.XLOOKUP($A212,'PY1 Data(H)'!$A$1:$A$288,'PY1 Data(H)'!$A$1:$CZ$288))</f>
        <v>2</v>
      </c>
      <c r="AW212" s="176" cm="1">
        <f t="array" ref="AW212">_xlfn.XLOOKUP(AW$1,'PY1 Data(H)'!$A$1:$CZ$1,_xlfn.XLOOKUP($A212,'PY1 Data(H)'!$A$1:$A$288,'PY1 Data(H)'!$A$1:$CZ$288))</f>
        <v>1</v>
      </c>
      <c r="AX212" s="176" cm="1">
        <f t="array" ref="AX212">_xlfn.XLOOKUP(AX$1,'PY1 Data(H)'!$A$1:$CZ$1,_xlfn.XLOOKUP($A212,'PY1 Data(H)'!$A$1:$A$288,'PY1 Data(H)'!$A$1:$CZ$288))</f>
        <v>2</v>
      </c>
      <c r="AY212" s="176" cm="1">
        <f t="array" ref="AY212">_xlfn.XLOOKUP(AY$1,'PY1 Data(H)'!$A$1:$CZ$1,_xlfn.XLOOKUP($A212,'PY1 Data(H)'!$A$1:$A$288,'PY1 Data(H)'!$A$1:$CZ$288))</f>
        <v>0</v>
      </c>
      <c r="AZ212" s="176" cm="1">
        <f t="array" ref="AZ212">_xlfn.XLOOKUP(AZ$1,'PY1 Data(H)'!$A$1:$CZ$1,_xlfn.XLOOKUP($A212,'PY1 Data(H)'!$A$1:$A$288,'PY1 Data(H)'!$A$1:$CZ$288))</f>
        <v>1</v>
      </c>
      <c r="BA212" s="176" cm="1">
        <f t="array" ref="BA212">_xlfn.XLOOKUP(BA$1,'PY1 Data(H)'!$A$1:$CZ$1,_xlfn.XLOOKUP($A212,'PY1 Data(H)'!$A$1:$A$288,'PY1 Data(H)'!$A$1:$CZ$288))</f>
        <v>2</v>
      </c>
      <c r="BB212" s="176" cm="1">
        <f t="array" ref="BB212">_xlfn.XLOOKUP(BB$1,'PY1 Data(H)'!$A$1:$CZ$1,_xlfn.XLOOKUP($A212,'PY1 Data(H)'!$A$1:$A$288,'PY1 Data(H)'!$A$1:$CZ$288))</f>
        <v>1</v>
      </c>
      <c r="BC212" s="176" cm="1">
        <f t="array" ref="BC212">_xlfn.XLOOKUP(BC$1,'PY1 Data(H)'!$A$1:$CZ$1,_xlfn.XLOOKUP($A212,'PY1 Data(H)'!$A$1:$A$288,'PY1 Data(H)'!$A$1:$CZ$288))</f>
        <v>1</v>
      </c>
      <c r="BD212" s="176" cm="1">
        <f t="array" ref="BD212">_xlfn.XLOOKUP(BD$1,'PY1 Data(H)'!$A$1:$CZ$1,_xlfn.XLOOKUP($A212,'PY1 Data(H)'!$A$1:$A$288,'PY1 Data(H)'!$A$1:$CZ$288))</f>
        <v>1</v>
      </c>
      <c r="BE212" s="176" cm="1">
        <f t="array" ref="BE212">_xlfn.XLOOKUP(BE$1,'PY1 Data(H)'!$A$1:$CZ$1,_xlfn.XLOOKUP($A212,'PY1 Data(H)'!$A$1:$A$288,'PY1 Data(H)'!$A$1:$CZ$288))</f>
        <v>1</v>
      </c>
      <c r="BF212" s="176" cm="1">
        <f t="array" ref="BF212">_xlfn.XLOOKUP(BF$1,'PY1 Data(H)'!$A$1:$CZ$1,_xlfn.XLOOKUP($A212,'PY1 Data(H)'!$A$1:$A$288,'PY1 Data(H)'!$A$1:$CZ$288))</f>
        <v>2</v>
      </c>
      <c r="BG212" s="176" cm="1">
        <f t="array" ref="BG212">_xlfn.XLOOKUP(BG$1,'PY1 Data(H)'!$A$1:$CZ$1,_xlfn.XLOOKUP($A212,'PY1 Data(H)'!$A$1:$A$288,'PY1 Data(H)'!$A$1:$CZ$288))</f>
        <v>2</v>
      </c>
      <c r="BH212" s="176" cm="1">
        <f t="array" ref="BH212">_xlfn.XLOOKUP(BH$1,'PY1 Data(H)'!$A$1:$CZ$1,_xlfn.XLOOKUP($A212,'PY1 Data(H)'!$A$1:$A$288,'PY1 Data(H)'!$A$1:$CZ$288))</f>
        <v>2</v>
      </c>
      <c r="BI212" s="176" cm="1">
        <f t="array" ref="BI212">_xlfn.XLOOKUP(BI$1,'PY1 Data(H)'!$A$1:$CZ$1,_xlfn.XLOOKUP($A212,'PY1 Data(H)'!$A$1:$A$288,'PY1 Data(H)'!$A$1:$CZ$288))</f>
        <v>2</v>
      </c>
      <c r="BJ212" s="176" cm="1">
        <f t="array" ref="BJ212">_xlfn.XLOOKUP(BJ$1,'PY1 Data(H)'!$A$1:$CZ$1,_xlfn.XLOOKUP($A212,'PY1 Data(H)'!$A$1:$A$288,'PY1 Data(H)'!$A$1:$CZ$288))</f>
        <v>2</v>
      </c>
      <c r="BK212" s="176" cm="1">
        <f t="array" ref="BK212">_xlfn.XLOOKUP(BK$1,'PY1 Data(H)'!$A$1:$CZ$1,_xlfn.XLOOKUP($A212,'PY1 Data(H)'!$A$1:$A$288,'PY1 Data(H)'!$A$1:$CZ$288))</f>
        <v>1</v>
      </c>
      <c r="BL212" s="176" cm="1">
        <f t="array" ref="BL212">_xlfn.XLOOKUP(BL$1,'PY1 Data(H)'!$A$1:$CZ$1,_xlfn.XLOOKUP($A212,'PY1 Data(H)'!$A$1:$A$288,'PY1 Data(H)'!$A$1:$CZ$288))</f>
        <v>2</v>
      </c>
      <c r="BM212" s="176" cm="1">
        <f t="array" ref="BM212">_xlfn.XLOOKUP(BM$1,'PY1 Data(H)'!$A$1:$CZ$1,_xlfn.XLOOKUP($A212,'PY1 Data(H)'!$A$1:$A$288,'PY1 Data(H)'!$A$1:$CZ$288))</f>
        <v>2</v>
      </c>
      <c r="BN212" s="176" cm="1">
        <f t="array" ref="BN212">_xlfn.XLOOKUP(BN$1,'PY1 Data(H)'!$A$1:$CZ$1,_xlfn.XLOOKUP($A212,'PY1 Data(H)'!$A$1:$A$288,'PY1 Data(H)'!$A$1:$CZ$288))</f>
        <v>2</v>
      </c>
      <c r="BO212" s="176" cm="1">
        <f t="array" ref="BO212">_xlfn.XLOOKUP(BO$1,'PY1 Data(H)'!$A$1:$CZ$1,_xlfn.XLOOKUP($A212,'PY1 Data(H)'!$A$1:$A$288,'PY1 Data(H)'!$A$1:$CZ$288))</f>
        <v>2</v>
      </c>
      <c r="BP212" s="176" cm="1">
        <f t="array" ref="BP212">_xlfn.XLOOKUP(BP$1,'PY1 Data(H)'!$A$1:$CZ$1,_xlfn.XLOOKUP($A212,'PY1 Data(H)'!$A$1:$A$288,'PY1 Data(H)'!$A$1:$CZ$288))</f>
        <v>1</v>
      </c>
      <c r="BQ212" s="176" cm="1">
        <f t="array" ref="BQ212">_xlfn.XLOOKUP(BQ$1,'PY1 Data(H)'!$A$1:$CZ$1,_xlfn.XLOOKUP($A212,'PY1 Data(H)'!$A$1:$A$288,'PY1 Data(H)'!$A$1:$CZ$288))</f>
        <v>1</v>
      </c>
      <c r="BR212" s="176" cm="1">
        <f t="array" ref="BR212">_xlfn.XLOOKUP(BR$1,'PY1 Data(H)'!$A$1:$CZ$1,_xlfn.XLOOKUP($A212,'PY1 Data(H)'!$A$1:$A$288,'PY1 Data(H)'!$A$1:$CZ$288))</f>
        <v>2</v>
      </c>
      <c r="BS212" s="176" cm="1">
        <f t="array" ref="BS212">_xlfn.XLOOKUP(BS$1,'PY1 Data(H)'!$A$1:$CZ$1,_xlfn.XLOOKUP($A212,'PY1 Data(H)'!$A$1:$A$288,'PY1 Data(H)'!$A$1:$CZ$288))</f>
        <v>2</v>
      </c>
      <c r="BT212" s="176" cm="1">
        <f t="array" ref="BT212">_xlfn.XLOOKUP(BT$1,'PY1 Data(H)'!$A$1:$CZ$1,_xlfn.XLOOKUP($A212,'PY1 Data(H)'!$A$1:$A$288,'PY1 Data(H)'!$A$1:$CZ$288))</f>
        <v>2</v>
      </c>
      <c r="BU212" s="176" cm="1">
        <f t="array" ref="BU212">_xlfn.XLOOKUP(BU$1,'PY1 Data(H)'!$A$1:$CZ$1,_xlfn.XLOOKUP($A212,'PY1 Data(H)'!$A$1:$A$288,'PY1 Data(H)'!$A$1:$CZ$288))</f>
        <v>2</v>
      </c>
      <c r="BV212" s="176" cm="1">
        <f t="array" ref="BV212">_xlfn.XLOOKUP(BV$1,'PY1 Data(H)'!$A$1:$CZ$1,_xlfn.XLOOKUP($A212,'PY1 Data(H)'!$A$1:$A$288,'PY1 Data(H)'!$A$1:$CZ$288))</f>
        <v>2</v>
      </c>
      <c r="BW212" s="176" cm="1">
        <f t="array" ref="BW212">_xlfn.XLOOKUP(BW$1,'PY1 Data(H)'!$A$1:$CZ$1,_xlfn.XLOOKUP($A212,'PY1 Data(H)'!$A$1:$A$288,'PY1 Data(H)'!$A$1:$CZ$288))</f>
        <v>2</v>
      </c>
      <c r="BX212" s="176" cm="1">
        <f t="array" ref="BX212">_xlfn.XLOOKUP(BX$1,'PY1 Data(H)'!$A$1:$CZ$1,_xlfn.XLOOKUP($A212,'PY1 Data(H)'!$A$1:$A$288,'PY1 Data(H)'!$A$1:$CZ$288))</f>
        <v>1</v>
      </c>
      <c r="BY212" s="176" cm="1">
        <f t="array" ref="BY212">_xlfn.XLOOKUP(BY$1,'PY1 Data(H)'!$A$1:$CZ$1,_xlfn.XLOOKUP($A212,'PY1 Data(H)'!$A$1:$A$288,'PY1 Data(H)'!$A$1:$CZ$288))</f>
        <v>2</v>
      </c>
      <c r="BZ212" s="176" cm="1">
        <f t="array" ref="BZ212">_xlfn.XLOOKUP(BZ$1,'PY1 Data(H)'!$A$1:$CZ$1,_xlfn.XLOOKUP($A212,'PY1 Data(H)'!$A$1:$A$288,'PY1 Data(H)'!$A$1:$CZ$288))</f>
        <v>2</v>
      </c>
      <c r="CA212" s="176" cm="1">
        <f t="array" ref="CA212">_xlfn.XLOOKUP(CA$1,'PY1 Data(H)'!$A$1:$CZ$1,_xlfn.XLOOKUP($A212,'PY1 Data(H)'!$A$1:$A$288,'PY1 Data(H)'!$A$1:$CZ$288))</f>
        <v>2</v>
      </c>
      <c r="CB212" s="176" cm="1">
        <f t="array" ref="CB212">_xlfn.XLOOKUP(CB$1,'PY1 Data(H)'!$A$1:$CZ$1,_xlfn.XLOOKUP($A212,'PY1 Data(H)'!$A$1:$A$288,'PY1 Data(H)'!$A$1:$CZ$288))</f>
        <v>1</v>
      </c>
      <c r="CC212" s="176" cm="1">
        <f t="array" ref="CC212">_xlfn.XLOOKUP(CC$1,'PY1 Data(H)'!$A$1:$CZ$1,_xlfn.XLOOKUP($A212,'PY1 Data(H)'!$A$1:$A$288,'PY1 Data(H)'!$A$1:$CZ$288))</f>
        <v>2</v>
      </c>
      <c r="CD212" s="176" cm="1">
        <f t="array" ref="CD212">_xlfn.XLOOKUP(CD$1,'PY1 Data(H)'!$A$1:$CZ$1,_xlfn.XLOOKUP($A212,'PY1 Data(H)'!$A$1:$A$288,'PY1 Data(H)'!$A$1:$CZ$288))</f>
        <v>1</v>
      </c>
      <c r="CE212" s="176" cm="1">
        <f t="array" ref="CE212">_xlfn.XLOOKUP(CE$1,'PY1 Data(H)'!$A$1:$CZ$1,_xlfn.XLOOKUP($A212,'PY1 Data(H)'!$A$1:$A$288,'PY1 Data(H)'!$A$1:$CZ$288))</f>
        <v>1</v>
      </c>
      <c r="CF212" s="176" cm="1">
        <f t="array" ref="CF212">_xlfn.XLOOKUP(CF$1,'PY1 Data(H)'!$A$1:$CZ$1,_xlfn.XLOOKUP($A212,'PY1 Data(H)'!$A$1:$A$288,'PY1 Data(H)'!$A$1:$CZ$288))</f>
        <v>2</v>
      </c>
      <c r="CG212" s="176" cm="1">
        <f t="array" ref="CG212">_xlfn.XLOOKUP(CG$1,'PY1 Data(H)'!$A$1:$CZ$1,_xlfn.XLOOKUP($A212,'PY1 Data(H)'!$A$1:$A$288,'PY1 Data(H)'!$A$1:$CZ$288))</f>
        <v>2</v>
      </c>
      <c r="CH212" s="176" cm="1">
        <f t="array" ref="CH212">_xlfn.XLOOKUP(CH$1,'PY1 Data(H)'!$A$1:$CZ$1,_xlfn.XLOOKUP($A212,'PY1 Data(H)'!$A$1:$A$288,'PY1 Data(H)'!$A$1:$CZ$288))</f>
        <v>2</v>
      </c>
      <c r="CI212" s="176" cm="1">
        <f t="array" ref="CI212">_xlfn.XLOOKUP(CI$1,'PY1 Data(H)'!$A$1:$CZ$1,_xlfn.XLOOKUP($A212,'PY1 Data(H)'!$A$1:$A$288,'PY1 Data(H)'!$A$1:$CZ$288))</f>
        <v>1</v>
      </c>
      <c r="CJ212" s="176" cm="1">
        <f t="array" ref="CJ212">_xlfn.XLOOKUP(CJ$1,'PY1 Data(H)'!$A$1:$CZ$1,_xlfn.XLOOKUP($A212,'PY1 Data(H)'!$A$1:$A$288,'PY1 Data(H)'!$A$1:$CZ$288))</f>
        <v>1</v>
      </c>
      <c r="CK212" s="176" cm="1">
        <f t="array" ref="CK212">_xlfn.XLOOKUP(CK$1,'PY1 Data(H)'!$A$1:$CZ$1,_xlfn.XLOOKUP($A212,'PY1 Data(H)'!$A$1:$A$288,'PY1 Data(H)'!$A$1:$CZ$288))</f>
        <v>2</v>
      </c>
      <c r="CL212" s="176" cm="1">
        <f t="array" ref="CL212">_xlfn.XLOOKUP(CL$1,'PY1 Data(H)'!$A$1:$CZ$1,_xlfn.XLOOKUP($A212,'PY1 Data(H)'!$A$1:$A$288,'PY1 Data(H)'!$A$1:$CZ$288))</f>
        <v>1</v>
      </c>
      <c r="CM212" s="176" cm="1">
        <f t="array" ref="CM212">_xlfn.XLOOKUP(CM$1,'PY1 Data(H)'!$A$1:$CZ$1,_xlfn.XLOOKUP($A212,'PY1 Data(H)'!$A$1:$A$288,'PY1 Data(H)'!$A$1:$CZ$288))</f>
        <v>1</v>
      </c>
      <c r="CN212" s="176" cm="1">
        <f t="array" ref="CN212">_xlfn.XLOOKUP(CN$1,'PY1 Data(H)'!$A$1:$CZ$1,_xlfn.XLOOKUP($A212,'PY1 Data(H)'!$A$1:$A$288,'PY1 Data(H)'!$A$1:$CZ$288))</f>
        <v>2</v>
      </c>
      <c r="CO212" s="176" cm="1">
        <f t="array" ref="CO212">_xlfn.XLOOKUP(CO$1,'PY1 Data(H)'!$A$1:$CZ$1,_xlfn.XLOOKUP($A212,'PY1 Data(H)'!$A$1:$A$288,'PY1 Data(H)'!$A$1:$CZ$288))</f>
        <v>1</v>
      </c>
      <c r="CP212" s="176" cm="1">
        <f t="array" ref="CP212">_xlfn.XLOOKUP(CP$1,'PY1 Data(H)'!$A$1:$CZ$1,_xlfn.XLOOKUP($A212,'PY1 Data(H)'!$A$1:$A$288,'PY1 Data(H)'!$A$1:$CZ$288))</f>
        <v>2</v>
      </c>
      <c r="CQ212" s="176" cm="1">
        <f t="array" ref="CQ212">_xlfn.XLOOKUP(CQ$1,'PY1 Data(H)'!$A$1:$CZ$1,_xlfn.XLOOKUP($A212,'PY1 Data(H)'!$A$1:$A$288,'PY1 Data(H)'!$A$1:$CZ$288))</f>
        <v>1</v>
      </c>
      <c r="CR212" s="176" cm="1">
        <f t="array" ref="CR212">_xlfn.XLOOKUP(CR$1,'PY1 Data(H)'!$A$1:$CZ$1,_xlfn.XLOOKUP($A212,'PY1 Data(H)'!$A$1:$A$288,'PY1 Data(H)'!$A$1:$CZ$288))</f>
        <v>2</v>
      </c>
      <c r="CS212" s="176" cm="1">
        <f t="array" ref="CS212">_xlfn.XLOOKUP(CS$1,'PY1 Data(H)'!$A$1:$CZ$1,_xlfn.XLOOKUP($A212,'PY1 Data(H)'!$A$1:$A$288,'PY1 Data(H)'!$A$1:$CZ$288))</f>
        <v>2</v>
      </c>
      <c r="CT212" s="176" cm="1">
        <f t="array" ref="CT212">_xlfn.XLOOKUP(CT$1,'PY1 Data(H)'!$A$1:$CZ$1,_xlfn.XLOOKUP($A212,'PY1 Data(H)'!$A$1:$A$288,'PY1 Data(H)'!$A$1:$CZ$288))</f>
        <v>1</v>
      </c>
      <c r="CU212" s="176" cm="1">
        <f t="array" ref="CU212">_xlfn.XLOOKUP(CU$1,'PY1 Data(H)'!$A$1:$CZ$1,_xlfn.XLOOKUP($A212,'PY1 Data(H)'!$A$1:$A$288,'PY1 Data(H)'!$A$1:$CZ$288))</f>
        <v>1</v>
      </c>
      <c r="CV212" s="176" cm="1">
        <f t="array" ref="CV212">_xlfn.XLOOKUP(CV$1,'PY1 Data(H)'!$A$1:$CZ$1,_xlfn.XLOOKUP($A212,'PY1 Data(H)'!$A$1:$A$288,'PY1 Data(H)'!$A$1:$CZ$288))</f>
        <v>1</v>
      </c>
      <c r="CW212" s="176" cm="1">
        <f t="array" ref="CW212">_xlfn.XLOOKUP(CW$1,'PY1 Data(H)'!$A$1:$CZ$1,_xlfn.XLOOKUP($A212,'PY1 Data(H)'!$A$1:$A$288,'PY1 Data(H)'!$A$1:$CZ$288))</f>
        <v>2</v>
      </c>
      <c r="CX212" s="176" cm="1">
        <f t="array" ref="CX212">_xlfn.XLOOKUP(CX$1,'PY1 Data(H)'!$A$1:$CZ$1,_xlfn.XLOOKUP($A212,'PY1 Data(H)'!$A$1:$A$288,'PY1 Data(H)'!$A$1:$CZ$288))</f>
        <v>2</v>
      </c>
      <c r="CY212" s="176" cm="1">
        <f t="array" ref="CY212">_xlfn.XLOOKUP(CY$1,'PY1 Data(H)'!$A$1:$CZ$1,_xlfn.XLOOKUP($A212,'PY1 Data(H)'!$A$1:$A$288,'PY1 Data(H)'!$A$1:$CZ$288))</f>
        <v>2</v>
      </c>
    </row>
  </sheetData>
  <sheetProtection algorithmName="SHA-512" hashValue="U1ZmN9DrCD3G4SRrsrKO8OOImnWQ63dfA97UV32Da0qy0ibX3I5SEmUKQr5bFTwTMpr0BmVrJsmzl+F7cXGcmA==" saltValue="RswEJ3+Wq7pElPuhM6/n+g=="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CY365"/>
  <sheetViews>
    <sheetView workbookViewId="0">
      <pane xSplit="2" topLeftCell="Z1" activePane="topRight" state="frozen"/>
      <selection pane="topRight" activeCell="AC293" sqref="AC293"/>
    </sheetView>
  </sheetViews>
  <sheetFormatPr defaultRowHeight="14.4" x14ac:dyDescent="0.3"/>
  <cols>
    <col min="1" max="1" width="25.88671875" style="151" customWidth="1"/>
    <col min="2" max="2" width="72.6640625" customWidth="1"/>
    <col min="3" max="3" width="54.33203125" customWidth="1"/>
    <col min="4" max="97" width="20.6640625" customWidth="1"/>
    <col min="98" max="103" width="20.77734375" customWidth="1"/>
  </cols>
  <sheetData>
    <row r="1" spans="1:103" ht="15.6" x14ac:dyDescent="0.3">
      <c r="A1" s="582" t="s">
        <v>1456</v>
      </c>
      <c r="B1" s="176" t="s">
        <v>336</v>
      </c>
      <c r="C1" s="176" t="s">
        <v>336</v>
      </c>
      <c r="D1" s="176" t="s">
        <v>1457</v>
      </c>
      <c r="E1" s="176" t="s">
        <v>1458</v>
      </c>
      <c r="F1" s="176" t="s">
        <v>1459</v>
      </c>
      <c r="G1" s="176" t="s">
        <v>449</v>
      </c>
      <c r="H1" s="176" t="s">
        <v>1460</v>
      </c>
      <c r="I1" s="176" t="s">
        <v>1461</v>
      </c>
      <c r="J1" s="176" t="s">
        <v>1462</v>
      </c>
      <c r="K1" s="176" t="s">
        <v>454</v>
      </c>
      <c r="L1" s="176" t="s">
        <v>1463</v>
      </c>
      <c r="M1" s="176" t="s">
        <v>1464</v>
      </c>
      <c r="N1" s="176" t="s">
        <v>1465</v>
      </c>
      <c r="O1" s="176" t="s">
        <v>1466</v>
      </c>
      <c r="P1" s="176" t="s">
        <v>1467</v>
      </c>
      <c r="Q1" s="176" t="s">
        <v>1468</v>
      </c>
      <c r="R1" s="176" t="s">
        <v>1469</v>
      </c>
      <c r="S1" s="176" t="s">
        <v>1470</v>
      </c>
      <c r="T1" s="176" t="s">
        <v>844</v>
      </c>
      <c r="U1" s="176" t="s">
        <v>1471</v>
      </c>
      <c r="V1" s="176" t="s">
        <v>1472</v>
      </c>
      <c r="W1" s="176" t="s">
        <v>845</v>
      </c>
      <c r="X1" s="176" t="s">
        <v>1473</v>
      </c>
      <c r="Y1" s="176" t="s">
        <v>1474</v>
      </c>
      <c r="Z1" s="176" t="s">
        <v>1475</v>
      </c>
      <c r="AA1" s="176" t="s">
        <v>846</v>
      </c>
      <c r="AB1" s="176" t="s">
        <v>1476</v>
      </c>
      <c r="AC1" s="176" t="s">
        <v>1477</v>
      </c>
      <c r="AD1" s="176" t="s">
        <v>1478</v>
      </c>
      <c r="AE1" s="176" t="s">
        <v>1479</v>
      </c>
      <c r="AF1" s="176" t="s">
        <v>1480</v>
      </c>
      <c r="AG1" s="176" t="s">
        <v>847</v>
      </c>
      <c r="AH1" s="176" t="s">
        <v>1481</v>
      </c>
      <c r="AI1" s="176" t="s">
        <v>1482</v>
      </c>
      <c r="AJ1" s="176" t="s">
        <v>464</v>
      </c>
      <c r="AK1" s="176" t="s">
        <v>1483</v>
      </c>
      <c r="AL1" s="176" t="s">
        <v>1484</v>
      </c>
      <c r="AM1" s="176" t="s">
        <v>1485</v>
      </c>
      <c r="AN1" s="176" t="s">
        <v>1486</v>
      </c>
      <c r="AO1" s="176" t="s">
        <v>848</v>
      </c>
      <c r="AP1" s="176" t="s">
        <v>1487</v>
      </c>
      <c r="AQ1" s="176" t="s">
        <v>1488</v>
      </c>
      <c r="AR1" s="176" t="s">
        <v>1489</v>
      </c>
      <c r="AS1" s="176" t="s">
        <v>1490</v>
      </c>
      <c r="AT1" s="176" t="s">
        <v>1491</v>
      </c>
      <c r="AU1" s="176" t="s">
        <v>1492</v>
      </c>
      <c r="AV1" s="176" t="s">
        <v>1493</v>
      </c>
      <c r="AW1" s="176" t="s">
        <v>1494</v>
      </c>
      <c r="AX1" s="176" t="s">
        <v>1495</v>
      </c>
      <c r="AY1" s="176" t="s">
        <v>481</v>
      </c>
      <c r="AZ1" s="176" t="s">
        <v>1496</v>
      </c>
      <c r="BA1" s="176" t="s">
        <v>1497</v>
      </c>
      <c r="BB1" s="176" t="s">
        <v>1498</v>
      </c>
      <c r="BC1" s="176" t="s">
        <v>1499</v>
      </c>
      <c r="BD1" s="176" t="s">
        <v>1500</v>
      </c>
      <c r="BE1" s="176" t="s">
        <v>1501</v>
      </c>
      <c r="BF1" s="176" t="s">
        <v>1502</v>
      </c>
      <c r="BG1" s="176" t="s">
        <v>1503</v>
      </c>
      <c r="BH1" s="176" t="s">
        <v>482</v>
      </c>
      <c r="BI1" s="176" t="s">
        <v>849</v>
      </c>
      <c r="BJ1" s="176" t="s">
        <v>1504</v>
      </c>
      <c r="BK1" s="176" t="s">
        <v>1505</v>
      </c>
      <c r="BL1" s="176" t="s">
        <v>1506</v>
      </c>
      <c r="BM1" s="176" t="s">
        <v>1507</v>
      </c>
      <c r="BN1" s="176" t="s">
        <v>1508</v>
      </c>
      <c r="BO1" s="176" t="s">
        <v>1509</v>
      </c>
      <c r="BP1" s="176" t="s">
        <v>1510</v>
      </c>
      <c r="BQ1" s="176" t="s">
        <v>490</v>
      </c>
      <c r="BR1" s="176" t="s">
        <v>1511</v>
      </c>
      <c r="BS1" s="176" t="s">
        <v>493</v>
      </c>
      <c r="BT1" s="176" t="s">
        <v>1512</v>
      </c>
      <c r="BU1" s="176" t="s">
        <v>1513</v>
      </c>
      <c r="BV1" s="176" t="s">
        <v>494</v>
      </c>
      <c r="BW1" s="176" t="s">
        <v>1514</v>
      </c>
      <c r="BX1" s="176" t="s">
        <v>850</v>
      </c>
      <c r="BY1" s="176" t="s">
        <v>1515</v>
      </c>
      <c r="BZ1" s="176" t="s">
        <v>1516</v>
      </c>
      <c r="CA1" s="176" t="s">
        <v>1517</v>
      </c>
      <c r="CB1" s="176" t="s">
        <v>1518</v>
      </c>
      <c r="CC1" s="176" t="s">
        <v>1519</v>
      </c>
      <c r="CD1" s="176" t="s">
        <v>1520</v>
      </c>
      <c r="CE1" s="176" t="s">
        <v>1521</v>
      </c>
      <c r="CF1" s="176" t="s">
        <v>1522</v>
      </c>
      <c r="CG1" s="176" t="s">
        <v>1523</v>
      </c>
      <c r="CH1" s="176" t="s">
        <v>508</v>
      </c>
      <c r="CI1" s="176" t="s">
        <v>1524</v>
      </c>
      <c r="CJ1" s="176" t="s">
        <v>1525</v>
      </c>
      <c r="CK1" s="176" t="s">
        <v>1526</v>
      </c>
      <c r="CL1" s="176" t="s">
        <v>1527</v>
      </c>
      <c r="CM1" s="176" t="s">
        <v>1528</v>
      </c>
      <c r="CN1" s="176" t="s">
        <v>515</v>
      </c>
      <c r="CO1" s="176" t="s">
        <v>1529</v>
      </c>
      <c r="CP1" s="176" t="s">
        <v>1530</v>
      </c>
      <c r="CQ1" s="176" t="s">
        <v>1531</v>
      </c>
      <c r="CR1" s="176" t="s">
        <v>1532</v>
      </c>
      <c r="CS1" s="176" t="s">
        <v>1533</v>
      </c>
      <c r="CT1" s="176" t="s">
        <v>1534</v>
      </c>
      <c r="CU1" s="176" t="s">
        <v>1535</v>
      </c>
      <c r="CV1" t="s">
        <v>1536</v>
      </c>
      <c r="CW1" t="s">
        <v>1537</v>
      </c>
      <c r="CX1" t="s">
        <v>1538</v>
      </c>
      <c r="CY1" t="s">
        <v>1539</v>
      </c>
    </row>
    <row r="2" spans="1:103" x14ac:dyDescent="0.3">
      <c r="A2" s="151" t="s">
        <v>886</v>
      </c>
      <c r="B2" s="176" t="s">
        <v>37</v>
      </c>
      <c r="C2" s="176" t="s">
        <v>11</v>
      </c>
      <c r="D2" s="770">
        <v>5100</v>
      </c>
      <c r="E2" s="770">
        <v>5101</v>
      </c>
      <c r="F2" s="770">
        <v>5102</v>
      </c>
      <c r="G2" s="770">
        <v>5103</v>
      </c>
      <c r="H2" s="770">
        <v>5104</v>
      </c>
      <c r="I2" s="770">
        <v>5105</v>
      </c>
      <c r="J2" s="770">
        <v>5106</v>
      </c>
      <c r="K2" s="770">
        <v>5107</v>
      </c>
      <c r="L2" s="770">
        <v>5108</v>
      </c>
      <c r="M2" s="770">
        <v>5109</v>
      </c>
      <c r="N2" s="770">
        <v>5110</v>
      </c>
      <c r="O2" s="770">
        <v>5111</v>
      </c>
      <c r="P2" s="770">
        <v>5112</v>
      </c>
      <c r="Q2" s="770">
        <v>5113</v>
      </c>
      <c r="R2" s="770">
        <v>5114</v>
      </c>
      <c r="S2" s="770">
        <v>5115</v>
      </c>
      <c r="T2" s="770">
        <v>5116</v>
      </c>
      <c r="U2" s="770">
        <v>5117</v>
      </c>
      <c r="V2" s="770">
        <v>5118</v>
      </c>
      <c r="W2" s="770">
        <v>5119</v>
      </c>
      <c r="X2" s="770">
        <v>5120</v>
      </c>
      <c r="Y2" s="770">
        <v>5121</v>
      </c>
      <c r="Z2" s="770">
        <v>5122</v>
      </c>
      <c r="AA2" s="770">
        <v>5123</v>
      </c>
      <c r="AB2" s="770">
        <v>5124</v>
      </c>
      <c r="AC2" s="770">
        <v>5125</v>
      </c>
      <c r="AD2" s="770">
        <v>5126</v>
      </c>
      <c r="AE2" s="770">
        <v>5127</v>
      </c>
      <c r="AF2" s="770">
        <v>5128</v>
      </c>
      <c r="AG2" s="770">
        <v>5129</v>
      </c>
      <c r="AH2" s="770">
        <v>5130</v>
      </c>
      <c r="AI2" s="770">
        <v>5131</v>
      </c>
      <c r="AJ2" s="770">
        <v>5132</v>
      </c>
      <c r="AK2" s="770">
        <v>5133</v>
      </c>
      <c r="AL2" s="770">
        <v>5134</v>
      </c>
      <c r="AM2" s="770">
        <v>5135</v>
      </c>
      <c r="AN2" s="770">
        <v>5136</v>
      </c>
      <c r="AO2" s="770">
        <v>5137</v>
      </c>
      <c r="AP2" s="770">
        <v>5138</v>
      </c>
      <c r="AQ2" s="770">
        <v>5139</v>
      </c>
      <c r="AR2" s="770">
        <v>5140</v>
      </c>
      <c r="AS2" s="770">
        <v>5141</v>
      </c>
      <c r="AT2" s="770">
        <v>5142</v>
      </c>
      <c r="AU2" s="770">
        <v>5143</v>
      </c>
      <c r="AV2" s="770">
        <v>5144</v>
      </c>
      <c r="AW2" s="770">
        <v>5145</v>
      </c>
      <c r="AX2" s="770">
        <v>5146</v>
      </c>
      <c r="AY2" s="770">
        <v>5147</v>
      </c>
      <c r="AZ2" s="770">
        <v>5148</v>
      </c>
      <c r="BA2" s="770">
        <v>5149</v>
      </c>
      <c r="BB2" s="770">
        <v>5150</v>
      </c>
      <c r="BC2" s="770">
        <v>5151</v>
      </c>
      <c r="BD2" s="770">
        <v>5152</v>
      </c>
      <c r="BE2" s="770">
        <v>5153</v>
      </c>
      <c r="BF2" s="770">
        <v>5154</v>
      </c>
      <c r="BG2" s="770">
        <v>5155</v>
      </c>
      <c r="BH2" s="770">
        <v>5156</v>
      </c>
      <c r="BI2" s="770">
        <v>5157</v>
      </c>
      <c r="BJ2" s="770">
        <v>5158</v>
      </c>
      <c r="BK2" s="770">
        <v>5159</v>
      </c>
      <c r="BL2" s="770">
        <v>5160</v>
      </c>
      <c r="BM2" s="770">
        <v>5161</v>
      </c>
      <c r="BN2" s="770">
        <v>5162</v>
      </c>
      <c r="BO2" s="770">
        <v>5163</v>
      </c>
      <c r="BP2" s="770">
        <v>5164</v>
      </c>
      <c r="BQ2" s="770">
        <v>5165</v>
      </c>
      <c r="BR2" s="770">
        <v>5166</v>
      </c>
      <c r="BS2" s="770">
        <v>5167</v>
      </c>
      <c r="BT2" s="770">
        <v>5168</v>
      </c>
      <c r="BU2" s="770">
        <v>5169</v>
      </c>
      <c r="BV2" s="770">
        <v>5170</v>
      </c>
      <c r="BW2" s="770">
        <v>5171</v>
      </c>
      <c r="BX2" s="770">
        <v>5172</v>
      </c>
      <c r="BY2" s="770">
        <v>5173</v>
      </c>
      <c r="BZ2" s="770">
        <v>5174</v>
      </c>
      <c r="CA2" s="770">
        <v>5175</v>
      </c>
      <c r="CB2" s="770">
        <v>5176</v>
      </c>
      <c r="CC2" s="770">
        <v>5177</v>
      </c>
      <c r="CD2" s="770">
        <v>5178</v>
      </c>
      <c r="CE2" s="770">
        <v>5179</v>
      </c>
      <c r="CF2" s="770">
        <v>5180</v>
      </c>
      <c r="CG2" s="770">
        <v>5181</v>
      </c>
      <c r="CH2" s="770">
        <v>5182</v>
      </c>
      <c r="CI2" s="770">
        <v>5183</v>
      </c>
      <c r="CJ2" s="770">
        <v>5184</v>
      </c>
      <c r="CK2" s="770">
        <v>5185</v>
      </c>
      <c r="CL2" s="770">
        <v>5186</v>
      </c>
      <c r="CM2" s="770">
        <v>5187</v>
      </c>
      <c r="CN2" s="770">
        <v>5188</v>
      </c>
      <c r="CO2" s="770">
        <v>5189</v>
      </c>
      <c r="CP2" s="770">
        <v>5190</v>
      </c>
      <c r="CQ2" s="770">
        <v>5191</v>
      </c>
      <c r="CR2" s="770">
        <v>5192</v>
      </c>
      <c r="CS2" s="770">
        <v>5193</v>
      </c>
      <c r="CT2" s="770">
        <v>5194</v>
      </c>
      <c r="CU2" s="770">
        <v>5195</v>
      </c>
      <c r="CV2" s="770">
        <v>5196</v>
      </c>
      <c r="CW2" s="770">
        <v>5197</v>
      </c>
      <c r="CX2" s="770">
        <v>5198</v>
      </c>
      <c r="CY2" s="770">
        <v>5199</v>
      </c>
    </row>
    <row r="3" spans="1:103" x14ac:dyDescent="0.3">
      <c r="A3" s="151">
        <v>4</v>
      </c>
      <c r="B3" s="176" t="s">
        <v>104</v>
      </c>
      <c r="C3" s="176"/>
      <c r="D3" s="176">
        <v>2445690</v>
      </c>
      <c r="E3" s="176">
        <v>1434755</v>
      </c>
      <c r="F3" s="176">
        <v>455139</v>
      </c>
      <c r="G3" s="176"/>
      <c r="H3" s="176">
        <v>809939</v>
      </c>
      <c r="I3" s="176">
        <v>472356</v>
      </c>
      <c r="J3" s="176">
        <v>4611153</v>
      </c>
      <c r="K3" s="176">
        <v>1160071</v>
      </c>
      <c r="L3" s="176">
        <v>2720117</v>
      </c>
      <c r="M3" s="176">
        <v>10347432</v>
      </c>
      <c r="N3" s="176">
        <v>17273471</v>
      </c>
      <c r="O3" s="176">
        <v>5587567</v>
      </c>
      <c r="P3" s="176">
        <v>7244525</v>
      </c>
      <c r="Q3" s="176">
        <v>2257466</v>
      </c>
      <c r="R3" s="176">
        <v>308193</v>
      </c>
      <c r="S3" s="176">
        <v>3056094</v>
      </c>
      <c r="T3" s="176"/>
      <c r="U3" s="176">
        <v>12105362</v>
      </c>
      <c r="V3" s="176">
        <v>5011131</v>
      </c>
      <c r="W3" s="176"/>
      <c r="X3" s="176">
        <v>543782</v>
      </c>
      <c r="Y3" s="176">
        <v>1176053</v>
      </c>
      <c r="Z3" s="176">
        <v>7454850</v>
      </c>
      <c r="AA3" s="176">
        <v>2875003</v>
      </c>
      <c r="AB3" s="176">
        <v>14530197</v>
      </c>
      <c r="AC3" s="176">
        <v>11040527</v>
      </c>
      <c r="AD3" s="176">
        <v>2405081</v>
      </c>
      <c r="AE3" s="176">
        <v>3418262</v>
      </c>
      <c r="AF3" s="176">
        <v>3593637</v>
      </c>
      <c r="AG3" s="176">
        <v>2533681</v>
      </c>
      <c r="AH3" s="176">
        <v>1475487</v>
      </c>
      <c r="AI3" s="176">
        <v>48571199</v>
      </c>
      <c r="AJ3" s="176">
        <v>2223712</v>
      </c>
      <c r="AK3" s="176">
        <v>17006920</v>
      </c>
      <c r="AL3" s="176">
        <v>2084386</v>
      </c>
      <c r="AM3" s="176">
        <v>34603304</v>
      </c>
      <c r="AN3" s="176">
        <v>392441</v>
      </c>
      <c r="AO3" s="176">
        <v>901815</v>
      </c>
      <c r="AP3" s="176">
        <v>1762504</v>
      </c>
      <c r="AQ3" s="176">
        <v>382705</v>
      </c>
      <c r="AR3" s="176">
        <v>15452150</v>
      </c>
      <c r="AS3" s="176">
        <v>1171149</v>
      </c>
      <c r="AT3" s="176">
        <v>3755967</v>
      </c>
      <c r="AU3" s="176">
        <v>10450052</v>
      </c>
      <c r="AV3" s="176">
        <v>8978633</v>
      </c>
      <c r="AW3" s="176">
        <v>1020249</v>
      </c>
      <c r="AX3" s="176">
        <v>1806362</v>
      </c>
      <c r="AY3" s="176"/>
      <c r="AZ3" s="176">
        <v>4468811</v>
      </c>
      <c r="BA3" s="176">
        <v>3372435</v>
      </c>
      <c r="BB3" s="176">
        <v>10516786</v>
      </c>
      <c r="BC3" s="176">
        <v>755933</v>
      </c>
      <c r="BD3" s="176">
        <v>2005578</v>
      </c>
      <c r="BE3" s="176">
        <v>3030707</v>
      </c>
      <c r="BF3" s="176">
        <v>4509407</v>
      </c>
      <c r="BG3" s="176">
        <v>1716262</v>
      </c>
      <c r="BH3" s="176">
        <v>2376775</v>
      </c>
      <c r="BI3" s="176">
        <v>569336</v>
      </c>
      <c r="BJ3" s="176">
        <v>749484</v>
      </c>
      <c r="BK3" s="176">
        <v>123553468</v>
      </c>
      <c r="BL3" s="176">
        <v>1739117</v>
      </c>
      <c r="BM3" s="176">
        <v>1054454</v>
      </c>
      <c r="BN3" s="176">
        <v>2433706</v>
      </c>
      <c r="BO3" s="176">
        <v>2523326</v>
      </c>
      <c r="BP3" s="176">
        <v>19056489</v>
      </c>
      <c r="BQ3" s="176">
        <v>620881</v>
      </c>
      <c r="BR3" s="176">
        <v>9684891</v>
      </c>
      <c r="BS3" s="176">
        <v>6975206</v>
      </c>
      <c r="BT3" s="176">
        <v>597489</v>
      </c>
      <c r="BU3" s="176">
        <v>2450135</v>
      </c>
      <c r="BV3" s="176">
        <v>3848176</v>
      </c>
      <c r="BW3" s="176">
        <v>91318</v>
      </c>
      <c r="BX3" s="176">
        <v>1455961</v>
      </c>
      <c r="BY3" s="176">
        <v>5568417</v>
      </c>
      <c r="BZ3" s="176">
        <v>979813</v>
      </c>
      <c r="CA3" s="176">
        <v>2700522</v>
      </c>
      <c r="CB3" s="176">
        <v>6732181</v>
      </c>
      <c r="CC3" s="176">
        <v>539137</v>
      </c>
      <c r="CD3" s="176">
        <v>4444543</v>
      </c>
      <c r="CE3" s="176">
        <v>10307910</v>
      </c>
      <c r="CF3" s="176">
        <v>5961405</v>
      </c>
      <c r="CG3" s="176">
        <v>2967793</v>
      </c>
      <c r="CH3" s="176">
        <v>1446539</v>
      </c>
      <c r="CI3" s="176">
        <v>2808494</v>
      </c>
      <c r="CJ3" s="176">
        <v>2762237</v>
      </c>
      <c r="CK3" s="176">
        <v>4331721</v>
      </c>
      <c r="CL3" s="176">
        <v>1288155</v>
      </c>
      <c r="CM3" s="176">
        <v>2911305</v>
      </c>
      <c r="CN3" s="176">
        <v>279142</v>
      </c>
      <c r="CO3" s="176">
        <v>8594261</v>
      </c>
      <c r="CP3" s="176">
        <v>1822769</v>
      </c>
      <c r="CQ3" s="176">
        <v>47684651</v>
      </c>
      <c r="CR3" s="176">
        <v>924951</v>
      </c>
      <c r="CS3" s="176">
        <v>3184746</v>
      </c>
      <c r="CT3" s="176">
        <v>1647948</v>
      </c>
      <c r="CU3" s="176">
        <v>1188098</v>
      </c>
      <c r="CV3">
        <v>1696680</v>
      </c>
      <c r="CW3">
        <v>1631936</v>
      </c>
      <c r="CX3">
        <v>1066572</v>
      </c>
      <c r="CY3">
        <v>2723789</v>
      </c>
    </row>
    <row r="4" spans="1:103" x14ac:dyDescent="0.3">
      <c r="A4" s="151">
        <v>5</v>
      </c>
      <c r="B4" s="176" t="s">
        <v>105</v>
      </c>
      <c r="C4" s="176"/>
      <c r="D4" s="176">
        <v>0</v>
      </c>
      <c r="E4" s="176">
        <v>60262</v>
      </c>
      <c r="F4" s="176">
        <v>79305</v>
      </c>
      <c r="G4" s="176"/>
      <c r="H4" s="176">
        <v>123628</v>
      </c>
      <c r="I4" s="176">
        <v>0</v>
      </c>
      <c r="J4" s="176">
        <v>6038</v>
      </c>
      <c r="K4" s="176">
        <v>39800</v>
      </c>
      <c r="L4" s="176">
        <v>125339</v>
      </c>
      <c r="M4" s="176">
        <v>292860</v>
      </c>
      <c r="N4" s="176">
        <v>1922962</v>
      </c>
      <c r="O4" s="176">
        <v>58076</v>
      </c>
      <c r="P4" s="176">
        <v>572638</v>
      </c>
      <c r="Q4" s="176">
        <v>52325</v>
      </c>
      <c r="R4" s="176">
        <v>15662</v>
      </c>
      <c r="S4" s="176">
        <v>63719</v>
      </c>
      <c r="T4" s="176"/>
      <c r="U4" s="176">
        <v>176309</v>
      </c>
      <c r="V4" s="176">
        <v>426151</v>
      </c>
      <c r="W4" s="176"/>
      <c r="X4" s="176">
        <v>95663</v>
      </c>
      <c r="Y4" s="176">
        <v>58520</v>
      </c>
      <c r="Z4" s="176">
        <v>216232</v>
      </c>
      <c r="AA4" s="176">
        <v>4000</v>
      </c>
      <c r="AB4" s="176">
        <v>233616</v>
      </c>
      <c r="AC4" s="176">
        <v>745697</v>
      </c>
      <c r="AD4" s="176">
        <v>73274</v>
      </c>
      <c r="AE4" s="176">
        <v>222905</v>
      </c>
      <c r="AF4" s="176">
        <v>0</v>
      </c>
      <c r="AG4" s="176">
        <v>93424</v>
      </c>
      <c r="AH4" s="176">
        <v>170411</v>
      </c>
      <c r="AI4" s="176">
        <v>737369</v>
      </c>
      <c r="AJ4" s="176">
        <v>124785</v>
      </c>
      <c r="AK4" s="176">
        <v>0</v>
      </c>
      <c r="AL4" s="176">
        <v>965415</v>
      </c>
      <c r="AM4" s="176">
        <v>817771</v>
      </c>
      <c r="AN4" s="176">
        <v>34716</v>
      </c>
      <c r="AO4" s="176">
        <v>141908</v>
      </c>
      <c r="AP4" s="176">
        <v>18528</v>
      </c>
      <c r="AQ4" s="176">
        <v>0</v>
      </c>
      <c r="AR4" s="176">
        <v>1155378</v>
      </c>
      <c r="AS4" s="176">
        <v>305885</v>
      </c>
      <c r="AT4" s="176">
        <v>11169</v>
      </c>
      <c r="AU4" s="176">
        <v>810350</v>
      </c>
      <c r="AV4" s="176">
        <v>473600</v>
      </c>
      <c r="AW4" s="176">
        <v>62006</v>
      </c>
      <c r="AX4" s="176">
        <v>170997</v>
      </c>
      <c r="AY4" s="176"/>
      <c r="AZ4" s="176">
        <v>524405</v>
      </c>
      <c r="BA4" s="176">
        <v>82362</v>
      </c>
      <c r="BB4" s="176">
        <v>182777</v>
      </c>
      <c r="BC4" s="176">
        <v>0</v>
      </c>
      <c r="BD4" s="176">
        <v>314774</v>
      </c>
      <c r="BE4" s="176">
        <v>83725</v>
      </c>
      <c r="BF4" s="176">
        <v>322467</v>
      </c>
      <c r="BG4" s="176">
        <v>61565</v>
      </c>
      <c r="BH4" s="176">
        <v>0</v>
      </c>
      <c r="BI4" s="176">
        <v>106330</v>
      </c>
      <c r="BJ4" s="176">
        <v>207342</v>
      </c>
      <c r="BK4" s="176">
        <v>880810</v>
      </c>
      <c r="BL4" s="176">
        <v>29861</v>
      </c>
      <c r="BM4" s="176">
        <v>78792</v>
      </c>
      <c r="BN4" s="176">
        <v>97220</v>
      </c>
      <c r="BO4" s="176">
        <v>150369</v>
      </c>
      <c r="BP4" s="176">
        <v>460564</v>
      </c>
      <c r="BQ4" s="176">
        <v>100954</v>
      </c>
      <c r="BR4" s="176">
        <v>2623780</v>
      </c>
      <c r="BS4" s="176">
        <v>574639</v>
      </c>
      <c r="BT4" s="176">
        <v>95470</v>
      </c>
      <c r="BU4" s="176">
        <v>140466</v>
      </c>
      <c r="BV4" s="176">
        <v>75386</v>
      </c>
      <c r="BW4" s="176">
        <v>72594</v>
      </c>
      <c r="BX4" s="176">
        <v>144008</v>
      </c>
      <c r="BY4" s="176">
        <v>266644</v>
      </c>
      <c r="BZ4" s="176">
        <v>142053</v>
      </c>
      <c r="CA4" s="176">
        <v>205834</v>
      </c>
      <c r="CB4" s="176">
        <v>119496</v>
      </c>
      <c r="CC4" s="176">
        <v>0</v>
      </c>
      <c r="CD4" s="176">
        <v>0</v>
      </c>
      <c r="CE4" s="176">
        <v>267169</v>
      </c>
      <c r="CF4" s="176">
        <v>210300</v>
      </c>
      <c r="CG4" s="176">
        <v>103336</v>
      </c>
      <c r="CH4" s="176">
        <v>90157</v>
      </c>
      <c r="CI4" s="176">
        <v>0</v>
      </c>
      <c r="CJ4" s="176">
        <v>87297</v>
      </c>
      <c r="CK4" s="176">
        <v>92096</v>
      </c>
      <c r="CL4" s="176">
        <v>72250</v>
      </c>
      <c r="CM4" s="176">
        <v>16288</v>
      </c>
      <c r="CN4" s="176">
        <v>78117</v>
      </c>
      <c r="CO4" s="176">
        <v>62645</v>
      </c>
      <c r="CP4" s="176">
        <v>202654</v>
      </c>
      <c r="CQ4" s="176">
        <v>2786617</v>
      </c>
      <c r="CR4" s="176">
        <v>214490</v>
      </c>
      <c r="CS4" s="176">
        <v>57375</v>
      </c>
      <c r="CT4" s="176">
        <v>409426</v>
      </c>
      <c r="CU4" s="176">
        <v>52954</v>
      </c>
      <c r="CV4">
        <v>69136</v>
      </c>
      <c r="CW4">
        <v>473040</v>
      </c>
      <c r="CX4">
        <v>12818</v>
      </c>
      <c r="CY4">
        <v>314615</v>
      </c>
    </row>
    <row r="5" spans="1:103" x14ac:dyDescent="0.3">
      <c r="A5" s="151">
        <v>6</v>
      </c>
      <c r="B5" s="176" t="s">
        <v>236</v>
      </c>
      <c r="C5" s="176"/>
      <c r="D5" s="176">
        <v>3298678</v>
      </c>
      <c r="E5" s="176">
        <v>0</v>
      </c>
      <c r="F5" s="176">
        <v>0</v>
      </c>
      <c r="G5" s="176"/>
      <c r="H5" s="176">
        <v>0</v>
      </c>
      <c r="I5" s="176">
        <v>0</v>
      </c>
      <c r="J5" s="176">
        <v>468491</v>
      </c>
      <c r="K5" s="176">
        <v>0</v>
      </c>
      <c r="L5" s="176">
        <v>0</v>
      </c>
      <c r="M5" s="176">
        <v>0</v>
      </c>
      <c r="N5" s="176">
        <v>261799</v>
      </c>
      <c r="O5" s="176">
        <v>1053313</v>
      </c>
      <c r="P5" s="176">
        <v>1936721</v>
      </c>
      <c r="Q5" s="176">
        <v>0</v>
      </c>
      <c r="R5" s="176">
        <v>0</v>
      </c>
      <c r="S5" s="176">
        <v>0</v>
      </c>
      <c r="T5" s="176"/>
      <c r="U5" s="176">
        <v>2578627</v>
      </c>
      <c r="V5" s="176">
        <v>0</v>
      </c>
      <c r="W5" s="176"/>
      <c r="X5" s="176">
        <v>0</v>
      </c>
      <c r="Y5" s="176">
        <v>0</v>
      </c>
      <c r="Z5" s="176">
        <v>0</v>
      </c>
      <c r="AA5" s="176">
        <v>0</v>
      </c>
      <c r="AB5" s="176">
        <v>0</v>
      </c>
      <c r="AC5" s="176">
        <v>0</v>
      </c>
      <c r="AD5" s="176">
        <v>0</v>
      </c>
      <c r="AE5" s="176">
        <v>4980800</v>
      </c>
      <c r="AF5" s="176">
        <v>0</v>
      </c>
      <c r="AG5" s="176">
        <v>6208</v>
      </c>
      <c r="AH5" s="176">
        <v>0</v>
      </c>
      <c r="AI5" s="176">
        <v>5958080</v>
      </c>
      <c r="AJ5" s="176">
        <v>0</v>
      </c>
      <c r="AK5" s="176">
        <v>3290890</v>
      </c>
      <c r="AL5" s="176">
        <v>0</v>
      </c>
      <c r="AM5" s="176">
        <v>41317</v>
      </c>
      <c r="AN5" s="176">
        <v>0</v>
      </c>
      <c r="AO5" s="176">
        <v>513629</v>
      </c>
      <c r="AP5" s="176">
        <v>0</v>
      </c>
      <c r="AQ5" s="176">
        <v>0</v>
      </c>
      <c r="AR5" s="176">
        <v>0</v>
      </c>
      <c r="AS5" s="176">
        <v>0</v>
      </c>
      <c r="AT5" s="176">
        <v>0</v>
      </c>
      <c r="AU5" s="176">
        <v>0</v>
      </c>
      <c r="AV5" s="176">
        <v>0</v>
      </c>
      <c r="AW5" s="176">
        <v>0</v>
      </c>
      <c r="AX5" s="176">
        <v>0</v>
      </c>
      <c r="AY5" s="176"/>
      <c r="AZ5" s="176">
        <v>36173778</v>
      </c>
      <c r="BA5" s="176">
        <v>0</v>
      </c>
      <c r="BB5" s="176">
        <v>7611390</v>
      </c>
      <c r="BC5" s="176">
        <v>0</v>
      </c>
      <c r="BD5" s="176">
        <v>947820</v>
      </c>
      <c r="BE5" s="176">
        <v>0</v>
      </c>
      <c r="BF5" s="176">
        <v>1275849</v>
      </c>
      <c r="BG5" s="176">
        <v>0</v>
      </c>
      <c r="BH5" s="176">
        <v>0</v>
      </c>
      <c r="BI5" s="176">
        <v>0</v>
      </c>
      <c r="BJ5" s="176">
        <v>0</v>
      </c>
      <c r="BK5" s="176">
        <v>61389982</v>
      </c>
      <c r="BL5" s="176">
        <v>0</v>
      </c>
      <c r="BM5" s="176">
        <v>0</v>
      </c>
      <c r="BN5" s="176">
        <v>367137</v>
      </c>
      <c r="BO5" s="176">
        <v>559313</v>
      </c>
      <c r="BP5" s="176">
        <v>2206552</v>
      </c>
      <c r="BQ5" s="176">
        <v>0</v>
      </c>
      <c r="BR5" s="176">
        <v>1509584</v>
      </c>
      <c r="BS5" s="176">
        <v>1161002</v>
      </c>
      <c r="BT5" s="176">
        <v>0</v>
      </c>
      <c r="BU5" s="176">
        <v>156670</v>
      </c>
      <c r="BV5" s="176">
        <v>2408404</v>
      </c>
      <c r="BW5" s="176">
        <v>0</v>
      </c>
      <c r="BX5" s="176">
        <v>1629235</v>
      </c>
      <c r="BY5" s="176">
        <v>0</v>
      </c>
      <c r="BZ5" s="176">
        <v>142821</v>
      </c>
      <c r="CA5" s="176">
        <v>5521661</v>
      </c>
      <c r="CB5" s="176">
        <v>0</v>
      </c>
      <c r="CC5" s="176">
        <v>0</v>
      </c>
      <c r="CD5" s="176">
        <v>0</v>
      </c>
      <c r="CE5" s="176">
        <v>1261141</v>
      </c>
      <c r="CF5" s="176">
        <v>437932</v>
      </c>
      <c r="CG5" s="176">
        <v>0</v>
      </c>
      <c r="CH5" s="176">
        <v>0</v>
      </c>
      <c r="CI5" s="176">
        <v>0</v>
      </c>
      <c r="CJ5" s="176">
        <v>0</v>
      </c>
      <c r="CK5" s="176">
        <v>0</v>
      </c>
      <c r="CL5" s="176">
        <v>0</v>
      </c>
      <c r="CM5" s="176">
        <v>0</v>
      </c>
      <c r="CN5" s="176">
        <v>0</v>
      </c>
      <c r="CO5" s="176">
        <v>2240511</v>
      </c>
      <c r="CP5" s="176">
        <v>0</v>
      </c>
      <c r="CQ5" s="176">
        <v>2736836</v>
      </c>
      <c r="CR5" s="176">
        <v>0</v>
      </c>
      <c r="CS5" s="176">
        <v>0</v>
      </c>
      <c r="CT5" s="176">
        <v>3385108</v>
      </c>
      <c r="CU5" s="176">
        <v>0</v>
      </c>
      <c r="CV5">
        <v>0</v>
      </c>
      <c r="CW5">
        <v>0</v>
      </c>
      <c r="CX5">
        <v>0</v>
      </c>
      <c r="CY5">
        <v>0</v>
      </c>
    </row>
    <row r="6" spans="1:103" x14ac:dyDescent="0.3">
      <c r="A6" s="151">
        <v>7</v>
      </c>
      <c r="B6" s="176" t="s">
        <v>178</v>
      </c>
      <c r="C6" s="176"/>
      <c r="D6" s="176">
        <v>210532</v>
      </c>
      <c r="E6" s="176">
        <v>20152</v>
      </c>
      <c r="F6" s="176">
        <v>0</v>
      </c>
      <c r="G6" s="176"/>
      <c r="H6" s="176">
        <v>0</v>
      </c>
      <c r="I6" s="176">
        <v>106385</v>
      </c>
      <c r="J6" s="176">
        <v>29824</v>
      </c>
      <c r="K6" s="176">
        <v>1371675</v>
      </c>
      <c r="L6" s="176">
        <v>0</v>
      </c>
      <c r="M6" s="176">
        <v>64000</v>
      </c>
      <c r="N6" s="176">
        <v>86950</v>
      </c>
      <c r="O6" s="176">
        <v>0</v>
      </c>
      <c r="P6" s="176">
        <v>178548</v>
      </c>
      <c r="Q6" s="176">
        <v>86353</v>
      </c>
      <c r="R6" s="176">
        <v>0</v>
      </c>
      <c r="S6" s="176">
        <v>0</v>
      </c>
      <c r="T6" s="176"/>
      <c r="U6" s="176">
        <v>1250676</v>
      </c>
      <c r="V6" s="176">
        <v>0</v>
      </c>
      <c r="W6" s="176"/>
      <c r="X6" s="176">
        <v>0</v>
      </c>
      <c r="Y6" s="176">
        <v>19572</v>
      </c>
      <c r="Z6" s="176">
        <v>479373</v>
      </c>
      <c r="AA6" s="176">
        <v>53011</v>
      </c>
      <c r="AB6" s="176">
        <v>21711</v>
      </c>
      <c r="AC6" s="176">
        <v>200715</v>
      </c>
      <c r="AD6" s="176">
        <v>929</v>
      </c>
      <c r="AE6" s="176">
        <v>15518</v>
      </c>
      <c r="AF6" s="176">
        <v>330000</v>
      </c>
      <c r="AG6" s="176">
        <v>170</v>
      </c>
      <c r="AH6" s="176">
        <v>192829</v>
      </c>
      <c r="AI6" s="176">
        <v>1613780</v>
      </c>
      <c r="AJ6" s="176">
        <v>0</v>
      </c>
      <c r="AK6" s="176">
        <v>122250</v>
      </c>
      <c r="AL6" s="176">
        <v>44391</v>
      </c>
      <c r="AM6" s="176">
        <v>412100</v>
      </c>
      <c r="AN6" s="176">
        <v>0</v>
      </c>
      <c r="AO6" s="176">
        <v>20620</v>
      </c>
      <c r="AP6" s="176">
        <v>6200</v>
      </c>
      <c r="AQ6" s="176">
        <v>461079</v>
      </c>
      <c r="AR6" s="176">
        <v>865653</v>
      </c>
      <c r="AS6" s="176">
        <v>0</v>
      </c>
      <c r="AT6" s="176">
        <v>2199381</v>
      </c>
      <c r="AU6" s="176">
        <v>123142</v>
      </c>
      <c r="AV6" s="176">
        <v>290326</v>
      </c>
      <c r="AW6" s="176">
        <v>0</v>
      </c>
      <c r="AX6" s="176">
        <v>649789</v>
      </c>
      <c r="AY6" s="176"/>
      <c r="AZ6" s="176">
        <v>487653</v>
      </c>
      <c r="BA6" s="176">
        <v>0</v>
      </c>
      <c r="BB6" s="176">
        <v>84325</v>
      </c>
      <c r="BC6" s="176">
        <v>21665</v>
      </c>
      <c r="BD6" s="176">
        <v>0</v>
      </c>
      <c r="BE6" s="176">
        <v>0</v>
      </c>
      <c r="BF6" s="176">
        <v>417067</v>
      </c>
      <c r="BG6" s="176">
        <v>615606</v>
      </c>
      <c r="BH6" s="176">
        <v>128983</v>
      </c>
      <c r="BI6" s="176">
        <v>1643575</v>
      </c>
      <c r="BJ6" s="176">
        <v>91034</v>
      </c>
      <c r="BK6" s="176">
        <v>0</v>
      </c>
      <c r="BL6" s="176">
        <v>59959</v>
      </c>
      <c r="BM6" s="176">
        <v>221317</v>
      </c>
      <c r="BN6" s="176">
        <v>104397</v>
      </c>
      <c r="BO6" s="176">
        <v>18818</v>
      </c>
      <c r="BP6" s="176">
        <v>109789</v>
      </c>
      <c r="BQ6" s="176">
        <v>0</v>
      </c>
      <c r="BR6" s="176">
        <v>1732769</v>
      </c>
      <c r="BS6" s="176">
        <v>599754</v>
      </c>
      <c r="BT6" s="176">
        <v>160</v>
      </c>
      <c r="BU6" s="176">
        <v>39043</v>
      </c>
      <c r="BV6" s="176">
        <v>854979</v>
      </c>
      <c r="BW6" s="176">
        <v>0</v>
      </c>
      <c r="BX6" s="176">
        <v>126044</v>
      </c>
      <c r="BY6" s="176">
        <v>317111</v>
      </c>
      <c r="BZ6" s="176">
        <v>108273</v>
      </c>
      <c r="CA6" s="176">
        <v>31572</v>
      </c>
      <c r="CB6" s="176">
        <v>1288876</v>
      </c>
      <c r="CC6" s="176">
        <v>0</v>
      </c>
      <c r="CD6" s="176">
        <v>379089</v>
      </c>
      <c r="CE6" s="176">
        <v>2806626</v>
      </c>
      <c r="CF6" s="176">
        <v>914616</v>
      </c>
      <c r="CG6" s="176">
        <v>6408</v>
      </c>
      <c r="CH6" s="176">
        <v>88709</v>
      </c>
      <c r="CI6" s="176">
        <v>68888</v>
      </c>
      <c r="CJ6" s="176">
        <v>92117</v>
      </c>
      <c r="CK6" s="176">
        <v>2361208</v>
      </c>
      <c r="CL6" s="176">
        <v>0</v>
      </c>
      <c r="CM6" s="176">
        <v>4484389</v>
      </c>
      <c r="CN6" s="176">
        <v>0</v>
      </c>
      <c r="CO6" s="176">
        <v>37638</v>
      </c>
      <c r="CP6" s="176">
        <v>0</v>
      </c>
      <c r="CQ6" s="176">
        <v>1223658</v>
      </c>
      <c r="CR6" s="176">
        <v>15825</v>
      </c>
      <c r="CS6" s="176">
        <v>129362</v>
      </c>
      <c r="CT6" s="176">
        <v>0</v>
      </c>
      <c r="CU6" s="176">
        <v>0</v>
      </c>
      <c r="CV6">
        <v>0</v>
      </c>
      <c r="CW6">
        <v>0</v>
      </c>
      <c r="CX6">
        <v>0</v>
      </c>
      <c r="CY6">
        <v>0</v>
      </c>
    </row>
    <row r="7" spans="1:103" x14ac:dyDescent="0.3">
      <c r="A7" s="151">
        <v>9</v>
      </c>
      <c r="B7" s="176" t="s">
        <v>180</v>
      </c>
      <c r="C7" s="176"/>
      <c r="D7" s="176">
        <v>71546267</v>
      </c>
      <c r="E7" s="176">
        <v>23498857</v>
      </c>
      <c r="F7" s="176">
        <v>5685551</v>
      </c>
      <c r="G7" s="176"/>
      <c r="H7" s="176">
        <v>15294003</v>
      </c>
      <c r="I7" s="176">
        <v>22697642</v>
      </c>
      <c r="J7" s="176">
        <v>34028356</v>
      </c>
      <c r="K7" s="176">
        <v>5395998</v>
      </c>
      <c r="L7" s="176">
        <v>36003786</v>
      </c>
      <c r="M7" s="176">
        <v>121194469</v>
      </c>
      <c r="N7" s="176">
        <v>116651011</v>
      </c>
      <c r="O7" s="176">
        <v>36164364</v>
      </c>
      <c r="P7" s="176">
        <v>122396120</v>
      </c>
      <c r="Q7" s="176">
        <v>15068053</v>
      </c>
      <c r="R7" s="176">
        <v>13361596</v>
      </c>
      <c r="S7" s="176">
        <v>69188466</v>
      </c>
      <c r="T7" s="176"/>
      <c r="U7" s="176">
        <v>112624508</v>
      </c>
      <c r="V7" s="176">
        <v>54180685</v>
      </c>
      <c r="W7" s="176"/>
      <c r="X7" s="176">
        <v>10566147</v>
      </c>
      <c r="Y7" s="176">
        <v>7841909</v>
      </c>
      <c r="Z7" s="176">
        <v>47604888</v>
      </c>
      <c r="AA7" s="176">
        <v>31994136</v>
      </c>
      <c r="AB7" s="176">
        <v>50080951</v>
      </c>
      <c r="AC7" s="176">
        <v>234922691</v>
      </c>
      <c r="AD7" s="176">
        <v>35113845</v>
      </c>
      <c r="AE7" s="176">
        <v>72347172</v>
      </c>
      <c r="AF7" s="176">
        <v>104149896</v>
      </c>
      <c r="AG7" s="176">
        <v>17728808</v>
      </c>
      <c r="AH7" s="176">
        <v>25186675</v>
      </c>
      <c r="AI7" s="176">
        <v>253101874</v>
      </c>
      <c r="AJ7" s="176">
        <v>27658757</v>
      </c>
      <c r="AK7" s="176">
        <v>157148664</v>
      </c>
      <c r="AL7" s="176">
        <v>48951740</v>
      </c>
      <c r="AM7" s="176">
        <v>98970925</v>
      </c>
      <c r="AN7" s="176">
        <v>6279056</v>
      </c>
      <c r="AO7" s="176">
        <v>9435867</v>
      </c>
      <c r="AP7" s="176">
        <v>45693486</v>
      </c>
      <c r="AQ7" s="176">
        <v>11587930</v>
      </c>
      <c r="AR7" s="176">
        <v>204960339</v>
      </c>
      <c r="AS7" s="176">
        <v>49638178</v>
      </c>
      <c r="AT7" s="176">
        <v>82303027</v>
      </c>
      <c r="AU7" s="176">
        <v>48748792</v>
      </c>
      <c r="AV7" s="176">
        <v>80317355</v>
      </c>
      <c r="AW7" s="176">
        <v>13213306</v>
      </c>
      <c r="AX7" s="176">
        <v>35692859</v>
      </c>
      <c r="AY7" s="176"/>
      <c r="AZ7" s="176">
        <v>148049155</v>
      </c>
      <c r="BA7" s="176">
        <v>35221830</v>
      </c>
      <c r="BB7" s="176">
        <v>171023084</v>
      </c>
      <c r="BC7" s="176">
        <v>12945493</v>
      </c>
      <c r="BD7" s="176">
        <v>31209648</v>
      </c>
      <c r="BE7" s="176">
        <v>37243094</v>
      </c>
      <c r="BF7" s="176">
        <v>54579832</v>
      </c>
      <c r="BG7" s="176">
        <v>37876856</v>
      </c>
      <c r="BH7" s="176">
        <v>11190090</v>
      </c>
      <c r="BI7" s="176">
        <v>15029925</v>
      </c>
      <c r="BJ7" s="176">
        <v>16622747</v>
      </c>
      <c r="BK7" s="176">
        <v>621012985</v>
      </c>
      <c r="BL7" s="176">
        <v>8769259</v>
      </c>
      <c r="BM7" s="176">
        <v>26396194</v>
      </c>
      <c r="BN7" s="176">
        <v>53043052</v>
      </c>
      <c r="BO7" s="176">
        <v>46823516</v>
      </c>
      <c r="BP7" s="176">
        <v>472994172</v>
      </c>
      <c r="BQ7" s="176">
        <v>23061306</v>
      </c>
      <c r="BR7" s="176">
        <v>115035475</v>
      </c>
      <c r="BS7" s="176">
        <v>76117026</v>
      </c>
      <c r="BT7" s="176">
        <v>10612207</v>
      </c>
      <c r="BU7" s="176">
        <v>30956934</v>
      </c>
      <c r="BV7" s="176">
        <v>59564941</v>
      </c>
      <c r="BW7" s="176">
        <v>6924484</v>
      </c>
      <c r="BX7" s="176">
        <v>30981684</v>
      </c>
      <c r="BY7" s="176">
        <v>60663284</v>
      </c>
      <c r="BZ7" s="176">
        <v>13959396</v>
      </c>
      <c r="CA7" s="176">
        <v>69889766</v>
      </c>
      <c r="CB7" s="176">
        <v>18454503</v>
      </c>
      <c r="CC7" s="176">
        <v>56408466</v>
      </c>
      <c r="CD7" s="176">
        <v>44603961</v>
      </c>
      <c r="CE7" s="176">
        <v>73657617</v>
      </c>
      <c r="CF7" s="176">
        <v>41667202</v>
      </c>
      <c r="CG7" s="176">
        <v>38388657</v>
      </c>
      <c r="CH7" s="176">
        <v>13726132</v>
      </c>
      <c r="CI7" s="176">
        <v>40057076</v>
      </c>
      <c r="CJ7" s="176">
        <v>19010153</v>
      </c>
      <c r="CK7" s="176">
        <v>53875921</v>
      </c>
      <c r="CL7" s="176">
        <v>11560669</v>
      </c>
      <c r="CM7" s="176">
        <v>36230937</v>
      </c>
      <c r="CN7" s="176">
        <v>1307147</v>
      </c>
      <c r="CO7" s="176">
        <v>131560278</v>
      </c>
      <c r="CP7" s="176">
        <v>26993578</v>
      </c>
      <c r="CQ7" s="176">
        <v>481920484</v>
      </c>
      <c r="CR7" s="176">
        <v>20267373</v>
      </c>
      <c r="CS7" s="176">
        <v>9781691</v>
      </c>
      <c r="CT7" s="176">
        <v>45637067</v>
      </c>
      <c r="CU7" s="176">
        <v>66607772</v>
      </c>
      <c r="CV7">
        <v>42809616</v>
      </c>
      <c r="CW7">
        <v>55285137</v>
      </c>
      <c r="CX7">
        <v>18163429</v>
      </c>
      <c r="CY7">
        <v>8141963</v>
      </c>
    </row>
    <row r="8" spans="1:103" x14ac:dyDescent="0.3">
      <c r="A8" s="151">
        <v>11</v>
      </c>
      <c r="B8" s="176" t="s">
        <v>179</v>
      </c>
      <c r="C8" s="176"/>
      <c r="D8" s="176">
        <v>0</v>
      </c>
      <c r="E8" s="176">
        <v>0</v>
      </c>
      <c r="F8" s="176">
        <v>0</v>
      </c>
      <c r="G8" s="176"/>
      <c r="H8" s="176">
        <v>0</v>
      </c>
      <c r="I8" s="176">
        <v>0</v>
      </c>
      <c r="J8" s="176">
        <v>0</v>
      </c>
      <c r="K8" s="176">
        <v>0</v>
      </c>
      <c r="L8" s="176">
        <v>0</v>
      </c>
      <c r="M8" s="176">
        <v>0</v>
      </c>
      <c r="N8" s="176"/>
      <c r="O8" s="176">
        <v>0</v>
      </c>
      <c r="P8" s="176">
        <v>0</v>
      </c>
      <c r="Q8" s="176">
        <v>0</v>
      </c>
      <c r="R8" s="176">
        <v>0</v>
      </c>
      <c r="S8" s="176">
        <v>0</v>
      </c>
      <c r="T8" s="176"/>
      <c r="U8" s="176">
        <v>0</v>
      </c>
      <c r="V8" s="176">
        <v>0</v>
      </c>
      <c r="W8" s="176"/>
      <c r="X8" s="176">
        <v>0</v>
      </c>
      <c r="Y8" s="176">
        <v>0</v>
      </c>
      <c r="Z8" s="176">
        <v>0</v>
      </c>
      <c r="AA8" s="176">
        <v>0</v>
      </c>
      <c r="AB8" s="176">
        <v>0</v>
      </c>
      <c r="AC8" s="176">
        <v>0</v>
      </c>
      <c r="AD8" s="176">
        <v>0</v>
      </c>
      <c r="AE8" s="176">
        <v>0</v>
      </c>
      <c r="AF8" s="176">
        <v>0</v>
      </c>
      <c r="AG8" s="176">
        <v>0</v>
      </c>
      <c r="AH8" s="176">
        <v>0</v>
      </c>
      <c r="AI8" s="176">
        <v>0</v>
      </c>
      <c r="AJ8" s="176">
        <v>0</v>
      </c>
      <c r="AK8" s="176">
        <v>0</v>
      </c>
      <c r="AL8" s="176">
        <v>0</v>
      </c>
      <c r="AM8" s="176">
        <v>0</v>
      </c>
      <c r="AN8" s="176">
        <v>0</v>
      </c>
      <c r="AO8" s="176">
        <v>0</v>
      </c>
      <c r="AP8" s="176">
        <v>0</v>
      </c>
      <c r="AQ8" s="176">
        <v>0</v>
      </c>
      <c r="AR8" s="176">
        <v>0</v>
      </c>
      <c r="AS8" s="176">
        <v>0</v>
      </c>
      <c r="AT8" s="176">
        <v>0</v>
      </c>
      <c r="AU8" s="176">
        <v>0</v>
      </c>
      <c r="AV8" s="176">
        <v>0</v>
      </c>
      <c r="AW8" s="176">
        <v>0</v>
      </c>
      <c r="AX8" s="176">
        <v>0</v>
      </c>
      <c r="AY8" s="176"/>
      <c r="AZ8" s="176">
        <v>0</v>
      </c>
      <c r="BA8" s="176">
        <v>0</v>
      </c>
      <c r="BB8" s="176">
        <v>0</v>
      </c>
      <c r="BC8" s="176">
        <v>0</v>
      </c>
      <c r="BD8" s="176">
        <v>0</v>
      </c>
      <c r="BE8" s="176">
        <v>0</v>
      </c>
      <c r="BF8" s="176">
        <v>0</v>
      </c>
      <c r="BG8" s="176">
        <v>0</v>
      </c>
      <c r="BH8" s="176">
        <v>0</v>
      </c>
      <c r="BI8" s="176">
        <v>0</v>
      </c>
      <c r="BJ8" s="176">
        <v>0</v>
      </c>
      <c r="BK8" s="176">
        <v>0</v>
      </c>
      <c r="BL8" s="176">
        <v>0</v>
      </c>
      <c r="BM8" s="176">
        <v>0</v>
      </c>
      <c r="BN8" s="176">
        <v>0</v>
      </c>
      <c r="BO8" s="176">
        <v>0</v>
      </c>
      <c r="BP8" s="176">
        <v>0</v>
      </c>
      <c r="BQ8" s="176">
        <v>0</v>
      </c>
      <c r="BR8" s="176">
        <v>0</v>
      </c>
      <c r="BS8" s="176">
        <v>0</v>
      </c>
      <c r="BT8" s="176">
        <v>0</v>
      </c>
      <c r="BU8" s="176">
        <v>0</v>
      </c>
      <c r="BV8" s="176">
        <v>0</v>
      </c>
      <c r="BW8" s="176">
        <v>0</v>
      </c>
      <c r="BX8" s="176">
        <v>0</v>
      </c>
      <c r="BY8" s="176">
        <v>0</v>
      </c>
      <c r="BZ8" s="176">
        <v>0</v>
      </c>
      <c r="CA8" s="176">
        <v>0</v>
      </c>
      <c r="CB8" s="176">
        <v>0</v>
      </c>
      <c r="CC8" s="176">
        <v>0</v>
      </c>
      <c r="CD8" s="176">
        <v>0</v>
      </c>
      <c r="CE8" s="176">
        <v>0</v>
      </c>
      <c r="CF8" s="176">
        <v>0</v>
      </c>
      <c r="CG8" s="176">
        <v>0</v>
      </c>
      <c r="CH8" s="176">
        <v>0</v>
      </c>
      <c r="CI8" s="176">
        <v>0</v>
      </c>
      <c r="CJ8" s="176">
        <v>0</v>
      </c>
      <c r="CK8" s="176">
        <v>0</v>
      </c>
      <c r="CL8" s="176">
        <v>0</v>
      </c>
      <c r="CM8" s="176">
        <v>0</v>
      </c>
      <c r="CN8" s="176">
        <v>0</v>
      </c>
      <c r="CO8" s="176">
        <v>0</v>
      </c>
      <c r="CP8" s="176">
        <v>0</v>
      </c>
      <c r="CQ8" s="176">
        <v>0</v>
      </c>
      <c r="CR8" s="176">
        <v>0</v>
      </c>
      <c r="CS8" s="176">
        <v>0</v>
      </c>
      <c r="CT8" s="176">
        <v>0</v>
      </c>
      <c r="CU8" s="176">
        <v>0</v>
      </c>
      <c r="CV8">
        <v>0</v>
      </c>
      <c r="CW8">
        <v>0</v>
      </c>
      <c r="CX8">
        <v>0</v>
      </c>
      <c r="CY8">
        <v>0</v>
      </c>
    </row>
    <row r="9" spans="1:103" x14ac:dyDescent="0.3">
      <c r="A9" s="151">
        <v>13</v>
      </c>
      <c r="B9" s="176" t="s">
        <v>887</v>
      </c>
      <c r="C9" s="176"/>
      <c r="D9" s="176">
        <v>0</v>
      </c>
      <c r="E9" s="176">
        <v>0</v>
      </c>
      <c r="F9" s="176">
        <v>0</v>
      </c>
      <c r="G9" s="176"/>
      <c r="H9" s="176">
        <v>0</v>
      </c>
      <c r="I9" s="176">
        <v>0</v>
      </c>
      <c r="J9" s="176">
        <v>0</v>
      </c>
      <c r="K9" s="176">
        <v>0</v>
      </c>
      <c r="L9" s="176">
        <v>0</v>
      </c>
      <c r="M9" s="176">
        <v>0</v>
      </c>
      <c r="N9" s="176"/>
      <c r="O9" s="176">
        <v>0</v>
      </c>
      <c r="P9" s="176">
        <v>0</v>
      </c>
      <c r="Q9" s="176">
        <v>0</v>
      </c>
      <c r="R9" s="176">
        <v>0</v>
      </c>
      <c r="S9" s="176">
        <v>0</v>
      </c>
      <c r="T9" s="176"/>
      <c r="U9" s="176">
        <v>0</v>
      </c>
      <c r="V9" s="176">
        <v>0</v>
      </c>
      <c r="W9" s="176"/>
      <c r="X9" s="176">
        <v>0</v>
      </c>
      <c r="Y9" s="176">
        <v>0</v>
      </c>
      <c r="Z9" s="176">
        <v>0</v>
      </c>
      <c r="AA9" s="176">
        <v>0</v>
      </c>
      <c r="AB9" s="176">
        <v>0</v>
      </c>
      <c r="AC9" s="176">
        <v>0</v>
      </c>
      <c r="AD9" s="176">
        <v>0</v>
      </c>
      <c r="AE9" s="176">
        <v>0</v>
      </c>
      <c r="AF9" s="176">
        <v>0</v>
      </c>
      <c r="AG9" s="176">
        <v>0</v>
      </c>
      <c r="AH9" s="176">
        <v>0</v>
      </c>
      <c r="AI9" s="176">
        <v>0</v>
      </c>
      <c r="AJ9" s="176">
        <v>0</v>
      </c>
      <c r="AK9" s="176">
        <v>0</v>
      </c>
      <c r="AL9" s="176">
        <v>0</v>
      </c>
      <c r="AM9" s="176">
        <v>0</v>
      </c>
      <c r="AN9" s="176">
        <v>0</v>
      </c>
      <c r="AO9" s="176">
        <v>0</v>
      </c>
      <c r="AP9" s="176">
        <v>0</v>
      </c>
      <c r="AQ9" s="176">
        <v>0</v>
      </c>
      <c r="AR9" s="176">
        <v>0</v>
      </c>
      <c r="AS9" s="176">
        <v>0</v>
      </c>
      <c r="AT9" s="176">
        <v>0</v>
      </c>
      <c r="AU9" s="176">
        <v>0</v>
      </c>
      <c r="AV9" s="176">
        <v>0</v>
      </c>
      <c r="AW9" s="176">
        <v>0</v>
      </c>
      <c r="AX9" s="176">
        <v>0</v>
      </c>
      <c r="AY9" s="176"/>
      <c r="AZ9" s="176">
        <v>0</v>
      </c>
      <c r="BA9" s="176">
        <v>0</v>
      </c>
      <c r="BB9" s="176">
        <v>0</v>
      </c>
      <c r="BC9" s="176">
        <v>0</v>
      </c>
      <c r="BD9" s="176">
        <v>0</v>
      </c>
      <c r="BE9" s="176">
        <v>0</v>
      </c>
      <c r="BF9" s="176">
        <v>0</v>
      </c>
      <c r="BG9" s="176">
        <v>0</v>
      </c>
      <c r="BH9" s="176">
        <v>0</v>
      </c>
      <c r="BI9" s="176">
        <v>0</v>
      </c>
      <c r="BJ9" s="176">
        <v>0</v>
      </c>
      <c r="BK9" s="176">
        <v>0</v>
      </c>
      <c r="BL9" s="176">
        <v>0</v>
      </c>
      <c r="BM9" s="176">
        <v>0</v>
      </c>
      <c r="BN9" s="176">
        <v>0</v>
      </c>
      <c r="BO9" s="176">
        <v>0</v>
      </c>
      <c r="BP9" s="176">
        <v>0</v>
      </c>
      <c r="BQ9" s="176">
        <v>0</v>
      </c>
      <c r="BR9" s="176">
        <v>0</v>
      </c>
      <c r="BS9" s="176">
        <v>0</v>
      </c>
      <c r="BT9" s="176">
        <v>0</v>
      </c>
      <c r="BU9" s="176">
        <v>0</v>
      </c>
      <c r="BV9" s="176">
        <v>0</v>
      </c>
      <c r="BW9" s="176">
        <v>0</v>
      </c>
      <c r="BX9" s="176">
        <v>0</v>
      </c>
      <c r="BY9" s="176">
        <v>0</v>
      </c>
      <c r="BZ9" s="176">
        <v>0</v>
      </c>
      <c r="CA9" s="176">
        <v>0</v>
      </c>
      <c r="CB9" s="176">
        <v>0</v>
      </c>
      <c r="CC9" s="176">
        <v>0</v>
      </c>
      <c r="CD9" s="176">
        <v>0</v>
      </c>
      <c r="CE9" s="176">
        <v>0</v>
      </c>
      <c r="CF9" s="176">
        <v>0</v>
      </c>
      <c r="CG9" s="176">
        <v>0</v>
      </c>
      <c r="CH9" s="176">
        <v>0</v>
      </c>
      <c r="CI9" s="176">
        <v>0</v>
      </c>
      <c r="CJ9" s="176">
        <v>0</v>
      </c>
      <c r="CK9" s="176">
        <v>0</v>
      </c>
      <c r="CL9" s="176">
        <v>0</v>
      </c>
      <c r="CM9" s="176">
        <v>0</v>
      </c>
      <c r="CN9" s="176">
        <v>0</v>
      </c>
      <c r="CO9" s="176">
        <v>0</v>
      </c>
      <c r="CP9" s="176">
        <v>0</v>
      </c>
      <c r="CQ9" s="176">
        <v>0</v>
      </c>
      <c r="CR9" s="176">
        <v>0</v>
      </c>
      <c r="CS9" s="176">
        <v>0</v>
      </c>
      <c r="CT9" s="176">
        <v>0</v>
      </c>
      <c r="CU9" s="176">
        <v>0</v>
      </c>
      <c r="CV9">
        <v>0</v>
      </c>
      <c r="CW9">
        <v>0</v>
      </c>
      <c r="CX9">
        <v>0</v>
      </c>
      <c r="CY9">
        <v>0</v>
      </c>
    </row>
    <row r="10" spans="1:103" x14ac:dyDescent="0.3">
      <c r="A10" s="151">
        <v>14</v>
      </c>
      <c r="B10" s="176" t="s">
        <v>888</v>
      </c>
      <c r="C10" s="176"/>
      <c r="D10" s="176">
        <v>0</v>
      </c>
      <c r="E10" s="176">
        <v>0</v>
      </c>
      <c r="F10" s="176">
        <v>0</v>
      </c>
      <c r="G10" s="176"/>
      <c r="H10" s="176">
        <v>0</v>
      </c>
      <c r="I10" s="176">
        <v>0</v>
      </c>
      <c r="J10" s="176">
        <v>0</v>
      </c>
      <c r="K10" s="176">
        <v>0</v>
      </c>
      <c r="L10" s="176">
        <v>0</v>
      </c>
      <c r="M10" s="176">
        <v>0</v>
      </c>
      <c r="N10" s="176"/>
      <c r="O10" s="176">
        <v>0</v>
      </c>
      <c r="P10" s="176">
        <v>0</v>
      </c>
      <c r="Q10" s="176">
        <v>0</v>
      </c>
      <c r="R10" s="176">
        <v>0</v>
      </c>
      <c r="S10" s="176">
        <v>0</v>
      </c>
      <c r="T10" s="176"/>
      <c r="U10" s="176">
        <v>0</v>
      </c>
      <c r="V10" s="176">
        <v>0</v>
      </c>
      <c r="W10" s="176"/>
      <c r="X10" s="176">
        <v>0</v>
      </c>
      <c r="Y10" s="176">
        <v>0</v>
      </c>
      <c r="Z10" s="176">
        <v>0</v>
      </c>
      <c r="AA10" s="176">
        <v>0</v>
      </c>
      <c r="AB10" s="176">
        <v>0</v>
      </c>
      <c r="AC10" s="176">
        <v>0</v>
      </c>
      <c r="AD10" s="176">
        <v>0</v>
      </c>
      <c r="AE10" s="176">
        <v>0</v>
      </c>
      <c r="AF10" s="176">
        <v>0</v>
      </c>
      <c r="AG10" s="176">
        <v>0</v>
      </c>
      <c r="AH10" s="176">
        <v>0</v>
      </c>
      <c r="AI10" s="176">
        <v>0</v>
      </c>
      <c r="AJ10" s="176">
        <v>0</v>
      </c>
      <c r="AK10" s="176">
        <v>0</v>
      </c>
      <c r="AL10" s="176">
        <v>0</v>
      </c>
      <c r="AM10" s="176">
        <v>0</v>
      </c>
      <c r="AN10" s="176">
        <v>0</v>
      </c>
      <c r="AO10" s="176">
        <v>0</v>
      </c>
      <c r="AP10" s="176">
        <v>0</v>
      </c>
      <c r="AQ10" s="176">
        <v>0</v>
      </c>
      <c r="AR10" s="176">
        <v>0</v>
      </c>
      <c r="AS10" s="176">
        <v>0</v>
      </c>
      <c r="AT10" s="176">
        <v>0</v>
      </c>
      <c r="AU10" s="176">
        <v>0</v>
      </c>
      <c r="AV10" s="176">
        <v>0</v>
      </c>
      <c r="AW10" s="176">
        <v>0</v>
      </c>
      <c r="AX10" s="176">
        <v>0</v>
      </c>
      <c r="AY10" s="176"/>
      <c r="AZ10" s="176">
        <v>0</v>
      </c>
      <c r="BA10" s="176">
        <v>0</v>
      </c>
      <c r="BB10" s="176">
        <v>0</v>
      </c>
      <c r="BC10" s="176">
        <v>0</v>
      </c>
      <c r="BD10" s="176">
        <v>0</v>
      </c>
      <c r="BE10" s="176">
        <v>0</v>
      </c>
      <c r="BF10" s="176">
        <v>0</v>
      </c>
      <c r="BG10" s="176">
        <v>0</v>
      </c>
      <c r="BH10" s="176">
        <v>0</v>
      </c>
      <c r="BI10" s="176">
        <v>0</v>
      </c>
      <c r="BJ10" s="176">
        <v>0</v>
      </c>
      <c r="BK10" s="176">
        <v>0</v>
      </c>
      <c r="BL10" s="176">
        <v>0</v>
      </c>
      <c r="BM10" s="176">
        <v>0</v>
      </c>
      <c r="BN10" s="176">
        <v>0</v>
      </c>
      <c r="BO10" s="176">
        <v>0</v>
      </c>
      <c r="BP10" s="176">
        <v>0</v>
      </c>
      <c r="BQ10" s="176">
        <v>0</v>
      </c>
      <c r="BR10" s="176">
        <v>0</v>
      </c>
      <c r="BS10" s="176">
        <v>0</v>
      </c>
      <c r="BT10" s="176">
        <v>0</v>
      </c>
      <c r="BU10" s="176">
        <v>0</v>
      </c>
      <c r="BV10" s="176">
        <v>0</v>
      </c>
      <c r="BW10" s="176">
        <v>0</v>
      </c>
      <c r="BX10" s="176">
        <v>0</v>
      </c>
      <c r="BY10" s="176">
        <v>0</v>
      </c>
      <c r="BZ10" s="176">
        <v>0</v>
      </c>
      <c r="CA10" s="176">
        <v>0</v>
      </c>
      <c r="CB10" s="176">
        <v>0</v>
      </c>
      <c r="CC10" s="176">
        <v>0</v>
      </c>
      <c r="CD10" s="176">
        <v>0</v>
      </c>
      <c r="CE10" s="176">
        <v>0</v>
      </c>
      <c r="CF10" s="176">
        <v>0</v>
      </c>
      <c r="CG10" s="176">
        <v>0</v>
      </c>
      <c r="CH10" s="176">
        <v>0</v>
      </c>
      <c r="CI10" s="176">
        <v>0</v>
      </c>
      <c r="CJ10" s="176">
        <v>0</v>
      </c>
      <c r="CK10" s="176">
        <v>0</v>
      </c>
      <c r="CL10" s="176">
        <v>0</v>
      </c>
      <c r="CM10" s="176">
        <v>0</v>
      </c>
      <c r="CN10" s="176">
        <v>0</v>
      </c>
      <c r="CO10" s="176">
        <v>0</v>
      </c>
      <c r="CP10" s="176">
        <v>0</v>
      </c>
      <c r="CQ10" s="176">
        <v>0</v>
      </c>
      <c r="CR10" s="176">
        <v>0</v>
      </c>
      <c r="CS10" s="176">
        <v>0</v>
      </c>
      <c r="CT10" s="176">
        <v>0</v>
      </c>
      <c r="CU10" s="176">
        <v>0</v>
      </c>
      <c r="CV10">
        <v>0</v>
      </c>
      <c r="CW10">
        <v>0</v>
      </c>
      <c r="CX10">
        <v>0</v>
      </c>
      <c r="CY10">
        <v>0</v>
      </c>
    </row>
    <row r="11" spans="1:103" x14ac:dyDescent="0.3">
      <c r="A11" s="151">
        <v>16</v>
      </c>
      <c r="B11" s="176" t="s">
        <v>182</v>
      </c>
      <c r="C11" s="176"/>
      <c r="D11" s="176">
        <v>182684019</v>
      </c>
      <c r="E11" s="176">
        <v>44554209</v>
      </c>
      <c r="F11" s="176">
        <v>17903866</v>
      </c>
      <c r="G11" s="176"/>
      <c r="H11" s="176">
        <v>37316088</v>
      </c>
      <c r="I11" s="176">
        <v>37570733</v>
      </c>
      <c r="J11" s="176">
        <v>68045748</v>
      </c>
      <c r="K11" s="176">
        <v>25768393</v>
      </c>
      <c r="L11" s="176">
        <v>49919094</v>
      </c>
      <c r="M11" s="176">
        <v>250430785</v>
      </c>
      <c r="N11" s="176">
        <v>342867168</v>
      </c>
      <c r="O11" s="176">
        <v>86695868</v>
      </c>
      <c r="P11" s="176">
        <v>329104191</v>
      </c>
      <c r="Q11" s="176">
        <v>82160271</v>
      </c>
      <c r="R11" s="176">
        <v>15370333</v>
      </c>
      <c r="S11" s="176">
        <v>103380437</v>
      </c>
      <c r="T11" s="176"/>
      <c r="U11" s="176">
        <v>203287845</v>
      </c>
      <c r="V11" s="176">
        <v>122198914</v>
      </c>
      <c r="W11" s="176"/>
      <c r="X11" s="176">
        <v>20215754</v>
      </c>
      <c r="Y11" s="176">
        <v>22557991</v>
      </c>
      <c r="Z11" s="176">
        <v>127766396</v>
      </c>
      <c r="AA11" s="176">
        <v>58341609</v>
      </c>
      <c r="AB11" s="176">
        <v>128501165</v>
      </c>
      <c r="AC11" s="176">
        <v>364502612</v>
      </c>
      <c r="AD11" s="176">
        <v>54064880</v>
      </c>
      <c r="AE11" s="176">
        <v>134250002</v>
      </c>
      <c r="AF11" s="176">
        <v>160940662</v>
      </c>
      <c r="AG11" s="176">
        <v>64300181</v>
      </c>
      <c r="AH11" s="176">
        <v>63993653</v>
      </c>
      <c r="AI11" s="176">
        <v>538238566</v>
      </c>
      <c r="AJ11" s="176">
        <v>66405748</v>
      </c>
      <c r="AK11" s="176">
        <v>463896455</v>
      </c>
      <c r="AL11" s="176">
        <v>94835541</v>
      </c>
      <c r="AM11" s="176">
        <v>285174625</v>
      </c>
      <c r="AN11" s="176">
        <v>13513001</v>
      </c>
      <c r="AO11" s="176">
        <v>17913288</v>
      </c>
      <c r="AP11" s="176">
        <v>69918880</v>
      </c>
      <c r="AQ11" s="176">
        <v>21120936</v>
      </c>
      <c r="AR11" s="176">
        <v>635432565</v>
      </c>
      <c r="AS11" s="176">
        <v>68827173</v>
      </c>
      <c r="AT11" s="176">
        <v>147469902</v>
      </c>
      <c r="AU11" s="176">
        <v>101373392</v>
      </c>
      <c r="AV11" s="176">
        <v>164781320</v>
      </c>
      <c r="AW11" s="176">
        <v>27576122</v>
      </c>
      <c r="AX11" s="176">
        <v>58000375</v>
      </c>
      <c r="AY11" s="176"/>
      <c r="AZ11" s="176">
        <v>244191084</v>
      </c>
      <c r="BA11" s="176">
        <v>79168887</v>
      </c>
      <c r="BB11" s="176">
        <v>296178799</v>
      </c>
      <c r="BC11" s="176">
        <v>16319162</v>
      </c>
      <c r="BD11" s="176">
        <v>80101697</v>
      </c>
      <c r="BE11" s="176">
        <v>68423191</v>
      </c>
      <c r="BF11" s="176">
        <v>127715236</v>
      </c>
      <c r="BG11" s="176">
        <v>57520250</v>
      </c>
      <c r="BH11" s="176">
        <v>29600608</v>
      </c>
      <c r="BI11" s="176">
        <v>33571099</v>
      </c>
      <c r="BJ11" s="176">
        <v>54037075</v>
      </c>
      <c r="BK11" s="176">
        <v>1461591024</v>
      </c>
      <c r="BL11" s="176">
        <v>21843111</v>
      </c>
      <c r="BM11" s="176">
        <v>39170561</v>
      </c>
      <c r="BN11" s="176">
        <v>129650394</v>
      </c>
      <c r="BO11" s="176">
        <v>97603710</v>
      </c>
      <c r="BP11" s="176">
        <v>328392295</v>
      </c>
      <c r="BQ11" s="176">
        <v>36289652</v>
      </c>
      <c r="BR11" s="176">
        <v>235627351</v>
      </c>
      <c r="BS11" s="176">
        <v>240162106</v>
      </c>
      <c r="BT11" s="176">
        <v>21834653</v>
      </c>
      <c r="BU11" s="176">
        <v>58248963</v>
      </c>
      <c r="BV11" s="176">
        <v>93601503</v>
      </c>
      <c r="BW11" s="176">
        <v>16719446</v>
      </c>
      <c r="BX11" s="176">
        <v>62077535</v>
      </c>
      <c r="BY11" s="176">
        <v>170036116</v>
      </c>
      <c r="BZ11" s="176">
        <v>29507561</v>
      </c>
      <c r="CA11" s="176">
        <v>144517089</v>
      </c>
      <c r="CB11" s="176">
        <v>57168734</v>
      </c>
      <c r="CC11" s="176">
        <v>141366883</v>
      </c>
      <c r="CD11" s="176">
        <v>94756651</v>
      </c>
      <c r="CE11" s="176">
        <v>166599864</v>
      </c>
      <c r="CF11" s="176">
        <v>75304710</v>
      </c>
      <c r="CG11" s="176">
        <v>78641301</v>
      </c>
      <c r="CH11" s="176">
        <v>46981058</v>
      </c>
      <c r="CI11" s="176">
        <v>81108031</v>
      </c>
      <c r="CJ11" s="176">
        <v>52917091</v>
      </c>
      <c r="CK11" s="176">
        <v>85899783</v>
      </c>
      <c r="CL11" s="176">
        <v>21464381</v>
      </c>
      <c r="CM11" s="176">
        <v>65794884</v>
      </c>
      <c r="CN11" s="176">
        <v>7078262</v>
      </c>
      <c r="CO11" s="176">
        <v>326128886</v>
      </c>
      <c r="CP11" s="176">
        <v>51310058</v>
      </c>
      <c r="CQ11" s="176">
        <v>1555259740</v>
      </c>
      <c r="CR11" s="176">
        <v>33276660</v>
      </c>
      <c r="CS11" s="176">
        <v>15474722</v>
      </c>
      <c r="CT11" s="176">
        <v>71472088</v>
      </c>
      <c r="CU11" s="176">
        <v>124877053</v>
      </c>
      <c r="CV11">
        <v>83495427</v>
      </c>
      <c r="CW11">
        <v>101780413</v>
      </c>
      <c r="CX11">
        <v>39639093</v>
      </c>
      <c r="CY11">
        <v>27493328</v>
      </c>
    </row>
    <row r="12" spans="1:103" x14ac:dyDescent="0.3">
      <c r="A12" s="151">
        <v>17</v>
      </c>
      <c r="B12" s="176" t="s">
        <v>185</v>
      </c>
      <c r="C12" s="176"/>
      <c r="D12" s="176">
        <v>1794668</v>
      </c>
      <c r="E12" s="176">
        <v>1266639</v>
      </c>
      <c r="F12" s="176">
        <v>187350</v>
      </c>
      <c r="G12" s="176"/>
      <c r="H12" s="176">
        <v>5802500</v>
      </c>
      <c r="I12" s="176">
        <v>0</v>
      </c>
      <c r="J12" s="176">
        <v>24996</v>
      </c>
      <c r="K12" s="176">
        <v>949336</v>
      </c>
      <c r="L12" s="176">
        <v>0</v>
      </c>
      <c r="M12" s="176">
        <v>0</v>
      </c>
      <c r="N12" s="176">
        <v>7999548</v>
      </c>
      <c r="O12" s="176">
        <v>7147903</v>
      </c>
      <c r="P12" s="176">
        <v>5274239</v>
      </c>
      <c r="Q12" s="176">
        <v>670000</v>
      </c>
      <c r="R12" s="176">
        <v>0</v>
      </c>
      <c r="S12" s="176">
        <v>6508170</v>
      </c>
      <c r="T12" s="176"/>
      <c r="U12" s="176">
        <v>5022297</v>
      </c>
      <c r="V12" s="176">
        <v>12721907</v>
      </c>
      <c r="W12" s="176"/>
      <c r="X12" s="176">
        <v>0</v>
      </c>
      <c r="Y12" s="176">
        <v>0</v>
      </c>
      <c r="Z12" s="176">
        <v>2524561</v>
      </c>
      <c r="AA12" s="176">
        <v>20000</v>
      </c>
      <c r="AB12" s="176">
        <v>1276500</v>
      </c>
      <c r="AC12" s="176">
        <v>6482607</v>
      </c>
      <c r="AD12" s="176">
        <v>11763715</v>
      </c>
      <c r="AE12" s="176">
        <v>740000</v>
      </c>
      <c r="AF12" s="176">
        <v>487541</v>
      </c>
      <c r="AG12" s="176">
        <v>0</v>
      </c>
      <c r="AH12" s="176">
        <v>787375</v>
      </c>
      <c r="AI12" s="176">
        <v>6562915</v>
      </c>
      <c r="AJ12" s="176">
        <v>8379</v>
      </c>
      <c r="AK12" s="176">
        <v>3712769</v>
      </c>
      <c r="AL12" s="176">
        <v>150978</v>
      </c>
      <c r="AM12" s="176">
        <v>22349418</v>
      </c>
      <c r="AN12" s="176">
        <v>1204111</v>
      </c>
      <c r="AO12" s="176">
        <v>0</v>
      </c>
      <c r="AP12" s="176">
        <v>446317</v>
      </c>
      <c r="AQ12" s="176">
        <v>5957</v>
      </c>
      <c r="AR12" s="176">
        <v>0</v>
      </c>
      <c r="AS12" s="176">
        <v>1693255</v>
      </c>
      <c r="AT12" s="176">
        <v>2228803</v>
      </c>
      <c r="AU12" s="176">
        <v>0</v>
      </c>
      <c r="AV12" s="176">
        <v>4184699</v>
      </c>
      <c r="AW12" s="176">
        <v>0</v>
      </c>
      <c r="AX12" s="176">
        <v>0</v>
      </c>
      <c r="AY12" s="176"/>
      <c r="AZ12" s="176">
        <v>2875900</v>
      </c>
      <c r="BA12" s="176">
        <v>2077802</v>
      </c>
      <c r="BB12" s="176">
        <v>3252817</v>
      </c>
      <c r="BC12" s="176">
        <v>190789</v>
      </c>
      <c r="BD12" s="176">
        <v>808058</v>
      </c>
      <c r="BE12" s="176">
        <v>1673000</v>
      </c>
      <c r="BF12" s="176">
        <v>960478</v>
      </c>
      <c r="BG12" s="176">
        <v>305000</v>
      </c>
      <c r="BH12" s="176">
        <v>0</v>
      </c>
      <c r="BI12" s="176">
        <v>1000000</v>
      </c>
      <c r="BJ12" s="176">
        <v>0</v>
      </c>
      <c r="BK12" s="176">
        <v>957745</v>
      </c>
      <c r="BL12" s="176">
        <v>0</v>
      </c>
      <c r="BM12" s="176">
        <v>59885</v>
      </c>
      <c r="BN12" s="176">
        <v>4162220</v>
      </c>
      <c r="BO12" s="176">
        <v>994674</v>
      </c>
      <c r="BP12" s="176">
        <v>17643</v>
      </c>
      <c r="BQ12" s="176">
        <v>0</v>
      </c>
      <c r="BR12" s="176">
        <v>4378262</v>
      </c>
      <c r="BS12" s="176">
        <v>7566105</v>
      </c>
      <c r="BT12" s="176">
        <v>118475</v>
      </c>
      <c r="BU12" s="176">
        <v>100000</v>
      </c>
      <c r="BV12" s="176">
        <v>45873</v>
      </c>
      <c r="BW12" s="176">
        <v>430000</v>
      </c>
      <c r="BX12" s="176">
        <v>0</v>
      </c>
      <c r="BY12" s="176">
        <v>6970149</v>
      </c>
      <c r="BZ12" s="176">
        <v>353440</v>
      </c>
      <c r="CA12" s="176">
        <v>27785</v>
      </c>
      <c r="CB12" s="176">
        <v>0</v>
      </c>
      <c r="CC12" s="176">
        <v>0</v>
      </c>
      <c r="CD12" s="176">
        <v>1575474</v>
      </c>
      <c r="CE12" s="176">
        <v>388575</v>
      </c>
      <c r="CF12" s="176">
        <v>247889</v>
      </c>
      <c r="CG12" s="176">
        <v>4278044</v>
      </c>
      <c r="CH12" s="176">
        <v>364105</v>
      </c>
      <c r="CI12" s="176">
        <v>68165</v>
      </c>
      <c r="CJ12" s="176">
        <v>76154</v>
      </c>
      <c r="CK12" s="176">
        <v>412273</v>
      </c>
      <c r="CL12" s="176">
        <v>932142</v>
      </c>
      <c r="CM12" s="176">
        <v>0</v>
      </c>
      <c r="CN12" s="176">
        <v>204564</v>
      </c>
      <c r="CO12" s="176">
        <v>606847</v>
      </c>
      <c r="CP12" s="176">
        <v>2759776</v>
      </c>
      <c r="CQ12" s="176">
        <v>2779728</v>
      </c>
      <c r="CR12" s="176">
        <v>400</v>
      </c>
      <c r="CS12" s="176">
        <v>0</v>
      </c>
      <c r="CT12" s="176">
        <v>1617000</v>
      </c>
      <c r="CU12" s="176">
        <v>14263572</v>
      </c>
      <c r="CV12">
        <v>0</v>
      </c>
      <c r="CW12">
        <v>0</v>
      </c>
      <c r="CX12">
        <v>0</v>
      </c>
      <c r="CY12">
        <v>0</v>
      </c>
    </row>
    <row r="13" spans="1:103" x14ac:dyDescent="0.3">
      <c r="A13" s="151">
        <v>20</v>
      </c>
      <c r="B13" s="176" t="s">
        <v>186</v>
      </c>
      <c r="C13" s="176"/>
      <c r="D13" s="176">
        <v>15432857</v>
      </c>
      <c r="E13" s="176">
        <v>3283232</v>
      </c>
      <c r="F13" s="176">
        <v>1016514</v>
      </c>
      <c r="G13" s="176"/>
      <c r="H13" s="176">
        <v>2770402</v>
      </c>
      <c r="I13" s="176">
        <v>0</v>
      </c>
      <c r="J13" s="176">
        <v>543140</v>
      </c>
      <c r="K13" s="176">
        <v>252500</v>
      </c>
      <c r="L13" s="176">
        <v>0</v>
      </c>
      <c r="M13" s="176">
        <v>19177214</v>
      </c>
      <c r="N13" s="176">
        <v>5320539</v>
      </c>
      <c r="O13" s="176">
        <v>2622094</v>
      </c>
      <c r="P13" s="176">
        <v>37624563</v>
      </c>
      <c r="Q13" s="176">
        <v>0</v>
      </c>
      <c r="R13" s="176">
        <v>0</v>
      </c>
      <c r="S13" s="176">
        <v>19770938</v>
      </c>
      <c r="T13" s="176"/>
      <c r="U13" s="176">
        <v>8627329</v>
      </c>
      <c r="V13" s="176">
        <v>15257671</v>
      </c>
      <c r="W13" s="176"/>
      <c r="X13" s="176">
        <v>3509622</v>
      </c>
      <c r="Y13" s="176">
        <v>479544</v>
      </c>
      <c r="Z13" s="176">
        <v>7378506</v>
      </c>
      <c r="AA13" s="176">
        <v>13334401</v>
      </c>
      <c r="AB13" s="176">
        <v>6275875</v>
      </c>
      <c r="AC13" s="176">
        <v>1159641</v>
      </c>
      <c r="AD13" s="176">
        <v>4183164</v>
      </c>
      <c r="AE13" s="176">
        <v>770000</v>
      </c>
      <c r="AF13" s="176">
        <v>19189004</v>
      </c>
      <c r="AG13" s="176">
        <v>3592722</v>
      </c>
      <c r="AH13" s="176">
        <v>4742549</v>
      </c>
      <c r="AI13" s="176">
        <v>70206354</v>
      </c>
      <c r="AJ13" s="176">
        <v>491360</v>
      </c>
      <c r="AK13" s="176">
        <v>85652740</v>
      </c>
      <c r="AL13" s="176">
        <v>2871939</v>
      </c>
      <c r="AM13" s="176">
        <v>46011140</v>
      </c>
      <c r="AN13" s="176">
        <v>993881</v>
      </c>
      <c r="AO13" s="176">
        <v>1284854</v>
      </c>
      <c r="AP13" s="176">
        <v>1510420</v>
      </c>
      <c r="AQ13" s="176">
        <v>1955275</v>
      </c>
      <c r="AR13" s="176">
        <v>5913807</v>
      </c>
      <c r="AS13" s="176">
        <v>126240</v>
      </c>
      <c r="AT13" s="176">
        <v>3504671</v>
      </c>
      <c r="AU13" s="176">
        <v>125000</v>
      </c>
      <c r="AV13" s="176">
        <v>4429542</v>
      </c>
      <c r="AW13" s="176">
        <v>0</v>
      </c>
      <c r="AX13" s="176">
        <v>4000000</v>
      </c>
      <c r="AY13" s="176"/>
      <c r="AZ13" s="176">
        <v>2093143</v>
      </c>
      <c r="BA13" s="176">
        <v>6978743</v>
      </c>
      <c r="BB13" s="176">
        <v>7420660</v>
      </c>
      <c r="BC13" s="176">
        <v>66192</v>
      </c>
      <c r="BD13" s="176">
        <v>1830011</v>
      </c>
      <c r="BE13" s="176">
        <v>2612108</v>
      </c>
      <c r="BF13" s="176">
        <v>7532943</v>
      </c>
      <c r="BG13" s="176">
        <v>1490055</v>
      </c>
      <c r="BH13" s="176">
        <v>241799</v>
      </c>
      <c r="BI13" s="176">
        <v>979801</v>
      </c>
      <c r="BJ13" s="176">
        <v>3967987</v>
      </c>
      <c r="BK13" s="176">
        <v>49494636</v>
      </c>
      <c r="BL13" s="176">
        <v>0</v>
      </c>
      <c r="BM13" s="176">
        <v>4262764</v>
      </c>
      <c r="BN13" s="176">
        <v>7587039</v>
      </c>
      <c r="BO13" s="176">
        <v>1879732</v>
      </c>
      <c r="BP13" s="176">
        <v>18017553</v>
      </c>
      <c r="BQ13" s="176">
        <v>1186381</v>
      </c>
      <c r="BR13" s="176">
        <v>4127353</v>
      </c>
      <c r="BS13" s="176">
        <v>8826409</v>
      </c>
      <c r="BT13" s="176">
        <v>15722</v>
      </c>
      <c r="BU13" s="176">
        <v>0</v>
      </c>
      <c r="BV13" s="176">
        <v>6834684</v>
      </c>
      <c r="BW13" s="176">
        <v>0</v>
      </c>
      <c r="BX13" s="176">
        <v>8337158</v>
      </c>
      <c r="BY13" s="176">
        <v>12684279</v>
      </c>
      <c r="BZ13" s="176">
        <v>1963081</v>
      </c>
      <c r="CA13" s="176">
        <v>8493916</v>
      </c>
      <c r="CB13" s="176">
        <v>0</v>
      </c>
      <c r="CC13" s="176">
        <v>0</v>
      </c>
      <c r="CD13" s="176">
        <v>9338128</v>
      </c>
      <c r="CE13" s="176">
        <v>3120160</v>
      </c>
      <c r="CF13" s="176">
        <v>794522</v>
      </c>
      <c r="CG13" s="176">
        <v>0</v>
      </c>
      <c r="CH13" s="176">
        <v>2378054</v>
      </c>
      <c r="CI13" s="176">
        <v>1036468</v>
      </c>
      <c r="CJ13" s="176">
        <v>374258</v>
      </c>
      <c r="CK13" s="176">
        <v>0</v>
      </c>
      <c r="CL13" s="176">
        <v>903582</v>
      </c>
      <c r="CM13" s="176">
        <v>6770150</v>
      </c>
      <c r="CN13" s="176">
        <v>55000</v>
      </c>
      <c r="CO13" s="176">
        <v>23847093</v>
      </c>
      <c r="CP13" s="176">
        <v>3778076</v>
      </c>
      <c r="CQ13" s="176">
        <v>435695054</v>
      </c>
      <c r="CR13" s="176">
        <v>52</v>
      </c>
      <c r="CS13" s="176">
        <v>475865</v>
      </c>
      <c r="CT13" s="176">
        <v>6174808</v>
      </c>
      <c r="CU13" s="176">
        <v>2944089</v>
      </c>
      <c r="CV13">
        <v>3973259</v>
      </c>
      <c r="CW13">
        <v>400000</v>
      </c>
      <c r="CX13">
        <v>298487</v>
      </c>
      <c r="CY13">
        <v>317385</v>
      </c>
    </row>
    <row r="14" spans="1:103" x14ac:dyDescent="0.3">
      <c r="A14" s="151">
        <v>22</v>
      </c>
      <c r="B14" s="176" t="s">
        <v>188</v>
      </c>
      <c r="C14" s="176"/>
      <c r="D14" s="176">
        <v>0</v>
      </c>
      <c r="E14" s="176">
        <v>0</v>
      </c>
      <c r="F14" s="176">
        <v>0</v>
      </c>
      <c r="G14" s="176"/>
      <c r="H14" s="176">
        <v>0</v>
      </c>
      <c r="I14" s="176">
        <v>0</v>
      </c>
      <c r="J14" s="176">
        <v>0</v>
      </c>
      <c r="K14" s="176">
        <v>0</v>
      </c>
      <c r="L14" s="176">
        <v>0</v>
      </c>
      <c r="M14" s="176">
        <v>0</v>
      </c>
      <c r="N14" s="176">
        <v>116742</v>
      </c>
      <c r="O14" s="176">
        <v>1776206</v>
      </c>
      <c r="P14" s="176">
        <v>0</v>
      </c>
      <c r="Q14" s="176">
        <v>385260</v>
      </c>
      <c r="R14" s="176">
        <v>0</v>
      </c>
      <c r="S14" s="176">
        <v>0</v>
      </c>
      <c r="T14" s="176"/>
      <c r="U14" s="176">
        <v>8075</v>
      </c>
      <c r="V14" s="176">
        <v>0</v>
      </c>
      <c r="W14" s="176"/>
      <c r="X14" s="176">
        <v>0</v>
      </c>
      <c r="Y14" s="176">
        <v>23609</v>
      </c>
      <c r="Z14" s="176">
        <v>0</v>
      </c>
      <c r="AA14" s="176">
        <v>0</v>
      </c>
      <c r="AB14" s="176">
        <v>0</v>
      </c>
      <c r="AC14" s="176">
        <v>566009</v>
      </c>
      <c r="AD14" s="176">
        <v>0</v>
      </c>
      <c r="AE14" s="176">
        <v>138963</v>
      </c>
      <c r="AF14" s="176">
        <v>0</v>
      </c>
      <c r="AG14" s="176">
        <v>97748</v>
      </c>
      <c r="AH14" s="176">
        <v>0</v>
      </c>
      <c r="AI14" s="176">
        <v>0</v>
      </c>
      <c r="AJ14" s="176">
        <v>57000</v>
      </c>
      <c r="AK14" s="176">
        <v>0</v>
      </c>
      <c r="AL14" s="176">
        <v>0</v>
      </c>
      <c r="AM14" s="176">
        <v>0</v>
      </c>
      <c r="AN14" s="176">
        <v>20553</v>
      </c>
      <c r="AO14" s="176">
        <v>0</v>
      </c>
      <c r="AP14" s="176">
        <v>0</v>
      </c>
      <c r="AQ14" s="176">
        <v>0</v>
      </c>
      <c r="AR14" s="176">
        <v>207511</v>
      </c>
      <c r="AS14" s="176">
        <v>32970</v>
      </c>
      <c r="AT14" s="176">
        <v>0</v>
      </c>
      <c r="AU14" s="176">
        <v>239119</v>
      </c>
      <c r="AV14" s="176">
        <v>0</v>
      </c>
      <c r="AW14" s="176">
        <v>0</v>
      </c>
      <c r="AX14" s="176">
        <v>0</v>
      </c>
      <c r="AY14" s="176"/>
      <c r="AZ14" s="176">
        <v>0</v>
      </c>
      <c r="BA14" s="176">
        <v>55664</v>
      </c>
      <c r="BB14" s="176">
        <v>172496</v>
      </c>
      <c r="BC14" s="176">
        <v>0</v>
      </c>
      <c r="BD14" s="176">
        <v>0</v>
      </c>
      <c r="BE14" s="176">
        <v>0</v>
      </c>
      <c r="BF14" s="176">
        <v>0</v>
      </c>
      <c r="BG14" s="176">
        <v>0</v>
      </c>
      <c r="BH14" s="176">
        <v>0</v>
      </c>
      <c r="BI14" s="176">
        <v>2925</v>
      </c>
      <c r="BJ14" s="176">
        <v>0</v>
      </c>
      <c r="BK14" s="176">
        <v>25021</v>
      </c>
      <c r="BL14" s="176">
        <v>0</v>
      </c>
      <c r="BM14" s="176">
        <v>0</v>
      </c>
      <c r="BN14" s="176">
        <v>75670</v>
      </c>
      <c r="BO14" s="176">
        <v>0</v>
      </c>
      <c r="BP14" s="176">
        <v>350887639</v>
      </c>
      <c r="BQ14" s="176">
        <v>2736</v>
      </c>
      <c r="BR14" s="176">
        <v>3591122</v>
      </c>
      <c r="BS14" s="176">
        <v>1422</v>
      </c>
      <c r="BT14" s="176">
        <v>87360</v>
      </c>
      <c r="BU14" s="176">
        <v>0</v>
      </c>
      <c r="BV14" s="176">
        <v>146650</v>
      </c>
      <c r="BW14" s="176">
        <v>0</v>
      </c>
      <c r="BX14" s="176">
        <v>93501</v>
      </c>
      <c r="BY14" s="176">
        <v>0</v>
      </c>
      <c r="BZ14" s="176">
        <v>0</v>
      </c>
      <c r="CA14" s="176">
        <v>0</v>
      </c>
      <c r="CB14" s="176">
        <v>0</v>
      </c>
      <c r="CC14" s="176">
        <v>0</v>
      </c>
      <c r="CD14" s="176">
        <v>0</v>
      </c>
      <c r="CE14" s="176">
        <v>49505</v>
      </c>
      <c r="CF14" s="176">
        <v>239741</v>
      </c>
      <c r="CG14" s="176">
        <v>0</v>
      </c>
      <c r="CH14" s="176">
        <v>16950</v>
      </c>
      <c r="CI14" s="176">
        <v>-1247827</v>
      </c>
      <c r="CJ14" s="176">
        <v>0</v>
      </c>
      <c r="CK14" s="176">
        <v>0</v>
      </c>
      <c r="CL14" s="176">
        <v>409219</v>
      </c>
      <c r="CM14" s="176">
        <v>15860</v>
      </c>
      <c r="CN14" s="176">
        <v>0</v>
      </c>
      <c r="CO14" s="176">
        <v>0</v>
      </c>
      <c r="CP14" s="176">
        <v>-33002</v>
      </c>
      <c r="CQ14" s="176">
        <v>35249</v>
      </c>
      <c r="CR14" s="176">
        <v>0</v>
      </c>
      <c r="CS14" s="176">
        <v>0</v>
      </c>
      <c r="CT14" s="176">
        <v>32330</v>
      </c>
      <c r="CU14" s="176">
        <v>313552</v>
      </c>
      <c r="CV14">
        <v>37742</v>
      </c>
      <c r="CW14">
        <v>94201</v>
      </c>
      <c r="CX14">
        <v>0</v>
      </c>
      <c r="CY14">
        <v>24019</v>
      </c>
    </row>
    <row r="15" spans="1:103" x14ac:dyDescent="0.3">
      <c r="A15" s="151">
        <v>23</v>
      </c>
      <c r="B15" s="176" t="s">
        <v>191</v>
      </c>
      <c r="C15" s="176"/>
      <c r="D15" s="176">
        <v>14636431</v>
      </c>
      <c r="E15" s="176">
        <v>4237924</v>
      </c>
      <c r="F15" s="176">
        <v>1784460</v>
      </c>
      <c r="G15" s="176"/>
      <c r="H15" s="176">
        <v>1580327</v>
      </c>
      <c r="I15" s="176">
        <v>5473512</v>
      </c>
      <c r="J15" s="176">
        <v>8725218</v>
      </c>
      <c r="K15" s="176">
        <v>1086573</v>
      </c>
      <c r="L15" s="176">
        <v>5086030</v>
      </c>
      <c r="M15" s="176">
        <v>23649172</v>
      </c>
      <c r="N15" s="176">
        <v>18870374</v>
      </c>
      <c r="O15" s="176">
        <v>9413725</v>
      </c>
      <c r="P15" s="176">
        <v>24771840</v>
      </c>
      <c r="Q15" s="176">
        <v>1869547</v>
      </c>
      <c r="R15" s="176">
        <v>1402906</v>
      </c>
      <c r="S15" s="176">
        <v>3622606</v>
      </c>
      <c r="T15" s="176"/>
      <c r="U15" s="176">
        <v>14694085</v>
      </c>
      <c r="V15" s="176">
        <v>5684637</v>
      </c>
      <c r="W15" s="176"/>
      <c r="X15" s="176">
        <v>1217775</v>
      </c>
      <c r="Y15" s="176">
        <v>1720398</v>
      </c>
      <c r="Z15" s="176">
        <v>4246542</v>
      </c>
      <c r="AA15" s="176">
        <v>-11118802</v>
      </c>
      <c r="AB15" s="176">
        <v>10784314</v>
      </c>
      <c r="AC15" s="176">
        <v>62768406</v>
      </c>
      <c r="AD15" s="176">
        <v>9051398</v>
      </c>
      <c r="AE15" s="176">
        <v>24157456</v>
      </c>
      <c r="AF15" s="176">
        <v>8898369</v>
      </c>
      <c r="AG15" s="176">
        <v>-722515</v>
      </c>
      <c r="AH15" s="176">
        <v>4618258</v>
      </c>
      <c r="AI15" s="176">
        <v>32989384</v>
      </c>
      <c r="AJ15" s="176">
        <v>4751862</v>
      </c>
      <c r="AK15" s="176">
        <v>23411315</v>
      </c>
      <c r="AL15" s="176">
        <v>8726312</v>
      </c>
      <c r="AM15" s="176">
        <v>29582573</v>
      </c>
      <c r="AN15" s="176">
        <v>1906177</v>
      </c>
      <c r="AO15" s="176">
        <v>366129</v>
      </c>
      <c r="AP15" s="176">
        <v>1136203</v>
      </c>
      <c r="AQ15" s="176">
        <v>640848</v>
      </c>
      <c r="AR15" s="176">
        <v>30341805</v>
      </c>
      <c r="AS15" s="176">
        <v>9948085</v>
      </c>
      <c r="AT15" s="176">
        <v>15773860</v>
      </c>
      <c r="AU15" s="176">
        <v>7903201</v>
      </c>
      <c r="AV15" s="176">
        <v>16957693</v>
      </c>
      <c r="AW15" s="176">
        <v>1034005</v>
      </c>
      <c r="AX15" s="176">
        <v>5270522</v>
      </c>
      <c r="AY15" s="176"/>
      <c r="AZ15" s="176">
        <v>19414056</v>
      </c>
      <c r="BA15" s="176">
        <v>5755976</v>
      </c>
      <c r="BB15" s="176">
        <v>53961881</v>
      </c>
      <c r="BC15" s="176">
        <v>2560000</v>
      </c>
      <c r="BD15" s="176">
        <v>4225806</v>
      </c>
      <c r="BE15" s="176">
        <v>3933730</v>
      </c>
      <c r="BF15" s="176">
        <v>8873180</v>
      </c>
      <c r="BG15" s="176">
        <v>6379671</v>
      </c>
      <c r="BH15" s="176">
        <v>3171520</v>
      </c>
      <c r="BI15" s="176">
        <v>2994091</v>
      </c>
      <c r="BJ15" s="176">
        <v>3026565</v>
      </c>
      <c r="BK15" s="176">
        <v>85433384</v>
      </c>
      <c r="BL15" s="176">
        <v>665071</v>
      </c>
      <c r="BM15" s="176">
        <v>5010820</v>
      </c>
      <c r="BN15" s="176">
        <v>15692374</v>
      </c>
      <c r="BO15" s="176">
        <v>4595585</v>
      </c>
      <c r="BP15" s="176">
        <v>366383381</v>
      </c>
      <c r="BQ15" s="176">
        <v>3726587</v>
      </c>
      <c r="BR15" s="176">
        <v>25014828</v>
      </c>
      <c r="BS15" s="176">
        <v>8173675</v>
      </c>
      <c r="BT15" s="176">
        <v>996686</v>
      </c>
      <c r="BU15" s="176">
        <v>4291222</v>
      </c>
      <c r="BV15" s="176">
        <v>18449423</v>
      </c>
      <c r="BW15" s="176">
        <v>1075634</v>
      </c>
      <c r="BX15" s="176">
        <v>794302</v>
      </c>
      <c r="BY15" s="176">
        <v>19637320</v>
      </c>
      <c r="BZ15" s="176">
        <v>1703716</v>
      </c>
      <c r="CA15" s="176">
        <v>10452272</v>
      </c>
      <c r="CB15" s="176">
        <v>4346195</v>
      </c>
      <c r="CC15" s="176">
        <v>8024645</v>
      </c>
      <c r="CD15" s="176">
        <v>2968193</v>
      </c>
      <c r="CE15" s="176">
        <v>18133880</v>
      </c>
      <c r="CF15" s="176">
        <v>7759891</v>
      </c>
      <c r="CG15" s="176">
        <v>3413138</v>
      </c>
      <c r="CH15" s="176">
        <v>164518</v>
      </c>
      <c r="CI15" s="176">
        <v>9294734</v>
      </c>
      <c r="CJ15" s="176">
        <v>261081</v>
      </c>
      <c r="CK15" s="176">
        <v>7619449</v>
      </c>
      <c r="CL15" s="176">
        <v>-472521</v>
      </c>
      <c r="CM15" s="176">
        <v>2717142</v>
      </c>
      <c r="CN15" s="176">
        <v>260072</v>
      </c>
      <c r="CO15" s="176">
        <v>3513746</v>
      </c>
      <c r="CP15" s="176">
        <v>4963158</v>
      </c>
      <c r="CQ15" s="176">
        <v>80782662</v>
      </c>
      <c r="CR15" s="176">
        <v>4131538</v>
      </c>
      <c r="CS15" s="176">
        <v>1487797</v>
      </c>
      <c r="CT15" s="176">
        <v>10461089</v>
      </c>
      <c r="CU15" s="176">
        <v>24407965</v>
      </c>
      <c r="CV15">
        <v>2028864</v>
      </c>
      <c r="CW15">
        <v>5029527</v>
      </c>
      <c r="CX15">
        <v>2805574</v>
      </c>
      <c r="CY15">
        <v>1244526</v>
      </c>
    </row>
    <row r="16" spans="1:103" x14ac:dyDescent="0.3">
      <c r="A16" s="151">
        <v>31</v>
      </c>
      <c r="B16" s="176" t="s">
        <v>889</v>
      </c>
      <c r="C16" s="176"/>
      <c r="D16" s="176">
        <v>0</v>
      </c>
      <c r="E16" s="176">
        <v>0</v>
      </c>
      <c r="F16" s="176">
        <v>0</v>
      </c>
      <c r="G16" s="176"/>
      <c r="H16" s="176">
        <v>0</v>
      </c>
      <c r="I16" s="176">
        <v>0</v>
      </c>
      <c r="J16" s="176">
        <v>0</v>
      </c>
      <c r="K16" s="176">
        <v>0</v>
      </c>
      <c r="L16" s="176">
        <v>0</v>
      </c>
      <c r="M16" s="176">
        <v>0</v>
      </c>
      <c r="N16" s="176"/>
      <c r="O16" s="176">
        <v>0</v>
      </c>
      <c r="P16" s="176">
        <v>0</v>
      </c>
      <c r="Q16" s="176">
        <v>0</v>
      </c>
      <c r="R16" s="176">
        <v>0</v>
      </c>
      <c r="S16" s="176">
        <v>0</v>
      </c>
      <c r="T16" s="176"/>
      <c r="U16" s="176">
        <v>0</v>
      </c>
      <c r="V16" s="176">
        <v>0</v>
      </c>
      <c r="W16" s="176"/>
      <c r="X16" s="176">
        <v>0</v>
      </c>
      <c r="Y16" s="176">
        <v>0</v>
      </c>
      <c r="Z16" s="176">
        <v>0</v>
      </c>
      <c r="AA16" s="176">
        <v>0</v>
      </c>
      <c r="AB16" s="176">
        <v>0</v>
      </c>
      <c r="AC16" s="176">
        <v>0</v>
      </c>
      <c r="AD16" s="176">
        <v>0</v>
      </c>
      <c r="AE16" s="176">
        <v>0</v>
      </c>
      <c r="AF16" s="176">
        <v>0</v>
      </c>
      <c r="AG16" s="176">
        <v>0</v>
      </c>
      <c r="AH16" s="176">
        <v>0</v>
      </c>
      <c r="AI16" s="176">
        <v>0</v>
      </c>
      <c r="AJ16" s="176">
        <v>0</v>
      </c>
      <c r="AK16" s="176">
        <v>0</v>
      </c>
      <c r="AL16" s="176">
        <v>0</v>
      </c>
      <c r="AM16" s="176">
        <v>0</v>
      </c>
      <c r="AN16" s="176">
        <v>0</v>
      </c>
      <c r="AO16" s="176">
        <v>0</v>
      </c>
      <c r="AP16" s="176">
        <v>0</v>
      </c>
      <c r="AQ16" s="176">
        <v>0</v>
      </c>
      <c r="AR16" s="176">
        <v>0</v>
      </c>
      <c r="AS16" s="176">
        <v>0</v>
      </c>
      <c r="AT16" s="176">
        <v>0</v>
      </c>
      <c r="AU16" s="176">
        <v>0</v>
      </c>
      <c r="AV16" s="176">
        <v>0</v>
      </c>
      <c r="AW16" s="176">
        <v>0</v>
      </c>
      <c r="AX16" s="176">
        <v>0</v>
      </c>
      <c r="AY16" s="176"/>
      <c r="AZ16" s="176">
        <v>0</v>
      </c>
      <c r="BA16" s="176">
        <v>0</v>
      </c>
      <c r="BB16" s="176">
        <v>0</v>
      </c>
      <c r="BC16" s="176">
        <v>0</v>
      </c>
      <c r="BD16" s="176">
        <v>0</v>
      </c>
      <c r="BE16" s="176">
        <v>0</v>
      </c>
      <c r="BF16" s="176">
        <v>0</v>
      </c>
      <c r="BG16" s="176">
        <v>0</v>
      </c>
      <c r="BH16" s="176">
        <v>0</v>
      </c>
      <c r="BI16" s="176">
        <v>0</v>
      </c>
      <c r="BJ16" s="176">
        <v>0</v>
      </c>
      <c r="BK16" s="176">
        <v>0</v>
      </c>
      <c r="BL16" s="176">
        <v>0</v>
      </c>
      <c r="BM16" s="176">
        <v>0</v>
      </c>
      <c r="BN16" s="176">
        <v>0</v>
      </c>
      <c r="BO16" s="176">
        <v>0</v>
      </c>
      <c r="BP16" s="176">
        <v>0</v>
      </c>
      <c r="BQ16" s="176">
        <v>0</v>
      </c>
      <c r="BR16" s="176">
        <v>0</v>
      </c>
      <c r="BS16" s="176">
        <v>0</v>
      </c>
      <c r="BT16" s="176">
        <v>0</v>
      </c>
      <c r="BU16" s="176">
        <v>0</v>
      </c>
      <c r="BV16" s="176">
        <v>0</v>
      </c>
      <c r="BW16" s="176">
        <v>0</v>
      </c>
      <c r="BX16" s="176">
        <v>0</v>
      </c>
      <c r="BY16" s="176">
        <v>0</v>
      </c>
      <c r="BZ16" s="176">
        <v>0</v>
      </c>
      <c r="CA16" s="176">
        <v>0</v>
      </c>
      <c r="CB16" s="176">
        <v>0</v>
      </c>
      <c r="CC16" s="176">
        <v>0</v>
      </c>
      <c r="CD16" s="176">
        <v>0</v>
      </c>
      <c r="CE16" s="176">
        <v>0</v>
      </c>
      <c r="CF16" s="176">
        <v>0</v>
      </c>
      <c r="CG16" s="176">
        <v>0</v>
      </c>
      <c r="CH16" s="176">
        <v>0</v>
      </c>
      <c r="CI16" s="176">
        <v>0</v>
      </c>
      <c r="CJ16" s="176">
        <v>0</v>
      </c>
      <c r="CK16" s="176">
        <v>0</v>
      </c>
      <c r="CL16" s="176">
        <v>0</v>
      </c>
      <c r="CM16" s="176">
        <v>0</v>
      </c>
      <c r="CN16" s="176">
        <v>0</v>
      </c>
      <c r="CO16" s="176">
        <v>0</v>
      </c>
      <c r="CP16" s="176">
        <v>0</v>
      </c>
      <c r="CQ16" s="176">
        <v>0</v>
      </c>
      <c r="CR16" s="176">
        <v>0</v>
      </c>
      <c r="CS16" s="176">
        <v>0</v>
      </c>
      <c r="CT16" s="176">
        <v>0</v>
      </c>
      <c r="CU16" s="176">
        <v>0</v>
      </c>
      <c r="CV16">
        <v>0</v>
      </c>
      <c r="CW16">
        <v>0</v>
      </c>
      <c r="CX16">
        <v>0</v>
      </c>
      <c r="CY16">
        <v>0</v>
      </c>
    </row>
    <row r="17" spans="1:103" x14ac:dyDescent="0.3">
      <c r="A17" s="151">
        <v>32</v>
      </c>
      <c r="B17" s="176" t="s">
        <v>890</v>
      </c>
      <c r="C17" s="176"/>
      <c r="D17" s="176">
        <v>0</v>
      </c>
      <c r="E17" s="176">
        <v>0</v>
      </c>
      <c r="F17" s="176">
        <v>0</v>
      </c>
      <c r="G17" s="176"/>
      <c r="H17" s="176">
        <v>0</v>
      </c>
      <c r="I17" s="176">
        <v>0</v>
      </c>
      <c r="J17" s="176">
        <v>0</v>
      </c>
      <c r="K17" s="176">
        <v>0</v>
      </c>
      <c r="L17" s="176">
        <v>0</v>
      </c>
      <c r="M17" s="176">
        <v>0</v>
      </c>
      <c r="N17" s="176"/>
      <c r="O17" s="176">
        <v>0</v>
      </c>
      <c r="P17" s="176">
        <v>0</v>
      </c>
      <c r="Q17" s="176">
        <v>0</v>
      </c>
      <c r="R17" s="176">
        <v>0</v>
      </c>
      <c r="S17" s="176">
        <v>0</v>
      </c>
      <c r="T17" s="176"/>
      <c r="U17" s="176">
        <v>0</v>
      </c>
      <c r="V17" s="176">
        <v>0</v>
      </c>
      <c r="W17" s="176"/>
      <c r="X17" s="176">
        <v>0</v>
      </c>
      <c r="Y17" s="176">
        <v>0</v>
      </c>
      <c r="Z17" s="176">
        <v>0</v>
      </c>
      <c r="AA17" s="176">
        <v>0</v>
      </c>
      <c r="AB17" s="176">
        <v>0</v>
      </c>
      <c r="AC17" s="176">
        <v>0</v>
      </c>
      <c r="AD17" s="176">
        <v>0</v>
      </c>
      <c r="AE17" s="176">
        <v>0</v>
      </c>
      <c r="AF17" s="176">
        <v>0</v>
      </c>
      <c r="AG17" s="176">
        <v>0</v>
      </c>
      <c r="AH17" s="176">
        <v>0</v>
      </c>
      <c r="AI17" s="176">
        <v>0</v>
      </c>
      <c r="AJ17" s="176">
        <v>0</v>
      </c>
      <c r="AK17" s="176">
        <v>0</v>
      </c>
      <c r="AL17" s="176">
        <v>0</v>
      </c>
      <c r="AM17" s="176">
        <v>0</v>
      </c>
      <c r="AN17" s="176">
        <v>0</v>
      </c>
      <c r="AO17" s="176">
        <v>0</v>
      </c>
      <c r="AP17" s="176">
        <v>0</v>
      </c>
      <c r="AQ17" s="176">
        <v>0</v>
      </c>
      <c r="AR17" s="176">
        <v>0</v>
      </c>
      <c r="AS17" s="176">
        <v>0</v>
      </c>
      <c r="AT17" s="176">
        <v>0</v>
      </c>
      <c r="AU17" s="176">
        <v>0</v>
      </c>
      <c r="AV17" s="176">
        <v>0</v>
      </c>
      <c r="AW17" s="176">
        <v>0</v>
      </c>
      <c r="AX17" s="176">
        <v>0</v>
      </c>
      <c r="AY17" s="176"/>
      <c r="AZ17" s="176">
        <v>0</v>
      </c>
      <c r="BA17" s="176">
        <v>0</v>
      </c>
      <c r="BB17" s="176">
        <v>0</v>
      </c>
      <c r="BC17" s="176">
        <v>0</v>
      </c>
      <c r="BD17" s="176">
        <v>0</v>
      </c>
      <c r="BE17" s="176">
        <v>0</v>
      </c>
      <c r="BF17" s="176">
        <v>0</v>
      </c>
      <c r="BG17" s="176">
        <v>0</v>
      </c>
      <c r="BH17" s="176">
        <v>0</v>
      </c>
      <c r="BI17" s="176">
        <v>0</v>
      </c>
      <c r="BJ17" s="176">
        <v>0</v>
      </c>
      <c r="BK17" s="176">
        <v>0</v>
      </c>
      <c r="BL17" s="176">
        <v>0</v>
      </c>
      <c r="BM17" s="176">
        <v>0</v>
      </c>
      <c r="BN17" s="176">
        <v>0</v>
      </c>
      <c r="BO17" s="176">
        <v>0</v>
      </c>
      <c r="BP17" s="176">
        <v>0</v>
      </c>
      <c r="BQ17" s="176">
        <v>0</v>
      </c>
      <c r="BR17" s="176">
        <v>0</v>
      </c>
      <c r="BS17" s="176">
        <v>0</v>
      </c>
      <c r="BT17" s="176">
        <v>0</v>
      </c>
      <c r="BU17" s="176">
        <v>0</v>
      </c>
      <c r="BV17" s="176">
        <v>0</v>
      </c>
      <c r="BW17" s="176">
        <v>0</v>
      </c>
      <c r="BX17" s="176">
        <v>0</v>
      </c>
      <c r="BY17" s="176">
        <v>0</v>
      </c>
      <c r="BZ17" s="176">
        <v>0</v>
      </c>
      <c r="CA17" s="176">
        <v>0</v>
      </c>
      <c r="CB17" s="176">
        <v>0</v>
      </c>
      <c r="CC17" s="176">
        <v>0</v>
      </c>
      <c r="CD17" s="176">
        <v>0</v>
      </c>
      <c r="CE17" s="176">
        <v>0</v>
      </c>
      <c r="CF17" s="176">
        <v>0</v>
      </c>
      <c r="CG17" s="176">
        <v>0</v>
      </c>
      <c r="CH17" s="176">
        <v>0</v>
      </c>
      <c r="CI17" s="176">
        <v>0</v>
      </c>
      <c r="CJ17" s="176">
        <v>0</v>
      </c>
      <c r="CK17" s="176">
        <v>0</v>
      </c>
      <c r="CL17" s="176">
        <v>0</v>
      </c>
      <c r="CM17" s="176">
        <v>0</v>
      </c>
      <c r="CN17" s="176">
        <v>0</v>
      </c>
      <c r="CO17" s="176">
        <v>0</v>
      </c>
      <c r="CP17" s="176">
        <v>0</v>
      </c>
      <c r="CQ17" s="176">
        <v>0</v>
      </c>
      <c r="CR17" s="176">
        <v>0</v>
      </c>
      <c r="CS17" s="176">
        <v>0</v>
      </c>
      <c r="CT17" s="176">
        <v>0</v>
      </c>
      <c r="CU17" s="176">
        <v>0</v>
      </c>
      <c r="CV17">
        <v>0</v>
      </c>
      <c r="CW17">
        <v>0</v>
      </c>
      <c r="CX17">
        <v>0</v>
      </c>
      <c r="CY17">
        <v>0</v>
      </c>
    </row>
    <row r="18" spans="1:103" x14ac:dyDescent="0.3">
      <c r="A18" s="151">
        <v>33</v>
      </c>
      <c r="B18" s="176" t="s">
        <v>267</v>
      </c>
      <c r="C18" s="176"/>
      <c r="D18" s="176">
        <v>0</v>
      </c>
      <c r="E18" s="176">
        <v>0</v>
      </c>
      <c r="F18" s="176">
        <v>0</v>
      </c>
      <c r="G18" s="176"/>
      <c r="H18" s="176">
        <v>0</v>
      </c>
      <c r="I18" s="176">
        <v>0</v>
      </c>
      <c r="J18" s="176">
        <v>0</v>
      </c>
      <c r="K18" s="176">
        <v>0</v>
      </c>
      <c r="L18" s="176">
        <v>0</v>
      </c>
      <c r="M18" s="176">
        <v>0</v>
      </c>
      <c r="N18" s="176"/>
      <c r="O18" s="176">
        <v>0</v>
      </c>
      <c r="P18" s="176">
        <v>0</v>
      </c>
      <c r="Q18" s="176">
        <v>0</v>
      </c>
      <c r="R18" s="176">
        <v>0</v>
      </c>
      <c r="S18" s="176">
        <v>0</v>
      </c>
      <c r="T18" s="176"/>
      <c r="U18" s="176">
        <v>0</v>
      </c>
      <c r="V18" s="176">
        <v>0</v>
      </c>
      <c r="W18" s="176"/>
      <c r="X18" s="176">
        <v>0</v>
      </c>
      <c r="Y18" s="176">
        <v>0</v>
      </c>
      <c r="Z18" s="176">
        <v>0</v>
      </c>
      <c r="AA18" s="176">
        <v>0</v>
      </c>
      <c r="AB18" s="176">
        <v>0</v>
      </c>
      <c r="AC18" s="176">
        <v>0</v>
      </c>
      <c r="AD18" s="176">
        <v>0</v>
      </c>
      <c r="AE18" s="176">
        <v>0</v>
      </c>
      <c r="AF18" s="176">
        <v>0</v>
      </c>
      <c r="AG18" s="176">
        <v>0</v>
      </c>
      <c r="AH18" s="176">
        <v>0</v>
      </c>
      <c r="AI18" s="176">
        <v>0</v>
      </c>
      <c r="AJ18" s="176">
        <v>0</v>
      </c>
      <c r="AK18" s="176">
        <v>0</v>
      </c>
      <c r="AL18" s="176">
        <v>0</v>
      </c>
      <c r="AM18" s="176">
        <v>0</v>
      </c>
      <c r="AN18" s="176">
        <v>0</v>
      </c>
      <c r="AO18" s="176">
        <v>0</v>
      </c>
      <c r="AP18" s="176">
        <v>0</v>
      </c>
      <c r="AQ18" s="176">
        <v>0</v>
      </c>
      <c r="AR18" s="176">
        <v>0</v>
      </c>
      <c r="AS18" s="176">
        <v>0</v>
      </c>
      <c r="AT18" s="176">
        <v>0</v>
      </c>
      <c r="AU18" s="176">
        <v>0</v>
      </c>
      <c r="AV18" s="176">
        <v>0</v>
      </c>
      <c r="AW18" s="176">
        <v>0</v>
      </c>
      <c r="AX18" s="176">
        <v>0</v>
      </c>
      <c r="AY18" s="176"/>
      <c r="AZ18" s="176">
        <v>0</v>
      </c>
      <c r="BA18" s="176">
        <v>0</v>
      </c>
      <c r="BB18" s="176">
        <v>0</v>
      </c>
      <c r="BC18" s="176">
        <v>0</v>
      </c>
      <c r="BD18" s="176">
        <v>0</v>
      </c>
      <c r="BE18" s="176">
        <v>0</v>
      </c>
      <c r="BF18" s="176">
        <v>0</v>
      </c>
      <c r="BG18" s="176">
        <v>0</v>
      </c>
      <c r="BH18" s="176">
        <v>0</v>
      </c>
      <c r="BI18" s="176">
        <v>0</v>
      </c>
      <c r="BJ18" s="176">
        <v>0</v>
      </c>
      <c r="BK18" s="176">
        <v>0</v>
      </c>
      <c r="BL18" s="176">
        <v>0</v>
      </c>
      <c r="BM18" s="176">
        <v>0</v>
      </c>
      <c r="BN18" s="176">
        <v>0</v>
      </c>
      <c r="BO18" s="176">
        <v>0</v>
      </c>
      <c r="BP18" s="176">
        <v>0</v>
      </c>
      <c r="BQ18" s="176">
        <v>0</v>
      </c>
      <c r="BR18" s="176">
        <v>0</v>
      </c>
      <c r="BS18" s="176">
        <v>0</v>
      </c>
      <c r="BT18" s="176">
        <v>0</v>
      </c>
      <c r="BU18" s="176">
        <v>0</v>
      </c>
      <c r="BV18" s="176">
        <v>0</v>
      </c>
      <c r="BW18" s="176">
        <v>0</v>
      </c>
      <c r="BX18" s="176">
        <v>0</v>
      </c>
      <c r="BY18" s="176">
        <v>0</v>
      </c>
      <c r="BZ18" s="176">
        <v>0</v>
      </c>
      <c r="CA18" s="176">
        <v>0</v>
      </c>
      <c r="CB18" s="176">
        <v>0</v>
      </c>
      <c r="CC18" s="176">
        <v>0</v>
      </c>
      <c r="CD18" s="176">
        <v>0</v>
      </c>
      <c r="CE18" s="176">
        <v>0</v>
      </c>
      <c r="CF18" s="176">
        <v>0</v>
      </c>
      <c r="CG18" s="176">
        <v>0</v>
      </c>
      <c r="CH18" s="176">
        <v>0</v>
      </c>
      <c r="CI18" s="176">
        <v>0</v>
      </c>
      <c r="CJ18" s="176">
        <v>0</v>
      </c>
      <c r="CK18" s="176">
        <v>0</v>
      </c>
      <c r="CL18" s="176">
        <v>0</v>
      </c>
      <c r="CM18" s="176">
        <v>0</v>
      </c>
      <c r="CN18" s="176">
        <v>0</v>
      </c>
      <c r="CO18" s="176">
        <v>0</v>
      </c>
      <c r="CP18" s="176">
        <v>0</v>
      </c>
      <c r="CQ18" s="176">
        <v>0</v>
      </c>
      <c r="CR18" s="176">
        <v>0</v>
      </c>
      <c r="CS18" s="176">
        <v>0</v>
      </c>
      <c r="CT18" s="176">
        <v>0</v>
      </c>
      <c r="CU18" s="176">
        <v>0</v>
      </c>
      <c r="CV18">
        <v>0</v>
      </c>
      <c r="CW18">
        <v>0</v>
      </c>
      <c r="CX18">
        <v>0</v>
      </c>
      <c r="CY18">
        <v>0</v>
      </c>
    </row>
    <row r="19" spans="1:103" x14ac:dyDescent="0.3">
      <c r="A19" s="151">
        <v>34</v>
      </c>
      <c r="B19" s="176" t="s">
        <v>891</v>
      </c>
      <c r="C19" s="176"/>
      <c r="D19" s="176">
        <v>0</v>
      </c>
      <c r="E19" s="176">
        <v>0</v>
      </c>
      <c r="F19" s="176">
        <v>0</v>
      </c>
      <c r="G19" s="176"/>
      <c r="H19" s="176">
        <v>0</v>
      </c>
      <c r="I19" s="176">
        <v>0</v>
      </c>
      <c r="J19" s="176">
        <v>0</v>
      </c>
      <c r="K19" s="176">
        <v>0</v>
      </c>
      <c r="L19" s="176">
        <v>0</v>
      </c>
      <c r="M19" s="176">
        <v>0</v>
      </c>
      <c r="N19" s="176"/>
      <c r="O19" s="176">
        <v>0</v>
      </c>
      <c r="P19" s="176">
        <v>0</v>
      </c>
      <c r="Q19" s="176">
        <v>0</v>
      </c>
      <c r="R19" s="176">
        <v>0</v>
      </c>
      <c r="S19" s="176">
        <v>0</v>
      </c>
      <c r="T19" s="176"/>
      <c r="U19" s="176">
        <v>0</v>
      </c>
      <c r="V19" s="176">
        <v>0</v>
      </c>
      <c r="W19" s="176"/>
      <c r="X19" s="176">
        <v>0</v>
      </c>
      <c r="Y19" s="176">
        <v>0</v>
      </c>
      <c r="Z19" s="176">
        <v>0</v>
      </c>
      <c r="AA19" s="176">
        <v>0</v>
      </c>
      <c r="AB19" s="176">
        <v>0</v>
      </c>
      <c r="AC19" s="176">
        <v>0</v>
      </c>
      <c r="AD19" s="176">
        <v>0</v>
      </c>
      <c r="AE19" s="176">
        <v>0</v>
      </c>
      <c r="AF19" s="176">
        <v>0</v>
      </c>
      <c r="AG19" s="176">
        <v>0</v>
      </c>
      <c r="AH19" s="176">
        <v>0</v>
      </c>
      <c r="AI19" s="176">
        <v>0</v>
      </c>
      <c r="AJ19" s="176">
        <v>0</v>
      </c>
      <c r="AK19" s="176">
        <v>0</v>
      </c>
      <c r="AL19" s="176">
        <v>0</v>
      </c>
      <c r="AM19" s="176">
        <v>0</v>
      </c>
      <c r="AN19" s="176">
        <v>0</v>
      </c>
      <c r="AO19" s="176">
        <v>0</v>
      </c>
      <c r="AP19" s="176">
        <v>0</v>
      </c>
      <c r="AQ19" s="176">
        <v>0</v>
      </c>
      <c r="AR19" s="176">
        <v>0</v>
      </c>
      <c r="AS19" s="176">
        <v>0</v>
      </c>
      <c r="AT19" s="176">
        <v>0</v>
      </c>
      <c r="AU19" s="176">
        <v>0</v>
      </c>
      <c r="AV19" s="176">
        <v>0</v>
      </c>
      <c r="AW19" s="176">
        <v>0</v>
      </c>
      <c r="AX19" s="176">
        <v>0</v>
      </c>
      <c r="AY19" s="176"/>
      <c r="AZ19" s="176">
        <v>0</v>
      </c>
      <c r="BA19" s="176">
        <v>0</v>
      </c>
      <c r="BB19" s="176">
        <v>0</v>
      </c>
      <c r="BC19" s="176">
        <v>0</v>
      </c>
      <c r="BD19" s="176">
        <v>0</v>
      </c>
      <c r="BE19" s="176">
        <v>0</v>
      </c>
      <c r="BF19" s="176">
        <v>0</v>
      </c>
      <c r="BG19" s="176">
        <v>0</v>
      </c>
      <c r="BH19" s="176">
        <v>0</v>
      </c>
      <c r="BI19" s="176">
        <v>0</v>
      </c>
      <c r="BJ19" s="176">
        <v>0</v>
      </c>
      <c r="BK19" s="176">
        <v>0</v>
      </c>
      <c r="BL19" s="176">
        <v>0</v>
      </c>
      <c r="BM19" s="176">
        <v>0</v>
      </c>
      <c r="BN19" s="176">
        <v>0</v>
      </c>
      <c r="BO19" s="176">
        <v>0</v>
      </c>
      <c r="BP19" s="176">
        <v>0</v>
      </c>
      <c r="BQ19" s="176">
        <v>0</v>
      </c>
      <c r="BR19" s="176">
        <v>0</v>
      </c>
      <c r="BS19" s="176">
        <v>0</v>
      </c>
      <c r="BT19" s="176">
        <v>0</v>
      </c>
      <c r="BU19" s="176">
        <v>0</v>
      </c>
      <c r="BV19" s="176">
        <v>0</v>
      </c>
      <c r="BW19" s="176">
        <v>0</v>
      </c>
      <c r="BX19" s="176">
        <v>0</v>
      </c>
      <c r="BY19" s="176">
        <v>0</v>
      </c>
      <c r="BZ19" s="176">
        <v>0</v>
      </c>
      <c r="CA19" s="176">
        <v>0</v>
      </c>
      <c r="CB19" s="176">
        <v>0</v>
      </c>
      <c r="CC19" s="176">
        <v>0</v>
      </c>
      <c r="CD19" s="176">
        <v>0</v>
      </c>
      <c r="CE19" s="176">
        <v>0</v>
      </c>
      <c r="CF19" s="176">
        <v>0</v>
      </c>
      <c r="CG19" s="176">
        <v>0</v>
      </c>
      <c r="CH19" s="176">
        <v>0</v>
      </c>
      <c r="CI19" s="176">
        <v>0</v>
      </c>
      <c r="CJ19" s="176">
        <v>0</v>
      </c>
      <c r="CK19" s="176">
        <v>0</v>
      </c>
      <c r="CL19" s="176">
        <v>0</v>
      </c>
      <c r="CM19" s="176">
        <v>0</v>
      </c>
      <c r="CN19" s="176">
        <v>0</v>
      </c>
      <c r="CO19" s="176">
        <v>0</v>
      </c>
      <c r="CP19" s="176">
        <v>0</v>
      </c>
      <c r="CQ19" s="176">
        <v>0</v>
      </c>
      <c r="CR19" s="176">
        <v>0</v>
      </c>
      <c r="CS19" s="176">
        <v>0</v>
      </c>
      <c r="CT19" s="176">
        <v>0</v>
      </c>
      <c r="CU19" s="176">
        <v>0</v>
      </c>
      <c r="CV19">
        <v>0</v>
      </c>
      <c r="CW19">
        <v>0</v>
      </c>
      <c r="CX19">
        <v>0</v>
      </c>
      <c r="CY19">
        <v>0</v>
      </c>
    </row>
    <row r="20" spans="1:103" x14ac:dyDescent="0.3">
      <c r="A20" s="151">
        <v>35</v>
      </c>
      <c r="B20" s="176" t="s">
        <v>892</v>
      </c>
      <c r="C20" s="176"/>
      <c r="D20" s="176">
        <v>0</v>
      </c>
      <c r="E20" s="176">
        <v>0</v>
      </c>
      <c r="F20" s="176">
        <v>0</v>
      </c>
      <c r="G20" s="176"/>
      <c r="H20" s="176">
        <v>0</v>
      </c>
      <c r="I20" s="176">
        <v>0</v>
      </c>
      <c r="J20" s="176">
        <v>0</v>
      </c>
      <c r="K20" s="176">
        <v>0</v>
      </c>
      <c r="L20" s="176">
        <v>0</v>
      </c>
      <c r="M20" s="176">
        <v>0</v>
      </c>
      <c r="N20" s="176"/>
      <c r="O20" s="176">
        <v>0</v>
      </c>
      <c r="P20" s="176">
        <v>0</v>
      </c>
      <c r="Q20" s="176">
        <v>0</v>
      </c>
      <c r="R20" s="176">
        <v>0</v>
      </c>
      <c r="S20" s="176">
        <v>0</v>
      </c>
      <c r="T20" s="176"/>
      <c r="U20" s="176">
        <v>0</v>
      </c>
      <c r="V20" s="176">
        <v>0</v>
      </c>
      <c r="W20" s="176"/>
      <c r="X20" s="176">
        <v>0</v>
      </c>
      <c r="Y20" s="176">
        <v>0</v>
      </c>
      <c r="Z20" s="176">
        <v>0</v>
      </c>
      <c r="AA20" s="176">
        <v>0</v>
      </c>
      <c r="AB20" s="176">
        <v>0</v>
      </c>
      <c r="AC20" s="176">
        <v>0</v>
      </c>
      <c r="AD20" s="176">
        <v>0</v>
      </c>
      <c r="AE20" s="176">
        <v>0</v>
      </c>
      <c r="AF20" s="176">
        <v>0</v>
      </c>
      <c r="AG20" s="176">
        <v>0</v>
      </c>
      <c r="AH20" s="176">
        <v>0</v>
      </c>
      <c r="AI20" s="176">
        <v>0</v>
      </c>
      <c r="AJ20" s="176">
        <v>0</v>
      </c>
      <c r="AK20" s="176">
        <v>0</v>
      </c>
      <c r="AL20" s="176">
        <v>0</v>
      </c>
      <c r="AM20" s="176">
        <v>0</v>
      </c>
      <c r="AN20" s="176">
        <v>0</v>
      </c>
      <c r="AO20" s="176">
        <v>0</v>
      </c>
      <c r="AP20" s="176">
        <v>0</v>
      </c>
      <c r="AQ20" s="176">
        <v>0</v>
      </c>
      <c r="AR20" s="176">
        <v>0</v>
      </c>
      <c r="AS20" s="176">
        <v>0</v>
      </c>
      <c r="AT20" s="176">
        <v>0</v>
      </c>
      <c r="AU20" s="176">
        <v>0</v>
      </c>
      <c r="AV20" s="176">
        <v>0</v>
      </c>
      <c r="AW20" s="176">
        <v>0</v>
      </c>
      <c r="AX20" s="176">
        <v>0</v>
      </c>
      <c r="AY20" s="176"/>
      <c r="AZ20" s="176">
        <v>0</v>
      </c>
      <c r="BA20" s="176">
        <v>0</v>
      </c>
      <c r="BB20" s="176">
        <v>0</v>
      </c>
      <c r="BC20" s="176">
        <v>0</v>
      </c>
      <c r="BD20" s="176">
        <v>0</v>
      </c>
      <c r="BE20" s="176">
        <v>0</v>
      </c>
      <c r="BF20" s="176">
        <v>0</v>
      </c>
      <c r="BG20" s="176">
        <v>0</v>
      </c>
      <c r="BH20" s="176">
        <v>0</v>
      </c>
      <c r="BI20" s="176">
        <v>0</v>
      </c>
      <c r="BJ20" s="176">
        <v>0</v>
      </c>
      <c r="BK20" s="176">
        <v>0</v>
      </c>
      <c r="BL20" s="176">
        <v>0</v>
      </c>
      <c r="BM20" s="176">
        <v>0</v>
      </c>
      <c r="BN20" s="176">
        <v>0</v>
      </c>
      <c r="BO20" s="176">
        <v>0</v>
      </c>
      <c r="BP20" s="176">
        <v>0</v>
      </c>
      <c r="BQ20" s="176">
        <v>0</v>
      </c>
      <c r="BR20" s="176">
        <v>0</v>
      </c>
      <c r="BS20" s="176">
        <v>0</v>
      </c>
      <c r="BT20" s="176">
        <v>0</v>
      </c>
      <c r="BU20" s="176">
        <v>0</v>
      </c>
      <c r="BV20" s="176">
        <v>0</v>
      </c>
      <c r="BW20" s="176">
        <v>0</v>
      </c>
      <c r="BX20" s="176">
        <v>0</v>
      </c>
      <c r="BY20" s="176">
        <v>0</v>
      </c>
      <c r="BZ20" s="176">
        <v>0</v>
      </c>
      <c r="CA20" s="176">
        <v>0</v>
      </c>
      <c r="CB20" s="176">
        <v>0</v>
      </c>
      <c r="CC20" s="176">
        <v>0</v>
      </c>
      <c r="CD20" s="176">
        <v>0</v>
      </c>
      <c r="CE20" s="176">
        <v>0</v>
      </c>
      <c r="CF20" s="176">
        <v>0</v>
      </c>
      <c r="CG20" s="176">
        <v>0</v>
      </c>
      <c r="CH20" s="176">
        <v>0</v>
      </c>
      <c r="CI20" s="176">
        <v>0</v>
      </c>
      <c r="CJ20" s="176">
        <v>0</v>
      </c>
      <c r="CK20" s="176">
        <v>0</v>
      </c>
      <c r="CL20" s="176">
        <v>0</v>
      </c>
      <c r="CM20" s="176">
        <v>0</v>
      </c>
      <c r="CN20" s="176">
        <v>0</v>
      </c>
      <c r="CO20" s="176">
        <v>0</v>
      </c>
      <c r="CP20" s="176">
        <v>0</v>
      </c>
      <c r="CQ20" s="176">
        <v>0</v>
      </c>
      <c r="CR20" s="176">
        <v>0</v>
      </c>
      <c r="CS20" s="176">
        <v>0</v>
      </c>
      <c r="CT20" s="176">
        <v>0</v>
      </c>
      <c r="CU20" s="176">
        <v>0</v>
      </c>
      <c r="CV20">
        <v>0</v>
      </c>
      <c r="CW20">
        <v>0</v>
      </c>
      <c r="CX20">
        <v>0</v>
      </c>
      <c r="CY20">
        <v>0</v>
      </c>
    </row>
    <row r="21" spans="1:103" x14ac:dyDescent="0.3">
      <c r="A21" s="151">
        <v>36</v>
      </c>
      <c r="B21" s="176" t="s">
        <v>893</v>
      </c>
      <c r="C21" s="176"/>
      <c r="D21" s="176">
        <v>0</v>
      </c>
      <c r="E21" s="176">
        <v>0</v>
      </c>
      <c r="F21" s="176">
        <v>0</v>
      </c>
      <c r="G21" s="176"/>
      <c r="H21" s="176">
        <v>0</v>
      </c>
      <c r="I21" s="176">
        <v>0</v>
      </c>
      <c r="J21" s="176">
        <v>0</v>
      </c>
      <c r="K21" s="176">
        <v>0</v>
      </c>
      <c r="L21" s="176">
        <v>0</v>
      </c>
      <c r="M21" s="176">
        <v>0</v>
      </c>
      <c r="N21" s="176"/>
      <c r="O21" s="176">
        <v>0</v>
      </c>
      <c r="P21" s="176">
        <v>0</v>
      </c>
      <c r="Q21" s="176">
        <v>0</v>
      </c>
      <c r="R21" s="176">
        <v>0</v>
      </c>
      <c r="S21" s="176">
        <v>0</v>
      </c>
      <c r="T21" s="176"/>
      <c r="U21" s="176">
        <v>0</v>
      </c>
      <c r="V21" s="176">
        <v>0</v>
      </c>
      <c r="W21" s="176"/>
      <c r="X21" s="176">
        <v>0</v>
      </c>
      <c r="Y21" s="176">
        <v>0</v>
      </c>
      <c r="Z21" s="176">
        <v>0</v>
      </c>
      <c r="AA21" s="176">
        <v>0</v>
      </c>
      <c r="AB21" s="176">
        <v>0</v>
      </c>
      <c r="AC21" s="176">
        <v>0</v>
      </c>
      <c r="AD21" s="176">
        <v>0</v>
      </c>
      <c r="AE21" s="176">
        <v>0</v>
      </c>
      <c r="AF21" s="176">
        <v>0</v>
      </c>
      <c r="AG21" s="176">
        <v>0</v>
      </c>
      <c r="AH21" s="176">
        <v>0</v>
      </c>
      <c r="AI21" s="176">
        <v>0</v>
      </c>
      <c r="AJ21" s="176">
        <v>0</v>
      </c>
      <c r="AK21" s="176">
        <v>0</v>
      </c>
      <c r="AL21" s="176">
        <v>0</v>
      </c>
      <c r="AM21" s="176">
        <v>0</v>
      </c>
      <c r="AN21" s="176">
        <v>0</v>
      </c>
      <c r="AO21" s="176">
        <v>0</v>
      </c>
      <c r="AP21" s="176">
        <v>0</v>
      </c>
      <c r="AQ21" s="176">
        <v>0</v>
      </c>
      <c r="AR21" s="176">
        <v>0</v>
      </c>
      <c r="AS21" s="176">
        <v>0</v>
      </c>
      <c r="AT21" s="176">
        <v>0</v>
      </c>
      <c r="AU21" s="176">
        <v>0</v>
      </c>
      <c r="AV21" s="176">
        <v>0</v>
      </c>
      <c r="AW21" s="176">
        <v>0</v>
      </c>
      <c r="AX21" s="176">
        <v>0</v>
      </c>
      <c r="AY21" s="176"/>
      <c r="AZ21" s="176">
        <v>0</v>
      </c>
      <c r="BA21" s="176">
        <v>0</v>
      </c>
      <c r="BB21" s="176">
        <v>0</v>
      </c>
      <c r="BC21" s="176">
        <v>0</v>
      </c>
      <c r="BD21" s="176">
        <v>0</v>
      </c>
      <c r="BE21" s="176">
        <v>0</v>
      </c>
      <c r="BF21" s="176">
        <v>0</v>
      </c>
      <c r="BG21" s="176">
        <v>0</v>
      </c>
      <c r="BH21" s="176">
        <v>0</v>
      </c>
      <c r="BI21" s="176">
        <v>0</v>
      </c>
      <c r="BJ21" s="176">
        <v>0</v>
      </c>
      <c r="BK21" s="176">
        <v>0</v>
      </c>
      <c r="BL21" s="176">
        <v>0</v>
      </c>
      <c r="BM21" s="176">
        <v>0</v>
      </c>
      <c r="BN21" s="176">
        <v>0</v>
      </c>
      <c r="BO21" s="176">
        <v>0</v>
      </c>
      <c r="BP21" s="176">
        <v>0</v>
      </c>
      <c r="BQ21" s="176">
        <v>0</v>
      </c>
      <c r="BR21" s="176">
        <v>0</v>
      </c>
      <c r="BS21" s="176">
        <v>0</v>
      </c>
      <c r="BT21" s="176">
        <v>0</v>
      </c>
      <c r="BU21" s="176">
        <v>0</v>
      </c>
      <c r="BV21" s="176">
        <v>0</v>
      </c>
      <c r="BW21" s="176">
        <v>0</v>
      </c>
      <c r="BX21" s="176">
        <v>0</v>
      </c>
      <c r="BY21" s="176">
        <v>0</v>
      </c>
      <c r="BZ21" s="176">
        <v>0</v>
      </c>
      <c r="CA21" s="176">
        <v>0</v>
      </c>
      <c r="CB21" s="176">
        <v>0</v>
      </c>
      <c r="CC21" s="176">
        <v>0</v>
      </c>
      <c r="CD21" s="176">
        <v>0</v>
      </c>
      <c r="CE21" s="176">
        <v>0</v>
      </c>
      <c r="CF21" s="176">
        <v>0</v>
      </c>
      <c r="CG21" s="176">
        <v>0</v>
      </c>
      <c r="CH21" s="176">
        <v>0</v>
      </c>
      <c r="CI21" s="176">
        <v>0</v>
      </c>
      <c r="CJ21" s="176">
        <v>0</v>
      </c>
      <c r="CK21" s="176">
        <v>0</v>
      </c>
      <c r="CL21" s="176">
        <v>0</v>
      </c>
      <c r="CM21" s="176">
        <v>0</v>
      </c>
      <c r="CN21" s="176">
        <v>0</v>
      </c>
      <c r="CO21" s="176">
        <v>0</v>
      </c>
      <c r="CP21" s="176">
        <v>0</v>
      </c>
      <c r="CQ21" s="176">
        <v>0</v>
      </c>
      <c r="CR21" s="176">
        <v>0</v>
      </c>
      <c r="CS21" s="176">
        <v>0</v>
      </c>
      <c r="CT21" s="176">
        <v>0</v>
      </c>
      <c r="CU21" s="176">
        <v>0</v>
      </c>
      <c r="CV21">
        <v>0</v>
      </c>
      <c r="CW21">
        <v>0</v>
      </c>
      <c r="CX21">
        <v>0</v>
      </c>
      <c r="CY21">
        <v>0</v>
      </c>
    </row>
    <row r="22" spans="1:103" x14ac:dyDescent="0.3">
      <c r="A22" s="151">
        <v>37</v>
      </c>
      <c r="B22" s="176" t="s">
        <v>894</v>
      </c>
      <c r="C22" s="176"/>
      <c r="D22" s="176">
        <v>0</v>
      </c>
      <c r="E22" s="176">
        <v>0</v>
      </c>
      <c r="F22" s="176">
        <v>0</v>
      </c>
      <c r="G22" s="176"/>
      <c r="H22" s="176">
        <v>0</v>
      </c>
      <c r="I22" s="176">
        <v>0</v>
      </c>
      <c r="J22" s="176">
        <v>0</v>
      </c>
      <c r="K22" s="176">
        <v>0</v>
      </c>
      <c r="L22" s="176">
        <v>0</v>
      </c>
      <c r="M22" s="176">
        <v>0</v>
      </c>
      <c r="N22" s="176"/>
      <c r="O22" s="176">
        <v>0</v>
      </c>
      <c r="P22" s="176">
        <v>0</v>
      </c>
      <c r="Q22" s="176">
        <v>0</v>
      </c>
      <c r="R22" s="176">
        <v>0</v>
      </c>
      <c r="S22" s="176">
        <v>0</v>
      </c>
      <c r="T22" s="176"/>
      <c r="U22" s="176">
        <v>0</v>
      </c>
      <c r="V22" s="176">
        <v>0</v>
      </c>
      <c r="W22" s="176"/>
      <c r="X22" s="176">
        <v>0</v>
      </c>
      <c r="Y22" s="176">
        <v>0</v>
      </c>
      <c r="Z22" s="176">
        <v>0</v>
      </c>
      <c r="AA22" s="176">
        <v>0</v>
      </c>
      <c r="AB22" s="176">
        <v>0</v>
      </c>
      <c r="AC22" s="176">
        <v>0</v>
      </c>
      <c r="AD22" s="176">
        <v>0</v>
      </c>
      <c r="AE22" s="176">
        <v>0</v>
      </c>
      <c r="AF22" s="176">
        <v>0</v>
      </c>
      <c r="AG22" s="176">
        <v>0</v>
      </c>
      <c r="AH22" s="176">
        <v>0</v>
      </c>
      <c r="AI22" s="176">
        <v>0</v>
      </c>
      <c r="AJ22" s="176">
        <v>0</v>
      </c>
      <c r="AK22" s="176">
        <v>0</v>
      </c>
      <c r="AL22" s="176">
        <v>0</v>
      </c>
      <c r="AM22" s="176">
        <v>0</v>
      </c>
      <c r="AN22" s="176">
        <v>0</v>
      </c>
      <c r="AO22" s="176">
        <v>0</v>
      </c>
      <c r="AP22" s="176">
        <v>0</v>
      </c>
      <c r="AQ22" s="176">
        <v>0</v>
      </c>
      <c r="AR22" s="176">
        <v>0</v>
      </c>
      <c r="AS22" s="176">
        <v>0</v>
      </c>
      <c r="AT22" s="176">
        <v>0</v>
      </c>
      <c r="AU22" s="176">
        <v>0</v>
      </c>
      <c r="AV22" s="176">
        <v>0</v>
      </c>
      <c r="AW22" s="176">
        <v>0</v>
      </c>
      <c r="AX22" s="176">
        <v>0</v>
      </c>
      <c r="AY22" s="176"/>
      <c r="AZ22" s="176">
        <v>0</v>
      </c>
      <c r="BA22" s="176">
        <v>0</v>
      </c>
      <c r="BB22" s="176">
        <v>0</v>
      </c>
      <c r="BC22" s="176">
        <v>0</v>
      </c>
      <c r="BD22" s="176">
        <v>0</v>
      </c>
      <c r="BE22" s="176">
        <v>0</v>
      </c>
      <c r="BF22" s="176">
        <v>0</v>
      </c>
      <c r="BG22" s="176">
        <v>0</v>
      </c>
      <c r="BH22" s="176">
        <v>0</v>
      </c>
      <c r="BI22" s="176">
        <v>0</v>
      </c>
      <c r="BJ22" s="176">
        <v>0</v>
      </c>
      <c r="BK22" s="176">
        <v>0</v>
      </c>
      <c r="BL22" s="176">
        <v>0</v>
      </c>
      <c r="BM22" s="176">
        <v>0</v>
      </c>
      <c r="BN22" s="176">
        <v>0</v>
      </c>
      <c r="BO22" s="176">
        <v>0</v>
      </c>
      <c r="BP22" s="176">
        <v>0</v>
      </c>
      <c r="BQ22" s="176">
        <v>0</v>
      </c>
      <c r="BR22" s="176">
        <v>0</v>
      </c>
      <c r="BS22" s="176">
        <v>0</v>
      </c>
      <c r="BT22" s="176">
        <v>0</v>
      </c>
      <c r="BU22" s="176">
        <v>0</v>
      </c>
      <c r="BV22" s="176">
        <v>0</v>
      </c>
      <c r="BW22" s="176">
        <v>0</v>
      </c>
      <c r="BX22" s="176">
        <v>0</v>
      </c>
      <c r="BY22" s="176">
        <v>0</v>
      </c>
      <c r="BZ22" s="176">
        <v>0</v>
      </c>
      <c r="CA22" s="176">
        <v>0</v>
      </c>
      <c r="CB22" s="176">
        <v>0</v>
      </c>
      <c r="CC22" s="176">
        <v>0</v>
      </c>
      <c r="CD22" s="176">
        <v>0</v>
      </c>
      <c r="CE22" s="176">
        <v>0</v>
      </c>
      <c r="CF22" s="176">
        <v>0</v>
      </c>
      <c r="CG22" s="176">
        <v>0</v>
      </c>
      <c r="CH22" s="176">
        <v>0</v>
      </c>
      <c r="CI22" s="176">
        <v>0</v>
      </c>
      <c r="CJ22" s="176">
        <v>0</v>
      </c>
      <c r="CK22" s="176">
        <v>0</v>
      </c>
      <c r="CL22" s="176">
        <v>0</v>
      </c>
      <c r="CM22" s="176">
        <v>0</v>
      </c>
      <c r="CN22" s="176">
        <v>0</v>
      </c>
      <c r="CO22" s="176">
        <v>0</v>
      </c>
      <c r="CP22" s="176">
        <v>0</v>
      </c>
      <c r="CQ22" s="176">
        <v>0</v>
      </c>
      <c r="CR22" s="176">
        <v>0</v>
      </c>
      <c r="CS22" s="176">
        <v>0</v>
      </c>
      <c r="CT22" s="176">
        <v>0</v>
      </c>
      <c r="CU22" s="176">
        <v>0</v>
      </c>
      <c r="CV22">
        <v>0</v>
      </c>
      <c r="CW22">
        <v>0</v>
      </c>
      <c r="CX22">
        <v>0</v>
      </c>
      <c r="CY22">
        <v>0</v>
      </c>
    </row>
    <row r="23" spans="1:103" x14ac:dyDescent="0.3">
      <c r="A23" s="151">
        <v>38</v>
      </c>
      <c r="B23" s="176" t="s">
        <v>895</v>
      </c>
      <c r="C23" s="176"/>
      <c r="D23" s="176">
        <v>0</v>
      </c>
      <c r="E23" s="176">
        <v>0</v>
      </c>
      <c r="F23" s="176">
        <v>0</v>
      </c>
      <c r="G23" s="176"/>
      <c r="H23" s="176">
        <v>0</v>
      </c>
      <c r="I23" s="176">
        <v>0</v>
      </c>
      <c r="J23" s="176">
        <v>0</v>
      </c>
      <c r="K23" s="176">
        <v>0</v>
      </c>
      <c r="L23" s="176">
        <v>0</v>
      </c>
      <c r="M23" s="176">
        <v>0</v>
      </c>
      <c r="N23" s="176"/>
      <c r="O23" s="176">
        <v>0</v>
      </c>
      <c r="P23" s="176">
        <v>0</v>
      </c>
      <c r="Q23" s="176">
        <v>0</v>
      </c>
      <c r="R23" s="176">
        <v>0</v>
      </c>
      <c r="S23" s="176">
        <v>0</v>
      </c>
      <c r="T23" s="176"/>
      <c r="U23" s="176">
        <v>0</v>
      </c>
      <c r="V23" s="176">
        <v>0</v>
      </c>
      <c r="W23" s="176"/>
      <c r="X23" s="176">
        <v>0</v>
      </c>
      <c r="Y23" s="176">
        <v>0</v>
      </c>
      <c r="Z23" s="176">
        <v>0</v>
      </c>
      <c r="AA23" s="176">
        <v>0</v>
      </c>
      <c r="AB23" s="176">
        <v>0</v>
      </c>
      <c r="AC23" s="176">
        <v>0</v>
      </c>
      <c r="AD23" s="176">
        <v>0</v>
      </c>
      <c r="AE23" s="176">
        <v>0</v>
      </c>
      <c r="AF23" s="176">
        <v>0</v>
      </c>
      <c r="AG23" s="176">
        <v>0</v>
      </c>
      <c r="AH23" s="176">
        <v>0</v>
      </c>
      <c r="AI23" s="176">
        <v>0</v>
      </c>
      <c r="AJ23" s="176">
        <v>0</v>
      </c>
      <c r="AK23" s="176">
        <v>0</v>
      </c>
      <c r="AL23" s="176">
        <v>0</v>
      </c>
      <c r="AM23" s="176">
        <v>0</v>
      </c>
      <c r="AN23" s="176">
        <v>0</v>
      </c>
      <c r="AO23" s="176">
        <v>0</v>
      </c>
      <c r="AP23" s="176">
        <v>0</v>
      </c>
      <c r="AQ23" s="176">
        <v>0</v>
      </c>
      <c r="AR23" s="176">
        <v>0</v>
      </c>
      <c r="AS23" s="176">
        <v>0</v>
      </c>
      <c r="AT23" s="176">
        <v>0</v>
      </c>
      <c r="AU23" s="176">
        <v>0</v>
      </c>
      <c r="AV23" s="176">
        <v>0</v>
      </c>
      <c r="AW23" s="176">
        <v>0</v>
      </c>
      <c r="AX23" s="176">
        <v>0</v>
      </c>
      <c r="AY23" s="176"/>
      <c r="AZ23" s="176">
        <v>0</v>
      </c>
      <c r="BA23" s="176">
        <v>0</v>
      </c>
      <c r="BB23" s="176">
        <v>0</v>
      </c>
      <c r="BC23" s="176">
        <v>0</v>
      </c>
      <c r="BD23" s="176">
        <v>0</v>
      </c>
      <c r="BE23" s="176">
        <v>0</v>
      </c>
      <c r="BF23" s="176">
        <v>0</v>
      </c>
      <c r="BG23" s="176">
        <v>0</v>
      </c>
      <c r="BH23" s="176">
        <v>0</v>
      </c>
      <c r="BI23" s="176">
        <v>0</v>
      </c>
      <c r="BJ23" s="176">
        <v>0</v>
      </c>
      <c r="BK23" s="176">
        <v>0</v>
      </c>
      <c r="BL23" s="176">
        <v>0</v>
      </c>
      <c r="BM23" s="176">
        <v>0</v>
      </c>
      <c r="BN23" s="176">
        <v>0</v>
      </c>
      <c r="BO23" s="176">
        <v>0</v>
      </c>
      <c r="BP23" s="176">
        <v>0</v>
      </c>
      <c r="BQ23" s="176">
        <v>0</v>
      </c>
      <c r="BR23" s="176">
        <v>0</v>
      </c>
      <c r="BS23" s="176">
        <v>0</v>
      </c>
      <c r="BT23" s="176">
        <v>0</v>
      </c>
      <c r="BU23" s="176">
        <v>0</v>
      </c>
      <c r="BV23" s="176">
        <v>0</v>
      </c>
      <c r="BW23" s="176">
        <v>0</v>
      </c>
      <c r="BX23" s="176">
        <v>0</v>
      </c>
      <c r="BY23" s="176">
        <v>0</v>
      </c>
      <c r="BZ23" s="176">
        <v>0</v>
      </c>
      <c r="CA23" s="176">
        <v>0</v>
      </c>
      <c r="CB23" s="176">
        <v>0</v>
      </c>
      <c r="CC23" s="176">
        <v>0</v>
      </c>
      <c r="CD23" s="176">
        <v>0</v>
      </c>
      <c r="CE23" s="176">
        <v>0</v>
      </c>
      <c r="CF23" s="176">
        <v>0</v>
      </c>
      <c r="CG23" s="176">
        <v>0</v>
      </c>
      <c r="CH23" s="176">
        <v>0</v>
      </c>
      <c r="CI23" s="176">
        <v>0</v>
      </c>
      <c r="CJ23" s="176">
        <v>0</v>
      </c>
      <c r="CK23" s="176">
        <v>0</v>
      </c>
      <c r="CL23" s="176">
        <v>0</v>
      </c>
      <c r="CM23" s="176">
        <v>0</v>
      </c>
      <c r="CN23" s="176">
        <v>0</v>
      </c>
      <c r="CO23" s="176">
        <v>0</v>
      </c>
      <c r="CP23" s="176">
        <v>0</v>
      </c>
      <c r="CQ23" s="176">
        <v>0</v>
      </c>
      <c r="CR23" s="176">
        <v>0</v>
      </c>
      <c r="CS23" s="176">
        <v>0</v>
      </c>
      <c r="CT23" s="176">
        <v>0</v>
      </c>
      <c r="CU23" s="176">
        <v>0</v>
      </c>
      <c r="CV23">
        <v>0</v>
      </c>
      <c r="CW23">
        <v>0</v>
      </c>
      <c r="CX23">
        <v>0</v>
      </c>
      <c r="CY23">
        <v>0</v>
      </c>
    </row>
    <row r="24" spans="1:103" x14ac:dyDescent="0.3">
      <c r="A24" s="151">
        <v>39</v>
      </c>
      <c r="B24" s="176" t="s">
        <v>896</v>
      </c>
      <c r="C24" s="176"/>
      <c r="D24" s="176">
        <v>0</v>
      </c>
      <c r="E24" s="176">
        <v>0</v>
      </c>
      <c r="F24" s="176">
        <v>0</v>
      </c>
      <c r="G24" s="176"/>
      <c r="H24" s="176">
        <v>0</v>
      </c>
      <c r="I24" s="176">
        <v>0</v>
      </c>
      <c r="J24" s="176">
        <v>0</v>
      </c>
      <c r="K24" s="176">
        <v>0</v>
      </c>
      <c r="L24" s="176">
        <v>0</v>
      </c>
      <c r="M24" s="176">
        <v>0</v>
      </c>
      <c r="N24" s="176"/>
      <c r="O24" s="176">
        <v>0</v>
      </c>
      <c r="P24" s="176">
        <v>0</v>
      </c>
      <c r="Q24" s="176">
        <v>0</v>
      </c>
      <c r="R24" s="176">
        <v>0</v>
      </c>
      <c r="S24" s="176">
        <v>0</v>
      </c>
      <c r="T24" s="176"/>
      <c r="U24" s="176">
        <v>0</v>
      </c>
      <c r="V24" s="176">
        <v>0</v>
      </c>
      <c r="W24" s="176"/>
      <c r="X24" s="176">
        <v>0</v>
      </c>
      <c r="Y24" s="176">
        <v>0</v>
      </c>
      <c r="Z24" s="176">
        <v>0</v>
      </c>
      <c r="AA24" s="176">
        <v>0</v>
      </c>
      <c r="AB24" s="176">
        <v>0</v>
      </c>
      <c r="AC24" s="176">
        <v>0</v>
      </c>
      <c r="AD24" s="176">
        <v>0</v>
      </c>
      <c r="AE24" s="176">
        <v>0</v>
      </c>
      <c r="AF24" s="176">
        <v>0</v>
      </c>
      <c r="AG24" s="176">
        <v>0</v>
      </c>
      <c r="AH24" s="176">
        <v>0</v>
      </c>
      <c r="AI24" s="176">
        <v>0</v>
      </c>
      <c r="AJ24" s="176">
        <v>0</v>
      </c>
      <c r="AK24" s="176">
        <v>0</v>
      </c>
      <c r="AL24" s="176">
        <v>0</v>
      </c>
      <c r="AM24" s="176">
        <v>0</v>
      </c>
      <c r="AN24" s="176">
        <v>0</v>
      </c>
      <c r="AO24" s="176">
        <v>0</v>
      </c>
      <c r="AP24" s="176">
        <v>0</v>
      </c>
      <c r="AQ24" s="176">
        <v>0</v>
      </c>
      <c r="AR24" s="176">
        <v>0</v>
      </c>
      <c r="AS24" s="176">
        <v>0</v>
      </c>
      <c r="AT24" s="176">
        <v>0</v>
      </c>
      <c r="AU24" s="176">
        <v>0</v>
      </c>
      <c r="AV24" s="176">
        <v>0</v>
      </c>
      <c r="AW24" s="176">
        <v>0</v>
      </c>
      <c r="AX24" s="176">
        <v>0</v>
      </c>
      <c r="AY24" s="176"/>
      <c r="AZ24" s="176">
        <v>0</v>
      </c>
      <c r="BA24" s="176">
        <v>0</v>
      </c>
      <c r="BB24" s="176">
        <v>0</v>
      </c>
      <c r="BC24" s="176">
        <v>0</v>
      </c>
      <c r="BD24" s="176">
        <v>0</v>
      </c>
      <c r="BE24" s="176">
        <v>0</v>
      </c>
      <c r="BF24" s="176">
        <v>0</v>
      </c>
      <c r="BG24" s="176">
        <v>0</v>
      </c>
      <c r="BH24" s="176">
        <v>0</v>
      </c>
      <c r="BI24" s="176">
        <v>0</v>
      </c>
      <c r="BJ24" s="176">
        <v>0</v>
      </c>
      <c r="BK24" s="176">
        <v>0</v>
      </c>
      <c r="BL24" s="176">
        <v>0</v>
      </c>
      <c r="BM24" s="176">
        <v>0</v>
      </c>
      <c r="BN24" s="176">
        <v>0</v>
      </c>
      <c r="BO24" s="176">
        <v>0</v>
      </c>
      <c r="BP24" s="176">
        <v>0</v>
      </c>
      <c r="BQ24" s="176">
        <v>0</v>
      </c>
      <c r="BR24" s="176">
        <v>0</v>
      </c>
      <c r="BS24" s="176">
        <v>0</v>
      </c>
      <c r="BT24" s="176">
        <v>0</v>
      </c>
      <c r="BU24" s="176">
        <v>0</v>
      </c>
      <c r="BV24" s="176">
        <v>0</v>
      </c>
      <c r="BW24" s="176">
        <v>0</v>
      </c>
      <c r="BX24" s="176">
        <v>0</v>
      </c>
      <c r="BY24" s="176">
        <v>0</v>
      </c>
      <c r="BZ24" s="176">
        <v>0</v>
      </c>
      <c r="CA24" s="176">
        <v>0</v>
      </c>
      <c r="CB24" s="176">
        <v>0</v>
      </c>
      <c r="CC24" s="176">
        <v>0</v>
      </c>
      <c r="CD24" s="176">
        <v>0</v>
      </c>
      <c r="CE24" s="176">
        <v>0</v>
      </c>
      <c r="CF24" s="176">
        <v>0</v>
      </c>
      <c r="CG24" s="176">
        <v>0</v>
      </c>
      <c r="CH24" s="176">
        <v>0</v>
      </c>
      <c r="CI24" s="176">
        <v>0</v>
      </c>
      <c r="CJ24" s="176">
        <v>0</v>
      </c>
      <c r="CK24" s="176">
        <v>0</v>
      </c>
      <c r="CL24" s="176">
        <v>0</v>
      </c>
      <c r="CM24" s="176">
        <v>0</v>
      </c>
      <c r="CN24" s="176">
        <v>0</v>
      </c>
      <c r="CO24" s="176">
        <v>0</v>
      </c>
      <c r="CP24" s="176">
        <v>0</v>
      </c>
      <c r="CQ24" s="176">
        <v>0</v>
      </c>
      <c r="CR24" s="176">
        <v>0</v>
      </c>
      <c r="CS24" s="176">
        <v>0</v>
      </c>
      <c r="CT24" s="176">
        <v>0</v>
      </c>
      <c r="CU24" s="176">
        <v>0</v>
      </c>
      <c r="CV24">
        <v>0</v>
      </c>
      <c r="CW24">
        <v>0</v>
      </c>
      <c r="CX24">
        <v>0</v>
      </c>
      <c r="CY24">
        <v>0</v>
      </c>
    </row>
    <row r="25" spans="1:103" x14ac:dyDescent="0.3">
      <c r="A25" s="151">
        <v>40</v>
      </c>
      <c r="B25" s="176" t="s">
        <v>897</v>
      </c>
      <c r="C25" s="176"/>
      <c r="D25" s="176">
        <v>0</v>
      </c>
      <c r="E25" s="176">
        <v>0</v>
      </c>
      <c r="F25" s="176">
        <v>0</v>
      </c>
      <c r="G25" s="176"/>
      <c r="H25" s="176">
        <v>0</v>
      </c>
      <c r="I25" s="176">
        <v>0</v>
      </c>
      <c r="J25" s="176">
        <v>0</v>
      </c>
      <c r="K25" s="176">
        <v>0</v>
      </c>
      <c r="L25" s="176">
        <v>0</v>
      </c>
      <c r="M25" s="176">
        <v>0</v>
      </c>
      <c r="N25" s="176"/>
      <c r="O25" s="176">
        <v>0</v>
      </c>
      <c r="P25" s="176">
        <v>0</v>
      </c>
      <c r="Q25" s="176">
        <v>0</v>
      </c>
      <c r="R25" s="176">
        <v>0</v>
      </c>
      <c r="S25" s="176">
        <v>0</v>
      </c>
      <c r="T25" s="176"/>
      <c r="U25" s="176">
        <v>0</v>
      </c>
      <c r="V25" s="176">
        <v>0</v>
      </c>
      <c r="W25" s="176"/>
      <c r="X25" s="176">
        <v>0</v>
      </c>
      <c r="Y25" s="176">
        <v>0</v>
      </c>
      <c r="Z25" s="176">
        <v>0</v>
      </c>
      <c r="AA25" s="176">
        <v>0</v>
      </c>
      <c r="AB25" s="176">
        <v>0</v>
      </c>
      <c r="AC25" s="176">
        <v>0</v>
      </c>
      <c r="AD25" s="176">
        <v>0</v>
      </c>
      <c r="AE25" s="176">
        <v>0</v>
      </c>
      <c r="AF25" s="176">
        <v>0</v>
      </c>
      <c r="AG25" s="176">
        <v>0</v>
      </c>
      <c r="AH25" s="176">
        <v>0</v>
      </c>
      <c r="AI25" s="176">
        <v>0</v>
      </c>
      <c r="AJ25" s="176">
        <v>0</v>
      </c>
      <c r="AK25" s="176">
        <v>0</v>
      </c>
      <c r="AL25" s="176">
        <v>0</v>
      </c>
      <c r="AM25" s="176">
        <v>0</v>
      </c>
      <c r="AN25" s="176">
        <v>0</v>
      </c>
      <c r="AO25" s="176">
        <v>0</v>
      </c>
      <c r="AP25" s="176">
        <v>0</v>
      </c>
      <c r="AQ25" s="176">
        <v>0</v>
      </c>
      <c r="AR25" s="176">
        <v>0</v>
      </c>
      <c r="AS25" s="176">
        <v>0</v>
      </c>
      <c r="AT25" s="176">
        <v>0</v>
      </c>
      <c r="AU25" s="176">
        <v>0</v>
      </c>
      <c r="AV25" s="176">
        <v>0</v>
      </c>
      <c r="AW25" s="176">
        <v>0</v>
      </c>
      <c r="AX25" s="176">
        <v>0</v>
      </c>
      <c r="AY25" s="176"/>
      <c r="AZ25" s="176">
        <v>0</v>
      </c>
      <c r="BA25" s="176">
        <v>0</v>
      </c>
      <c r="BB25" s="176">
        <v>0</v>
      </c>
      <c r="BC25" s="176">
        <v>0</v>
      </c>
      <c r="BD25" s="176">
        <v>0</v>
      </c>
      <c r="BE25" s="176">
        <v>0</v>
      </c>
      <c r="BF25" s="176">
        <v>0</v>
      </c>
      <c r="BG25" s="176">
        <v>0</v>
      </c>
      <c r="BH25" s="176">
        <v>0</v>
      </c>
      <c r="BI25" s="176">
        <v>0</v>
      </c>
      <c r="BJ25" s="176">
        <v>0</v>
      </c>
      <c r="BK25" s="176">
        <v>0</v>
      </c>
      <c r="BL25" s="176">
        <v>0</v>
      </c>
      <c r="BM25" s="176">
        <v>0</v>
      </c>
      <c r="BN25" s="176">
        <v>0</v>
      </c>
      <c r="BO25" s="176">
        <v>0</v>
      </c>
      <c r="BP25" s="176">
        <v>0</v>
      </c>
      <c r="BQ25" s="176">
        <v>0</v>
      </c>
      <c r="BR25" s="176">
        <v>0</v>
      </c>
      <c r="BS25" s="176">
        <v>0</v>
      </c>
      <c r="BT25" s="176">
        <v>0</v>
      </c>
      <c r="BU25" s="176">
        <v>0</v>
      </c>
      <c r="BV25" s="176">
        <v>0</v>
      </c>
      <c r="BW25" s="176">
        <v>0</v>
      </c>
      <c r="BX25" s="176">
        <v>0</v>
      </c>
      <c r="BY25" s="176">
        <v>0</v>
      </c>
      <c r="BZ25" s="176">
        <v>0</v>
      </c>
      <c r="CA25" s="176">
        <v>0</v>
      </c>
      <c r="CB25" s="176">
        <v>0</v>
      </c>
      <c r="CC25" s="176">
        <v>0</v>
      </c>
      <c r="CD25" s="176">
        <v>0</v>
      </c>
      <c r="CE25" s="176">
        <v>0</v>
      </c>
      <c r="CF25" s="176">
        <v>0</v>
      </c>
      <c r="CG25" s="176">
        <v>0</v>
      </c>
      <c r="CH25" s="176">
        <v>0</v>
      </c>
      <c r="CI25" s="176">
        <v>0</v>
      </c>
      <c r="CJ25" s="176">
        <v>0</v>
      </c>
      <c r="CK25" s="176">
        <v>0</v>
      </c>
      <c r="CL25" s="176">
        <v>0</v>
      </c>
      <c r="CM25" s="176">
        <v>0</v>
      </c>
      <c r="CN25" s="176">
        <v>0</v>
      </c>
      <c r="CO25" s="176">
        <v>0</v>
      </c>
      <c r="CP25" s="176">
        <v>0</v>
      </c>
      <c r="CQ25" s="176">
        <v>0</v>
      </c>
      <c r="CR25" s="176">
        <v>0</v>
      </c>
      <c r="CS25" s="176">
        <v>0</v>
      </c>
      <c r="CT25" s="176">
        <v>0</v>
      </c>
      <c r="CU25" s="176">
        <v>0</v>
      </c>
      <c r="CV25">
        <v>0</v>
      </c>
      <c r="CW25">
        <v>0</v>
      </c>
      <c r="CX25">
        <v>0</v>
      </c>
      <c r="CY25">
        <v>0</v>
      </c>
    </row>
    <row r="26" spans="1:103" x14ac:dyDescent="0.3">
      <c r="A26" s="151">
        <v>41</v>
      </c>
      <c r="B26" s="176" t="s">
        <v>898</v>
      </c>
      <c r="C26" s="176"/>
      <c r="D26" s="176">
        <v>0</v>
      </c>
      <c r="E26" s="176">
        <v>0</v>
      </c>
      <c r="F26" s="176">
        <v>0</v>
      </c>
      <c r="G26" s="176"/>
      <c r="H26" s="176">
        <v>0</v>
      </c>
      <c r="I26" s="176">
        <v>0</v>
      </c>
      <c r="J26" s="176">
        <v>0</v>
      </c>
      <c r="K26" s="176">
        <v>0</v>
      </c>
      <c r="L26" s="176">
        <v>0</v>
      </c>
      <c r="M26" s="176">
        <v>0</v>
      </c>
      <c r="N26" s="176"/>
      <c r="O26" s="176">
        <v>0</v>
      </c>
      <c r="P26" s="176">
        <v>0</v>
      </c>
      <c r="Q26" s="176">
        <v>0</v>
      </c>
      <c r="R26" s="176">
        <v>0</v>
      </c>
      <c r="S26" s="176">
        <v>0</v>
      </c>
      <c r="T26" s="176"/>
      <c r="U26" s="176">
        <v>0</v>
      </c>
      <c r="V26" s="176">
        <v>0</v>
      </c>
      <c r="W26" s="176"/>
      <c r="X26" s="176">
        <v>0</v>
      </c>
      <c r="Y26" s="176">
        <v>0</v>
      </c>
      <c r="Z26" s="176">
        <v>0</v>
      </c>
      <c r="AA26" s="176">
        <v>0</v>
      </c>
      <c r="AB26" s="176">
        <v>0</v>
      </c>
      <c r="AC26" s="176">
        <v>0</v>
      </c>
      <c r="AD26" s="176">
        <v>0</v>
      </c>
      <c r="AE26" s="176">
        <v>0</v>
      </c>
      <c r="AF26" s="176">
        <v>0</v>
      </c>
      <c r="AG26" s="176">
        <v>0</v>
      </c>
      <c r="AH26" s="176">
        <v>0</v>
      </c>
      <c r="AI26" s="176">
        <v>0</v>
      </c>
      <c r="AJ26" s="176">
        <v>0</v>
      </c>
      <c r="AK26" s="176">
        <v>0</v>
      </c>
      <c r="AL26" s="176">
        <v>0</v>
      </c>
      <c r="AM26" s="176">
        <v>0</v>
      </c>
      <c r="AN26" s="176">
        <v>0</v>
      </c>
      <c r="AO26" s="176">
        <v>0</v>
      </c>
      <c r="AP26" s="176">
        <v>0</v>
      </c>
      <c r="AQ26" s="176">
        <v>0</v>
      </c>
      <c r="AR26" s="176">
        <v>0</v>
      </c>
      <c r="AS26" s="176">
        <v>0</v>
      </c>
      <c r="AT26" s="176">
        <v>0</v>
      </c>
      <c r="AU26" s="176">
        <v>0</v>
      </c>
      <c r="AV26" s="176">
        <v>0</v>
      </c>
      <c r="AW26" s="176">
        <v>0</v>
      </c>
      <c r="AX26" s="176">
        <v>0</v>
      </c>
      <c r="AY26" s="176"/>
      <c r="AZ26" s="176">
        <v>0</v>
      </c>
      <c r="BA26" s="176">
        <v>0</v>
      </c>
      <c r="BB26" s="176">
        <v>0</v>
      </c>
      <c r="BC26" s="176">
        <v>0</v>
      </c>
      <c r="BD26" s="176">
        <v>0</v>
      </c>
      <c r="BE26" s="176">
        <v>0</v>
      </c>
      <c r="BF26" s="176">
        <v>0</v>
      </c>
      <c r="BG26" s="176">
        <v>0</v>
      </c>
      <c r="BH26" s="176">
        <v>0</v>
      </c>
      <c r="BI26" s="176">
        <v>0</v>
      </c>
      <c r="BJ26" s="176">
        <v>0</v>
      </c>
      <c r="BK26" s="176">
        <v>0</v>
      </c>
      <c r="BL26" s="176">
        <v>0</v>
      </c>
      <c r="BM26" s="176">
        <v>0</v>
      </c>
      <c r="BN26" s="176">
        <v>0</v>
      </c>
      <c r="BO26" s="176">
        <v>0</v>
      </c>
      <c r="BP26" s="176">
        <v>0</v>
      </c>
      <c r="BQ26" s="176">
        <v>0</v>
      </c>
      <c r="BR26" s="176">
        <v>0</v>
      </c>
      <c r="BS26" s="176">
        <v>0</v>
      </c>
      <c r="BT26" s="176">
        <v>0</v>
      </c>
      <c r="BU26" s="176">
        <v>0</v>
      </c>
      <c r="BV26" s="176">
        <v>0</v>
      </c>
      <c r="BW26" s="176">
        <v>0</v>
      </c>
      <c r="BX26" s="176">
        <v>0</v>
      </c>
      <c r="BY26" s="176">
        <v>0</v>
      </c>
      <c r="BZ26" s="176">
        <v>0</v>
      </c>
      <c r="CA26" s="176">
        <v>0</v>
      </c>
      <c r="CB26" s="176">
        <v>0</v>
      </c>
      <c r="CC26" s="176">
        <v>0</v>
      </c>
      <c r="CD26" s="176">
        <v>0</v>
      </c>
      <c r="CE26" s="176">
        <v>0</v>
      </c>
      <c r="CF26" s="176">
        <v>0</v>
      </c>
      <c r="CG26" s="176">
        <v>0</v>
      </c>
      <c r="CH26" s="176">
        <v>0</v>
      </c>
      <c r="CI26" s="176">
        <v>0</v>
      </c>
      <c r="CJ26" s="176">
        <v>0</v>
      </c>
      <c r="CK26" s="176">
        <v>0</v>
      </c>
      <c r="CL26" s="176">
        <v>0</v>
      </c>
      <c r="CM26" s="176">
        <v>0</v>
      </c>
      <c r="CN26" s="176">
        <v>0</v>
      </c>
      <c r="CO26" s="176">
        <v>0</v>
      </c>
      <c r="CP26" s="176">
        <v>0</v>
      </c>
      <c r="CQ26" s="176">
        <v>0</v>
      </c>
      <c r="CR26" s="176">
        <v>0</v>
      </c>
      <c r="CS26" s="176">
        <v>0</v>
      </c>
      <c r="CT26" s="176">
        <v>0</v>
      </c>
      <c r="CU26" s="176">
        <v>0</v>
      </c>
      <c r="CV26">
        <v>0</v>
      </c>
      <c r="CW26">
        <v>0</v>
      </c>
      <c r="CX26">
        <v>0</v>
      </c>
      <c r="CY26">
        <v>0</v>
      </c>
    </row>
    <row r="27" spans="1:103" s="588" customFormat="1" x14ac:dyDescent="0.3">
      <c r="A27" s="587">
        <v>44</v>
      </c>
      <c r="B27" s="588" t="s">
        <v>899</v>
      </c>
      <c r="D27" s="588">
        <v>0</v>
      </c>
      <c r="E27" s="588">
        <v>7511333</v>
      </c>
      <c r="F27" s="588">
        <v>0</v>
      </c>
      <c r="H27" s="588">
        <v>0</v>
      </c>
      <c r="I27" s="588">
        <v>0</v>
      </c>
      <c r="J27" s="588">
        <v>12342731</v>
      </c>
      <c r="K27" s="588">
        <v>1415820</v>
      </c>
      <c r="L27" s="588">
        <v>3197168</v>
      </c>
      <c r="M27" s="588">
        <v>95221698</v>
      </c>
      <c r="O27" s="588">
        <v>638490</v>
      </c>
      <c r="P27" s="588">
        <v>0</v>
      </c>
      <c r="Q27" s="588">
        <v>8423211</v>
      </c>
      <c r="R27" s="588">
        <v>2837722</v>
      </c>
      <c r="S27" s="588">
        <v>2058529</v>
      </c>
      <c r="U27" s="588">
        <v>0</v>
      </c>
      <c r="V27" s="588">
        <v>27639884</v>
      </c>
      <c r="X27" s="588">
        <v>2947765</v>
      </c>
      <c r="Y27" s="588">
        <v>451519</v>
      </c>
      <c r="Z27" s="588">
        <v>0</v>
      </c>
      <c r="AA27" s="588">
        <v>7454317</v>
      </c>
      <c r="AB27" s="588">
        <v>14095623</v>
      </c>
      <c r="AC27" s="588">
        <v>623788</v>
      </c>
      <c r="AD27" s="588">
        <v>19154281</v>
      </c>
      <c r="AE27" s="588">
        <v>12579374</v>
      </c>
      <c r="AF27" s="588">
        <v>1360701</v>
      </c>
      <c r="AG27" s="588">
        <v>16307114</v>
      </c>
      <c r="AH27" s="588">
        <v>10362210</v>
      </c>
      <c r="AI27" s="588">
        <v>36564765</v>
      </c>
      <c r="AJ27" s="588">
        <v>2216514</v>
      </c>
      <c r="AK27" s="588">
        <v>0</v>
      </c>
      <c r="AL27" s="588">
        <v>16721889</v>
      </c>
      <c r="AM27" s="588">
        <v>0</v>
      </c>
      <c r="AN27" s="588">
        <v>2662856</v>
      </c>
      <c r="AO27" s="588">
        <v>0</v>
      </c>
      <c r="AP27" s="588">
        <v>0</v>
      </c>
      <c r="AQ27" s="588">
        <v>2609598</v>
      </c>
      <c r="AR27" s="588">
        <v>0</v>
      </c>
      <c r="AS27" s="588">
        <v>5395186</v>
      </c>
      <c r="AT27" s="588">
        <v>77896054</v>
      </c>
      <c r="AU27" s="588">
        <v>0</v>
      </c>
      <c r="AV27" s="588">
        <v>735231</v>
      </c>
      <c r="AW27" s="588">
        <v>5498167</v>
      </c>
      <c r="AX27" s="588">
        <v>11150739</v>
      </c>
      <c r="AZ27" s="588">
        <v>0</v>
      </c>
      <c r="BA27" s="588">
        <v>0</v>
      </c>
      <c r="BB27" s="588">
        <v>73258990</v>
      </c>
      <c r="BC27" s="588">
        <v>4561687</v>
      </c>
      <c r="BD27" s="588">
        <v>0</v>
      </c>
      <c r="BE27" s="588">
        <v>0</v>
      </c>
      <c r="BF27" s="588">
        <v>29690991</v>
      </c>
      <c r="BG27" s="588">
        <v>0</v>
      </c>
      <c r="BH27" s="588">
        <v>0</v>
      </c>
      <c r="BI27" s="588">
        <v>302797</v>
      </c>
      <c r="BJ27" s="588">
        <v>163945</v>
      </c>
      <c r="BK27" s="588">
        <v>0</v>
      </c>
      <c r="BL27" s="588">
        <v>0</v>
      </c>
      <c r="BM27" s="588">
        <v>9345171</v>
      </c>
      <c r="BN27" s="588">
        <v>12955273</v>
      </c>
      <c r="BO27" s="588">
        <v>4870253</v>
      </c>
      <c r="BP27" s="588">
        <v>0</v>
      </c>
      <c r="BQ27" s="588">
        <v>1080331</v>
      </c>
      <c r="BR27" s="588">
        <v>0</v>
      </c>
      <c r="BS27" s="588">
        <v>0</v>
      </c>
      <c r="BT27" s="588">
        <v>3977654</v>
      </c>
      <c r="BU27" s="588">
        <v>11471116</v>
      </c>
      <c r="BV27" s="588">
        <v>15405838</v>
      </c>
      <c r="BW27" s="588">
        <v>1291369</v>
      </c>
      <c r="BX27" s="588">
        <v>0</v>
      </c>
      <c r="BY27" s="588">
        <v>0</v>
      </c>
      <c r="BZ27" s="588">
        <v>510509</v>
      </c>
      <c r="CA27" s="588">
        <v>0</v>
      </c>
      <c r="CB27" s="588">
        <v>11781435</v>
      </c>
      <c r="CC27" s="588">
        <v>9980730</v>
      </c>
      <c r="CD27" s="588">
        <v>4582892</v>
      </c>
      <c r="CE27" s="588">
        <v>1466800</v>
      </c>
      <c r="CF27" s="588">
        <v>0</v>
      </c>
      <c r="CG27" s="588">
        <v>3438902</v>
      </c>
      <c r="CH27" s="588">
        <v>1974479</v>
      </c>
      <c r="CI27" s="588">
        <v>5757108</v>
      </c>
      <c r="CJ27" s="588">
        <v>539377</v>
      </c>
      <c r="CK27" s="588">
        <v>1217533</v>
      </c>
      <c r="CL27" s="588">
        <v>0</v>
      </c>
      <c r="CM27" s="588">
        <v>0</v>
      </c>
      <c r="CN27" s="588">
        <v>1592376</v>
      </c>
      <c r="CO27" s="588">
        <v>70685020</v>
      </c>
      <c r="CP27" s="588">
        <v>974744</v>
      </c>
      <c r="CQ27" s="588">
        <v>0</v>
      </c>
      <c r="CR27" s="588">
        <v>7185461</v>
      </c>
      <c r="CS27" s="588">
        <v>1774442</v>
      </c>
      <c r="CT27" s="588">
        <v>0</v>
      </c>
      <c r="CU27" s="588">
        <v>731801</v>
      </c>
      <c r="CV27" s="588">
        <v>0</v>
      </c>
      <c r="CW27" s="588">
        <v>4445674</v>
      </c>
      <c r="CX27" s="588">
        <v>768247</v>
      </c>
      <c r="CY27" s="588">
        <v>16020</v>
      </c>
    </row>
    <row r="28" spans="1:103" s="588" customFormat="1" x14ac:dyDescent="0.3">
      <c r="A28" s="587">
        <v>45</v>
      </c>
      <c r="B28" s="588" t="s">
        <v>900</v>
      </c>
      <c r="D28" s="588">
        <v>0</v>
      </c>
      <c r="E28" s="588">
        <v>2375656</v>
      </c>
      <c r="F28" s="588">
        <v>0</v>
      </c>
      <c r="H28" s="588">
        <v>0</v>
      </c>
      <c r="I28" s="588">
        <v>0</v>
      </c>
      <c r="J28" s="588">
        <v>4907029</v>
      </c>
      <c r="K28" s="588">
        <v>275875</v>
      </c>
      <c r="L28" s="588">
        <v>270961</v>
      </c>
      <c r="M28" s="588">
        <v>45668003</v>
      </c>
      <c r="O28" s="588">
        <v>159098</v>
      </c>
      <c r="P28" s="588">
        <v>0</v>
      </c>
      <c r="Q28" s="588">
        <v>136136</v>
      </c>
      <c r="R28" s="588">
        <v>299795</v>
      </c>
      <c r="S28" s="588">
        <v>817059</v>
      </c>
      <c r="U28" s="588">
        <v>0</v>
      </c>
      <c r="V28" s="588">
        <v>447248</v>
      </c>
      <c r="X28" s="588">
        <v>73450</v>
      </c>
      <c r="Y28" s="588">
        <v>131444</v>
      </c>
      <c r="Z28" s="588">
        <v>0</v>
      </c>
      <c r="AA28" s="588">
        <v>899786</v>
      </c>
      <c r="AB28" s="588">
        <v>1515832</v>
      </c>
      <c r="AC28" s="588">
        <v>240535</v>
      </c>
      <c r="AD28" s="588">
        <v>2443328</v>
      </c>
      <c r="AE28" s="588">
        <v>2589053</v>
      </c>
      <c r="AF28" s="588">
        <v>733816</v>
      </c>
      <c r="AG28" s="588">
        <v>1897856</v>
      </c>
      <c r="AH28" s="588">
        <v>956206</v>
      </c>
      <c r="AI28" s="588">
        <v>552505</v>
      </c>
      <c r="AJ28" s="588">
        <v>648771</v>
      </c>
      <c r="AK28" s="588">
        <v>0</v>
      </c>
      <c r="AL28" s="588">
        <v>2033345</v>
      </c>
      <c r="AM28" s="588">
        <v>0</v>
      </c>
      <c r="AN28" s="588">
        <v>65877</v>
      </c>
      <c r="AO28" s="588">
        <v>0</v>
      </c>
      <c r="AP28" s="588">
        <v>0</v>
      </c>
      <c r="AQ28" s="588">
        <v>1065109</v>
      </c>
      <c r="AR28" s="588">
        <v>0</v>
      </c>
      <c r="AS28" s="588">
        <v>1744782</v>
      </c>
      <c r="AT28" s="588">
        <v>10156264</v>
      </c>
      <c r="AU28" s="588">
        <v>0</v>
      </c>
      <c r="AV28" s="588">
        <v>1811</v>
      </c>
      <c r="AW28" s="588">
        <v>1859076</v>
      </c>
      <c r="AX28" s="588">
        <v>1281958</v>
      </c>
      <c r="AZ28" s="588">
        <v>0</v>
      </c>
      <c r="BA28" s="588">
        <v>0</v>
      </c>
      <c r="BB28" s="588">
        <v>15038561</v>
      </c>
      <c r="BC28" s="588">
        <v>635409</v>
      </c>
      <c r="BD28" s="588">
        <v>0</v>
      </c>
      <c r="BE28" s="588">
        <v>0</v>
      </c>
      <c r="BF28" s="588">
        <v>4011497</v>
      </c>
      <c r="BG28" s="588">
        <v>0</v>
      </c>
      <c r="BH28" s="588">
        <v>0</v>
      </c>
      <c r="BI28" s="588">
        <v>1917099</v>
      </c>
      <c r="BJ28" s="588">
        <v>117814</v>
      </c>
      <c r="BK28" s="588">
        <v>0</v>
      </c>
      <c r="BL28" s="588">
        <v>0</v>
      </c>
      <c r="BM28" s="588">
        <v>1467548</v>
      </c>
      <c r="BN28" s="588">
        <v>3521159</v>
      </c>
      <c r="BO28" s="588">
        <v>3561533</v>
      </c>
      <c r="BP28" s="588">
        <v>0</v>
      </c>
      <c r="BQ28" s="588">
        <v>601127</v>
      </c>
      <c r="BR28" s="588">
        <v>0</v>
      </c>
      <c r="BS28" s="588">
        <v>0</v>
      </c>
      <c r="BT28" s="588">
        <v>412094</v>
      </c>
      <c r="BU28" s="588">
        <v>470963</v>
      </c>
      <c r="BV28" s="588">
        <v>3557293</v>
      </c>
      <c r="BW28" s="588">
        <v>245568</v>
      </c>
      <c r="BX28" s="588">
        <v>0</v>
      </c>
      <c r="BY28" s="588">
        <v>0</v>
      </c>
      <c r="BZ28" s="588">
        <v>194896</v>
      </c>
      <c r="CA28" s="588">
        <v>0</v>
      </c>
      <c r="CB28" s="588">
        <v>822237</v>
      </c>
      <c r="CC28" s="588">
        <v>2546828</v>
      </c>
      <c r="CD28" s="588">
        <v>3600602</v>
      </c>
      <c r="CE28" s="588">
        <v>47122</v>
      </c>
      <c r="CF28" s="588">
        <v>0</v>
      </c>
      <c r="CG28" s="588">
        <v>896819</v>
      </c>
      <c r="CH28" s="588">
        <v>263196</v>
      </c>
      <c r="CI28" s="588">
        <v>4119582</v>
      </c>
      <c r="CJ28" s="588">
        <v>11751</v>
      </c>
      <c r="CK28" s="588">
        <v>712357</v>
      </c>
      <c r="CL28" s="588">
        <v>0</v>
      </c>
      <c r="CM28" s="588">
        <v>0</v>
      </c>
      <c r="CN28" s="588">
        <v>111999</v>
      </c>
      <c r="CO28" s="588">
        <v>27060883</v>
      </c>
      <c r="CP28" s="588">
        <v>121078</v>
      </c>
      <c r="CQ28" s="588">
        <v>0</v>
      </c>
      <c r="CR28" s="588">
        <v>1200855</v>
      </c>
      <c r="CS28" s="588">
        <v>745004</v>
      </c>
      <c r="CT28" s="588">
        <v>0</v>
      </c>
      <c r="CU28" s="588">
        <v>475527</v>
      </c>
      <c r="CV28" s="588">
        <v>0</v>
      </c>
      <c r="CW28" s="588">
        <v>407776</v>
      </c>
      <c r="CX28" s="588">
        <v>16493</v>
      </c>
      <c r="CY28" s="588">
        <v>55627</v>
      </c>
    </row>
    <row r="29" spans="1:103" s="588" customFormat="1" x14ac:dyDescent="0.3">
      <c r="A29" s="587">
        <v>47</v>
      </c>
      <c r="B29" s="588" t="s">
        <v>901</v>
      </c>
      <c r="D29" s="588">
        <v>0</v>
      </c>
      <c r="E29" s="588">
        <v>0</v>
      </c>
      <c r="F29" s="588">
        <v>0</v>
      </c>
      <c r="H29" s="588">
        <v>0</v>
      </c>
      <c r="I29" s="588">
        <v>0</v>
      </c>
      <c r="J29" s="588">
        <v>0</v>
      </c>
      <c r="K29" s="588">
        <v>0</v>
      </c>
      <c r="L29" s="588">
        <v>0</v>
      </c>
      <c r="M29" s="588">
        <v>0</v>
      </c>
      <c r="O29" s="588">
        <v>0</v>
      </c>
      <c r="P29" s="588">
        <v>0</v>
      </c>
      <c r="Q29" s="588">
        <v>0</v>
      </c>
      <c r="R29" s="588">
        <v>0</v>
      </c>
      <c r="S29" s="588">
        <v>0</v>
      </c>
      <c r="U29" s="588">
        <v>0</v>
      </c>
      <c r="V29" s="588">
        <v>0</v>
      </c>
      <c r="X29" s="588">
        <v>0</v>
      </c>
      <c r="Y29" s="588">
        <v>0</v>
      </c>
      <c r="Z29" s="588">
        <v>0</v>
      </c>
      <c r="AA29" s="588">
        <v>0</v>
      </c>
      <c r="AB29" s="588">
        <v>0</v>
      </c>
      <c r="AC29" s="588">
        <v>0</v>
      </c>
      <c r="AD29" s="588">
        <v>0</v>
      </c>
      <c r="AE29" s="588">
        <v>0</v>
      </c>
      <c r="AF29" s="588">
        <v>0</v>
      </c>
      <c r="AG29" s="588">
        <v>0</v>
      </c>
      <c r="AH29" s="588">
        <v>0</v>
      </c>
      <c r="AI29" s="588">
        <v>0</v>
      </c>
      <c r="AJ29" s="588">
        <v>0</v>
      </c>
      <c r="AK29" s="588">
        <v>0</v>
      </c>
      <c r="AL29" s="588">
        <v>0</v>
      </c>
      <c r="AM29" s="588">
        <v>0</v>
      </c>
      <c r="AN29" s="588">
        <v>0</v>
      </c>
      <c r="AO29" s="588">
        <v>0</v>
      </c>
      <c r="AP29" s="588">
        <v>0</v>
      </c>
      <c r="AQ29" s="588">
        <v>0</v>
      </c>
      <c r="AR29" s="588">
        <v>0</v>
      </c>
      <c r="AS29" s="588">
        <v>0</v>
      </c>
      <c r="AT29" s="588">
        <v>0</v>
      </c>
      <c r="AU29" s="588">
        <v>0</v>
      </c>
      <c r="AV29" s="588">
        <v>0</v>
      </c>
      <c r="AW29" s="588">
        <v>0</v>
      </c>
      <c r="AX29" s="588">
        <v>0</v>
      </c>
      <c r="AZ29" s="588">
        <v>0</v>
      </c>
      <c r="BA29" s="588">
        <v>0</v>
      </c>
      <c r="BB29" s="588">
        <v>0</v>
      </c>
      <c r="BC29" s="588">
        <v>0</v>
      </c>
      <c r="BD29" s="588">
        <v>0</v>
      </c>
      <c r="BE29" s="588">
        <v>0</v>
      </c>
      <c r="BF29" s="588">
        <v>0</v>
      </c>
      <c r="BG29" s="588">
        <v>0</v>
      </c>
      <c r="BH29" s="588">
        <v>0</v>
      </c>
      <c r="BI29" s="588">
        <v>0</v>
      </c>
      <c r="BJ29" s="588">
        <v>0</v>
      </c>
      <c r="BK29" s="588">
        <v>0</v>
      </c>
      <c r="BL29" s="588">
        <v>0</v>
      </c>
      <c r="BM29" s="588">
        <v>0</v>
      </c>
      <c r="BN29" s="588">
        <v>0</v>
      </c>
      <c r="BO29" s="588">
        <v>0</v>
      </c>
      <c r="BP29" s="588">
        <v>0</v>
      </c>
      <c r="BQ29" s="588">
        <v>0</v>
      </c>
      <c r="BR29" s="588">
        <v>0</v>
      </c>
      <c r="BS29" s="588">
        <v>0</v>
      </c>
      <c r="BT29" s="588">
        <v>0</v>
      </c>
      <c r="BU29" s="588">
        <v>0</v>
      </c>
      <c r="BV29" s="588">
        <v>0</v>
      </c>
      <c r="BW29" s="588">
        <v>0</v>
      </c>
      <c r="BX29" s="588">
        <v>0</v>
      </c>
      <c r="BY29" s="588">
        <v>0</v>
      </c>
      <c r="BZ29" s="588">
        <v>0</v>
      </c>
      <c r="CA29" s="588">
        <v>0</v>
      </c>
      <c r="CB29" s="588">
        <v>0</v>
      </c>
      <c r="CC29" s="588">
        <v>0</v>
      </c>
      <c r="CD29" s="588">
        <v>0</v>
      </c>
      <c r="CE29" s="588">
        <v>0</v>
      </c>
      <c r="CF29" s="588">
        <v>0</v>
      </c>
      <c r="CG29" s="588">
        <v>0</v>
      </c>
      <c r="CH29" s="588">
        <v>0</v>
      </c>
      <c r="CI29" s="588">
        <v>0</v>
      </c>
      <c r="CJ29" s="588">
        <v>0</v>
      </c>
      <c r="CK29" s="588">
        <v>0</v>
      </c>
      <c r="CL29" s="588">
        <v>0</v>
      </c>
      <c r="CM29" s="588">
        <v>0</v>
      </c>
      <c r="CN29" s="588">
        <v>0</v>
      </c>
      <c r="CO29" s="588">
        <v>0</v>
      </c>
      <c r="CP29" s="588">
        <v>0</v>
      </c>
      <c r="CQ29" s="588">
        <v>0</v>
      </c>
      <c r="CR29" s="588">
        <v>0</v>
      </c>
      <c r="CS29" s="588">
        <v>0</v>
      </c>
      <c r="CT29" s="588">
        <v>0</v>
      </c>
      <c r="CU29" s="588">
        <v>0</v>
      </c>
      <c r="CV29" s="588">
        <v>0</v>
      </c>
      <c r="CW29" s="588">
        <v>0</v>
      </c>
      <c r="CX29" s="588">
        <v>0</v>
      </c>
      <c r="CY29" s="588">
        <v>0</v>
      </c>
    </row>
    <row r="30" spans="1:103" s="588" customFormat="1" ht="13.95" customHeight="1" x14ac:dyDescent="0.3">
      <c r="A30" s="587">
        <v>48</v>
      </c>
      <c r="B30" s="588" t="s">
        <v>108</v>
      </c>
      <c r="D30" s="588">
        <v>0</v>
      </c>
      <c r="E30" s="588">
        <v>0</v>
      </c>
      <c r="F30" s="588">
        <v>0</v>
      </c>
      <c r="H30" s="588">
        <v>0</v>
      </c>
      <c r="I30" s="588">
        <v>0</v>
      </c>
      <c r="J30" s="588">
        <v>0</v>
      </c>
      <c r="K30" s="588">
        <v>0</v>
      </c>
      <c r="L30" s="588">
        <v>0</v>
      </c>
      <c r="M30" s="588">
        <v>0</v>
      </c>
      <c r="O30" s="588">
        <v>0</v>
      </c>
      <c r="P30" s="588">
        <v>0</v>
      </c>
      <c r="Q30" s="588">
        <v>0</v>
      </c>
      <c r="R30" s="588">
        <v>0</v>
      </c>
      <c r="S30" s="588">
        <v>0</v>
      </c>
      <c r="U30" s="588">
        <v>0</v>
      </c>
      <c r="V30" s="588">
        <v>0</v>
      </c>
      <c r="X30" s="588">
        <v>0</v>
      </c>
      <c r="Y30" s="588">
        <v>0</v>
      </c>
      <c r="Z30" s="588">
        <v>0</v>
      </c>
      <c r="AA30" s="588">
        <v>0</v>
      </c>
      <c r="AB30" s="588">
        <v>0</v>
      </c>
      <c r="AC30" s="588">
        <v>0</v>
      </c>
      <c r="AD30" s="588">
        <v>0</v>
      </c>
      <c r="AE30" s="588">
        <v>0</v>
      </c>
      <c r="AF30" s="588">
        <v>0</v>
      </c>
      <c r="AG30" s="588">
        <v>0</v>
      </c>
      <c r="AH30" s="588">
        <v>0</v>
      </c>
      <c r="AI30" s="588">
        <v>0</v>
      </c>
      <c r="AJ30" s="588">
        <v>0</v>
      </c>
      <c r="AK30" s="588">
        <v>0</v>
      </c>
      <c r="AL30" s="588">
        <v>0</v>
      </c>
      <c r="AM30" s="588">
        <v>0</v>
      </c>
      <c r="AN30" s="588">
        <v>0</v>
      </c>
      <c r="AO30" s="588">
        <v>0</v>
      </c>
      <c r="AP30" s="588">
        <v>0</v>
      </c>
      <c r="AQ30" s="588">
        <v>0</v>
      </c>
      <c r="AR30" s="588">
        <v>0</v>
      </c>
      <c r="AS30" s="588">
        <v>0</v>
      </c>
      <c r="AT30" s="588">
        <v>0</v>
      </c>
      <c r="AU30" s="588">
        <v>0</v>
      </c>
      <c r="AV30" s="588">
        <v>0</v>
      </c>
      <c r="AW30" s="588">
        <v>0</v>
      </c>
      <c r="AX30" s="588">
        <v>0</v>
      </c>
      <c r="AZ30" s="588">
        <v>0</v>
      </c>
      <c r="BA30" s="588">
        <v>0</v>
      </c>
      <c r="BB30" s="588">
        <v>0</v>
      </c>
      <c r="BC30" s="588">
        <v>0</v>
      </c>
      <c r="BD30" s="588">
        <v>0</v>
      </c>
      <c r="BE30" s="588">
        <v>0</v>
      </c>
      <c r="BF30" s="588">
        <v>0</v>
      </c>
      <c r="BG30" s="588">
        <v>0</v>
      </c>
      <c r="BH30" s="588">
        <v>0</v>
      </c>
      <c r="BI30" s="588">
        <v>0</v>
      </c>
      <c r="BJ30" s="588">
        <v>0</v>
      </c>
      <c r="BK30" s="588">
        <v>0</v>
      </c>
      <c r="BL30" s="588">
        <v>0</v>
      </c>
      <c r="BM30" s="588">
        <v>0</v>
      </c>
      <c r="BN30" s="588">
        <v>0</v>
      </c>
      <c r="BO30" s="588">
        <v>0</v>
      </c>
      <c r="BP30" s="588">
        <v>0</v>
      </c>
      <c r="BQ30" s="588">
        <v>0</v>
      </c>
      <c r="BR30" s="588">
        <v>0</v>
      </c>
      <c r="BS30" s="588">
        <v>0</v>
      </c>
      <c r="BT30" s="588">
        <v>0</v>
      </c>
      <c r="BU30" s="588">
        <v>0</v>
      </c>
      <c r="BV30" s="588">
        <v>0</v>
      </c>
      <c r="BW30" s="588">
        <v>0</v>
      </c>
      <c r="BX30" s="588">
        <v>0</v>
      </c>
      <c r="BY30" s="588">
        <v>0</v>
      </c>
      <c r="BZ30" s="588">
        <v>0</v>
      </c>
      <c r="CA30" s="588">
        <v>0</v>
      </c>
      <c r="CB30" s="588">
        <v>0</v>
      </c>
      <c r="CC30" s="588">
        <v>0</v>
      </c>
      <c r="CD30" s="588">
        <v>0</v>
      </c>
      <c r="CE30" s="588">
        <v>0</v>
      </c>
      <c r="CF30" s="588">
        <v>0</v>
      </c>
      <c r="CG30" s="588">
        <v>0</v>
      </c>
      <c r="CH30" s="588">
        <v>0</v>
      </c>
      <c r="CI30" s="588">
        <v>0</v>
      </c>
      <c r="CJ30" s="588">
        <v>0</v>
      </c>
      <c r="CK30" s="588">
        <v>0</v>
      </c>
      <c r="CL30" s="588">
        <v>0</v>
      </c>
      <c r="CM30" s="588">
        <v>0</v>
      </c>
      <c r="CN30" s="588">
        <v>0</v>
      </c>
      <c r="CO30" s="588">
        <v>0</v>
      </c>
      <c r="CP30" s="588">
        <v>0</v>
      </c>
      <c r="CQ30" s="588">
        <v>0</v>
      </c>
      <c r="CR30" s="588">
        <v>0</v>
      </c>
      <c r="CS30" s="588">
        <v>0</v>
      </c>
      <c r="CT30" s="588">
        <v>0</v>
      </c>
      <c r="CU30" s="588">
        <v>0</v>
      </c>
      <c r="CV30" s="588">
        <v>0</v>
      </c>
      <c r="CW30" s="588">
        <v>0</v>
      </c>
      <c r="CX30" s="588">
        <v>0</v>
      </c>
      <c r="CY30" s="588">
        <v>0</v>
      </c>
    </row>
    <row r="31" spans="1:103" x14ac:dyDescent="0.3">
      <c r="A31" s="151">
        <v>49</v>
      </c>
      <c r="B31" s="176" t="s">
        <v>204</v>
      </c>
      <c r="C31" s="176"/>
      <c r="D31" s="176">
        <v>0</v>
      </c>
      <c r="E31" s="176">
        <v>961768</v>
      </c>
      <c r="F31" s="176">
        <v>0</v>
      </c>
      <c r="G31" s="176"/>
      <c r="H31" s="176">
        <v>0</v>
      </c>
      <c r="I31" s="176">
        <v>0</v>
      </c>
      <c r="J31" s="176">
        <v>2228560</v>
      </c>
      <c r="K31" s="176">
        <v>904887</v>
      </c>
      <c r="L31" s="176">
        <v>840325</v>
      </c>
      <c r="M31" s="176">
        <v>13371772</v>
      </c>
      <c r="N31" s="176"/>
      <c r="O31" s="176">
        <v>837164</v>
      </c>
      <c r="P31" s="176">
        <v>0</v>
      </c>
      <c r="Q31" s="176">
        <v>348146</v>
      </c>
      <c r="R31" s="176">
        <v>656179</v>
      </c>
      <c r="S31" s="176">
        <v>364270</v>
      </c>
      <c r="T31" s="176"/>
      <c r="U31" s="176">
        <v>0</v>
      </c>
      <c r="V31" s="176">
        <v>1421988</v>
      </c>
      <c r="W31" s="176"/>
      <c r="X31" s="176">
        <v>349926</v>
      </c>
      <c r="Y31" s="176">
        <v>499642</v>
      </c>
      <c r="Z31" s="176">
        <v>0</v>
      </c>
      <c r="AA31" s="176">
        <v>1396367</v>
      </c>
      <c r="AB31" s="176">
        <v>1680666</v>
      </c>
      <c r="AC31" s="176">
        <v>418657</v>
      </c>
      <c r="AD31" s="176">
        <v>3341147</v>
      </c>
      <c r="AE31" s="176">
        <v>4386985</v>
      </c>
      <c r="AF31" s="176">
        <v>363198</v>
      </c>
      <c r="AG31" s="176">
        <v>822247</v>
      </c>
      <c r="AH31" s="176">
        <v>1247259</v>
      </c>
      <c r="AI31" s="176">
        <v>3246004</v>
      </c>
      <c r="AJ31" s="176">
        <v>1412252</v>
      </c>
      <c r="AK31" s="176">
        <v>0</v>
      </c>
      <c r="AL31" s="176">
        <v>1683462</v>
      </c>
      <c r="AM31" s="176">
        <v>0</v>
      </c>
      <c r="AN31" s="176">
        <v>278387</v>
      </c>
      <c r="AO31" s="176">
        <v>0</v>
      </c>
      <c r="AP31" s="176">
        <v>0</v>
      </c>
      <c r="AQ31" s="176">
        <v>1227893</v>
      </c>
      <c r="AR31" s="176">
        <v>0</v>
      </c>
      <c r="AS31" s="176">
        <v>1773738</v>
      </c>
      <c r="AT31" s="176">
        <v>12563559</v>
      </c>
      <c r="AU31" s="176">
        <v>0</v>
      </c>
      <c r="AV31" s="176">
        <v>10864</v>
      </c>
      <c r="AW31" s="176">
        <v>403908</v>
      </c>
      <c r="AX31" s="176">
        <v>2049872</v>
      </c>
      <c r="AY31" s="176"/>
      <c r="AZ31" s="176">
        <v>0</v>
      </c>
      <c r="BA31" s="176">
        <v>0</v>
      </c>
      <c r="BB31" s="176">
        <v>8061611</v>
      </c>
      <c r="BC31" s="176">
        <v>453743</v>
      </c>
      <c r="BD31" s="176">
        <v>0</v>
      </c>
      <c r="BE31" s="176">
        <v>0</v>
      </c>
      <c r="BF31" s="176">
        <v>3772896</v>
      </c>
      <c r="BG31" s="176">
        <v>0</v>
      </c>
      <c r="BH31" s="176">
        <v>0</v>
      </c>
      <c r="BI31" s="176">
        <v>379768</v>
      </c>
      <c r="BJ31" s="176">
        <v>144591</v>
      </c>
      <c r="BK31" s="176">
        <v>0</v>
      </c>
      <c r="BL31" s="176">
        <v>0</v>
      </c>
      <c r="BM31" s="176">
        <v>1173048</v>
      </c>
      <c r="BN31" s="176">
        <v>5270486</v>
      </c>
      <c r="BO31" s="176">
        <v>888239</v>
      </c>
      <c r="BP31" s="176">
        <v>0</v>
      </c>
      <c r="BQ31" s="176">
        <v>672904</v>
      </c>
      <c r="BR31" s="176">
        <v>0</v>
      </c>
      <c r="BS31" s="176">
        <v>0</v>
      </c>
      <c r="BT31" s="176">
        <v>754976</v>
      </c>
      <c r="BU31" s="176">
        <v>1271061</v>
      </c>
      <c r="BV31" s="176">
        <v>3498247</v>
      </c>
      <c r="BW31" s="176">
        <v>378715</v>
      </c>
      <c r="BX31" s="176">
        <v>0</v>
      </c>
      <c r="BY31" s="176">
        <v>0</v>
      </c>
      <c r="BZ31" s="176">
        <v>231711</v>
      </c>
      <c r="CA31" s="176">
        <v>0</v>
      </c>
      <c r="CB31" s="176">
        <v>2742762</v>
      </c>
      <c r="CC31" s="176">
        <v>7112470</v>
      </c>
      <c r="CD31" s="176">
        <v>676219</v>
      </c>
      <c r="CE31" s="176">
        <v>76444</v>
      </c>
      <c r="CF31" s="176">
        <v>0</v>
      </c>
      <c r="CG31" s="176">
        <v>985725</v>
      </c>
      <c r="CH31" s="176">
        <v>328452</v>
      </c>
      <c r="CI31" s="176">
        <v>1135056</v>
      </c>
      <c r="CJ31" s="176">
        <v>229048</v>
      </c>
      <c r="CK31" s="176">
        <v>320481</v>
      </c>
      <c r="CL31" s="176">
        <v>0</v>
      </c>
      <c r="CM31" s="176">
        <v>0</v>
      </c>
      <c r="CN31" s="176">
        <v>527402</v>
      </c>
      <c r="CO31" s="176">
        <v>18536568</v>
      </c>
      <c r="CP31" s="176">
        <v>380821</v>
      </c>
      <c r="CQ31" s="176">
        <v>0</v>
      </c>
      <c r="CR31" s="176">
        <v>1268425</v>
      </c>
      <c r="CS31" s="176">
        <v>252889</v>
      </c>
      <c r="CT31" s="176">
        <v>0</v>
      </c>
      <c r="CU31" s="176">
        <v>144800</v>
      </c>
      <c r="CV31">
        <v>0</v>
      </c>
      <c r="CW31">
        <v>643731</v>
      </c>
      <c r="CX31">
        <v>395915</v>
      </c>
      <c r="CY31">
        <v>0</v>
      </c>
    </row>
    <row r="32" spans="1:103" x14ac:dyDescent="0.3">
      <c r="A32" s="151">
        <v>50</v>
      </c>
      <c r="B32" s="176" t="s">
        <v>85</v>
      </c>
      <c r="C32" s="176"/>
      <c r="D32" s="176">
        <v>0</v>
      </c>
      <c r="E32" s="176">
        <v>1227236</v>
      </c>
      <c r="F32" s="176">
        <v>0</v>
      </c>
      <c r="G32" s="176"/>
      <c r="H32" s="176">
        <v>0</v>
      </c>
      <c r="I32" s="176">
        <v>0</v>
      </c>
      <c r="J32" s="176">
        <v>2645723</v>
      </c>
      <c r="K32" s="176">
        <v>-362418</v>
      </c>
      <c r="L32" s="176">
        <v>290003</v>
      </c>
      <c r="M32" s="176">
        <v>8591054</v>
      </c>
      <c r="N32" s="176"/>
      <c r="O32" s="176">
        <v>-615784</v>
      </c>
      <c r="P32" s="176">
        <v>0</v>
      </c>
      <c r="Q32" s="176">
        <v>642624</v>
      </c>
      <c r="R32" s="176">
        <v>389408</v>
      </c>
      <c r="S32" s="176">
        <v>52555</v>
      </c>
      <c r="T32" s="176"/>
      <c r="U32" s="176">
        <v>0</v>
      </c>
      <c r="V32" s="176">
        <v>1122705</v>
      </c>
      <c r="W32" s="176"/>
      <c r="X32" s="176">
        <v>94016</v>
      </c>
      <c r="Y32" s="176">
        <v>-308523</v>
      </c>
      <c r="Z32" s="176">
        <v>0</v>
      </c>
      <c r="AA32" s="176">
        <v>4688040</v>
      </c>
      <c r="AB32" s="176">
        <v>33472</v>
      </c>
      <c r="AC32" s="176">
        <v>-507174</v>
      </c>
      <c r="AD32" s="176">
        <v>2674104</v>
      </c>
      <c r="AE32" s="176">
        <v>299109</v>
      </c>
      <c r="AF32" s="176">
        <v>576906</v>
      </c>
      <c r="AG32" s="176">
        <v>471415</v>
      </c>
      <c r="AH32" s="176">
        <v>203538</v>
      </c>
      <c r="AI32" s="176">
        <v>4041550</v>
      </c>
      <c r="AJ32" s="176">
        <v>1463264</v>
      </c>
      <c r="AK32" s="176">
        <v>0</v>
      </c>
      <c r="AL32" s="176">
        <v>4633039</v>
      </c>
      <c r="AM32" s="176">
        <v>0</v>
      </c>
      <c r="AN32" s="176">
        <v>-397127</v>
      </c>
      <c r="AO32" s="176">
        <v>0</v>
      </c>
      <c r="AP32" s="176">
        <v>0</v>
      </c>
      <c r="AQ32" s="176">
        <v>267768</v>
      </c>
      <c r="AR32" s="176">
        <v>0</v>
      </c>
      <c r="AS32" s="176">
        <v>-89927</v>
      </c>
      <c r="AT32" s="176">
        <v>8212581</v>
      </c>
      <c r="AU32" s="176">
        <v>0</v>
      </c>
      <c r="AV32" s="176">
        <v>-19951138</v>
      </c>
      <c r="AW32" s="176">
        <v>90168</v>
      </c>
      <c r="AX32" s="176">
        <v>-210933</v>
      </c>
      <c r="AY32" s="176"/>
      <c r="AZ32" s="176">
        <v>0</v>
      </c>
      <c r="BA32" s="176">
        <v>0</v>
      </c>
      <c r="BB32" s="176">
        <v>30411558</v>
      </c>
      <c r="BC32" s="176">
        <v>469725</v>
      </c>
      <c r="BD32" s="176">
        <v>0</v>
      </c>
      <c r="BE32" s="176">
        <v>0</v>
      </c>
      <c r="BF32" s="176">
        <v>6591611</v>
      </c>
      <c r="BG32" s="176">
        <v>0</v>
      </c>
      <c r="BH32" s="176">
        <v>0</v>
      </c>
      <c r="BI32" s="176">
        <v>-244499</v>
      </c>
      <c r="BJ32" s="176">
        <v>39308</v>
      </c>
      <c r="BK32" s="176">
        <v>0</v>
      </c>
      <c r="BL32" s="176">
        <v>0</v>
      </c>
      <c r="BM32" s="176">
        <v>1755145</v>
      </c>
      <c r="BN32" s="176">
        <v>1683492</v>
      </c>
      <c r="BO32" s="176">
        <v>319916</v>
      </c>
      <c r="BP32" s="176">
        <v>0</v>
      </c>
      <c r="BQ32" s="176">
        <v>-160636</v>
      </c>
      <c r="BR32" s="176">
        <v>0</v>
      </c>
      <c r="BS32" s="176">
        <v>-1704410</v>
      </c>
      <c r="BT32" s="176">
        <v>-337046</v>
      </c>
      <c r="BU32" s="176">
        <v>-186133</v>
      </c>
      <c r="BV32" s="176">
        <v>3261141</v>
      </c>
      <c r="BW32" s="176">
        <v>-65108</v>
      </c>
      <c r="BX32" s="176">
        <v>0</v>
      </c>
      <c r="BY32" s="176">
        <v>0</v>
      </c>
      <c r="BZ32" s="176">
        <v>-111211</v>
      </c>
      <c r="CA32" s="176">
        <v>0</v>
      </c>
      <c r="CB32" s="176">
        <v>1235</v>
      </c>
      <c r="CC32" s="176">
        <v>-697177</v>
      </c>
      <c r="CD32" s="176">
        <v>5454736</v>
      </c>
      <c r="CE32" s="176">
        <v>1329189</v>
      </c>
      <c r="CF32" s="176">
        <v>0</v>
      </c>
      <c r="CG32" s="176">
        <v>873416</v>
      </c>
      <c r="CH32" s="176">
        <v>87753</v>
      </c>
      <c r="CI32" s="176">
        <v>980273</v>
      </c>
      <c r="CJ32" s="176">
        <v>-217100</v>
      </c>
      <c r="CK32" s="176">
        <v>-270618</v>
      </c>
      <c r="CL32" s="176">
        <v>0</v>
      </c>
      <c r="CM32" s="176">
        <v>0</v>
      </c>
      <c r="CN32" s="176">
        <v>-207578</v>
      </c>
      <c r="CO32" s="176">
        <v>17968828</v>
      </c>
      <c r="CP32" s="176">
        <v>-39354</v>
      </c>
      <c r="CQ32" s="176">
        <v>0</v>
      </c>
      <c r="CR32" s="176">
        <v>19370</v>
      </c>
      <c r="CS32" s="176">
        <v>304183</v>
      </c>
      <c r="CT32" s="176">
        <v>0</v>
      </c>
      <c r="CU32" s="176">
        <v>-9550</v>
      </c>
      <c r="CV32">
        <v>0</v>
      </c>
      <c r="CW32">
        <v>909599</v>
      </c>
      <c r="CX32">
        <v>-369452</v>
      </c>
      <c r="CY32">
        <v>130134</v>
      </c>
    </row>
    <row r="33" spans="1:103" x14ac:dyDescent="0.3">
      <c r="A33" s="151">
        <v>51</v>
      </c>
      <c r="B33" s="176" t="s">
        <v>222</v>
      </c>
      <c r="C33" s="176"/>
      <c r="D33" s="176">
        <v>0</v>
      </c>
      <c r="E33" s="176">
        <v>1658224</v>
      </c>
      <c r="F33" s="176">
        <v>0</v>
      </c>
      <c r="G33" s="176"/>
      <c r="H33" s="176">
        <v>0</v>
      </c>
      <c r="I33" s="176">
        <v>0</v>
      </c>
      <c r="J33" s="176">
        <v>3992243</v>
      </c>
      <c r="K33" s="176">
        <v>930317</v>
      </c>
      <c r="L33" s="176">
        <v>1559953</v>
      </c>
      <c r="M33" s="176">
        <v>41216775</v>
      </c>
      <c r="N33" s="176"/>
      <c r="O33" s="176">
        <v>-3350</v>
      </c>
      <c r="P33" s="176">
        <v>0</v>
      </c>
      <c r="Q33" s="176">
        <v>1084304</v>
      </c>
      <c r="R33" s="176">
        <v>1209265</v>
      </c>
      <c r="S33" s="176">
        <v>-1986</v>
      </c>
      <c r="T33" s="176"/>
      <c r="U33" s="176">
        <v>0</v>
      </c>
      <c r="V33" s="176">
        <v>2725974</v>
      </c>
      <c r="W33" s="176"/>
      <c r="X33" s="176">
        <v>385072</v>
      </c>
      <c r="Y33" s="176">
        <v>167979</v>
      </c>
      <c r="Z33" s="176">
        <v>0</v>
      </c>
      <c r="AA33" s="176">
        <v>2175086</v>
      </c>
      <c r="AB33" s="176">
        <v>1910797</v>
      </c>
      <c r="AC33" s="176">
        <v>-70849</v>
      </c>
      <c r="AD33" s="176">
        <v>6393798</v>
      </c>
      <c r="AE33" s="176">
        <v>6096688</v>
      </c>
      <c r="AF33" s="176">
        <v>201382</v>
      </c>
      <c r="AG33" s="176">
        <v>1942056</v>
      </c>
      <c r="AH33" s="176">
        <v>2275813</v>
      </c>
      <c r="AI33" s="176">
        <v>4211588</v>
      </c>
      <c r="AJ33" s="176">
        <v>1195957</v>
      </c>
      <c r="AK33" s="176">
        <v>0</v>
      </c>
      <c r="AL33" s="176">
        <v>6930858</v>
      </c>
      <c r="AM33" s="176">
        <v>0</v>
      </c>
      <c r="AN33" s="176">
        <v>366370</v>
      </c>
      <c r="AO33" s="176">
        <v>0</v>
      </c>
      <c r="AP33" s="176">
        <v>0</v>
      </c>
      <c r="AQ33" s="176">
        <v>601539</v>
      </c>
      <c r="AR33" s="176">
        <v>0</v>
      </c>
      <c r="AS33" s="176">
        <v>2109764</v>
      </c>
      <c r="AT33" s="176">
        <v>22748560</v>
      </c>
      <c r="AU33" s="176">
        <v>0</v>
      </c>
      <c r="AV33" s="176">
        <v>-12874</v>
      </c>
      <c r="AW33" s="176">
        <v>752710</v>
      </c>
      <c r="AX33" s="176">
        <v>2666302</v>
      </c>
      <c r="AY33" s="176"/>
      <c r="AZ33" s="176">
        <v>0</v>
      </c>
      <c r="BA33" s="176">
        <v>0</v>
      </c>
      <c r="BB33" s="176">
        <v>23272017</v>
      </c>
      <c r="BC33" s="176">
        <v>136195</v>
      </c>
      <c r="BD33" s="176">
        <v>0</v>
      </c>
      <c r="BE33" s="176">
        <v>0</v>
      </c>
      <c r="BF33" s="176">
        <v>10996731</v>
      </c>
      <c r="BG33" s="176">
        <v>0</v>
      </c>
      <c r="BH33" s="176">
        <v>0</v>
      </c>
      <c r="BI33" s="176">
        <v>555786</v>
      </c>
      <c r="BJ33" s="176">
        <v>70115</v>
      </c>
      <c r="BK33" s="176">
        <v>0</v>
      </c>
      <c r="BL33" s="176">
        <v>0</v>
      </c>
      <c r="BM33" s="176">
        <v>1807426</v>
      </c>
      <c r="BN33" s="176">
        <v>7159331</v>
      </c>
      <c r="BO33" s="176">
        <v>1140604</v>
      </c>
      <c r="BP33" s="176">
        <v>0</v>
      </c>
      <c r="BQ33" s="176">
        <v>816442</v>
      </c>
      <c r="BR33" s="176">
        <v>0</v>
      </c>
      <c r="BS33" s="176">
        <v>-137094</v>
      </c>
      <c r="BT33" s="176">
        <v>499156</v>
      </c>
      <c r="BU33" s="176">
        <v>1146376</v>
      </c>
      <c r="BV33" s="176">
        <v>8038144</v>
      </c>
      <c r="BW33" s="176">
        <v>265927</v>
      </c>
      <c r="BX33" s="176">
        <v>0</v>
      </c>
      <c r="BY33" s="176">
        <v>0</v>
      </c>
      <c r="BZ33" s="176">
        <v>42515</v>
      </c>
      <c r="CA33" s="176">
        <v>0</v>
      </c>
      <c r="CB33" s="176">
        <v>2723760</v>
      </c>
      <c r="CC33" s="176">
        <v>8294245</v>
      </c>
      <c r="CD33" s="176">
        <v>-989657</v>
      </c>
      <c r="CE33" s="176">
        <v>-37724</v>
      </c>
      <c r="CF33" s="176">
        <v>0</v>
      </c>
      <c r="CG33" s="176">
        <v>1286771</v>
      </c>
      <c r="CH33" s="176">
        <v>587873</v>
      </c>
      <c r="CI33" s="176">
        <v>1249406</v>
      </c>
      <c r="CJ33" s="176">
        <v>21670</v>
      </c>
      <c r="CK33" s="176">
        <v>320948</v>
      </c>
      <c r="CL33" s="176">
        <v>0</v>
      </c>
      <c r="CM33" s="176">
        <v>0</v>
      </c>
      <c r="CN33" s="176">
        <v>472417</v>
      </c>
      <c r="CO33" s="176">
        <v>45740599</v>
      </c>
      <c r="CP33" s="176">
        <v>525019</v>
      </c>
      <c r="CQ33" s="176">
        <v>0</v>
      </c>
      <c r="CR33" s="176">
        <v>1466763</v>
      </c>
      <c r="CS33" s="176">
        <v>657309</v>
      </c>
      <c r="CT33" s="176">
        <v>0</v>
      </c>
      <c r="CU33" s="176">
        <v>64418</v>
      </c>
      <c r="CV33">
        <v>0</v>
      </c>
      <c r="CW33">
        <v>1171067</v>
      </c>
      <c r="CX33">
        <v>21946</v>
      </c>
      <c r="CY33">
        <v>0</v>
      </c>
    </row>
    <row r="34" spans="1:103" x14ac:dyDescent="0.3">
      <c r="A34" s="151">
        <v>52</v>
      </c>
      <c r="B34" s="176" t="s">
        <v>215</v>
      </c>
      <c r="C34" s="176"/>
      <c r="D34" s="176">
        <v>0</v>
      </c>
      <c r="E34" s="176">
        <v>0</v>
      </c>
      <c r="F34" s="176">
        <v>0</v>
      </c>
      <c r="G34" s="176"/>
      <c r="H34" s="176">
        <v>0</v>
      </c>
      <c r="I34" s="176">
        <v>0</v>
      </c>
      <c r="J34" s="176">
        <v>0</v>
      </c>
      <c r="K34" s="176">
        <v>0</v>
      </c>
      <c r="L34" s="176">
        <v>0</v>
      </c>
      <c r="M34" s="176">
        <v>0</v>
      </c>
      <c r="N34" s="176"/>
      <c r="O34" s="176">
        <v>0</v>
      </c>
      <c r="P34" s="176">
        <v>0</v>
      </c>
      <c r="Q34" s="176">
        <v>0</v>
      </c>
      <c r="R34" s="176">
        <v>0</v>
      </c>
      <c r="S34" s="176">
        <v>0</v>
      </c>
      <c r="T34" s="176"/>
      <c r="U34" s="176">
        <v>0</v>
      </c>
      <c r="V34" s="176">
        <v>0</v>
      </c>
      <c r="W34" s="176"/>
      <c r="X34" s="176">
        <v>0</v>
      </c>
      <c r="Y34" s="176">
        <v>0</v>
      </c>
      <c r="Z34" s="176">
        <v>0</v>
      </c>
      <c r="AA34" s="176">
        <v>0</v>
      </c>
      <c r="AB34" s="176">
        <v>0</v>
      </c>
      <c r="AC34" s="176">
        <v>0</v>
      </c>
      <c r="AD34" s="176">
        <v>0</v>
      </c>
      <c r="AE34" s="176">
        <v>0</v>
      </c>
      <c r="AF34" s="176">
        <v>0</v>
      </c>
      <c r="AG34" s="176">
        <v>0</v>
      </c>
      <c r="AH34" s="176">
        <v>0</v>
      </c>
      <c r="AI34" s="176">
        <v>0</v>
      </c>
      <c r="AJ34" s="176">
        <v>0</v>
      </c>
      <c r="AK34" s="176">
        <v>0</v>
      </c>
      <c r="AL34" s="176">
        <v>0</v>
      </c>
      <c r="AM34" s="176">
        <v>0</v>
      </c>
      <c r="AN34" s="176">
        <v>0</v>
      </c>
      <c r="AO34" s="176">
        <v>0</v>
      </c>
      <c r="AP34" s="176">
        <v>0</v>
      </c>
      <c r="AQ34" s="176">
        <v>0</v>
      </c>
      <c r="AR34" s="176">
        <v>0</v>
      </c>
      <c r="AS34" s="176">
        <v>0</v>
      </c>
      <c r="AT34" s="176">
        <v>0</v>
      </c>
      <c r="AU34" s="176">
        <v>0</v>
      </c>
      <c r="AV34" s="176">
        <v>0</v>
      </c>
      <c r="AW34" s="176">
        <v>0</v>
      </c>
      <c r="AX34" s="176">
        <v>0</v>
      </c>
      <c r="AY34" s="176"/>
      <c r="AZ34" s="176">
        <v>0</v>
      </c>
      <c r="BA34" s="176">
        <v>0</v>
      </c>
      <c r="BB34" s="176">
        <v>0</v>
      </c>
      <c r="BC34" s="176">
        <v>0</v>
      </c>
      <c r="BD34" s="176">
        <v>0</v>
      </c>
      <c r="BE34" s="176">
        <v>0</v>
      </c>
      <c r="BF34" s="176">
        <v>0</v>
      </c>
      <c r="BG34" s="176">
        <v>0</v>
      </c>
      <c r="BH34" s="176">
        <v>0</v>
      </c>
      <c r="BI34" s="176">
        <v>0</v>
      </c>
      <c r="BJ34" s="176">
        <v>0</v>
      </c>
      <c r="BK34" s="176">
        <v>0</v>
      </c>
      <c r="BL34" s="176">
        <v>0</v>
      </c>
      <c r="BM34" s="176">
        <v>0</v>
      </c>
      <c r="BN34" s="176">
        <v>0</v>
      </c>
      <c r="BO34" s="176">
        <v>0</v>
      </c>
      <c r="BP34" s="176">
        <v>0</v>
      </c>
      <c r="BQ34" s="176">
        <v>0</v>
      </c>
      <c r="BR34" s="176">
        <v>0</v>
      </c>
      <c r="BS34" s="176">
        <v>0</v>
      </c>
      <c r="BT34" s="176">
        <v>0</v>
      </c>
      <c r="BU34" s="176">
        <v>0</v>
      </c>
      <c r="BV34" s="176">
        <v>0</v>
      </c>
      <c r="BW34" s="176">
        <v>0</v>
      </c>
      <c r="BX34" s="176">
        <v>0</v>
      </c>
      <c r="BY34" s="176">
        <v>0</v>
      </c>
      <c r="BZ34" s="176">
        <v>0</v>
      </c>
      <c r="CA34" s="176">
        <v>0</v>
      </c>
      <c r="CB34" s="176">
        <v>0</v>
      </c>
      <c r="CC34" s="176">
        <v>0</v>
      </c>
      <c r="CD34" s="176">
        <v>0</v>
      </c>
      <c r="CE34" s="176">
        <v>0</v>
      </c>
      <c r="CF34" s="176">
        <v>0</v>
      </c>
      <c r="CG34" s="176">
        <v>0</v>
      </c>
      <c r="CH34" s="176">
        <v>0</v>
      </c>
      <c r="CI34" s="176">
        <v>0</v>
      </c>
      <c r="CJ34" s="176">
        <v>0</v>
      </c>
      <c r="CK34" s="176">
        <v>0</v>
      </c>
      <c r="CL34" s="176">
        <v>0</v>
      </c>
      <c r="CM34" s="176">
        <v>0</v>
      </c>
      <c r="CN34" s="176">
        <v>0</v>
      </c>
      <c r="CO34" s="176">
        <v>0</v>
      </c>
      <c r="CP34" s="176">
        <v>0</v>
      </c>
      <c r="CQ34" s="176">
        <v>0</v>
      </c>
      <c r="CR34" s="176">
        <v>0</v>
      </c>
      <c r="CS34" s="176">
        <v>0</v>
      </c>
      <c r="CT34" s="176">
        <v>0</v>
      </c>
      <c r="CU34" s="176">
        <v>0</v>
      </c>
      <c r="CV34">
        <v>0</v>
      </c>
      <c r="CW34">
        <v>0</v>
      </c>
      <c r="CX34">
        <v>0</v>
      </c>
      <c r="CY34">
        <v>0</v>
      </c>
    </row>
    <row r="35" spans="1:103" x14ac:dyDescent="0.3">
      <c r="A35" s="151">
        <v>53</v>
      </c>
      <c r="B35" s="176" t="s">
        <v>86</v>
      </c>
      <c r="C35" s="176"/>
      <c r="D35" s="176">
        <v>0</v>
      </c>
      <c r="E35" s="176">
        <v>0</v>
      </c>
      <c r="F35" s="176">
        <v>0</v>
      </c>
      <c r="G35" s="176"/>
      <c r="H35" s="176">
        <v>0</v>
      </c>
      <c r="I35" s="176">
        <v>0</v>
      </c>
      <c r="J35" s="176">
        <v>0</v>
      </c>
      <c r="K35" s="176">
        <v>0</v>
      </c>
      <c r="L35" s="176">
        <v>0</v>
      </c>
      <c r="M35" s="176">
        <v>0</v>
      </c>
      <c r="N35" s="176"/>
      <c r="O35" s="176">
        <v>0</v>
      </c>
      <c r="P35" s="176">
        <v>0</v>
      </c>
      <c r="Q35" s="176">
        <v>0</v>
      </c>
      <c r="R35" s="176">
        <v>0</v>
      </c>
      <c r="S35" s="176">
        <v>0</v>
      </c>
      <c r="T35" s="176"/>
      <c r="U35" s="176">
        <v>0</v>
      </c>
      <c r="V35" s="176">
        <v>0</v>
      </c>
      <c r="W35" s="176"/>
      <c r="X35" s="176">
        <v>0</v>
      </c>
      <c r="Y35" s="176">
        <v>0</v>
      </c>
      <c r="Z35" s="176">
        <v>0</v>
      </c>
      <c r="AA35" s="176">
        <v>0</v>
      </c>
      <c r="AB35" s="176">
        <v>0</v>
      </c>
      <c r="AC35" s="176">
        <v>0</v>
      </c>
      <c r="AD35" s="176">
        <v>0</v>
      </c>
      <c r="AE35" s="176">
        <v>0</v>
      </c>
      <c r="AF35" s="176">
        <v>0</v>
      </c>
      <c r="AG35" s="176">
        <v>0</v>
      </c>
      <c r="AH35" s="176">
        <v>0</v>
      </c>
      <c r="AI35" s="176">
        <v>0</v>
      </c>
      <c r="AJ35" s="176">
        <v>0</v>
      </c>
      <c r="AK35" s="176">
        <v>0</v>
      </c>
      <c r="AL35" s="176">
        <v>0</v>
      </c>
      <c r="AM35" s="176">
        <v>0</v>
      </c>
      <c r="AN35" s="176">
        <v>0</v>
      </c>
      <c r="AO35" s="176">
        <v>0</v>
      </c>
      <c r="AP35" s="176">
        <v>0</v>
      </c>
      <c r="AQ35" s="176">
        <v>0</v>
      </c>
      <c r="AR35" s="176">
        <v>0</v>
      </c>
      <c r="AS35" s="176">
        <v>0</v>
      </c>
      <c r="AT35" s="176">
        <v>0</v>
      </c>
      <c r="AU35" s="176">
        <v>0</v>
      </c>
      <c r="AV35" s="176">
        <v>0</v>
      </c>
      <c r="AW35" s="176">
        <v>0</v>
      </c>
      <c r="AX35" s="176">
        <v>0</v>
      </c>
      <c r="AY35" s="176"/>
      <c r="AZ35" s="176">
        <v>0</v>
      </c>
      <c r="BA35" s="176">
        <v>0</v>
      </c>
      <c r="BB35" s="176">
        <v>0</v>
      </c>
      <c r="BC35" s="176">
        <v>0</v>
      </c>
      <c r="BD35" s="176">
        <v>0</v>
      </c>
      <c r="BE35" s="176">
        <v>0</v>
      </c>
      <c r="BF35" s="176">
        <v>0</v>
      </c>
      <c r="BG35" s="176">
        <v>0</v>
      </c>
      <c r="BH35" s="176">
        <v>0</v>
      </c>
      <c r="BI35" s="176">
        <v>0</v>
      </c>
      <c r="BJ35" s="176">
        <v>0</v>
      </c>
      <c r="BK35" s="176">
        <v>0</v>
      </c>
      <c r="BL35" s="176">
        <v>0</v>
      </c>
      <c r="BM35" s="176">
        <v>0</v>
      </c>
      <c r="BN35" s="176">
        <v>0</v>
      </c>
      <c r="BO35" s="176">
        <v>0</v>
      </c>
      <c r="BP35" s="176">
        <v>0</v>
      </c>
      <c r="BQ35" s="176">
        <v>0</v>
      </c>
      <c r="BR35" s="176">
        <v>0</v>
      </c>
      <c r="BS35" s="176">
        <v>0</v>
      </c>
      <c r="BT35" s="176">
        <v>0</v>
      </c>
      <c r="BU35" s="176">
        <v>0</v>
      </c>
      <c r="BV35" s="176">
        <v>0</v>
      </c>
      <c r="BW35" s="176">
        <v>0</v>
      </c>
      <c r="BX35" s="176">
        <v>0</v>
      </c>
      <c r="BY35" s="176">
        <v>0</v>
      </c>
      <c r="BZ35" s="176">
        <v>0</v>
      </c>
      <c r="CA35" s="176">
        <v>0</v>
      </c>
      <c r="CB35" s="176">
        <v>0</v>
      </c>
      <c r="CC35" s="176">
        <v>0</v>
      </c>
      <c r="CD35" s="176">
        <v>0</v>
      </c>
      <c r="CE35" s="176">
        <v>0</v>
      </c>
      <c r="CF35" s="176">
        <v>0</v>
      </c>
      <c r="CG35" s="176">
        <v>0</v>
      </c>
      <c r="CH35" s="176">
        <v>0</v>
      </c>
      <c r="CI35" s="176">
        <v>0</v>
      </c>
      <c r="CJ35" s="176">
        <v>0</v>
      </c>
      <c r="CK35" s="176">
        <v>0</v>
      </c>
      <c r="CL35" s="176">
        <v>0</v>
      </c>
      <c r="CM35" s="176">
        <v>0</v>
      </c>
      <c r="CN35" s="176">
        <v>0</v>
      </c>
      <c r="CO35" s="176">
        <v>0</v>
      </c>
      <c r="CP35" s="176">
        <v>0</v>
      </c>
      <c r="CQ35" s="176">
        <v>0</v>
      </c>
      <c r="CR35" s="176">
        <v>0</v>
      </c>
      <c r="CS35" s="176">
        <v>0</v>
      </c>
      <c r="CT35" s="176">
        <v>0</v>
      </c>
      <c r="CU35" s="176">
        <v>0</v>
      </c>
      <c r="CV35">
        <v>0</v>
      </c>
      <c r="CW35">
        <v>0</v>
      </c>
      <c r="CX35">
        <v>0</v>
      </c>
      <c r="CY35">
        <v>0</v>
      </c>
    </row>
    <row r="36" spans="1:103" x14ac:dyDescent="0.3">
      <c r="A36" s="151">
        <v>55</v>
      </c>
      <c r="B36" s="176" t="s">
        <v>225</v>
      </c>
      <c r="C36" s="176"/>
      <c r="D36" s="176">
        <v>0</v>
      </c>
      <c r="E36" s="176">
        <v>0</v>
      </c>
      <c r="F36" s="176">
        <v>0</v>
      </c>
      <c r="G36" s="176"/>
      <c r="H36" s="176">
        <v>0</v>
      </c>
      <c r="I36" s="176">
        <v>0</v>
      </c>
      <c r="J36" s="176">
        <v>0</v>
      </c>
      <c r="K36" s="176">
        <v>0</v>
      </c>
      <c r="L36" s="176">
        <v>0</v>
      </c>
      <c r="M36" s="176">
        <v>0</v>
      </c>
      <c r="N36" s="176"/>
      <c r="O36" s="176">
        <v>0</v>
      </c>
      <c r="P36" s="176">
        <v>0</v>
      </c>
      <c r="Q36" s="176">
        <v>0</v>
      </c>
      <c r="R36" s="176">
        <v>0</v>
      </c>
      <c r="S36" s="176">
        <v>0</v>
      </c>
      <c r="T36" s="176"/>
      <c r="U36" s="176">
        <v>0</v>
      </c>
      <c r="V36" s="176">
        <v>0</v>
      </c>
      <c r="W36" s="176"/>
      <c r="X36" s="176">
        <v>0</v>
      </c>
      <c r="Y36" s="176">
        <v>0</v>
      </c>
      <c r="Z36" s="176">
        <v>0</v>
      </c>
      <c r="AA36" s="176">
        <v>0</v>
      </c>
      <c r="AB36" s="176">
        <v>0</v>
      </c>
      <c r="AC36" s="176">
        <v>0</v>
      </c>
      <c r="AD36" s="176">
        <v>0</v>
      </c>
      <c r="AE36" s="176">
        <v>0</v>
      </c>
      <c r="AF36" s="176">
        <v>0</v>
      </c>
      <c r="AG36" s="176">
        <v>0</v>
      </c>
      <c r="AH36" s="176">
        <v>0</v>
      </c>
      <c r="AI36" s="176">
        <v>0</v>
      </c>
      <c r="AJ36" s="176">
        <v>0</v>
      </c>
      <c r="AK36" s="176">
        <v>0</v>
      </c>
      <c r="AL36" s="176">
        <v>0</v>
      </c>
      <c r="AM36" s="176">
        <v>0</v>
      </c>
      <c r="AN36" s="176">
        <v>0</v>
      </c>
      <c r="AO36" s="176">
        <v>0</v>
      </c>
      <c r="AP36" s="176">
        <v>0</v>
      </c>
      <c r="AQ36" s="176">
        <v>0</v>
      </c>
      <c r="AR36" s="176">
        <v>0</v>
      </c>
      <c r="AS36" s="176">
        <v>0</v>
      </c>
      <c r="AT36" s="176">
        <v>0</v>
      </c>
      <c r="AU36" s="176">
        <v>0</v>
      </c>
      <c r="AV36" s="176">
        <v>0</v>
      </c>
      <c r="AW36" s="176">
        <v>0</v>
      </c>
      <c r="AX36" s="176">
        <v>0</v>
      </c>
      <c r="AY36" s="176"/>
      <c r="AZ36" s="176">
        <v>0</v>
      </c>
      <c r="BA36" s="176">
        <v>0</v>
      </c>
      <c r="BB36" s="176">
        <v>0</v>
      </c>
      <c r="BC36" s="176">
        <v>0</v>
      </c>
      <c r="BD36" s="176">
        <v>0</v>
      </c>
      <c r="BE36" s="176">
        <v>0</v>
      </c>
      <c r="BF36" s="176">
        <v>0</v>
      </c>
      <c r="BG36" s="176">
        <v>0</v>
      </c>
      <c r="BH36" s="176">
        <v>0</v>
      </c>
      <c r="BI36" s="176">
        <v>0</v>
      </c>
      <c r="BJ36" s="176">
        <v>0</v>
      </c>
      <c r="BK36" s="176">
        <v>0</v>
      </c>
      <c r="BL36" s="176">
        <v>0</v>
      </c>
      <c r="BM36" s="176">
        <v>0</v>
      </c>
      <c r="BN36" s="176">
        <v>0</v>
      </c>
      <c r="BO36" s="176">
        <v>0</v>
      </c>
      <c r="BP36" s="176">
        <v>0</v>
      </c>
      <c r="BQ36" s="176">
        <v>0</v>
      </c>
      <c r="BR36" s="176">
        <v>0</v>
      </c>
      <c r="BS36" s="176">
        <v>0</v>
      </c>
      <c r="BT36" s="176">
        <v>0</v>
      </c>
      <c r="BU36" s="176">
        <v>0</v>
      </c>
      <c r="BV36" s="176">
        <v>0</v>
      </c>
      <c r="BW36" s="176">
        <v>0</v>
      </c>
      <c r="BX36" s="176">
        <v>0</v>
      </c>
      <c r="BY36" s="176">
        <v>0</v>
      </c>
      <c r="BZ36" s="176">
        <v>0</v>
      </c>
      <c r="CA36" s="176">
        <v>0</v>
      </c>
      <c r="CB36" s="176">
        <v>0</v>
      </c>
      <c r="CC36" s="176">
        <v>0</v>
      </c>
      <c r="CD36" s="176">
        <v>0</v>
      </c>
      <c r="CE36" s="176">
        <v>0</v>
      </c>
      <c r="CF36" s="176">
        <v>0</v>
      </c>
      <c r="CG36" s="176">
        <v>0</v>
      </c>
      <c r="CH36" s="176">
        <v>0</v>
      </c>
      <c r="CI36" s="176">
        <v>0</v>
      </c>
      <c r="CJ36" s="176">
        <v>0</v>
      </c>
      <c r="CK36" s="176">
        <v>0</v>
      </c>
      <c r="CL36" s="176">
        <v>0</v>
      </c>
      <c r="CM36" s="176">
        <v>0</v>
      </c>
      <c r="CN36" s="176">
        <v>0</v>
      </c>
      <c r="CO36" s="176">
        <v>0</v>
      </c>
      <c r="CP36" s="176">
        <v>0</v>
      </c>
      <c r="CQ36" s="176">
        <v>0</v>
      </c>
      <c r="CR36" s="176">
        <v>0</v>
      </c>
      <c r="CS36" s="176">
        <v>0</v>
      </c>
      <c r="CT36" s="176">
        <v>0</v>
      </c>
      <c r="CU36" s="176">
        <v>0</v>
      </c>
      <c r="CV36">
        <v>0</v>
      </c>
      <c r="CW36">
        <v>0</v>
      </c>
      <c r="CX36">
        <v>0</v>
      </c>
      <c r="CY36">
        <v>0</v>
      </c>
    </row>
    <row r="37" spans="1:103" x14ac:dyDescent="0.3">
      <c r="A37" s="151">
        <v>61</v>
      </c>
      <c r="B37" s="176" t="s">
        <v>239</v>
      </c>
      <c r="C37" s="176"/>
      <c r="D37" s="176">
        <v>98.84</v>
      </c>
      <c r="E37" s="176">
        <v>97.82</v>
      </c>
      <c r="F37" s="176">
        <v>98.54</v>
      </c>
      <c r="G37" s="176"/>
      <c r="H37" s="176">
        <v>97.25</v>
      </c>
      <c r="I37" s="176">
        <v>98.47</v>
      </c>
      <c r="J37" s="176">
        <v>98.38</v>
      </c>
      <c r="K37" s="176">
        <v>98.11</v>
      </c>
      <c r="L37" s="176">
        <v>96.86</v>
      </c>
      <c r="M37" s="176">
        <v>99.01</v>
      </c>
      <c r="N37" s="176">
        <v>100</v>
      </c>
      <c r="O37" s="176">
        <v>98.75</v>
      </c>
      <c r="P37" s="176">
        <v>99.08</v>
      </c>
      <c r="Q37" s="176">
        <v>97.61</v>
      </c>
      <c r="R37" s="176">
        <v>98.35</v>
      </c>
      <c r="S37" s="176">
        <v>98.38</v>
      </c>
      <c r="T37" s="176"/>
      <c r="U37" s="176">
        <v>98.96</v>
      </c>
      <c r="V37" s="176">
        <v>99.37</v>
      </c>
      <c r="W37" s="176"/>
      <c r="X37" s="176">
        <v>99.22</v>
      </c>
      <c r="Y37" s="176">
        <v>97.87</v>
      </c>
      <c r="Z37" s="176">
        <v>98.64</v>
      </c>
      <c r="AA37" s="176">
        <v>98.05</v>
      </c>
      <c r="AB37" s="176">
        <v>99.23</v>
      </c>
      <c r="AC37" s="176">
        <v>99.13</v>
      </c>
      <c r="AD37" s="176">
        <v>99.25</v>
      </c>
      <c r="AE37" s="176">
        <v>99.68</v>
      </c>
      <c r="AF37" s="176">
        <v>97.89</v>
      </c>
      <c r="AG37" s="176">
        <v>98.76</v>
      </c>
      <c r="AH37" s="176">
        <v>96.97</v>
      </c>
      <c r="AI37" s="176">
        <v>99.46</v>
      </c>
      <c r="AJ37" s="176">
        <v>96.29</v>
      </c>
      <c r="AK37" s="176">
        <v>99.37</v>
      </c>
      <c r="AL37" s="176">
        <v>98.4</v>
      </c>
      <c r="AM37" s="176">
        <v>99.09</v>
      </c>
      <c r="AN37" s="176">
        <v>97.27</v>
      </c>
      <c r="AO37" s="176">
        <v>97.83</v>
      </c>
      <c r="AP37" s="176">
        <v>98.73</v>
      </c>
      <c r="AQ37" s="176">
        <v>99.2</v>
      </c>
      <c r="AR37" s="176">
        <v>99.5</v>
      </c>
      <c r="AS37" s="176">
        <v>98.29</v>
      </c>
      <c r="AT37" s="176">
        <v>99.44</v>
      </c>
      <c r="AU37" s="176">
        <v>98.33</v>
      </c>
      <c r="AV37" s="176">
        <v>99.26</v>
      </c>
      <c r="AW37" s="176">
        <v>96.39</v>
      </c>
      <c r="AX37" s="176">
        <v>97</v>
      </c>
      <c r="AY37" s="176"/>
      <c r="AZ37" s="176">
        <v>99.41</v>
      </c>
      <c r="BA37" s="176">
        <v>98.83</v>
      </c>
      <c r="BB37" s="176">
        <v>99.8</v>
      </c>
      <c r="BC37" s="176">
        <v>96.96</v>
      </c>
      <c r="BD37" s="176">
        <v>99.13</v>
      </c>
      <c r="BE37" s="176">
        <v>97.73</v>
      </c>
      <c r="BF37" s="176">
        <v>99.37</v>
      </c>
      <c r="BG37" s="176">
        <v>98.65</v>
      </c>
      <c r="BH37" s="176">
        <v>96.55</v>
      </c>
      <c r="BI37" s="176">
        <v>95.21</v>
      </c>
      <c r="BJ37" s="176">
        <v>99.5</v>
      </c>
      <c r="BK37" s="176">
        <v>99.24</v>
      </c>
      <c r="BL37" s="176">
        <v>96.81</v>
      </c>
      <c r="BM37" s="176">
        <v>96.89</v>
      </c>
      <c r="BN37" s="176">
        <v>99.52</v>
      </c>
      <c r="BO37" s="176">
        <v>99.16</v>
      </c>
      <c r="BP37" s="176">
        <v>99.32</v>
      </c>
      <c r="BQ37" s="176">
        <v>96.23</v>
      </c>
      <c r="BR37" s="176">
        <v>98.98</v>
      </c>
      <c r="BS37" s="176">
        <v>99.16</v>
      </c>
      <c r="BT37" s="176">
        <v>97.27</v>
      </c>
      <c r="BU37" s="176">
        <v>97.13</v>
      </c>
      <c r="BV37" s="176">
        <v>97.26</v>
      </c>
      <c r="BW37" s="176">
        <v>97.87</v>
      </c>
      <c r="BX37" s="176">
        <v>99.33</v>
      </c>
      <c r="BY37" s="176">
        <v>99.46</v>
      </c>
      <c r="BZ37" s="176">
        <v>98.81</v>
      </c>
      <c r="CA37" s="176">
        <v>99.34</v>
      </c>
      <c r="CB37" s="176">
        <v>97.62</v>
      </c>
      <c r="CC37" s="176">
        <v>95.91</v>
      </c>
      <c r="CD37" s="176">
        <v>98.55</v>
      </c>
      <c r="CE37" s="176">
        <v>97.99</v>
      </c>
      <c r="CF37" s="176">
        <v>98.61</v>
      </c>
      <c r="CG37" s="176">
        <v>97.86</v>
      </c>
      <c r="CH37" s="176">
        <v>97.14</v>
      </c>
      <c r="CI37" s="176">
        <v>98.08</v>
      </c>
      <c r="CJ37" s="176">
        <v>98.21</v>
      </c>
      <c r="CK37" s="176">
        <v>98.97</v>
      </c>
      <c r="CL37" s="176">
        <v>97.53</v>
      </c>
      <c r="CM37" s="176">
        <v>99.81</v>
      </c>
      <c r="CN37" s="176">
        <v>96.07</v>
      </c>
      <c r="CO37" s="176">
        <v>99.99</v>
      </c>
      <c r="CP37" s="176">
        <v>97.6</v>
      </c>
      <c r="CQ37" s="176">
        <v>99.88</v>
      </c>
      <c r="CR37" s="176">
        <v>97.78</v>
      </c>
      <c r="CS37" s="176">
        <v>95.96</v>
      </c>
      <c r="CT37" s="176">
        <v>98.88</v>
      </c>
      <c r="CU37" s="176">
        <v>98.58</v>
      </c>
      <c r="CV37">
        <v>97.72</v>
      </c>
      <c r="CW37">
        <v>98.81</v>
      </c>
      <c r="CX37">
        <v>98.34</v>
      </c>
      <c r="CY37">
        <v>98.58</v>
      </c>
    </row>
    <row r="38" spans="1:103" x14ac:dyDescent="0.3">
      <c r="A38" s="151">
        <v>80</v>
      </c>
      <c r="B38" s="176" t="s">
        <v>194</v>
      </c>
      <c r="C38" s="176"/>
      <c r="D38" s="176">
        <v>0</v>
      </c>
      <c r="E38" s="176">
        <v>7092734</v>
      </c>
      <c r="F38" s="176">
        <v>0</v>
      </c>
      <c r="G38" s="176"/>
      <c r="H38" s="176">
        <v>0</v>
      </c>
      <c r="I38" s="176">
        <v>0</v>
      </c>
      <c r="J38" s="176">
        <v>9374109</v>
      </c>
      <c r="K38" s="176">
        <v>1118490</v>
      </c>
      <c r="L38" s="176">
        <v>2565103</v>
      </c>
      <c r="M38" s="176">
        <v>81181582</v>
      </c>
      <c r="N38" s="176"/>
      <c r="O38" s="176">
        <v>600909</v>
      </c>
      <c r="P38" s="176">
        <v>0</v>
      </c>
      <c r="Q38" s="176">
        <v>7892648</v>
      </c>
      <c r="R38" s="176">
        <v>2837722</v>
      </c>
      <c r="S38" s="176">
        <v>1980691</v>
      </c>
      <c r="T38" s="176"/>
      <c r="U38" s="176">
        <v>0</v>
      </c>
      <c r="V38" s="176">
        <v>27516538</v>
      </c>
      <c r="W38" s="176"/>
      <c r="X38" s="176">
        <v>2846986</v>
      </c>
      <c r="Y38" s="176">
        <v>319496</v>
      </c>
      <c r="Z38" s="176">
        <v>0</v>
      </c>
      <c r="AA38" s="176">
        <v>6802244</v>
      </c>
      <c r="AB38" s="176">
        <v>13527381</v>
      </c>
      <c r="AC38" s="176">
        <v>500823</v>
      </c>
      <c r="AD38" s="176">
        <v>17314894</v>
      </c>
      <c r="AE38" s="176">
        <v>8025130</v>
      </c>
      <c r="AF38" s="176">
        <v>1288211</v>
      </c>
      <c r="AG38" s="176">
        <v>14606655</v>
      </c>
      <c r="AH38" s="176">
        <v>9898014</v>
      </c>
      <c r="AI38" s="176">
        <v>34579378</v>
      </c>
      <c r="AJ38" s="176">
        <v>1065668</v>
      </c>
      <c r="AK38" s="176">
        <v>0</v>
      </c>
      <c r="AL38" s="176">
        <v>14418867</v>
      </c>
      <c r="AM38" s="176">
        <v>0</v>
      </c>
      <c r="AN38" s="176">
        <v>2422135</v>
      </c>
      <c r="AO38" s="176">
        <v>0</v>
      </c>
      <c r="AP38" s="176">
        <v>0</v>
      </c>
      <c r="AQ38" s="176">
        <v>1702643</v>
      </c>
      <c r="AR38" s="176">
        <v>0</v>
      </c>
      <c r="AS38" s="176">
        <v>4441792</v>
      </c>
      <c r="AT38" s="176">
        <v>71661661</v>
      </c>
      <c r="AU38" s="176">
        <v>0</v>
      </c>
      <c r="AV38" s="176">
        <v>731481</v>
      </c>
      <c r="AW38" s="176">
        <v>3869533</v>
      </c>
      <c r="AX38" s="176">
        <v>9815109</v>
      </c>
      <c r="AY38" s="176"/>
      <c r="AZ38" s="176">
        <v>0</v>
      </c>
      <c r="BA38" s="176">
        <v>0</v>
      </c>
      <c r="BB38" s="176">
        <v>63106073</v>
      </c>
      <c r="BC38" s="176">
        <v>4496957</v>
      </c>
      <c r="BD38" s="176">
        <v>0</v>
      </c>
      <c r="BE38" s="176">
        <v>0</v>
      </c>
      <c r="BF38" s="176">
        <v>27633681</v>
      </c>
      <c r="BG38" s="176">
        <v>0</v>
      </c>
      <c r="BH38" s="176">
        <v>0</v>
      </c>
      <c r="BI38" s="176">
        <v>21505</v>
      </c>
      <c r="BJ38" s="176">
        <v>150308</v>
      </c>
      <c r="BK38" s="176">
        <v>0</v>
      </c>
      <c r="BL38" s="176">
        <v>0</v>
      </c>
      <c r="BM38" s="176">
        <v>7391395</v>
      </c>
      <c r="BN38" s="176">
        <v>20095606</v>
      </c>
      <c r="BO38" s="176">
        <v>1474175</v>
      </c>
      <c r="BP38" s="176">
        <v>0</v>
      </c>
      <c r="BQ38" s="176">
        <v>599506</v>
      </c>
      <c r="BR38" s="176">
        <v>0</v>
      </c>
      <c r="BS38" s="176">
        <v>0</v>
      </c>
      <c r="BT38" s="176">
        <v>3521757</v>
      </c>
      <c r="BU38" s="176">
        <v>10838488</v>
      </c>
      <c r="BV38" s="176">
        <v>13231709</v>
      </c>
      <c r="BW38" s="176">
        <v>936639</v>
      </c>
      <c r="BX38" s="176">
        <v>0</v>
      </c>
      <c r="BY38" s="176">
        <v>0</v>
      </c>
      <c r="BZ38" s="176">
        <v>317168</v>
      </c>
      <c r="CA38" s="176">
        <v>0</v>
      </c>
      <c r="CB38" s="176">
        <v>10793682</v>
      </c>
      <c r="CC38" s="176">
        <v>9364702</v>
      </c>
      <c r="CD38" s="176">
        <v>3341270</v>
      </c>
      <c r="CE38" s="176">
        <v>1466800</v>
      </c>
      <c r="CF38" s="176">
        <v>0</v>
      </c>
      <c r="CG38" s="176">
        <v>2520155</v>
      </c>
      <c r="CH38" s="176">
        <v>1717849</v>
      </c>
      <c r="CI38" s="176">
        <v>1573877</v>
      </c>
      <c r="CJ38" s="176">
        <v>518996</v>
      </c>
      <c r="CK38" s="176">
        <v>1144674</v>
      </c>
      <c r="CL38" s="176">
        <v>0</v>
      </c>
      <c r="CM38" s="176">
        <v>0</v>
      </c>
      <c r="CN38" s="176">
        <v>1364473</v>
      </c>
      <c r="CO38" s="176">
        <v>57835444</v>
      </c>
      <c r="CP38" s="176">
        <v>1152975</v>
      </c>
      <c r="CQ38" s="176">
        <v>0</v>
      </c>
      <c r="CR38" s="176">
        <v>6601479</v>
      </c>
      <c r="CS38" s="176">
        <v>1554297</v>
      </c>
      <c r="CT38" s="176">
        <v>0</v>
      </c>
      <c r="CU38" s="176">
        <v>572445</v>
      </c>
      <c r="CV38">
        <v>0</v>
      </c>
      <c r="CW38">
        <v>3984336</v>
      </c>
      <c r="CX38">
        <v>704725</v>
      </c>
      <c r="CY38">
        <v>0</v>
      </c>
    </row>
    <row r="39" spans="1:103" x14ac:dyDescent="0.3">
      <c r="A39" s="151">
        <v>81</v>
      </c>
      <c r="B39" s="176" t="s">
        <v>195</v>
      </c>
      <c r="C39" s="176"/>
      <c r="D39" s="176">
        <v>0</v>
      </c>
      <c r="E39" s="176">
        <v>418599</v>
      </c>
      <c r="F39" s="176">
        <v>0</v>
      </c>
      <c r="G39" s="176"/>
      <c r="H39" s="176">
        <v>0</v>
      </c>
      <c r="I39" s="176">
        <v>0</v>
      </c>
      <c r="J39" s="176">
        <v>1180792</v>
      </c>
      <c r="K39" s="176">
        <v>297330</v>
      </c>
      <c r="L39" s="176">
        <v>632065</v>
      </c>
      <c r="M39" s="176">
        <v>10265766</v>
      </c>
      <c r="N39" s="176"/>
      <c r="O39" s="176">
        <v>13270</v>
      </c>
      <c r="P39" s="176">
        <v>0</v>
      </c>
      <c r="Q39" s="176">
        <v>445199</v>
      </c>
      <c r="R39" s="176">
        <v>129562</v>
      </c>
      <c r="S39" s="176">
        <v>77838</v>
      </c>
      <c r="T39" s="176"/>
      <c r="U39" s="176">
        <v>0</v>
      </c>
      <c r="V39" s="176">
        <v>1233430</v>
      </c>
      <c r="W39" s="176"/>
      <c r="X39" s="176">
        <v>214047</v>
      </c>
      <c r="Y39" s="176">
        <v>132023</v>
      </c>
      <c r="Z39" s="176">
        <v>0</v>
      </c>
      <c r="AA39" s="176">
        <v>652073</v>
      </c>
      <c r="AB39" s="176">
        <v>510795</v>
      </c>
      <c r="AC39" s="176">
        <v>122965</v>
      </c>
      <c r="AD39" s="176">
        <v>1837829</v>
      </c>
      <c r="AE39" s="176">
        <v>3952161</v>
      </c>
      <c r="AF39" s="176">
        <v>72490</v>
      </c>
      <c r="AG39" s="176">
        <v>1212137</v>
      </c>
      <c r="AH39" s="176">
        <v>434597</v>
      </c>
      <c r="AI39" s="176">
        <v>68764</v>
      </c>
      <c r="AJ39" s="176">
        <v>1150846</v>
      </c>
      <c r="AK39" s="176">
        <v>0</v>
      </c>
      <c r="AL39" s="176">
        <v>2257473</v>
      </c>
      <c r="AM39" s="176">
        <v>0</v>
      </c>
      <c r="AN39" s="176">
        <v>207075</v>
      </c>
      <c r="AO39" s="176">
        <v>0</v>
      </c>
      <c r="AP39" s="176">
        <v>0</v>
      </c>
      <c r="AQ39" s="176">
        <v>608961</v>
      </c>
      <c r="AR39" s="176">
        <v>0</v>
      </c>
      <c r="AS39" s="176">
        <v>829324</v>
      </c>
      <c r="AT39" s="176">
        <v>5593562</v>
      </c>
      <c r="AU39" s="176">
        <v>0</v>
      </c>
      <c r="AV39" s="176">
        <v>3750</v>
      </c>
      <c r="AW39" s="176">
        <v>210684</v>
      </c>
      <c r="AX39" s="176">
        <v>962026</v>
      </c>
      <c r="AY39" s="176"/>
      <c r="AZ39" s="176">
        <v>0</v>
      </c>
      <c r="BA39" s="176">
        <v>0</v>
      </c>
      <c r="BB39" s="176">
        <v>5291294</v>
      </c>
      <c r="BC39" s="176">
        <v>208985</v>
      </c>
      <c r="BD39" s="176">
        <v>0</v>
      </c>
      <c r="BE39" s="176">
        <v>0</v>
      </c>
      <c r="BF39" s="176">
        <v>1745167</v>
      </c>
      <c r="BG39" s="176">
        <v>0</v>
      </c>
      <c r="BH39" s="176">
        <v>0</v>
      </c>
      <c r="BI39" s="176">
        <v>204019</v>
      </c>
      <c r="BJ39" s="176">
        <v>13637</v>
      </c>
      <c r="BK39" s="176">
        <v>0</v>
      </c>
      <c r="BL39" s="176">
        <v>0</v>
      </c>
      <c r="BM39" s="176">
        <v>858843</v>
      </c>
      <c r="BN39" s="176">
        <v>2113897</v>
      </c>
      <c r="BO39" s="176">
        <v>487833</v>
      </c>
      <c r="BP39" s="176">
        <v>0</v>
      </c>
      <c r="BQ39" s="176">
        <v>480825</v>
      </c>
      <c r="BR39" s="176">
        <v>0</v>
      </c>
      <c r="BS39" s="176">
        <v>0</v>
      </c>
      <c r="BT39" s="176">
        <v>343516</v>
      </c>
      <c r="BU39" s="176">
        <v>416240</v>
      </c>
      <c r="BV39" s="176">
        <v>1516558</v>
      </c>
      <c r="BW39" s="176">
        <v>275992</v>
      </c>
      <c r="BX39" s="176">
        <v>0</v>
      </c>
      <c r="BY39" s="176">
        <v>0</v>
      </c>
      <c r="BZ39" s="176">
        <v>193341</v>
      </c>
      <c r="CA39" s="176">
        <v>0</v>
      </c>
      <c r="CB39" s="176">
        <v>751591</v>
      </c>
      <c r="CC39" s="176">
        <v>616028</v>
      </c>
      <c r="CD39" s="176">
        <v>1241622</v>
      </c>
      <c r="CE39" s="176">
        <v>0</v>
      </c>
      <c r="CF39" s="176">
        <v>0</v>
      </c>
      <c r="CG39" s="176">
        <v>700400</v>
      </c>
      <c r="CH39" s="176">
        <v>137240</v>
      </c>
      <c r="CI39" s="176">
        <v>810260</v>
      </c>
      <c r="CJ39" s="176">
        <v>22897</v>
      </c>
      <c r="CK39" s="176">
        <v>60573</v>
      </c>
      <c r="CL39" s="176">
        <v>0</v>
      </c>
      <c r="CM39" s="176">
        <v>0</v>
      </c>
      <c r="CN39" s="176">
        <v>152600</v>
      </c>
      <c r="CO39" s="176">
        <v>11547776</v>
      </c>
      <c r="CP39" s="176">
        <v>223705</v>
      </c>
      <c r="CQ39" s="176">
        <v>0</v>
      </c>
      <c r="CR39" s="176">
        <v>583982</v>
      </c>
      <c r="CS39" s="176">
        <v>182226</v>
      </c>
      <c r="CT39" s="176">
        <v>0</v>
      </c>
      <c r="CU39" s="176">
        <v>90641</v>
      </c>
      <c r="CV39">
        <v>0</v>
      </c>
      <c r="CW39">
        <v>402927</v>
      </c>
      <c r="CX39">
        <v>42056</v>
      </c>
      <c r="CY39">
        <v>0</v>
      </c>
    </row>
    <row r="40" spans="1:103" x14ac:dyDescent="0.3">
      <c r="A40" s="151">
        <v>82</v>
      </c>
      <c r="B40" s="176" t="s">
        <v>294</v>
      </c>
      <c r="C40" s="176"/>
      <c r="D40" s="176">
        <v>0</v>
      </c>
      <c r="E40" s="176">
        <v>11572597</v>
      </c>
      <c r="F40" s="176">
        <v>0</v>
      </c>
      <c r="G40" s="176"/>
      <c r="H40" s="176">
        <v>0</v>
      </c>
      <c r="I40" s="176">
        <v>0</v>
      </c>
      <c r="J40" s="176">
        <v>36900751</v>
      </c>
      <c r="K40" s="176">
        <v>13066990</v>
      </c>
      <c r="L40" s="176">
        <v>20177654</v>
      </c>
      <c r="M40" s="176">
        <v>332623882</v>
      </c>
      <c r="N40" s="176"/>
      <c r="O40" s="176">
        <v>1185318</v>
      </c>
      <c r="P40" s="176">
        <v>0</v>
      </c>
      <c r="Q40" s="176">
        <v>0</v>
      </c>
      <c r="R40" s="176">
        <v>3726030</v>
      </c>
      <c r="S40" s="176">
        <v>1687064</v>
      </c>
      <c r="T40" s="176"/>
      <c r="U40" s="176">
        <v>0</v>
      </c>
      <c r="V40" s="176">
        <v>11629503</v>
      </c>
      <c r="W40" s="176"/>
      <c r="X40" s="176">
        <v>0</v>
      </c>
      <c r="Y40" s="176">
        <v>891040</v>
      </c>
      <c r="Z40" s="176">
        <v>0</v>
      </c>
      <c r="AA40" s="176">
        <v>29616207</v>
      </c>
      <c r="AB40" s="176">
        <v>13263651</v>
      </c>
      <c r="AC40" s="176">
        <v>19328346</v>
      </c>
      <c r="AD40" s="176">
        <v>15895000</v>
      </c>
      <c r="AE40" s="176">
        <v>24661781</v>
      </c>
      <c r="AF40" s="176">
        <v>5998117</v>
      </c>
      <c r="AG40" s="176">
        <v>15435584</v>
      </c>
      <c r="AH40" s="176">
        <v>14824628</v>
      </c>
      <c r="AI40" s="176">
        <v>13256335</v>
      </c>
      <c r="AJ40" s="176">
        <v>15014099</v>
      </c>
      <c r="AK40" s="176">
        <v>0</v>
      </c>
      <c r="AL40" s="176">
        <v>4209296</v>
      </c>
      <c r="AM40" s="176">
        <v>0</v>
      </c>
      <c r="AN40" s="176">
        <v>0</v>
      </c>
      <c r="AO40" s="176">
        <v>0</v>
      </c>
      <c r="AP40" s="176">
        <v>0</v>
      </c>
      <c r="AQ40" s="176">
        <v>16609849</v>
      </c>
      <c r="AR40" s="176">
        <v>0</v>
      </c>
      <c r="AS40" s="176">
        <v>18223963</v>
      </c>
      <c r="AT40" s="176">
        <v>44846856</v>
      </c>
      <c r="AU40" s="176">
        <v>0</v>
      </c>
      <c r="AV40" s="176">
        <v>0</v>
      </c>
      <c r="AW40" s="176">
        <v>6112569</v>
      </c>
      <c r="AX40" s="176">
        <v>22589239</v>
      </c>
      <c r="AY40" s="176"/>
      <c r="AZ40" s="176">
        <v>0</v>
      </c>
      <c r="BA40" s="176">
        <v>0</v>
      </c>
      <c r="BB40" s="176">
        <v>172509173</v>
      </c>
      <c r="BC40" s="176">
        <v>9062229</v>
      </c>
      <c r="BD40" s="176">
        <v>326749</v>
      </c>
      <c r="BE40" s="176">
        <v>0</v>
      </c>
      <c r="BF40" s="176">
        <v>51329775</v>
      </c>
      <c r="BG40" s="176">
        <v>0</v>
      </c>
      <c r="BH40" s="176">
        <v>909667</v>
      </c>
      <c r="BI40" s="176">
        <v>12220075</v>
      </c>
      <c r="BJ40" s="176">
        <v>112500</v>
      </c>
      <c r="BK40" s="176">
        <v>0</v>
      </c>
      <c r="BL40" s="176">
        <v>0</v>
      </c>
      <c r="BM40" s="176">
        <v>8855812</v>
      </c>
      <c r="BN40" s="176">
        <v>42645774</v>
      </c>
      <c r="BO40" s="176">
        <v>18344850</v>
      </c>
      <c r="BP40" s="176">
        <v>0</v>
      </c>
      <c r="BQ40" s="176">
        <v>9474500</v>
      </c>
      <c r="BR40" s="176">
        <v>0</v>
      </c>
      <c r="BS40" s="176">
        <v>0</v>
      </c>
      <c r="BT40" s="176">
        <v>3043093</v>
      </c>
      <c r="BU40" s="176">
        <v>8457331</v>
      </c>
      <c r="BV40" s="176">
        <v>85980668</v>
      </c>
      <c r="BW40" s="176">
        <v>1393368</v>
      </c>
      <c r="BX40" s="176">
        <v>0</v>
      </c>
      <c r="BY40" s="176">
        <v>0</v>
      </c>
      <c r="BZ40" s="176">
        <v>0</v>
      </c>
      <c r="CA40" s="176">
        <v>6923560</v>
      </c>
      <c r="CB40" s="176">
        <v>10266749</v>
      </c>
      <c r="CC40" s="176">
        <v>8879977</v>
      </c>
      <c r="CD40" s="176">
        <v>2608183</v>
      </c>
      <c r="CE40" s="176">
        <v>0</v>
      </c>
      <c r="CF40" s="176">
        <v>0</v>
      </c>
      <c r="CG40" s="176">
        <v>12831080</v>
      </c>
      <c r="CH40" s="176">
        <v>4840000</v>
      </c>
      <c r="CI40" s="176">
        <v>8939037</v>
      </c>
      <c r="CJ40" s="176">
        <v>0</v>
      </c>
      <c r="CK40" s="176">
        <v>2114000</v>
      </c>
      <c r="CL40" s="176">
        <v>0</v>
      </c>
      <c r="CM40" s="176">
        <v>0</v>
      </c>
      <c r="CN40" s="176">
        <v>0</v>
      </c>
      <c r="CO40" s="176">
        <v>482992769</v>
      </c>
      <c r="CP40" s="176">
        <v>11257315</v>
      </c>
      <c r="CQ40" s="176">
        <v>0</v>
      </c>
      <c r="CR40" s="176">
        <v>12318056</v>
      </c>
      <c r="CS40" s="176">
        <v>3721049</v>
      </c>
      <c r="CT40" s="176">
        <v>0</v>
      </c>
      <c r="CU40" s="176">
        <v>1400000</v>
      </c>
      <c r="CV40">
        <v>0</v>
      </c>
      <c r="CW40">
        <v>7902500</v>
      </c>
      <c r="CX40">
        <v>3453359</v>
      </c>
      <c r="CY40">
        <v>0</v>
      </c>
    </row>
    <row r="41" spans="1:103" x14ac:dyDescent="0.3">
      <c r="A41" s="151">
        <v>83</v>
      </c>
      <c r="B41" s="176" t="s">
        <v>87</v>
      </c>
      <c r="C41" s="176"/>
      <c r="D41" s="176">
        <v>0</v>
      </c>
      <c r="E41" s="176">
        <v>18877350</v>
      </c>
      <c r="F41" s="176">
        <v>0</v>
      </c>
      <c r="G41" s="176"/>
      <c r="H41" s="176">
        <v>0</v>
      </c>
      <c r="I41" s="176">
        <v>0</v>
      </c>
      <c r="J41" s="176">
        <v>32758052</v>
      </c>
      <c r="K41" s="176">
        <v>16572614</v>
      </c>
      <c r="L41" s="176">
        <v>6779007</v>
      </c>
      <c r="M41" s="176">
        <v>346181382</v>
      </c>
      <c r="N41" s="176"/>
      <c r="O41" s="176">
        <v>14685314</v>
      </c>
      <c r="P41" s="176">
        <v>0</v>
      </c>
      <c r="Q41" s="176">
        <v>14003917</v>
      </c>
      <c r="R41" s="176">
        <v>23100003</v>
      </c>
      <c r="S41" s="176">
        <v>5392898</v>
      </c>
      <c r="T41" s="176"/>
      <c r="U41" s="176">
        <v>0</v>
      </c>
      <c r="V41" s="176">
        <v>64755529</v>
      </c>
      <c r="W41" s="176"/>
      <c r="X41" s="176">
        <v>5755172</v>
      </c>
      <c r="Y41" s="176">
        <v>3713730</v>
      </c>
      <c r="Z41" s="176">
        <v>0</v>
      </c>
      <c r="AA41" s="176">
        <v>23776553</v>
      </c>
      <c r="AB41" s="176">
        <v>39377387</v>
      </c>
      <c r="AC41" s="176">
        <v>10195963</v>
      </c>
      <c r="AD41" s="176">
        <v>56292989</v>
      </c>
      <c r="AE41" s="176">
        <v>56082754</v>
      </c>
      <c r="AF41" s="176">
        <v>9297961</v>
      </c>
      <c r="AG41" s="176">
        <v>39169098</v>
      </c>
      <c r="AH41" s="176">
        <v>34716845</v>
      </c>
      <c r="AI41" s="176">
        <v>100563080</v>
      </c>
      <c r="AJ41" s="176">
        <v>39230193</v>
      </c>
      <c r="AK41" s="176">
        <v>0</v>
      </c>
      <c r="AL41" s="176">
        <v>39963693</v>
      </c>
      <c r="AM41" s="176">
        <v>0</v>
      </c>
      <c r="AN41" s="176">
        <v>9398792</v>
      </c>
      <c r="AO41" s="176">
        <v>0</v>
      </c>
      <c r="AP41" s="176">
        <v>0</v>
      </c>
      <c r="AQ41" s="176">
        <v>34644530</v>
      </c>
      <c r="AR41" s="176">
        <v>0</v>
      </c>
      <c r="AS41" s="176">
        <v>13730660</v>
      </c>
      <c r="AT41" s="176">
        <v>348774235</v>
      </c>
      <c r="AU41" s="176">
        <v>0</v>
      </c>
      <c r="AV41" s="176">
        <v>924756</v>
      </c>
      <c r="AW41" s="176">
        <v>9281671</v>
      </c>
      <c r="AX41" s="176">
        <v>49718758</v>
      </c>
      <c r="AY41" s="176"/>
      <c r="AZ41" s="176">
        <v>0</v>
      </c>
      <c r="BA41" s="176">
        <v>0</v>
      </c>
      <c r="BB41" s="176">
        <v>191683552</v>
      </c>
      <c r="BC41" s="176">
        <v>9540796</v>
      </c>
      <c r="BD41" s="176">
        <v>-326749</v>
      </c>
      <c r="BE41" s="176">
        <v>0</v>
      </c>
      <c r="BF41" s="176">
        <v>92632156</v>
      </c>
      <c r="BG41" s="176">
        <v>0</v>
      </c>
      <c r="BH41" s="176">
        <v>0</v>
      </c>
      <c r="BI41" s="176">
        <v>1544228</v>
      </c>
      <c r="BJ41" s="176">
        <v>6054439</v>
      </c>
      <c r="BK41" s="176">
        <v>0</v>
      </c>
      <c r="BL41" s="176">
        <v>0</v>
      </c>
      <c r="BM41" s="176">
        <v>24864900</v>
      </c>
      <c r="BN41" s="176">
        <v>48754310</v>
      </c>
      <c r="BO41" s="176">
        <v>21737194</v>
      </c>
      <c r="BP41" s="176">
        <v>0</v>
      </c>
      <c r="BQ41" s="176">
        <v>11091695</v>
      </c>
      <c r="BR41" s="176">
        <v>0</v>
      </c>
      <c r="BS41" s="176">
        <v>0</v>
      </c>
      <c r="BT41" s="176">
        <v>12676498</v>
      </c>
      <c r="BU41" s="176">
        <v>24634310</v>
      </c>
      <c r="BV41" s="176">
        <v>46226238</v>
      </c>
      <c r="BW41" s="176">
        <v>8136312</v>
      </c>
      <c r="BX41" s="176">
        <v>0</v>
      </c>
      <c r="BY41" s="176">
        <v>0</v>
      </c>
      <c r="BZ41" s="176">
        <v>11300046</v>
      </c>
      <c r="CA41" s="176">
        <v>0</v>
      </c>
      <c r="CB41" s="176">
        <v>38345965</v>
      </c>
      <c r="CC41" s="176">
        <v>30930527</v>
      </c>
      <c r="CD41" s="176">
        <v>23173277</v>
      </c>
      <c r="CE41" s="176">
        <v>4286365</v>
      </c>
      <c r="CF41" s="176">
        <v>0</v>
      </c>
      <c r="CG41" s="176">
        <v>15634583</v>
      </c>
      <c r="CH41" s="176">
        <v>2859517</v>
      </c>
      <c r="CI41" s="176">
        <v>20408946</v>
      </c>
      <c r="CJ41" s="176">
        <v>5385943</v>
      </c>
      <c r="CK41" s="176">
        <v>8756301</v>
      </c>
      <c r="CL41" s="176">
        <v>0</v>
      </c>
      <c r="CM41" s="176">
        <v>0</v>
      </c>
      <c r="CN41" s="176">
        <v>14213137</v>
      </c>
      <c r="CO41" s="176">
        <v>355023634</v>
      </c>
      <c r="CP41" s="176">
        <v>4895683</v>
      </c>
      <c r="CQ41" s="176">
        <v>0</v>
      </c>
      <c r="CR41" s="176">
        <v>22902720</v>
      </c>
      <c r="CS41" s="176">
        <v>3046482</v>
      </c>
      <c r="CT41" s="176">
        <v>0</v>
      </c>
      <c r="CU41" s="176">
        <v>2730635</v>
      </c>
      <c r="CV41">
        <v>0</v>
      </c>
      <c r="CW41">
        <v>13270263</v>
      </c>
      <c r="CX41">
        <v>6748712</v>
      </c>
      <c r="CY41">
        <v>7082605</v>
      </c>
    </row>
    <row r="42" spans="1:103" x14ac:dyDescent="0.3">
      <c r="A42" s="151">
        <v>84</v>
      </c>
      <c r="B42" s="176" t="s">
        <v>203</v>
      </c>
      <c r="C42" s="176"/>
      <c r="D42" s="176">
        <v>0</v>
      </c>
      <c r="E42" s="176">
        <v>3431036</v>
      </c>
      <c r="F42" s="176">
        <v>0</v>
      </c>
      <c r="G42" s="176"/>
      <c r="H42" s="176">
        <v>0</v>
      </c>
      <c r="I42" s="176">
        <v>0</v>
      </c>
      <c r="J42" s="176">
        <v>8414419</v>
      </c>
      <c r="K42" s="176">
        <v>2737204</v>
      </c>
      <c r="L42" s="176">
        <v>2684706</v>
      </c>
      <c r="M42" s="176">
        <v>67907699</v>
      </c>
      <c r="N42" s="176"/>
      <c r="O42" s="176">
        <v>1723440</v>
      </c>
      <c r="P42" s="176">
        <v>0</v>
      </c>
      <c r="Q42" s="176">
        <v>3801534</v>
      </c>
      <c r="R42" s="176">
        <v>2321939</v>
      </c>
      <c r="S42" s="176">
        <v>737858</v>
      </c>
      <c r="T42" s="176"/>
      <c r="U42" s="176">
        <v>0</v>
      </c>
      <c r="V42" s="176">
        <v>8203590</v>
      </c>
      <c r="W42" s="176"/>
      <c r="X42" s="176">
        <v>1782081</v>
      </c>
      <c r="Y42" s="176">
        <v>731336</v>
      </c>
      <c r="Z42" s="176">
        <v>0</v>
      </c>
      <c r="AA42" s="176">
        <v>3945995</v>
      </c>
      <c r="AB42" s="176">
        <v>4290039</v>
      </c>
      <c r="AC42" s="176">
        <v>646202</v>
      </c>
      <c r="AD42" s="176">
        <v>11938136</v>
      </c>
      <c r="AE42" s="176">
        <v>15533465</v>
      </c>
      <c r="AF42" s="176">
        <v>846643</v>
      </c>
      <c r="AG42" s="176">
        <v>7126317</v>
      </c>
      <c r="AH42" s="176">
        <v>3395775</v>
      </c>
      <c r="AI42" s="176">
        <v>10820804</v>
      </c>
      <c r="AJ42" s="176">
        <v>4454160</v>
      </c>
      <c r="AK42" s="176">
        <v>0</v>
      </c>
      <c r="AL42" s="176">
        <v>15403435</v>
      </c>
      <c r="AM42" s="176">
        <v>0</v>
      </c>
      <c r="AN42" s="176">
        <v>1185283</v>
      </c>
      <c r="AO42" s="176">
        <v>0</v>
      </c>
      <c r="AP42" s="176">
        <v>0</v>
      </c>
      <c r="AQ42" s="176">
        <v>3332365</v>
      </c>
      <c r="AR42" s="176">
        <v>0</v>
      </c>
      <c r="AS42" s="176">
        <v>6505763</v>
      </c>
      <c r="AT42" s="176">
        <v>42140995</v>
      </c>
      <c r="AU42" s="176">
        <v>0</v>
      </c>
      <c r="AV42" s="176">
        <v>48750</v>
      </c>
      <c r="AW42" s="176">
        <v>1540558</v>
      </c>
      <c r="AX42" s="176">
        <v>7906506</v>
      </c>
      <c r="AY42" s="176"/>
      <c r="AZ42" s="176">
        <v>0</v>
      </c>
      <c r="BA42" s="176">
        <v>0</v>
      </c>
      <c r="BB42" s="176">
        <v>52896478</v>
      </c>
      <c r="BC42" s="176">
        <v>1628378</v>
      </c>
      <c r="BD42" s="176">
        <v>0</v>
      </c>
      <c r="BE42" s="176">
        <v>0</v>
      </c>
      <c r="BF42" s="176">
        <v>19040769</v>
      </c>
      <c r="BG42" s="176">
        <v>0</v>
      </c>
      <c r="BH42" s="176">
        <v>0</v>
      </c>
      <c r="BI42" s="176">
        <v>1620003</v>
      </c>
      <c r="BJ42" s="176">
        <v>150458</v>
      </c>
      <c r="BK42" s="176">
        <v>0</v>
      </c>
      <c r="BL42" s="176">
        <v>0</v>
      </c>
      <c r="BM42" s="176">
        <v>4489008</v>
      </c>
      <c r="BN42" s="176">
        <v>21787355</v>
      </c>
      <c r="BO42" s="176">
        <v>3260220</v>
      </c>
      <c r="BP42" s="176">
        <v>0</v>
      </c>
      <c r="BQ42" s="176">
        <v>3053985</v>
      </c>
      <c r="BR42" s="176">
        <v>0</v>
      </c>
      <c r="BS42" s="176">
        <v>21734</v>
      </c>
      <c r="BT42" s="176">
        <v>2678122</v>
      </c>
      <c r="BU42" s="176">
        <v>5772312</v>
      </c>
      <c r="BV42" s="176">
        <v>13816757</v>
      </c>
      <c r="BW42" s="176">
        <v>2262294</v>
      </c>
      <c r="BX42" s="176">
        <v>0</v>
      </c>
      <c r="BY42" s="176">
        <v>0</v>
      </c>
      <c r="BZ42" s="176">
        <v>25500</v>
      </c>
      <c r="CA42" s="176">
        <v>0</v>
      </c>
      <c r="CB42" s="176">
        <v>6291170</v>
      </c>
      <c r="CC42" s="176">
        <v>16180038</v>
      </c>
      <c r="CD42" s="176">
        <v>1197540</v>
      </c>
      <c r="CE42" s="176">
        <v>116791</v>
      </c>
      <c r="CF42" s="176">
        <v>0</v>
      </c>
      <c r="CG42" s="176">
        <v>3468651</v>
      </c>
      <c r="CH42" s="176">
        <v>1570052</v>
      </c>
      <c r="CI42" s="176">
        <v>6233793</v>
      </c>
      <c r="CJ42" s="176">
        <v>286400</v>
      </c>
      <c r="CK42" s="176">
        <v>278177</v>
      </c>
      <c r="CL42" s="176">
        <v>0</v>
      </c>
      <c r="CM42" s="176">
        <v>0</v>
      </c>
      <c r="CN42" s="176">
        <v>1332907</v>
      </c>
      <c r="CO42" s="176">
        <v>66581187</v>
      </c>
      <c r="CP42" s="176">
        <v>1234469</v>
      </c>
      <c r="CQ42" s="176">
        <v>0</v>
      </c>
      <c r="CR42" s="176">
        <v>3589514</v>
      </c>
      <c r="CS42" s="176">
        <v>1464437</v>
      </c>
      <c r="CT42" s="176">
        <v>0</v>
      </c>
      <c r="CU42" s="176">
        <v>739746</v>
      </c>
      <c r="CV42">
        <v>0</v>
      </c>
      <c r="CW42">
        <v>2665168</v>
      </c>
      <c r="CX42">
        <v>372695</v>
      </c>
      <c r="CY42">
        <v>0</v>
      </c>
    </row>
    <row r="43" spans="1:103" x14ac:dyDescent="0.3">
      <c r="A43" s="151">
        <v>85</v>
      </c>
      <c r="B43" s="176" t="s">
        <v>205</v>
      </c>
      <c r="C43" s="176"/>
      <c r="D43" s="176">
        <v>0</v>
      </c>
      <c r="E43" s="176">
        <v>3011745</v>
      </c>
      <c r="F43" s="176">
        <v>0</v>
      </c>
      <c r="G43" s="176"/>
      <c r="H43" s="176">
        <v>0</v>
      </c>
      <c r="I43" s="176">
        <v>0</v>
      </c>
      <c r="J43" s="176">
        <v>6889690</v>
      </c>
      <c r="K43" s="176">
        <v>2845864</v>
      </c>
      <c r="L43" s="176">
        <v>1930386</v>
      </c>
      <c r="M43" s="176">
        <v>45622714</v>
      </c>
      <c r="N43" s="176"/>
      <c r="O43" s="176">
        <v>2626964</v>
      </c>
      <c r="P43" s="176">
        <v>0</v>
      </c>
      <c r="Q43" s="176">
        <v>3158910</v>
      </c>
      <c r="R43" s="176">
        <v>1817615</v>
      </c>
      <c r="S43" s="176">
        <v>1042012</v>
      </c>
      <c r="T43" s="176"/>
      <c r="U43" s="176">
        <v>0</v>
      </c>
      <c r="V43" s="176">
        <v>6888826</v>
      </c>
      <c r="W43" s="176"/>
      <c r="X43" s="176">
        <v>1738785</v>
      </c>
      <c r="Y43" s="176">
        <v>1021575</v>
      </c>
      <c r="Z43" s="176">
        <v>0</v>
      </c>
      <c r="AA43" s="176">
        <v>3269520</v>
      </c>
      <c r="AB43" s="176">
        <v>4191585</v>
      </c>
      <c r="AC43" s="176">
        <v>1083500</v>
      </c>
      <c r="AD43" s="176">
        <v>8293756</v>
      </c>
      <c r="AE43" s="176">
        <v>9973809</v>
      </c>
      <c r="AF43" s="176">
        <v>1027702</v>
      </c>
      <c r="AG43" s="176">
        <v>6989820</v>
      </c>
      <c r="AH43" s="176">
        <v>2676095</v>
      </c>
      <c r="AI43" s="176">
        <v>9517556</v>
      </c>
      <c r="AJ43" s="176">
        <v>4452417</v>
      </c>
      <c r="AK43" s="176">
        <v>0</v>
      </c>
      <c r="AL43" s="176">
        <v>10615530</v>
      </c>
      <c r="AM43" s="176">
        <v>0</v>
      </c>
      <c r="AN43" s="176">
        <v>1444088</v>
      </c>
      <c r="AO43" s="176">
        <v>0</v>
      </c>
      <c r="AP43" s="176">
        <v>0</v>
      </c>
      <c r="AQ43" s="176">
        <v>3900348</v>
      </c>
      <c r="AR43" s="176">
        <v>0</v>
      </c>
      <c r="AS43" s="176">
        <v>5978011</v>
      </c>
      <c r="AT43" s="176">
        <v>35845451</v>
      </c>
      <c r="AU43" s="176">
        <v>0</v>
      </c>
      <c r="AV43" s="176">
        <v>72494</v>
      </c>
      <c r="AW43" s="176">
        <v>1293671</v>
      </c>
      <c r="AX43" s="176">
        <v>7328606</v>
      </c>
      <c r="AY43" s="176"/>
      <c r="AZ43" s="176">
        <v>0</v>
      </c>
      <c r="BA43" s="176">
        <v>0</v>
      </c>
      <c r="BB43" s="176">
        <v>38770341</v>
      </c>
      <c r="BC43" s="176">
        <v>1286073</v>
      </c>
      <c r="BD43" s="176">
        <v>0</v>
      </c>
      <c r="BE43" s="176">
        <v>0</v>
      </c>
      <c r="BF43" s="176">
        <v>12442559</v>
      </c>
      <c r="BG43" s="176">
        <v>0</v>
      </c>
      <c r="BH43" s="176">
        <v>0</v>
      </c>
      <c r="BI43" s="176">
        <v>1482916</v>
      </c>
      <c r="BJ43" s="176">
        <v>223895</v>
      </c>
      <c r="BK43" s="176">
        <v>0</v>
      </c>
      <c r="BL43" s="176">
        <v>0</v>
      </c>
      <c r="BM43" s="176">
        <v>3621018</v>
      </c>
      <c r="BN43" s="176">
        <v>20030499</v>
      </c>
      <c r="BO43" s="176">
        <v>2845062</v>
      </c>
      <c r="BP43" s="176">
        <v>0</v>
      </c>
      <c r="BQ43" s="176">
        <v>2999497</v>
      </c>
      <c r="BR43" s="176">
        <v>0</v>
      </c>
      <c r="BS43" s="176">
        <v>470</v>
      </c>
      <c r="BT43" s="176">
        <v>2890822</v>
      </c>
      <c r="BU43" s="176">
        <v>5963401</v>
      </c>
      <c r="BV43" s="176">
        <v>9578034</v>
      </c>
      <c r="BW43" s="176">
        <v>2318267</v>
      </c>
      <c r="BX43" s="176">
        <v>0</v>
      </c>
      <c r="BY43" s="176">
        <v>0</v>
      </c>
      <c r="BZ43" s="176">
        <v>231711</v>
      </c>
      <c r="CA43" s="176">
        <v>0</v>
      </c>
      <c r="CB43" s="176">
        <v>6768334</v>
      </c>
      <c r="CC43" s="176">
        <v>16971206</v>
      </c>
      <c r="CD43" s="176">
        <v>1697332</v>
      </c>
      <c r="CE43" s="176">
        <v>283558</v>
      </c>
      <c r="CF43" s="176">
        <v>0</v>
      </c>
      <c r="CG43" s="176">
        <v>3018565</v>
      </c>
      <c r="CH43" s="176">
        <v>1280842</v>
      </c>
      <c r="CI43" s="176">
        <v>6258003</v>
      </c>
      <c r="CJ43" s="176">
        <v>503912</v>
      </c>
      <c r="CK43" s="176">
        <v>457304</v>
      </c>
      <c r="CL43" s="176">
        <v>0</v>
      </c>
      <c r="CM43" s="176">
        <v>0</v>
      </c>
      <c r="CN43" s="176">
        <v>1414967</v>
      </c>
      <c r="CO43" s="176">
        <v>51724337</v>
      </c>
      <c r="CP43" s="176">
        <v>1015567</v>
      </c>
      <c r="CQ43" s="176">
        <v>0</v>
      </c>
      <c r="CR43" s="176">
        <v>3341980</v>
      </c>
      <c r="CS43" s="176">
        <v>1023886</v>
      </c>
      <c r="CT43" s="176">
        <v>0</v>
      </c>
      <c r="CU43" s="176">
        <v>931107</v>
      </c>
      <c r="CV43">
        <v>0</v>
      </c>
      <c r="CW43">
        <v>1951712</v>
      </c>
      <c r="CX43">
        <v>745016</v>
      </c>
      <c r="CY43">
        <v>0</v>
      </c>
    </row>
    <row r="44" spans="1:103" x14ac:dyDescent="0.3">
      <c r="A44" s="151">
        <v>88</v>
      </c>
      <c r="B44" s="176" t="s">
        <v>202</v>
      </c>
      <c r="C44" s="176"/>
      <c r="D44" s="176">
        <v>0</v>
      </c>
      <c r="E44" s="176">
        <v>3431036</v>
      </c>
      <c r="F44" s="176">
        <v>0</v>
      </c>
      <c r="G44" s="176"/>
      <c r="H44" s="176">
        <v>0</v>
      </c>
      <c r="I44" s="176">
        <v>0</v>
      </c>
      <c r="J44" s="176">
        <v>7958941</v>
      </c>
      <c r="K44" s="176">
        <v>2718295</v>
      </c>
      <c r="L44" s="176">
        <v>2422690</v>
      </c>
      <c r="M44" s="176">
        <v>66756971</v>
      </c>
      <c r="N44" s="176"/>
      <c r="O44" s="176">
        <v>1723440</v>
      </c>
      <c r="P44" s="176">
        <v>0</v>
      </c>
      <c r="Q44" s="176">
        <v>3695133</v>
      </c>
      <c r="R44" s="176">
        <v>1780844</v>
      </c>
      <c r="S44" s="176">
        <v>733693</v>
      </c>
      <c r="T44" s="176"/>
      <c r="U44" s="176">
        <v>0</v>
      </c>
      <c r="V44" s="176">
        <v>8094233</v>
      </c>
      <c r="W44" s="176"/>
      <c r="X44" s="176">
        <v>1731810</v>
      </c>
      <c r="Y44" s="176">
        <v>686910</v>
      </c>
      <c r="Z44" s="176">
        <v>0</v>
      </c>
      <c r="AA44" s="176">
        <v>3741341</v>
      </c>
      <c r="AB44" s="176">
        <v>4205475</v>
      </c>
      <c r="AC44" s="176">
        <v>646202</v>
      </c>
      <c r="AD44" s="176">
        <v>11813282</v>
      </c>
      <c r="AE44" s="176">
        <v>13891378</v>
      </c>
      <c r="AF44" s="176">
        <v>846643</v>
      </c>
      <c r="AG44" s="176">
        <v>7126317</v>
      </c>
      <c r="AH44" s="176">
        <v>3111447</v>
      </c>
      <c r="AI44" s="176">
        <v>10820804</v>
      </c>
      <c r="AJ44" s="176">
        <v>4371000</v>
      </c>
      <c r="AK44" s="176">
        <v>0</v>
      </c>
      <c r="AL44" s="176">
        <v>11547395</v>
      </c>
      <c r="AM44" s="176">
        <v>0</v>
      </c>
      <c r="AN44" s="176">
        <v>1103758</v>
      </c>
      <c r="AO44" s="176">
        <v>0</v>
      </c>
      <c r="AP44" s="176">
        <v>0</v>
      </c>
      <c r="AQ44" s="176">
        <v>3203831</v>
      </c>
      <c r="AR44" s="176">
        <v>0</v>
      </c>
      <c r="AS44" s="176">
        <v>6287971</v>
      </c>
      <c r="AT44" s="176">
        <v>40263843</v>
      </c>
      <c r="AU44" s="176">
        <v>0</v>
      </c>
      <c r="AV44" s="176">
        <v>48750</v>
      </c>
      <c r="AW44" s="176">
        <v>1470507</v>
      </c>
      <c r="AX44" s="176">
        <v>6993883</v>
      </c>
      <c r="AY44" s="176"/>
      <c r="AZ44" s="176">
        <v>0</v>
      </c>
      <c r="BA44" s="176">
        <v>0</v>
      </c>
      <c r="BB44" s="176">
        <v>52360571</v>
      </c>
      <c r="BC44" s="176">
        <v>1503961</v>
      </c>
      <c r="BD44" s="176">
        <v>0</v>
      </c>
      <c r="BE44" s="176">
        <v>0</v>
      </c>
      <c r="BF44" s="176">
        <v>18380788</v>
      </c>
      <c r="BG44" s="176">
        <v>0</v>
      </c>
      <c r="BH44" s="176">
        <v>0</v>
      </c>
      <c r="BI44" s="176">
        <v>1620003</v>
      </c>
      <c r="BJ44" s="176">
        <v>144802</v>
      </c>
      <c r="BK44" s="176">
        <v>0</v>
      </c>
      <c r="BL44" s="176">
        <v>0</v>
      </c>
      <c r="BM44" s="176">
        <v>4416298</v>
      </c>
      <c r="BN44" s="176">
        <v>21740523</v>
      </c>
      <c r="BO44" s="176">
        <v>3253650</v>
      </c>
      <c r="BP44" s="176">
        <v>0</v>
      </c>
      <c r="BQ44" s="176">
        <v>3005011</v>
      </c>
      <c r="BR44" s="176">
        <v>0</v>
      </c>
      <c r="BS44" s="176">
        <v>21734</v>
      </c>
      <c r="BT44" s="176">
        <v>2492470</v>
      </c>
      <c r="BU44" s="176">
        <v>5661083</v>
      </c>
      <c r="BV44" s="176">
        <v>13807136</v>
      </c>
      <c r="BW44" s="176">
        <v>2114034</v>
      </c>
      <c r="BX44" s="176">
        <v>0</v>
      </c>
      <c r="BY44" s="176">
        <v>0</v>
      </c>
      <c r="BZ44" s="176">
        <v>25500</v>
      </c>
      <c r="CA44" s="176">
        <v>0</v>
      </c>
      <c r="CB44" s="176">
        <v>6193210</v>
      </c>
      <c r="CC44" s="176">
        <v>15539412</v>
      </c>
      <c r="CD44" s="176">
        <v>1144735</v>
      </c>
      <c r="CE44" s="176">
        <v>116791</v>
      </c>
      <c r="CF44" s="176">
        <v>0</v>
      </c>
      <c r="CG44" s="176">
        <v>3277975</v>
      </c>
      <c r="CH44" s="176">
        <v>1570052</v>
      </c>
      <c r="CI44" s="176">
        <v>5978866</v>
      </c>
      <c r="CJ44" s="176">
        <v>286400</v>
      </c>
      <c r="CK44" s="176">
        <v>263057</v>
      </c>
      <c r="CL44" s="176">
        <v>0</v>
      </c>
      <c r="CM44" s="176">
        <v>0</v>
      </c>
      <c r="CN44" s="176">
        <v>1278004</v>
      </c>
      <c r="CO44" s="176">
        <v>64789757</v>
      </c>
      <c r="CP44" s="176">
        <v>1234469</v>
      </c>
      <c r="CQ44" s="176">
        <v>0</v>
      </c>
      <c r="CR44" s="176">
        <v>3523601</v>
      </c>
      <c r="CS44" s="176">
        <v>1439565</v>
      </c>
      <c r="CT44" s="176">
        <v>0</v>
      </c>
      <c r="CU44" s="176">
        <v>739746</v>
      </c>
      <c r="CV44">
        <v>0</v>
      </c>
      <c r="CW44">
        <v>2665168</v>
      </c>
      <c r="CX44">
        <v>372695</v>
      </c>
      <c r="CY44">
        <v>0</v>
      </c>
    </row>
    <row r="45" spans="1:103" x14ac:dyDescent="0.3">
      <c r="A45" s="151">
        <v>89</v>
      </c>
      <c r="B45" s="176" t="s">
        <v>206</v>
      </c>
      <c r="C45" s="176"/>
      <c r="D45" s="176">
        <v>0</v>
      </c>
      <c r="E45" s="176">
        <v>89398</v>
      </c>
      <c r="F45" s="176">
        <v>0</v>
      </c>
      <c r="G45" s="176"/>
      <c r="H45" s="176">
        <v>0</v>
      </c>
      <c r="I45" s="176">
        <v>0</v>
      </c>
      <c r="J45" s="176">
        <v>829020</v>
      </c>
      <c r="K45" s="176">
        <v>448276</v>
      </c>
      <c r="L45" s="176">
        <v>465136</v>
      </c>
      <c r="M45" s="176">
        <v>5872019</v>
      </c>
      <c r="N45" s="176"/>
      <c r="O45" s="176">
        <v>0</v>
      </c>
      <c r="P45" s="176">
        <v>0</v>
      </c>
      <c r="Q45" s="176">
        <v>0</v>
      </c>
      <c r="R45" s="176">
        <v>124394</v>
      </c>
      <c r="S45" s="176">
        <v>48980</v>
      </c>
      <c r="T45" s="176"/>
      <c r="U45" s="176">
        <v>0</v>
      </c>
      <c r="V45" s="176">
        <v>499120</v>
      </c>
      <c r="W45" s="176"/>
      <c r="X45" s="176">
        <v>0</v>
      </c>
      <c r="Y45" s="176">
        <v>18674</v>
      </c>
      <c r="Z45" s="176">
        <v>0</v>
      </c>
      <c r="AA45" s="176">
        <v>680671</v>
      </c>
      <c r="AB45" s="176">
        <v>10300</v>
      </c>
      <c r="AC45" s="176">
        <v>70048</v>
      </c>
      <c r="AD45" s="176">
        <v>488308</v>
      </c>
      <c r="AE45" s="176">
        <v>961720</v>
      </c>
      <c r="AF45" s="176">
        <v>279900</v>
      </c>
      <c r="AG45" s="176">
        <v>0</v>
      </c>
      <c r="AH45" s="176">
        <v>492288</v>
      </c>
      <c r="AI45" s="176">
        <v>347415</v>
      </c>
      <c r="AJ45" s="176">
        <v>543046</v>
      </c>
      <c r="AK45" s="176">
        <v>0</v>
      </c>
      <c r="AL45" s="176">
        <v>129627</v>
      </c>
      <c r="AM45" s="176">
        <v>0</v>
      </c>
      <c r="AN45" s="176">
        <v>0</v>
      </c>
      <c r="AO45" s="176">
        <v>0</v>
      </c>
      <c r="AP45" s="176">
        <v>0</v>
      </c>
      <c r="AQ45" s="176">
        <v>514176</v>
      </c>
      <c r="AR45" s="176">
        <v>0</v>
      </c>
      <c r="AS45" s="176">
        <v>622334</v>
      </c>
      <c r="AT45" s="176">
        <v>2224011</v>
      </c>
      <c r="AU45" s="176">
        <v>0</v>
      </c>
      <c r="AV45" s="176">
        <v>0</v>
      </c>
      <c r="AW45" s="176">
        <v>7005</v>
      </c>
      <c r="AX45" s="176">
        <v>806565</v>
      </c>
      <c r="AY45" s="176"/>
      <c r="AZ45" s="176">
        <v>0</v>
      </c>
      <c r="BA45" s="176">
        <v>0</v>
      </c>
      <c r="BB45" s="176">
        <v>3790070</v>
      </c>
      <c r="BC45" s="176">
        <v>18822</v>
      </c>
      <c r="BD45" s="176">
        <v>0</v>
      </c>
      <c r="BE45" s="176">
        <v>0</v>
      </c>
      <c r="BF45" s="176">
        <v>1956987</v>
      </c>
      <c r="BG45" s="176">
        <v>0</v>
      </c>
      <c r="BH45" s="176">
        <v>0</v>
      </c>
      <c r="BI45" s="176">
        <v>485965</v>
      </c>
      <c r="BJ45" s="176">
        <v>5721</v>
      </c>
      <c r="BK45" s="176">
        <v>0</v>
      </c>
      <c r="BL45" s="176">
        <v>0</v>
      </c>
      <c r="BM45" s="176">
        <v>245738</v>
      </c>
      <c r="BN45" s="176">
        <v>1243551</v>
      </c>
      <c r="BO45" s="176">
        <v>593670</v>
      </c>
      <c r="BP45" s="176">
        <v>0</v>
      </c>
      <c r="BQ45" s="176">
        <v>405983</v>
      </c>
      <c r="BR45" s="176">
        <v>0</v>
      </c>
      <c r="BS45" s="176">
        <v>0</v>
      </c>
      <c r="BT45" s="176">
        <v>6508</v>
      </c>
      <c r="BU45" s="176">
        <v>263148</v>
      </c>
      <c r="BV45" s="176">
        <v>2354607</v>
      </c>
      <c r="BW45" s="176">
        <v>18444</v>
      </c>
      <c r="BX45" s="176">
        <v>0</v>
      </c>
      <c r="BY45" s="176">
        <v>0</v>
      </c>
      <c r="BZ45" s="176">
        <v>0</v>
      </c>
      <c r="CA45" s="176">
        <v>0</v>
      </c>
      <c r="CB45" s="176">
        <v>260242</v>
      </c>
      <c r="CC45" s="176">
        <v>279659</v>
      </c>
      <c r="CD45" s="176">
        <v>84647</v>
      </c>
      <c r="CE45" s="176">
        <v>0</v>
      </c>
      <c r="CF45" s="176">
        <v>0</v>
      </c>
      <c r="CG45" s="176">
        <v>463755</v>
      </c>
      <c r="CH45" s="176">
        <v>209356</v>
      </c>
      <c r="CI45" s="176">
        <v>89090</v>
      </c>
      <c r="CJ45" s="176">
        <v>0</v>
      </c>
      <c r="CK45" s="176">
        <v>91604</v>
      </c>
      <c r="CL45" s="176">
        <v>0</v>
      </c>
      <c r="CM45" s="176">
        <v>0</v>
      </c>
      <c r="CN45" s="176">
        <v>125622</v>
      </c>
      <c r="CO45" s="176">
        <v>9581038</v>
      </c>
      <c r="CP45" s="176">
        <v>333476</v>
      </c>
      <c r="CQ45" s="176">
        <v>0</v>
      </c>
      <c r="CR45" s="176">
        <v>463074</v>
      </c>
      <c r="CS45" s="176">
        <v>138343</v>
      </c>
      <c r="CT45" s="176">
        <v>0</v>
      </c>
      <c r="CU45" s="176">
        <v>65981</v>
      </c>
      <c r="CV45">
        <v>0</v>
      </c>
      <c r="CW45">
        <v>283786</v>
      </c>
      <c r="CX45">
        <v>0</v>
      </c>
      <c r="CY45">
        <v>0</v>
      </c>
    </row>
    <row r="46" spans="1:103" x14ac:dyDescent="0.3">
      <c r="A46" s="151">
        <v>90</v>
      </c>
      <c r="B46" s="176" t="s">
        <v>199</v>
      </c>
      <c r="C46" s="176"/>
      <c r="D46" s="176">
        <v>0</v>
      </c>
      <c r="E46" s="176">
        <v>0</v>
      </c>
      <c r="F46" s="176">
        <v>0</v>
      </c>
      <c r="G46" s="176"/>
      <c r="H46" s="176">
        <v>0</v>
      </c>
      <c r="I46" s="176">
        <v>0</v>
      </c>
      <c r="J46" s="176">
        <v>0</v>
      </c>
      <c r="K46" s="176">
        <v>0</v>
      </c>
      <c r="L46" s="176">
        <v>0</v>
      </c>
      <c r="M46" s="176">
        <v>0</v>
      </c>
      <c r="N46" s="176"/>
      <c r="O46" s="176">
        <v>0</v>
      </c>
      <c r="P46" s="176">
        <v>0</v>
      </c>
      <c r="Q46" s="176">
        <v>0</v>
      </c>
      <c r="R46" s="176">
        <v>0</v>
      </c>
      <c r="S46" s="176">
        <v>0</v>
      </c>
      <c r="T46" s="176"/>
      <c r="U46" s="176">
        <v>0</v>
      </c>
      <c r="V46" s="176">
        <v>0</v>
      </c>
      <c r="W46" s="176"/>
      <c r="X46" s="176">
        <v>0</v>
      </c>
      <c r="Y46" s="176">
        <v>0</v>
      </c>
      <c r="Z46" s="176">
        <v>0</v>
      </c>
      <c r="AA46" s="176">
        <v>0</v>
      </c>
      <c r="AB46" s="176">
        <v>0</v>
      </c>
      <c r="AC46" s="176">
        <v>0</v>
      </c>
      <c r="AD46" s="176">
        <v>0</v>
      </c>
      <c r="AE46" s="176">
        <v>0</v>
      </c>
      <c r="AF46" s="176">
        <v>0</v>
      </c>
      <c r="AG46" s="176">
        <v>0</v>
      </c>
      <c r="AH46" s="176">
        <v>0</v>
      </c>
      <c r="AI46" s="176">
        <v>0</v>
      </c>
      <c r="AJ46" s="176">
        <v>0</v>
      </c>
      <c r="AK46" s="176">
        <v>0</v>
      </c>
      <c r="AL46" s="176">
        <v>0</v>
      </c>
      <c r="AM46" s="176">
        <v>0</v>
      </c>
      <c r="AN46" s="176">
        <v>0</v>
      </c>
      <c r="AO46" s="176">
        <v>0</v>
      </c>
      <c r="AP46" s="176">
        <v>0</v>
      </c>
      <c r="AQ46" s="176">
        <v>0</v>
      </c>
      <c r="AR46" s="176">
        <v>0</v>
      </c>
      <c r="AS46" s="176">
        <v>0</v>
      </c>
      <c r="AT46" s="176">
        <v>0</v>
      </c>
      <c r="AU46" s="176">
        <v>0</v>
      </c>
      <c r="AV46" s="176">
        <v>0</v>
      </c>
      <c r="AW46" s="176">
        <v>0</v>
      </c>
      <c r="AX46" s="176">
        <v>0</v>
      </c>
      <c r="AY46" s="176"/>
      <c r="AZ46" s="176">
        <v>0</v>
      </c>
      <c r="BA46" s="176">
        <v>0</v>
      </c>
      <c r="BB46" s="176">
        <v>0</v>
      </c>
      <c r="BC46" s="176">
        <v>0</v>
      </c>
      <c r="BD46" s="176">
        <v>0</v>
      </c>
      <c r="BE46" s="176">
        <v>0</v>
      </c>
      <c r="BF46" s="176">
        <v>0</v>
      </c>
      <c r="BG46" s="176">
        <v>0</v>
      </c>
      <c r="BH46" s="176">
        <v>0</v>
      </c>
      <c r="BI46" s="176">
        <v>0</v>
      </c>
      <c r="BJ46" s="176">
        <v>0</v>
      </c>
      <c r="BK46" s="176">
        <v>0</v>
      </c>
      <c r="BL46" s="176">
        <v>0</v>
      </c>
      <c r="BM46" s="176">
        <v>0</v>
      </c>
      <c r="BN46" s="176">
        <v>0</v>
      </c>
      <c r="BO46" s="176">
        <v>0</v>
      </c>
      <c r="BP46" s="176">
        <v>0</v>
      </c>
      <c r="BQ46" s="176">
        <v>0</v>
      </c>
      <c r="BR46" s="176">
        <v>0</v>
      </c>
      <c r="BS46" s="176">
        <v>0</v>
      </c>
      <c r="BT46" s="176">
        <v>0</v>
      </c>
      <c r="BU46" s="176">
        <v>0</v>
      </c>
      <c r="BV46" s="176">
        <v>0</v>
      </c>
      <c r="BW46" s="176">
        <v>0</v>
      </c>
      <c r="BX46" s="176">
        <v>0</v>
      </c>
      <c r="BY46" s="176">
        <v>0</v>
      </c>
      <c r="BZ46" s="176">
        <v>0</v>
      </c>
      <c r="CA46" s="176">
        <v>0</v>
      </c>
      <c r="CB46" s="176">
        <v>0</v>
      </c>
      <c r="CC46" s="176">
        <v>0</v>
      </c>
      <c r="CD46" s="176">
        <v>0</v>
      </c>
      <c r="CE46" s="176">
        <v>0</v>
      </c>
      <c r="CF46" s="176">
        <v>0</v>
      </c>
      <c r="CG46" s="176">
        <v>0</v>
      </c>
      <c r="CH46" s="176">
        <v>0</v>
      </c>
      <c r="CI46" s="176">
        <v>0</v>
      </c>
      <c r="CJ46" s="176">
        <v>0</v>
      </c>
      <c r="CK46" s="176">
        <v>0</v>
      </c>
      <c r="CL46" s="176">
        <v>0</v>
      </c>
      <c r="CM46" s="176">
        <v>0</v>
      </c>
      <c r="CN46" s="176">
        <v>0</v>
      </c>
      <c r="CO46" s="176">
        <v>0</v>
      </c>
      <c r="CP46" s="176">
        <v>0</v>
      </c>
      <c r="CQ46" s="176">
        <v>0</v>
      </c>
      <c r="CR46" s="176">
        <v>0</v>
      </c>
      <c r="CS46" s="176">
        <v>0</v>
      </c>
      <c r="CT46" s="176">
        <v>0</v>
      </c>
      <c r="CU46" s="176">
        <v>0</v>
      </c>
      <c r="CV46">
        <v>0</v>
      </c>
      <c r="CW46">
        <v>0</v>
      </c>
      <c r="CX46">
        <v>0</v>
      </c>
      <c r="CY46">
        <v>0</v>
      </c>
    </row>
    <row r="47" spans="1:103" x14ac:dyDescent="0.3">
      <c r="A47" s="151">
        <v>91</v>
      </c>
      <c r="B47" s="176" t="s">
        <v>200</v>
      </c>
      <c r="C47" s="176"/>
      <c r="D47" s="176">
        <v>0</v>
      </c>
      <c r="E47" s="176">
        <v>0</v>
      </c>
      <c r="F47" s="176">
        <v>0</v>
      </c>
      <c r="G47" s="176"/>
      <c r="H47" s="176">
        <v>0</v>
      </c>
      <c r="I47" s="176">
        <v>0</v>
      </c>
      <c r="J47" s="176">
        <v>0</v>
      </c>
      <c r="K47" s="176">
        <v>0</v>
      </c>
      <c r="L47" s="176">
        <v>0</v>
      </c>
      <c r="M47" s="176">
        <v>0</v>
      </c>
      <c r="N47" s="176"/>
      <c r="O47" s="176">
        <v>0</v>
      </c>
      <c r="P47" s="176">
        <v>0</v>
      </c>
      <c r="Q47" s="176">
        <v>0</v>
      </c>
      <c r="R47" s="176">
        <v>0</v>
      </c>
      <c r="S47" s="176">
        <v>0</v>
      </c>
      <c r="T47" s="176"/>
      <c r="U47" s="176">
        <v>0</v>
      </c>
      <c r="V47" s="176">
        <v>0</v>
      </c>
      <c r="W47" s="176"/>
      <c r="X47" s="176">
        <v>0</v>
      </c>
      <c r="Y47" s="176">
        <v>0</v>
      </c>
      <c r="Z47" s="176">
        <v>0</v>
      </c>
      <c r="AA47" s="176">
        <v>0</v>
      </c>
      <c r="AB47" s="176">
        <v>0</v>
      </c>
      <c r="AC47" s="176">
        <v>0</v>
      </c>
      <c r="AD47" s="176">
        <v>0</v>
      </c>
      <c r="AE47" s="176">
        <v>0</v>
      </c>
      <c r="AF47" s="176">
        <v>0</v>
      </c>
      <c r="AG47" s="176">
        <v>0</v>
      </c>
      <c r="AH47" s="176">
        <v>0</v>
      </c>
      <c r="AI47" s="176">
        <v>0</v>
      </c>
      <c r="AJ47" s="176">
        <v>0</v>
      </c>
      <c r="AK47" s="176">
        <v>0</v>
      </c>
      <c r="AL47" s="176">
        <v>0</v>
      </c>
      <c r="AM47" s="176">
        <v>0</v>
      </c>
      <c r="AN47" s="176">
        <v>0</v>
      </c>
      <c r="AO47" s="176">
        <v>0</v>
      </c>
      <c r="AP47" s="176">
        <v>0</v>
      </c>
      <c r="AQ47" s="176">
        <v>0</v>
      </c>
      <c r="AR47" s="176">
        <v>0</v>
      </c>
      <c r="AS47" s="176">
        <v>0</v>
      </c>
      <c r="AT47" s="176">
        <v>0</v>
      </c>
      <c r="AU47" s="176">
        <v>0</v>
      </c>
      <c r="AV47" s="176">
        <v>0</v>
      </c>
      <c r="AW47" s="176">
        <v>0</v>
      </c>
      <c r="AX47" s="176">
        <v>0</v>
      </c>
      <c r="AY47" s="176"/>
      <c r="AZ47" s="176">
        <v>0</v>
      </c>
      <c r="BA47" s="176">
        <v>0</v>
      </c>
      <c r="BB47" s="176">
        <v>0</v>
      </c>
      <c r="BC47" s="176">
        <v>0</v>
      </c>
      <c r="BD47" s="176">
        <v>0</v>
      </c>
      <c r="BE47" s="176">
        <v>0</v>
      </c>
      <c r="BF47" s="176">
        <v>0</v>
      </c>
      <c r="BG47" s="176">
        <v>0</v>
      </c>
      <c r="BH47" s="176">
        <v>0</v>
      </c>
      <c r="BI47" s="176">
        <v>0</v>
      </c>
      <c r="BJ47" s="176">
        <v>0</v>
      </c>
      <c r="BK47" s="176">
        <v>0</v>
      </c>
      <c r="BL47" s="176">
        <v>0</v>
      </c>
      <c r="BM47" s="176">
        <v>0</v>
      </c>
      <c r="BN47" s="176">
        <v>0</v>
      </c>
      <c r="BO47" s="176">
        <v>0</v>
      </c>
      <c r="BP47" s="176">
        <v>0</v>
      </c>
      <c r="BQ47" s="176">
        <v>0</v>
      </c>
      <c r="BR47" s="176">
        <v>0</v>
      </c>
      <c r="BS47" s="176">
        <v>0</v>
      </c>
      <c r="BT47" s="176">
        <v>0</v>
      </c>
      <c r="BU47" s="176">
        <v>0</v>
      </c>
      <c r="BV47" s="176">
        <v>0</v>
      </c>
      <c r="BW47" s="176">
        <v>0</v>
      </c>
      <c r="BX47" s="176">
        <v>0</v>
      </c>
      <c r="BY47" s="176">
        <v>0</v>
      </c>
      <c r="BZ47" s="176">
        <v>0</v>
      </c>
      <c r="CA47" s="176">
        <v>0</v>
      </c>
      <c r="CB47" s="176">
        <v>0</v>
      </c>
      <c r="CC47" s="176">
        <v>0</v>
      </c>
      <c r="CD47" s="176">
        <v>0</v>
      </c>
      <c r="CE47" s="176">
        <v>0</v>
      </c>
      <c r="CF47" s="176">
        <v>0</v>
      </c>
      <c r="CG47" s="176">
        <v>0</v>
      </c>
      <c r="CH47" s="176">
        <v>0</v>
      </c>
      <c r="CI47" s="176">
        <v>0</v>
      </c>
      <c r="CJ47" s="176">
        <v>0</v>
      </c>
      <c r="CK47" s="176">
        <v>0</v>
      </c>
      <c r="CL47" s="176">
        <v>0</v>
      </c>
      <c r="CM47" s="176">
        <v>0</v>
      </c>
      <c r="CN47" s="176">
        <v>0</v>
      </c>
      <c r="CO47" s="176">
        <v>0</v>
      </c>
      <c r="CP47" s="176">
        <v>0</v>
      </c>
      <c r="CQ47" s="176">
        <v>0</v>
      </c>
      <c r="CR47" s="176">
        <v>0</v>
      </c>
      <c r="CS47" s="176">
        <v>0</v>
      </c>
      <c r="CT47" s="176">
        <v>0</v>
      </c>
      <c r="CU47" s="176">
        <v>0</v>
      </c>
      <c r="CV47">
        <v>0</v>
      </c>
      <c r="CW47">
        <v>0</v>
      </c>
      <c r="CX47">
        <v>0</v>
      </c>
      <c r="CY47">
        <v>0</v>
      </c>
    </row>
    <row r="48" spans="1:103" x14ac:dyDescent="0.3">
      <c r="A48" s="151">
        <v>93</v>
      </c>
      <c r="B48" s="176" t="s">
        <v>213</v>
      </c>
      <c r="C48" s="176"/>
      <c r="D48" s="176">
        <v>0</v>
      </c>
      <c r="E48" s="176">
        <v>0</v>
      </c>
      <c r="F48" s="176">
        <v>0</v>
      </c>
      <c r="G48" s="176"/>
      <c r="H48" s="176">
        <v>0</v>
      </c>
      <c r="I48" s="176">
        <v>0</v>
      </c>
      <c r="J48" s="176">
        <v>0</v>
      </c>
      <c r="K48" s="176">
        <v>0</v>
      </c>
      <c r="L48" s="176">
        <v>0</v>
      </c>
      <c r="M48" s="176">
        <v>0</v>
      </c>
      <c r="N48" s="176"/>
      <c r="O48" s="176">
        <v>0</v>
      </c>
      <c r="P48" s="176">
        <v>0</v>
      </c>
      <c r="Q48" s="176">
        <v>0</v>
      </c>
      <c r="R48" s="176">
        <v>0</v>
      </c>
      <c r="S48" s="176">
        <v>0</v>
      </c>
      <c r="T48" s="176"/>
      <c r="U48" s="176">
        <v>0</v>
      </c>
      <c r="V48" s="176">
        <v>0</v>
      </c>
      <c r="W48" s="176"/>
      <c r="X48" s="176">
        <v>0</v>
      </c>
      <c r="Y48" s="176">
        <v>0</v>
      </c>
      <c r="Z48" s="176">
        <v>0</v>
      </c>
      <c r="AA48" s="176">
        <v>0</v>
      </c>
      <c r="AB48" s="176">
        <v>0</v>
      </c>
      <c r="AC48" s="176">
        <v>0</v>
      </c>
      <c r="AD48" s="176">
        <v>0</v>
      </c>
      <c r="AE48" s="176">
        <v>0</v>
      </c>
      <c r="AF48" s="176">
        <v>0</v>
      </c>
      <c r="AG48" s="176">
        <v>0</v>
      </c>
      <c r="AH48" s="176">
        <v>0</v>
      </c>
      <c r="AI48" s="176">
        <v>0</v>
      </c>
      <c r="AJ48" s="176">
        <v>0</v>
      </c>
      <c r="AK48" s="176">
        <v>0</v>
      </c>
      <c r="AL48" s="176">
        <v>0</v>
      </c>
      <c r="AM48" s="176">
        <v>0</v>
      </c>
      <c r="AN48" s="176">
        <v>0</v>
      </c>
      <c r="AO48" s="176">
        <v>0</v>
      </c>
      <c r="AP48" s="176">
        <v>0</v>
      </c>
      <c r="AQ48" s="176">
        <v>0</v>
      </c>
      <c r="AR48" s="176">
        <v>0</v>
      </c>
      <c r="AS48" s="176">
        <v>0</v>
      </c>
      <c r="AT48" s="176">
        <v>0</v>
      </c>
      <c r="AU48" s="176">
        <v>0</v>
      </c>
      <c r="AV48" s="176">
        <v>0</v>
      </c>
      <c r="AW48" s="176">
        <v>0</v>
      </c>
      <c r="AX48" s="176">
        <v>0</v>
      </c>
      <c r="AY48" s="176"/>
      <c r="AZ48" s="176">
        <v>0</v>
      </c>
      <c r="BA48" s="176">
        <v>0</v>
      </c>
      <c r="BB48" s="176">
        <v>0</v>
      </c>
      <c r="BC48" s="176">
        <v>0</v>
      </c>
      <c r="BD48" s="176">
        <v>0</v>
      </c>
      <c r="BE48" s="176">
        <v>0</v>
      </c>
      <c r="BF48" s="176">
        <v>0</v>
      </c>
      <c r="BG48" s="176">
        <v>0</v>
      </c>
      <c r="BH48" s="176">
        <v>0</v>
      </c>
      <c r="BI48" s="176">
        <v>0</v>
      </c>
      <c r="BJ48" s="176">
        <v>0</v>
      </c>
      <c r="BK48" s="176">
        <v>0</v>
      </c>
      <c r="BL48" s="176">
        <v>0</v>
      </c>
      <c r="BM48" s="176">
        <v>0</v>
      </c>
      <c r="BN48" s="176">
        <v>0</v>
      </c>
      <c r="BO48" s="176">
        <v>0</v>
      </c>
      <c r="BP48" s="176">
        <v>0</v>
      </c>
      <c r="BQ48" s="176">
        <v>0</v>
      </c>
      <c r="BR48" s="176">
        <v>0</v>
      </c>
      <c r="BS48" s="176">
        <v>0</v>
      </c>
      <c r="BT48" s="176">
        <v>0</v>
      </c>
      <c r="BU48" s="176">
        <v>0</v>
      </c>
      <c r="BV48" s="176">
        <v>0</v>
      </c>
      <c r="BW48" s="176">
        <v>0</v>
      </c>
      <c r="BX48" s="176">
        <v>0</v>
      </c>
      <c r="BY48" s="176">
        <v>0</v>
      </c>
      <c r="BZ48" s="176">
        <v>0</v>
      </c>
      <c r="CA48" s="176">
        <v>0</v>
      </c>
      <c r="CB48" s="176">
        <v>0</v>
      </c>
      <c r="CC48" s="176">
        <v>0</v>
      </c>
      <c r="CD48" s="176">
        <v>0</v>
      </c>
      <c r="CE48" s="176">
        <v>0</v>
      </c>
      <c r="CF48" s="176">
        <v>0</v>
      </c>
      <c r="CG48" s="176">
        <v>0</v>
      </c>
      <c r="CH48" s="176">
        <v>0</v>
      </c>
      <c r="CI48" s="176">
        <v>0</v>
      </c>
      <c r="CJ48" s="176">
        <v>0</v>
      </c>
      <c r="CK48" s="176">
        <v>0</v>
      </c>
      <c r="CL48" s="176">
        <v>0</v>
      </c>
      <c r="CM48" s="176">
        <v>0</v>
      </c>
      <c r="CN48" s="176">
        <v>0</v>
      </c>
      <c r="CO48" s="176">
        <v>0</v>
      </c>
      <c r="CP48" s="176">
        <v>0</v>
      </c>
      <c r="CQ48" s="176">
        <v>0</v>
      </c>
      <c r="CR48" s="176">
        <v>0</v>
      </c>
      <c r="CS48" s="176">
        <v>0</v>
      </c>
      <c r="CT48" s="176">
        <v>0</v>
      </c>
      <c r="CU48" s="176">
        <v>0</v>
      </c>
      <c r="CV48">
        <v>0</v>
      </c>
      <c r="CW48">
        <v>0</v>
      </c>
      <c r="CX48">
        <v>0</v>
      </c>
      <c r="CY48">
        <v>0</v>
      </c>
    </row>
    <row r="49" spans="1:103" x14ac:dyDescent="0.3">
      <c r="A49" s="151">
        <v>94</v>
      </c>
      <c r="B49" s="176" t="s">
        <v>216</v>
      </c>
      <c r="C49" s="176"/>
      <c r="D49" s="176">
        <v>0</v>
      </c>
      <c r="E49" s="176">
        <v>0</v>
      </c>
      <c r="F49" s="176">
        <v>0</v>
      </c>
      <c r="G49" s="176"/>
      <c r="H49" s="176">
        <v>0</v>
      </c>
      <c r="I49" s="176">
        <v>0</v>
      </c>
      <c r="J49" s="176">
        <v>0</v>
      </c>
      <c r="K49" s="176">
        <v>0</v>
      </c>
      <c r="L49" s="176">
        <v>0</v>
      </c>
      <c r="M49" s="176">
        <v>0</v>
      </c>
      <c r="N49" s="176"/>
      <c r="O49" s="176">
        <v>0</v>
      </c>
      <c r="P49" s="176">
        <v>0</v>
      </c>
      <c r="Q49" s="176">
        <v>0</v>
      </c>
      <c r="R49" s="176">
        <v>0</v>
      </c>
      <c r="S49" s="176">
        <v>0</v>
      </c>
      <c r="T49" s="176"/>
      <c r="U49" s="176">
        <v>0</v>
      </c>
      <c r="V49" s="176">
        <v>0</v>
      </c>
      <c r="W49" s="176"/>
      <c r="X49" s="176">
        <v>0</v>
      </c>
      <c r="Y49" s="176">
        <v>0</v>
      </c>
      <c r="Z49" s="176">
        <v>0</v>
      </c>
      <c r="AA49" s="176">
        <v>0</v>
      </c>
      <c r="AB49" s="176">
        <v>0</v>
      </c>
      <c r="AC49" s="176">
        <v>0</v>
      </c>
      <c r="AD49" s="176">
        <v>0</v>
      </c>
      <c r="AE49" s="176">
        <v>0</v>
      </c>
      <c r="AF49" s="176">
        <v>0</v>
      </c>
      <c r="AG49" s="176">
        <v>0</v>
      </c>
      <c r="AH49" s="176">
        <v>0</v>
      </c>
      <c r="AI49" s="176">
        <v>0</v>
      </c>
      <c r="AJ49" s="176">
        <v>0</v>
      </c>
      <c r="AK49" s="176">
        <v>0</v>
      </c>
      <c r="AL49" s="176">
        <v>0</v>
      </c>
      <c r="AM49" s="176">
        <v>0</v>
      </c>
      <c r="AN49" s="176">
        <v>0</v>
      </c>
      <c r="AO49" s="176">
        <v>0</v>
      </c>
      <c r="AP49" s="176">
        <v>0</v>
      </c>
      <c r="AQ49" s="176">
        <v>0</v>
      </c>
      <c r="AR49" s="176">
        <v>0</v>
      </c>
      <c r="AS49" s="176">
        <v>0</v>
      </c>
      <c r="AT49" s="176">
        <v>0</v>
      </c>
      <c r="AU49" s="176">
        <v>0</v>
      </c>
      <c r="AV49" s="176">
        <v>0</v>
      </c>
      <c r="AW49" s="176">
        <v>0</v>
      </c>
      <c r="AX49" s="176">
        <v>0</v>
      </c>
      <c r="AY49" s="176"/>
      <c r="AZ49" s="176">
        <v>0</v>
      </c>
      <c r="BA49" s="176">
        <v>0</v>
      </c>
      <c r="BB49" s="176">
        <v>0</v>
      </c>
      <c r="BC49" s="176">
        <v>0</v>
      </c>
      <c r="BD49" s="176">
        <v>0</v>
      </c>
      <c r="BE49" s="176">
        <v>0</v>
      </c>
      <c r="BF49" s="176">
        <v>0</v>
      </c>
      <c r="BG49" s="176">
        <v>0</v>
      </c>
      <c r="BH49" s="176">
        <v>0</v>
      </c>
      <c r="BI49" s="176">
        <v>0</v>
      </c>
      <c r="BJ49" s="176">
        <v>0</v>
      </c>
      <c r="BK49" s="176">
        <v>0</v>
      </c>
      <c r="BL49" s="176">
        <v>0</v>
      </c>
      <c r="BM49" s="176">
        <v>0</v>
      </c>
      <c r="BN49" s="176">
        <v>0</v>
      </c>
      <c r="BO49" s="176">
        <v>0</v>
      </c>
      <c r="BP49" s="176">
        <v>0</v>
      </c>
      <c r="BQ49" s="176">
        <v>0</v>
      </c>
      <c r="BR49" s="176">
        <v>0</v>
      </c>
      <c r="BS49" s="176">
        <v>0</v>
      </c>
      <c r="BT49" s="176">
        <v>0</v>
      </c>
      <c r="BU49" s="176">
        <v>0</v>
      </c>
      <c r="BV49" s="176">
        <v>0</v>
      </c>
      <c r="BW49" s="176">
        <v>0</v>
      </c>
      <c r="BX49" s="176">
        <v>0</v>
      </c>
      <c r="BY49" s="176">
        <v>0</v>
      </c>
      <c r="BZ49" s="176">
        <v>0</v>
      </c>
      <c r="CA49" s="176">
        <v>0</v>
      </c>
      <c r="CB49" s="176">
        <v>0</v>
      </c>
      <c r="CC49" s="176">
        <v>0</v>
      </c>
      <c r="CD49" s="176">
        <v>0</v>
      </c>
      <c r="CE49" s="176">
        <v>0</v>
      </c>
      <c r="CF49" s="176">
        <v>0</v>
      </c>
      <c r="CG49" s="176">
        <v>0</v>
      </c>
      <c r="CH49" s="176">
        <v>0</v>
      </c>
      <c r="CI49" s="176">
        <v>0</v>
      </c>
      <c r="CJ49" s="176">
        <v>0</v>
      </c>
      <c r="CK49" s="176">
        <v>0</v>
      </c>
      <c r="CL49" s="176">
        <v>0</v>
      </c>
      <c r="CM49" s="176">
        <v>0</v>
      </c>
      <c r="CN49" s="176">
        <v>0</v>
      </c>
      <c r="CO49" s="176">
        <v>0</v>
      </c>
      <c r="CP49" s="176">
        <v>0</v>
      </c>
      <c r="CQ49" s="176">
        <v>0</v>
      </c>
      <c r="CR49" s="176">
        <v>0</v>
      </c>
      <c r="CS49" s="176">
        <v>0</v>
      </c>
      <c r="CT49" s="176">
        <v>0</v>
      </c>
      <c r="CU49" s="176">
        <v>0</v>
      </c>
      <c r="CV49">
        <v>0</v>
      </c>
      <c r="CW49">
        <v>0</v>
      </c>
      <c r="CX49">
        <v>0</v>
      </c>
      <c r="CY49">
        <v>0</v>
      </c>
    </row>
    <row r="50" spans="1:103" x14ac:dyDescent="0.3">
      <c r="A50" s="151">
        <v>97</v>
      </c>
      <c r="B50" s="176" t="s">
        <v>212</v>
      </c>
      <c r="C50" s="176"/>
      <c r="D50" s="176">
        <v>0</v>
      </c>
      <c r="E50" s="176">
        <v>0</v>
      </c>
      <c r="F50" s="176">
        <v>0</v>
      </c>
      <c r="G50" s="176"/>
      <c r="H50" s="176">
        <v>0</v>
      </c>
      <c r="I50" s="176">
        <v>0</v>
      </c>
      <c r="J50" s="176">
        <v>0</v>
      </c>
      <c r="K50" s="176">
        <v>0</v>
      </c>
      <c r="L50" s="176">
        <v>0</v>
      </c>
      <c r="M50" s="176">
        <v>0</v>
      </c>
      <c r="N50" s="176"/>
      <c r="O50" s="176">
        <v>0</v>
      </c>
      <c r="P50" s="176">
        <v>0</v>
      </c>
      <c r="Q50" s="176">
        <v>0</v>
      </c>
      <c r="R50" s="176">
        <v>0</v>
      </c>
      <c r="S50" s="176">
        <v>0</v>
      </c>
      <c r="T50" s="176"/>
      <c r="U50" s="176">
        <v>0</v>
      </c>
      <c r="V50" s="176">
        <v>0</v>
      </c>
      <c r="W50" s="176"/>
      <c r="X50" s="176">
        <v>0</v>
      </c>
      <c r="Y50" s="176">
        <v>0</v>
      </c>
      <c r="Z50" s="176">
        <v>0</v>
      </c>
      <c r="AA50" s="176">
        <v>0</v>
      </c>
      <c r="AB50" s="176">
        <v>0</v>
      </c>
      <c r="AC50" s="176">
        <v>0</v>
      </c>
      <c r="AD50" s="176">
        <v>0</v>
      </c>
      <c r="AE50" s="176">
        <v>0</v>
      </c>
      <c r="AF50" s="176">
        <v>0</v>
      </c>
      <c r="AG50" s="176">
        <v>0</v>
      </c>
      <c r="AH50" s="176">
        <v>0</v>
      </c>
      <c r="AI50" s="176">
        <v>0</v>
      </c>
      <c r="AJ50" s="176">
        <v>0</v>
      </c>
      <c r="AK50" s="176">
        <v>0</v>
      </c>
      <c r="AL50" s="176">
        <v>0</v>
      </c>
      <c r="AM50" s="176">
        <v>0</v>
      </c>
      <c r="AN50" s="176">
        <v>0</v>
      </c>
      <c r="AO50" s="176">
        <v>0</v>
      </c>
      <c r="AP50" s="176">
        <v>0</v>
      </c>
      <c r="AQ50" s="176">
        <v>0</v>
      </c>
      <c r="AR50" s="176">
        <v>0</v>
      </c>
      <c r="AS50" s="176">
        <v>0</v>
      </c>
      <c r="AT50" s="176">
        <v>0</v>
      </c>
      <c r="AU50" s="176">
        <v>0</v>
      </c>
      <c r="AV50" s="176">
        <v>0</v>
      </c>
      <c r="AW50" s="176">
        <v>0</v>
      </c>
      <c r="AX50" s="176">
        <v>0</v>
      </c>
      <c r="AY50" s="176"/>
      <c r="AZ50" s="176">
        <v>0</v>
      </c>
      <c r="BA50" s="176">
        <v>0</v>
      </c>
      <c r="BB50" s="176">
        <v>0</v>
      </c>
      <c r="BC50" s="176">
        <v>0</v>
      </c>
      <c r="BD50" s="176">
        <v>0</v>
      </c>
      <c r="BE50" s="176">
        <v>0</v>
      </c>
      <c r="BF50" s="176">
        <v>0</v>
      </c>
      <c r="BG50" s="176">
        <v>0</v>
      </c>
      <c r="BH50" s="176">
        <v>0</v>
      </c>
      <c r="BI50" s="176">
        <v>0</v>
      </c>
      <c r="BJ50" s="176">
        <v>0</v>
      </c>
      <c r="BK50" s="176">
        <v>0</v>
      </c>
      <c r="BL50" s="176">
        <v>0</v>
      </c>
      <c r="BM50" s="176">
        <v>0</v>
      </c>
      <c r="BN50" s="176">
        <v>0</v>
      </c>
      <c r="BO50" s="176">
        <v>0</v>
      </c>
      <c r="BP50" s="176">
        <v>0</v>
      </c>
      <c r="BQ50" s="176">
        <v>0</v>
      </c>
      <c r="BR50" s="176">
        <v>0</v>
      </c>
      <c r="BS50" s="176">
        <v>0</v>
      </c>
      <c r="BT50" s="176">
        <v>0</v>
      </c>
      <c r="BU50" s="176">
        <v>0</v>
      </c>
      <c r="BV50" s="176">
        <v>0</v>
      </c>
      <c r="BW50" s="176">
        <v>0</v>
      </c>
      <c r="BX50" s="176">
        <v>0</v>
      </c>
      <c r="BY50" s="176">
        <v>0</v>
      </c>
      <c r="BZ50" s="176">
        <v>0</v>
      </c>
      <c r="CA50" s="176">
        <v>0</v>
      </c>
      <c r="CB50" s="176">
        <v>0</v>
      </c>
      <c r="CC50" s="176">
        <v>0</v>
      </c>
      <c r="CD50" s="176">
        <v>0</v>
      </c>
      <c r="CE50" s="176">
        <v>0</v>
      </c>
      <c r="CF50" s="176">
        <v>0</v>
      </c>
      <c r="CG50" s="176">
        <v>0</v>
      </c>
      <c r="CH50" s="176">
        <v>0</v>
      </c>
      <c r="CI50" s="176">
        <v>0</v>
      </c>
      <c r="CJ50" s="176">
        <v>0</v>
      </c>
      <c r="CK50" s="176">
        <v>0</v>
      </c>
      <c r="CL50" s="176">
        <v>0</v>
      </c>
      <c r="CM50" s="176">
        <v>0</v>
      </c>
      <c r="CN50" s="176">
        <v>0</v>
      </c>
      <c r="CO50" s="176">
        <v>0</v>
      </c>
      <c r="CP50" s="176">
        <v>0</v>
      </c>
      <c r="CQ50" s="176">
        <v>0</v>
      </c>
      <c r="CR50" s="176">
        <v>0</v>
      </c>
      <c r="CS50" s="176">
        <v>0</v>
      </c>
      <c r="CT50" s="176">
        <v>0</v>
      </c>
      <c r="CU50" s="176">
        <v>0</v>
      </c>
      <c r="CV50">
        <v>0</v>
      </c>
      <c r="CW50">
        <v>0</v>
      </c>
      <c r="CX50">
        <v>0</v>
      </c>
      <c r="CY50">
        <v>0</v>
      </c>
    </row>
    <row r="51" spans="1:103" x14ac:dyDescent="0.3">
      <c r="A51" s="151">
        <v>98</v>
      </c>
      <c r="B51" s="176" t="s">
        <v>217</v>
      </c>
      <c r="C51" s="176"/>
      <c r="D51" s="176">
        <v>0</v>
      </c>
      <c r="E51" s="176">
        <v>0</v>
      </c>
      <c r="F51" s="176">
        <v>0</v>
      </c>
      <c r="G51" s="176"/>
      <c r="H51" s="176">
        <v>0</v>
      </c>
      <c r="I51" s="176">
        <v>0</v>
      </c>
      <c r="J51" s="176">
        <v>0</v>
      </c>
      <c r="K51" s="176">
        <v>0</v>
      </c>
      <c r="L51" s="176">
        <v>0</v>
      </c>
      <c r="M51" s="176">
        <v>0</v>
      </c>
      <c r="N51" s="176"/>
      <c r="O51" s="176">
        <v>0</v>
      </c>
      <c r="P51" s="176">
        <v>0</v>
      </c>
      <c r="Q51" s="176">
        <v>0</v>
      </c>
      <c r="R51" s="176">
        <v>0</v>
      </c>
      <c r="S51" s="176">
        <v>0</v>
      </c>
      <c r="T51" s="176"/>
      <c r="U51" s="176">
        <v>0</v>
      </c>
      <c r="V51" s="176">
        <v>0</v>
      </c>
      <c r="W51" s="176"/>
      <c r="X51" s="176">
        <v>0</v>
      </c>
      <c r="Y51" s="176">
        <v>0</v>
      </c>
      <c r="Z51" s="176">
        <v>0</v>
      </c>
      <c r="AA51" s="176">
        <v>0</v>
      </c>
      <c r="AB51" s="176">
        <v>0</v>
      </c>
      <c r="AC51" s="176">
        <v>0</v>
      </c>
      <c r="AD51" s="176">
        <v>0</v>
      </c>
      <c r="AE51" s="176">
        <v>0</v>
      </c>
      <c r="AF51" s="176">
        <v>0</v>
      </c>
      <c r="AG51" s="176">
        <v>0</v>
      </c>
      <c r="AH51" s="176">
        <v>0</v>
      </c>
      <c r="AI51" s="176">
        <v>0</v>
      </c>
      <c r="AJ51" s="176">
        <v>0</v>
      </c>
      <c r="AK51" s="176">
        <v>0</v>
      </c>
      <c r="AL51" s="176">
        <v>0</v>
      </c>
      <c r="AM51" s="176">
        <v>0</v>
      </c>
      <c r="AN51" s="176">
        <v>0</v>
      </c>
      <c r="AO51" s="176">
        <v>0</v>
      </c>
      <c r="AP51" s="176">
        <v>0</v>
      </c>
      <c r="AQ51" s="176">
        <v>0</v>
      </c>
      <c r="AR51" s="176">
        <v>0</v>
      </c>
      <c r="AS51" s="176">
        <v>0</v>
      </c>
      <c r="AT51" s="176">
        <v>0</v>
      </c>
      <c r="AU51" s="176">
        <v>0</v>
      </c>
      <c r="AV51" s="176">
        <v>0</v>
      </c>
      <c r="AW51" s="176">
        <v>0</v>
      </c>
      <c r="AX51" s="176">
        <v>0</v>
      </c>
      <c r="AY51" s="176"/>
      <c r="AZ51" s="176">
        <v>0</v>
      </c>
      <c r="BA51" s="176">
        <v>0</v>
      </c>
      <c r="BB51" s="176">
        <v>0</v>
      </c>
      <c r="BC51" s="176">
        <v>0</v>
      </c>
      <c r="BD51" s="176">
        <v>0</v>
      </c>
      <c r="BE51" s="176">
        <v>0</v>
      </c>
      <c r="BF51" s="176">
        <v>0</v>
      </c>
      <c r="BG51" s="176">
        <v>0</v>
      </c>
      <c r="BH51" s="176">
        <v>0</v>
      </c>
      <c r="BI51" s="176">
        <v>0</v>
      </c>
      <c r="BJ51" s="176">
        <v>0</v>
      </c>
      <c r="BK51" s="176">
        <v>0</v>
      </c>
      <c r="BL51" s="176">
        <v>0</v>
      </c>
      <c r="BM51" s="176">
        <v>0</v>
      </c>
      <c r="BN51" s="176">
        <v>0</v>
      </c>
      <c r="BO51" s="176">
        <v>0</v>
      </c>
      <c r="BP51" s="176">
        <v>0</v>
      </c>
      <c r="BQ51" s="176">
        <v>0</v>
      </c>
      <c r="BR51" s="176">
        <v>0</v>
      </c>
      <c r="BS51" s="176">
        <v>0</v>
      </c>
      <c r="BT51" s="176">
        <v>0</v>
      </c>
      <c r="BU51" s="176">
        <v>0</v>
      </c>
      <c r="BV51" s="176">
        <v>0</v>
      </c>
      <c r="BW51" s="176">
        <v>0</v>
      </c>
      <c r="BX51" s="176">
        <v>0</v>
      </c>
      <c r="BY51" s="176">
        <v>0</v>
      </c>
      <c r="BZ51" s="176">
        <v>0</v>
      </c>
      <c r="CA51" s="176">
        <v>0</v>
      </c>
      <c r="CB51" s="176">
        <v>0</v>
      </c>
      <c r="CC51" s="176">
        <v>0</v>
      </c>
      <c r="CD51" s="176">
        <v>0</v>
      </c>
      <c r="CE51" s="176">
        <v>0</v>
      </c>
      <c r="CF51" s="176">
        <v>0</v>
      </c>
      <c r="CG51" s="176">
        <v>0</v>
      </c>
      <c r="CH51" s="176">
        <v>0</v>
      </c>
      <c r="CI51" s="176">
        <v>0</v>
      </c>
      <c r="CJ51" s="176">
        <v>0</v>
      </c>
      <c r="CK51" s="176">
        <v>0</v>
      </c>
      <c r="CL51" s="176">
        <v>0</v>
      </c>
      <c r="CM51" s="176">
        <v>0</v>
      </c>
      <c r="CN51" s="176">
        <v>0</v>
      </c>
      <c r="CO51" s="176">
        <v>0</v>
      </c>
      <c r="CP51" s="176">
        <v>0</v>
      </c>
      <c r="CQ51" s="176">
        <v>0</v>
      </c>
      <c r="CR51" s="176">
        <v>0</v>
      </c>
      <c r="CS51" s="176">
        <v>0</v>
      </c>
      <c r="CT51" s="176">
        <v>0</v>
      </c>
      <c r="CU51" s="176">
        <v>0</v>
      </c>
      <c r="CV51">
        <v>0</v>
      </c>
      <c r="CW51">
        <v>0</v>
      </c>
      <c r="CX51">
        <v>0</v>
      </c>
      <c r="CY51">
        <v>0</v>
      </c>
    </row>
    <row r="52" spans="1:103" x14ac:dyDescent="0.3">
      <c r="A52" s="151">
        <v>99</v>
      </c>
      <c r="B52" s="176" t="s">
        <v>214</v>
      </c>
      <c r="C52" s="176"/>
      <c r="D52" s="176">
        <v>0</v>
      </c>
      <c r="E52" s="176">
        <v>0</v>
      </c>
      <c r="F52" s="176">
        <v>0</v>
      </c>
      <c r="G52" s="176"/>
      <c r="H52" s="176">
        <v>0</v>
      </c>
      <c r="I52" s="176">
        <v>0</v>
      </c>
      <c r="J52" s="176">
        <v>0</v>
      </c>
      <c r="K52" s="176">
        <v>0</v>
      </c>
      <c r="L52" s="176">
        <v>0</v>
      </c>
      <c r="M52" s="176">
        <v>0</v>
      </c>
      <c r="N52" s="176"/>
      <c r="O52" s="176">
        <v>0</v>
      </c>
      <c r="P52" s="176">
        <v>0</v>
      </c>
      <c r="Q52" s="176">
        <v>0</v>
      </c>
      <c r="R52" s="176">
        <v>0</v>
      </c>
      <c r="S52" s="176">
        <v>0</v>
      </c>
      <c r="T52" s="176"/>
      <c r="U52" s="176">
        <v>0</v>
      </c>
      <c r="V52" s="176">
        <v>0</v>
      </c>
      <c r="W52" s="176"/>
      <c r="X52" s="176">
        <v>0</v>
      </c>
      <c r="Y52" s="176">
        <v>0</v>
      </c>
      <c r="Z52" s="176">
        <v>0</v>
      </c>
      <c r="AA52" s="176">
        <v>0</v>
      </c>
      <c r="AB52" s="176">
        <v>0</v>
      </c>
      <c r="AC52" s="176">
        <v>0</v>
      </c>
      <c r="AD52" s="176">
        <v>0</v>
      </c>
      <c r="AE52" s="176">
        <v>0</v>
      </c>
      <c r="AF52" s="176">
        <v>0</v>
      </c>
      <c r="AG52" s="176">
        <v>0</v>
      </c>
      <c r="AH52" s="176">
        <v>0</v>
      </c>
      <c r="AI52" s="176">
        <v>0</v>
      </c>
      <c r="AJ52" s="176">
        <v>0</v>
      </c>
      <c r="AK52" s="176">
        <v>0</v>
      </c>
      <c r="AL52" s="176">
        <v>0</v>
      </c>
      <c r="AM52" s="176">
        <v>0</v>
      </c>
      <c r="AN52" s="176">
        <v>0</v>
      </c>
      <c r="AO52" s="176">
        <v>0</v>
      </c>
      <c r="AP52" s="176">
        <v>0</v>
      </c>
      <c r="AQ52" s="176">
        <v>0</v>
      </c>
      <c r="AR52" s="176">
        <v>0</v>
      </c>
      <c r="AS52" s="176">
        <v>0</v>
      </c>
      <c r="AT52" s="176">
        <v>0</v>
      </c>
      <c r="AU52" s="176">
        <v>0</v>
      </c>
      <c r="AV52" s="176">
        <v>0</v>
      </c>
      <c r="AW52" s="176">
        <v>0</v>
      </c>
      <c r="AX52" s="176">
        <v>0</v>
      </c>
      <c r="AY52" s="176"/>
      <c r="AZ52" s="176">
        <v>0</v>
      </c>
      <c r="BA52" s="176">
        <v>0</v>
      </c>
      <c r="BB52" s="176">
        <v>0</v>
      </c>
      <c r="BC52" s="176">
        <v>0</v>
      </c>
      <c r="BD52" s="176">
        <v>0</v>
      </c>
      <c r="BE52" s="176">
        <v>0</v>
      </c>
      <c r="BF52" s="176">
        <v>0</v>
      </c>
      <c r="BG52" s="176">
        <v>0</v>
      </c>
      <c r="BH52" s="176">
        <v>0</v>
      </c>
      <c r="BI52" s="176">
        <v>0</v>
      </c>
      <c r="BJ52" s="176">
        <v>0</v>
      </c>
      <c r="BK52" s="176">
        <v>0</v>
      </c>
      <c r="BL52" s="176">
        <v>0</v>
      </c>
      <c r="BM52" s="176">
        <v>0</v>
      </c>
      <c r="BN52" s="176">
        <v>0</v>
      </c>
      <c r="BO52" s="176">
        <v>0</v>
      </c>
      <c r="BP52" s="176">
        <v>0</v>
      </c>
      <c r="BQ52" s="176">
        <v>0</v>
      </c>
      <c r="BR52" s="176">
        <v>0</v>
      </c>
      <c r="BS52" s="176">
        <v>0</v>
      </c>
      <c r="BT52" s="176">
        <v>0</v>
      </c>
      <c r="BU52" s="176">
        <v>0</v>
      </c>
      <c r="BV52" s="176">
        <v>0</v>
      </c>
      <c r="BW52" s="176">
        <v>0</v>
      </c>
      <c r="BX52" s="176">
        <v>0</v>
      </c>
      <c r="BY52" s="176">
        <v>0</v>
      </c>
      <c r="BZ52" s="176">
        <v>0</v>
      </c>
      <c r="CA52" s="176">
        <v>0</v>
      </c>
      <c r="CB52" s="176">
        <v>0</v>
      </c>
      <c r="CC52" s="176">
        <v>0</v>
      </c>
      <c r="CD52" s="176">
        <v>0</v>
      </c>
      <c r="CE52" s="176">
        <v>0</v>
      </c>
      <c r="CF52" s="176">
        <v>0</v>
      </c>
      <c r="CG52" s="176">
        <v>0</v>
      </c>
      <c r="CH52" s="176">
        <v>0</v>
      </c>
      <c r="CI52" s="176">
        <v>0</v>
      </c>
      <c r="CJ52" s="176">
        <v>0</v>
      </c>
      <c r="CK52" s="176">
        <v>0</v>
      </c>
      <c r="CL52" s="176">
        <v>0</v>
      </c>
      <c r="CM52" s="176">
        <v>0</v>
      </c>
      <c r="CN52" s="176">
        <v>0</v>
      </c>
      <c r="CO52" s="176">
        <v>0</v>
      </c>
      <c r="CP52" s="176">
        <v>0</v>
      </c>
      <c r="CQ52" s="176">
        <v>0</v>
      </c>
      <c r="CR52" s="176">
        <v>0</v>
      </c>
      <c r="CS52" s="176">
        <v>0</v>
      </c>
      <c r="CT52" s="176">
        <v>0</v>
      </c>
      <c r="CU52" s="176">
        <v>0</v>
      </c>
      <c r="CV52">
        <v>0</v>
      </c>
      <c r="CW52">
        <v>0</v>
      </c>
      <c r="CX52">
        <v>0</v>
      </c>
      <c r="CY52">
        <v>0</v>
      </c>
    </row>
    <row r="53" spans="1:103" x14ac:dyDescent="0.3">
      <c r="A53" s="151">
        <v>100</v>
      </c>
      <c r="B53" s="176" t="s">
        <v>227</v>
      </c>
      <c r="C53" s="176"/>
      <c r="D53" s="176">
        <v>0</v>
      </c>
      <c r="E53" s="176">
        <v>0</v>
      </c>
      <c r="F53" s="176">
        <v>0</v>
      </c>
      <c r="G53" s="176"/>
      <c r="H53" s="176">
        <v>0</v>
      </c>
      <c r="I53" s="176">
        <v>0</v>
      </c>
      <c r="J53" s="176">
        <v>0</v>
      </c>
      <c r="K53" s="176">
        <v>0</v>
      </c>
      <c r="L53" s="176">
        <v>0</v>
      </c>
      <c r="M53" s="176">
        <v>0</v>
      </c>
      <c r="N53" s="176"/>
      <c r="O53" s="176">
        <v>0</v>
      </c>
      <c r="P53" s="176">
        <v>0</v>
      </c>
      <c r="Q53" s="176">
        <v>0</v>
      </c>
      <c r="R53" s="176">
        <v>0</v>
      </c>
      <c r="S53" s="176">
        <v>0</v>
      </c>
      <c r="T53" s="176"/>
      <c r="U53" s="176">
        <v>0</v>
      </c>
      <c r="V53" s="176">
        <v>0</v>
      </c>
      <c r="W53" s="176"/>
      <c r="X53" s="176">
        <v>0</v>
      </c>
      <c r="Y53" s="176">
        <v>0</v>
      </c>
      <c r="Z53" s="176">
        <v>0</v>
      </c>
      <c r="AA53" s="176">
        <v>0</v>
      </c>
      <c r="AB53" s="176">
        <v>0</v>
      </c>
      <c r="AC53" s="176">
        <v>0</v>
      </c>
      <c r="AD53" s="176">
        <v>0</v>
      </c>
      <c r="AE53" s="176">
        <v>0</v>
      </c>
      <c r="AF53" s="176">
        <v>0</v>
      </c>
      <c r="AG53" s="176">
        <v>0</v>
      </c>
      <c r="AH53" s="176">
        <v>0</v>
      </c>
      <c r="AI53" s="176">
        <v>0</v>
      </c>
      <c r="AJ53" s="176">
        <v>0</v>
      </c>
      <c r="AK53" s="176">
        <v>0</v>
      </c>
      <c r="AL53" s="176">
        <v>0</v>
      </c>
      <c r="AM53" s="176">
        <v>0</v>
      </c>
      <c r="AN53" s="176">
        <v>0</v>
      </c>
      <c r="AO53" s="176">
        <v>0</v>
      </c>
      <c r="AP53" s="176">
        <v>0</v>
      </c>
      <c r="AQ53" s="176">
        <v>0</v>
      </c>
      <c r="AR53" s="176">
        <v>0</v>
      </c>
      <c r="AS53" s="176">
        <v>0</v>
      </c>
      <c r="AT53" s="176">
        <v>0</v>
      </c>
      <c r="AU53" s="176">
        <v>0</v>
      </c>
      <c r="AV53" s="176">
        <v>0</v>
      </c>
      <c r="AW53" s="176">
        <v>0</v>
      </c>
      <c r="AX53" s="176">
        <v>0</v>
      </c>
      <c r="AY53" s="176"/>
      <c r="AZ53" s="176">
        <v>0</v>
      </c>
      <c r="BA53" s="176">
        <v>0</v>
      </c>
      <c r="BB53" s="176">
        <v>0</v>
      </c>
      <c r="BC53" s="176">
        <v>0</v>
      </c>
      <c r="BD53" s="176">
        <v>0</v>
      </c>
      <c r="BE53" s="176">
        <v>0</v>
      </c>
      <c r="BF53" s="176">
        <v>0</v>
      </c>
      <c r="BG53" s="176">
        <v>0</v>
      </c>
      <c r="BH53" s="176">
        <v>0</v>
      </c>
      <c r="BI53" s="176">
        <v>0</v>
      </c>
      <c r="BJ53" s="176">
        <v>0</v>
      </c>
      <c r="BK53" s="176">
        <v>0</v>
      </c>
      <c r="BL53" s="176">
        <v>0</v>
      </c>
      <c r="BM53" s="176">
        <v>0</v>
      </c>
      <c r="BN53" s="176">
        <v>0</v>
      </c>
      <c r="BO53" s="176">
        <v>0</v>
      </c>
      <c r="BP53" s="176">
        <v>0</v>
      </c>
      <c r="BQ53" s="176">
        <v>0</v>
      </c>
      <c r="BR53" s="176">
        <v>0</v>
      </c>
      <c r="BS53" s="176">
        <v>0</v>
      </c>
      <c r="BT53" s="176">
        <v>0</v>
      </c>
      <c r="BU53" s="176">
        <v>0</v>
      </c>
      <c r="BV53" s="176">
        <v>0</v>
      </c>
      <c r="BW53" s="176">
        <v>0</v>
      </c>
      <c r="BX53" s="176">
        <v>0</v>
      </c>
      <c r="BY53" s="176">
        <v>0</v>
      </c>
      <c r="BZ53" s="176">
        <v>0</v>
      </c>
      <c r="CA53" s="176">
        <v>0</v>
      </c>
      <c r="CB53" s="176">
        <v>0</v>
      </c>
      <c r="CC53" s="176">
        <v>0</v>
      </c>
      <c r="CD53" s="176">
        <v>0</v>
      </c>
      <c r="CE53" s="176">
        <v>0</v>
      </c>
      <c r="CF53" s="176">
        <v>0</v>
      </c>
      <c r="CG53" s="176">
        <v>0</v>
      </c>
      <c r="CH53" s="176">
        <v>0</v>
      </c>
      <c r="CI53" s="176">
        <v>0</v>
      </c>
      <c r="CJ53" s="176">
        <v>0</v>
      </c>
      <c r="CK53" s="176">
        <v>0</v>
      </c>
      <c r="CL53" s="176">
        <v>0</v>
      </c>
      <c r="CM53" s="176">
        <v>0</v>
      </c>
      <c r="CN53" s="176">
        <v>0</v>
      </c>
      <c r="CO53" s="176">
        <v>0</v>
      </c>
      <c r="CP53" s="176">
        <v>0</v>
      </c>
      <c r="CQ53" s="176">
        <v>0</v>
      </c>
      <c r="CR53" s="176">
        <v>0</v>
      </c>
      <c r="CS53" s="176">
        <v>0</v>
      </c>
      <c r="CT53" s="176">
        <v>0</v>
      </c>
      <c r="CU53" s="176">
        <v>0</v>
      </c>
      <c r="CV53">
        <v>0</v>
      </c>
      <c r="CW53">
        <v>0</v>
      </c>
      <c r="CX53">
        <v>0</v>
      </c>
      <c r="CY53">
        <v>0</v>
      </c>
    </row>
    <row r="54" spans="1:103" x14ac:dyDescent="0.3">
      <c r="A54" s="151">
        <v>101</v>
      </c>
      <c r="B54" s="176" t="s">
        <v>226</v>
      </c>
      <c r="C54" s="176"/>
      <c r="D54" s="176">
        <v>0</v>
      </c>
      <c r="E54" s="176">
        <v>0</v>
      </c>
      <c r="F54" s="176">
        <v>0</v>
      </c>
      <c r="G54" s="176"/>
      <c r="H54" s="176">
        <v>0</v>
      </c>
      <c r="I54" s="176">
        <v>0</v>
      </c>
      <c r="J54" s="176">
        <v>0</v>
      </c>
      <c r="K54" s="176">
        <v>0</v>
      </c>
      <c r="L54" s="176">
        <v>0</v>
      </c>
      <c r="M54" s="176">
        <v>0</v>
      </c>
      <c r="N54" s="176"/>
      <c r="O54" s="176">
        <v>0</v>
      </c>
      <c r="P54" s="176">
        <v>0</v>
      </c>
      <c r="Q54" s="176">
        <v>0</v>
      </c>
      <c r="R54" s="176">
        <v>0</v>
      </c>
      <c r="S54" s="176">
        <v>0</v>
      </c>
      <c r="T54" s="176"/>
      <c r="U54" s="176">
        <v>0</v>
      </c>
      <c r="V54" s="176">
        <v>0</v>
      </c>
      <c r="W54" s="176"/>
      <c r="X54" s="176">
        <v>0</v>
      </c>
      <c r="Y54" s="176">
        <v>0</v>
      </c>
      <c r="Z54" s="176">
        <v>0</v>
      </c>
      <c r="AA54" s="176">
        <v>0</v>
      </c>
      <c r="AB54" s="176">
        <v>0</v>
      </c>
      <c r="AC54" s="176">
        <v>0</v>
      </c>
      <c r="AD54" s="176">
        <v>0</v>
      </c>
      <c r="AE54" s="176">
        <v>0</v>
      </c>
      <c r="AF54" s="176">
        <v>0</v>
      </c>
      <c r="AG54" s="176">
        <v>0</v>
      </c>
      <c r="AH54" s="176">
        <v>0</v>
      </c>
      <c r="AI54" s="176">
        <v>0</v>
      </c>
      <c r="AJ54" s="176">
        <v>0</v>
      </c>
      <c r="AK54" s="176">
        <v>0</v>
      </c>
      <c r="AL54" s="176">
        <v>0</v>
      </c>
      <c r="AM54" s="176">
        <v>0</v>
      </c>
      <c r="AN54" s="176">
        <v>0</v>
      </c>
      <c r="AO54" s="176">
        <v>0</v>
      </c>
      <c r="AP54" s="176">
        <v>0</v>
      </c>
      <c r="AQ54" s="176">
        <v>0</v>
      </c>
      <c r="AR54" s="176">
        <v>0</v>
      </c>
      <c r="AS54" s="176">
        <v>0</v>
      </c>
      <c r="AT54" s="176">
        <v>0</v>
      </c>
      <c r="AU54" s="176">
        <v>0</v>
      </c>
      <c r="AV54" s="176">
        <v>0</v>
      </c>
      <c r="AW54" s="176">
        <v>0</v>
      </c>
      <c r="AX54" s="176">
        <v>0</v>
      </c>
      <c r="AY54" s="176"/>
      <c r="AZ54" s="176">
        <v>0</v>
      </c>
      <c r="BA54" s="176">
        <v>0</v>
      </c>
      <c r="BB54" s="176">
        <v>0</v>
      </c>
      <c r="BC54" s="176">
        <v>0</v>
      </c>
      <c r="BD54" s="176">
        <v>0</v>
      </c>
      <c r="BE54" s="176">
        <v>0</v>
      </c>
      <c r="BF54" s="176">
        <v>0</v>
      </c>
      <c r="BG54" s="176">
        <v>0</v>
      </c>
      <c r="BH54" s="176">
        <v>0</v>
      </c>
      <c r="BI54" s="176">
        <v>0</v>
      </c>
      <c r="BJ54" s="176">
        <v>0</v>
      </c>
      <c r="BK54" s="176">
        <v>0</v>
      </c>
      <c r="BL54" s="176">
        <v>0</v>
      </c>
      <c r="BM54" s="176">
        <v>0</v>
      </c>
      <c r="BN54" s="176">
        <v>0</v>
      </c>
      <c r="BO54" s="176">
        <v>0</v>
      </c>
      <c r="BP54" s="176">
        <v>0</v>
      </c>
      <c r="BQ54" s="176">
        <v>0</v>
      </c>
      <c r="BR54" s="176">
        <v>0</v>
      </c>
      <c r="BS54" s="176">
        <v>0</v>
      </c>
      <c r="BT54" s="176">
        <v>0</v>
      </c>
      <c r="BU54" s="176">
        <v>0</v>
      </c>
      <c r="BV54" s="176">
        <v>0</v>
      </c>
      <c r="BW54" s="176">
        <v>0</v>
      </c>
      <c r="BX54" s="176">
        <v>0</v>
      </c>
      <c r="BY54" s="176">
        <v>0</v>
      </c>
      <c r="BZ54" s="176">
        <v>0</v>
      </c>
      <c r="CA54" s="176">
        <v>0</v>
      </c>
      <c r="CB54" s="176">
        <v>0</v>
      </c>
      <c r="CC54" s="176">
        <v>0</v>
      </c>
      <c r="CD54" s="176">
        <v>0</v>
      </c>
      <c r="CE54" s="176">
        <v>0</v>
      </c>
      <c r="CF54" s="176">
        <v>0</v>
      </c>
      <c r="CG54" s="176">
        <v>0</v>
      </c>
      <c r="CH54" s="176">
        <v>0</v>
      </c>
      <c r="CI54" s="176">
        <v>0</v>
      </c>
      <c r="CJ54" s="176">
        <v>0</v>
      </c>
      <c r="CK54" s="176">
        <v>0</v>
      </c>
      <c r="CL54" s="176">
        <v>0</v>
      </c>
      <c r="CM54" s="176">
        <v>0</v>
      </c>
      <c r="CN54" s="176">
        <v>0</v>
      </c>
      <c r="CO54" s="176">
        <v>0</v>
      </c>
      <c r="CP54" s="176">
        <v>0</v>
      </c>
      <c r="CQ54" s="176">
        <v>0</v>
      </c>
      <c r="CR54" s="176">
        <v>0</v>
      </c>
      <c r="CS54" s="176">
        <v>0</v>
      </c>
      <c r="CT54" s="176">
        <v>0</v>
      </c>
      <c r="CU54" s="176">
        <v>0</v>
      </c>
      <c r="CV54">
        <v>0</v>
      </c>
      <c r="CW54">
        <v>0</v>
      </c>
      <c r="CX54">
        <v>0</v>
      </c>
      <c r="CY54">
        <v>0</v>
      </c>
    </row>
    <row r="55" spans="1:103" x14ac:dyDescent="0.3">
      <c r="A55" s="151">
        <v>102</v>
      </c>
      <c r="B55" s="176" t="s">
        <v>240</v>
      </c>
      <c r="C55" s="176"/>
      <c r="D55" s="176">
        <v>98.7</v>
      </c>
      <c r="E55" s="176">
        <v>97.49</v>
      </c>
      <c r="F55" s="176">
        <v>98.41</v>
      </c>
      <c r="G55" s="176"/>
      <c r="H55" s="176">
        <v>97.02</v>
      </c>
      <c r="I55" s="176">
        <v>98.39</v>
      </c>
      <c r="J55" s="176">
        <v>98.22</v>
      </c>
      <c r="K55" s="176">
        <v>97.88</v>
      </c>
      <c r="L55" s="176">
        <v>96.49</v>
      </c>
      <c r="M55" s="176">
        <v>98.94</v>
      </c>
      <c r="N55" s="176">
        <v>100</v>
      </c>
      <c r="O55" s="176">
        <v>98.6</v>
      </c>
      <c r="P55" s="176">
        <v>99</v>
      </c>
      <c r="Q55" s="176">
        <v>97.35</v>
      </c>
      <c r="R55" s="176">
        <v>98.13</v>
      </c>
      <c r="S55" s="176">
        <v>98.28</v>
      </c>
      <c r="T55" s="176"/>
      <c r="U55" s="176">
        <v>98.85</v>
      </c>
      <c r="V55" s="176">
        <v>99.37</v>
      </c>
      <c r="W55" s="176"/>
      <c r="X55" s="176">
        <v>99.13</v>
      </c>
      <c r="Y55" s="176">
        <v>97.71</v>
      </c>
      <c r="Z55" s="176">
        <v>98.5</v>
      </c>
      <c r="AA55" s="176">
        <v>97.78</v>
      </c>
      <c r="AB55" s="176">
        <v>99.13</v>
      </c>
      <c r="AC55" s="176">
        <v>99.01</v>
      </c>
      <c r="AD55" s="176">
        <v>99.2</v>
      </c>
      <c r="AE55" s="176">
        <v>99.67</v>
      </c>
      <c r="AF55" s="176">
        <v>97.61</v>
      </c>
      <c r="AG55" s="176">
        <v>98.61</v>
      </c>
      <c r="AH55" s="176">
        <v>96.57</v>
      </c>
      <c r="AI55" s="176">
        <v>99.42</v>
      </c>
      <c r="AJ55" s="176">
        <v>95.76</v>
      </c>
      <c r="AK55" s="176">
        <v>99.3</v>
      </c>
      <c r="AL55" s="176">
        <v>98.21</v>
      </c>
      <c r="AM55" s="176">
        <v>98.98</v>
      </c>
      <c r="AN55" s="176">
        <v>96.89</v>
      </c>
      <c r="AO55" s="176">
        <v>97.65</v>
      </c>
      <c r="AP55" s="176">
        <v>98.56</v>
      </c>
      <c r="AQ55" s="176">
        <v>99.08</v>
      </c>
      <c r="AR55" s="176">
        <v>99.45</v>
      </c>
      <c r="AS55" s="176">
        <v>98.07</v>
      </c>
      <c r="AT55" s="176">
        <v>99.35</v>
      </c>
      <c r="AU55" s="176">
        <v>98.16</v>
      </c>
      <c r="AV55" s="176">
        <v>99.2</v>
      </c>
      <c r="AW55" s="176">
        <v>95.78</v>
      </c>
      <c r="AX55" s="176">
        <v>97.32</v>
      </c>
      <c r="AY55" s="176"/>
      <c r="AZ55" s="176">
        <v>99.36</v>
      </c>
      <c r="BA55" s="176">
        <v>98.78</v>
      </c>
      <c r="BB55" s="176">
        <v>99.77</v>
      </c>
      <c r="BC55" s="176">
        <v>96.52</v>
      </c>
      <c r="BD55" s="176">
        <v>99.03</v>
      </c>
      <c r="BE55" s="176">
        <v>97.42</v>
      </c>
      <c r="BF55" s="176">
        <v>99.31</v>
      </c>
      <c r="BG55" s="176">
        <v>98.57</v>
      </c>
      <c r="BH55" s="176">
        <v>96.24</v>
      </c>
      <c r="BI55" s="176">
        <v>94.61</v>
      </c>
      <c r="BJ55" s="176">
        <v>99.46</v>
      </c>
      <c r="BK55" s="176">
        <v>99.19</v>
      </c>
      <c r="BL55" s="176">
        <v>96.48</v>
      </c>
      <c r="BM55" s="176">
        <v>96.61</v>
      </c>
      <c r="BN55" s="176">
        <v>99.74</v>
      </c>
      <c r="BO55" s="176">
        <v>99.03</v>
      </c>
      <c r="BP55" s="176">
        <v>99.27</v>
      </c>
      <c r="BQ55" s="176">
        <v>95.92</v>
      </c>
      <c r="BR55" s="176">
        <v>98.85</v>
      </c>
      <c r="BS55" s="176">
        <v>99.1</v>
      </c>
      <c r="BT55" s="176">
        <v>97.01</v>
      </c>
      <c r="BU55" s="176">
        <v>96.77</v>
      </c>
      <c r="BV55" s="176">
        <v>96.99</v>
      </c>
      <c r="BW55" s="176">
        <v>97.69</v>
      </c>
      <c r="BX55" s="176">
        <v>99.27</v>
      </c>
      <c r="BY55" s="176">
        <v>99.38</v>
      </c>
      <c r="BZ55" s="176">
        <v>98.71</v>
      </c>
      <c r="CA55" s="176">
        <v>99.26</v>
      </c>
      <c r="CB55" s="176">
        <v>97.34</v>
      </c>
      <c r="CC55" s="176">
        <v>95.17</v>
      </c>
      <c r="CD55" s="176">
        <v>98.44</v>
      </c>
      <c r="CE55" s="176">
        <v>97.76</v>
      </c>
      <c r="CF55" s="176">
        <v>98.49</v>
      </c>
      <c r="CG55" s="176">
        <v>97.61</v>
      </c>
      <c r="CH55" s="176">
        <v>96.8</v>
      </c>
      <c r="CI55" s="176">
        <v>97.79</v>
      </c>
      <c r="CJ55" s="176">
        <v>97.98</v>
      </c>
      <c r="CK55" s="176">
        <v>98.84</v>
      </c>
      <c r="CL55" s="176">
        <v>97.33</v>
      </c>
      <c r="CM55" s="176">
        <v>99.8</v>
      </c>
      <c r="CN55" s="176">
        <v>95.83</v>
      </c>
      <c r="CO55" s="176">
        <v>99.99</v>
      </c>
      <c r="CP55" s="176">
        <v>97.12</v>
      </c>
      <c r="CQ55" s="176">
        <v>99.92</v>
      </c>
      <c r="CR55" s="176">
        <v>97.63</v>
      </c>
      <c r="CS55" s="176">
        <v>95.45</v>
      </c>
      <c r="CT55" s="176">
        <v>98.83</v>
      </c>
      <c r="CU55" s="176">
        <v>98.38</v>
      </c>
      <c r="CV55">
        <v>97.4</v>
      </c>
      <c r="CW55">
        <v>98.66</v>
      </c>
      <c r="CX55">
        <v>98.09</v>
      </c>
      <c r="CY55">
        <v>98.45</v>
      </c>
    </row>
    <row r="56" spans="1:103" x14ac:dyDescent="0.3">
      <c r="A56" s="151">
        <v>103</v>
      </c>
      <c r="B56" s="176" t="s">
        <v>241</v>
      </c>
      <c r="C56" s="176"/>
      <c r="D56" s="176">
        <v>100</v>
      </c>
      <c r="E56" s="176">
        <v>100</v>
      </c>
      <c r="F56" s="176">
        <v>100</v>
      </c>
      <c r="G56" s="176"/>
      <c r="H56" s="176">
        <v>100</v>
      </c>
      <c r="I56" s="176">
        <v>100</v>
      </c>
      <c r="J56" s="176">
        <v>100</v>
      </c>
      <c r="K56" s="176">
        <v>100</v>
      </c>
      <c r="L56" s="176">
        <v>100</v>
      </c>
      <c r="M56" s="176">
        <v>100</v>
      </c>
      <c r="N56" s="176">
        <v>99</v>
      </c>
      <c r="O56" s="176">
        <v>100</v>
      </c>
      <c r="P56" s="176">
        <v>100</v>
      </c>
      <c r="Q56" s="176">
        <v>100</v>
      </c>
      <c r="R56" s="176">
        <v>100</v>
      </c>
      <c r="S56" s="176">
        <v>100</v>
      </c>
      <c r="T56" s="176"/>
      <c r="U56" s="176">
        <v>100</v>
      </c>
      <c r="V56" s="176">
        <v>99.37</v>
      </c>
      <c r="W56" s="176"/>
      <c r="X56" s="176">
        <v>100</v>
      </c>
      <c r="Y56" s="176">
        <v>100</v>
      </c>
      <c r="Z56" s="176">
        <v>100</v>
      </c>
      <c r="AA56" s="176">
        <v>100</v>
      </c>
      <c r="AB56" s="176">
        <v>100</v>
      </c>
      <c r="AC56" s="176">
        <v>100</v>
      </c>
      <c r="AD56" s="176">
        <v>100</v>
      </c>
      <c r="AE56" s="176">
        <v>100</v>
      </c>
      <c r="AF56" s="176">
        <v>100</v>
      </c>
      <c r="AG56" s="176">
        <v>100</v>
      </c>
      <c r="AH56" s="176">
        <v>100</v>
      </c>
      <c r="AI56" s="176">
        <v>100</v>
      </c>
      <c r="AJ56" s="176">
        <v>100</v>
      </c>
      <c r="AK56" s="176">
        <v>100</v>
      </c>
      <c r="AL56" s="176">
        <v>99.85</v>
      </c>
      <c r="AM56" s="176">
        <v>100</v>
      </c>
      <c r="AN56" s="176">
        <v>100</v>
      </c>
      <c r="AO56" s="176">
        <v>100</v>
      </c>
      <c r="AP56" s="176">
        <v>100</v>
      </c>
      <c r="AQ56" s="176">
        <v>99.81</v>
      </c>
      <c r="AR56" s="176">
        <v>100</v>
      </c>
      <c r="AS56" s="176">
        <v>100</v>
      </c>
      <c r="AT56" s="176">
        <v>100</v>
      </c>
      <c r="AU56" s="176">
        <v>100</v>
      </c>
      <c r="AV56" s="176">
        <v>99.91</v>
      </c>
      <c r="AW56" s="176">
        <v>100</v>
      </c>
      <c r="AX56" s="176">
        <v>94.83</v>
      </c>
      <c r="AY56" s="176"/>
      <c r="AZ56" s="176">
        <v>100</v>
      </c>
      <c r="BA56" s="176">
        <v>99.85</v>
      </c>
      <c r="BB56" s="176">
        <v>100</v>
      </c>
      <c r="BC56" s="176">
        <v>100</v>
      </c>
      <c r="BD56" s="176">
        <v>100</v>
      </c>
      <c r="BE56" s="176">
        <v>100</v>
      </c>
      <c r="BF56" s="176">
        <v>100</v>
      </c>
      <c r="BG56" s="176">
        <v>100</v>
      </c>
      <c r="BH56" s="176">
        <v>100</v>
      </c>
      <c r="BI56" s="176">
        <v>100</v>
      </c>
      <c r="BJ56" s="176">
        <v>99.87</v>
      </c>
      <c r="BK56" s="176">
        <v>100</v>
      </c>
      <c r="BL56" s="176">
        <v>100</v>
      </c>
      <c r="BM56" s="176">
        <v>100</v>
      </c>
      <c r="BN56" s="176">
        <v>97.32</v>
      </c>
      <c r="BO56" s="176">
        <v>100</v>
      </c>
      <c r="BP56" s="176">
        <v>100</v>
      </c>
      <c r="BQ56" s="176">
        <v>100</v>
      </c>
      <c r="BR56" s="176">
        <v>100</v>
      </c>
      <c r="BS56" s="176">
        <v>100</v>
      </c>
      <c r="BT56" s="176">
        <v>100</v>
      </c>
      <c r="BU56" s="176">
        <v>100</v>
      </c>
      <c r="BV56" s="176">
        <v>100</v>
      </c>
      <c r="BW56" s="176">
        <v>99.98</v>
      </c>
      <c r="BX56" s="176">
        <v>99.88</v>
      </c>
      <c r="BY56" s="176">
        <v>100</v>
      </c>
      <c r="BZ56" s="176">
        <v>100</v>
      </c>
      <c r="CA56" s="176">
        <v>100</v>
      </c>
      <c r="CB56" s="176">
        <v>100</v>
      </c>
      <c r="CC56" s="176">
        <v>100</v>
      </c>
      <c r="CD56" s="176">
        <v>99.36</v>
      </c>
      <c r="CE56" s="176">
        <v>100</v>
      </c>
      <c r="CF56" s="176">
        <v>100</v>
      </c>
      <c r="CG56" s="176">
        <v>99.53</v>
      </c>
      <c r="CH56" s="176">
        <v>99.71</v>
      </c>
      <c r="CI56" s="176">
        <v>100</v>
      </c>
      <c r="CJ56" s="176">
        <v>100</v>
      </c>
      <c r="CK56" s="176">
        <v>100</v>
      </c>
      <c r="CL56" s="176">
        <v>100</v>
      </c>
      <c r="CM56" s="176">
        <v>100</v>
      </c>
      <c r="CN56" s="176">
        <v>98.98</v>
      </c>
      <c r="CO56" s="176">
        <v>100</v>
      </c>
      <c r="CP56" s="176">
        <v>100</v>
      </c>
      <c r="CQ56" s="176">
        <v>99.26</v>
      </c>
      <c r="CR56" s="176">
        <v>99.82</v>
      </c>
      <c r="CS56" s="176">
        <v>100</v>
      </c>
      <c r="CT56" s="176">
        <v>99.79</v>
      </c>
      <c r="CU56" s="176">
        <v>100</v>
      </c>
      <c r="CV56">
        <v>100</v>
      </c>
      <c r="CW56">
        <v>100</v>
      </c>
      <c r="CX56">
        <v>100</v>
      </c>
      <c r="CY56">
        <v>100</v>
      </c>
    </row>
    <row r="57" spans="1:103" x14ac:dyDescent="0.3">
      <c r="A57" s="151">
        <v>104</v>
      </c>
      <c r="B57" s="176" t="s">
        <v>902</v>
      </c>
      <c r="C57" s="176"/>
      <c r="D57" s="176">
        <v>0</v>
      </c>
      <c r="E57" s="176">
        <v>0</v>
      </c>
      <c r="F57" s="176">
        <v>0</v>
      </c>
      <c r="G57" s="176"/>
      <c r="H57" s="176">
        <v>0</v>
      </c>
      <c r="I57" s="176">
        <v>0</v>
      </c>
      <c r="J57" s="176">
        <v>0</v>
      </c>
      <c r="K57" s="176">
        <v>0</v>
      </c>
      <c r="L57" s="176">
        <v>0</v>
      </c>
      <c r="M57" s="176">
        <v>0</v>
      </c>
      <c r="N57" s="176"/>
      <c r="O57" s="176">
        <v>0</v>
      </c>
      <c r="P57" s="176">
        <v>0</v>
      </c>
      <c r="Q57" s="176">
        <v>0</v>
      </c>
      <c r="R57" s="176">
        <v>0</v>
      </c>
      <c r="S57" s="176">
        <v>0</v>
      </c>
      <c r="T57" s="176"/>
      <c r="U57" s="176">
        <v>0</v>
      </c>
      <c r="V57" s="176">
        <v>0</v>
      </c>
      <c r="W57" s="176"/>
      <c r="X57" s="176">
        <v>0</v>
      </c>
      <c r="Y57" s="176">
        <v>0</v>
      </c>
      <c r="Z57" s="176">
        <v>0</v>
      </c>
      <c r="AA57" s="176">
        <v>0</v>
      </c>
      <c r="AB57" s="176">
        <v>0</v>
      </c>
      <c r="AC57" s="176">
        <v>0</v>
      </c>
      <c r="AD57" s="176">
        <v>0</v>
      </c>
      <c r="AE57" s="176">
        <v>0</v>
      </c>
      <c r="AF57" s="176">
        <v>0</v>
      </c>
      <c r="AG57" s="176">
        <v>0</v>
      </c>
      <c r="AH57" s="176">
        <v>0</v>
      </c>
      <c r="AI57" s="176">
        <v>0</v>
      </c>
      <c r="AJ57" s="176">
        <v>0</v>
      </c>
      <c r="AK57" s="176">
        <v>0</v>
      </c>
      <c r="AL57" s="176">
        <v>0</v>
      </c>
      <c r="AM57" s="176">
        <v>0</v>
      </c>
      <c r="AN57" s="176">
        <v>0</v>
      </c>
      <c r="AO57" s="176">
        <v>0</v>
      </c>
      <c r="AP57" s="176">
        <v>0</v>
      </c>
      <c r="AQ57" s="176">
        <v>0</v>
      </c>
      <c r="AR57" s="176">
        <v>0</v>
      </c>
      <c r="AS57" s="176">
        <v>0</v>
      </c>
      <c r="AT57" s="176">
        <v>0</v>
      </c>
      <c r="AU57" s="176">
        <v>0</v>
      </c>
      <c r="AV57" s="176">
        <v>0</v>
      </c>
      <c r="AW57" s="176">
        <v>0</v>
      </c>
      <c r="AX57" s="176">
        <v>0</v>
      </c>
      <c r="AY57" s="176"/>
      <c r="AZ57" s="176">
        <v>0</v>
      </c>
      <c r="BA57" s="176">
        <v>0</v>
      </c>
      <c r="BB57" s="176">
        <v>0</v>
      </c>
      <c r="BC57" s="176">
        <v>0</v>
      </c>
      <c r="BD57" s="176">
        <v>0</v>
      </c>
      <c r="BE57" s="176">
        <v>0</v>
      </c>
      <c r="BF57" s="176">
        <v>0</v>
      </c>
      <c r="BG57" s="176">
        <v>0</v>
      </c>
      <c r="BH57" s="176">
        <v>0</v>
      </c>
      <c r="BI57" s="176">
        <v>0</v>
      </c>
      <c r="BJ57" s="176">
        <v>0</v>
      </c>
      <c r="BK57" s="176">
        <v>0</v>
      </c>
      <c r="BL57" s="176">
        <v>0</v>
      </c>
      <c r="BM57" s="176">
        <v>0</v>
      </c>
      <c r="BN57" s="176">
        <v>0</v>
      </c>
      <c r="BO57" s="176">
        <v>0</v>
      </c>
      <c r="BP57" s="176">
        <v>0</v>
      </c>
      <c r="BQ57" s="176">
        <v>0</v>
      </c>
      <c r="BR57" s="176">
        <v>0</v>
      </c>
      <c r="BS57" s="176">
        <v>0</v>
      </c>
      <c r="BT57" s="176">
        <v>0</v>
      </c>
      <c r="BU57" s="176">
        <v>0</v>
      </c>
      <c r="BV57" s="176">
        <v>0</v>
      </c>
      <c r="BW57" s="176">
        <v>0</v>
      </c>
      <c r="BX57" s="176">
        <v>0</v>
      </c>
      <c r="BY57" s="176">
        <v>0</v>
      </c>
      <c r="BZ57" s="176">
        <v>0</v>
      </c>
      <c r="CA57" s="176">
        <v>0</v>
      </c>
      <c r="CB57" s="176">
        <v>0</v>
      </c>
      <c r="CC57" s="176">
        <v>0</v>
      </c>
      <c r="CD57" s="176">
        <v>0</v>
      </c>
      <c r="CE57" s="176">
        <v>0</v>
      </c>
      <c r="CF57" s="176">
        <v>0</v>
      </c>
      <c r="CG57" s="176">
        <v>0</v>
      </c>
      <c r="CH57" s="176">
        <v>0</v>
      </c>
      <c r="CI57" s="176">
        <v>0</v>
      </c>
      <c r="CJ57" s="176">
        <v>0</v>
      </c>
      <c r="CK57" s="176">
        <v>0</v>
      </c>
      <c r="CL57" s="176">
        <v>0</v>
      </c>
      <c r="CM57" s="176">
        <v>0</v>
      </c>
      <c r="CN57" s="176">
        <v>0</v>
      </c>
      <c r="CO57" s="176">
        <v>0</v>
      </c>
      <c r="CP57" s="176">
        <v>0</v>
      </c>
      <c r="CQ57" s="176">
        <v>0</v>
      </c>
      <c r="CR57" s="176">
        <v>0</v>
      </c>
      <c r="CS57" s="176">
        <v>0</v>
      </c>
      <c r="CT57" s="176">
        <v>0</v>
      </c>
      <c r="CU57" s="176">
        <v>0</v>
      </c>
      <c r="CV57">
        <v>0</v>
      </c>
      <c r="CW57">
        <v>0</v>
      </c>
      <c r="CX57">
        <v>0</v>
      </c>
      <c r="CY57">
        <v>0</v>
      </c>
    </row>
    <row r="58" spans="1:103" x14ac:dyDescent="0.3">
      <c r="A58" s="151">
        <v>107</v>
      </c>
      <c r="B58" s="176" t="s">
        <v>903</v>
      </c>
      <c r="C58" s="176"/>
      <c r="D58" s="176">
        <v>0</v>
      </c>
      <c r="E58" s="176">
        <v>0</v>
      </c>
      <c r="F58" s="176">
        <v>0</v>
      </c>
      <c r="G58" s="176"/>
      <c r="H58" s="176">
        <v>0</v>
      </c>
      <c r="I58" s="176">
        <v>0</v>
      </c>
      <c r="J58" s="176">
        <v>0</v>
      </c>
      <c r="K58" s="176">
        <v>0</v>
      </c>
      <c r="L58" s="176">
        <v>0</v>
      </c>
      <c r="M58" s="176">
        <v>0</v>
      </c>
      <c r="N58" s="176"/>
      <c r="O58" s="176">
        <v>0</v>
      </c>
      <c r="P58" s="176">
        <v>0</v>
      </c>
      <c r="Q58" s="176">
        <v>0</v>
      </c>
      <c r="R58" s="176">
        <v>0</v>
      </c>
      <c r="S58" s="176">
        <v>0</v>
      </c>
      <c r="T58" s="176"/>
      <c r="U58" s="176">
        <v>0</v>
      </c>
      <c r="V58" s="176">
        <v>0</v>
      </c>
      <c r="W58" s="176"/>
      <c r="X58" s="176">
        <v>0</v>
      </c>
      <c r="Y58" s="176">
        <v>0</v>
      </c>
      <c r="Z58" s="176">
        <v>0</v>
      </c>
      <c r="AA58" s="176">
        <v>0</v>
      </c>
      <c r="AB58" s="176">
        <v>0</v>
      </c>
      <c r="AC58" s="176">
        <v>0</v>
      </c>
      <c r="AD58" s="176">
        <v>0</v>
      </c>
      <c r="AE58" s="176">
        <v>0</v>
      </c>
      <c r="AF58" s="176">
        <v>0</v>
      </c>
      <c r="AG58" s="176">
        <v>0</v>
      </c>
      <c r="AH58" s="176">
        <v>0</v>
      </c>
      <c r="AI58" s="176">
        <v>0</v>
      </c>
      <c r="AJ58" s="176">
        <v>0</v>
      </c>
      <c r="AK58" s="176">
        <v>0</v>
      </c>
      <c r="AL58" s="176">
        <v>0</v>
      </c>
      <c r="AM58" s="176">
        <v>0</v>
      </c>
      <c r="AN58" s="176">
        <v>0</v>
      </c>
      <c r="AO58" s="176">
        <v>0</v>
      </c>
      <c r="AP58" s="176">
        <v>0</v>
      </c>
      <c r="AQ58" s="176">
        <v>0</v>
      </c>
      <c r="AR58" s="176">
        <v>0</v>
      </c>
      <c r="AS58" s="176">
        <v>0</v>
      </c>
      <c r="AT58" s="176">
        <v>0</v>
      </c>
      <c r="AU58" s="176">
        <v>0</v>
      </c>
      <c r="AV58" s="176">
        <v>0</v>
      </c>
      <c r="AW58" s="176">
        <v>0</v>
      </c>
      <c r="AX58" s="176">
        <v>0</v>
      </c>
      <c r="AY58" s="176"/>
      <c r="AZ58" s="176">
        <v>0</v>
      </c>
      <c r="BA58" s="176">
        <v>0</v>
      </c>
      <c r="BB58" s="176">
        <v>0</v>
      </c>
      <c r="BC58" s="176">
        <v>0</v>
      </c>
      <c r="BD58" s="176">
        <v>0</v>
      </c>
      <c r="BE58" s="176">
        <v>0</v>
      </c>
      <c r="BF58" s="176">
        <v>0</v>
      </c>
      <c r="BG58" s="176">
        <v>0</v>
      </c>
      <c r="BH58" s="176">
        <v>0</v>
      </c>
      <c r="BI58" s="176">
        <v>0</v>
      </c>
      <c r="BJ58" s="176">
        <v>0</v>
      </c>
      <c r="BK58" s="176">
        <v>0</v>
      </c>
      <c r="BL58" s="176">
        <v>0</v>
      </c>
      <c r="BM58" s="176">
        <v>0</v>
      </c>
      <c r="BN58" s="176">
        <v>0</v>
      </c>
      <c r="BO58" s="176">
        <v>0</v>
      </c>
      <c r="BP58" s="176">
        <v>0</v>
      </c>
      <c r="BQ58" s="176">
        <v>0</v>
      </c>
      <c r="BR58" s="176">
        <v>0</v>
      </c>
      <c r="BS58" s="176">
        <v>0</v>
      </c>
      <c r="BT58" s="176">
        <v>0</v>
      </c>
      <c r="BU58" s="176">
        <v>0</v>
      </c>
      <c r="BV58" s="176">
        <v>0</v>
      </c>
      <c r="BW58" s="176">
        <v>0</v>
      </c>
      <c r="BX58" s="176">
        <v>0</v>
      </c>
      <c r="BY58" s="176">
        <v>0</v>
      </c>
      <c r="BZ58" s="176">
        <v>0</v>
      </c>
      <c r="CA58" s="176">
        <v>0</v>
      </c>
      <c r="CB58" s="176">
        <v>0</v>
      </c>
      <c r="CC58" s="176">
        <v>0</v>
      </c>
      <c r="CD58" s="176">
        <v>0</v>
      </c>
      <c r="CE58" s="176">
        <v>0</v>
      </c>
      <c r="CF58" s="176">
        <v>0</v>
      </c>
      <c r="CG58" s="176">
        <v>0</v>
      </c>
      <c r="CH58" s="176">
        <v>0</v>
      </c>
      <c r="CI58" s="176">
        <v>0</v>
      </c>
      <c r="CJ58" s="176">
        <v>0</v>
      </c>
      <c r="CK58" s="176">
        <v>0</v>
      </c>
      <c r="CL58" s="176">
        <v>0</v>
      </c>
      <c r="CM58" s="176">
        <v>0</v>
      </c>
      <c r="CN58" s="176">
        <v>0</v>
      </c>
      <c r="CO58" s="176">
        <v>0</v>
      </c>
      <c r="CP58" s="176">
        <v>0</v>
      </c>
      <c r="CQ58" s="176">
        <v>0</v>
      </c>
      <c r="CR58" s="176">
        <v>0</v>
      </c>
      <c r="CS58" s="176">
        <v>0</v>
      </c>
      <c r="CT58" s="176">
        <v>0</v>
      </c>
      <c r="CU58" s="176">
        <v>0</v>
      </c>
      <c r="CV58">
        <v>0</v>
      </c>
      <c r="CW58">
        <v>0</v>
      </c>
      <c r="CX58">
        <v>0</v>
      </c>
      <c r="CY58">
        <v>0</v>
      </c>
    </row>
    <row r="59" spans="1:103" x14ac:dyDescent="0.3">
      <c r="A59" s="151">
        <v>108</v>
      </c>
      <c r="B59" s="176" t="s">
        <v>904</v>
      </c>
      <c r="C59" s="176"/>
      <c r="D59" s="176">
        <v>0</v>
      </c>
      <c r="E59" s="176">
        <v>0</v>
      </c>
      <c r="F59" s="176">
        <v>0</v>
      </c>
      <c r="G59" s="176"/>
      <c r="H59" s="176">
        <v>0</v>
      </c>
      <c r="I59" s="176">
        <v>0</v>
      </c>
      <c r="J59" s="176">
        <v>0</v>
      </c>
      <c r="K59" s="176">
        <v>0</v>
      </c>
      <c r="L59" s="176">
        <v>0</v>
      </c>
      <c r="M59" s="176">
        <v>0</v>
      </c>
      <c r="N59" s="176"/>
      <c r="O59" s="176">
        <v>0</v>
      </c>
      <c r="P59" s="176">
        <v>0</v>
      </c>
      <c r="Q59" s="176">
        <v>0</v>
      </c>
      <c r="R59" s="176">
        <v>0</v>
      </c>
      <c r="S59" s="176">
        <v>0</v>
      </c>
      <c r="T59" s="176"/>
      <c r="U59" s="176">
        <v>0</v>
      </c>
      <c r="V59" s="176">
        <v>0</v>
      </c>
      <c r="W59" s="176"/>
      <c r="X59" s="176">
        <v>0</v>
      </c>
      <c r="Y59" s="176">
        <v>0</v>
      </c>
      <c r="Z59" s="176">
        <v>0</v>
      </c>
      <c r="AA59" s="176">
        <v>0</v>
      </c>
      <c r="AB59" s="176">
        <v>0</v>
      </c>
      <c r="AC59" s="176">
        <v>0</v>
      </c>
      <c r="AD59" s="176">
        <v>0</v>
      </c>
      <c r="AE59" s="176">
        <v>0</v>
      </c>
      <c r="AF59" s="176">
        <v>0</v>
      </c>
      <c r="AG59" s="176">
        <v>0</v>
      </c>
      <c r="AH59" s="176">
        <v>0</v>
      </c>
      <c r="AI59" s="176">
        <v>0</v>
      </c>
      <c r="AJ59" s="176">
        <v>0</v>
      </c>
      <c r="AK59" s="176">
        <v>0</v>
      </c>
      <c r="AL59" s="176">
        <v>0</v>
      </c>
      <c r="AM59" s="176">
        <v>0</v>
      </c>
      <c r="AN59" s="176">
        <v>0</v>
      </c>
      <c r="AO59" s="176">
        <v>0</v>
      </c>
      <c r="AP59" s="176">
        <v>0</v>
      </c>
      <c r="AQ59" s="176">
        <v>0</v>
      </c>
      <c r="AR59" s="176">
        <v>0</v>
      </c>
      <c r="AS59" s="176">
        <v>0</v>
      </c>
      <c r="AT59" s="176">
        <v>0</v>
      </c>
      <c r="AU59" s="176">
        <v>0</v>
      </c>
      <c r="AV59" s="176">
        <v>0</v>
      </c>
      <c r="AW59" s="176">
        <v>0</v>
      </c>
      <c r="AX59" s="176">
        <v>0</v>
      </c>
      <c r="AY59" s="176"/>
      <c r="AZ59" s="176">
        <v>0</v>
      </c>
      <c r="BA59" s="176">
        <v>0</v>
      </c>
      <c r="BB59" s="176">
        <v>0</v>
      </c>
      <c r="BC59" s="176">
        <v>0</v>
      </c>
      <c r="BD59" s="176">
        <v>0</v>
      </c>
      <c r="BE59" s="176">
        <v>0</v>
      </c>
      <c r="BF59" s="176">
        <v>0</v>
      </c>
      <c r="BG59" s="176">
        <v>0</v>
      </c>
      <c r="BH59" s="176">
        <v>0</v>
      </c>
      <c r="BI59" s="176">
        <v>0</v>
      </c>
      <c r="BJ59" s="176">
        <v>0</v>
      </c>
      <c r="BK59" s="176">
        <v>0</v>
      </c>
      <c r="BL59" s="176">
        <v>0</v>
      </c>
      <c r="BM59" s="176">
        <v>0</v>
      </c>
      <c r="BN59" s="176">
        <v>0</v>
      </c>
      <c r="BO59" s="176">
        <v>0</v>
      </c>
      <c r="BP59" s="176">
        <v>0</v>
      </c>
      <c r="BQ59" s="176">
        <v>0</v>
      </c>
      <c r="BR59" s="176">
        <v>0</v>
      </c>
      <c r="BS59" s="176">
        <v>0</v>
      </c>
      <c r="BT59" s="176">
        <v>0</v>
      </c>
      <c r="BU59" s="176">
        <v>0</v>
      </c>
      <c r="BV59" s="176">
        <v>0</v>
      </c>
      <c r="BW59" s="176">
        <v>0</v>
      </c>
      <c r="BX59" s="176">
        <v>0</v>
      </c>
      <c r="BY59" s="176">
        <v>0</v>
      </c>
      <c r="BZ59" s="176">
        <v>0</v>
      </c>
      <c r="CA59" s="176">
        <v>0</v>
      </c>
      <c r="CB59" s="176">
        <v>0</v>
      </c>
      <c r="CC59" s="176">
        <v>0</v>
      </c>
      <c r="CD59" s="176">
        <v>0</v>
      </c>
      <c r="CE59" s="176">
        <v>0</v>
      </c>
      <c r="CF59" s="176">
        <v>0</v>
      </c>
      <c r="CG59" s="176">
        <v>0</v>
      </c>
      <c r="CH59" s="176">
        <v>0</v>
      </c>
      <c r="CI59" s="176">
        <v>0</v>
      </c>
      <c r="CJ59" s="176">
        <v>0</v>
      </c>
      <c r="CK59" s="176">
        <v>0</v>
      </c>
      <c r="CL59" s="176">
        <v>0</v>
      </c>
      <c r="CM59" s="176">
        <v>0</v>
      </c>
      <c r="CN59" s="176">
        <v>0</v>
      </c>
      <c r="CO59" s="176">
        <v>0</v>
      </c>
      <c r="CP59" s="176">
        <v>0</v>
      </c>
      <c r="CQ59" s="176">
        <v>0</v>
      </c>
      <c r="CR59" s="176">
        <v>0</v>
      </c>
      <c r="CS59" s="176">
        <v>0</v>
      </c>
      <c r="CT59" s="176">
        <v>0</v>
      </c>
      <c r="CU59" s="176">
        <v>0</v>
      </c>
      <c r="CV59">
        <v>0</v>
      </c>
      <c r="CW59">
        <v>0</v>
      </c>
      <c r="CX59">
        <v>0</v>
      </c>
      <c r="CY59">
        <v>0</v>
      </c>
    </row>
    <row r="60" spans="1:103" x14ac:dyDescent="0.3">
      <c r="A60" s="151">
        <v>147</v>
      </c>
      <c r="B60" s="176" t="s">
        <v>905</v>
      </c>
      <c r="C60" s="176"/>
      <c r="D60" s="176">
        <v>42808529</v>
      </c>
      <c r="E60" s="176">
        <v>7065060</v>
      </c>
      <c r="F60" s="176">
        <v>2782756</v>
      </c>
      <c r="G60" s="176"/>
      <c r="H60" s="176">
        <v>5323080</v>
      </c>
      <c r="I60" s="176">
        <v>4770000</v>
      </c>
      <c r="J60" s="176">
        <v>14587140</v>
      </c>
      <c r="K60" s="176">
        <v>3840120</v>
      </c>
      <c r="L60" s="176">
        <v>8835848</v>
      </c>
      <c r="M60" s="176">
        <v>46096535</v>
      </c>
      <c r="N60" s="176">
        <v>82441429</v>
      </c>
      <c r="O60" s="176">
        <v>16049205</v>
      </c>
      <c r="P60" s="176">
        <v>84000550</v>
      </c>
      <c r="Q60" s="176">
        <v>14874155</v>
      </c>
      <c r="R60" s="176">
        <v>2599999</v>
      </c>
      <c r="S60" s="176">
        <v>23854410</v>
      </c>
      <c r="T60" s="176"/>
      <c r="U60" s="176">
        <v>40091748</v>
      </c>
      <c r="V60" s="176">
        <v>37915310</v>
      </c>
      <c r="W60" s="176"/>
      <c r="X60" s="176">
        <v>3500000</v>
      </c>
      <c r="Y60" s="176">
        <v>1791771</v>
      </c>
      <c r="Z60" s="176">
        <v>29752904</v>
      </c>
      <c r="AA60" s="176">
        <v>7926399</v>
      </c>
      <c r="AB60" s="176">
        <v>22021335</v>
      </c>
      <c r="AC60" s="176">
        <v>82568279</v>
      </c>
      <c r="AD60" s="176">
        <v>11478196</v>
      </c>
      <c r="AE60" s="176">
        <v>23230449</v>
      </c>
      <c r="AF60" s="176">
        <v>32110939</v>
      </c>
      <c r="AG60" s="176">
        <v>11840402</v>
      </c>
      <c r="AH60" s="176">
        <v>8968900</v>
      </c>
      <c r="AI60" s="176">
        <v>151707778</v>
      </c>
      <c r="AJ60" s="176">
        <v>10355698</v>
      </c>
      <c r="AK60" s="176">
        <v>135629425</v>
      </c>
      <c r="AL60" s="176">
        <v>21192936</v>
      </c>
      <c r="AM60" s="176">
        <v>50451704</v>
      </c>
      <c r="AN60" s="176">
        <v>2808000</v>
      </c>
      <c r="AO60" s="176">
        <v>1127426</v>
      </c>
      <c r="AP60" s="176">
        <v>16633489</v>
      </c>
      <c r="AQ60" s="176">
        <v>3666256</v>
      </c>
      <c r="AR60" s="176">
        <v>210917833</v>
      </c>
      <c r="AS60" s="176">
        <v>5695570</v>
      </c>
      <c r="AT60" s="176">
        <v>24680603</v>
      </c>
      <c r="AU60" s="176">
        <v>16718314</v>
      </c>
      <c r="AV60" s="176">
        <v>28928000</v>
      </c>
      <c r="AW60" s="176">
        <v>4290818</v>
      </c>
      <c r="AX60" s="176">
        <v>5700000</v>
      </c>
      <c r="AY60" s="176"/>
      <c r="AZ60" s="176">
        <v>58489060</v>
      </c>
      <c r="BA60" s="176">
        <v>7833824</v>
      </c>
      <c r="BB60" s="176">
        <v>72000000</v>
      </c>
      <c r="BC60" s="176">
        <v>2495760</v>
      </c>
      <c r="BD60" s="176">
        <v>18912278</v>
      </c>
      <c r="BE60" s="176">
        <v>12562985</v>
      </c>
      <c r="BF60" s="176">
        <v>18816963</v>
      </c>
      <c r="BG60" s="176">
        <v>8938133</v>
      </c>
      <c r="BH60" s="176">
        <v>4453438</v>
      </c>
      <c r="BI60" s="176">
        <v>7643126</v>
      </c>
      <c r="BJ60" s="176">
        <v>9267469</v>
      </c>
      <c r="BK60" s="176">
        <v>524932548</v>
      </c>
      <c r="BL60" s="176">
        <v>2195920</v>
      </c>
      <c r="BM60" s="176">
        <v>5249000</v>
      </c>
      <c r="BN60" s="176">
        <v>30350000</v>
      </c>
      <c r="BO60" s="176">
        <v>22895487</v>
      </c>
      <c r="BP60" s="176">
        <v>82887553</v>
      </c>
      <c r="BQ60" s="176">
        <v>3500000</v>
      </c>
      <c r="BR60" s="176">
        <v>83118916</v>
      </c>
      <c r="BS60" s="176">
        <v>89012561</v>
      </c>
      <c r="BT60" s="176">
        <v>4000000</v>
      </c>
      <c r="BU60" s="176">
        <v>11364000</v>
      </c>
      <c r="BV60" s="176">
        <v>20220842</v>
      </c>
      <c r="BW60" s="176">
        <v>2900000</v>
      </c>
      <c r="BX60" s="176">
        <v>11759077</v>
      </c>
      <c r="BY60" s="176">
        <v>43212464</v>
      </c>
      <c r="BZ60" s="176">
        <v>5130055</v>
      </c>
      <c r="CA60" s="176">
        <v>26536929</v>
      </c>
      <c r="CB60" s="176">
        <v>7873240</v>
      </c>
      <c r="CC60" s="176">
        <v>13305000</v>
      </c>
      <c r="CD60" s="176">
        <v>15834840</v>
      </c>
      <c r="CE60" s="176">
        <v>40407217</v>
      </c>
      <c r="CF60" s="176">
        <v>16210603</v>
      </c>
      <c r="CG60" s="176">
        <v>12816353</v>
      </c>
      <c r="CH60" s="176">
        <v>10874868</v>
      </c>
      <c r="CI60" s="176">
        <v>11922530</v>
      </c>
      <c r="CJ60" s="176">
        <v>13056771</v>
      </c>
      <c r="CK60" s="176">
        <v>12733840</v>
      </c>
      <c r="CL60" s="176">
        <v>1030385</v>
      </c>
      <c r="CM60" s="176">
        <v>12794494</v>
      </c>
      <c r="CN60" s="176">
        <v>592595</v>
      </c>
      <c r="CO60" s="176">
        <v>112254460</v>
      </c>
      <c r="CP60" s="176">
        <v>8432436</v>
      </c>
      <c r="CQ60" s="176">
        <v>525073614</v>
      </c>
      <c r="CR60" s="176">
        <v>5083331</v>
      </c>
      <c r="CS60" s="176">
        <v>1735000</v>
      </c>
      <c r="CT60" s="176">
        <v>13864547</v>
      </c>
      <c r="CU60" s="176">
        <v>21115695</v>
      </c>
      <c r="CV60">
        <v>12369284</v>
      </c>
      <c r="CW60">
        <v>22461930</v>
      </c>
      <c r="CX60">
        <v>7217959</v>
      </c>
      <c r="CY60">
        <v>3409021</v>
      </c>
    </row>
    <row r="61" spans="1:103" x14ac:dyDescent="0.3">
      <c r="A61" s="151">
        <v>148</v>
      </c>
      <c r="B61" s="176" t="s">
        <v>906</v>
      </c>
      <c r="C61" s="176"/>
      <c r="D61" s="176">
        <v>13842815</v>
      </c>
      <c r="E61" s="176">
        <v>2088866</v>
      </c>
      <c r="F61" s="176">
        <v>522255</v>
      </c>
      <c r="G61" s="176"/>
      <c r="H61" s="176">
        <v>785342</v>
      </c>
      <c r="I61" s="176">
        <v>2165375</v>
      </c>
      <c r="J61" s="176">
        <v>1270878</v>
      </c>
      <c r="K61" s="176">
        <v>0</v>
      </c>
      <c r="L61" s="176">
        <v>210225</v>
      </c>
      <c r="M61" s="176">
        <v>35395835</v>
      </c>
      <c r="N61" s="176">
        <v>27837613</v>
      </c>
      <c r="O61" s="176">
        <v>3362119</v>
      </c>
      <c r="P61" s="176">
        <v>38466081</v>
      </c>
      <c r="Q61" s="176">
        <v>11654491</v>
      </c>
      <c r="R61" s="176">
        <v>0</v>
      </c>
      <c r="S61" s="176">
        <v>1092701</v>
      </c>
      <c r="T61" s="176"/>
      <c r="U61" s="176">
        <v>14592817</v>
      </c>
      <c r="V61" s="176">
        <v>0</v>
      </c>
      <c r="W61" s="176"/>
      <c r="X61" s="176">
        <v>200000</v>
      </c>
      <c r="Y61" s="176">
        <v>35000</v>
      </c>
      <c r="Z61" s="176">
        <v>2850000</v>
      </c>
      <c r="AA61" s="176">
        <v>1553065</v>
      </c>
      <c r="AB61" s="176">
        <v>1994967</v>
      </c>
      <c r="AC61" s="176">
        <v>11521907</v>
      </c>
      <c r="AD61" s="176">
        <v>1835000</v>
      </c>
      <c r="AE61" s="176">
        <v>2189872</v>
      </c>
      <c r="AF61" s="176">
        <v>6188418</v>
      </c>
      <c r="AG61" s="176">
        <v>2650314</v>
      </c>
      <c r="AH61" s="176">
        <v>187333</v>
      </c>
      <c r="AI61" s="176">
        <v>32074356</v>
      </c>
      <c r="AJ61" s="176">
        <v>652627</v>
      </c>
      <c r="AK61" s="176">
        <v>61427638</v>
      </c>
      <c r="AL61" s="176">
        <v>2246634</v>
      </c>
      <c r="AM61" s="176">
        <v>20047162</v>
      </c>
      <c r="AN61" s="176">
        <v>469355</v>
      </c>
      <c r="AO61" s="176">
        <v>0</v>
      </c>
      <c r="AP61" s="176">
        <v>1535995</v>
      </c>
      <c r="AQ61" s="176">
        <v>841256</v>
      </c>
      <c r="AR61" s="176">
        <v>8159629</v>
      </c>
      <c r="AS61" s="176">
        <v>942106</v>
      </c>
      <c r="AT61" s="176">
        <v>17408013</v>
      </c>
      <c r="AU61" s="176">
        <v>3354442</v>
      </c>
      <c r="AV61" s="176">
        <v>40112565</v>
      </c>
      <c r="AW61" s="176">
        <v>0</v>
      </c>
      <c r="AX61" s="176">
        <v>1210590</v>
      </c>
      <c r="AY61" s="176"/>
      <c r="AZ61" s="176">
        <v>31350217</v>
      </c>
      <c r="BA61" s="176">
        <v>2781376</v>
      </c>
      <c r="BB61" s="176">
        <v>800000</v>
      </c>
      <c r="BC61" s="176">
        <v>336367</v>
      </c>
      <c r="BD61" s="176">
        <v>1858810</v>
      </c>
      <c r="BE61" s="176">
        <v>240177</v>
      </c>
      <c r="BF61" s="176">
        <v>6169568</v>
      </c>
      <c r="BG61" s="176">
        <v>2471030</v>
      </c>
      <c r="BH61" s="176">
        <v>4585278</v>
      </c>
      <c r="BI61" s="176">
        <v>1413617</v>
      </c>
      <c r="BJ61" s="176">
        <v>6150528</v>
      </c>
      <c r="BK61" s="176">
        <v>252390058</v>
      </c>
      <c r="BL61" s="176">
        <v>1054475</v>
      </c>
      <c r="BM61" s="176">
        <v>4239587</v>
      </c>
      <c r="BN61" s="176">
        <v>36571428</v>
      </c>
      <c r="BO61" s="176">
        <v>1396890</v>
      </c>
      <c r="BP61" s="176">
        <v>10010907</v>
      </c>
      <c r="BQ61" s="176">
        <v>357050</v>
      </c>
      <c r="BR61" s="176">
        <v>36016296</v>
      </c>
      <c r="BS61" s="176">
        <v>34985448</v>
      </c>
      <c r="BT61" s="176">
        <v>375000</v>
      </c>
      <c r="BU61" s="176">
        <v>2073400</v>
      </c>
      <c r="BV61" s="176">
        <v>2417084</v>
      </c>
      <c r="BW61" s="176">
        <v>0</v>
      </c>
      <c r="BX61" s="176">
        <v>11759077</v>
      </c>
      <c r="BY61" s="176">
        <v>5115697</v>
      </c>
      <c r="BZ61" s="176">
        <v>312000</v>
      </c>
      <c r="CA61" s="176">
        <v>29968894</v>
      </c>
      <c r="CB61" s="176">
        <v>2350255</v>
      </c>
      <c r="CC61" s="176">
        <v>6037399</v>
      </c>
      <c r="CD61" s="176">
        <v>2291999</v>
      </c>
      <c r="CE61" s="176">
        <v>3902504</v>
      </c>
      <c r="CF61" s="176">
        <v>18891722</v>
      </c>
      <c r="CG61" s="176">
        <v>3157641</v>
      </c>
      <c r="CH61" s="176">
        <v>385000</v>
      </c>
      <c r="CI61" s="176">
        <v>3445000</v>
      </c>
      <c r="CJ61" s="176">
        <v>1524000</v>
      </c>
      <c r="CK61" s="176">
        <v>2295539</v>
      </c>
      <c r="CL61" s="176">
        <v>1400936</v>
      </c>
      <c r="CM61" s="176">
        <v>3047262</v>
      </c>
      <c r="CN61" s="176">
        <v>106817</v>
      </c>
      <c r="CO61" s="176">
        <v>27135785</v>
      </c>
      <c r="CP61" s="176">
        <v>625000</v>
      </c>
      <c r="CQ61" s="176">
        <v>241950336</v>
      </c>
      <c r="CR61" s="176">
        <v>309884</v>
      </c>
      <c r="CS61" s="176">
        <v>87407</v>
      </c>
      <c r="CT61" s="176">
        <v>1854115</v>
      </c>
      <c r="CU61" s="176">
        <v>2165045</v>
      </c>
      <c r="CV61">
        <v>2769356</v>
      </c>
      <c r="CW61">
        <v>1948475</v>
      </c>
      <c r="CX61">
        <v>502816</v>
      </c>
      <c r="CY61">
        <v>437066</v>
      </c>
    </row>
    <row r="62" spans="1:103" x14ac:dyDescent="0.3">
      <c r="A62" s="151">
        <v>149</v>
      </c>
      <c r="B62" s="176" t="s">
        <v>907</v>
      </c>
      <c r="C62" s="176"/>
      <c r="D62" s="176">
        <v>0</v>
      </c>
      <c r="E62" s="176">
        <v>0</v>
      </c>
      <c r="F62" s="176">
        <v>0</v>
      </c>
      <c r="G62" s="176"/>
      <c r="H62" s="176">
        <v>0</v>
      </c>
      <c r="I62" s="176">
        <v>0</v>
      </c>
      <c r="J62" s="176">
        <v>0</v>
      </c>
      <c r="K62" s="176">
        <v>0</v>
      </c>
      <c r="L62" s="176">
        <v>0</v>
      </c>
      <c r="M62" s="176">
        <v>0</v>
      </c>
      <c r="N62" s="176"/>
      <c r="O62" s="176">
        <v>0</v>
      </c>
      <c r="P62" s="176">
        <v>0</v>
      </c>
      <c r="Q62" s="176">
        <v>0</v>
      </c>
      <c r="R62" s="176">
        <v>0</v>
      </c>
      <c r="S62" s="176">
        <v>0</v>
      </c>
      <c r="T62" s="176"/>
      <c r="U62" s="176">
        <v>0</v>
      </c>
      <c r="V62" s="176">
        <v>0</v>
      </c>
      <c r="W62" s="176"/>
      <c r="X62" s="176">
        <v>0</v>
      </c>
      <c r="Y62" s="176">
        <v>0</v>
      </c>
      <c r="Z62" s="176">
        <v>0</v>
      </c>
      <c r="AA62" s="176">
        <v>0</v>
      </c>
      <c r="AB62" s="176">
        <v>0</v>
      </c>
      <c r="AC62" s="176">
        <v>0</v>
      </c>
      <c r="AD62" s="176">
        <v>0</v>
      </c>
      <c r="AE62" s="176">
        <v>0</v>
      </c>
      <c r="AF62" s="176">
        <v>0</v>
      </c>
      <c r="AG62" s="176">
        <v>0</v>
      </c>
      <c r="AH62" s="176">
        <v>0</v>
      </c>
      <c r="AI62" s="176">
        <v>0</v>
      </c>
      <c r="AJ62" s="176">
        <v>0</v>
      </c>
      <c r="AK62" s="176">
        <v>0</v>
      </c>
      <c r="AL62" s="176">
        <v>0</v>
      </c>
      <c r="AM62" s="176">
        <v>0</v>
      </c>
      <c r="AN62" s="176">
        <v>0</v>
      </c>
      <c r="AO62" s="176">
        <v>0</v>
      </c>
      <c r="AP62" s="176">
        <v>0</v>
      </c>
      <c r="AQ62" s="176">
        <v>0</v>
      </c>
      <c r="AR62" s="176">
        <v>0</v>
      </c>
      <c r="AS62" s="176">
        <v>0</v>
      </c>
      <c r="AT62" s="176">
        <v>0</v>
      </c>
      <c r="AU62" s="176">
        <v>0</v>
      </c>
      <c r="AV62" s="176">
        <v>0</v>
      </c>
      <c r="AW62" s="176">
        <v>0</v>
      </c>
      <c r="AX62" s="176">
        <v>0</v>
      </c>
      <c r="AY62" s="176"/>
      <c r="AZ62" s="176">
        <v>0</v>
      </c>
      <c r="BA62" s="176">
        <v>0</v>
      </c>
      <c r="BB62" s="176">
        <v>0</v>
      </c>
      <c r="BC62" s="176">
        <v>0</v>
      </c>
      <c r="BD62" s="176">
        <v>0</v>
      </c>
      <c r="BE62" s="176">
        <v>0</v>
      </c>
      <c r="BF62" s="176">
        <v>0</v>
      </c>
      <c r="BG62" s="176">
        <v>0</v>
      </c>
      <c r="BH62" s="176">
        <v>0</v>
      </c>
      <c r="BI62" s="176">
        <v>0</v>
      </c>
      <c r="BJ62" s="176">
        <v>0</v>
      </c>
      <c r="BK62" s="176">
        <v>0</v>
      </c>
      <c r="BL62" s="176">
        <v>0</v>
      </c>
      <c r="BM62" s="176">
        <v>0</v>
      </c>
      <c r="BN62" s="176">
        <v>0</v>
      </c>
      <c r="BO62" s="176">
        <v>0</v>
      </c>
      <c r="BP62" s="176">
        <v>0</v>
      </c>
      <c r="BQ62" s="176">
        <v>0</v>
      </c>
      <c r="BR62" s="176">
        <v>0</v>
      </c>
      <c r="BS62" s="176">
        <v>0</v>
      </c>
      <c r="BT62" s="176">
        <v>0</v>
      </c>
      <c r="BU62" s="176">
        <v>0</v>
      </c>
      <c r="BV62" s="176">
        <v>0</v>
      </c>
      <c r="BW62" s="176">
        <v>0</v>
      </c>
      <c r="BX62" s="176">
        <v>0</v>
      </c>
      <c r="BY62" s="176">
        <v>0</v>
      </c>
      <c r="BZ62" s="176">
        <v>0</v>
      </c>
      <c r="CA62" s="176">
        <v>0</v>
      </c>
      <c r="CB62" s="176">
        <v>0</v>
      </c>
      <c r="CC62" s="176">
        <v>0</v>
      </c>
      <c r="CD62" s="176">
        <v>0</v>
      </c>
      <c r="CE62" s="176">
        <v>0</v>
      </c>
      <c r="CF62" s="176">
        <v>0</v>
      </c>
      <c r="CG62" s="176">
        <v>0</v>
      </c>
      <c r="CH62" s="176">
        <v>0</v>
      </c>
      <c r="CI62" s="176">
        <v>0</v>
      </c>
      <c r="CJ62" s="176">
        <v>0</v>
      </c>
      <c r="CK62" s="176">
        <v>0</v>
      </c>
      <c r="CL62" s="176">
        <v>0</v>
      </c>
      <c r="CM62" s="176">
        <v>0</v>
      </c>
      <c r="CN62" s="176">
        <v>0</v>
      </c>
      <c r="CO62" s="176">
        <v>0</v>
      </c>
      <c r="CP62" s="176">
        <v>0</v>
      </c>
      <c r="CQ62" s="176">
        <v>0</v>
      </c>
      <c r="CR62" s="176">
        <v>0</v>
      </c>
      <c r="CS62" s="176">
        <v>0</v>
      </c>
      <c r="CT62" s="176">
        <v>0</v>
      </c>
      <c r="CU62" s="176">
        <v>0</v>
      </c>
      <c r="CV62">
        <v>0</v>
      </c>
      <c r="CW62">
        <v>0</v>
      </c>
      <c r="CX62">
        <v>0</v>
      </c>
      <c r="CY62">
        <v>0</v>
      </c>
    </row>
    <row r="63" spans="1:103" x14ac:dyDescent="0.3">
      <c r="A63" s="151">
        <v>150</v>
      </c>
      <c r="B63" s="176" t="s">
        <v>908</v>
      </c>
      <c r="C63" s="176"/>
      <c r="D63" s="176">
        <v>0</v>
      </c>
      <c r="E63" s="176">
        <v>0</v>
      </c>
      <c r="F63" s="176">
        <v>0</v>
      </c>
      <c r="G63" s="176"/>
      <c r="H63" s="176">
        <v>0</v>
      </c>
      <c r="I63" s="176">
        <v>0</v>
      </c>
      <c r="J63" s="176">
        <v>0</v>
      </c>
      <c r="K63" s="176">
        <v>0</v>
      </c>
      <c r="L63" s="176">
        <v>0</v>
      </c>
      <c r="M63" s="176">
        <v>0</v>
      </c>
      <c r="N63" s="176"/>
      <c r="O63" s="176">
        <v>0</v>
      </c>
      <c r="P63" s="176">
        <v>0</v>
      </c>
      <c r="Q63" s="176">
        <v>0</v>
      </c>
      <c r="R63" s="176">
        <v>0</v>
      </c>
      <c r="S63" s="176">
        <v>0</v>
      </c>
      <c r="T63" s="176"/>
      <c r="U63" s="176">
        <v>0</v>
      </c>
      <c r="V63" s="176">
        <v>0</v>
      </c>
      <c r="W63" s="176"/>
      <c r="X63" s="176">
        <v>0</v>
      </c>
      <c r="Y63" s="176">
        <v>0</v>
      </c>
      <c r="Z63" s="176">
        <v>0</v>
      </c>
      <c r="AA63" s="176">
        <v>0</v>
      </c>
      <c r="AB63" s="176">
        <v>0</v>
      </c>
      <c r="AC63" s="176">
        <v>0</v>
      </c>
      <c r="AD63" s="176">
        <v>0</v>
      </c>
      <c r="AE63" s="176">
        <v>0</v>
      </c>
      <c r="AF63" s="176">
        <v>0</v>
      </c>
      <c r="AG63" s="176">
        <v>0</v>
      </c>
      <c r="AH63" s="176">
        <v>0</v>
      </c>
      <c r="AI63" s="176">
        <v>0</v>
      </c>
      <c r="AJ63" s="176">
        <v>0</v>
      </c>
      <c r="AK63" s="176">
        <v>0</v>
      </c>
      <c r="AL63" s="176">
        <v>0</v>
      </c>
      <c r="AM63" s="176">
        <v>0</v>
      </c>
      <c r="AN63" s="176">
        <v>0</v>
      </c>
      <c r="AO63" s="176">
        <v>0</v>
      </c>
      <c r="AP63" s="176">
        <v>0</v>
      </c>
      <c r="AQ63" s="176">
        <v>0</v>
      </c>
      <c r="AR63" s="176">
        <v>0</v>
      </c>
      <c r="AS63" s="176">
        <v>0</v>
      </c>
      <c r="AT63" s="176">
        <v>0</v>
      </c>
      <c r="AU63" s="176">
        <v>0</v>
      </c>
      <c r="AV63" s="176">
        <v>0</v>
      </c>
      <c r="AW63" s="176">
        <v>0</v>
      </c>
      <c r="AX63" s="176">
        <v>0</v>
      </c>
      <c r="AY63" s="176"/>
      <c r="AZ63" s="176">
        <v>0</v>
      </c>
      <c r="BA63" s="176">
        <v>0</v>
      </c>
      <c r="BB63" s="176">
        <v>0</v>
      </c>
      <c r="BC63" s="176">
        <v>0</v>
      </c>
      <c r="BD63" s="176">
        <v>0</v>
      </c>
      <c r="BE63" s="176">
        <v>0</v>
      </c>
      <c r="BF63" s="176">
        <v>0</v>
      </c>
      <c r="BG63" s="176">
        <v>0</v>
      </c>
      <c r="BH63" s="176">
        <v>0</v>
      </c>
      <c r="BI63" s="176">
        <v>0</v>
      </c>
      <c r="BJ63" s="176">
        <v>0</v>
      </c>
      <c r="BK63" s="176">
        <v>0</v>
      </c>
      <c r="BL63" s="176">
        <v>0</v>
      </c>
      <c r="BM63" s="176">
        <v>0</v>
      </c>
      <c r="BN63" s="176">
        <v>0</v>
      </c>
      <c r="BO63" s="176">
        <v>0</v>
      </c>
      <c r="BP63" s="176">
        <v>0</v>
      </c>
      <c r="BQ63" s="176">
        <v>0</v>
      </c>
      <c r="BR63" s="176">
        <v>0</v>
      </c>
      <c r="BS63" s="176">
        <v>0</v>
      </c>
      <c r="BT63" s="176">
        <v>0</v>
      </c>
      <c r="BU63" s="176">
        <v>0</v>
      </c>
      <c r="BV63" s="176">
        <v>0</v>
      </c>
      <c r="BW63" s="176">
        <v>0</v>
      </c>
      <c r="BX63" s="176">
        <v>0</v>
      </c>
      <c r="BY63" s="176">
        <v>0</v>
      </c>
      <c r="BZ63" s="176">
        <v>0</v>
      </c>
      <c r="CA63" s="176">
        <v>0</v>
      </c>
      <c r="CB63" s="176">
        <v>0</v>
      </c>
      <c r="CC63" s="176">
        <v>0</v>
      </c>
      <c r="CD63" s="176">
        <v>0</v>
      </c>
      <c r="CE63" s="176">
        <v>0</v>
      </c>
      <c r="CF63" s="176">
        <v>0</v>
      </c>
      <c r="CG63" s="176">
        <v>0</v>
      </c>
      <c r="CH63" s="176">
        <v>0</v>
      </c>
      <c r="CI63" s="176">
        <v>0</v>
      </c>
      <c r="CJ63" s="176">
        <v>0</v>
      </c>
      <c r="CK63" s="176">
        <v>0</v>
      </c>
      <c r="CL63" s="176">
        <v>0</v>
      </c>
      <c r="CM63" s="176">
        <v>0</v>
      </c>
      <c r="CN63" s="176">
        <v>0</v>
      </c>
      <c r="CO63" s="176">
        <v>0</v>
      </c>
      <c r="CP63" s="176">
        <v>0</v>
      </c>
      <c r="CQ63" s="176">
        <v>0</v>
      </c>
      <c r="CR63" s="176">
        <v>0</v>
      </c>
      <c r="CS63" s="176">
        <v>0</v>
      </c>
      <c r="CT63" s="176">
        <v>0</v>
      </c>
      <c r="CU63" s="176">
        <v>0</v>
      </c>
      <c r="CV63">
        <v>0</v>
      </c>
      <c r="CW63">
        <v>0</v>
      </c>
      <c r="CX63">
        <v>0</v>
      </c>
      <c r="CY63">
        <v>0</v>
      </c>
    </row>
    <row r="64" spans="1:103" x14ac:dyDescent="0.3">
      <c r="A64" s="151">
        <v>171</v>
      </c>
      <c r="B64" s="176" t="s">
        <v>193</v>
      </c>
      <c r="C64" s="176"/>
      <c r="D64" s="176">
        <v>9252359</v>
      </c>
      <c r="E64" s="176">
        <v>4551027</v>
      </c>
      <c r="F64" s="176">
        <v>1269780</v>
      </c>
      <c r="G64" s="176"/>
      <c r="H64" s="176">
        <v>6474635</v>
      </c>
      <c r="I64" s="176">
        <v>1468008</v>
      </c>
      <c r="J64" s="176">
        <v>2530334</v>
      </c>
      <c r="K64" s="176">
        <v>3080092</v>
      </c>
      <c r="L64" s="176">
        <v>2976414</v>
      </c>
      <c r="M64" s="176">
        <v>15545524</v>
      </c>
      <c r="N64" s="176">
        <v>51328900</v>
      </c>
      <c r="O64" s="176">
        <v>8079465</v>
      </c>
      <c r="P64" s="176">
        <v>48611638</v>
      </c>
      <c r="Q64" s="176">
        <v>6216298</v>
      </c>
      <c r="R64" s="176">
        <v>709386</v>
      </c>
      <c r="S64" s="176">
        <v>4570836</v>
      </c>
      <c r="T64" s="176"/>
      <c r="U64" s="176">
        <v>19036906</v>
      </c>
      <c r="V64" s="176">
        <v>16927676</v>
      </c>
      <c r="W64" s="176"/>
      <c r="X64" s="176">
        <v>1718331</v>
      </c>
      <c r="Y64" s="176">
        <v>1977816</v>
      </c>
      <c r="Z64" s="176">
        <v>0</v>
      </c>
      <c r="AA64" s="176">
        <v>2027482</v>
      </c>
      <c r="AB64" s="176">
        <v>7176590</v>
      </c>
      <c r="AC64" s="176">
        <v>12701139</v>
      </c>
      <c r="AD64" s="176">
        <v>3039211</v>
      </c>
      <c r="AE64" s="176">
        <v>23158887</v>
      </c>
      <c r="AF64" s="176">
        <v>13426073</v>
      </c>
      <c r="AG64" s="176">
        <v>8530425</v>
      </c>
      <c r="AH64" s="176">
        <v>4630734</v>
      </c>
      <c r="AI64" s="176">
        <v>62532504</v>
      </c>
      <c r="AJ64" s="176">
        <v>4347420</v>
      </c>
      <c r="AK64" s="176">
        <v>83618463</v>
      </c>
      <c r="AL64" s="176">
        <v>8504423</v>
      </c>
      <c r="AM64" s="176">
        <v>32860308</v>
      </c>
      <c r="AN64" s="176">
        <v>1262788</v>
      </c>
      <c r="AO64" s="176">
        <v>437315</v>
      </c>
      <c r="AP64" s="176">
        <v>12340867</v>
      </c>
      <c r="AQ64" s="176">
        <v>1235162</v>
      </c>
      <c r="AR64" s="176">
        <v>90240562</v>
      </c>
      <c r="AS64" s="176">
        <v>6108012</v>
      </c>
      <c r="AT64" s="176">
        <v>16514161</v>
      </c>
      <c r="AU64" s="176">
        <v>9068659</v>
      </c>
      <c r="AV64" s="176">
        <v>22962260</v>
      </c>
      <c r="AW64" s="176">
        <v>1904996</v>
      </c>
      <c r="AX64" s="176">
        <v>17121655</v>
      </c>
      <c r="AY64" s="176"/>
      <c r="AZ64" s="176">
        <v>27670682</v>
      </c>
      <c r="BA64" s="176">
        <v>4329491</v>
      </c>
      <c r="BB64" s="176">
        <v>38648832</v>
      </c>
      <c r="BC64" s="176">
        <v>1084836</v>
      </c>
      <c r="BD64" s="176">
        <v>11561345</v>
      </c>
      <c r="BE64" s="176">
        <v>6443389</v>
      </c>
      <c r="BF64" s="176">
        <v>15135650</v>
      </c>
      <c r="BG64" s="176">
        <v>4004685</v>
      </c>
      <c r="BH64" s="176">
        <v>1261324</v>
      </c>
      <c r="BI64" s="176">
        <v>763432</v>
      </c>
      <c r="BJ64" s="176">
        <v>2821619</v>
      </c>
      <c r="BK64" s="176">
        <v>212334590</v>
      </c>
      <c r="BL64" s="176">
        <v>218843</v>
      </c>
      <c r="BM64" s="176">
        <v>70744727</v>
      </c>
      <c r="BN64" s="176">
        <v>20635076</v>
      </c>
      <c r="BO64" s="176">
        <v>6015962</v>
      </c>
      <c r="BP64" s="176">
        <v>67443617</v>
      </c>
      <c r="BQ64" s="176">
        <v>1549751</v>
      </c>
      <c r="BR64" s="176">
        <v>12546591</v>
      </c>
      <c r="BS64" s="176">
        <v>35869190</v>
      </c>
      <c r="BT64" s="176">
        <v>1034928</v>
      </c>
      <c r="BU64" s="176">
        <v>4640116</v>
      </c>
      <c r="BV64" s="176">
        <v>11988595</v>
      </c>
      <c r="BW64" s="176">
        <v>1279504</v>
      </c>
      <c r="BX64" s="176">
        <v>2044631</v>
      </c>
      <c r="BY64" s="176">
        <v>18699483</v>
      </c>
      <c r="BZ64" s="176">
        <v>13126813</v>
      </c>
      <c r="CA64" s="176">
        <v>13972627</v>
      </c>
      <c r="CB64" s="176">
        <v>3919098</v>
      </c>
      <c r="CC64" s="176">
        <v>6050897</v>
      </c>
      <c r="CD64" s="176">
        <v>10551203</v>
      </c>
      <c r="CE64" s="176">
        <v>10218884</v>
      </c>
      <c r="CF64" s="176">
        <v>7882069</v>
      </c>
      <c r="CG64" s="176">
        <v>9440882</v>
      </c>
      <c r="CH64" s="176">
        <v>3861400</v>
      </c>
      <c r="CI64" s="176">
        <v>12851556</v>
      </c>
      <c r="CJ64" s="176">
        <v>5015373</v>
      </c>
      <c r="CK64" s="176">
        <v>7041563</v>
      </c>
      <c r="CL64" s="176">
        <v>2225430</v>
      </c>
      <c r="CM64" s="176">
        <v>579264</v>
      </c>
      <c r="CN64" s="176">
        <v>272755</v>
      </c>
      <c r="CO64" s="176">
        <v>50024597</v>
      </c>
      <c r="CP64" s="176">
        <v>2067455</v>
      </c>
      <c r="CQ64" s="176">
        <v>348462683</v>
      </c>
      <c r="CR64" s="176">
        <v>1164632</v>
      </c>
      <c r="CS64" s="176">
        <v>125462</v>
      </c>
      <c r="CT64" s="176">
        <v>6676631</v>
      </c>
      <c r="CU64" s="176">
        <v>5573536</v>
      </c>
      <c r="CV64">
        <v>4263918</v>
      </c>
      <c r="CW64">
        <v>3085010</v>
      </c>
      <c r="CX64">
        <v>4075633</v>
      </c>
      <c r="CY64">
        <v>1729825</v>
      </c>
    </row>
    <row r="65" spans="1:103" x14ac:dyDescent="0.3">
      <c r="A65" s="151">
        <v>191</v>
      </c>
      <c r="B65" s="176" t="s">
        <v>209</v>
      </c>
      <c r="C65" s="176"/>
      <c r="D65" s="176">
        <v>0</v>
      </c>
      <c r="E65" s="176">
        <v>584012</v>
      </c>
      <c r="F65" s="176">
        <v>0</v>
      </c>
      <c r="G65" s="176"/>
      <c r="H65" s="176">
        <v>0</v>
      </c>
      <c r="I65" s="176">
        <v>0</v>
      </c>
      <c r="J65" s="176">
        <v>1936694</v>
      </c>
      <c r="K65" s="176">
        <v>169753</v>
      </c>
      <c r="L65" s="176">
        <v>0</v>
      </c>
      <c r="M65" s="176">
        <v>6877930</v>
      </c>
      <c r="N65" s="176"/>
      <c r="O65" s="176">
        <v>518142</v>
      </c>
      <c r="P65" s="176">
        <v>0</v>
      </c>
      <c r="Q65" s="176">
        <v>0</v>
      </c>
      <c r="R65" s="176">
        <v>0</v>
      </c>
      <c r="S65" s="176">
        <v>0</v>
      </c>
      <c r="T65" s="176"/>
      <c r="U65" s="176">
        <v>0</v>
      </c>
      <c r="V65" s="176">
        <v>0</v>
      </c>
      <c r="W65" s="176"/>
      <c r="X65" s="176">
        <v>0</v>
      </c>
      <c r="Y65" s="176">
        <v>0</v>
      </c>
      <c r="Z65" s="176">
        <v>0</v>
      </c>
      <c r="AA65" s="176">
        <v>2055843</v>
      </c>
      <c r="AB65" s="176">
        <v>0</v>
      </c>
      <c r="AC65" s="176">
        <v>0</v>
      </c>
      <c r="AD65" s="176">
        <v>0</v>
      </c>
      <c r="AE65" s="176">
        <v>0</v>
      </c>
      <c r="AF65" s="176">
        <v>0</v>
      </c>
      <c r="AG65" s="176">
        <v>50000</v>
      </c>
      <c r="AH65" s="176">
        <v>0</v>
      </c>
      <c r="AI65" s="176">
        <v>5805</v>
      </c>
      <c r="AJ65" s="176">
        <v>1675061</v>
      </c>
      <c r="AK65" s="176">
        <v>0</v>
      </c>
      <c r="AL65" s="176">
        <v>104329</v>
      </c>
      <c r="AM65" s="176">
        <v>0</v>
      </c>
      <c r="AN65" s="176">
        <v>0</v>
      </c>
      <c r="AO65" s="176">
        <v>0</v>
      </c>
      <c r="AP65" s="176">
        <v>0</v>
      </c>
      <c r="AQ65" s="176">
        <v>0</v>
      </c>
      <c r="AR65" s="176">
        <v>0</v>
      </c>
      <c r="AS65" s="176">
        <v>0</v>
      </c>
      <c r="AT65" s="176">
        <v>4138486</v>
      </c>
      <c r="AU65" s="176">
        <v>0</v>
      </c>
      <c r="AV65" s="176">
        <v>0</v>
      </c>
      <c r="AW65" s="176">
        <v>0</v>
      </c>
      <c r="AX65" s="176">
        <v>0</v>
      </c>
      <c r="AY65" s="176"/>
      <c r="AZ65" s="176">
        <v>0</v>
      </c>
      <c r="BA65" s="176">
        <v>0</v>
      </c>
      <c r="BB65" s="176">
        <v>18904189</v>
      </c>
      <c r="BC65" s="176">
        <v>245165</v>
      </c>
      <c r="BD65" s="176">
        <v>0</v>
      </c>
      <c r="BE65" s="176">
        <v>0</v>
      </c>
      <c r="BF65" s="176">
        <v>1903130</v>
      </c>
      <c r="BG65" s="176">
        <v>0</v>
      </c>
      <c r="BH65" s="176">
        <v>0</v>
      </c>
      <c r="BI65" s="176">
        <v>400</v>
      </c>
      <c r="BJ65" s="176">
        <v>0</v>
      </c>
      <c r="BK65" s="176">
        <v>0</v>
      </c>
      <c r="BL65" s="176">
        <v>0</v>
      </c>
      <c r="BM65" s="176">
        <v>1130497</v>
      </c>
      <c r="BN65" s="176">
        <v>961790</v>
      </c>
      <c r="BO65" s="176">
        <v>439340</v>
      </c>
      <c r="BP65" s="176">
        <v>0</v>
      </c>
      <c r="BQ65" s="176">
        <v>190636</v>
      </c>
      <c r="BR65" s="176">
        <v>0</v>
      </c>
      <c r="BS65" s="176">
        <v>0</v>
      </c>
      <c r="BT65" s="176">
        <v>0</v>
      </c>
      <c r="BU65" s="176">
        <v>106800</v>
      </c>
      <c r="BV65" s="176">
        <v>0</v>
      </c>
      <c r="BW65" s="176">
        <v>0</v>
      </c>
      <c r="BX65" s="176">
        <v>0</v>
      </c>
      <c r="BY65" s="176">
        <v>0</v>
      </c>
      <c r="BZ65" s="176">
        <v>0</v>
      </c>
      <c r="CA65" s="176">
        <v>0</v>
      </c>
      <c r="CB65" s="176">
        <v>0</v>
      </c>
      <c r="CC65" s="176">
        <v>18101</v>
      </c>
      <c r="CD65" s="176">
        <v>0</v>
      </c>
      <c r="CE65" s="176">
        <v>0</v>
      </c>
      <c r="CF65" s="176">
        <v>0</v>
      </c>
      <c r="CG65" s="176">
        <v>886715</v>
      </c>
      <c r="CH65" s="176">
        <v>0</v>
      </c>
      <c r="CI65" s="176">
        <v>566386</v>
      </c>
      <c r="CJ65" s="176">
        <v>0</v>
      </c>
      <c r="CK65" s="176">
        <v>0</v>
      </c>
      <c r="CL65" s="176">
        <v>0</v>
      </c>
      <c r="CM65" s="176">
        <v>0</v>
      </c>
      <c r="CN65" s="176">
        <v>0</v>
      </c>
      <c r="CO65" s="176">
        <v>16088204</v>
      </c>
      <c r="CP65" s="176">
        <v>0</v>
      </c>
      <c r="CQ65" s="176">
        <v>0</v>
      </c>
      <c r="CR65" s="176">
        <v>220000</v>
      </c>
      <c r="CS65" s="176">
        <v>0</v>
      </c>
      <c r="CT65" s="176">
        <v>0</v>
      </c>
      <c r="CU65" s="176">
        <v>0</v>
      </c>
      <c r="CV65">
        <v>0</v>
      </c>
      <c r="CW65">
        <v>0</v>
      </c>
      <c r="CX65">
        <v>0</v>
      </c>
      <c r="CY65">
        <v>80134</v>
      </c>
    </row>
    <row r="66" spans="1:103" x14ac:dyDescent="0.3">
      <c r="A66" s="151">
        <v>192</v>
      </c>
      <c r="B66" s="176" t="s">
        <v>220</v>
      </c>
      <c r="C66" s="176"/>
      <c r="D66" s="176">
        <v>0</v>
      </c>
      <c r="E66" s="176">
        <v>0</v>
      </c>
      <c r="F66" s="176">
        <v>0</v>
      </c>
      <c r="G66" s="176"/>
      <c r="H66" s="176">
        <v>0</v>
      </c>
      <c r="I66" s="176">
        <v>0</v>
      </c>
      <c r="J66" s="176">
        <v>0</v>
      </c>
      <c r="K66" s="176">
        <v>0</v>
      </c>
      <c r="L66" s="176">
        <v>0</v>
      </c>
      <c r="M66" s="176">
        <v>0</v>
      </c>
      <c r="N66" s="176"/>
      <c r="O66" s="176">
        <v>0</v>
      </c>
      <c r="P66" s="176">
        <v>0</v>
      </c>
      <c r="Q66" s="176">
        <v>0</v>
      </c>
      <c r="R66" s="176">
        <v>0</v>
      </c>
      <c r="S66" s="176">
        <v>0</v>
      </c>
      <c r="T66" s="176"/>
      <c r="U66" s="176">
        <v>0</v>
      </c>
      <c r="V66" s="176">
        <v>0</v>
      </c>
      <c r="W66" s="176"/>
      <c r="X66" s="176">
        <v>0</v>
      </c>
      <c r="Y66" s="176">
        <v>0</v>
      </c>
      <c r="Z66" s="176">
        <v>0</v>
      </c>
      <c r="AA66" s="176">
        <v>0</v>
      </c>
      <c r="AB66" s="176">
        <v>0</v>
      </c>
      <c r="AC66" s="176">
        <v>0</v>
      </c>
      <c r="AD66" s="176">
        <v>0</v>
      </c>
      <c r="AE66" s="176">
        <v>0</v>
      </c>
      <c r="AF66" s="176">
        <v>0</v>
      </c>
      <c r="AG66" s="176">
        <v>0</v>
      </c>
      <c r="AH66" s="176">
        <v>0</v>
      </c>
      <c r="AI66" s="176">
        <v>0</v>
      </c>
      <c r="AJ66" s="176">
        <v>0</v>
      </c>
      <c r="AK66" s="176">
        <v>0</v>
      </c>
      <c r="AL66" s="176">
        <v>0</v>
      </c>
      <c r="AM66" s="176">
        <v>0</v>
      </c>
      <c r="AN66" s="176">
        <v>0</v>
      </c>
      <c r="AO66" s="176">
        <v>0</v>
      </c>
      <c r="AP66" s="176">
        <v>0</v>
      </c>
      <c r="AQ66" s="176">
        <v>0</v>
      </c>
      <c r="AR66" s="176">
        <v>0</v>
      </c>
      <c r="AS66" s="176">
        <v>0</v>
      </c>
      <c r="AT66" s="176">
        <v>0</v>
      </c>
      <c r="AU66" s="176">
        <v>0</v>
      </c>
      <c r="AV66" s="176">
        <v>0</v>
      </c>
      <c r="AW66" s="176">
        <v>0</v>
      </c>
      <c r="AX66" s="176">
        <v>0</v>
      </c>
      <c r="AY66" s="176"/>
      <c r="AZ66" s="176">
        <v>0</v>
      </c>
      <c r="BA66" s="176">
        <v>0</v>
      </c>
      <c r="BB66" s="176">
        <v>0</v>
      </c>
      <c r="BC66" s="176">
        <v>0</v>
      </c>
      <c r="BD66" s="176">
        <v>0</v>
      </c>
      <c r="BE66" s="176">
        <v>0</v>
      </c>
      <c r="BF66" s="176">
        <v>0</v>
      </c>
      <c r="BG66" s="176">
        <v>0</v>
      </c>
      <c r="BH66" s="176">
        <v>0</v>
      </c>
      <c r="BI66" s="176">
        <v>0</v>
      </c>
      <c r="BJ66" s="176">
        <v>0</v>
      </c>
      <c r="BK66" s="176">
        <v>0</v>
      </c>
      <c r="BL66" s="176">
        <v>0</v>
      </c>
      <c r="BM66" s="176">
        <v>0</v>
      </c>
      <c r="BN66" s="176">
        <v>0</v>
      </c>
      <c r="BO66" s="176">
        <v>0</v>
      </c>
      <c r="BP66" s="176">
        <v>0</v>
      </c>
      <c r="BQ66" s="176">
        <v>0</v>
      </c>
      <c r="BR66" s="176">
        <v>0</v>
      </c>
      <c r="BS66" s="176">
        <v>0</v>
      </c>
      <c r="BT66" s="176">
        <v>0</v>
      </c>
      <c r="BU66" s="176">
        <v>0</v>
      </c>
      <c r="BV66" s="176">
        <v>0</v>
      </c>
      <c r="BW66" s="176">
        <v>0</v>
      </c>
      <c r="BX66" s="176">
        <v>0</v>
      </c>
      <c r="BY66" s="176">
        <v>0</v>
      </c>
      <c r="BZ66" s="176">
        <v>0</v>
      </c>
      <c r="CA66" s="176">
        <v>0</v>
      </c>
      <c r="CB66" s="176">
        <v>0</v>
      </c>
      <c r="CC66" s="176">
        <v>0</v>
      </c>
      <c r="CD66" s="176">
        <v>0</v>
      </c>
      <c r="CE66" s="176">
        <v>0</v>
      </c>
      <c r="CF66" s="176">
        <v>0</v>
      </c>
      <c r="CG66" s="176">
        <v>0</v>
      </c>
      <c r="CH66" s="176">
        <v>0</v>
      </c>
      <c r="CI66" s="176">
        <v>0</v>
      </c>
      <c r="CJ66" s="176">
        <v>0</v>
      </c>
      <c r="CK66" s="176">
        <v>0</v>
      </c>
      <c r="CL66" s="176">
        <v>0</v>
      </c>
      <c r="CM66" s="176">
        <v>0</v>
      </c>
      <c r="CN66" s="176">
        <v>0</v>
      </c>
      <c r="CO66" s="176">
        <v>0</v>
      </c>
      <c r="CP66" s="176">
        <v>0</v>
      </c>
      <c r="CQ66" s="176">
        <v>0</v>
      </c>
      <c r="CR66" s="176">
        <v>0</v>
      </c>
      <c r="CS66" s="176">
        <v>0</v>
      </c>
      <c r="CT66" s="176">
        <v>0</v>
      </c>
      <c r="CU66" s="176">
        <v>0</v>
      </c>
      <c r="CV66">
        <v>0</v>
      </c>
      <c r="CW66">
        <v>0</v>
      </c>
      <c r="CX66">
        <v>0</v>
      </c>
      <c r="CY66">
        <v>0</v>
      </c>
    </row>
    <row r="67" spans="1:103" x14ac:dyDescent="0.3">
      <c r="A67" s="151">
        <v>193</v>
      </c>
      <c r="B67" s="176" t="s">
        <v>268</v>
      </c>
      <c r="C67" s="176"/>
      <c r="D67" s="176">
        <v>0</v>
      </c>
      <c r="E67" s="176">
        <v>0</v>
      </c>
      <c r="F67" s="176">
        <v>0</v>
      </c>
      <c r="G67" s="176"/>
      <c r="H67" s="176">
        <v>0</v>
      </c>
      <c r="I67" s="176">
        <v>0</v>
      </c>
      <c r="J67" s="176">
        <v>0</v>
      </c>
      <c r="K67" s="176">
        <v>0</v>
      </c>
      <c r="L67" s="176">
        <v>0</v>
      </c>
      <c r="M67" s="176">
        <v>0</v>
      </c>
      <c r="N67" s="176"/>
      <c r="O67" s="176">
        <v>0</v>
      </c>
      <c r="P67" s="176">
        <v>0</v>
      </c>
      <c r="Q67" s="176">
        <v>0</v>
      </c>
      <c r="R67" s="176">
        <v>0</v>
      </c>
      <c r="S67" s="176">
        <v>0</v>
      </c>
      <c r="T67" s="176"/>
      <c r="U67" s="176">
        <v>0</v>
      </c>
      <c r="V67" s="176">
        <v>0</v>
      </c>
      <c r="W67" s="176"/>
      <c r="X67" s="176">
        <v>0</v>
      </c>
      <c r="Y67" s="176">
        <v>0</v>
      </c>
      <c r="Z67" s="176">
        <v>0</v>
      </c>
      <c r="AA67" s="176">
        <v>0</v>
      </c>
      <c r="AB67" s="176">
        <v>0</v>
      </c>
      <c r="AC67" s="176">
        <v>0</v>
      </c>
      <c r="AD67" s="176">
        <v>0</v>
      </c>
      <c r="AE67" s="176">
        <v>0</v>
      </c>
      <c r="AF67" s="176">
        <v>0</v>
      </c>
      <c r="AG67" s="176">
        <v>0</v>
      </c>
      <c r="AH67" s="176">
        <v>0</v>
      </c>
      <c r="AI67" s="176">
        <v>0</v>
      </c>
      <c r="AJ67" s="176">
        <v>0</v>
      </c>
      <c r="AK67" s="176">
        <v>0</v>
      </c>
      <c r="AL67" s="176">
        <v>0</v>
      </c>
      <c r="AM67" s="176">
        <v>0</v>
      </c>
      <c r="AN67" s="176">
        <v>0</v>
      </c>
      <c r="AO67" s="176">
        <v>0</v>
      </c>
      <c r="AP67" s="176">
        <v>0</v>
      </c>
      <c r="AQ67" s="176">
        <v>0</v>
      </c>
      <c r="AR67" s="176">
        <v>0</v>
      </c>
      <c r="AS67" s="176">
        <v>0</v>
      </c>
      <c r="AT67" s="176">
        <v>0</v>
      </c>
      <c r="AU67" s="176">
        <v>0</v>
      </c>
      <c r="AV67" s="176">
        <v>0</v>
      </c>
      <c r="AW67" s="176">
        <v>0</v>
      </c>
      <c r="AX67" s="176">
        <v>0</v>
      </c>
      <c r="AY67" s="176"/>
      <c r="AZ67" s="176">
        <v>0</v>
      </c>
      <c r="BA67" s="176">
        <v>0</v>
      </c>
      <c r="BB67" s="176">
        <v>0</v>
      </c>
      <c r="BC67" s="176">
        <v>0</v>
      </c>
      <c r="BD67" s="176">
        <v>0</v>
      </c>
      <c r="BE67" s="176">
        <v>0</v>
      </c>
      <c r="BF67" s="176">
        <v>0</v>
      </c>
      <c r="BG67" s="176">
        <v>0</v>
      </c>
      <c r="BH67" s="176">
        <v>0</v>
      </c>
      <c r="BI67" s="176">
        <v>0</v>
      </c>
      <c r="BJ67" s="176">
        <v>0</v>
      </c>
      <c r="BK67" s="176">
        <v>0</v>
      </c>
      <c r="BL67" s="176">
        <v>0</v>
      </c>
      <c r="BM67" s="176">
        <v>0</v>
      </c>
      <c r="BN67" s="176">
        <v>0</v>
      </c>
      <c r="BO67" s="176">
        <v>0</v>
      </c>
      <c r="BP67" s="176">
        <v>0</v>
      </c>
      <c r="BQ67" s="176">
        <v>0</v>
      </c>
      <c r="BR67" s="176">
        <v>0</v>
      </c>
      <c r="BS67" s="176">
        <v>0</v>
      </c>
      <c r="BT67" s="176">
        <v>0</v>
      </c>
      <c r="BU67" s="176">
        <v>0</v>
      </c>
      <c r="BV67" s="176">
        <v>0</v>
      </c>
      <c r="BW67" s="176">
        <v>0</v>
      </c>
      <c r="BX67" s="176">
        <v>0</v>
      </c>
      <c r="BY67" s="176">
        <v>0</v>
      </c>
      <c r="BZ67" s="176">
        <v>0</v>
      </c>
      <c r="CA67" s="176">
        <v>0</v>
      </c>
      <c r="CB67" s="176">
        <v>0</v>
      </c>
      <c r="CC67" s="176">
        <v>0</v>
      </c>
      <c r="CD67" s="176">
        <v>0</v>
      </c>
      <c r="CE67" s="176">
        <v>0</v>
      </c>
      <c r="CF67" s="176">
        <v>0</v>
      </c>
      <c r="CG67" s="176">
        <v>0</v>
      </c>
      <c r="CH67" s="176">
        <v>0</v>
      </c>
      <c r="CI67" s="176">
        <v>0</v>
      </c>
      <c r="CJ67" s="176">
        <v>0</v>
      </c>
      <c r="CK67" s="176">
        <v>0</v>
      </c>
      <c r="CL67" s="176">
        <v>0</v>
      </c>
      <c r="CM67" s="176">
        <v>0</v>
      </c>
      <c r="CN67" s="176">
        <v>0</v>
      </c>
      <c r="CO67" s="176">
        <v>0</v>
      </c>
      <c r="CP67" s="176">
        <v>0</v>
      </c>
      <c r="CQ67" s="176">
        <v>0</v>
      </c>
      <c r="CR67" s="176">
        <v>0</v>
      </c>
      <c r="CS67" s="176">
        <v>0</v>
      </c>
      <c r="CT67" s="176">
        <v>0</v>
      </c>
      <c r="CU67" s="176">
        <v>0</v>
      </c>
      <c r="CV67">
        <v>0</v>
      </c>
      <c r="CW67">
        <v>0</v>
      </c>
      <c r="CX67">
        <v>0</v>
      </c>
      <c r="CY67">
        <v>0</v>
      </c>
    </row>
    <row r="68" spans="1:103" x14ac:dyDescent="0.3">
      <c r="A68" s="151">
        <v>194</v>
      </c>
      <c r="B68" s="176" t="s">
        <v>909</v>
      </c>
      <c r="C68" s="176"/>
      <c r="D68" s="176">
        <v>0</v>
      </c>
      <c r="E68" s="176">
        <v>0</v>
      </c>
      <c r="F68" s="176">
        <v>0</v>
      </c>
      <c r="G68" s="176"/>
      <c r="H68" s="176">
        <v>0</v>
      </c>
      <c r="I68" s="176">
        <v>0</v>
      </c>
      <c r="J68" s="176">
        <v>0</v>
      </c>
      <c r="K68" s="176">
        <v>0</v>
      </c>
      <c r="L68" s="176">
        <v>0</v>
      </c>
      <c r="M68" s="176">
        <v>0</v>
      </c>
      <c r="N68" s="176"/>
      <c r="O68" s="176">
        <v>0</v>
      </c>
      <c r="P68" s="176">
        <v>0</v>
      </c>
      <c r="Q68" s="176">
        <v>0</v>
      </c>
      <c r="R68" s="176">
        <v>0</v>
      </c>
      <c r="S68" s="176">
        <v>0</v>
      </c>
      <c r="T68" s="176"/>
      <c r="U68" s="176">
        <v>0</v>
      </c>
      <c r="V68" s="176">
        <v>0</v>
      </c>
      <c r="W68" s="176"/>
      <c r="X68" s="176">
        <v>0</v>
      </c>
      <c r="Y68" s="176">
        <v>0</v>
      </c>
      <c r="Z68" s="176">
        <v>0</v>
      </c>
      <c r="AA68" s="176">
        <v>0</v>
      </c>
      <c r="AB68" s="176">
        <v>0</v>
      </c>
      <c r="AC68" s="176">
        <v>0</v>
      </c>
      <c r="AD68" s="176">
        <v>0</v>
      </c>
      <c r="AE68" s="176">
        <v>0</v>
      </c>
      <c r="AF68" s="176">
        <v>0</v>
      </c>
      <c r="AG68" s="176">
        <v>0</v>
      </c>
      <c r="AH68" s="176">
        <v>0</v>
      </c>
      <c r="AI68" s="176">
        <v>0</v>
      </c>
      <c r="AJ68" s="176">
        <v>0</v>
      </c>
      <c r="AK68" s="176">
        <v>0</v>
      </c>
      <c r="AL68" s="176">
        <v>0</v>
      </c>
      <c r="AM68" s="176">
        <v>0</v>
      </c>
      <c r="AN68" s="176">
        <v>0</v>
      </c>
      <c r="AO68" s="176">
        <v>0</v>
      </c>
      <c r="AP68" s="176">
        <v>0</v>
      </c>
      <c r="AQ68" s="176">
        <v>0</v>
      </c>
      <c r="AR68" s="176">
        <v>0</v>
      </c>
      <c r="AS68" s="176">
        <v>0</v>
      </c>
      <c r="AT68" s="176">
        <v>0</v>
      </c>
      <c r="AU68" s="176">
        <v>0</v>
      </c>
      <c r="AV68" s="176">
        <v>0</v>
      </c>
      <c r="AW68" s="176">
        <v>0</v>
      </c>
      <c r="AX68" s="176">
        <v>0</v>
      </c>
      <c r="AY68" s="176"/>
      <c r="AZ68" s="176">
        <v>0</v>
      </c>
      <c r="BA68" s="176">
        <v>0</v>
      </c>
      <c r="BB68" s="176">
        <v>0</v>
      </c>
      <c r="BC68" s="176">
        <v>0</v>
      </c>
      <c r="BD68" s="176">
        <v>0</v>
      </c>
      <c r="BE68" s="176">
        <v>0</v>
      </c>
      <c r="BF68" s="176">
        <v>0</v>
      </c>
      <c r="BG68" s="176">
        <v>0</v>
      </c>
      <c r="BH68" s="176">
        <v>0</v>
      </c>
      <c r="BI68" s="176">
        <v>0</v>
      </c>
      <c r="BJ68" s="176">
        <v>0</v>
      </c>
      <c r="BK68" s="176">
        <v>0</v>
      </c>
      <c r="BL68" s="176">
        <v>0</v>
      </c>
      <c r="BM68" s="176">
        <v>0</v>
      </c>
      <c r="BN68" s="176">
        <v>0</v>
      </c>
      <c r="BO68" s="176">
        <v>0</v>
      </c>
      <c r="BP68" s="176">
        <v>0</v>
      </c>
      <c r="BQ68" s="176">
        <v>0</v>
      </c>
      <c r="BR68" s="176">
        <v>0</v>
      </c>
      <c r="BS68" s="176">
        <v>0</v>
      </c>
      <c r="BT68" s="176">
        <v>0</v>
      </c>
      <c r="BU68" s="176">
        <v>0</v>
      </c>
      <c r="BV68" s="176">
        <v>0</v>
      </c>
      <c r="BW68" s="176">
        <v>0</v>
      </c>
      <c r="BX68" s="176">
        <v>0</v>
      </c>
      <c r="BY68" s="176">
        <v>0</v>
      </c>
      <c r="BZ68" s="176">
        <v>0</v>
      </c>
      <c r="CA68" s="176">
        <v>0</v>
      </c>
      <c r="CB68" s="176">
        <v>0</v>
      </c>
      <c r="CC68" s="176">
        <v>0</v>
      </c>
      <c r="CD68" s="176">
        <v>0</v>
      </c>
      <c r="CE68" s="176">
        <v>0</v>
      </c>
      <c r="CF68" s="176">
        <v>0</v>
      </c>
      <c r="CG68" s="176">
        <v>0</v>
      </c>
      <c r="CH68" s="176">
        <v>0</v>
      </c>
      <c r="CI68" s="176">
        <v>0</v>
      </c>
      <c r="CJ68" s="176">
        <v>0</v>
      </c>
      <c r="CK68" s="176">
        <v>0</v>
      </c>
      <c r="CL68" s="176">
        <v>0</v>
      </c>
      <c r="CM68" s="176">
        <v>0</v>
      </c>
      <c r="CN68" s="176">
        <v>0</v>
      </c>
      <c r="CO68" s="176">
        <v>0</v>
      </c>
      <c r="CP68" s="176">
        <v>0</v>
      </c>
      <c r="CQ68" s="176">
        <v>0</v>
      </c>
      <c r="CR68" s="176">
        <v>0</v>
      </c>
      <c r="CS68" s="176">
        <v>0</v>
      </c>
      <c r="CT68" s="176">
        <v>0</v>
      </c>
      <c r="CU68" s="176">
        <v>0</v>
      </c>
      <c r="CV68">
        <v>0</v>
      </c>
      <c r="CW68">
        <v>0</v>
      </c>
      <c r="CX68">
        <v>0</v>
      </c>
      <c r="CY68">
        <v>0</v>
      </c>
    </row>
    <row r="69" spans="1:103" x14ac:dyDescent="0.3">
      <c r="A69" s="151">
        <v>252</v>
      </c>
      <c r="B69" s="176" t="s">
        <v>88</v>
      </c>
      <c r="C69" s="176"/>
      <c r="D69" s="176">
        <v>47472996</v>
      </c>
      <c r="E69" s="176">
        <v>16435585</v>
      </c>
      <c r="F69" s="176">
        <v>16059706</v>
      </c>
      <c r="G69" s="176"/>
      <c r="H69" s="176">
        <v>35352792</v>
      </c>
      <c r="I69" s="176">
        <v>30822475</v>
      </c>
      <c r="J69" s="176">
        <v>21457573</v>
      </c>
      <c r="K69" s="176">
        <v>13695812</v>
      </c>
      <c r="L69" s="176">
        <v>7789350</v>
      </c>
      <c r="M69" s="176">
        <v>126785111</v>
      </c>
      <c r="N69" s="176">
        <v>72886111</v>
      </c>
      <c r="O69" s="176">
        <v>37852760</v>
      </c>
      <c r="P69" s="176">
        <v>171326199</v>
      </c>
      <c r="Q69" s="176">
        <v>20657600</v>
      </c>
      <c r="R69" s="176">
        <v>13486850</v>
      </c>
      <c r="S69" s="176">
        <v>25237224</v>
      </c>
      <c r="T69" s="176"/>
      <c r="U69" s="176">
        <v>124449252</v>
      </c>
      <c r="V69" s="176">
        <v>59387963</v>
      </c>
      <c r="W69" s="176"/>
      <c r="X69" s="176">
        <v>23551904</v>
      </c>
      <c r="Y69" s="176">
        <v>14689258</v>
      </c>
      <c r="Z69" s="176">
        <v>78440880</v>
      </c>
      <c r="AA69" s="176">
        <v>31463202</v>
      </c>
      <c r="AB69" s="176">
        <v>53731048</v>
      </c>
      <c r="AC69" s="176">
        <v>145716170</v>
      </c>
      <c r="AD69" s="176">
        <v>100350733</v>
      </c>
      <c r="AE69" s="176">
        <v>117699730</v>
      </c>
      <c r="AF69" s="176">
        <v>63182870</v>
      </c>
      <c r="AG69" s="176">
        <v>19334605</v>
      </c>
      <c r="AH69" s="176">
        <v>11572082</v>
      </c>
      <c r="AI69" s="176">
        <v>183610404</v>
      </c>
      <c r="AJ69" s="176">
        <v>13226897</v>
      </c>
      <c r="AK69" s="176">
        <v>151261560</v>
      </c>
      <c r="AL69" s="176">
        <v>38373840</v>
      </c>
      <c r="AM69" s="176">
        <v>72265228</v>
      </c>
      <c r="AN69" s="176">
        <v>6591588</v>
      </c>
      <c r="AO69" s="176">
        <v>13053633</v>
      </c>
      <c r="AP69" s="176">
        <v>39728260</v>
      </c>
      <c r="AQ69" s="176">
        <v>12123383</v>
      </c>
      <c r="AR69" s="176">
        <v>182282283</v>
      </c>
      <c r="AS69" s="176">
        <v>15410841</v>
      </c>
      <c r="AT69" s="176">
        <v>45752237</v>
      </c>
      <c r="AU69" s="176">
        <v>56015826</v>
      </c>
      <c r="AV69" s="176">
        <v>66452828</v>
      </c>
      <c r="AW69" s="176">
        <v>21460311</v>
      </c>
      <c r="AX69" s="176">
        <v>24964210</v>
      </c>
      <c r="AY69" s="176"/>
      <c r="AZ69" s="176">
        <v>246691369</v>
      </c>
      <c r="BA69" s="176">
        <v>80339750</v>
      </c>
      <c r="BB69" s="176">
        <v>56033319</v>
      </c>
      <c r="BC69" s="176">
        <v>4939434</v>
      </c>
      <c r="BD69" s="176">
        <v>24421592</v>
      </c>
      <c r="BE69" s="176">
        <v>9624003</v>
      </c>
      <c r="BF69" s="176">
        <v>72844362</v>
      </c>
      <c r="BG69" s="176">
        <v>22424684</v>
      </c>
      <c r="BH69" s="176">
        <v>7270363</v>
      </c>
      <c r="BI69" s="176">
        <v>10672745</v>
      </c>
      <c r="BJ69" s="176">
        <v>26178986</v>
      </c>
      <c r="BK69" s="176">
        <v>1185682713</v>
      </c>
      <c r="BL69" s="176">
        <v>14033810</v>
      </c>
      <c r="BM69" s="176">
        <v>25309987</v>
      </c>
      <c r="BN69" s="176">
        <v>62359696</v>
      </c>
      <c r="BO69" s="176">
        <v>50672849</v>
      </c>
      <c r="BP69" s="176">
        <v>96710996</v>
      </c>
      <c r="BQ69" s="176">
        <v>9584882</v>
      </c>
      <c r="BR69" s="176">
        <v>56516949</v>
      </c>
      <c r="BS69" s="176">
        <v>36420704</v>
      </c>
      <c r="BT69" s="176">
        <v>4048664</v>
      </c>
      <c r="BU69" s="176">
        <v>18859513</v>
      </c>
      <c r="BV69" s="176">
        <v>27014609</v>
      </c>
      <c r="BW69" s="176">
        <v>7865816</v>
      </c>
      <c r="BX69" s="176">
        <v>38679199</v>
      </c>
      <c r="BY69" s="176">
        <v>50961545</v>
      </c>
      <c r="BZ69" s="176">
        <v>22997270</v>
      </c>
      <c r="CA69" s="176">
        <v>61914375</v>
      </c>
      <c r="CB69" s="176">
        <v>22631827</v>
      </c>
      <c r="CC69" s="176">
        <v>20455051</v>
      </c>
      <c r="CD69" s="176">
        <v>18401032</v>
      </c>
      <c r="CE69" s="176">
        <v>64625600</v>
      </c>
      <c r="CF69" s="176">
        <v>60777613</v>
      </c>
      <c r="CG69" s="176">
        <v>31627494</v>
      </c>
      <c r="CH69" s="176">
        <v>13629779</v>
      </c>
      <c r="CI69" s="176">
        <v>20067458</v>
      </c>
      <c r="CJ69" s="176">
        <v>29429443</v>
      </c>
      <c r="CK69" s="176">
        <v>15149661</v>
      </c>
      <c r="CL69" s="176">
        <v>12643667</v>
      </c>
      <c r="CM69" s="176">
        <v>38739070</v>
      </c>
      <c r="CN69" s="176">
        <v>2680136</v>
      </c>
      <c r="CO69" s="176">
        <v>28905072</v>
      </c>
      <c r="CP69" s="176">
        <v>5846296</v>
      </c>
      <c r="CQ69" s="176">
        <v>557754436</v>
      </c>
      <c r="CR69" s="176">
        <v>14490452</v>
      </c>
      <c r="CS69" s="176">
        <v>19831805</v>
      </c>
      <c r="CT69" s="176">
        <v>98766137</v>
      </c>
      <c r="CU69" s="176">
        <v>101332091</v>
      </c>
      <c r="CV69">
        <v>29820228</v>
      </c>
      <c r="CW69">
        <v>27870011</v>
      </c>
      <c r="CX69">
        <v>34383403</v>
      </c>
      <c r="CY69">
        <v>13342685</v>
      </c>
    </row>
    <row r="70" spans="1:103" x14ac:dyDescent="0.3">
      <c r="A70" s="151">
        <v>253</v>
      </c>
      <c r="B70" s="176" t="s">
        <v>89</v>
      </c>
      <c r="C70" s="176"/>
      <c r="D70" s="176">
        <v>21606991</v>
      </c>
      <c r="E70" s="176">
        <v>7662492</v>
      </c>
      <c r="F70" s="176">
        <v>1493232</v>
      </c>
      <c r="G70" s="176"/>
      <c r="H70" s="176">
        <v>9963187</v>
      </c>
      <c r="I70" s="176">
        <v>9831323</v>
      </c>
      <c r="J70" s="176">
        <v>10452918</v>
      </c>
      <c r="K70" s="176">
        <v>5671585</v>
      </c>
      <c r="L70" s="176">
        <v>15037977</v>
      </c>
      <c r="M70" s="176">
        <v>22879562</v>
      </c>
      <c r="N70" s="176">
        <v>67417535</v>
      </c>
      <c r="O70" s="176">
        <v>30168938</v>
      </c>
      <c r="P70" s="176">
        <v>122256741</v>
      </c>
      <c r="Q70" s="176">
        <v>8206605</v>
      </c>
      <c r="R70" s="176">
        <v>4530926</v>
      </c>
      <c r="S70" s="176">
        <v>37815978</v>
      </c>
      <c r="T70" s="176"/>
      <c r="U70" s="176">
        <v>35266100</v>
      </c>
      <c r="V70" s="176">
        <v>11751305</v>
      </c>
      <c r="W70" s="176"/>
      <c r="X70" s="176">
        <v>2180168</v>
      </c>
      <c r="Y70" s="176">
        <v>2958834</v>
      </c>
      <c r="Z70" s="176">
        <v>24715412</v>
      </c>
      <c r="AA70" s="176">
        <v>30791953</v>
      </c>
      <c r="AB70" s="176">
        <v>29444458</v>
      </c>
      <c r="AC70" s="176">
        <v>93130470</v>
      </c>
      <c r="AD70" s="176">
        <v>57756484</v>
      </c>
      <c r="AE70" s="176">
        <v>60990918</v>
      </c>
      <c r="AF70" s="176">
        <v>24093095</v>
      </c>
      <c r="AG70" s="176">
        <v>9063920</v>
      </c>
      <c r="AH70" s="176">
        <v>14051025</v>
      </c>
      <c r="AI70" s="176">
        <v>97332350</v>
      </c>
      <c r="AJ70" s="176">
        <v>8791027</v>
      </c>
      <c r="AK70" s="176">
        <v>165624698</v>
      </c>
      <c r="AL70" s="176">
        <v>13462940</v>
      </c>
      <c r="AM70" s="176">
        <v>57797261</v>
      </c>
      <c r="AN70" s="176">
        <v>3497119</v>
      </c>
      <c r="AO70" s="176">
        <v>2906550</v>
      </c>
      <c r="AP70" s="176">
        <v>16552241</v>
      </c>
      <c r="AQ70" s="176">
        <v>5151490</v>
      </c>
      <c r="AR70" s="176">
        <v>88653255</v>
      </c>
      <c r="AS70" s="176">
        <v>21412545</v>
      </c>
      <c r="AT70" s="176">
        <v>23058395</v>
      </c>
      <c r="AU70" s="176">
        <v>9743280</v>
      </c>
      <c r="AV70" s="176">
        <v>22033213</v>
      </c>
      <c r="AW70" s="176">
        <v>7366000</v>
      </c>
      <c r="AX70" s="176">
        <v>8393553</v>
      </c>
      <c r="AY70" s="176"/>
      <c r="AZ70" s="176">
        <v>75122151</v>
      </c>
      <c r="BA70" s="176">
        <v>10224519</v>
      </c>
      <c r="BB70" s="176">
        <v>78031958</v>
      </c>
      <c r="BC70" s="176">
        <v>6049806</v>
      </c>
      <c r="BD70" s="176">
        <v>12901754</v>
      </c>
      <c r="BE70" s="176">
        <v>9478138</v>
      </c>
      <c r="BF70" s="176">
        <v>33785376</v>
      </c>
      <c r="BG70" s="176">
        <v>7519573</v>
      </c>
      <c r="BH70" s="176">
        <v>4615373</v>
      </c>
      <c r="BI70" s="176">
        <v>20675488</v>
      </c>
      <c r="BJ70" s="176">
        <v>9870737</v>
      </c>
      <c r="BK70" s="176">
        <v>358107487</v>
      </c>
      <c r="BL70" s="176">
        <v>2088943</v>
      </c>
      <c r="BM70" s="176">
        <v>25517031</v>
      </c>
      <c r="BN70" s="176">
        <v>64165010</v>
      </c>
      <c r="BO70" s="176">
        <v>30381222</v>
      </c>
      <c r="BP70" s="176">
        <v>523191954</v>
      </c>
      <c r="BQ70" s="176">
        <v>2714792</v>
      </c>
      <c r="BR70" s="176">
        <v>66835016</v>
      </c>
      <c r="BS70" s="176">
        <v>21813550</v>
      </c>
      <c r="BT70" s="176">
        <v>2601896</v>
      </c>
      <c r="BU70" s="176">
        <v>7130786</v>
      </c>
      <c r="BV70" s="176">
        <v>18730283</v>
      </c>
      <c r="BW70" s="176">
        <v>5362475</v>
      </c>
      <c r="BX70" s="176">
        <v>13813793</v>
      </c>
      <c r="BY70" s="176">
        <v>13704651</v>
      </c>
      <c r="BZ70" s="176">
        <v>3453641</v>
      </c>
      <c r="CA70" s="176">
        <v>24563660</v>
      </c>
      <c r="CB70" s="176">
        <v>13057152</v>
      </c>
      <c r="CC70" s="176">
        <v>13349575</v>
      </c>
      <c r="CD70" s="176">
        <v>17016074</v>
      </c>
      <c r="CE70" s="176">
        <v>21546102</v>
      </c>
      <c r="CF70" s="176">
        <v>24057816</v>
      </c>
      <c r="CG70" s="176">
        <v>17847554</v>
      </c>
      <c r="CH70" s="176">
        <v>8426352</v>
      </c>
      <c r="CI70" s="176">
        <v>10342445</v>
      </c>
      <c r="CJ70" s="176">
        <v>8954181</v>
      </c>
      <c r="CK70" s="176">
        <v>24448233</v>
      </c>
      <c r="CL70" s="176">
        <v>57182055</v>
      </c>
      <c r="CM70" s="176">
        <v>8619146</v>
      </c>
      <c r="CN70" s="176">
        <v>1100252</v>
      </c>
      <c r="CO70" s="176">
        <v>107862145</v>
      </c>
      <c r="CP70" s="176">
        <v>7665467</v>
      </c>
      <c r="CQ70" s="176">
        <v>366340681</v>
      </c>
      <c r="CR70" s="176">
        <v>7116110</v>
      </c>
      <c r="CS70" s="176">
        <v>3973438</v>
      </c>
      <c r="CT70" s="176">
        <v>13925920</v>
      </c>
      <c r="CU70" s="176">
        <v>28945583</v>
      </c>
      <c r="CV70">
        <v>6612588</v>
      </c>
      <c r="CW70">
        <v>22943078</v>
      </c>
      <c r="CX70">
        <v>4203444</v>
      </c>
      <c r="CY70">
        <v>3939985</v>
      </c>
    </row>
    <row r="71" spans="1:103" x14ac:dyDescent="0.3">
      <c r="A71" s="151">
        <v>254</v>
      </c>
      <c r="B71" s="176" t="s">
        <v>90</v>
      </c>
      <c r="C71" s="176"/>
      <c r="D71" s="176">
        <v>-66528278</v>
      </c>
      <c r="E71" s="176">
        <v>-6927788</v>
      </c>
      <c r="F71" s="176">
        <v>-6772638</v>
      </c>
      <c r="G71" s="176"/>
      <c r="H71" s="176">
        <v>-2749858</v>
      </c>
      <c r="I71" s="176">
        <v>14359777</v>
      </c>
      <c r="J71" s="176">
        <v>10725959</v>
      </c>
      <c r="K71" s="176">
        <v>-19983593</v>
      </c>
      <c r="L71" s="176">
        <v>-6385320</v>
      </c>
      <c r="M71" s="176">
        <v>-90325264</v>
      </c>
      <c r="N71" s="176">
        <v>-275570270</v>
      </c>
      <c r="O71" s="176">
        <v>-28190888</v>
      </c>
      <c r="P71" s="176">
        <v>-315933619</v>
      </c>
      <c r="Q71" s="176">
        <v>-16554520</v>
      </c>
      <c r="R71" s="176">
        <v>1263010</v>
      </c>
      <c r="S71" s="176">
        <v>18538299</v>
      </c>
      <c r="T71" s="176"/>
      <c r="U71" s="176">
        <v>-29341284</v>
      </c>
      <c r="V71" s="176">
        <v>-41854871</v>
      </c>
      <c r="W71" s="176"/>
      <c r="X71" s="176">
        <v>-608804</v>
      </c>
      <c r="Y71" s="176">
        <v>547255</v>
      </c>
      <c r="Z71" s="176">
        <v>10942493</v>
      </c>
      <c r="AA71" s="176">
        <v>-43198446</v>
      </c>
      <c r="AB71" s="176">
        <v>9435909</v>
      </c>
      <c r="AC71" s="176">
        <v>-134277987</v>
      </c>
      <c r="AD71" s="176">
        <v>20022393</v>
      </c>
      <c r="AE71" s="176">
        <v>-136955214</v>
      </c>
      <c r="AF71" s="176">
        <v>12418488</v>
      </c>
      <c r="AG71" s="176">
        <v>-52507349</v>
      </c>
      <c r="AH71" s="176">
        <v>-44729886</v>
      </c>
      <c r="AI71" s="176">
        <v>-221962274</v>
      </c>
      <c r="AJ71" s="176">
        <v>9868282</v>
      </c>
      <c r="AK71" s="176">
        <v>-390522024</v>
      </c>
      <c r="AL71" s="176">
        <v>-54731189</v>
      </c>
      <c r="AM71" s="176">
        <v>-113098805</v>
      </c>
      <c r="AN71" s="176">
        <v>-7579709</v>
      </c>
      <c r="AO71" s="176">
        <v>7811728</v>
      </c>
      <c r="AP71" s="176">
        <v>-43224747</v>
      </c>
      <c r="AQ71" s="176">
        <v>-7467305</v>
      </c>
      <c r="AR71" s="176">
        <v>-681252698</v>
      </c>
      <c r="AS71" s="176">
        <v>-2565034</v>
      </c>
      <c r="AT71" s="176">
        <v>-59945470</v>
      </c>
      <c r="AU71" s="176">
        <v>-14428720</v>
      </c>
      <c r="AV71" s="176">
        <v>-61578063</v>
      </c>
      <c r="AW71" s="176">
        <v>-3823691</v>
      </c>
      <c r="AX71" s="176">
        <v>1270225</v>
      </c>
      <c r="AY71" s="176"/>
      <c r="AZ71" s="176">
        <v>36878868</v>
      </c>
      <c r="BA71" s="176">
        <v>-37084818</v>
      </c>
      <c r="BB71" s="176">
        <v>-337197972</v>
      </c>
      <c r="BC71" s="176">
        <v>34729709</v>
      </c>
      <c r="BD71" s="176">
        <v>-81936114</v>
      </c>
      <c r="BE71" s="176">
        <v>-9180421</v>
      </c>
      <c r="BF71" s="176">
        <v>-69875145</v>
      </c>
      <c r="BG71" s="176">
        <v>-51044893</v>
      </c>
      <c r="BH71" s="176">
        <v>804002</v>
      </c>
      <c r="BI71" s="176">
        <v>-5486981</v>
      </c>
      <c r="BJ71" s="176">
        <v>1026597</v>
      </c>
      <c r="BK71" s="176">
        <v>-1333846174</v>
      </c>
      <c r="BL71" s="176">
        <v>-2630909</v>
      </c>
      <c r="BM71" s="176">
        <v>16996973</v>
      </c>
      <c r="BN71" s="176">
        <v>-191989159</v>
      </c>
      <c r="BO71" s="176">
        <v>-71333780</v>
      </c>
      <c r="BP71" s="176">
        <v>-671365229</v>
      </c>
      <c r="BQ71" s="176">
        <v>-3083137</v>
      </c>
      <c r="BR71" s="176">
        <v>-127162147</v>
      </c>
      <c r="BS71" s="176">
        <v>-240453014</v>
      </c>
      <c r="BT71" s="176">
        <v>5693385</v>
      </c>
      <c r="BU71" s="176">
        <v>-7625118</v>
      </c>
      <c r="BV71" s="176">
        <v>-64316746</v>
      </c>
      <c r="BW71" s="176">
        <v>-1727573</v>
      </c>
      <c r="BX71" s="176">
        <v>16417853</v>
      </c>
      <c r="BY71" s="176">
        <v>-13798811</v>
      </c>
      <c r="BZ71" s="176">
        <v>11621887</v>
      </c>
      <c r="CA71" s="176">
        <v>-32369539</v>
      </c>
      <c r="CB71" s="176">
        <v>-12265286</v>
      </c>
      <c r="CC71" s="176">
        <v>-22777820</v>
      </c>
      <c r="CD71" s="176">
        <v>-43918516</v>
      </c>
      <c r="CE71" s="176">
        <v>-1560118</v>
      </c>
      <c r="CF71" s="176">
        <v>-35529132</v>
      </c>
      <c r="CG71" s="176">
        <v>-5541851</v>
      </c>
      <c r="CH71" s="176">
        <v>-33360314</v>
      </c>
      <c r="CI71" s="176">
        <v>13535987</v>
      </c>
      <c r="CJ71" s="176">
        <v>-3673097</v>
      </c>
      <c r="CK71" s="176">
        <v>6946400</v>
      </c>
      <c r="CL71" s="176">
        <v>-4789247</v>
      </c>
      <c r="CM71" s="176">
        <v>28190415</v>
      </c>
      <c r="CN71" s="176">
        <v>-3773273</v>
      </c>
      <c r="CO71" s="176">
        <v>-242772927</v>
      </c>
      <c r="CP71" s="176">
        <v>-3378354</v>
      </c>
      <c r="CQ71" s="176">
        <v>-2433159433</v>
      </c>
      <c r="CR71" s="176">
        <v>11098349</v>
      </c>
      <c r="CS71" s="176">
        <v>-8615312</v>
      </c>
      <c r="CT71" s="176">
        <v>65925060</v>
      </c>
      <c r="CU71" s="176">
        <v>-15395017</v>
      </c>
      <c r="CV71">
        <v>-24430839</v>
      </c>
      <c r="CW71">
        <v>-43317584</v>
      </c>
      <c r="CX71">
        <v>9619464</v>
      </c>
      <c r="CY71">
        <v>-12622696</v>
      </c>
    </row>
    <row r="72" spans="1:103" x14ac:dyDescent="0.3">
      <c r="A72" s="151">
        <v>255</v>
      </c>
      <c r="B72" s="176" t="s">
        <v>173</v>
      </c>
      <c r="C72" s="176"/>
      <c r="D72" s="176">
        <v>18073284</v>
      </c>
      <c r="E72" s="176">
        <v>1644883</v>
      </c>
      <c r="F72" s="176">
        <v>2205921</v>
      </c>
      <c r="G72" s="176"/>
      <c r="H72" s="176">
        <v>-4614223</v>
      </c>
      <c r="I72" s="176">
        <v>6492993</v>
      </c>
      <c r="J72" s="176">
        <v>8475034</v>
      </c>
      <c r="K72" s="176">
        <v>2989948</v>
      </c>
      <c r="L72" s="176">
        <v>6686221</v>
      </c>
      <c r="M72" s="176">
        <v>-3514012</v>
      </c>
      <c r="N72" s="176">
        <v>21719314</v>
      </c>
      <c r="O72" s="176">
        <v>9569312</v>
      </c>
      <c r="P72" s="176">
        <v>42374069</v>
      </c>
      <c r="Q72" s="176">
        <v>1940738</v>
      </c>
      <c r="R72" s="176">
        <v>1056425</v>
      </c>
      <c r="S72" s="176">
        <v>6022475</v>
      </c>
      <c r="T72" s="176"/>
      <c r="U72" s="176">
        <v>15798121</v>
      </c>
      <c r="V72" s="176">
        <v>6787955</v>
      </c>
      <c r="W72" s="176"/>
      <c r="X72" s="176">
        <v>2254716</v>
      </c>
      <c r="Y72" s="176">
        <v>1600394</v>
      </c>
      <c r="Z72" s="176">
        <v>7582973</v>
      </c>
      <c r="AA72" s="176">
        <v>320647</v>
      </c>
      <c r="AB72" s="176">
        <v>17418966</v>
      </c>
      <c r="AC72" s="176">
        <v>67771940</v>
      </c>
      <c r="AD72" s="176">
        <v>22998969</v>
      </c>
      <c r="AE72" s="176">
        <v>24007710</v>
      </c>
      <c r="AF72" s="176">
        <v>29028864</v>
      </c>
      <c r="AG72" s="176">
        <v>2391745</v>
      </c>
      <c r="AH72" s="176">
        <v>5783559</v>
      </c>
      <c r="AI72" s="176">
        <v>5577145</v>
      </c>
      <c r="AJ72" s="176">
        <v>5329835</v>
      </c>
      <c r="AK72" s="176">
        <v>42066103</v>
      </c>
      <c r="AL72" s="176">
        <v>8964876</v>
      </c>
      <c r="AM72" s="176">
        <v>43554794</v>
      </c>
      <c r="AN72" s="176">
        <v>-7963807</v>
      </c>
      <c r="AO72" s="176">
        <v>1406310</v>
      </c>
      <c r="AP72" s="176">
        <v>8619795</v>
      </c>
      <c r="AQ72" s="176">
        <v>2935616</v>
      </c>
      <c r="AR72" s="176">
        <v>77594795</v>
      </c>
      <c r="AS72" s="176">
        <v>10697852</v>
      </c>
      <c r="AT72" s="176">
        <v>10024671</v>
      </c>
      <c r="AU72" s="176">
        <v>5822240</v>
      </c>
      <c r="AV72" s="176">
        <v>-17401203</v>
      </c>
      <c r="AW72" s="176">
        <v>12461730</v>
      </c>
      <c r="AX72" s="176">
        <v>10573160</v>
      </c>
      <c r="AY72" s="176"/>
      <c r="AZ72" s="176">
        <v>34344958</v>
      </c>
      <c r="BA72" s="176">
        <v>12692585</v>
      </c>
      <c r="BB72" s="176">
        <v>36733876</v>
      </c>
      <c r="BC72" s="176">
        <v>-1357018</v>
      </c>
      <c r="BD72" s="176">
        <v>11360125</v>
      </c>
      <c r="BE72" s="176">
        <v>1826636</v>
      </c>
      <c r="BF72" s="176">
        <v>20312462</v>
      </c>
      <c r="BG72" s="176">
        <v>-116920</v>
      </c>
      <c r="BH72" s="176">
        <v>3241723</v>
      </c>
      <c r="BI72" s="176">
        <v>2677089</v>
      </c>
      <c r="BJ72" s="176">
        <v>6438843</v>
      </c>
      <c r="BK72" s="176">
        <v>18887163</v>
      </c>
      <c r="BL72" s="176">
        <v>533450</v>
      </c>
      <c r="BM72" s="176">
        <v>8421548</v>
      </c>
      <c r="BN72" s="176">
        <v>-7872263</v>
      </c>
      <c r="BO72" s="176">
        <v>7229136</v>
      </c>
      <c r="BP72" s="176">
        <v>373223825</v>
      </c>
      <c r="BQ72" s="176">
        <v>2268213</v>
      </c>
      <c r="BR72" s="176">
        <v>3939241</v>
      </c>
      <c r="BS72" s="176">
        <v>-30283115</v>
      </c>
      <c r="BT72" s="176">
        <v>443046</v>
      </c>
      <c r="BU72" s="176">
        <v>3691441</v>
      </c>
      <c r="BV72" s="176">
        <v>22771076</v>
      </c>
      <c r="BW72" s="176">
        <v>1596911</v>
      </c>
      <c r="BX72" s="176">
        <v>536246</v>
      </c>
      <c r="BY72" s="176">
        <v>25858678</v>
      </c>
      <c r="BZ72" s="176">
        <v>3731036</v>
      </c>
      <c r="CA72" s="176">
        <v>-4066274</v>
      </c>
      <c r="CB72" s="176">
        <v>4286746</v>
      </c>
      <c r="CC72" s="176">
        <v>4215077</v>
      </c>
      <c r="CD72" s="176">
        <v>10095293</v>
      </c>
      <c r="CE72" s="176">
        <v>17260289</v>
      </c>
      <c r="CF72" s="176">
        <v>20753723</v>
      </c>
      <c r="CG72" s="176">
        <v>6852542</v>
      </c>
      <c r="CH72" s="176">
        <v>2283185</v>
      </c>
      <c r="CI72" s="176">
        <v>11402076</v>
      </c>
      <c r="CJ72" s="176">
        <v>1667491</v>
      </c>
      <c r="CK72" s="176">
        <v>-8522808</v>
      </c>
      <c r="CL72" s="176">
        <v>-675339</v>
      </c>
      <c r="CM72" s="176">
        <v>7528864</v>
      </c>
      <c r="CN72" s="176">
        <v>593568</v>
      </c>
      <c r="CO72" s="176">
        <v>25415464</v>
      </c>
      <c r="CP72" s="176">
        <v>6987906</v>
      </c>
      <c r="CQ72" s="176">
        <v>6733392</v>
      </c>
      <c r="CR72" s="176">
        <v>3145834</v>
      </c>
      <c r="CS72" s="176">
        <v>2461704</v>
      </c>
      <c r="CT72" s="176">
        <v>16905784</v>
      </c>
      <c r="CU72" s="176">
        <v>7132470</v>
      </c>
      <c r="CV72">
        <v>3709058</v>
      </c>
      <c r="CW72">
        <v>4115035</v>
      </c>
      <c r="CX72">
        <v>4502178</v>
      </c>
      <c r="CY72">
        <v>2329103</v>
      </c>
    </row>
    <row r="73" spans="1:103" x14ac:dyDescent="0.3">
      <c r="A73" s="151">
        <v>294</v>
      </c>
      <c r="B73" s="176" t="s">
        <v>910</v>
      </c>
      <c r="C73" s="176"/>
      <c r="D73" s="176">
        <v>0</v>
      </c>
      <c r="E73" s="176">
        <v>0</v>
      </c>
      <c r="F73" s="176">
        <v>0</v>
      </c>
      <c r="G73" s="176"/>
      <c r="H73" s="176">
        <v>0</v>
      </c>
      <c r="I73" s="176">
        <v>0</v>
      </c>
      <c r="J73" s="176">
        <v>0</v>
      </c>
      <c r="K73" s="176">
        <v>0</v>
      </c>
      <c r="L73" s="176">
        <v>0</v>
      </c>
      <c r="M73" s="176">
        <v>0</v>
      </c>
      <c r="N73" s="176"/>
      <c r="O73" s="176">
        <v>0</v>
      </c>
      <c r="P73" s="176">
        <v>0</v>
      </c>
      <c r="Q73" s="176">
        <v>0</v>
      </c>
      <c r="R73" s="176">
        <v>0</v>
      </c>
      <c r="S73" s="176">
        <v>0</v>
      </c>
      <c r="T73" s="176"/>
      <c r="U73" s="176">
        <v>0</v>
      </c>
      <c r="V73" s="176">
        <v>0</v>
      </c>
      <c r="W73" s="176"/>
      <c r="X73" s="176">
        <v>0</v>
      </c>
      <c r="Y73" s="176">
        <v>0</v>
      </c>
      <c r="Z73" s="176">
        <v>0</v>
      </c>
      <c r="AA73" s="176">
        <v>0</v>
      </c>
      <c r="AB73" s="176">
        <v>0</v>
      </c>
      <c r="AC73" s="176">
        <v>0</v>
      </c>
      <c r="AD73" s="176">
        <v>0</v>
      </c>
      <c r="AE73" s="176">
        <v>0</v>
      </c>
      <c r="AF73" s="176">
        <v>0</v>
      </c>
      <c r="AG73" s="176">
        <v>0</v>
      </c>
      <c r="AH73" s="176">
        <v>0</v>
      </c>
      <c r="AI73" s="176">
        <v>0</v>
      </c>
      <c r="AJ73" s="176">
        <v>0</v>
      </c>
      <c r="AK73" s="176">
        <v>0</v>
      </c>
      <c r="AL73" s="176">
        <v>0</v>
      </c>
      <c r="AM73" s="176">
        <v>0</v>
      </c>
      <c r="AN73" s="176">
        <v>0</v>
      </c>
      <c r="AO73" s="176">
        <v>0</v>
      </c>
      <c r="AP73" s="176">
        <v>0</v>
      </c>
      <c r="AQ73" s="176">
        <v>0</v>
      </c>
      <c r="AR73" s="176">
        <v>0</v>
      </c>
      <c r="AS73" s="176">
        <v>0</v>
      </c>
      <c r="AT73" s="176">
        <v>0</v>
      </c>
      <c r="AU73" s="176">
        <v>0</v>
      </c>
      <c r="AV73" s="176">
        <v>0</v>
      </c>
      <c r="AW73" s="176">
        <v>0</v>
      </c>
      <c r="AX73" s="176">
        <v>0</v>
      </c>
      <c r="AY73" s="176"/>
      <c r="AZ73" s="176">
        <v>0</v>
      </c>
      <c r="BA73" s="176">
        <v>0</v>
      </c>
      <c r="BB73" s="176">
        <v>0</v>
      </c>
      <c r="BC73" s="176">
        <v>0</v>
      </c>
      <c r="BD73" s="176">
        <v>0</v>
      </c>
      <c r="BE73" s="176">
        <v>0</v>
      </c>
      <c r="BF73" s="176">
        <v>0</v>
      </c>
      <c r="BG73" s="176">
        <v>0</v>
      </c>
      <c r="BH73" s="176">
        <v>0</v>
      </c>
      <c r="BI73" s="176">
        <v>0</v>
      </c>
      <c r="BJ73" s="176">
        <v>0</v>
      </c>
      <c r="BK73" s="176">
        <v>0</v>
      </c>
      <c r="BL73" s="176">
        <v>0</v>
      </c>
      <c r="BM73" s="176">
        <v>0</v>
      </c>
      <c r="BN73" s="176">
        <v>0</v>
      </c>
      <c r="BO73" s="176">
        <v>0</v>
      </c>
      <c r="BP73" s="176">
        <v>0</v>
      </c>
      <c r="BQ73" s="176">
        <v>0</v>
      </c>
      <c r="BR73" s="176">
        <v>0</v>
      </c>
      <c r="BS73" s="176">
        <v>0</v>
      </c>
      <c r="BT73" s="176">
        <v>0</v>
      </c>
      <c r="BU73" s="176">
        <v>0</v>
      </c>
      <c r="BV73" s="176">
        <v>0</v>
      </c>
      <c r="BW73" s="176">
        <v>0</v>
      </c>
      <c r="BX73" s="176">
        <v>0</v>
      </c>
      <c r="BY73" s="176">
        <v>0</v>
      </c>
      <c r="BZ73" s="176">
        <v>0</v>
      </c>
      <c r="CA73" s="176">
        <v>0</v>
      </c>
      <c r="CB73" s="176">
        <v>0</v>
      </c>
      <c r="CC73" s="176">
        <v>0</v>
      </c>
      <c r="CD73" s="176">
        <v>0</v>
      </c>
      <c r="CE73" s="176">
        <v>0</v>
      </c>
      <c r="CF73" s="176">
        <v>0</v>
      </c>
      <c r="CG73" s="176">
        <v>0</v>
      </c>
      <c r="CH73" s="176">
        <v>0</v>
      </c>
      <c r="CI73" s="176">
        <v>0</v>
      </c>
      <c r="CJ73" s="176">
        <v>0</v>
      </c>
      <c r="CK73" s="176">
        <v>0</v>
      </c>
      <c r="CL73" s="176">
        <v>0</v>
      </c>
      <c r="CM73" s="176">
        <v>0</v>
      </c>
      <c r="CN73" s="176">
        <v>0</v>
      </c>
      <c r="CO73" s="176">
        <v>0</v>
      </c>
      <c r="CP73" s="176">
        <v>0</v>
      </c>
      <c r="CQ73" s="176">
        <v>0</v>
      </c>
      <c r="CR73" s="176">
        <v>0</v>
      </c>
      <c r="CS73" s="176">
        <v>0</v>
      </c>
      <c r="CT73" s="176">
        <v>0</v>
      </c>
      <c r="CU73" s="176">
        <v>0</v>
      </c>
      <c r="CV73">
        <v>0</v>
      </c>
      <c r="CW73">
        <v>0</v>
      </c>
      <c r="CX73">
        <v>0</v>
      </c>
      <c r="CY73">
        <v>0</v>
      </c>
    </row>
    <row r="74" spans="1:103" x14ac:dyDescent="0.3">
      <c r="A74" s="151">
        <v>327</v>
      </c>
      <c r="B74" s="176" t="s">
        <v>911</v>
      </c>
      <c r="C74" s="176"/>
      <c r="D74" s="176">
        <v>0</v>
      </c>
      <c r="E74" s="176">
        <v>0</v>
      </c>
      <c r="F74" s="176">
        <v>0</v>
      </c>
      <c r="G74" s="176"/>
      <c r="H74" s="176">
        <v>0</v>
      </c>
      <c r="I74" s="176">
        <v>0</v>
      </c>
      <c r="J74" s="176">
        <v>105789</v>
      </c>
      <c r="K74" s="176">
        <v>129994</v>
      </c>
      <c r="L74" s="176">
        <v>45485</v>
      </c>
      <c r="M74" s="176">
        <v>2902315</v>
      </c>
      <c r="N74" s="176"/>
      <c r="O74" s="176">
        <v>378756</v>
      </c>
      <c r="P74" s="176">
        <v>0</v>
      </c>
      <c r="Q74" s="176">
        <v>60181</v>
      </c>
      <c r="R74" s="176">
        <v>1050394</v>
      </c>
      <c r="S74" s="176">
        <v>222608</v>
      </c>
      <c r="T74" s="176"/>
      <c r="U74" s="176">
        <v>0</v>
      </c>
      <c r="V74" s="176">
        <v>484753</v>
      </c>
      <c r="W74" s="176"/>
      <c r="X74" s="176">
        <v>140847</v>
      </c>
      <c r="Y74" s="176">
        <v>120280</v>
      </c>
      <c r="Z74" s="176">
        <v>0</v>
      </c>
      <c r="AA74" s="176">
        <v>125300</v>
      </c>
      <c r="AB74" s="176">
        <v>947354</v>
      </c>
      <c r="AC74" s="176">
        <v>28963</v>
      </c>
      <c r="AD74" s="176">
        <v>1907991</v>
      </c>
      <c r="AE74" s="176">
        <v>4573941</v>
      </c>
      <c r="AF74" s="176">
        <v>0</v>
      </c>
      <c r="AG74" s="176">
        <v>338521</v>
      </c>
      <c r="AH74" s="176">
        <v>389498</v>
      </c>
      <c r="AI74" s="176">
        <v>190226</v>
      </c>
      <c r="AJ74" s="176">
        <v>51992</v>
      </c>
      <c r="AK74" s="176">
        <v>0</v>
      </c>
      <c r="AL74" s="176">
        <v>369456</v>
      </c>
      <c r="AM74" s="176">
        <v>0</v>
      </c>
      <c r="AN74" s="176">
        <v>432336</v>
      </c>
      <c r="AO74" s="176">
        <v>0</v>
      </c>
      <c r="AP74" s="176">
        <v>0</v>
      </c>
      <c r="AQ74" s="176">
        <v>231692</v>
      </c>
      <c r="AR74" s="176">
        <v>0</v>
      </c>
      <c r="AS74" s="176">
        <v>124477</v>
      </c>
      <c r="AT74" s="176">
        <v>1206943</v>
      </c>
      <c r="AU74" s="176">
        <v>0</v>
      </c>
      <c r="AV74" s="176">
        <v>6664</v>
      </c>
      <c r="AW74" s="176">
        <v>21271</v>
      </c>
      <c r="AX74" s="176">
        <v>488804</v>
      </c>
      <c r="AY74" s="176"/>
      <c r="AZ74" s="176">
        <v>0</v>
      </c>
      <c r="BA74" s="176">
        <v>0</v>
      </c>
      <c r="BB74" s="176">
        <v>2387042</v>
      </c>
      <c r="BC74" s="176">
        <v>54808</v>
      </c>
      <c r="BD74" s="176">
        <v>0</v>
      </c>
      <c r="BE74" s="176">
        <v>0</v>
      </c>
      <c r="BF74" s="176">
        <v>838427</v>
      </c>
      <c r="BG74" s="176">
        <v>0</v>
      </c>
      <c r="BH74" s="176">
        <v>0</v>
      </c>
      <c r="BI74" s="176">
        <v>46800</v>
      </c>
      <c r="BJ74" s="176">
        <v>0</v>
      </c>
      <c r="BK74" s="176">
        <v>0</v>
      </c>
      <c r="BL74" s="176">
        <v>0</v>
      </c>
      <c r="BM74" s="176">
        <v>156681</v>
      </c>
      <c r="BN74" s="176">
        <v>719981</v>
      </c>
      <c r="BO74" s="176">
        <v>0</v>
      </c>
      <c r="BP74" s="176">
        <v>0</v>
      </c>
      <c r="BQ74" s="176">
        <v>0</v>
      </c>
      <c r="BR74" s="176">
        <v>0</v>
      </c>
      <c r="BS74" s="176">
        <v>0</v>
      </c>
      <c r="BT74" s="176">
        <v>70286</v>
      </c>
      <c r="BU74" s="176">
        <v>777074</v>
      </c>
      <c r="BV74" s="176">
        <v>366193</v>
      </c>
      <c r="BW74" s="176">
        <v>19105093</v>
      </c>
      <c r="BX74" s="176">
        <v>0</v>
      </c>
      <c r="BY74" s="176">
        <v>0</v>
      </c>
      <c r="BZ74" s="176">
        <v>1917545</v>
      </c>
      <c r="CA74" s="176">
        <v>0</v>
      </c>
      <c r="CB74" s="176">
        <v>290699</v>
      </c>
      <c r="CC74" s="176">
        <v>1542006</v>
      </c>
      <c r="CD74" s="176">
        <v>41784</v>
      </c>
      <c r="CE74" s="176">
        <v>0</v>
      </c>
      <c r="CF74" s="176">
        <v>0</v>
      </c>
      <c r="CG74" s="176">
        <v>225319</v>
      </c>
      <c r="CH74" s="176">
        <v>0</v>
      </c>
      <c r="CI74" s="176">
        <v>223784</v>
      </c>
      <c r="CJ74" s="176">
        <v>57701</v>
      </c>
      <c r="CK74" s="176">
        <v>80675</v>
      </c>
      <c r="CL74" s="176">
        <v>0</v>
      </c>
      <c r="CM74" s="176">
        <v>0</v>
      </c>
      <c r="CN74" s="176">
        <v>68261</v>
      </c>
      <c r="CO74" s="176">
        <v>3872571</v>
      </c>
      <c r="CP74" s="176">
        <v>16480</v>
      </c>
      <c r="CQ74" s="176">
        <v>0</v>
      </c>
      <c r="CR74" s="176">
        <v>118990</v>
      </c>
      <c r="CS74" s="176">
        <v>35864</v>
      </c>
      <c r="CT74" s="176">
        <v>0</v>
      </c>
      <c r="CU74" s="176">
        <v>23628</v>
      </c>
      <c r="CV74">
        <v>0</v>
      </c>
      <c r="CW74">
        <v>127058</v>
      </c>
      <c r="CX74">
        <v>0</v>
      </c>
      <c r="CY74">
        <v>0</v>
      </c>
    </row>
    <row r="75" spans="1:103" x14ac:dyDescent="0.3">
      <c r="A75" s="151">
        <v>328</v>
      </c>
      <c r="B75" s="176" t="s">
        <v>291</v>
      </c>
      <c r="C75" s="176"/>
      <c r="D75" s="176">
        <v>0</v>
      </c>
      <c r="E75" s="176">
        <v>10311053</v>
      </c>
      <c r="F75" s="176">
        <v>0</v>
      </c>
      <c r="G75" s="176"/>
      <c r="H75" s="176">
        <v>0</v>
      </c>
      <c r="I75" s="176">
        <v>0</v>
      </c>
      <c r="J75" s="176">
        <v>7562073</v>
      </c>
      <c r="K75" s="176">
        <v>0</v>
      </c>
      <c r="L75" s="176">
        <v>4932230</v>
      </c>
      <c r="M75" s="176">
        <v>126452383</v>
      </c>
      <c r="N75" s="176"/>
      <c r="O75" s="176">
        <v>0</v>
      </c>
      <c r="P75" s="176">
        <v>0</v>
      </c>
      <c r="Q75" s="176">
        <v>203465</v>
      </c>
      <c r="R75" s="176">
        <v>37503</v>
      </c>
      <c r="S75" s="176">
        <v>0</v>
      </c>
      <c r="T75" s="176"/>
      <c r="U75" s="176">
        <v>0</v>
      </c>
      <c r="V75" s="176">
        <v>8769040</v>
      </c>
      <c r="W75" s="176"/>
      <c r="X75" s="176">
        <v>0</v>
      </c>
      <c r="Y75" s="176">
        <v>0</v>
      </c>
      <c r="Z75" s="176">
        <v>0</v>
      </c>
      <c r="AA75" s="176">
        <v>8105875</v>
      </c>
      <c r="AB75" s="176">
        <v>772374</v>
      </c>
      <c r="AC75" s="176">
        <v>0</v>
      </c>
      <c r="AD75" s="176">
        <v>60315</v>
      </c>
      <c r="AE75" s="176">
        <v>8309759</v>
      </c>
      <c r="AF75" s="176">
        <v>0</v>
      </c>
      <c r="AG75" s="176">
        <v>20882030</v>
      </c>
      <c r="AH75" s="176">
        <v>0</v>
      </c>
      <c r="AI75" s="176">
        <v>16328964</v>
      </c>
      <c r="AJ75" s="176">
        <v>1602052</v>
      </c>
      <c r="AK75" s="176">
        <v>0</v>
      </c>
      <c r="AL75" s="176">
        <v>738292</v>
      </c>
      <c r="AM75" s="176">
        <v>0</v>
      </c>
      <c r="AN75" s="176">
        <v>0</v>
      </c>
      <c r="AO75" s="176">
        <v>0</v>
      </c>
      <c r="AP75" s="176">
        <v>0</v>
      </c>
      <c r="AQ75" s="176">
        <v>300717</v>
      </c>
      <c r="AR75" s="176">
        <v>0</v>
      </c>
      <c r="AS75" s="176">
        <v>0</v>
      </c>
      <c r="AT75" s="176">
        <v>29510163</v>
      </c>
      <c r="AU75" s="176">
        <v>0</v>
      </c>
      <c r="AV75" s="176">
        <v>0</v>
      </c>
      <c r="AW75" s="176">
        <v>0</v>
      </c>
      <c r="AX75" s="176">
        <v>33879</v>
      </c>
      <c r="AY75" s="176"/>
      <c r="AZ75" s="176">
        <v>0</v>
      </c>
      <c r="BA75" s="176">
        <v>0</v>
      </c>
      <c r="BB75" s="176">
        <v>39507069</v>
      </c>
      <c r="BC75" s="176">
        <v>7992989</v>
      </c>
      <c r="BD75" s="176">
        <v>0</v>
      </c>
      <c r="BE75" s="176">
        <v>0</v>
      </c>
      <c r="BF75" s="176">
        <v>30362999</v>
      </c>
      <c r="BG75" s="176">
        <v>0</v>
      </c>
      <c r="BH75" s="176">
        <v>0</v>
      </c>
      <c r="BI75" s="176">
        <v>41527</v>
      </c>
      <c r="BJ75" s="176">
        <v>11505</v>
      </c>
      <c r="BK75" s="176">
        <v>0</v>
      </c>
      <c r="BL75" s="176">
        <v>0</v>
      </c>
      <c r="BM75" s="176">
        <v>3789882</v>
      </c>
      <c r="BN75" s="176">
        <v>1628950</v>
      </c>
      <c r="BO75" s="176">
        <v>8774811</v>
      </c>
      <c r="BP75" s="176">
        <v>0</v>
      </c>
      <c r="BQ75" s="176">
        <v>555051</v>
      </c>
      <c r="BR75" s="176">
        <v>0</v>
      </c>
      <c r="BS75" s="176">
        <v>0</v>
      </c>
      <c r="BT75" s="176">
        <v>2159435</v>
      </c>
      <c r="BU75" s="176">
        <v>69011</v>
      </c>
      <c r="BV75" s="176">
        <v>2689625</v>
      </c>
      <c r="BW75" s="176">
        <v>0</v>
      </c>
      <c r="BX75" s="176">
        <v>0</v>
      </c>
      <c r="BY75" s="176">
        <v>0</v>
      </c>
      <c r="BZ75" s="176">
        <v>216159</v>
      </c>
      <c r="CA75" s="176">
        <v>0</v>
      </c>
      <c r="CB75" s="176">
        <v>1400656</v>
      </c>
      <c r="CC75" s="176">
        <v>0</v>
      </c>
      <c r="CD75" s="176">
        <v>7692293</v>
      </c>
      <c r="CE75" s="176">
        <v>0</v>
      </c>
      <c r="CF75" s="176">
        <v>0</v>
      </c>
      <c r="CG75" s="176">
        <v>3422100</v>
      </c>
      <c r="CH75" s="176">
        <v>0</v>
      </c>
      <c r="CI75" s="176">
        <v>6116739</v>
      </c>
      <c r="CJ75" s="176">
        <v>0</v>
      </c>
      <c r="CK75" s="176">
        <v>0</v>
      </c>
      <c r="CL75" s="176">
        <v>0</v>
      </c>
      <c r="CM75" s="176">
        <v>0</v>
      </c>
      <c r="CN75" s="176">
        <v>0</v>
      </c>
      <c r="CO75" s="176">
        <v>93276454</v>
      </c>
      <c r="CP75" s="176">
        <v>0</v>
      </c>
      <c r="CQ75" s="176">
        <v>0</v>
      </c>
      <c r="CR75" s="176">
        <v>574723</v>
      </c>
      <c r="CS75" s="176">
        <v>0</v>
      </c>
      <c r="CT75" s="176">
        <v>0</v>
      </c>
      <c r="CU75" s="176">
        <v>0</v>
      </c>
      <c r="CV75">
        <v>0</v>
      </c>
      <c r="CW75">
        <v>0</v>
      </c>
      <c r="CX75">
        <v>0</v>
      </c>
      <c r="CY75">
        <v>7122212</v>
      </c>
    </row>
    <row r="76" spans="1:103" x14ac:dyDescent="0.3">
      <c r="A76" s="151">
        <v>331</v>
      </c>
      <c r="B76" s="176" t="s">
        <v>223</v>
      </c>
      <c r="C76" s="176"/>
      <c r="D76" s="176">
        <v>0</v>
      </c>
      <c r="E76" s="176">
        <v>636221</v>
      </c>
      <c r="F76" s="176">
        <v>0</v>
      </c>
      <c r="G76" s="176"/>
      <c r="H76" s="176">
        <v>0</v>
      </c>
      <c r="I76" s="176">
        <v>0</v>
      </c>
      <c r="J76" s="176">
        <v>410000</v>
      </c>
      <c r="K76" s="176">
        <v>608700</v>
      </c>
      <c r="L76" s="176">
        <v>576934</v>
      </c>
      <c r="M76" s="176">
        <v>13716248</v>
      </c>
      <c r="N76" s="176"/>
      <c r="O76" s="176">
        <v>68772</v>
      </c>
      <c r="P76" s="176">
        <v>0</v>
      </c>
      <c r="Q76" s="176">
        <v>0</v>
      </c>
      <c r="R76" s="176">
        <v>334797</v>
      </c>
      <c r="S76" s="176">
        <v>190032</v>
      </c>
      <c r="T76" s="176"/>
      <c r="U76" s="176">
        <v>0</v>
      </c>
      <c r="V76" s="176">
        <v>1091737</v>
      </c>
      <c r="W76" s="176"/>
      <c r="X76" s="176">
        <v>0</v>
      </c>
      <c r="Y76" s="176">
        <v>98768</v>
      </c>
      <c r="Z76" s="176">
        <v>0</v>
      </c>
      <c r="AA76" s="176">
        <v>496302</v>
      </c>
      <c r="AB76" s="176">
        <v>889064</v>
      </c>
      <c r="AC76" s="176">
        <v>99168</v>
      </c>
      <c r="AD76" s="176">
        <v>2530000</v>
      </c>
      <c r="AE76" s="176">
        <v>1350000</v>
      </c>
      <c r="AF76" s="176">
        <v>630000</v>
      </c>
      <c r="AG76" s="176">
        <v>0</v>
      </c>
      <c r="AH76" s="176">
        <v>831917</v>
      </c>
      <c r="AI76" s="176">
        <v>1456146</v>
      </c>
      <c r="AJ76" s="176">
        <v>814106</v>
      </c>
      <c r="AK76" s="176">
        <v>0</v>
      </c>
      <c r="AL76" s="176">
        <v>1089426</v>
      </c>
      <c r="AM76" s="176">
        <v>0</v>
      </c>
      <c r="AN76" s="176">
        <v>0</v>
      </c>
      <c r="AO76" s="176">
        <v>0</v>
      </c>
      <c r="AP76" s="176">
        <v>0</v>
      </c>
      <c r="AQ76" s="176">
        <v>630435</v>
      </c>
      <c r="AR76" s="176">
        <v>0</v>
      </c>
      <c r="AS76" s="176">
        <v>1160996</v>
      </c>
      <c r="AT76" s="176">
        <v>3249000</v>
      </c>
      <c r="AU76" s="176">
        <v>0</v>
      </c>
      <c r="AV76" s="176">
        <v>0</v>
      </c>
      <c r="AW76" s="176">
        <v>403672</v>
      </c>
      <c r="AX76" s="176">
        <v>934000</v>
      </c>
      <c r="AY76" s="176"/>
      <c r="AZ76" s="176">
        <v>0</v>
      </c>
      <c r="BA76" s="176">
        <v>0</v>
      </c>
      <c r="BB76" s="176">
        <v>7348935</v>
      </c>
      <c r="BC76" s="176">
        <v>148555</v>
      </c>
      <c r="BD76" s="176">
        <v>0</v>
      </c>
      <c r="BE76" s="176">
        <v>0</v>
      </c>
      <c r="BF76" s="176">
        <v>1180408</v>
      </c>
      <c r="BG76" s="176">
        <v>0</v>
      </c>
      <c r="BH76" s="176">
        <v>0</v>
      </c>
      <c r="BI76" s="176">
        <v>360000</v>
      </c>
      <c r="BJ76" s="176">
        <v>112500</v>
      </c>
      <c r="BK76" s="176">
        <v>0</v>
      </c>
      <c r="BL76" s="176">
        <v>0</v>
      </c>
      <c r="BM76" s="176">
        <v>723503</v>
      </c>
      <c r="BN76" s="176">
        <v>2000166</v>
      </c>
      <c r="BO76" s="176">
        <v>458350</v>
      </c>
      <c r="BP76" s="176">
        <v>0</v>
      </c>
      <c r="BQ76" s="176">
        <v>615527</v>
      </c>
      <c r="BR76" s="176">
        <v>0</v>
      </c>
      <c r="BS76" s="176">
        <v>0</v>
      </c>
      <c r="BT76" s="176">
        <v>346942</v>
      </c>
      <c r="BU76" s="176">
        <v>861897</v>
      </c>
      <c r="BV76" s="176">
        <v>1798743</v>
      </c>
      <c r="BW76" s="176">
        <v>397043</v>
      </c>
      <c r="BX76" s="176">
        <v>0</v>
      </c>
      <c r="BY76" s="176">
        <v>0</v>
      </c>
      <c r="BZ76" s="176">
        <v>0</v>
      </c>
      <c r="CA76" s="176">
        <v>0</v>
      </c>
      <c r="CB76" s="176">
        <v>686525</v>
      </c>
      <c r="CC76" s="176">
        <v>1247598</v>
      </c>
      <c r="CD76" s="176">
        <v>1666100</v>
      </c>
      <c r="CE76" s="176">
        <v>0</v>
      </c>
      <c r="CF76" s="176">
        <v>0</v>
      </c>
      <c r="CG76" s="176">
        <v>493197</v>
      </c>
      <c r="CH76" s="176">
        <v>145000</v>
      </c>
      <c r="CI76" s="176">
        <v>348770</v>
      </c>
      <c r="CJ76" s="176">
        <v>0</v>
      </c>
      <c r="CK76" s="176">
        <v>45000</v>
      </c>
      <c r="CL76" s="176">
        <v>0</v>
      </c>
      <c r="CM76" s="176">
        <v>0</v>
      </c>
      <c r="CN76" s="176">
        <v>86000</v>
      </c>
      <c r="CO76" s="176">
        <v>4390000</v>
      </c>
      <c r="CP76" s="176">
        <v>211687</v>
      </c>
      <c r="CQ76" s="176">
        <v>0</v>
      </c>
      <c r="CR76" s="176">
        <v>376299</v>
      </c>
      <c r="CS76" s="176">
        <v>244412</v>
      </c>
      <c r="CT76" s="176">
        <v>0</v>
      </c>
      <c r="CU76" s="176">
        <v>90000</v>
      </c>
      <c r="CV76">
        <v>0</v>
      </c>
      <c r="CW76">
        <v>287911</v>
      </c>
      <c r="CX76">
        <v>203139</v>
      </c>
      <c r="CY76">
        <v>0</v>
      </c>
    </row>
    <row r="77" spans="1:103" x14ac:dyDescent="0.3">
      <c r="A77" s="151">
        <v>332</v>
      </c>
      <c r="B77" s="176" t="s">
        <v>224</v>
      </c>
      <c r="C77" s="176"/>
      <c r="D77" s="176">
        <v>0</v>
      </c>
      <c r="E77" s="176">
        <v>6423916</v>
      </c>
      <c r="F77" s="176">
        <v>0</v>
      </c>
      <c r="G77" s="176"/>
      <c r="H77" s="176">
        <v>0</v>
      </c>
      <c r="I77" s="176">
        <v>0</v>
      </c>
      <c r="J77" s="176">
        <v>1942364</v>
      </c>
      <c r="K77" s="176">
        <v>5738</v>
      </c>
      <c r="L77" s="176">
        <v>4715153</v>
      </c>
      <c r="M77" s="176">
        <v>91346939</v>
      </c>
      <c r="N77" s="176"/>
      <c r="O77" s="176">
        <v>7759</v>
      </c>
      <c r="P77" s="176">
        <v>0</v>
      </c>
      <c r="Q77" s="176">
        <v>180075</v>
      </c>
      <c r="R77" s="176">
        <v>68037</v>
      </c>
      <c r="S77" s="176">
        <v>0</v>
      </c>
      <c r="T77" s="176"/>
      <c r="U77" s="176">
        <v>0</v>
      </c>
      <c r="V77" s="176">
        <v>612800</v>
      </c>
      <c r="W77" s="176"/>
      <c r="X77" s="176">
        <v>87367</v>
      </c>
      <c r="Y77" s="176">
        <v>53148</v>
      </c>
      <c r="Z77" s="176">
        <v>0</v>
      </c>
      <c r="AA77" s="176">
        <v>4638011</v>
      </c>
      <c r="AB77" s="176">
        <v>660840</v>
      </c>
      <c r="AC77" s="176">
        <v>42585</v>
      </c>
      <c r="AD77" s="176">
        <v>2185543</v>
      </c>
      <c r="AE77" s="176">
        <v>6263406</v>
      </c>
      <c r="AF77" s="176">
        <v>70102</v>
      </c>
      <c r="AG77" s="176">
        <v>1959104</v>
      </c>
      <c r="AH77" s="176">
        <v>267083</v>
      </c>
      <c r="AI77" s="176">
        <v>757332</v>
      </c>
      <c r="AJ77" s="176">
        <v>962786</v>
      </c>
      <c r="AK77" s="176">
        <v>0</v>
      </c>
      <c r="AL77" s="176">
        <v>768490</v>
      </c>
      <c r="AM77" s="176">
        <v>0</v>
      </c>
      <c r="AN77" s="176">
        <v>0</v>
      </c>
      <c r="AO77" s="176">
        <v>0</v>
      </c>
      <c r="AP77" s="176">
        <v>0</v>
      </c>
      <c r="AQ77" s="176">
        <v>511962</v>
      </c>
      <c r="AR77" s="176">
        <v>0</v>
      </c>
      <c r="AS77" s="176">
        <v>87451</v>
      </c>
      <c r="AT77" s="176">
        <v>9101411</v>
      </c>
      <c r="AU77" s="176">
        <v>0</v>
      </c>
      <c r="AV77" s="176">
        <v>0</v>
      </c>
      <c r="AW77" s="176">
        <v>189871</v>
      </c>
      <c r="AX77" s="176">
        <v>601431</v>
      </c>
      <c r="AY77" s="176"/>
      <c r="AZ77" s="176">
        <v>0</v>
      </c>
      <c r="BA77" s="176">
        <v>0</v>
      </c>
      <c r="BB77" s="176">
        <v>27855495</v>
      </c>
      <c r="BC77" s="176">
        <v>6541582</v>
      </c>
      <c r="BD77" s="176">
        <v>0</v>
      </c>
      <c r="BE77" s="176">
        <v>0</v>
      </c>
      <c r="BF77" s="176">
        <v>11093172</v>
      </c>
      <c r="BG77" s="176">
        <v>0</v>
      </c>
      <c r="BH77" s="176">
        <v>0</v>
      </c>
      <c r="BI77" s="176">
        <v>28264</v>
      </c>
      <c r="BJ77" s="176">
        <v>39700</v>
      </c>
      <c r="BK77" s="176">
        <v>0</v>
      </c>
      <c r="BL77" s="176">
        <v>0</v>
      </c>
      <c r="BM77" s="176">
        <v>1600899</v>
      </c>
      <c r="BN77" s="176">
        <v>2281751</v>
      </c>
      <c r="BO77" s="176">
        <v>439340</v>
      </c>
      <c r="BP77" s="176">
        <v>0</v>
      </c>
      <c r="BQ77" s="176">
        <v>881251</v>
      </c>
      <c r="BR77" s="176">
        <v>0</v>
      </c>
      <c r="BS77" s="176">
        <v>0</v>
      </c>
      <c r="BT77" s="176">
        <v>409332</v>
      </c>
      <c r="BU77" s="176">
        <v>368569</v>
      </c>
      <c r="BV77" s="176">
        <v>2287473</v>
      </c>
      <c r="BW77" s="176">
        <v>27051</v>
      </c>
      <c r="BX77" s="176">
        <v>0</v>
      </c>
      <c r="BY77" s="176">
        <v>0</v>
      </c>
      <c r="BZ77" s="176">
        <v>66924</v>
      </c>
      <c r="CA77" s="176">
        <v>0</v>
      </c>
      <c r="CB77" s="176">
        <v>1016697</v>
      </c>
      <c r="CC77" s="176">
        <v>3880209</v>
      </c>
      <c r="CD77" s="176">
        <v>5992484</v>
      </c>
      <c r="CE77" s="176">
        <v>164035</v>
      </c>
      <c r="CF77" s="176">
        <v>0</v>
      </c>
      <c r="CG77" s="176">
        <v>2866535</v>
      </c>
      <c r="CH77" s="176">
        <v>0</v>
      </c>
      <c r="CI77" s="176">
        <v>4874949</v>
      </c>
      <c r="CJ77" s="176">
        <v>20180</v>
      </c>
      <c r="CK77" s="176">
        <v>0</v>
      </c>
      <c r="CL77" s="176">
        <v>0</v>
      </c>
      <c r="CM77" s="176">
        <v>0</v>
      </c>
      <c r="CN77" s="176">
        <v>46350</v>
      </c>
      <c r="CO77" s="176">
        <v>60611489</v>
      </c>
      <c r="CP77" s="176">
        <v>75108</v>
      </c>
      <c r="CQ77" s="176">
        <v>0</v>
      </c>
      <c r="CR77" s="176">
        <v>576871</v>
      </c>
      <c r="CS77" s="176">
        <v>22302</v>
      </c>
      <c r="CT77" s="176">
        <v>0</v>
      </c>
      <c r="CU77" s="176">
        <v>91243</v>
      </c>
      <c r="CV77">
        <v>0</v>
      </c>
      <c r="CW77">
        <v>284539</v>
      </c>
      <c r="CX77">
        <v>0</v>
      </c>
      <c r="CY77">
        <v>255140</v>
      </c>
    </row>
    <row r="78" spans="1:103" x14ac:dyDescent="0.3">
      <c r="A78" s="151">
        <v>333</v>
      </c>
      <c r="B78" s="176" t="s">
        <v>161</v>
      </c>
      <c r="C78" s="176"/>
      <c r="D78" s="176">
        <v>133162771</v>
      </c>
      <c r="E78" s="176">
        <v>24785058</v>
      </c>
      <c r="F78" s="176">
        <v>6408750</v>
      </c>
      <c r="G78" s="176"/>
      <c r="H78" s="176">
        <v>15818821</v>
      </c>
      <c r="I78" s="176">
        <v>30881725</v>
      </c>
      <c r="J78" s="176">
        <v>35923319</v>
      </c>
      <c r="K78" s="176">
        <v>2860574</v>
      </c>
      <c r="L78" s="176">
        <v>34363188</v>
      </c>
      <c r="M78" s="176">
        <v>168751174</v>
      </c>
      <c r="N78" s="176">
        <v>173532481</v>
      </c>
      <c r="O78" s="176">
        <v>67669889</v>
      </c>
      <c r="P78" s="176">
        <v>165801844</v>
      </c>
      <c r="Q78" s="176">
        <v>25173884</v>
      </c>
      <c r="R78" s="176">
        <v>13898845</v>
      </c>
      <c r="S78" s="176">
        <v>78531766</v>
      </c>
      <c r="T78" s="176"/>
      <c r="U78" s="176">
        <v>129488356</v>
      </c>
      <c r="V78" s="176">
        <v>120715250</v>
      </c>
      <c r="W78" s="176"/>
      <c r="X78" s="176">
        <v>10181928</v>
      </c>
      <c r="Y78" s="176">
        <v>6968433</v>
      </c>
      <c r="Z78" s="176">
        <v>58402292</v>
      </c>
      <c r="AA78" s="176">
        <v>31562796</v>
      </c>
      <c r="AB78" s="176">
        <v>60280511</v>
      </c>
      <c r="AC78" s="176">
        <v>263532807</v>
      </c>
      <c r="AD78" s="176">
        <v>112800200</v>
      </c>
      <c r="AE78" s="176">
        <v>104724010</v>
      </c>
      <c r="AF78" s="176">
        <v>127576092</v>
      </c>
      <c r="AG78" s="176">
        <v>16239238</v>
      </c>
      <c r="AH78" s="176">
        <v>33987590</v>
      </c>
      <c r="AI78" s="176">
        <v>292360304</v>
      </c>
      <c r="AJ78" s="176">
        <v>20833674</v>
      </c>
      <c r="AK78" s="176">
        <v>237455583</v>
      </c>
      <c r="AL78" s="176">
        <v>51602466</v>
      </c>
      <c r="AM78" s="176">
        <v>181858706</v>
      </c>
      <c r="AN78" s="176">
        <v>8185422</v>
      </c>
      <c r="AO78" s="176">
        <v>9134588</v>
      </c>
      <c r="AP78" s="176">
        <v>43272953</v>
      </c>
      <c r="AQ78" s="176">
        <v>9459587</v>
      </c>
      <c r="AR78" s="176">
        <v>333454046</v>
      </c>
      <c r="AS78" s="176">
        <v>51680058</v>
      </c>
      <c r="AT78" s="176">
        <v>99012926</v>
      </c>
      <c r="AU78" s="176">
        <v>59249889</v>
      </c>
      <c r="AV78" s="176">
        <v>90113570</v>
      </c>
      <c r="AW78" s="176">
        <v>10047042</v>
      </c>
      <c r="AX78" s="176">
        <v>36702334</v>
      </c>
      <c r="AY78" s="176"/>
      <c r="AZ78" s="176">
        <v>146349804</v>
      </c>
      <c r="BA78" s="176">
        <v>40873548</v>
      </c>
      <c r="BB78" s="176">
        <v>154281062</v>
      </c>
      <c r="BC78" s="176">
        <v>6589901</v>
      </c>
      <c r="BD78" s="176">
        <v>33316630</v>
      </c>
      <c r="BE78" s="176">
        <v>35995999</v>
      </c>
      <c r="BF78" s="176">
        <v>65243121</v>
      </c>
      <c r="BG78" s="176">
        <v>40404891</v>
      </c>
      <c r="BH78" s="176">
        <v>10832629</v>
      </c>
      <c r="BI78" s="176">
        <v>26639413</v>
      </c>
      <c r="BJ78" s="176">
        <v>25797404</v>
      </c>
      <c r="BK78" s="176">
        <v>1273938820</v>
      </c>
      <c r="BL78" s="176">
        <v>8955995</v>
      </c>
      <c r="BM78" s="176">
        <v>47141840</v>
      </c>
      <c r="BN78" s="176">
        <v>86446693</v>
      </c>
      <c r="BO78" s="176">
        <v>46829627</v>
      </c>
      <c r="BP78" s="176">
        <v>202294809</v>
      </c>
      <c r="BQ78" s="176">
        <v>22002030</v>
      </c>
      <c r="BR78" s="176">
        <v>121133374</v>
      </c>
      <c r="BS78" s="176">
        <v>90695798</v>
      </c>
      <c r="BT78" s="176">
        <v>10134698</v>
      </c>
      <c r="BU78" s="176">
        <v>25549728</v>
      </c>
      <c r="BV78" s="176">
        <v>55805546</v>
      </c>
      <c r="BW78" s="176">
        <v>7624723</v>
      </c>
      <c r="BX78" s="176">
        <v>31640263</v>
      </c>
      <c r="BY78" s="176">
        <v>92856992</v>
      </c>
      <c r="BZ78" s="176">
        <v>17437638</v>
      </c>
      <c r="CA78" s="176">
        <v>100302792</v>
      </c>
      <c r="CB78" s="176">
        <v>20486185</v>
      </c>
      <c r="CC78" s="176">
        <v>46628424</v>
      </c>
      <c r="CD78" s="176">
        <v>50857836</v>
      </c>
      <c r="CE78" s="176">
        <v>76982076</v>
      </c>
      <c r="CF78" s="176">
        <v>48521767</v>
      </c>
      <c r="CG78" s="176">
        <v>31317009</v>
      </c>
      <c r="CH78" s="176">
        <v>13799157</v>
      </c>
      <c r="CI78" s="176">
        <v>38299493</v>
      </c>
      <c r="CJ78" s="176">
        <v>17502201</v>
      </c>
      <c r="CK78" s="176">
        <v>41034016</v>
      </c>
      <c r="CL78" s="176">
        <v>9682229</v>
      </c>
      <c r="CM78" s="176">
        <v>39101816</v>
      </c>
      <c r="CN78" s="176">
        <v>1038848</v>
      </c>
      <c r="CO78" s="176">
        <v>132513339</v>
      </c>
      <c r="CP78" s="176">
        <v>35105953</v>
      </c>
      <c r="CQ78" s="176">
        <v>940942897</v>
      </c>
      <c r="CR78" s="176">
        <v>18029163</v>
      </c>
      <c r="CS78" s="176">
        <v>12606195</v>
      </c>
      <c r="CT78" s="176">
        <v>67085595</v>
      </c>
      <c r="CU78" s="176">
        <v>44768785</v>
      </c>
      <c r="CV78">
        <v>40836525</v>
      </c>
      <c r="CW78">
        <v>48013957</v>
      </c>
      <c r="CX78">
        <v>20930956</v>
      </c>
      <c r="CY78">
        <v>5689039</v>
      </c>
    </row>
    <row r="79" spans="1:103" x14ac:dyDescent="0.3">
      <c r="A79" s="151">
        <v>334</v>
      </c>
      <c r="B79" s="176" t="s">
        <v>246</v>
      </c>
      <c r="C79" s="176"/>
      <c r="D79" s="176">
        <v>90817447</v>
      </c>
      <c r="E79" s="176">
        <v>33482290</v>
      </c>
      <c r="F79" s="176">
        <v>37395565</v>
      </c>
      <c r="G79" s="176"/>
      <c r="H79" s="176">
        <v>62637264</v>
      </c>
      <c r="I79" s="176">
        <v>39049010</v>
      </c>
      <c r="J79" s="176">
        <v>29827499</v>
      </c>
      <c r="K79" s="176">
        <v>39498575</v>
      </c>
      <c r="L79" s="176">
        <v>50412697</v>
      </c>
      <c r="M79" s="176">
        <v>235040251</v>
      </c>
      <c r="N79" s="176">
        <v>375792595</v>
      </c>
      <c r="O79" s="176">
        <v>89922856</v>
      </c>
      <c r="P79" s="176">
        <v>273207951</v>
      </c>
      <c r="Q79" s="176">
        <v>60353368</v>
      </c>
      <c r="R79" s="176">
        <v>18088897</v>
      </c>
      <c r="S79" s="176">
        <v>57177261</v>
      </c>
      <c r="T79" s="176"/>
      <c r="U79" s="176">
        <v>188907099</v>
      </c>
      <c r="V79" s="176">
        <v>115076967</v>
      </c>
      <c r="W79" s="176"/>
      <c r="X79" s="176">
        <v>52852818</v>
      </c>
      <c r="Y79" s="176">
        <v>41288882</v>
      </c>
      <c r="Z79" s="176">
        <v>156871036</v>
      </c>
      <c r="AA79" s="176">
        <v>61040197</v>
      </c>
      <c r="AB79" s="176">
        <v>108214869</v>
      </c>
      <c r="AC79" s="176">
        <v>354978012</v>
      </c>
      <c r="AD79" s="176">
        <v>154048492</v>
      </c>
      <c r="AE79" s="176">
        <v>218773759</v>
      </c>
      <c r="AF79" s="176">
        <v>128053671</v>
      </c>
      <c r="AG79" s="176">
        <v>53134231</v>
      </c>
      <c r="AH79" s="176">
        <v>42674149</v>
      </c>
      <c r="AI79" s="176">
        <v>507150602</v>
      </c>
      <c r="AJ79" s="176">
        <v>46090450</v>
      </c>
      <c r="AK79" s="176">
        <v>399185952</v>
      </c>
      <c r="AL79" s="176">
        <v>68439026</v>
      </c>
      <c r="AM79" s="176">
        <v>183565309</v>
      </c>
      <c r="AN79" s="176">
        <v>1138007</v>
      </c>
      <c r="AO79" s="176">
        <v>24963092</v>
      </c>
      <c r="AP79" s="176">
        <v>56253881</v>
      </c>
      <c r="AQ79" s="176">
        <v>28971823</v>
      </c>
      <c r="AR79" s="176">
        <v>385193546</v>
      </c>
      <c r="AS79" s="176">
        <v>43518793</v>
      </c>
      <c r="AT79" s="176">
        <v>135255765</v>
      </c>
      <c r="AU79" s="176">
        <v>118570020</v>
      </c>
      <c r="AV79" s="176">
        <v>159550885</v>
      </c>
      <c r="AW79" s="176">
        <v>32398116</v>
      </c>
      <c r="AX79" s="176">
        <v>39442238</v>
      </c>
      <c r="AY79" s="176"/>
      <c r="AZ79" s="176">
        <v>500628879</v>
      </c>
      <c r="BA79" s="176">
        <v>79641672</v>
      </c>
      <c r="BB79" s="176">
        <v>117504552</v>
      </c>
      <c r="BC79" s="176">
        <v>12890858</v>
      </c>
      <c r="BD79" s="176">
        <v>45579288</v>
      </c>
      <c r="BE79" s="176">
        <v>58086707</v>
      </c>
      <c r="BF79" s="176">
        <v>126354295</v>
      </c>
      <c r="BG79" s="176">
        <v>45748478</v>
      </c>
      <c r="BH79" s="176">
        <v>22385406</v>
      </c>
      <c r="BI79" s="176">
        <v>37805762</v>
      </c>
      <c r="BJ79" s="176">
        <v>52276866</v>
      </c>
      <c r="BK79" s="176">
        <v>1106026605</v>
      </c>
      <c r="BL79" s="176">
        <v>19753981</v>
      </c>
      <c r="BM79" s="176">
        <v>52459162</v>
      </c>
      <c r="BN79" s="176">
        <v>98778521</v>
      </c>
      <c r="BO79" s="176">
        <v>98602241</v>
      </c>
      <c r="BP79" s="176">
        <v>311044325</v>
      </c>
      <c r="BQ79" s="176">
        <v>28203535</v>
      </c>
      <c r="BR79" s="176">
        <v>211724084</v>
      </c>
      <c r="BS79" s="176">
        <v>138078831</v>
      </c>
      <c r="BT79" s="176">
        <v>19067363</v>
      </c>
      <c r="BU79" s="176">
        <v>75800083</v>
      </c>
      <c r="BV79" s="176">
        <v>46733712</v>
      </c>
      <c r="BW79" s="176">
        <v>15601393</v>
      </c>
      <c r="BX79" s="176">
        <v>91545764</v>
      </c>
      <c r="BY79" s="176">
        <v>217156379</v>
      </c>
      <c r="BZ79" s="176">
        <v>41271247</v>
      </c>
      <c r="CA79" s="176">
        <v>86749159</v>
      </c>
      <c r="CB79" s="176">
        <v>63068155</v>
      </c>
      <c r="CC79" s="176">
        <v>86843901</v>
      </c>
      <c r="CD79" s="176">
        <v>106719709</v>
      </c>
      <c r="CE79" s="176">
        <v>128544633</v>
      </c>
      <c r="CF79" s="176">
        <v>82167719</v>
      </c>
      <c r="CG79" s="176">
        <v>178157571</v>
      </c>
      <c r="CH79" s="176">
        <v>28025970</v>
      </c>
      <c r="CI79" s="176">
        <v>57738198</v>
      </c>
      <c r="CJ79" s="176">
        <v>82834357</v>
      </c>
      <c r="CK79" s="176">
        <v>89248538</v>
      </c>
      <c r="CL79" s="176">
        <v>33621686</v>
      </c>
      <c r="CM79" s="176">
        <v>63858733</v>
      </c>
      <c r="CN79" s="176">
        <v>5569121</v>
      </c>
      <c r="CO79" s="176">
        <v>176914103</v>
      </c>
      <c r="CP79" s="176">
        <v>35480709</v>
      </c>
      <c r="CQ79" s="176">
        <v>1016908984</v>
      </c>
      <c r="CR79" s="176">
        <v>36796826</v>
      </c>
      <c r="CS79" s="176">
        <v>26406179</v>
      </c>
      <c r="CT79" s="176">
        <v>163041720</v>
      </c>
      <c r="CU79" s="176">
        <v>209068859</v>
      </c>
      <c r="CV79">
        <v>57142017</v>
      </c>
      <c r="CW79">
        <v>56006814</v>
      </c>
      <c r="CX79">
        <v>63834054</v>
      </c>
      <c r="CY79">
        <v>23135163</v>
      </c>
    </row>
    <row r="80" spans="1:103" x14ac:dyDescent="0.3">
      <c r="A80" s="151">
        <v>335</v>
      </c>
      <c r="B80" s="176" t="s">
        <v>102</v>
      </c>
      <c r="C80" s="176"/>
      <c r="D80" s="176">
        <v>0</v>
      </c>
      <c r="E80" s="176">
        <v>3654510</v>
      </c>
      <c r="F80" s="176">
        <v>40858</v>
      </c>
      <c r="G80" s="176"/>
      <c r="H80" s="176">
        <v>0</v>
      </c>
      <c r="I80" s="176">
        <v>0</v>
      </c>
      <c r="J80" s="176">
        <v>0</v>
      </c>
      <c r="K80" s="176">
        <v>0</v>
      </c>
      <c r="L80" s="176">
        <v>0</v>
      </c>
      <c r="M80" s="176">
        <v>0</v>
      </c>
      <c r="N80" s="176">
        <v>33485094</v>
      </c>
      <c r="O80" s="176">
        <v>0</v>
      </c>
      <c r="P80" s="176">
        <v>28928297</v>
      </c>
      <c r="Q80" s="176">
        <v>0</v>
      </c>
      <c r="R80" s="176">
        <v>0</v>
      </c>
      <c r="S80" s="176">
        <v>6747158</v>
      </c>
      <c r="T80" s="176"/>
      <c r="U80" s="176">
        <v>0</v>
      </c>
      <c r="V80" s="176">
        <v>0</v>
      </c>
      <c r="W80" s="176"/>
      <c r="X80" s="176">
        <v>0</v>
      </c>
      <c r="Y80" s="176">
        <v>1090745</v>
      </c>
      <c r="Z80" s="176">
        <v>0</v>
      </c>
      <c r="AA80" s="176">
        <v>5427549</v>
      </c>
      <c r="AB80" s="176">
        <v>9975062</v>
      </c>
      <c r="AC80" s="176">
        <v>0</v>
      </c>
      <c r="AD80" s="176">
        <v>0</v>
      </c>
      <c r="AE80" s="176">
        <v>4017313</v>
      </c>
      <c r="AF80" s="176">
        <v>0</v>
      </c>
      <c r="AG80" s="176">
        <v>4162633</v>
      </c>
      <c r="AH80" s="176">
        <v>0</v>
      </c>
      <c r="AI80" s="176">
        <v>0</v>
      </c>
      <c r="AJ80" s="176">
        <v>110338</v>
      </c>
      <c r="AK80" s="176">
        <v>2414295</v>
      </c>
      <c r="AL80" s="176">
        <v>0</v>
      </c>
      <c r="AM80" s="176">
        <v>1164306</v>
      </c>
      <c r="AN80" s="176">
        <v>1136657</v>
      </c>
      <c r="AO80" s="176">
        <v>944644</v>
      </c>
      <c r="AP80" s="176">
        <v>0</v>
      </c>
      <c r="AQ80" s="176">
        <v>2061266</v>
      </c>
      <c r="AR80" s="176">
        <v>0</v>
      </c>
      <c r="AS80" s="176">
        <v>4856928</v>
      </c>
      <c r="AT80" s="176">
        <v>0</v>
      </c>
      <c r="AU80" s="176">
        <v>0</v>
      </c>
      <c r="AV80" s="176">
        <v>476052</v>
      </c>
      <c r="AW80" s="176">
        <v>0</v>
      </c>
      <c r="AX80" s="176">
        <v>351036</v>
      </c>
      <c r="AY80" s="176"/>
      <c r="AZ80" s="176">
        <v>49382</v>
      </c>
      <c r="BA80" s="176">
        <v>4267221</v>
      </c>
      <c r="BB80" s="176">
        <v>0</v>
      </c>
      <c r="BC80" s="176">
        <v>0</v>
      </c>
      <c r="BD80" s="176">
        <v>237200</v>
      </c>
      <c r="BE80" s="176">
        <v>0</v>
      </c>
      <c r="BF80" s="176">
        <v>0</v>
      </c>
      <c r="BG80" s="176">
        <v>0</v>
      </c>
      <c r="BH80" s="176">
        <v>6686</v>
      </c>
      <c r="BI80" s="176">
        <v>0</v>
      </c>
      <c r="BJ80" s="176">
        <v>0</v>
      </c>
      <c r="BK80" s="176">
        <v>0</v>
      </c>
      <c r="BL80" s="176">
        <v>0</v>
      </c>
      <c r="BM80" s="176">
        <v>65852</v>
      </c>
      <c r="BN80" s="176">
        <v>10302586</v>
      </c>
      <c r="BO80" s="176">
        <v>0</v>
      </c>
      <c r="BP80" s="176">
        <v>20266761</v>
      </c>
      <c r="BQ80" s="176">
        <v>1905001</v>
      </c>
      <c r="BR80" s="176">
        <v>19758357</v>
      </c>
      <c r="BS80" s="176">
        <v>14929967</v>
      </c>
      <c r="BT80" s="176">
        <v>0</v>
      </c>
      <c r="BU80" s="176">
        <v>5063371</v>
      </c>
      <c r="BV80" s="176">
        <v>8807</v>
      </c>
      <c r="BW80" s="176">
        <v>0</v>
      </c>
      <c r="BX80" s="176">
        <v>0</v>
      </c>
      <c r="BY80" s="176">
        <v>18081149</v>
      </c>
      <c r="BZ80" s="176">
        <v>0</v>
      </c>
      <c r="CA80" s="176">
        <v>0</v>
      </c>
      <c r="CB80" s="176">
        <v>4353754</v>
      </c>
      <c r="CC80" s="176">
        <v>0</v>
      </c>
      <c r="CD80" s="176">
        <v>9477</v>
      </c>
      <c r="CE80" s="176">
        <v>13823251</v>
      </c>
      <c r="CF80" s="176">
        <v>0</v>
      </c>
      <c r="CG80" s="176">
        <v>173116</v>
      </c>
      <c r="CH80" s="176">
        <v>0</v>
      </c>
      <c r="CI80" s="176">
        <v>0</v>
      </c>
      <c r="CJ80" s="176">
        <v>4437604</v>
      </c>
      <c r="CK80" s="176">
        <v>0</v>
      </c>
      <c r="CL80" s="176">
        <v>1066624</v>
      </c>
      <c r="CM80" s="176">
        <v>3752128</v>
      </c>
      <c r="CN80" s="176">
        <v>390031</v>
      </c>
      <c r="CO80" s="176">
        <v>4500</v>
      </c>
      <c r="CP80" s="176">
        <v>0</v>
      </c>
      <c r="CQ80" s="176">
        <v>0</v>
      </c>
      <c r="CR80" s="176">
        <v>0</v>
      </c>
      <c r="CS80" s="176">
        <v>0</v>
      </c>
      <c r="CT80" s="176">
        <v>0</v>
      </c>
      <c r="CU80" s="176">
        <v>0</v>
      </c>
      <c r="CV80">
        <v>6653215</v>
      </c>
      <c r="CW80">
        <v>50044</v>
      </c>
      <c r="CX80">
        <v>0</v>
      </c>
      <c r="CY80">
        <v>0</v>
      </c>
    </row>
    <row r="81" spans="1:103" s="588" customFormat="1" x14ac:dyDescent="0.3">
      <c r="A81" s="587">
        <v>336</v>
      </c>
      <c r="B81" s="588" t="s">
        <v>912</v>
      </c>
      <c r="D81" s="588">
        <v>21813951</v>
      </c>
      <c r="E81" s="588">
        <v>2534012</v>
      </c>
      <c r="F81" s="588">
        <v>1671297</v>
      </c>
      <c r="H81" s="588">
        <v>4776476</v>
      </c>
      <c r="I81" s="588">
        <v>2395530</v>
      </c>
      <c r="J81" s="588">
        <v>9461470</v>
      </c>
      <c r="K81" s="588">
        <v>2103204</v>
      </c>
      <c r="L81" s="588">
        <v>6838305</v>
      </c>
      <c r="M81" s="588">
        <v>31176594</v>
      </c>
      <c r="N81" s="588">
        <v>77129368</v>
      </c>
      <c r="O81" s="588">
        <v>21031126</v>
      </c>
      <c r="P81" s="588">
        <v>51144342</v>
      </c>
      <c r="Q81" s="588">
        <v>8185063</v>
      </c>
      <c r="R81" s="588">
        <v>735643</v>
      </c>
      <c r="S81" s="588">
        <v>18064806</v>
      </c>
      <c r="U81" s="588">
        <v>45102895</v>
      </c>
      <c r="V81" s="588">
        <v>24991973</v>
      </c>
      <c r="X81" s="588">
        <v>3620782</v>
      </c>
      <c r="Y81" s="588">
        <v>2259720</v>
      </c>
      <c r="Z81" s="588">
        <v>24197689</v>
      </c>
      <c r="AA81" s="588">
        <v>28227000</v>
      </c>
      <c r="AB81" s="588">
        <v>22502976</v>
      </c>
      <c r="AC81" s="588">
        <v>67107139</v>
      </c>
      <c r="AD81" s="588">
        <v>7238567</v>
      </c>
      <c r="AE81" s="588">
        <v>32301230</v>
      </c>
      <c r="AF81" s="588">
        <v>15725787</v>
      </c>
      <c r="AG81" s="588">
        <v>9882689</v>
      </c>
      <c r="AH81" s="588">
        <v>4348376</v>
      </c>
      <c r="AI81" s="588">
        <v>60855544</v>
      </c>
      <c r="AJ81" s="588">
        <v>8162439</v>
      </c>
      <c r="AK81" s="588">
        <v>107746157</v>
      </c>
      <c r="AL81" s="588">
        <v>16990175</v>
      </c>
      <c r="AM81" s="588">
        <v>63337898</v>
      </c>
      <c r="AN81" s="588">
        <v>2516372</v>
      </c>
      <c r="AO81" s="588">
        <v>2481332</v>
      </c>
      <c r="AP81" s="588">
        <v>11655742</v>
      </c>
      <c r="AQ81" s="588">
        <v>3395589</v>
      </c>
      <c r="AR81" s="588">
        <v>161134754</v>
      </c>
      <c r="AS81" s="588">
        <v>9915400</v>
      </c>
      <c r="AT81" s="588">
        <v>25957939</v>
      </c>
      <c r="AU81" s="588">
        <v>11976156</v>
      </c>
      <c r="AV81" s="588">
        <v>24994843</v>
      </c>
      <c r="AW81" s="588">
        <v>5614379</v>
      </c>
      <c r="AX81" s="588">
        <v>5646994</v>
      </c>
      <c r="AZ81" s="588">
        <v>24174865</v>
      </c>
      <c r="BA81" s="588">
        <v>7714888</v>
      </c>
      <c r="BB81" s="588">
        <v>40307279</v>
      </c>
      <c r="BC81" s="588">
        <v>1755108</v>
      </c>
      <c r="BD81" s="588">
        <v>10875280</v>
      </c>
      <c r="BE81" s="588">
        <v>10111527</v>
      </c>
      <c r="BF81" s="588">
        <v>21230728</v>
      </c>
      <c r="BG81" s="588">
        <v>6434222</v>
      </c>
      <c r="BH81" s="588">
        <v>3544048</v>
      </c>
      <c r="BI81" s="588">
        <v>1000634</v>
      </c>
      <c r="BJ81" s="588">
        <v>6414995</v>
      </c>
      <c r="BK81" s="588">
        <v>553583580</v>
      </c>
      <c r="BL81" s="588">
        <v>1739117</v>
      </c>
      <c r="BM81" s="588">
        <v>7457692</v>
      </c>
      <c r="BN81" s="588">
        <v>35264521</v>
      </c>
      <c r="BO81" s="588">
        <v>6292361</v>
      </c>
      <c r="BP81" s="588">
        <v>100370703</v>
      </c>
      <c r="BQ81" s="588">
        <v>3599127</v>
      </c>
      <c r="BR81" s="588">
        <v>34581346</v>
      </c>
      <c r="BS81" s="588">
        <v>62481218</v>
      </c>
      <c r="BT81" s="588">
        <v>1398341</v>
      </c>
      <c r="BU81" s="588">
        <v>10222701</v>
      </c>
      <c r="BV81" s="588">
        <v>15177488</v>
      </c>
      <c r="BW81" s="588">
        <v>1239250</v>
      </c>
      <c r="BX81" s="588">
        <v>6698056</v>
      </c>
      <c r="BY81" s="588">
        <v>24145932</v>
      </c>
      <c r="BZ81" s="588">
        <v>5125055</v>
      </c>
      <c r="CA81" s="588">
        <v>15318930</v>
      </c>
      <c r="CB81" s="588">
        <v>10161263</v>
      </c>
      <c r="CC81" s="588">
        <v>5992915</v>
      </c>
      <c r="CD81" s="588">
        <v>11868203</v>
      </c>
      <c r="CE81" s="588">
        <v>18914728</v>
      </c>
      <c r="CF81" s="588">
        <v>11411726</v>
      </c>
      <c r="CG81" s="588">
        <v>10971415</v>
      </c>
      <c r="CH81" s="588">
        <v>3314832</v>
      </c>
      <c r="CI81" s="588">
        <v>13746222</v>
      </c>
      <c r="CJ81" s="588">
        <v>11028859</v>
      </c>
      <c r="CK81" s="588">
        <v>6755412</v>
      </c>
      <c r="CL81" s="588">
        <v>4089209</v>
      </c>
      <c r="CM81" s="588">
        <v>7177082</v>
      </c>
      <c r="CN81" s="588">
        <v>619121</v>
      </c>
      <c r="CO81" s="588">
        <v>91090000</v>
      </c>
      <c r="CP81" s="588">
        <v>8540036</v>
      </c>
      <c r="CQ81" s="588">
        <v>333110197</v>
      </c>
      <c r="CR81" s="588">
        <v>3994155</v>
      </c>
      <c r="CS81" s="588">
        <v>1768762</v>
      </c>
      <c r="CT81" s="588">
        <v>7606487</v>
      </c>
      <c r="CU81" s="588">
        <v>17177134</v>
      </c>
      <c r="CV81" s="588">
        <v>11600011</v>
      </c>
      <c r="CW81" s="588">
        <v>6109565</v>
      </c>
      <c r="CX81" s="588">
        <v>8441909</v>
      </c>
      <c r="CY81" s="588">
        <v>2528074</v>
      </c>
    </row>
    <row r="82" spans="1:103" x14ac:dyDescent="0.3">
      <c r="A82" s="151">
        <v>337</v>
      </c>
      <c r="B82" s="176" t="s">
        <v>230</v>
      </c>
      <c r="C82" s="176"/>
      <c r="D82" s="176">
        <v>214601953</v>
      </c>
      <c r="E82" s="176">
        <v>3396000</v>
      </c>
      <c r="F82" s="176">
        <v>4495390</v>
      </c>
      <c r="G82" s="176"/>
      <c r="H82" s="176">
        <v>13156791</v>
      </c>
      <c r="I82" s="176">
        <v>11909891</v>
      </c>
      <c r="J82" s="176">
        <v>14842805</v>
      </c>
      <c r="K82" s="176">
        <v>20616915</v>
      </c>
      <c r="L82" s="176">
        <v>20368697</v>
      </c>
      <c r="M82" s="176">
        <v>121435170</v>
      </c>
      <c r="N82" s="176">
        <v>406021341</v>
      </c>
      <c r="O82" s="176">
        <v>50715000</v>
      </c>
      <c r="P82" s="176">
        <v>380821737</v>
      </c>
      <c r="Q82" s="176">
        <v>39933993</v>
      </c>
      <c r="R82" s="176">
        <v>9174941</v>
      </c>
      <c r="S82" s="176">
        <v>21657641</v>
      </c>
      <c r="T82" s="176"/>
      <c r="U82" s="176">
        <v>163178809</v>
      </c>
      <c r="V82" s="176">
        <v>221850944</v>
      </c>
      <c r="W82" s="176"/>
      <c r="X82" s="176">
        <v>5810196</v>
      </c>
      <c r="Y82" s="176">
        <v>8132386</v>
      </c>
      <c r="Z82" s="176">
        <v>51311111</v>
      </c>
      <c r="AA82" s="176">
        <v>36802200</v>
      </c>
      <c r="AB82" s="176">
        <v>30675000</v>
      </c>
      <c r="AC82" s="176">
        <v>72868621</v>
      </c>
      <c r="AD82" s="176">
        <v>18950000</v>
      </c>
      <c r="AE82" s="176">
        <v>100710954</v>
      </c>
      <c r="AF82" s="176">
        <v>119433765</v>
      </c>
      <c r="AG82" s="176">
        <v>67375963</v>
      </c>
      <c r="AH82" s="176">
        <v>58741499</v>
      </c>
      <c r="AI82" s="176">
        <v>552839985</v>
      </c>
      <c r="AJ82" s="176">
        <v>32617989</v>
      </c>
      <c r="AK82" s="176">
        <v>812862021</v>
      </c>
      <c r="AL82" s="176">
        <v>47541617</v>
      </c>
      <c r="AM82" s="176">
        <v>228925585</v>
      </c>
      <c r="AN82" s="176">
        <v>8035749</v>
      </c>
      <c r="AO82" s="176">
        <v>3444280</v>
      </c>
      <c r="AP82" s="176">
        <v>0</v>
      </c>
      <c r="AQ82" s="176">
        <v>20899799</v>
      </c>
      <c r="AR82" s="176">
        <v>0</v>
      </c>
      <c r="AS82" s="176">
        <v>20691672</v>
      </c>
      <c r="AT82" s="176">
        <v>175663782</v>
      </c>
      <c r="AU82" s="176">
        <v>39823961</v>
      </c>
      <c r="AV82" s="176">
        <v>183348372</v>
      </c>
      <c r="AW82" s="176">
        <v>14334571</v>
      </c>
      <c r="AX82" s="176">
        <v>52655814</v>
      </c>
      <c r="AY82" s="176"/>
      <c r="AZ82" s="176">
        <v>205894020</v>
      </c>
      <c r="BA82" s="176">
        <v>24021270</v>
      </c>
      <c r="BB82" s="176">
        <v>331500535</v>
      </c>
      <c r="BC82" s="176">
        <v>14747667</v>
      </c>
      <c r="BD82" s="176">
        <v>90038163</v>
      </c>
      <c r="BE82" s="176">
        <v>41736280</v>
      </c>
      <c r="BF82" s="176">
        <v>99290575</v>
      </c>
      <c r="BG82" s="176">
        <v>30289921</v>
      </c>
      <c r="BH82" s="176">
        <v>8398629</v>
      </c>
      <c r="BI82" s="176">
        <v>14059521</v>
      </c>
      <c r="BJ82" s="176">
        <v>24112267</v>
      </c>
      <c r="BK82" s="176">
        <v>1795609181</v>
      </c>
      <c r="BL82" s="176">
        <v>319026</v>
      </c>
      <c r="BM82" s="176">
        <v>75533254</v>
      </c>
      <c r="BN82" s="176">
        <v>271363901</v>
      </c>
      <c r="BO82" s="176">
        <v>52689096</v>
      </c>
      <c r="BP82" s="176">
        <v>437916198</v>
      </c>
      <c r="BQ82" s="176">
        <v>11114175</v>
      </c>
      <c r="BR82" s="176">
        <v>245301207</v>
      </c>
      <c r="BS82" s="176">
        <v>310244578</v>
      </c>
      <c r="BT82" s="176">
        <v>7726890</v>
      </c>
      <c r="BU82" s="176">
        <v>26973320</v>
      </c>
      <c r="BV82" s="176">
        <v>96412185</v>
      </c>
      <c r="BW82" s="176">
        <v>7191837</v>
      </c>
      <c r="BX82" s="176">
        <v>9267535</v>
      </c>
      <c r="BY82" s="176">
        <v>143855230</v>
      </c>
      <c r="BZ82" s="176">
        <v>17270340</v>
      </c>
      <c r="CA82" s="176">
        <v>161854755</v>
      </c>
      <c r="CB82" s="176">
        <v>21539546</v>
      </c>
      <c r="CC82" s="176">
        <v>35121295</v>
      </c>
      <c r="CD82" s="176">
        <v>46437459</v>
      </c>
      <c r="CE82" s="176">
        <v>47948636</v>
      </c>
      <c r="CF82" s="176">
        <v>39188526</v>
      </c>
      <c r="CG82" s="176">
        <v>115860061</v>
      </c>
      <c r="CH82" s="176">
        <v>38460918</v>
      </c>
      <c r="CI82" s="176">
        <v>18011461</v>
      </c>
      <c r="CJ82" s="176">
        <v>33073696</v>
      </c>
      <c r="CK82" s="176">
        <v>44139332</v>
      </c>
      <c r="CL82" s="176">
        <v>15634857</v>
      </c>
      <c r="CM82" s="176">
        <v>2007272</v>
      </c>
      <c r="CN82" s="176">
        <v>0</v>
      </c>
      <c r="CO82" s="176">
        <v>397600124</v>
      </c>
      <c r="CP82" s="176">
        <v>19769784</v>
      </c>
      <c r="CQ82" s="176">
        <v>2767541745</v>
      </c>
      <c r="CR82" s="176">
        <v>5473072</v>
      </c>
      <c r="CS82" s="176">
        <v>114458</v>
      </c>
      <c r="CT82" s="176">
        <v>43590357</v>
      </c>
      <c r="CU82" s="176">
        <v>70254000</v>
      </c>
      <c r="CV82">
        <v>24728076</v>
      </c>
      <c r="CW82">
        <v>13130103</v>
      </c>
      <c r="CX82">
        <v>19261193</v>
      </c>
      <c r="CY82">
        <v>13096046</v>
      </c>
    </row>
    <row r="83" spans="1:103" s="592" customFormat="1" x14ac:dyDescent="0.3">
      <c r="A83" s="591">
        <v>338</v>
      </c>
      <c r="B83" s="592" t="s">
        <v>101</v>
      </c>
      <c r="D83" s="592">
        <v>377138712</v>
      </c>
      <c r="E83" s="592">
        <v>46449400</v>
      </c>
      <c r="F83" s="592">
        <v>21781475</v>
      </c>
      <c r="H83" s="592">
        <v>32729164</v>
      </c>
      <c r="I83" s="592">
        <v>26912285</v>
      </c>
      <c r="J83" s="592">
        <v>37988000</v>
      </c>
      <c r="K83" s="592">
        <v>49151266</v>
      </c>
      <c r="L83" s="592">
        <v>70784001</v>
      </c>
      <c r="M83" s="592">
        <v>371671388</v>
      </c>
      <c r="N83" s="592">
        <v>729194439</v>
      </c>
      <c r="O83" s="592">
        <v>108956840</v>
      </c>
      <c r="P83" s="592">
        <v>529960982</v>
      </c>
      <c r="Q83" s="592">
        <v>72732115</v>
      </c>
      <c r="R83" s="592">
        <v>13501714</v>
      </c>
      <c r="S83" s="592">
        <v>57008454</v>
      </c>
      <c r="U83" s="592">
        <v>263062455</v>
      </c>
      <c r="V83" s="592">
        <v>260638790</v>
      </c>
      <c r="X83" s="592">
        <v>20944760</v>
      </c>
      <c r="Y83" s="592">
        <v>18324266</v>
      </c>
      <c r="Z83" s="592">
        <v>118069329</v>
      </c>
      <c r="AA83" s="592">
        <v>118601513</v>
      </c>
      <c r="AB83" s="592">
        <v>86354417</v>
      </c>
      <c r="AC83" s="592">
        <v>469908115</v>
      </c>
      <c r="AD83" s="592">
        <v>77062964</v>
      </c>
      <c r="AE83" s="592">
        <v>324251997</v>
      </c>
      <c r="AF83" s="592">
        <v>190782997</v>
      </c>
      <c r="AG83" s="592">
        <v>93468736</v>
      </c>
      <c r="AH83" s="592">
        <v>110871693</v>
      </c>
      <c r="AI83" s="592">
        <v>922518328</v>
      </c>
      <c r="AJ83" s="592">
        <v>56761163</v>
      </c>
      <c r="AK83" s="592">
        <v>1002700454</v>
      </c>
      <c r="AL83" s="592">
        <v>135038442</v>
      </c>
      <c r="AM83" s="592">
        <v>424811068</v>
      </c>
      <c r="AN83" s="592">
        <v>16403254</v>
      </c>
      <c r="AO83" s="592">
        <v>8469466</v>
      </c>
      <c r="AP83" s="592">
        <v>129720253</v>
      </c>
      <c r="AQ83" s="592">
        <v>31282529</v>
      </c>
      <c r="AR83" s="592">
        <v>1151304205</v>
      </c>
      <c r="AS83" s="592">
        <v>55504764</v>
      </c>
      <c r="AT83" s="592">
        <v>261516922</v>
      </c>
      <c r="AU83" s="592">
        <v>129586822</v>
      </c>
      <c r="AV83" s="592">
        <v>280348635</v>
      </c>
      <c r="AW83" s="592">
        <v>37800707</v>
      </c>
      <c r="AX83" s="592">
        <v>74338108</v>
      </c>
      <c r="AZ83" s="592">
        <v>302278375</v>
      </c>
      <c r="BA83" s="592">
        <v>109774440</v>
      </c>
      <c r="BB83" s="592">
        <v>624810184</v>
      </c>
      <c r="BC83" s="592">
        <v>20039815</v>
      </c>
      <c r="BD83" s="592">
        <v>142493013</v>
      </c>
      <c r="BE83" s="592">
        <v>71889455</v>
      </c>
      <c r="BF83" s="592">
        <v>197761529</v>
      </c>
      <c r="BG83" s="592">
        <v>137050727</v>
      </c>
      <c r="BH83" s="592">
        <v>16551131</v>
      </c>
      <c r="BI83" s="592">
        <v>47339782</v>
      </c>
      <c r="BJ83" s="592">
        <v>45901080</v>
      </c>
      <c r="BK83" s="592">
        <v>2946611524</v>
      </c>
      <c r="BL83" s="592">
        <v>16294483</v>
      </c>
      <c r="BM83" s="592">
        <v>90775189</v>
      </c>
      <c r="BN83" s="592">
        <v>371882829</v>
      </c>
      <c r="BO83" s="592">
        <v>163890335</v>
      </c>
      <c r="BP83" s="592">
        <v>1137566173</v>
      </c>
      <c r="BQ83" s="592">
        <v>46062886</v>
      </c>
      <c r="BR83" s="592">
        <v>340261800</v>
      </c>
      <c r="BS83" s="592">
        <v>546935953</v>
      </c>
      <c r="BT83" s="592">
        <v>13778153</v>
      </c>
      <c r="BU83" s="592">
        <v>66292373</v>
      </c>
      <c r="BV83" s="592">
        <v>137718895</v>
      </c>
      <c r="BW83" s="592">
        <v>13733538</v>
      </c>
      <c r="BX83" s="592">
        <v>39252511</v>
      </c>
      <c r="BY83" s="592">
        <v>307450716</v>
      </c>
      <c r="BZ83" s="592">
        <v>27247055</v>
      </c>
      <c r="CA83" s="592">
        <v>239335732</v>
      </c>
      <c r="CB83" s="592">
        <v>49395402</v>
      </c>
      <c r="CC83" s="592">
        <v>156372247</v>
      </c>
      <c r="CD83" s="592">
        <v>155438551</v>
      </c>
      <c r="CE83" s="592">
        <v>113538651</v>
      </c>
      <c r="CF83" s="592">
        <v>110479420</v>
      </c>
      <c r="CG83" s="592">
        <v>150628460</v>
      </c>
      <c r="CH83" s="592">
        <v>84888739</v>
      </c>
      <c r="CI83" s="592">
        <v>51047878</v>
      </c>
      <c r="CJ83" s="592">
        <v>57450957</v>
      </c>
      <c r="CK83" s="592">
        <v>92243880</v>
      </c>
      <c r="CL83" s="592">
        <v>26130777</v>
      </c>
      <c r="CM83" s="592">
        <v>23533035</v>
      </c>
      <c r="CN83" s="592">
        <v>7744972</v>
      </c>
      <c r="CO83" s="592">
        <v>560585289</v>
      </c>
      <c r="CP83" s="592">
        <v>63771808</v>
      </c>
      <c r="CQ83" s="592">
        <v>3953899179</v>
      </c>
      <c r="CR83" s="592">
        <v>16142751</v>
      </c>
      <c r="CS83" s="592">
        <v>23356684</v>
      </c>
      <c r="CT83" s="592">
        <v>62645265</v>
      </c>
      <c r="CU83" s="592">
        <v>159264063</v>
      </c>
      <c r="CV83" s="592">
        <v>94703633</v>
      </c>
      <c r="CW83" s="592">
        <v>119325850</v>
      </c>
      <c r="CX83" s="592">
        <v>41168564</v>
      </c>
      <c r="CY83" s="592">
        <v>27113112</v>
      </c>
    </row>
    <row r="84" spans="1:103" x14ac:dyDescent="0.3">
      <c r="A84" s="151">
        <v>339</v>
      </c>
      <c r="B84" s="176" t="s">
        <v>166</v>
      </c>
      <c r="C84" s="176"/>
      <c r="D84" s="176">
        <v>16532190</v>
      </c>
      <c r="E84" s="176">
        <v>4831525</v>
      </c>
      <c r="F84" s="176">
        <v>1891498</v>
      </c>
      <c r="G84" s="176"/>
      <c r="H84" s="176">
        <v>1888724</v>
      </c>
      <c r="I84" s="176">
        <v>2689712</v>
      </c>
      <c r="J84" s="176">
        <v>5376236</v>
      </c>
      <c r="K84" s="176">
        <v>7391234</v>
      </c>
      <c r="L84" s="176">
        <v>9347475</v>
      </c>
      <c r="M84" s="176">
        <v>25325009</v>
      </c>
      <c r="N84" s="176">
        <v>28377584</v>
      </c>
      <c r="O84" s="176">
        <v>5779741</v>
      </c>
      <c r="P84" s="176">
        <v>27273923</v>
      </c>
      <c r="Q84" s="176">
        <v>7990158</v>
      </c>
      <c r="R84" s="176">
        <v>1158566</v>
      </c>
      <c r="S84" s="176">
        <v>9863496</v>
      </c>
      <c r="T84" s="176"/>
      <c r="U84" s="176">
        <v>18568000</v>
      </c>
      <c r="V84" s="176">
        <v>9985391</v>
      </c>
      <c r="W84" s="176"/>
      <c r="X84" s="176">
        <v>1765375</v>
      </c>
      <c r="Y84" s="176">
        <v>4045469</v>
      </c>
      <c r="Z84" s="176">
        <v>25614645</v>
      </c>
      <c r="AA84" s="176">
        <v>3344168</v>
      </c>
      <c r="AB84" s="176">
        <v>15376119</v>
      </c>
      <c r="AC84" s="176">
        <v>16335606</v>
      </c>
      <c r="AD84" s="176">
        <v>5962520</v>
      </c>
      <c r="AE84" s="176">
        <v>16314557</v>
      </c>
      <c r="AF84" s="176">
        <v>6091512</v>
      </c>
      <c r="AG84" s="176">
        <v>5611963</v>
      </c>
      <c r="AH84" s="176">
        <v>10079125</v>
      </c>
      <c r="AI84" s="176">
        <v>36197688</v>
      </c>
      <c r="AJ84" s="176">
        <v>5051345</v>
      </c>
      <c r="AK84" s="176">
        <v>34685119</v>
      </c>
      <c r="AL84" s="176">
        <v>12494472</v>
      </c>
      <c r="AM84" s="176">
        <v>39318415</v>
      </c>
      <c r="AN84" s="176">
        <v>684088</v>
      </c>
      <c r="AO84" s="176">
        <v>2025120</v>
      </c>
      <c r="AP84" s="176">
        <v>2472803</v>
      </c>
      <c r="AQ84" s="176">
        <v>2741527</v>
      </c>
      <c r="AR84" s="176">
        <v>46171924</v>
      </c>
      <c r="AS84" s="176">
        <v>11346067</v>
      </c>
      <c r="AT84" s="176">
        <v>29911586</v>
      </c>
      <c r="AU84" s="176">
        <v>11208948</v>
      </c>
      <c r="AV84" s="176">
        <v>10427440</v>
      </c>
      <c r="AW84" s="176">
        <v>1967800</v>
      </c>
      <c r="AX84" s="176">
        <v>5827350</v>
      </c>
      <c r="AY84" s="176"/>
      <c r="AZ84" s="176">
        <v>20060964</v>
      </c>
      <c r="BA84" s="176">
        <v>5719416</v>
      </c>
      <c r="BB84" s="176">
        <v>31916575</v>
      </c>
      <c r="BC84" s="176">
        <v>2825904</v>
      </c>
      <c r="BD84" s="176">
        <v>3046895</v>
      </c>
      <c r="BE84" s="176">
        <v>5022484</v>
      </c>
      <c r="BF84" s="176">
        <v>11593591</v>
      </c>
      <c r="BG84" s="176">
        <v>6390491</v>
      </c>
      <c r="BH84" s="176">
        <v>3187743</v>
      </c>
      <c r="BI84" s="176">
        <v>3760639</v>
      </c>
      <c r="BJ84" s="176">
        <v>7365274</v>
      </c>
      <c r="BK84" s="176">
        <v>228007956</v>
      </c>
      <c r="BL84" s="176">
        <v>1264494</v>
      </c>
      <c r="BM84" s="176">
        <v>3981139</v>
      </c>
      <c r="BN84" s="176">
        <v>13945148</v>
      </c>
      <c r="BO84" s="176">
        <v>8077989</v>
      </c>
      <c r="BP84" s="176">
        <v>15524829</v>
      </c>
      <c r="BQ84" s="176">
        <v>2295167</v>
      </c>
      <c r="BR84" s="176">
        <v>16592160</v>
      </c>
      <c r="BS84" s="176">
        <v>12647084</v>
      </c>
      <c r="BT84" s="176">
        <v>2111474</v>
      </c>
      <c r="BU84" s="176">
        <v>7749364</v>
      </c>
      <c r="BV84" s="176">
        <v>6857304</v>
      </c>
      <c r="BW84" s="176">
        <v>1583406</v>
      </c>
      <c r="BX84" s="176">
        <v>6686429</v>
      </c>
      <c r="BY84" s="176">
        <v>23662602</v>
      </c>
      <c r="BZ84" s="176">
        <v>3119704</v>
      </c>
      <c r="CA84" s="176">
        <v>14559579</v>
      </c>
      <c r="CB84" s="176">
        <v>2644228</v>
      </c>
      <c r="CC84" s="176">
        <v>13399182</v>
      </c>
      <c r="CD84" s="176">
        <v>12688928</v>
      </c>
      <c r="CE84" s="176">
        <v>11943628</v>
      </c>
      <c r="CF84" s="176">
        <v>6246609</v>
      </c>
      <c r="CG84" s="176">
        <v>7608839</v>
      </c>
      <c r="CH84" s="176">
        <v>2777071</v>
      </c>
      <c r="CI84" s="176">
        <v>9608266</v>
      </c>
      <c r="CJ84" s="176">
        <v>4512944</v>
      </c>
      <c r="CK84" s="176">
        <v>10393406</v>
      </c>
      <c r="CL84" s="176">
        <v>3660360</v>
      </c>
      <c r="CM84" s="176">
        <v>4155188</v>
      </c>
      <c r="CN84" s="176">
        <v>434721</v>
      </c>
      <c r="CO84" s="176">
        <v>30389227</v>
      </c>
      <c r="CP84" s="176">
        <v>3911544</v>
      </c>
      <c r="CQ84" s="176">
        <v>121391280</v>
      </c>
      <c r="CR84" s="176">
        <v>2688026</v>
      </c>
      <c r="CS84" s="176">
        <v>2668390</v>
      </c>
      <c r="CT84" s="176">
        <v>2912305</v>
      </c>
      <c r="CU84" s="176">
        <v>15826316</v>
      </c>
      <c r="CV84">
        <v>8793840</v>
      </c>
      <c r="CW84">
        <v>10427174</v>
      </c>
      <c r="CX84">
        <v>3532911</v>
      </c>
      <c r="CY84">
        <v>2713625</v>
      </c>
    </row>
    <row r="85" spans="1:103" x14ac:dyDescent="0.3">
      <c r="A85" s="151">
        <v>341</v>
      </c>
      <c r="B85" s="176" t="s">
        <v>913</v>
      </c>
      <c r="C85" s="176"/>
      <c r="D85" s="176">
        <v>152470161</v>
      </c>
      <c r="E85" s="176">
        <v>36001513</v>
      </c>
      <c r="F85" s="176">
        <v>15315774</v>
      </c>
      <c r="G85" s="176"/>
      <c r="H85" s="176">
        <v>29626641</v>
      </c>
      <c r="I85" s="176">
        <v>33797386</v>
      </c>
      <c r="J85" s="176">
        <v>55108361</v>
      </c>
      <c r="K85" s="176">
        <v>16399047</v>
      </c>
      <c r="L85" s="176">
        <v>35545869</v>
      </c>
      <c r="M85" s="176">
        <v>195209964</v>
      </c>
      <c r="N85" s="176">
        <v>406173606</v>
      </c>
      <c r="O85" s="176">
        <v>80267940</v>
      </c>
      <c r="P85" s="176">
        <v>285486361</v>
      </c>
      <c r="Q85" s="176">
        <v>71071795</v>
      </c>
      <c r="R85" s="176">
        <v>14402136</v>
      </c>
      <c r="S85" s="176">
        <v>98214488</v>
      </c>
      <c r="T85" s="176"/>
      <c r="U85" s="176">
        <v>169679123</v>
      </c>
      <c r="V85" s="176">
        <v>118914549</v>
      </c>
      <c r="W85" s="176"/>
      <c r="X85" s="176">
        <v>17666045</v>
      </c>
      <c r="Y85" s="176">
        <v>14954086</v>
      </c>
      <c r="Z85" s="176">
        <v>99930516</v>
      </c>
      <c r="AA85" s="176">
        <v>46849431</v>
      </c>
      <c r="AB85" s="176">
        <v>85133631</v>
      </c>
      <c r="AC85" s="176">
        <v>318299898</v>
      </c>
      <c r="AD85" s="176">
        <v>83925951</v>
      </c>
      <c r="AE85" s="176">
        <v>135610353</v>
      </c>
      <c r="AF85" s="176">
        <v>140637673</v>
      </c>
      <c r="AG85" s="176">
        <v>50451130</v>
      </c>
      <c r="AH85" s="176">
        <v>49956098</v>
      </c>
      <c r="AI85" s="176">
        <v>433487182</v>
      </c>
      <c r="AJ85" s="176">
        <v>47685994</v>
      </c>
      <c r="AK85" s="176">
        <v>406096647</v>
      </c>
      <c r="AL85" s="176">
        <v>75180209</v>
      </c>
      <c r="AM85" s="176">
        <v>236566201</v>
      </c>
      <c r="AN85" s="176">
        <v>11203479</v>
      </c>
      <c r="AO85" s="176">
        <v>11742728</v>
      </c>
      <c r="AP85" s="176">
        <v>57410590</v>
      </c>
      <c r="AQ85" s="176">
        <v>16595289</v>
      </c>
      <c r="AR85" s="176">
        <v>538400279</v>
      </c>
      <c r="AS85" s="176">
        <v>50606182</v>
      </c>
      <c r="AT85" s="176">
        <v>123039957</v>
      </c>
      <c r="AU85" s="176">
        <v>76704335</v>
      </c>
      <c r="AV85" s="176">
        <v>147362649</v>
      </c>
      <c r="AW85" s="176">
        <v>21216881</v>
      </c>
      <c r="AX85" s="176">
        <v>46333593</v>
      </c>
      <c r="AY85" s="176"/>
      <c r="AZ85" s="176">
        <v>221213609</v>
      </c>
      <c r="BA85" s="176">
        <v>59630769</v>
      </c>
      <c r="BB85" s="176">
        <v>234175734</v>
      </c>
      <c r="BC85" s="176">
        <v>10843222</v>
      </c>
      <c r="BD85" s="176">
        <v>72804281</v>
      </c>
      <c r="BE85" s="176">
        <v>61169202</v>
      </c>
      <c r="BF85" s="176">
        <v>113423114</v>
      </c>
      <c r="BG85" s="176">
        <v>52033970</v>
      </c>
      <c r="BH85" s="176">
        <v>22758724</v>
      </c>
      <c r="BI85" s="176">
        <v>24368882</v>
      </c>
      <c r="BJ85" s="176">
        <v>47873722</v>
      </c>
      <c r="BK85" s="176">
        <v>1582546991</v>
      </c>
      <c r="BL85" s="176">
        <v>18144164</v>
      </c>
      <c r="BM85" s="176">
        <v>30008095</v>
      </c>
      <c r="BN85" s="176">
        <v>119861020</v>
      </c>
      <c r="BO85" s="176">
        <v>78717745</v>
      </c>
      <c r="BP85" s="176">
        <v>332146308</v>
      </c>
      <c r="BQ85" s="176">
        <v>26003502</v>
      </c>
      <c r="BR85" s="176">
        <v>182587848</v>
      </c>
      <c r="BS85" s="176">
        <v>245771747</v>
      </c>
      <c r="BT85" s="176">
        <v>17280381</v>
      </c>
      <c r="BU85" s="176">
        <v>42294523</v>
      </c>
      <c r="BV85" s="176">
        <v>88253155</v>
      </c>
      <c r="BW85" s="176">
        <v>14436519</v>
      </c>
      <c r="BX85" s="176">
        <v>48023589</v>
      </c>
      <c r="BY85" s="176">
        <v>153599136</v>
      </c>
      <c r="BZ85" s="176">
        <v>26421844</v>
      </c>
      <c r="CA85" s="176">
        <v>131929436</v>
      </c>
      <c r="CB85" s="176">
        <v>43847157</v>
      </c>
      <c r="CC85" s="176">
        <v>97521418</v>
      </c>
      <c r="CD85" s="176">
        <v>78837263</v>
      </c>
      <c r="CE85" s="176">
        <v>134232735</v>
      </c>
      <c r="CF85" s="176">
        <v>71191751</v>
      </c>
      <c r="CG85" s="176">
        <v>65053196</v>
      </c>
      <c r="CH85" s="176">
        <v>35826183</v>
      </c>
      <c r="CI85" s="176">
        <v>57005523</v>
      </c>
      <c r="CJ85" s="176">
        <v>45276739</v>
      </c>
      <c r="CK85" s="176">
        <v>67989501</v>
      </c>
      <c r="CL85" s="176">
        <v>14026869</v>
      </c>
      <c r="CM85" s="176">
        <v>57895494</v>
      </c>
      <c r="CN85" s="176">
        <v>5745326</v>
      </c>
      <c r="CO85" s="176">
        <v>279645810</v>
      </c>
      <c r="CP85" s="176">
        <v>40925418</v>
      </c>
      <c r="CQ85" s="176">
        <v>1483333595</v>
      </c>
      <c r="CR85" s="176">
        <v>27023963</v>
      </c>
      <c r="CS85" s="176">
        <v>11176942</v>
      </c>
      <c r="CT85" s="176">
        <v>70150207</v>
      </c>
      <c r="CU85" s="176">
        <v>94794275</v>
      </c>
      <c r="CV85">
        <v>65548174</v>
      </c>
      <c r="CW85">
        <v>76636658</v>
      </c>
      <c r="CX85">
        <v>33756891</v>
      </c>
      <c r="CY85">
        <v>21563675</v>
      </c>
    </row>
    <row r="86" spans="1:103" x14ac:dyDescent="0.3">
      <c r="A86" s="151">
        <v>343</v>
      </c>
      <c r="B86" s="176" t="s">
        <v>231</v>
      </c>
      <c r="C86" s="176"/>
      <c r="D86" s="176">
        <v>7193036</v>
      </c>
      <c r="E86" s="176">
        <v>4411596</v>
      </c>
      <c r="F86" s="176">
        <v>1161499</v>
      </c>
      <c r="G86" s="176"/>
      <c r="H86" s="176">
        <v>6089796</v>
      </c>
      <c r="I86" s="176">
        <v>1041327</v>
      </c>
      <c r="J86" s="176">
        <v>1919670</v>
      </c>
      <c r="K86" s="176">
        <v>2127893</v>
      </c>
      <c r="L86" s="176">
        <v>2136214</v>
      </c>
      <c r="M86" s="176">
        <v>12668533</v>
      </c>
      <c r="N86" s="176">
        <v>33429861</v>
      </c>
      <c r="O86" s="176">
        <v>6080000</v>
      </c>
      <c r="P86" s="176">
        <v>39098886</v>
      </c>
      <c r="Q86" s="176">
        <v>4448342</v>
      </c>
      <c r="R86" s="176">
        <v>323171</v>
      </c>
      <c r="S86" s="176">
        <v>4027497</v>
      </c>
      <c r="T86" s="176"/>
      <c r="U86" s="176">
        <v>14577808</v>
      </c>
      <c r="V86" s="176">
        <v>8155159</v>
      </c>
      <c r="W86" s="176"/>
      <c r="X86" s="176">
        <v>1568138</v>
      </c>
      <c r="Y86" s="176">
        <v>1714947</v>
      </c>
      <c r="Z86" s="176">
        <v>3673347</v>
      </c>
      <c r="AA86" s="176">
        <v>1788244</v>
      </c>
      <c r="AB86" s="176">
        <v>6400150</v>
      </c>
      <c r="AC86" s="176">
        <v>10878939</v>
      </c>
      <c r="AD86" s="176">
        <v>2520000</v>
      </c>
      <c r="AE86" s="176">
        <v>22591874</v>
      </c>
      <c r="AF86" s="176">
        <v>8721259</v>
      </c>
      <c r="AG86" s="176">
        <v>6124430</v>
      </c>
      <c r="AH86" s="176">
        <v>2530968</v>
      </c>
      <c r="AI86" s="176">
        <v>43574785</v>
      </c>
      <c r="AJ86" s="176">
        <v>3395520</v>
      </c>
      <c r="AK86" s="176">
        <v>44483650</v>
      </c>
      <c r="AL86" s="176">
        <v>6799748</v>
      </c>
      <c r="AM86" s="176">
        <v>24173411</v>
      </c>
      <c r="AN86" s="176">
        <v>922533</v>
      </c>
      <c r="AO86" s="176">
        <v>600049</v>
      </c>
      <c r="AP86" s="176">
        <v>0</v>
      </c>
      <c r="AQ86" s="176">
        <v>400805</v>
      </c>
      <c r="AR86" s="176">
        <v>0</v>
      </c>
      <c r="AS86" s="176">
        <v>5483515</v>
      </c>
      <c r="AT86" s="176">
        <v>10640825</v>
      </c>
      <c r="AU86" s="176">
        <v>8046726</v>
      </c>
      <c r="AV86" s="176">
        <v>17365486</v>
      </c>
      <c r="AW86" s="176">
        <v>1478546</v>
      </c>
      <c r="AX86" s="176">
        <v>15405543</v>
      </c>
      <c r="AY86" s="176"/>
      <c r="AZ86" s="176">
        <v>22312985</v>
      </c>
      <c r="BA86" s="176">
        <v>3708343</v>
      </c>
      <c r="BB86" s="176">
        <v>27475000</v>
      </c>
      <c r="BC86" s="176">
        <v>929152</v>
      </c>
      <c r="BD86" s="176">
        <v>8557986</v>
      </c>
      <c r="BE86" s="176">
        <v>4793000</v>
      </c>
      <c r="BF86" s="176">
        <v>11987742</v>
      </c>
      <c r="BG86" s="176">
        <v>2924149</v>
      </c>
      <c r="BH86" s="176">
        <v>909666</v>
      </c>
      <c r="BI86" s="176">
        <v>0</v>
      </c>
      <c r="BJ86" s="176">
        <v>2305326</v>
      </c>
      <c r="BK86" s="176">
        <v>152422241</v>
      </c>
      <c r="BL86" s="176">
        <v>213406</v>
      </c>
      <c r="BM86" s="176">
        <v>69515431</v>
      </c>
      <c r="BN86" s="176">
        <v>12794890</v>
      </c>
      <c r="BO86" s="176">
        <v>4909648</v>
      </c>
      <c r="BP86" s="176">
        <v>47793649</v>
      </c>
      <c r="BQ86" s="176">
        <v>1108974</v>
      </c>
      <c r="BR86" s="176">
        <v>17864777</v>
      </c>
      <c r="BS86" s="176">
        <v>22302874</v>
      </c>
      <c r="BT86" s="176">
        <v>706469</v>
      </c>
      <c r="BU86" s="176">
        <v>3689905</v>
      </c>
      <c r="BV86" s="176">
        <v>8525383</v>
      </c>
      <c r="BW86" s="176">
        <v>1080939</v>
      </c>
      <c r="BX86" s="176">
        <v>1772505</v>
      </c>
      <c r="BY86" s="176">
        <v>13166375</v>
      </c>
      <c r="BZ86" s="176">
        <v>2839420</v>
      </c>
      <c r="CA86" s="176">
        <v>10745627</v>
      </c>
      <c r="CB86" s="176">
        <v>3306431</v>
      </c>
      <c r="CC86" s="176">
        <v>4474059</v>
      </c>
      <c r="CD86" s="176">
        <v>8907861</v>
      </c>
      <c r="CE86" s="176">
        <v>8970071</v>
      </c>
      <c r="CF86" s="176">
        <v>6021792</v>
      </c>
      <c r="CG86" s="176">
        <v>5506883</v>
      </c>
      <c r="CH86" s="176">
        <v>2060796</v>
      </c>
      <c r="CI86" s="176">
        <v>4089669</v>
      </c>
      <c r="CJ86" s="176">
        <v>3377150</v>
      </c>
      <c r="CK86" s="176">
        <v>5493114</v>
      </c>
      <c r="CL86" s="176">
        <v>1633834</v>
      </c>
      <c r="CM86" s="176">
        <v>519152</v>
      </c>
      <c r="CN86" s="176">
        <v>237840</v>
      </c>
      <c r="CO86" s="176">
        <v>38944631</v>
      </c>
      <c r="CP86" s="176">
        <v>9125683</v>
      </c>
      <c r="CQ86" s="176">
        <v>182247000</v>
      </c>
      <c r="CR86" s="176">
        <v>1088542</v>
      </c>
      <c r="CS86" s="176">
        <v>119664</v>
      </c>
      <c r="CT86" s="176">
        <v>5289103</v>
      </c>
      <c r="CU86" s="176">
        <v>3303000</v>
      </c>
      <c r="CV86">
        <v>3310000</v>
      </c>
      <c r="CW86">
        <v>2839257</v>
      </c>
      <c r="CX86">
        <v>3530366</v>
      </c>
      <c r="CY86">
        <v>1308949</v>
      </c>
    </row>
    <row r="87" spans="1:103" x14ac:dyDescent="0.3">
      <c r="A87" s="151">
        <v>344</v>
      </c>
      <c r="B87" s="176" t="s">
        <v>164</v>
      </c>
      <c r="C87" s="176"/>
      <c r="D87" s="176">
        <v>2622531</v>
      </c>
      <c r="E87" s="176">
        <v>99166</v>
      </c>
      <c r="F87" s="176">
        <v>89051</v>
      </c>
      <c r="G87" s="176"/>
      <c r="H87" s="176">
        <v>134760</v>
      </c>
      <c r="I87" s="176">
        <v>385383</v>
      </c>
      <c r="J87" s="176">
        <v>527615</v>
      </c>
      <c r="K87" s="176">
        <v>952199</v>
      </c>
      <c r="L87" s="176">
        <v>830778</v>
      </c>
      <c r="M87" s="176">
        <v>4531542</v>
      </c>
      <c r="N87" s="176">
        <v>13705700</v>
      </c>
      <c r="O87" s="176">
        <v>1975289</v>
      </c>
      <c r="P87" s="176">
        <v>13264142</v>
      </c>
      <c r="Q87" s="176">
        <v>1623120</v>
      </c>
      <c r="R87" s="176">
        <v>384196</v>
      </c>
      <c r="S87" s="176">
        <v>723267</v>
      </c>
      <c r="T87" s="176"/>
      <c r="U87" s="176">
        <v>3951535</v>
      </c>
      <c r="V87" s="176">
        <v>8722868</v>
      </c>
      <c r="W87" s="176"/>
      <c r="X87" s="176">
        <v>150192</v>
      </c>
      <c r="Y87" s="176">
        <v>262869</v>
      </c>
      <c r="Z87" s="176">
        <v>1891833</v>
      </c>
      <c r="AA87" s="176">
        <v>232267</v>
      </c>
      <c r="AB87" s="176">
        <v>1256730</v>
      </c>
      <c r="AC87" s="176">
        <v>3417789</v>
      </c>
      <c r="AD87" s="176">
        <v>519211</v>
      </c>
      <c r="AE87" s="176">
        <v>1055836</v>
      </c>
      <c r="AF87" s="176">
        <v>3799926</v>
      </c>
      <c r="AG87" s="176">
        <v>1960060</v>
      </c>
      <c r="AH87" s="176">
        <v>2090903</v>
      </c>
      <c r="AI87" s="176">
        <v>14578173</v>
      </c>
      <c r="AJ87" s="176">
        <v>975597</v>
      </c>
      <c r="AK87" s="176">
        <v>16711312</v>
      </c>
      <c r="AL87" s="176">
        <v>1370739</v>
      </c>
      <c r="AM87" s="176">
        <v>6909340</v>
      </c>
      <c r="AN87" s="176">
        <v>330682</v>
      </c>
      <c r="AO87" s="176">
        <v>102864</v>
      </c>
      <c r="AP87" s="176">
        <v>3613243</v>
      </c>
      <c r="AQ87" s="176">
        <v>1155932</v>
      </c>
      <c r="AR87" s="176">
        <v>19998100</v>
      </c>
      <c r="AS87" s="176">
        <v>793437</v>
      </c>
      <c r="AT87" s="176">
        <v>4944020</v>
      </c>
      <c r="AU87" s="176">
        <v>1075408</v>
      </c>
      <c r="AV87" s="176">
        <v>5569287</v>
      </c>
      <c r="AW87" s="176">
        <v>424208</v>
      </c>
      <c r="AX87" s="176">
        <v>1716112</v>
      </c>
      <c r="AY87" s="176"/>
      <c r="AZ87" s="176">
        <v>5599420</v>
      </c>
      <c r="BA87" s="176">
        <v>621148</v>
      </c>
      <c r="BB87" s="176">
        <v>9504223</v>
      </c>
      <c r="BC87" s="176">
        <v>155684</v>
      </c>
      <c r="BD87" s="176">
        <v>2775980</v>
      </c>
      <c r="BE87" s="176">
        <v>1556799</v>
      </c>
      <c r="BF87" s="176">
        <v>2770422</v>
      </c>
      <c r="BG87" s="176">
        <v>744342</v>
      </c>
      <c r="BH87" s="176">
        <v>325472</v>
      </c>
      <c r="BI87" s="176">
        <v>763432</v>
      </c>
      <c r="BJ87" s="176">
        <v>595632</v>
      </c>
      <c r="BK87" s="176">
        <v>63933419</v>
      </c>
      <c r="BL87" s="176">
        <v>0</v>
      </c>
      <c r="BM87" s="176">
        <v>1453395</v>
      </c>
      <c r="BN87" s="176">
        <v>6353306</v>
      </c>
      <c r="BO87" s="176">
        <v>1211372</v>
      </c>
      <c r="BP87" s="176">
        <v>8311605</v>
      </c>
      <c r="BQ87" s="176">
        <v>436951</v>
      </c>
      <c r="BR87" s="176">
        <v>3749373</v>
      </c>
      <c r="BS87" s="176">
        <v>14275755</v>
      </c>
      <c r="BT87" s="176">
        <v>328986</v>
      </c>
      <c r="BU87" s="176">
        <v>969880</v>
      </c>
      <c r="BV87" s="176">
        <v>4310878</v>
      </c>
      <c r="BW87" s="176">
        <v>177804</v>
      </c>
      <c r="BX87" s="176">
        <v>248213</v>
      </c>
      <c r="BY87" s="176">
        <v>3997678</v>
      </c>
      <c r="BZ87" s="176">
        <v>297845</v>
      </c>
      <c r="CA87" s="176">
        <v>4050901</v>
      </c>
      <c r="CB87" s="176">
        <v>579859</v>
      </c>
      <c r="CC87" s="176">
        <v>1744844</v>
      </c>
      <c r="CD87" s="176">
        <v>2097063</v>
      </c>
      <c r="CE87" s="176">
        <v>1202689</v>
      </c>
      <c r="CF87" s="176">
        <v>1375928</v>
      </c>
      <c r="CG87" s="176">
        <v>4520186</v>
      </c>
      <c r="CH87" s="176">
        <v>1800604</v>
      </c>
      <c r="CI87" s="176">
        <v>460487</v>
      </c>
      <c r="CJ87" s="176">
        <v>1616644</v>
      </c>
      <c r="CK87" s="176">
        <v>1540887</v>
      </c>
      <c r="CL87" s="176">
        <v>570086</v>
      </c>
      <c r="CM87" s="176">
        <v>56828</v>
      </c>
      <c r="CN87" s="176">
        <v>34915</v>
      </c>
      <c r="CO87" s="176">
        <v>14003945</v>
      </c>
      <c r="CP87" s="176">
        <v>364100</v>
      </c>
      <c r="CQ87" s="176">
        <v>114361490</v>
      </c>
      <c r="CR87" s="176">
        <v>141214</v>
      </c>
      <c r="CS87" s="176">
        <v>4084</v>
      </c>
      <c r="CT87" s="176">
        <v>1586125</v>
      </c>
      <c r="CU87" s="176">
        <v>2302473</v>
      </c>
      <c r="CV87">
        <v>906842</v>
      </c>
      <c r="CW87">
        <v>213941</v>
      </c>
      <c r="CX87">
        <v>530335</v>
      </c>
      <c r="CY87">
        <v>371982</v>
      </c>
    </row>
    <row r="88" spans="1:103" x14ac:dyDescent="0.3">
      <c r="A88" s="151">
        <v>349</v>
      </c>
      <c r="B88" s="176" t="s">
        <v>107</v>
      </c>
      <c r="C88" s="176"/>
      <c r="D88" s="176">
        <v>0</v>
      </c>
      <c r="E88" s="176">
        <v>13178794</v>
      </c>
      <c r="F88" s="176">
        <v>0</v>
      </c>
      <c r="G88" s="176"/>
      <c r="H88" s="176">
        <v>0</v>
      </c>
      <c r="I88" s="176">
        <v>0</v>
      </c>
      <c r="J88" s="176">
        <v>41747428</v>
      </c>
      <c r="K88" s="176">
        <v>15203446</v>
      </c>
      <c r="L88" s="176">
        <v>22422149</v>
      </c>
      <c r="M88" s="176">
        <v>395960674</v>
      </c>
      <c r="N88" s="176"/>
      <c r="O88" s="176">
        <v>1737784</v>
      </c>
      <c r="P88" s="176">
        <v>0</v>
      </c>
      <c r="Q88" s="176">
        <v>639324</v>
      </c>
      <c r="R88" s="176">
        <v>4149121</v>
      </c>
      <c r="S88" s="176">
        <v>2544162</v>
      </c>
      <c r="T88" s="176"/>
      <c r="U88" s="176">
        <v>0</v>
      </c>
      <c r="V88" s="176">
        <v>13725507</v>
      </c>
      <c r="W88" s="176"/>
      <c r="X88" s="176">
        <v>764960</v>
      </c>
      <c r="Y88" s="176">
        <v>1225232</v>
      </c>
      <c r="Z88" s="176">
        <v>0</v>
      </c>
      <c r="AA88" s="176">
        <v>19587627</v>
      </c>
      <c r="AB88" s="176">
        <v>14600341</v>
      </c>
      <c r="AC88" s="176">
        <v>2584485</v>
      </c>
      <c r="AD88" s="176">
        <v>19293715</v>
      </c>
      <c r="AE88" s="176">
        <v>47521399</v>
      </c>
      <c r="AF88" s="176">
        <v>6082308</v>
      </c>
      <c r="AG88" s="176">
        <v>17874247</v>
      </c>
      <c r="AH88" s="176">
        <v>16537390</v>
      </c>
      <c r="AI88" s="176">
        <v>14643454</v>
      </c>
      <c r="AJ88" s="176">
        <v>15791721</v>
      </c>
      <c r="AK88" s="176">
        <v>0</v>
      </c>
      <c r="AL88" s="176">
        <v>8467456</v>
      </c>
      <c r="AM88" s="176">
        <v>0</v>
      </c>
      <c r="AN88" s="176">
        <v>1652538</v>
      </c>
      <c r="AO88" s="176">
        <v>0</v>
      </c>
      <c r="AP88" s="176">
        <v>0</v>
      </c>
      <c r="AQ88" s="176">
        <v>17762780</v>
      </c>
      <c r="AR88" s="176">
        <v>0</v>
      </c>
      <c r="AS88" s="176">
        <v>18922091</v>
      </c>
      <c r="AT88" s="176">
        <v>62517422</v>
      </c>
      <c r="AU88" s="176">
        <v>0</v>
      </c>
      <c r="AV88" s="176">
        <v>1811</v>
      </c>
      <c r="AW88" s="176">
        <v>8474679</v>
      </c>
      <c r="AX88" s="176">
        <v>25411539</v>
      </c>
      <c r="AY88" s="176"/>
      <c r="AZ88" s="176">
        <v>0</v>
      </c>
      <c r="BA88" s="176">
        <v>0</v>
      </c>
      <c r="BB88" s="176">
        <v>219825577</v>
      </c>
      <c r="BC88" s="176">
        <v>9912810</v>
      </c>
      <c r="BD88" s="176">
        <v>326749</v>
      </c>
      <c r="BE88" s="176">
        <v>0</v>
      </c>
      <c r="BF88" s="176">
        <v>59278833</v>
      </c>
      <c r="BG88" s="176">
        <v>0</v>
      </c>
      <c r="BH88" s="176">
        <v>0</v>
      </c>
      <c r="BI88" s="176">
        <v>14559095</v>
      </c>
      <c r="BJ88" s="176">
        <v>143115</v>
      </c>
      <c r="BK88" s="176">
        <v>0</v>
      </c>
      <c r="BL88" s="176">
        <v>0</v>
      </c>
      <c r="BM88" s="176">
        <v>9796959</v>
      </c>
      <c r="BN88" s="176">
        <v>51595462</v>
      </c>
      <c r="BO88" s="176">
        <v>22193179</v>
      </c>
      <c r="BP88" s="176">
        <v>0</v>
      </c>
      <c r="BQ88" s="176">
        <v>11230463</v>
      </c>
      <c r="BR88" s="176">
        <v>0</v>
      </c>
      <c r="BS88" s="176">
        <v>0</v>
      </c>
      <c r="BT88" s="176">
        <v>3506191</v>
      </c>
      <c r="BU88" s="176">
        <v>10722761</v>
      </c>
      <c r="BV88" s="176">
        <v>89454158</v>
      </c>
      <c r="BW88" s="176">
        <v>1887597</v>
      </c>
      <c r="BX88" s="176">
        <v>0</v>
      </c>
      <c r="BY88" s="176">
        <v>0</v>
      </c>
      <c r="BZ88" s="176">
        <v>194896</v>
      </c>
      <c r="CA88" s="176">
        <v>0</v>
      </c>
      <c r="CB88" s="176">
        <v>11473013</v>
      </c>
      <c r="CC88" s="176">
        <v>14739565</v>
      </c>
      <c r="CD88" s="176">
        <v>6052746</v>
      </c>
      <c r="CE88" s="176">
        <v>47122</v>
      </c>
      <c r="CF88" s="176">
        <v>0</v>
      </c>
      <c r="CG88" s="176">
        <v>13691475</v>
      </c>
      <c r="CH88" s="176">
        <v>5780523</v>
      </c>
      <c r="CI88" s="176">
        <v>13182107</v>
      </c>
      <c r="CJ88" s="176">
        <v>16783</v>
      </c>
      <c r="CK88" s="176">
        <v>2779357</v>
      </c>
      <c r="CL88" s="176">
        <v>0</v>
      </c>
      <c r="CM88" s="176">
        <v>0</v>
      </c>
      <c r="CN88" s="176">
        <v>5266616</v>
      </c>
      <c r="CO88" s="176">
        <v>519054682</v>
      </c>
      <c r="CP88" s="176">
        <v>11452589</v>
      </c>
      <c r="CQ88" s="176">
        <v>0</v>
      </c>
      <c r="CR88" s="176">
        <v>13303228</v>
      </c>
      <c r="CS88" s="176">
        <v>5057975</v>
      </c>
      <c r="CT88" s="176">
        <v>0</v>
      </c>
      <c r="CU88" s="176">
        <v>1892324</v>
      </c>
      <c r="CV88">
        <v>0</v>
      </c>
      <c r="CW88">
        <v>8940327</v>
      </c>
      <c r="CX88">
        <v>3543050</v>
      </c>
      <c r="CY88">
        <v>55627</v>
      </c>
    </row>
    <row r="89" spans="1:103" x14ac:dyDescent="0.3">
      <c r="A89" s="151">
        <v>350</v>
      </c>
      <c r="B89" s="176" t="s">
        <v>914</v>
      </c>
      <c r="C89" s="176"/>
      <c r="D89" s="176">
        <v>0</v>
      </c>
      <c r="E89" s="176">
        <v>884</v>
      </c>
      <c r="F89" s="176">
        <v>0</v>
      </c>
      <c r="G89" s="176"/>
      <c r="H89" s="176">
        <v>0</v>
      </c>
      <c r="I89" s="176">
        <v>0</v>
      </c>
      <c r="J89" s="176">
        <v>13320</v>
      </c>
      <c r="K89" s="176">
        <v>24765</v>
      </c>
      <c r="L89" s="176">
        <v>819</v>
      </c>
      <c r="M89" s="176">
        <v>63549</v>
      </c>
      <c r="N89" s="176"/>
      <c r="O89" s="176">
        <v>-113885</v>
      </c>
      <c r="P89" s="176">
        <v>0</v>
      </c>
      <c r="Q89" s="176">
        <v>0</v>
      </c>
      <c r="R89" s="176">
        <v>9478</v>
      </c>
      <c r="S89" s="176">
        <v>689</v>
      </c>
      <c r="T89" s="176"/>
      <c r="U89" s="176">
        <v>0</v>
      </c>
      <c r="V89" s="176">
        <v>154601</v>
      </c>
      <c r="W89" s="176"/>
      <c r="X89" s="176">
        <v>50720</v>
      </c>
      <c r="Y89" s="176">
        <v>390</v>
      </c>
      <c r="Z89" s="176">
        <v>0</v>
      </c>
      <c r="AA89" s="176">
        <v>0</v>
      </c>
      <c r="AB89" s="176">
        <v>75318</v>
      </c>
      <c r="AC89" s="176">
        <v>172</v>
      </c>
      <c r="AD89" s="176">
        <v>842438</v>
      </c>
      <c r="AE89" s="176">
        <v>88158</v>
      </c>
      <c r="AF89" s="176">
        <v>104765</v>
      </c>
      <c r="AG89" s="176">
        <v>247918</v>
      </c>
      <c r="AH89" s="176">
        <v>33040</v>
      </c>
      <c r="AI89" s="176">
        <v>3120173</v>
      </c>
      <c r="AJ89" s="176">
        <v>329506</v>
      </c>
      <c r="AK89" s="176">
        <v>0</v>
      </c>
      <c r="AL89" s="176">
        <v>21410</v>
      </c>
      <c r="AM89" s="176">
        <v>0</v>
      </c>
      <c r="AN89" s="176">
        <v>6348</v>
      </c>
      <c r="AO89" s="176">
        <v>0</v>
      </c>
      <c r="AP89" s="176">
        <v>0</v>
      </c>
      <c r="AQ89" s="176">
        <v>1533927</v>
      </c>
      <c r="AR89" s="176">
        <v>0</v>
      </c>
      <c r="AS89" s="176">
        <v>4655</v>
      </c>
      <c r="AT89" s="176">
        <v>2562</v>
      </c>
      <c r="AU89" s="176">
        <v>0</v>
      </c>
      <c r="AV89" s="176">
        <v>9025</v>
      </c>
      <c r="AW89" s="176">
        <v>7005</v>
      </c>
      <c r="AX89" s="176">
        <v>17732</v>
      </c>
      <c r="AY89" s="176"/>
      <c r="AZ89" s="176">
        <v>0</v>
      </c>
      <c r="BA89" s="176">
        <v>0</v>
      </c>
      <c r="BB89" s="176">
        <v>1161816</v>
      </c>
      <c r="BC89" s="176">
        <v>1077</v>
      </c>
      <c r="BD89" s="176">
        <v>0</v>
      </c>
      <c r="BE89" s="176">
        <v>0</v>
      </c>
      <c r="BF89" s="176">
        <v>47168</v>
      </c>
      <c r="BG89" s="176">
        <v>0</v>
      </c>
      <c r="BH89" s="176">
        <v>0</v>
      </c>
      <c r="BI89" s="176">
        <v>103979</v>
      </c>
      <c r="BJ89" s="176">
        <v>40</v>
      </c>
      <c r="BK89" s="176">
        <v>0</v>
      </c>
      <c r="BL89" s="176">
        <v>0</v>
      </c>
      <c r="BM89" s="176">
        <v>2396</v>
      </c>
      <c r="BN89" s="176">
        <v>590391</v>
      </c>
      <c r="BO89" s="176">
        <v>688</v>
      </c>
      <c r="BP89" s="176">
        <v>0</v>
      </c>
      <c r="BQ89" s="176">
        <v>223</v>
      </c>
      <c r="BR89" s="176">
        <v>0</v>
      </c>
      <c r="BS89" s="176">
        <v>16</v>
      </c>
      <c r="BT89" s="176">
        <v>637</v>
      </c>
      <c r="BU89" s="176">
        <v>229696</v>
      </c>
      <c r="BV89" s="176">
        <v>531237</v>
      </c>
      <c r="BW89" s="176">
        <v>9309</v>
      </c>
      <c r="BX89" s="176">
        <v>0</v>
      </c>
      <c r="BY89" s="176">
        <v>0</v>
      </c>
      <c r="BZ89" s="176">
        <v>0</v>
      </c>
      <c r="CA89" s="176">
        <v>0</v>
      </c>
      <c r="CB89" s="176">
        <v>738641</v>
      </c>
      <c r="CC89" s="176">
        <v>355549</v>
      </c>
      <c r="CD89" s="176">
        <v>5875762</v>
      </c>
      <c r="CE89" s="176">
        <v>159</v>
      </c>
      <c r="CF89" s="176">
        <v>0</v>
      </c>
      <c r="CG89" s="176">
        <v>370</v>
      </c>
      <c r="CH89" s="176">
        <v>7899</v>
      </c>
      <c r="CI89" s="176">
        <v>210316</v>
      </c>
      <c r="CJ89" s="176">
        <v>412</v>
      </c>
      <c r="CK89" s="176">
        <v>113</v>
      </c>
      <c r="CL89" s="176">
        <v>0</v>
      </c>
      <c r="CM89" s="176">
        <v>0</v>
      </c>
      <c r="CN89" s="176">
        <v>104</v>
      </c>
      <c r="CO89" s="176">
        <v>35064</v>
      </c>
      <c r="CP89" s="176">
        <v>75220</v>
      </c>
      <c r="CQ89" s="176">
        <v>0</v>
      </c>
      <c r="CR89" s="176">
        <v>14858</v>
      </c>
      <c r="CS89" s="176">
        <v>1975</v>
      </c>
      <c r="CT89" s="176">
        <v>0</v>
      </c>
      <c r="CU89" s="176">
        <v>480</v>
      </c>
      <c r="CV89">
        <v>0</v>
      </c>
      <c r="CW89">
        <v>479929</v>
      </c>
      <c r="CX89">
        <v>0</v>
      </c>
      <c r="CY89">
        <v>0</v>
      </c>
    </row>
    <row r="90" spans="1:103" x14ac:dyDescent="0.3">
      <c r="A90" s="151">
        <v>351</v>
      </c>
      <c r="B90" s="176" t="s">
        <v>208</v>
      </c>
      <c r="C90" s="176"/>
      <c r="D90" s="176">
        <v>0</v>
      </c>
      <c r="E90" s="176">
        <v>89398</v>
      </c>
      <c r="F90" s="176">
        <v>0</v>
      </c>
      <c r="G90" s="176"/>
      <c r="H90" s="176">
        <v>0</v>
      </c>
      <c r="I90" s="176">
        <v>0</v>
      </c>
      <c r="J90" s="176">
        <v>829020</v>
      </c>
      <c r="K90" s="176">
        <v>448276</v>
      </c>
      <c r="L90" s="176">
        <v>465136</v>
      </c>
      <c r="M90" s="176">
        <v>20635410</v>
      </c>
      <c r="N90" s="176"/>
      <c r="O90" s="176">
        <v>0</v>
      </c>
      <c r="P90" s="176">
        <v>0</v>
      </c>
      <c r="Q90" s="176">
        <v>0</v>
      </c>
      <c r="R90" s="176">
        <v>124394</v>
      </c>
      <c r="S90" s="176">
        <v>48980</v>
      </c>
      <c r="T90" s="176"/>
      <c r="U90" s="176">
        <v>0</v>
      </c>
      <c r="V90" s="176">
        <v>499120</v>
      </c>
      <c r="W90" s="176"/>
      <c r="X90" s="176">
        <v>0</v>
      </c>
      <c r="Y90" s="176">
        <v>18674</v>
      </c>
      <c r="Z90" s="176">
        <v>0</v>
      </c>
      <c r="AA90" s="176">
        <v>680671</v>
      </c>
      <c r="AB90" s="176">
        <v>10300</v>
      </c>
      <c r="AC90" s="176">
        <v>70048</v>
      </c>
      <c r="AD90" s="176">
        <v>1820902</v>
      </c>
      <c r="AE90" s="176">
        <v>5348705</v>
      </c>
      <c r="AF90" s="176">
        <v>279900</v>
      </c>
      <c r="AG90" s="176">
        <v>0</v>
      </c>
      <c r="AH90" s="176">
        <v>492288</v>
      </c>
      <c r="AI90" s="176">
        <v>387676</v>
      </c>
      <c r="AJ90" s="176">
        <v>543046</v>
      </c>
      <c r="AK90" s="176">
        <v>0</v>
      </c>
      <c r="AL90" s="176">
        <v>129627</v>
      </c>
      <c r="AM90" s="176">
        <v>0</v>
      </c>
      <c r="AN90" s="176">
        <v>0</v>
      </c>
      <c r="AO90" s="176">
        <v>0</v>
      </c>
      <c r="AP90" s="176">
        <v>0</v>
      </c>
      <c r="AQ90" s="176">
        <v>543176</v>
      </c>
      <c r="AR90" s="176">
        <v>0</v>
      </c>
      <c r="AS90" s="176">
        <v>622334</v>
      </c>
      <c r="AT90" s="176">
        <v>2224011</v>
      </c>
      <c r="AU90" s="176">
        <v>0</v>
      </c>
      <c r="AV90" s="176">
        <v>0</v>
      </c>
      <c r="AW90" s="176">
        <v>163724</v>
      </c>
      <c r="AX90" s="176">
        <v>806565</v>
      </c>
      <c r="AY90" s="176"/>
      <c r="AZ90" s="176">
        <v>0</v>
      </c>
      <c r="BA90" s="176">
        <v>0</v>
      </c>
      <c r="BB90" s="176">
        <v>3790070</v>
      </c>
      <c r="BC90" s="176">
        <v>18822</v>
      </c>
      <c r="BD90" s="176">
        <v>0</v>
      </c>
      <c r="BE90" s="176">
        <v>0</v>
      </c>
      <c r="BF90" s="176">
        <v>1956897</v>
      </c>
      <c r="BG90" s="176">
        <v>0</v>
      </c>
      <c r="BH90" s="176">
        <v>0</v>
      </c>
      <c r="BI90" s="176">
        <v>485965</v>
      </c>
      <c r="BJ90" s="176">
        <v>5721</v>
      </c>
      <c r="BK90" s="176">
        <v>0</v>
      </c>
      <c r="BL90" s="176">
        <v>0</v>
      </c>
      <c r="BM90" s="176">
        <v>245738</v>
      </c>
      <c r="BN90" s="176">
        <v>1625545</v>
      </c>
      <c r="BO90" s="176">
        <v>593670</v>
      </c>
      <c r="BP90" s="176">
        <v>0</v>
      </c>
      <c r="BQ90" s="176">
        <v>405983</v>
      </c>
      <c r="BR90" s="176">
        <v>0</v>
      </c>
      <c r="BS90" s="176">
        <v>1697694</v>
      </c>
      <c r="BT90" s="176">
        <v>6508</v>
      </c>
      <c r="BU90" s="176">
        <v>331540</v>
      </c>
      <c r="BV90" s="176">
        <v>2354607</v>
      </c>
      <c r="BW90" s="176">
        <v>18444</v>
      </c>
      <c r="BX90" s="176">
        <v>0</v>
      </c>
      <c r="BY90" s="176">
        <v>0</v>
      </c>
      <c r="BZ90" s="176">
        <v>0</v>
      </c>
      <c r="CA90" s="176">
        <v>0</v>
      </c>
      <c r="CB90" s="176">
        <v>260242</v>
      </c>
      <c r="CC90" s="176">
        <v>279659</v>
      </c>
      <c r="CD90" s="176">
        <v>84647</v>
      </c>
      <c r="CE90" s="176">
        <v>0</v>
      </c>
      <c r="CF90" s="176">
        <v>0</v>
      </c>
      <c r="CG90" s="176">
        <v>463755</v>
      </c>
      <c r="CH90" s="176">
        <v>209356</v>
      </c>
      <c r="CI90" s="176">
        <v>89090</v>
      </c>
      <c r="CJ90" s="176">
        <v>0</v>
      </c>
      <c r="CK90" s="176">
        <v>91604</v>
      </c>
      <c r="CL90" s="176">
        <v>0</v>
      </c>
      <c r="CM90" s="176">
        <v>0</v>
      </c>
      <c r="CN90" s="176">
        <v>125622</v>
      </c>
      <c r="CO90" s="176">
        <v>13537290</v>
      </c>
      <c r="CP90" s="176">
        <v>333476</v>
      </c>
      <c r="CQ90" s="176">
        <v>0</v>
      </c>
      <c r="CR90" s="176">
        <v>463074</v>
      </c>
      <c r="CS90" s="176">
        <v>138343</v>
      </c>
      <c r="CT90" s="176">
        <v>0</v>
      </c>
      <c r="CU90" s="176">
        <v>27044</v>
      </c>
      <c r="CV90">
        <v>0</v>
      </c>
      <c r="CW90">
        <v>283786</v>
      </c>
      <c r="CX90">
        <v>0</v>
      </c>
      <c r="CY90">
        <v>0</v>
      </c>
    </row>
    <row r="91" spans="1:103" x14ac:dyDescent="0.3">
      <c r="A91" s="151">
        <v>352</v>
      </c>
      <c r="B91" s="176" t="s">
        <v>210</v>
      </c>
      <c r="C91" s="176"/>
      <c r="D91" s="176">
        <v>0</v>
      </c>
      <c r="E91" s="176">
        <v>574672</v>
      </c>
      <c r="F91" s="176">
        <v>0</v>
      </c>
      <c r="G91" s="176"/>
      <c r="H91" s="176">
        <v>0</v>
      </c>
      <c r="I91" s="176">
        <v>0</v>
      </c>
      <c r="J91" s="176">
        <v>0</v>
      </c>
      <c r="K91" s="176">
        <v>0</v>
      </c>
      <c r="L91" s="176">
        <v>0</v>
      </c>
      <c r="M91" s="176">
        <v>0</v>
      </c>
      <c r="N91" s="176"/>
      <c r="O91" s="176">
        <v>68228</v>
      </c>
      <c r="P91" s="176">
        <v>0</v>
      </c>
      <c r="Q91" s="176">
        <v>0</v>
      </c>
      <c r="R91" s="176">
        <v>0</v>
      </c>
      <c r="S91" s="176">
        <v>405000</v>
      </c>
      <c r="T91" s="176"/>
      <c r="U91" s="176">
        <v>0</v>
      </c>
      <c r="V91" s="176">
        <v>152460</v>
      </c>
      <c r="W91" s="176"/>
      <c r="X91" s="176">
        <v>0</v>
      </c>
      <c r="Y91" s="176">
        <v>0</v>
      </c>
      <c r="Z91" s="176">
        <v>0</v>
      </c>
      <c r="AA91" s="176">
        <v>2636393</v>
      </c>
      <c r="AB91" s="176">
        <v>28300</v>
      </c>
      <c r="AC91" s="176">
        <v>0</v>
      </c>
      <c r="AD91" s="176">
        <v>993188</v>
      </c>
      <c r="AE91" s="176">
        <v>0</v>
      </c>
      <c r="AF91" s="176">
        <v>933100</v>
      </c>
      <c r="AG91" s="176">
        <v>37000</v>
      </c>
      <c r="AH91" s="176">
        <v>0</v>
      </c>
      <c r="AI91" s="176">
        <v>0</v>
      </c>
      <c r="AJ91" s="176">
        <v>0</v>
      </c>
      <c r="AK91" s="176">
        <v>0</v>
      </c>
      <c r="AL91" s="176">
        <v>0</v>
      </c>
      <c r="AM91" s="176">
        <v>0</v>
      </c>
      <c r="AN91" s="176">
        <v>0</v>
      </c>
      <c r="AO91" s="176">
        <v>0</v>
      </c>
      <c r="AP91" s="176">
        <v>0</v>
      </c>
      <c r="AQ91" s="176">
        <v>0</v>
      </c>
      <c r="AR91" s="176">
        <v>0</v>
      </c>
      <c r="AS91" s="176">
        <v>0</v>
      </c>
      <c r="AT91" s="176">
        <v>0</v>
      </c>
      <c r="AU91" s="176">
        <v>0</v>
      </c>
      <c r="AV91" s="176">
        <v>2648578</v>
      </c>
      <c r="AW91" s="176">
        <v>0</v>
      </c>
      <c r="AX91" s="176">
        <v>0</v>
      </c>
      <c r="AY91" s="176"/>
      <c r="AZ91" s="176">
        <v>0</v>
      </c>
      <c r="BA91" s="176">
        <v>0</v>
      </c>
      <c r="BB91" s="176">
        <v>2848152</v>
      </c>
      <c r="BC91" s="176">
        <v>0</v>
      </c>
      <c r="BD91" s="176">
        <v>0</v>
      </c>
      <c r="BE91" s="176">
        <v>0</v>
      </c>
      <c r="BF91" s="176">
        <v>0</v>
      </c>
      <c r="BG91" s="176">
        <v>0</v>
      </c>
      <c r="BH91" s="176">
        <v>0</v>
      </c>
      <c r="BI91" s="176">
        <v>0</v>
      </c>
      <c r="BJ91" s="176">
        <v>118426</v>
      </c>
      <c r="BK91" s="176">
        <v>0</v>
      </c>
      <c r="BL91" s="176">
        <v>0</v>
      </c>
      <c r="BM91" s="176">
        <v>0</v>
      </c>
      <c r="BN91" s="176">
        <v>90048</v>
      </c>
      <c r="BO91" s="176">
        <v>58400</v>
      </c>
      <c r="BP91" s="176">
        <v>0</v>
      </c>
      <c r="BQ91" s="176">
        <v>0</v>
      </c>
      <c r="BR91" s="176">
        <v>0</v>
      </c>
      <c r="BS91" s="176">
        <v>0</v>
      </c>
      <c r="BT91" s="176">
        <v>0</v>
      </c>
      <c r="BU91" s="176">
        <v>0</v>
      </c>
      <c r="BV91" s="176">
        <v>3278505</v>
      </c>
      <c r="BW91" s="176">
        <v>0</v>
      </c>
      <c r="BX91" s="176">
        <v>0</v>
      </c>
      <c r="BY91" s="176">
        <v>0</v>
      </c>
      <c r="BZ91" s="176">
        <v>95000</v>
      </c>
      <c r="CA91" s="176">
        <v>0</v>
      </c>
      <c r="CB91" s="176">
        <v>0</v>
      </c>
      <c r="CC91" s="176">
        <v>0</v>
      </c>
      <c r="CD91" s="176">
        <v>567227</v>
      </c>
      <c r="CE91" s="176">
        <v>1495797</v>
      </c>
      <c r="CF91" s="176">
        <v>0</v>
      </c>
      <c r="CG91" s="176">
        <v>0</v>
      </c>
      <c r="CH91" s="176">
        <v>0</v>
      </c>
      <c r="CI91" s="176">
        <v>316871</v>
      </c>
      <c r="CJ91" s="176">
        <v>0</v>
      </c>
      <c r="CK91" s="176">
        <v>0</v>
      </c>
      <c r="CL91" s="176">
        <v>0</v>
      </c>
      <c r="CM91" s="176">
        <v>0</v>
      </c>
      <c r="CN91" s="176">
        <v>0</v>
      </c>
      <c r="CO91" s="176">
        <v>526000</v>
      </c>
      <c r="CP91" s="176">
        <v>0</v>
      </c>
      <c r="CQ91" s="176">
        <v>0</v>
      </c>
      <c r="CR91" s="176">
        <v>52</v>
      </c>
      <c r="CS91" s="176">
        <v>0</v>
      </c>
      <c r="CT91" s="176">
        <v>0</v>
      </c>
      <c r="CU91" s="176">
        <v>208375</v>
      </c>
      <c r="CV91">
        <v>0</v>
      </c>
      <c r="CW91">
        <v>0</v>
      </c>
      <c r="CX91">
        <v>2869</v>
      </c>
      <c r="CY91">
        <v>50000</v>
      </c>
    </row>
    <row r="92" spans="1:103" x14ac:dyDescent="0.3">
      <c r="A92" s="151">
        <v>353</v>
      </c>
      <c r="B92" s="176" t="s">
        <v>211</v>
      </c>
      <c r="C92" s="176"/>
      <c r="D92" s="176">
        <v>0</v>
      </c>
      <c r="E92" s="176">
        <v>262225</v>
      </c>
      <c r="F92" s="176">
        <v>0</v>
      </c>
      <c r="G92" s="176"/>
      <c r="H92" s="176">
        <v>0</v>
      </c>
      <c r="I92" s="176">
        <v>0</v>
      </c>
      <c r="J92" s="176">
        <v>0</v>
      </c>
      <c r="K92" s="176">
        <v>0</v>
      </c>
      <c r="L92" s="176">
        <v>0</v>
      </c>
      <c r="M92" s="176">
        <v>0</v>
      </c>
      <c r="N92" s="176"/>
      <c r="O92" s="176">
        <v>184745</v>
      </c>
      <c r="P92" s="176">
        <v>0</v>
      </c>
      <c r="Q92" s="176">
        <v>0</v>
      </c>
      <c r="R92" s="176">
        <v>0</v>
      </c>
      <c r="S92" s="176">
        <v>0</v>
      </c>
      <c r="T92" s="176"/>
      <c r="U92" s="176">
        <v>0</v>
      </c>
      <c r="V92" s="176">
        <v>0</v>
      </c>
      <c r="W92" s="176"/>
      <c r="X92" s="176">
        <v>0</v>
      </c>
      <c r="Y92" s="176">
        <v>0</v>
      </c>
      <c r="Z92" s="176">
        <v>0</v>
      </c>
      <c r="AA92" s="176">
        <v>0</v>
      </c>
      <c r="AB92" s="176">
        <v>158300</v>
      </c>
      <c r="AC92" s="176">
        <v>0</v>
      </c>
      <c r="AD92" s="176">
        <v>985000</v>
      </c>
      <c r="AE92" s="176">
        <v>0</v>
      </c>
      <c r="AF92" s="176">
        <v>0</v>
      </c>
      <c r="AG92" s="176">
        <v>0</v>
      </c>
      <c r="AH92" s="176">
        <v>56894</v>
      </c>
      <c r="AI92" s="176">
        <v>0</v>
      </c>
      <c r="AJ92" s="176">
        <v>0</v>
      </c>
      <c r="AK92" s="176">
        <v>0</v>
      </c>
      <c r="AL92" s="176">
        <v>150978</v>
      </c>
      <c r="AM92" s="176">
        <v>0</v>
      </c>
      <c r="AN92" s="176">
        <v>144670</v>
      </c>
      <c r="AO92" s="176">
        <v>0</v>
      </c>
      <c r="AP92" s="176">
        <v>0</v>
      </c>
      <c r="AQ92" s="176">
        <v>155000</v>
      </c>
      <c r="AR92" s="176">
        <v>0</v>
      </c>
      <c r="AS92" s="176">
        <v>0</v>
      </c>
      <c r="AT92" s="176">
        <v>0</v>
      </c>
      <c r="AU92" s="176">
        <v>0</v>
      </c>
      <c r="AV92" s="176">
        <v>22584997</v>
      </c>
      <c r="AW92" s="176">
        <v>0</v>
      </c>
      <c r="AX92" s="176">
        <v>0</v>
      </c>
      <c r="AY92" s="176"/>
      <c r="AZ92" s="176">
        <v>0</v>
      </c>
      <c r="BA92" s="176">
        <v>0</v>
      </c>
      <c r="BB92" s="176">
        <v>2838666</v>
      </c>
      <c r="BC92" s="176">
        <v>100000</v>
      </c>
      <c r="BD92" s="176">
        <v>0</v>
      </c>
      <c r="BE92" s="176">
        <v>0</v>
      </c>
      <c r="BF92" s="176">
        <v>0</v>
      </c>
      <c r="BG92" s="176">
        <v>0</v>
      </c>
      <c r="BH92" s="176">
        <v>0</v>
      </c>
      <c r="BI92" s="176">
        <v>0</v>
      </c>
      <c r="BJ92" s="176">
        <v>0</v>
      </c>
      <c r="BK92" s="176">
        <v>0</v>
      </c>
      <c r="BL92" s="176">
        <v>0</v>
      </c>
      <c r="BM92" s="176">
        <v>0</v>
      </c>
      <c r="BN92" s="176">
        <v>90048</v>
      </c>
      <c r="BO92" s="176">
        <v>0</v>
      </c>
      <c r="BP92" s="176">
        <v>0</v>
      </c>
      <c r="BQ92" s="176">
        <v>0</v>
      </c>
      <c r="BR92" s="176">
        <v>0</v>
      </c>
      <c r="BS92" s="176">
        <v>27996</v>
      </c>
      <c r="BT92" s="176">
        <v>118475</v>
      </c>
      <c r="BU92" s="176">
        <v>0</v>
      </c>
      <c r="BV92" s="176">
        <v>2432717</v>
      </c>
      <c r="BW92" s="176">
        <v>0</v>
      </c>
      <c r="BX92" s="176">
        <v>0</v>
      </c>
      <c r="BY92" s="176">
        <v>0</v>
      </c>
      <c r="BZ92" s="176">
        <v>0</v>
      </c>
      <c r="CA92" s="176">
        <v>0</v>
      </c>
      <c r="CB92" s="176">
        <v>0</v>
      </c>
      <c r="CC92" s="176">
        <v>0</v>
      </c>
      <c r="CD92" s="176">
        <v>403814</v>
      </c>
      <c r="CE92" s="176">
        <v>0</v>
      </c>
      <c r="CF92" s="176">
        <v>0</v>
      </c>
      <c r="CG92" s="176">
        <v>0</v>
      </c>
      <c r="CH92" s="176">
        <v>0</v>
      </c>
      <c r="CI92" s="176">
        <v>0</v>
      </c>
      <c r="CJ92" s="176">
        <v>0</v>
      </c>
      <c r="CK92" s="176">
        <v>0</v>
      </c>
      <c r="CL92" s="176">
        <v>0</v>
      </c>
      <c r="CM92" s="176">
        <v>0</v>
      </c>
      <c r="CN92" s="176">
        <v>0</v>
      </c>
      <c r="CO92" s="176">
        <v>0</v>
      </c>
      <c r="CP92" s="176">
        <v>0</v>
      </c>
      <c r="CQ92" s="176">
        <v>0</v>
      </c>
      <c r="CR92" s="176">
        <v>0</v>
      </c>
      <c r="CS92" s="176">
        <v>0</v>
      </c>
      <c r="CT92" s="176">
        <v>0</v>
      </c>
      <c r="CU92" s="176">
        <v>0</v>
      </c>
      <c r="CV92">
        <v>0</v>
      </c>
      <c r="CW92">
        <v>0</v>
      </c>
      <c r="CX92">
        <v>0</v>
      </c>
      <c r="CY92">
        <v>0</v>
      </c>
    </row>
    <row r="93" spans="1:103" x14ac:dyDescent="0.3">
      <c r="A93" s="151">
        <v>356</v>
      </c>
      <c r="B93" s="176" t="s">
        <v>292</v>
      </c>
      <c r="C93" s="176"/>
      <c r="D93" s="176">
        <v>0</v>
      </c>
      <c r="E93" s="176">
        <v>0</v>
      </c>
      <c r="F93" s="176">
        <v>0</v>
      </c>
      <c r="G93" s="176"/>
      <c r="H93" s="176">
        <v>0</v>
      </c>
      <c r="I93" s="176">
        <v>0</v>
      </c>
      <c r="J93" s="176">
        <v>0</v>
      </c>
      <c r="K93" s="176">
        <v>0</v>
      </c>
      <c r="L93" s="176">
        <v>0</v>
      </c>
      <c r="M93" s="176">
        <v>0</v>
      </c>
      <c r="N93" s="176"/>
      <c r="O93" s="176">
        <v>0</v>
      </c>
      <c r="P93" s="176">
        <v>0</v>
      </c>
      <c r="Q93" s="176">
        <v>0</v>
      </c>
      <c r="R93" s="176">
        <v>0</v>
      </c>
      <c r="S93" s="176">
        <v>0</v>
      </c>
      <c r="T93" s="176"/>
      <c r="U93" s="176">
        <v>0</v>
      </c>
      <c r="V93" s="176">
        <v>0</v>
      </c>
      <c r="W93" s="176"/>
      <c r="X93" s="176">
        <v>0</v>
      </c>
      <c r="Y93" s="176">
        <v>0</v>
      </c>
      <c r="Z93" s="176">
        <v>0</v>
      </c>
      <c r="AA93" s="176">
        <v>0</v>
      </c>
      <c r="AB93" s="176">
        <v>0</v>
      </c>
      <c r="AC93" s="176">
        <v>0</v>
      </c>
      <c r="AD93" s="176">
        <v>0</v>
      </c>
      <c r="AE93" s="176">
        <v>0</v>
      </c>
      <c r="AF93" s="176">
        <v>0</v>
      </c>
      <c r="AG93" s="176">
        <v>0</v>
      </c>
      <c r="AH93" s="176">
        <v>0</v>
      </c>
      <c r="AI93" s="176">
        <v>0</v>
      </c>
      <c r="AJ93" s="176">
        <v>0</v>
      </c>
      <c r="AK93" s="176">
        <v>0</v>
      </c>
      <c r="AL93" s="176">
        <v>0</v>
      </c>
      <c r="AM93" s="176">
        <v>0</v>
      </c>
      <c r="AN93" s="176">
        <v>0</v>
      </c>
      <c r="AO93" s="176">
        <v>0</v>
      </c>
      <c r="AP93" s="176">
        <v>0</v>
      </c>
      <c r="AQ93" s="176">
        <v>0</v>
      </c>
      <c r="AR93" s="176">
        <v>0</v>
      </c>
      <c r="AS93" s="176">
        <v>0</v>
      </c>
      <c r="AT93" s="176">
        <v>0</v>
      </c>
      <c r="AU93" s="176">
        <v>0</v>
      </c>
      <c r="AV93" s="176">
        <v>0</v>
      </c>
      <c r="AW93" s="176">
        <v>0</v>
      </c>
      <c r="AX93" s="176">
        <v>0</v>
      </c>
      <c r="AY93" s="176"/>
      <c r="AZ93" s="176">
        <v>0</v>
      </c>
      <c r="BA93" s="176">
        <v>0</v>
      </c>
      <c r="BB93" s="176">
        <v>0</v>
      </c>
      <c r="BC93" s="176">
        <v>0</v>
      </c>
      <c r="BD93" s="176">
        <v>0</v>
      </c>
      <c r="BE93" s="176">
        <v>0</v>
      </c>
      <c r="BF93" s="176">
        <v>0</v>
      </c>
      <c r="BG93" s="176">
        <v>0</v>
      </c>
      <c r="BH93" s="176">
        <v>0</v>
      </c>
      <c r="BI93" s="176">
        <v>0</v>
      </c>
      <c r="BJ93" s="176">
        <v>0</v>
      </c>
      <c r="BK93" s="176">
        <v>0</v>
      </c>
      <c r="BL93" s="176">
        <v>0</v>
      </c>
      <c r="BM93" s="176">
        <v>0</v>
      </c>
      <c r="BN93" s="176">
        <v>0</v>
      </c>
      <c r="BO93" s="176">
        <v>0</v>
      </c>
      <c r="BP93" s="176">
        <v>0</v>
      </c>
      <c r="BQ93" s="176">
        <v>0</v>
      </c>
      <c r="BR93" s="176">
        <v>0</v>
      </c>
      <c r="BS93" s="176">
        <v>0</v>
      </c>
      <c r="BT93" s="176">
        <v>0</v>
      </c>
      <c r="BU93" s="176">
        <v>0</v>
      </c>
      <c r="BV93" s="176">
        <v>0</v>
      </c>
      <c r="BW93" s="176">
        <v>0</v>
      </c>
      <c r="BX93" s="176">
        <v>0</v>
      </c>
      <c r="BY93" s="176">
        <v>0</v>
      </c>
      <c r="BZ93" s="176">
        <v>0</v>
      </c>
      <c r="CA93" s="176">
        <v>0</v>
      </c>
      <c r="CB93" s="176">
        <v>0</v>
      </c>
      <c r="CC93" s="176">
        <v>0</v>
      </c>
      <c r="CD93" s="176">
        <v>0</v>
      </c>
      <c r="CE93" s="176">
        <v>0</v>
      </c>
      <c r="CF93" s="176">
        <v>0</v>
      </c>
      <c r="CG93" s="176">
        <v>0</v>
      </c>
      <c r="CH93" s="176">
        <v>0</v>
      </c>
      <c r="CI93" s="176">
        <v>0</v>
      </c>
      <c r="CJ93" s="176">
        <v>0</v>
      </c>
      <c r="CK93" s="176">
        <v>0</v>
      </c>
      <c r="CL93" s="176">
        <v>0</v>
      </c>
      <c r="CM93" s="176">
        <v>0</v>
      </c>
      <c r="CN93" s="176">
        <v>0</v>
      </c>
      <c r="CO93" s="176">
        <v>0</v>
      </c>
      <c r="CP93" s="176">
        <v>0</v>
      </c>
      <c r="CQ93" s="176">
        <v>0</v>
      </c>
      <c r="CR93" s="176">
        <v>0</v>
      </c>
      <c r="CS93" s="176">
        <v>0</v>
      </c>
      <c r="CT93" s="176">
        <v>0</v>
      </c>
      <c r="CU93" s="176">
        <v>0</v>
      </c>
      <c r="CV93">
        <v>0</v>
      </c>
      <c r="CW93">
        <v>0</v>
      </c>
      <c r="CX93">
        <v>0</v>
      </c>
      <c r="CY93">
        <v>0</v>
      </c>
    </row>
    <row r="94" spans="1:103" x14ac:dyDescent="0.3">
      <c r="A94" s="151">
        <v>357</v>
      </c>
      <c r="B94" s="176" t="s">
        <v>293</v>
      </c>
      <c r="C94" s="176"/>
      <c r="D94" s="176">
        <v>0</v>
      </c>
      <c r="E94" s="176">
        <v>0</v>
      </c>
      <c r="F94" s="176">
        <v>0</v>
      </c>
      <c r="G94" s="176"/>
      <c r="H94" s="176">
        <v>0</v>
      </c>
      <c r="I94" s="176">
        <v>0</v>
      </c>
      <c r="J94" s="176">
        <v>0</v>
      </c>
      <c r="K94" s="176">
        <v>0</v>
      </c>
      <c r="L94" s="176">
        <v>0</v>
      </c>
      <c r="M94" s="176">
        <v>0</v>
      </c>
      <c r="N94" s="176"/>
      <c r="O94" s="176">
        <v>0</v>
      </c>
      <c r="P94" s="176">
        <v>0</v>
      </c>
      <c r="Q94" s="176">
        <v>0</v>
      </c>
      <c r="R94" s="176">
        <v>0</v>
      </c>
      <c r="S94" s="176">
        <v>0</v>
      </c>
      <c r="T94" s="176"/>
      <c r="U94" s="176">
        <v>0</v>
      </c>
      <c r="V94" s="176">
        <v>0</v>
      </c>
      <c r="W94" s="176"/>
      <c r="X94" s="176">
        <v>0</v>
      </c>
      <c r="Y94" s="176">
        <v>0</v>
      </c>
      <c r="Z94" s="176">
        <v>0</v>
      </c>
      <c r="AA94" s="176">
        <v>0</v>
      </c>
      <c r="AB94" s="176">
        <v>0</v>
      </c>
      <c r="AC94" s="176">
        <v>0</v>
      </c>
      <c r="AD94" s="176">
        <v>0</v>
      </c>
      <c r="AE94" s="176">
        <v>0</v>
      </c>
      <c r="AF94" s="176">
        <v>0</v>
      </c>
      <c r="AG94" s="176">
        <v>0</v>
      </c>
      <c r="AH94" s="176">
        <v>0</v>
      </c>
      <c r="AI94" s="176">
        <v>0</v>
      </c>
      <c r="AJ94" s="176">
        <v>0</v>
      </c>
      <c r="AK94" s="176">
        <v>0</v>
      </c>
      <c r="AL94" s="176">
        <v>0</v>
      </c>
      <c r="AM94" s="176">
        <v>0</v>
      </c>
      <c r="AN94" s="176">
        <v>0</v>
      </c>
      <c r="AO94" s="176">
        <v>0</v>
      </c>
      <c r="AP94" s="176">
        <v>0</v>
      </c>
      <c r="AQ94" s="176">
        <v>0</v>
      </c>
      <c r="AR94" s="176">
        <v>0</v>
      </c>
      <c r="AS94" s="176">
        <v>0</v>
      </c>
      <c r="AT94" s="176">
        <v>0</v>
      </c>
      <c r="AU94" s="176">
        <v>0</v>
      </c>
      <c r="AV94" s="176">
        <v>0</v>
      </c>
      <c r="AW94" s="176">
        <v>0</v>
      </c>
      <c r="AX94" s="176">
        <v>0</v>
      </c>
      <c r="AY94" s="176"/>
      <c r="AZ94" s="176">
        <v>0</v>
      </c>
      <c r="BA94" s="176">
        <v>0</v>
      </c>
      <c r="BB94" s="176">
        <v>0</v>
      </c>
      <c r="BC94" s="176">
        <v>0</v>
      </c>
      <c r="BD94" s="176">
        <v>0</v>
      </c>
      <c r="BE94" s="176">
        <v>0</v>
      </c>
      <c r="BF94" s="176">
        <v>0</v>
      </c>
      <c r="BG94" s="176">
        <v>0</v>
      </c>
      <c r="BH94" s="176">
        <v>0</v>
      </c>
      <c r="BI94" s="176">
        <v>0</v>
      </c>
      <c r="BJ94" s="176">
        <v>0</v>
      </c>
      <c r="BK94" s="176">
        <v>0</v>
      </c>
      <c r="BL94" s="176">
        <v>0</v>
      </c>
      <c r="BM94" s="176">
        <v>0</v>
      </c>
      <c r="BN94" s="176">
        <v>0</v>
      </c>
      <c r="BO94" s="176">
        <v>0</v>
      </c>
      <c r="BP94" s="176">
        <v>0</v>
      </c>
      <c r="BQ94" s="176">
        <v>0</v>
      </c>
      <c r="BR94" s="176">
        <v>0</v>
      </c>
      <c r="BS94" s="176">
        <v>0</v>
      </c>
      <c r="BT94" s="176">
        <v>0</v>
      </c>
      <c r="BU94" s="176">
        <v>0</v>
      </c>
      <c r="BV94" s="176">
        <v>0</v>
      </c>
      <c r="BW94" s="176">
        <v>0</v>
      </c>
      <c r="BX94" s="176">
        <v>0</v>
      </c>
      <c r="BY94" s="176">
        <v>0</v>
      </c>
      <c r="BZ94" s="176">
        <v>0</v>
      </c>
      <c r="CA94" s="176">
        <v>0</v>
      </c>
      <c r="CB94" s="176">
        <v>0</v>
      </c>
      <c r="CC94" s="176">
        <v>0</v>
      </c>
      <c r="CD94" s="176">
        <v>0</v>
      </c>
      <c r="CE94" s="176">
        <v>0</v>
      </c>
      <c r="CF94" s="176">
        <v>0</v>
      </c>
      <c r="CG94" s="176">
        <v>0</v>
      </c>
      <c r="CH94" s="176">
        <v>0</v>
      </c>
      <c r="CI94" s="176">
        <v>0</v>
      </c>
      <c r="CJ94" s="176">
        <v>0</v>
      </c>
      <c r="CK94" s="176">
        <v>0</v>
      </c>
      <c r="CL94" s="176">
        <v>0</v>
      </c>
      <c r="CM94" s="176">
        <v>0</v>
      </c>
      <c r="CN94" s="176">
        <v>0</v>
      </c>
      <c r="CO94" s="176">
        <v>0</v>
      </c>
      <c r="CP94" s="176">
        <v>0</v>
      </c>
      <c r="CQ94" s="176">
        <v>0</v>
      </c>
      <c r="CR94" s="176">
        <v>0</v>
      </c>
      <c r="CS94" s="176">
        <v>0</v>
      </c>
      <c r="CT94" s="176">
        <v>0</v>
      </c>
      <c r="CU94" s="176">
        <v>0</v>
      </c>
      <c r="CV94">
        <v>0</v>
      </c>
      <c r="CW94">
        <v>0</v>
      </c>
      <c r="CX94">
        <v>0</v>
      </c>
      <c r="CY94">
        <v>0</v>
      </c>
    </row>
    <row r="95" spans="1:103" x14ac:dyDescent="0.3">
      <c r="A95" s="151">
        <v>359</v>
      </c>
      <c r="B95" s="176" t="s">
        <v>232</v>
      </c>
      <c r="C95" s="176"/>
      <c r="D95" s="176">
        <v>0</v>
      </c>
      <c r="E95" s="176">
        <v>0</v>
      </c>
      <c r="F95" s="176">
        <v>0</v>
      </c>
      <c r="G95" s="176"/>
      <c r="H95" s="176">
        <v>0</v>
      </c>
      <c r="I95" s="176">
        <v>0</v>
      </c>
      <c r="J95" s="176">
        <v>0</v>
      </c>
      <c r="K95" s="176">
        <v>0</v>
      </c>
      <c r="L95" s="176">
        <v>0</v>
      </c>
      <c r="M95" s="176">
        <v>0</v>
      </c>
      <c r="N95" s="176"/>
      <c r="O95" s="176">
        <v>0</v>
      </c>
      <c r="P95" s="176">
        <v>0</v>
      </c>
      <c r="Q95" s="176">
        <v>0</v>
      </c>
      <c r="R95" s="176">
        <v>0</v>
      </c>
      <c r="S95" s="176">
        <v>0</v>
      </c>
      <c r="T95" s="176"/>
      <c r="U95" s="176">
        <v>0</v>
      </c>
      <c r="V95" s="176">
        <v>0</v>
      </c>
      <c r="W95" s="176"/>
      <c r="X95" s="176">
        <v>0</v>
      </c>
      <c r="Y95" s="176">
        <v>0</v>
      </c>
      <c r="Z95" s="176">
        <v>0</v>
      </c>
      <c r="AA95" s="176">
        <v>0</v>
      </c>
      <c r="AB95" s="176">
        <v>0</v>
      </c>
      <c r="AC95" s="176">
        <v>0</v>
      </c>
      <c r="AD95" s="176">
        <v>0</v>
      </c>
      <c r="AE95" s="176">
        <v>0</v>
      </c>
      <c r="AF95" s="176">
        <v>0</v>
      </c>
      <c r="AG95" s="176">
        <v>0</v>
      </c>
      <c r="AH95" s="176">
        <v>0</v>
      </c>
      <c r="AI95" s="176">
        <v>0</v>
      </c>
      <c r="AJ95" s="176">
        <v>0</v>
      </c>
      <c r="AK95" s="176">
        <v>0</v>
      </c>
      <c r="AL95" s="176">
        <v>0</v>
      </c>
      <c r="AM95" s="176">
        <v>0</v>
      </c>
      <c r="AN95" s="176">
        <v>0</v>
      </c>
      <c r="AO95" s="176">
        <v>0</v>
      </c>
      <c r="AP95" s="176">
        <v>0</v>
      </c>
      <c r="AQ95" s="176">
        <v>0</v>
      </c>
      <c r="AR95" s="176">
        <v>0</v>
      </c>
      <c r="AS95" s="176">
        <v>0</v>
      </c>
      <c r="AT95" s="176">
        <v>0</v>
      </c>
      <c r="AU95" s="176">
        <v>0</v>
      </c>
      <c r="AV95" s="176">
        <v>0</v>
      </c>
      <c r="AW95" s="176">
        <v>0</v>
      </c>
      <c r="AX95" s="176">
        <v>0</v>
      </c>
      <c r="AY95" s="176"/>
      <c r="AZ95" s="176">
        <v>0</v>
      </c>
      <c r="BA95" s="176">
        <v>0</v>
      </c>
      <c r="BB95" s="176">
        <v>0</v>
      </c>
      <c r="BC95" s="176">
        <v>0</v>
      </c>
      <c r="BD95" s="176">
        <v>0</v>
      </c>
      <c r="BE95" s="176">
        <v>0</v>
      </c>
      <c r="BF95" s="176">
        <v>0</v>
      </c>
      <c r="BG95" s="176">
        <v>0</v>
      </c>
      <c r="BH95" s="176">
        <v>0</v>
      </c>
      <c r="BI95" s="176">
        <v>0</v>
      </c>
      <c r="BJ95" s="176">
        <v>0</v>
      </c>
      <c r="BK95" s="176">
        <v>0</v>
      </c>
      <c r="BL95" s="176">
        <v>0</v>
      </c>
      <c r="BM95" s="176">
        <v>0</v>
      </c>
      <c r="BN95" s="176">
        <v>0</v>
      </c>
      <c r="BO95" s="176">
        <v>0</v>
      </c>
      <c r="BP95" s="176">
        <v>0</v>
      </c>
      <c r="BQ95" s="176">
        <v>0</v>
      </c>
      <c r="BR95" s="176">
        <v>0</v>
      </c>
      <c r="BS95" s="176">
        <v>0</v>
      </c>
      <c r="BT95" s="176">
        <v>0</v>
      </c>
      <c r="BU95" s="176">
        <v>0</v>
      </c>
      <c r="BV95" s="176">
        <v>0</v>
      </c>
      <c r="BW95" s="176">
        <v>0</v>
      </c>
      <c r="BX95" s="176">
        <v>0</v>
      </c>
      <c r="BY95" s="176">
        <v>0</v>
      </c>
      <c r="BZ95" s="176">
        <v>0</v>
      </c>
      <c r="CA95" s="176">
        <v>0</v>
      </c>
      <c r="CB95" s="176">
        <v>0</v>
      </c>
      <c r="CC95" s="176">
        <v>0</v>
      </c>
      <c r="CD95" s="176">
        <v>0</v>
      </c>
      <c r="CE95" s="176">
        <v>0</v>
      </c>
      <c r="CF95" s="176">
        <v>0</v>
      </c>
      <c r="CG95" s="176">
        <v>0</v>
      </c>
      <c r="CH95" s="176">
        <v>0</v>
      </c>
      <c r="CI95" s="176">
        <v>0</v>
      </c>
      <c r="CJ95" s="176">
        <v>0</v>
      </c>
      <c r="CK95" s="176">
        <v>0</v>
      </c>
      <c r="CL95" s="176">
        <v>0</v>
      </c>
      <c r="CM95" s="176">
        <v>0</v>
      </c>
      <c r="CN95" s="176">
        <v>0</v>
      </c>
      <c r="CO95" s="176">
        <v>0</v>
      </c>
      <c r="CP95" s="176">
        <v>0</v>
      </c>
      <c r="CQ95" s="176">
        <v>0</v>
      </c>
      <c r="CR95" s="176">
        <v>0</v>
      </c>
      <c r="CS95" s="176">
        <v>0</v>
      </c>
      <c r="CT95" s="176">
        <v>0</v>
      </c>
      <c r="CU95" s="176">
        <v>0</v>
      </c>
      <c r="CV95">
        <v>0</v>
      </c>
      <c r="CW95">
        <v>0</v>
      </c>
      <c r="CX95">
        <v>0</v>
      </c>
      <c r="CY95">
        <v>0</v>
      </c>
    </row>
    <row r="96" spans="1:103" x14ac:dyDescent="0.3">
      <c r="A96" s="151">
        <v>360</v>
      </c>
      <c r="B96" s="176" t="s">
        <v>110</v>
      </c>
      <c r="C96" s="176"/>
      <c r="D96" s="176">
        <v>0</v>
      </c>
      <c r="E96" s="176">
        <v>0</v>
      </c>
      <c r="F96" s="176">
        <v>0</v>
      </c>
      <c r="G96" s="176"/>
      <c r="H96" s="176">
        <v>0</v>
      </c>
      <c r="I96" s="176">
        <v>0</v>
      </c>
      <c r="J96" s="176">
        <v>0</v>
      </c>
      <c r="K96" s="176">
        <v>0</v>
      </c>
      <c r="L96" s="176">
        <v>0</v>
      </c>
      <c r="M96" s="176">
        <v>0</v>
      </c>
      <c r="N96" s="176"/>
      <c r="O96" s="176">
        <v>0</v>
      </c>
      <c r="P96" s="176">
        <v>0</v>
      </c>
      <c r="Q96" s="176">
        <v>0</v>
      </c>
      <c r="R96" s="176">
        <v>0</v>
      </c>
      <c r="S96" s="176">
        <v>0</v>
      </c>
      <c r="T96" s="176"/>
      <c r="U96" s="176">
        <v>0</v>
      </c>
      <c r="V96" s="176">
        <v>0</v>
      </c>
      <c r="W96" s="176"/>
      <c r="X96" s="176">
        <v>0</v>
      </c>
      <c r="Y96" s="176">
        <v>0</v>
      </c>
      <c r="Z96" s="176">
        <v>0</v>
      </c>
      <c r="AA96" s="176">
        <v>0</v>
      </c>
      <c r="AB96" s="176">
        <v>0</v>
      </c>
      <c r="AC96" s="176">
        <v>0</v>
      </c>
      <c r="AD96" s="176">
        <v>0</v>
      </c>
      <c r="AE96" s="176">
        <v>0</v>
      </c>
      <c r="AF96" s="176">
        <v>0</v>
      </c>
      <c r="AG96" s="176">
        <v>0</v>
      </c>
      <c r="AH96" s="176">
        <v>0</v>
      </c>
      <c r="AI96" s="176">
        <v>0</v>
      </c>
      <c r="AJ96" s="176">
        <v>0</v>
      </c>
      <c r="AK96" s="176">
        <v>0</v>
      </c>
      <c r="AL96" s="176">
        <v>0</v>
      </c>
      <c r="AM96" s="176">
        <v>0</v>
      </c>
      <c r="AN96" s="176">
        <v>0</v>
      </c>
      <c r="AO96" s="176">
        <v>0</v>
      </c>
      <c r="AP96" s="176">
        <v>0</v>
      </c>
      <c r="AQ96" s="176">
        <v>0</v>
      </c>
      <c r="AR96" s="176">
        <v>0</v>
      </c>
      <c r="AS96" s="176">
        <v>0</v>
      </c>
      <c r="AT96" s="176">
        <v>0</v>
      </c>
      <c r="AU96" s="176">
        <v>0</v>
      </c>
      <c r="AV96" s="176">
        <v>0</v>
      </c>
      <c r="AW96" s="176">
        <v>0</v>
      </c>
      <c r="AX96" s="176">
        <v>0</v>
      </c>
      <c r="AY96" s="176"/>
      <c r="AZ96" s="176">
        <v>0</v>
      </c>
      <c r="BA96" s="176">
        <v>0</v>
      </c>
      <c r="BB96" s="176">
        <v>0</v>
      </c>
      <c r="BC96" s="176">
        <v>0</v>
      </c>
      <c r="BD96" s="176">
        <v>0</v>
      </c>
      <c r="BE96" s="176">
        <v>0</v>
      </c>
      <c r="BF96" s="176">
        <v>0</v>
      </c>
      <c r="BG96" s="176">
        <v>0</v>
      </c>
      <c r="BH96" s="176">
        <v>0</v>
      </c>
      <c r="BI96" s="176">
        <v>0</v>
      </c>
      <c r="BJ96" s="176">
        <v>0</v>
      </c>
      <c r="BK96" s="176">
        <v>0</v>
      </c>
      <c r="BL96" s="176">
        <v>0</v>
      </c>
      <c r="BM96" s="176">
        <v>0</v>
      </c>
      <c r="BN96" s="176">
        <v>0</v>
      </c>
      <c r="BO96" s="176">
        <v>0</v>
      </c>
      <c r="BP96" s="176">
        <v>0</v>
      </c>
      <c r="BQ96" s="176">
        <v>0</v>
      </c>
      <c r="BR96" s="176">
        <v>0</v>
      </c>
      <c r="BS96" s="176">
        <v>0</v>
      </c>
      <c r="BT96" s="176">
        <v>0</v>
      </c>
      <c r="BU96" s="176">
        <v>0</v>
      </c>
      <c r="BV96" s="176">
        <v>0</v>
      </c>
      <c r="BW96" s="176">
        <v>0</v>
      </c>
      <c r="BX96" s="176">
        <v>0</v>
      </c>
      <c r="BY96" s="176">
        <v>0</v>
      </c>
      <c r="BZ96" s="176">
        <v>0</v>
      </c>
      <c r="CA96" s="176">
        <v>0</v>
      </c>
      <c r="CB96" s="176">
        <v>0</v>
      </c>
      <c r="CC96" s="176">
        <v>0</v>
      </c>
      <c r="CD96" s="176">
        <v>0</v>
      </c>
      <c r="CE96" s="176">
        <v>0</v>
      </c>
      <c r="CF96" s="176">
        <v>0</v>
      </c>
      <c r="CG96" s="176">
        <v>0</v>
      </c>
      <c r="CH96" s="176">
        <v>0</v>
      </c>
      <c r="CI96" s="176">
        <v>0</v>
      </c>
      <c r="CJ96" s="176">
        <v>0</v>
      </c>
      <c r="CK96" s="176">
        <v>0</v>
      </c>
      <c r="CL96" s="176">
        <v>0</v>
      </c>
      <c r="CM96" s="176">
        <v>0</v>
      </c>
      <c r="CN96" s="176">
        <v>0</v>
      </c>
      <c r="CO96" s="176">
        <v>0</v>
      </c>
      <c r="CP96" s="176">
        <v>0</v>
      </c>
      <c r="CQ96" s="176">
        <v>0</v>
      </c>
      <c r="CR96" s="176">
        <v>0</v>
      </c>
      <c r="CS96" s="176">
        <v>0</v>
      </c>
      <c r="CT96" s="176">
        <v>0</v>
      </c>
      <c r="CU96" s="176">
        <v>0</v>
      </c>
      <c r="CV96">
        <v>0</v>
      </c>
      <c r="CW96">
        <v>0</v>
      </c>
      <c r="CX96">
        <v>0</v>
      </c>
      <c r="CY96">
        <v>0</v>
      </c>
    </row>
    <row r="97" spans="1:103" x14ac:dyDescent="0.3">
      <c r="A97" s="151">
        <v>361</v>
      </c>
      <c r="B97" s="176" t="s">
        <v>91</v>
      </c>
      <c r="C97" s="176"/>
      <c r="D97" s="176">
        <v>0</v>
      </c>
      <c r="E97" s="176">
        <v>0</v>
      </c>
      <c r="F97" s="176">
        <v>0</v>
      </c>
      <c r="G97" s="176"/>
      <c r="H97" s="176">
        <v>0</v>
      </c>
      <c r="I97" s="176">
        <v>0</v>
      </c>
      <c r="J97" s="176">
        <v>0</v>
      </c>
      <c r="K97" s="176">
        <v>0</v>
      </c>
      <c r="L97" s="176">
        <v>0</v>
      </c>
      <c r="M97" s="176">
        <v>0</v>
      </c>
      <c r="N97" s="176"/>
      <c r="O97" s="176">
        <v>0</v>
      </c>
      <c r="P97" s="176">
        <v>0</v>
      </c>
      <c r="Q97" s="176">
        <v>0</v>
      </c>
      <c r="R97" s="176">
        <v>0</v>
      </c>
      <c r="S97" s="176">
        <v>0</v>
      </c>
      <c r="T97" s="176"/>
      <c r="U97" s="176">
        <v>0</v>
      </c>
      <c r="V97" s="176">
        <v>0</v>
      </c>
      <c r="W97" s="176"/>
      <c r="X97" s="176">
        <v>0</v>
      </c>
      <c r="Y97" s="176">
        <v>0</v>
      </c>
      <c r="Z97" s="176">
        <v>0</v>
      </c>
      <c r="AA97" s="176">
        <v>0</v>
      </c>
      <c r="AB97" s="176">
        <v>0</v>
      </c>
      <c r="AC97" s="176">
        <v>0</v>
      </c>
      <c r="AD97" s="176">
        <v>0</v>
      </c>
      <c r="AE97" s="176">
        <v>0</v>
      </c>
      <c r="AF97" s="176">
        <v>0</v>
      </c>
      <c r="AG97" s="176">
        <v>0</v>
      </c>
      <c r="AH97" s="176">
        <v>0</v>
      </c>
      <c r="AI97" s="176">
        <v>0</v>
      </c>
      <c r="AJ97" s="176">
        <v>0</v>
      </c>
      <c r="AK97" s="176">
        <v>0</v>
      </c>
      <c r="AL97" s="176">
        <v>0</v>
      </c>
      <c r="AM97" s="176">
        <v>0</v>
      </c>
      <c r="AN97" s="176">
        <v>0</v>
      </c>
      <c r="AO97" s="176">
        <v>0</v>
      </c>
      <c r="AP97" s="176">
        <v>0</v>
      </c>
      <c r="AQ97" s="176">
        <v>0</v>
      </c>
      <c r="AR97" s="176">
        <v>0</v>
      </c>
      <c r="AS97" s="176">
        <v>0</v>
      </c>
      <c r="AT97" s="176">
        <v>0</v>
      </c>
      <c r="AU97" s="176">
        <v>0</v>
      </c>
      <c r="AV97" s="176">
        <v>0</v>
      </c>
      <c r="AW97" s="176">
        <v>0</v>
      </c>
      <c r="AX97" s="176">
        <v>0</v>
      </c>
      <c r="AY97" s="176"/>
      <c r="AZ97" s="176">
        <v>0</v>
      </c>
      <c r="BA97" s="176">
        <v>0</v>
      </c>
      <c r="BB97" s="176">
        <v>0</v>
      </c>
      <c r="BC97" s="176">
        <v>0</v>
      </c>
      <c r="BD97" s="176">
        <v>0</v>
      </c>
      <c r="BE97" s="176">
        <v>0</v>
      </c>
      <c r="BF97" s="176">
        <v>0</v>
      </c>
      <c r="BG97" s="176">
        <v>0</v>
      </c>
      <c r="BH97" s="176">
        <v>0</v>
      </c>
      <c r="BI97" s="176">
        <v>0</v>
      </c>
      <c r="BJ97" s="176">
        <v>0</v>
      </c>
      <c r="BK97" s="176">
        <v>0</v>
      </c>
      <c r="BL97" s="176">
        <v>0</v>
      </c>
      <c r="BM97" s="176">
        <v>0</v>
      </c>
      <c r="BN97" s="176">
        <v>0</v>
      </c>
      <c r="BO97" s="176">
        <v>0</v>
      </c>
      <c r="BP97" s="176">
        <v>0</v>
      </c>
      <c r="BQ97" s="176">
        <v>0</v>
      </c>
      <c r="BR97" s="176">
        <v>0</v>
      </c>
      <c r="BS97" s="176">
        <v>0</v>
      </c>
      <c r="BT97" s="176">
        <v>0</v>
      </c>
      <c r="BU97" s="176">
        <v>0</v>
      </c>
      <c r="BV97" s="176">
        <v>0</v>
      </c>
      <c r="BW97" s="176">
        <v>0</v>
      </c>
      <c r="BX97" s="176">
        <v>0</v>
      </c>
      <c r="BY97" s="176">
        <v>0</v>
      </c>
      <c r="BZ97" s="176">
        <v>0</v>
      </c>
      <c r="CA97" s="176">
        <v>0</v>
      </c>
      <c r="CB97" s="176">
        <v>0</v>
      </c>
      <c r="CC97" s="176">
        <v>0</v>
      </c>
      <c r="CD97" s="176">
        <v>0</v>
      </c>
      <c r="CE97" s="176">
        <v>0</v>
      </c>
      <c r="CF97" s="176">
        <v>0</v>
      </c>
      <c r="CG97" s="176">
        <v>0</v>
      </c>
      <c r="CH97" s="176">
        <v>0</v>
      </c>
      <c r="CI97" s="176">
        <v>0</v>
      </c>
      <c r="CJ97" s="176">
        <v>0</v>
      </c>
      <c r="CK97" s="176">
        <v>0</v>
      </c>
      <c r="CL97" s="176">
        <v>0</v>
      </c>
      <c r="CM97" s="176">
        <v>0</v>
      </c>
      <c r="CN97" s="176">
        <v>0</v>
      </c>
      <c r="CO97" s="176">
        <v>0</v>
      </c>
      <c r="CP97" s="176">
        <v>0</v>
      </c>
      <c r="CQ97" s="176">
        <v>0</v>
      </c>
      <c r="CR97" s="176">
        <v>0</v>
      </c>
      <c r="CS97" s="176">
        <v>0</v>
      </c>
      <c r="CT97" s="176">
        <v>0</v>
      </c>
      <c r="CU97" s="176">
        <v>0</v>
      </c>
      <c r="CV97">
        <v>0</v>
      </c>
      <c r="CW97">
        <v>0</v>
      </c>
      <c r="CX97">
        <v>0</v>
      </c>
      <c r="CY97">
        <v>0</v>
      </c>
    </row>
    <row r="98" spans="1:103" x14ac:dyDescent="0.3">
      <c r="A98" s="151">
        <v>362</v>
      </c>
      <c r="B98" s="176" t="s">
        <v>92</v>
      </c>
      <c r="C98" s="176"/>
      <c r="D98" s="176">
        <v>0</v>
      </c>
      <c r="E98" s="176">
        <v>0</v>
      </c>
      <c r="F98" s="176">
        <v>0</v>
      </c>
      <c r="G98" s="176"/>
      <c r="H98" s="176">
        <v>0</v>
      </c>
      <c r="I98" s="176">
        <v>0</v>
      </c>
      <c r="J98" s="176">
        <v>0</v>
      </c>
      <c r="K98" s="176">
        <v>0</v>
      </c>
      <c r="L98" s="176">
        <v>0</v>
      </c>
      <c r="M98" s="176">
        <v>0</v>
      </c>
      <c r="N98" s="176"/>
      <c r="O98" s="176">
        <v>0</v>
      </c>
      <c r="P98" s="176">
        <v>0</v>
      </c>
      <c r="Q98" s="176">
        <v>0</v>
      </c>
      <c r="R98" s="176">
        <v>0</v>
      </c>
      <c r="S98" s="176">
        <v>0</v>
      </c>
      <c r="T98" s="176"/>
      <c r="U98" s="176">
        <v>0</v>
      </c>
      <c r="V98" s="176">
        <v>0</v>
      </c>
      <c r="W98" s="176"/>
      <c r="X98" s="176">
        <v>0</v>
      </c>
      <c r="Y98" s="176">
        <v>0</v>
      </c>
      <c r="Z98" s="176">
        <v>0</v>
      </c>
      <c r="AA98" s="176">
        <v>0</v>
      </c>
      <c r="AB98" s="176">
        <v>0</v>
      </c>
      <c r="AC98" s="176">
        <v>0</v>
      </c>
      <c r="AD98" s="176">
        <v>0</v>
      </c>
      <c r="AE98" s="176">
        <v>0</v>
      </c>
      <c r="AF98" s="176">
        <v>0</v>
      </c>
      <c r="AG98" s="176">
        <v>0</v>
      </c>
      <c r="AH98" s="176">
        <v>0</v>
      </c>
      <c r="AI98" s="176">
        <v>0</v>
      </c>
      <c r="AJ98" s="176">
        <v>0</v>
      </c>
      <c r="AK98" s="176">
        <v>0</v>
      </c>
      <c r="AL98" s="176">
        <v>0</v>
      </c>
      <c r="AM98" s="176">
        <v>0</v>
      </c>
      <c r="AN98" s="176">
        <v>0</v>
      </c>
      <c r="AO98" s="176">
        <v>0</v>
      </c>
      <c r="AP98" s="176">
        <v>0</v>
      </c>
      <c r="AQ98" s="176">
        <v>0</v>
      </c>
      <c r="AR98" s="176">
        <v>0</v>
      </c>
      <c r="AS98" s="176">
        <v>0</v>
      </c>
      <c r="AT98" s="176">
        <v>0</v>
      </c>
      <c r="AU98" s="176">
        <v>0</v>
      </c>
      <c r="AV98" s="176">
        <v>0</v>
      </c>
      <c r="AW98" s="176">
        <v>0</v>
      </c>
      <c r="AX98" s="176">
        <v>0</v>
      </c>
      <c r="AY98" s="176"/>
      <c r="AZ98" s="176">
        <v>0</v>
      </c>
      <c r="BA98" s="176">
        <v>0</v>
      </c>
      <c r="BB98" s="176">
        <v>0</v>
      </c>
      <c r="BC98" s="176">
        <v>0</v>
      </c>
      <c r="BD98" s="176">
        <v>0</v>
      </c>
      <c r="BE98" s="176">
        <v>0</v>
      </c>
      <c r="BF98" s="176">
        <v>0</v>
      </c>
      <c r="BG98" s="176">
        <v>0</v>
      </c>
      <c r="BH98" s="176">
        <v>0</v>
      </c>
      <c r="BI98" s="176">
        <v>0</v>
      </c>
      <c r="BJ98" s="176">
        <v>0</v>
      </c>
      <c r="BK98" s="176">
        <v>0</v>
      </c>
      <c r="BL98" s="176">
        <v>0</v>
      </c>
      <c r="BM98" s="176">
        <v>0</v>
      </c>
      <c r="BN98" s="176">
        <v>0</v>
      </c>
      <c r="BO98" s="176">
        <v>0</v>
      </c>
      <c r="BP98" s="176">
        <v>0</v>
      </c>
      <c r="BQ98" s="176">
        <v>0</v>
      </c>
      <c r="BR98" s="176">
        <v>0</v>
      </c>
      <c r="BS98" s="176">
        <v>0</v>
      </c>
      <c r="BT98" s="176">
        <v>0</v>
      </c>
      <c r="BU98" s="176">
        <v>0</v>
      </c>
      <c r="BV98" s="176">
        <v>0</v>
      </c>
      <c r="BW98" s="176">
        <v>0</v>
      </c>
      <c r="BX98" s="176">
        <v>0</v>
      </c>
      <c r="BY98" s="176">
        <v>0</v>
      </c>
      <c r="BZ98" s="176">
        <v>0</v>
      </c>
      <c r="CA98" s="176">
        <v>0</v>
      </c>
      <c r="CB98" s="176">
        <v>0</v>
      </c>
      <c r="CC98" s="176">
        <v>0</v>
      </c>
      <c r="CD98" s="176">
        <v>0</v>
      </c>
      <c r="CE98" s="176">
        <v>0</v>
      </c>
      <c r="CF98" s="176">
        <v>0</v>
      </c>
      <c r="CG98" s="176">
        <v>0</v>
      </c>
      <c r="CH98" s="176">
        <v>0</v>
      </c>
      <c r="CI98" s="176">
        <v>0</v>
      </c>
      <c r="CJ98" s="176">
        <v>0</v>
      </c>
      <c r="CK98" s="176">
        <v>0</v>
      </c>
      <c r="CL98" s="176">
        <v>0</v>
      </c>
      <c r="CM98" s="176">
        <v>0</v>
      </c>
      <c r="CN98" s="176">
        <v>0</v>
      </c>
      <c r="CO98" s="176">
        <v>0</v>
      </c>
      <c r="CP98" s="176">
        <v>0</v>
      </c>
      <c r="CQ98" s="176">
        <v>0</v>
      </c>
      <c r="CR98" s="176">
        <v>0</v>
      </c>
      <c r="CS98" s="176">
        <v>0</v>
      </c>
      <c r="CT98" s="176">
        <v>0</v>
      </c>
      <c r="CU98" s="176">
        <v>0</v>
      </c>
      <c r="CV98">
        <v>0</v>
      </c>
      <c r="CW98">
        <v>0</v>
      </c>
      <c r="CX98">
        <v>0</v>
      </c>
      <c r="CY98">
        <v>0</v>
      </c>
    </row>
    <row r="99" spans="1:103" x14ac:dyDescent="0.3">
      <c r="A99" s="151">
        <v>363</v>
      </c>
      <c r="B99" s="176" t="s">
        <v>218</v>
      </c>
      <c r="C99" s="176"/>
      <c r="D99" s="176">
        <v>0</v>
      </c>
      <c r="E99" s="176">
        <v>0</v>
      </c>
      <c r="F99" s="176">
        <v>0</v>
      </c>
      <c r="G99" s="176"/>
      <c r="H99" s="176">
        <v>0</v>
      </c>
      <c r="I99" s="176">
        <v>0</v>
      </c>
      <c r="J99" s="176">
        <v>0</v>
      </c>
      <c r="K99" s="176">
        <v>0</v>
      </c>
      <c r="L99" s="176">
        <v>0</v>
      </c>
      <c r="M99" s="176">
        <v>0</v>
      </c>
      <c r="N99" s="176"/>
      <c r="O99" s="176">
        <v>0</v>
      </c>
      <c r="P99" s="176">
        <v>0</v>
      </c>
      <c r="Q99" s="176">
        <v>0</v>
      </c>
      <c r="R99" s="176">
        <v>0</v>
      </c>
      <c r="S99" s="176">
        <v>0</v>
      </c>
      <c r="T99" s="176"/>
      <c r="U99" s="176">
        <v>0</v>
      </c>
      <c r="V99" s="176">
        <v>0</v>
      </c>
      <c r="W99" s="176"/>
      <c r="X99" s="176">
        <v>0</v>
      </c>
      <c r="Y99" s="176">
        <v>0</v>
      </c>
      <c r="Z99" s="176">
        <v>0</v>
      </c>
      <c r="AA99" s="176">
        <v>0</v>
      </c>
      <c r="AB99" s="176">
        <v>0</v>
      </c>
      <c r="AC99" s="176">
        <v>0</v>
      </c>
      <c r="AD99" s="176">
        <v>0</v>
      </c>
      <c r="AE99" s="176">
        <v>0</v>
      </c>
      <c r="AF99" s="176">
        <v>0</v>
      </c>
      <c r="AG99" s="176">
        <v>0</v>
      </c>
      <c r="AH99" s="176">
        <v>0</v>
      </c>
      <c r="AI99" s="176">
        <v>0</v>
      </c>
      <c r="AJ99" s="176">
        <v>0</v>
      </c>
      <c r="AK99" s="176">
        <v>0</v>
      </c>
      <c r="AL99" s="176">
        <v>0</v>
      </c>
      <c r="AM99" s="176">
        <v>0</v>
      </c>
      <c r="AN99" s="176">
        <v>0</v>
      </c>
      <c r="AO99" s="176">
        <v>0</v>
      </c>
      <c r="AP99" s="176">
        <v>0</v>
      </c>
      <c r="AQ99" s="176">
        <v>0</v>
      </c>
      <c r="AR99" s="176">
        <v>0</v>
      </c>
      <c r="AS99" s="176">
        <v>0</v>
      </c>
      <c r="AT99" s="176">
        <v>0</v>
      </c>
      <c r="AU99" s="176">
        <v>0</v>
      </c>
      <c r="AV99" s="176">
        <v>0</v>
      </c>
      <c r="AW99" s="176">
        <v>0</v>
      </c>
      <c r="AX99" s="176">
        <v>0</v>
      </c>
      <c r="AY99" s="176"/>
      <c r="AZ99" s="176">
        <v>0</v>
      </c>
      <c r="BA99" s="176">
        <v>0</v>
      </c>
      <c r="BB99" s="176">
        <v>0</v>
      </c>
      <c r="BC99" s="176">
        <v>0</v>
      </c>
      <c r="BD99" s="176">
        <v>0</v>
      </c>
      <c r="BE99" s="176">
        <v>0</v>
      </c>
      <c r="BF99" s="176">
        <v>0</v>
      </c>
      <c r="BG99" s="176">
        <v>0</v>
      </c>
      <c r="BH99" s="176">
        <v>0</v>
      </c>
      <c r="BI99" s="176">
        <v>0</v>
      </c>
      <c r="BJ99" s="176">
        <v>0</v>
      </c>
      <c r="BK99" s="176">
        <v>0</v>
      </c>
      <c r="BL99" s="176">
        <v>0</v>
      </c>
      <c r="BM99" s="176">
        <v>0</v>
      </c>
      <c r="BN99" s="176">
        <v>0</v>
      </c>
      <c r="BO99" s="176">
        <v>0</v>
      </c>
      <c r="BP99" s="176">
        <v>0</v>
      </c>
      <c r="BQ99" s="176">
        <v>0</v>
      </c>
      <c r="BR99" s="176">
        <v>0</v>
      </c>
      <c r="BS99" s="176">
        <v>0</v>
      </c>
      <c r="BT99" s="176">
        <v>0</v>
      </c>
      <c r="BU99" s="176">
        <v>0</v>
      </c>
      <c r="BV99" s="176">
        <v>0</v>
      </c>
      <c r="BW99" s="176">
        <v>0</v>
      </c>
      <c r="BX99" s="176">
        <v>0</v>
      </c>
      <c r="BY99" s="176">
        <v>0</v>
      </c>
      <c r="BZ99" s="176">
        <v>0</v>
      </c>
      <c r="CA99" s="176">
        <v>0</v>
      </c>
      <c r="CB99" s="176">
        <v>0</v>
      </c>
      <c r="CC99" s="176">
        <v>0</v>
      </c>
      <c r="CD99" s="176">
        <v>0</v>
      </c>
      <c r="CE99" s="176">
        <v>0</v>
      </c>
      <c r="CF99" s="176">
        <v>0</v>
      </c>
      <c r="CG99" s="176">
        <v>0</v>
      </c>
      <c r="CH99" s="176">
        <v>0</v>
      </c>
      <c r="CI99" s="176">
        <v>0</v>
      </c>
      <c r="CJ99" s="176">
        <v>0</v>
      </c>
      <c r="CK99" s="176">
        <v>0</v>
      </c>
      <c r="CL99" s="176">
        <v>0</v>
      </c>
      <c r="CM99" s="176">
        <v>0</v>
      </c>
      <c r="CN99" s="176">
        <v>0</v>
      </c>
      <c r="CO99" s="176">
        <v>0</v>
      </c>
      <c r="CP99" s="176">
        <v>0</v>
      </c>
      <c r="CQ99" s="176">
        <v>0</v>
      </c>
      <c r="CR99" s="176">
        <v>0</v>
      </c>
      <c r="CS99" s="176">
        <v>0</v>
      </c>
      <c r="CT99" s="176">
        <v>0</v>
      </c>
      <c r="CU99" s="176">
        <v>0</v>
      </c>
      <c r="CV99">
        <v>0</v>
      </c>
      <c r="CW99">
        <v>0</v>
      </c>
      <c r="CX99">
        <v>0</v>
      </c>
      <c r="CY99">
        <v>0</v>
      </c>
    </row>
    <row r="100" spans="1:103" x14ac:dyDescent="0.3">
      <c r="A100" s="151">
        <v>364</v>
      </c>
      <c r="B100" s="176" t="s">
        <v>219</v>
      </c>
      <c r="C100" s="176"/>
      <c r="D100" s="176">
        <v>0</v>
      </c>
      <c r="E100" s="176">
        <v>0</v>
      </c>
      <c r="F100" s="176">
        <v>0</v>
      </c>
      <c r="G100" s="176"/>
      <c r="H100" s="176">
        <v>0</v>
      </c>
      <c r="I100" s="176">
        <v>0</v>
      </c>
      <c r="J100" s="176">
        <v>0</v>
      </c>
      <c r="K100" s="176">
        <v>0</v>
      </c>
      <c r="L100" s="176">
        <v>0</v>
      </c>
      <c r="M100" s="176">
        <v>0</v>
      </c>
      <c r="N100" s="176"/>
      <c r="O100" s="176">
        <v>0</v>
      </c>
      <c r="P100" s="176">
        <v>0</v>
      </c>
      <c r="Q100" s="176">
        <v>0</v>
      </c>
      <c r="R100" s="176">
        <v>0</v>
      </c>
      <c r="S100" s="176">
        <v>0</v>
      </c>
      <c r="T100" s="176"/>
      <c r="U100" s="176">
        <v>0</v>
      </c>
      <c r="V100" s="176">
        <v>0</v>
      </c>
      <c r="W100" s="176"/>
      <c r="X100" s="176">
        <v>0</v>
      </c>
      <c r="Y100" s="176">
        <v>0</v>
      </c>
      <c r="Z100" s="176">
        <v>0</v>
      </c>
      <c r="AA100" s="176">
        <v>0</v>
      </c>
      <c r="AB100" s="176">
        <v>0</v>
      </c>
      <c r="AC100" s="176">
        <v>0</v>
      </c>
      <c r="AD100" s="176">
        <v>0</v>
      </c>
      <c r="AE100" s="176">
        <v>0</v>
      </c>
      <c r="AF100" s="176">
        <v>0</v>
      </c>
      <c r="AG100" s="176">
        <v>0</v>
      </c>
      <c r="AH100" s="176">
        <v>0</v>
      </c>
      <c r="AI100" s="176">
        <v>0</v>
      </c>
      <c r="AJ100" s="176">
        <v>0</v>
      </c>
      <c r="AK100" s="176">
        <v>0</v>
      </c>
      <c r="AL100" s="176">
        <v>0</v>
      </c>
      <c r="AM100" s="176">
        <v>0</v>
      </c>
      <c r="AN100" s="176">
        <v>0</v>
      </c>
      <c r="AO100" s="176">
        <v>0</v>
      </c>
      <c r="AP100" s="176">
        <v>0</v>
      </c>
      <c r="AQ100" s="176">
        <v>0</v>
      </c>
      <c r="AR100" s="176">
        <v>0</v>
      </c>
      <c r="AS100" s="176">
        <v>0</v>
      </c>
      <c r="AT100" s="176">
        <v>0</v>
      </c>
      <c r="AU100" s="176">
        <v>0</v>
      </c>
      <c r="AV100" s="176">
        <v>0</v>
      </c>
      <c r="AW100" s="176">
        <v>0</v>
      </c>
      <c r="AX100" s="176">
        <v>0</v>
      </c>
      <c r="AY100" s="176"/>
      <c r="AZ100" s="176">
        <v>0</v>
      </c>
      <c r="BA100" s="176">
        <v>0</v>
      </c>
      <c r="BB100" s="176">
        <v>0</v>
      </c>
      <c r="BC100" s="176">
        <v>0</v>
      </c>
      <c r="BD100" s="176">
        <v>0</v>
      </c>
      <c r="BE100" s="176">
        <v>0</v>
      </c>
      <c r="BF100" s="176">
        <v>0</v>
      </c>
      <c r="BG100" s="176">
        <v>0</v>
      </c>
      <c r="BH100" s="176">
        <v>0</v>
      </c>
      <c r="BI100" s="176">
        <v>0</v>
      </c>
      <c r="BJ100" s="176">
        <v>0</v>
      </c>
      <c r="BK100" s="176">
        <v>0</v>
      </c>
      <c r="BL100" s="176">
        <v>0</v>
      </c>
      <c r="BM100" s="176">
        <v>0</v>
      </c>
      <c r="BN100" s="176">
        <v>0</v>
      </c>
      <c r="BO100" s="176">
        <v>0</v>
      </c>
      <c r="BP100" s="176">
        <v>0</v>
      </c>
      <c r="BQ100" s="176">
        <v>0</v>
      </c>
      <c r="BR100" s="176">
        <v>0</v>
      </c>
      <c r="BS100" s="176">
        <v>0</v>
      </c>
      <c r="BT100" s="176">
        <v>0</v>
      </c>
      <c r="BU100" s="176">
        <v>0</v>
      </c>
      <c r="BV100" s="176">
        <v>0</v>
      </c>
      <c r="BW100" s="176">
        <v>0</v>
      </c>
      <c r="BX100" s="176">
        <v>0</v>
      </c>
      <c r="BY100" s="176">
        <v>0</v>
      </c>
      <c r="BZ100" s="176">
        <v>0</v>
      </c>
      <c r="CA100" s="176">
        <v>0</v>
      </c>
      <c r="CB100" s="176">
        <v>0</v>
      </c>
      <c r="CC100" s="176">
        <v>0</v>
      </c>
      <c r="CD100" s="176">
        <v>0</v>
      </c>
      <c r="CE100" s="176">
        <v>0</v>
      </c>
      <c r="CF100" s="176">
        <v>0</v>
      </c>
      <c r="CG100" s="176">
        <v>0</v>
      </c>
      <c r="CH100" s="176">
        <v>0</v>
      </c>
      <c r="CI100" s="176">
        <v>0</v>
      </c>
      <c r="CJ100" s="176">
        <v>0</v>
      </c>
      <c r="CK100" s="176">
        <v>0</v>
      </c>
      <c r="CL100" s="176">
        <v>0</v>
      </c>
      <c r="CM100" s="176">
        <v>0</v>
      </c>
      <c r="CN100" s="176">
        <v>0</v>
      </c>
      <c r="CO100" s="176">
        <v>0</v>
      </c>
      <c r="CP100" s="176">
        <v>0</v>
      </c>
      <c r="CQ100" s="176">
        <v>0</v>
      </c>
      <c r="CR100" s="176">
        <v>0</v>
      </c>
      <c r="CS100" s="176">
        <v>0</v>
      </c>
      <c r="CT100" s="176">
        <v>0</v>
      </c>
      <c r="CU100" s="176">
        <v>0</v>
      </c>
      <c r="CV100">
        <v>0</v>
      </c>
      <c r="CW100">
        <v>0</v>
      </c>
      <c r="CX100">
        <v>0</v>
      </c>
      <c r="CY100">
        <v>0</v>
      </c>
    </row>
    <row r="101" spans="1:103" x14ac:dyDescent="0.3">
      <c r="A101" s="151">
        <v>365</v>
      </c>
      <c r="B101" s="176" t="s">
        <v>221</v>
      </c>
      <c r="C101" s="176"/>
      <c r="D101" s="176">
        <v>0</v>
      </c>
      <c r="E101" s="176">
        <v>0</v>
      </c>
      <c r="F101" s="176">
        <v>0</v>
      </c>
      <c r="G101" s="176"/>
      <c r="H101" s="176">
        <v>0</v>
      </c>
      <c r="I101" s="176">
        <v>0</v>
      </c>
      <c r="J101" s="176">
        <v>0</v>
      </c>
      <c r="K101" s="176">
        <v>0</v>
      </c>
      <c r="L101" s="176">
        <v>0</v>
      </c>
      <c r="M101" s="176">
        <v>0</v>
      </c>
      <c r="N101" s="176"/>
      <c r="O101" s="176">
        <v>0</v>
      </c>
      <c r="P101" s="176">
        <v>0</v>
      </c>
      <c r="Q101" s="176">
        <v>0</v>
      </c>
      <c r="R101" s="176">
        <v>0</v>
      </c>
      <c r="S101" s="176">
        <v>0</v>
      </c>
      <c r="T101" s="176"/>
      <c r="U101" s="176">
        <v>0</v>
      </c>
      <c r="V101" s="176">
        <v>0</v>
      </c>
      <c r="W101" s="176"/>
      <c r="X101" s="176">
        <v>0</v>
      </c>
      <c r="Y101" s="176">
        <v>0</v>
      </c>
      <c r="Z101" s="176">
        <v>0</v>
      </c>
      <c r="AA101" s="176">
        <v>0</v>
      </c>
      <c r="AB101" s="176">
        <v>0</v>
      </c>
      <c r="AC101" s="176">
        <v>0</v>
      </c>
      <c r="AD101" s="176">
        <v>0</v>
      </c>
      <c r="AE101" s="176">
        <v>0</v>
      </c>
      <c r="AF101" s="176">
        <v>0</v>
      </c>
      <c r="AG101" s="176">
        <v>0</v>
      </c>
      <c r="AH101" s="176">
        <v>0</v>
      </c>
      <c r="AI101" s="176">
        <v>0</v>
      </c>
      <c r="AJ101" s="176">
        <v>0</v>
      </c>
      <c r="AK101" s="176">
        <v>0</v>
      </c>
      <c r="AL101" s="176">
        <v>0</v>
      </c>
      <c r="AM101" s="176">
        <v>0</v>
      </c>
      <c r="AN101" s="176">
        <v>0</v>
      </c>
      <c r="AO101" s="176">
        <v>0</v>
      </c>
      <c r="AP101" s="176">
        <v>0</v>
      </c>
      <c r="AQ101" s="176">
        <v>0</v>
      </c>
      <c r="AR101" s="176">
        <v>0</v>
      </c>
      <c r="AS101" s="176">
        <v>0</v>
      </c>
      <c r="AT101" s="176">
        <v>0</v>
      </c>
      <c r="AU101" s="176">
        <v>0</v>
      </c>
      <c r="AV101" s="176">
        <v>0</v>
      </c>
      <c r="AW101" s="176">
        <v>0</v>
      </c>
      <c r="AX101" s="176">
        <v>0</v>
      </c>
      <c r="AY101" s="176"/>
      <c r="AZ101" s="176">
        <v>0</v>
      </c>
      <c r="BA101" s="176">
        <v>0</v>
      </c>
      <c r="BB101" s="176">
        <v>0</v>
      </c>
      <c r="BC101" s="176">
        <v>0</v>
      </c>
      <c r="BD101" s="176">
        <v>0</v>
      </c>
      <c r="BE101" s="176">
        <v>0</v>
      </c>
      <c r="BF101" s="176">
        <v>0</v>
      </c>
      <c r="BG101" s="176">
        <v>0</v>
      </c>
      <c r="BH101" s="176">
        <v>0</v>
      </c>
      <c r="BI101" s="176">
        <v>0</v>
      </c>
      <c r="BJ101" s="176">
        <v>0</v>
      </c>
      <c r="BK101" s="176">
        <v>0</v>
      </c>
      <c r="BL101" s="176">
        <v>0</v>
      </c>
      <c r="BM101" s="176">
        <v>0</v>
      </c>
      <c r="BN101" s="176">
        <v>0</v>
      </c>
      <c r="BO101" s="176">
        <v>0</v>
      </c>
      <c r="BP101" s="176">
        <v>0</v>
      </c>
      <c r="BQ101" s="176">
        <v>0</v>
      </c>
      <c r="BR101" s="176">
        <v>0</v>
      </c>
      <c r="BS101" s="176">
        <v>0</v>
      </c>
      <c r="BT101" s="176">
        <v>0</v>
      </c>
      <c r="BU101" s="176">
        <v>0</v>
      </c>
      <c r="BV101" s="176">
        <v>0</v>
      </c>
      <c r="BW101" s="176">
        <v>0</v>
      </c>
      <c r="BX101" s="176">
        <v>0</v>
      </c>
      <c r="BY101" s="176">
        <v>0</v>
      </c>
      <c r="BZ101" s="176">
        <v>0</v>
      </c>
      <c r="CA101" s="176">
        <v>0</v>
      </c>
      <c r="CB101" s="176">
        <v>0</v>
      </c>
      <c r="CC101" s="176">
        <v>0</v>
      </c>
      <c r="CD101" s="176">
        <v>0</v>
      </c>
      <c r="CE101" s="176">
        <v>0</v>
      </c>
      <c r="CF101" s="176">
        <v>0</v>
      </c>
      <c r="CG101" s="176">
        <v>0</v>
      </c>
      <c r="CH101" s="176">
        <v>0</v>
      </c>
      <c r="CI101" s="176">
        <v>0</v>
      </c>
      <c r="CJ101" s="176">
        <v>0</v>
      </c>
      <c r="CK101" s="176">
        <v>0</v>
      </c>
      <c r="CL101" s="176">
        <v>0</v>
      </c>
      <c r="CM101" s="176">
        <v>0</v>
      </c>
      <c r="CN101" s="176">
        <v>0</v>
      </c>
      <c r="CO101" s="176">
        <v>0</v>
      </c>
      <c r="CP101" s="176">
        <v>0</v>
      </c>
      <c r="CQ101" s="176">
        <v>0</v>
      </c>
      <c r="CR101" s="176">
        <v>0</v>
      </c>
      <c r="CS101" s="176">
        <v>0</v>
      </c>
      <c r="CT101" s="176">
        <v>0</v>
      </c>
      <c r="CU101" s="176">
        <v>0</v>
      </c>
      <c r="CV101">
        <v>0</v>
      </c>
      <c r="CW101">
        <v>0</v>
      </c>
      <c r="CX101">
        <v>0</v>
      </c>
      <c r="CY101">
        <v>0</v>
      </c>
    </row>
    <row r="102" spans="1:103" x14ac:dyDescent="0.3">
      <c r="A102" s="151">
        <v>366</v>
      </c>
      <c r="B102" s="176" t="s">
        <v>915</v>
      </c>
      <c r="C102" s="176"/>
      <c r="D102" s="176">
        <v>0</v>
      </c>
      <c r="E102" s="176">
        <v>0</v>
      </c>
      <c r="F102" s="176">
        <v>0</v>
      </c>
      <c r="G102" s="176"/>
      <c r="H102" s="176">
        <v>0</v>
      </c>
      <c r="I102" s="176">
        <v>0</v>
      </c>
      <c r="J102" s="176">
        <v>0</v>
      </c>
      <c r="K102" s="176">
        <v>0</v>
      </c>
      <c r="L102" s="176">
        <v>0</v>
      </c>
      <c r="M102" s="176">
        <v>0</v>
      </c>
      <c r="N102" s="176"/>
      <c r="O102" s="176">
        <v>0</v>
      </c>
      <c r="P102" s="176">
        <v>0</v>
      </c>
      <c r="Q102" s="176">
        <v>0</v>
      </c>
      <c r="R102" s="176">
        <v>0</v>
      </c>
      <c r="S102" s="176">
        <v>0</v>
      </c>
      <c r="T102" s="176"/>
      <c r="U102" s="176">
        <v>0</v>
      </c>
      <c r="V102" s="176">
        <v>0</v>
      </c>
      <c r="W102" s="176"/>
      <c r="X102" s="176">
        <v>0</v>
      </c>
      <c r="Y102" s="176">
        <v>0</v>
      </c>
      <c r="Z102" s="176">
        <v>0</v>
      </c>
      <c r="AA102" s="176">
        <v>0</v>
      </c>
      <c r="AB102" s="176">
        <v>0</v>
      </c>
      <c r="AC102" s="176">
        <v>0</v>
      </c>
      <c r="AD102" s="176">
        <v>0</v>
      </c>
      <c r="AE102" s="176">
        <v>0</v>
      </c>
      <c r="AF102" s="176">
        <v>0</v>
      </c>
      <c r="AG102" s="176">
        <v>0</v>
      </c>
      <c r="AH102" s="176">
        <v>0</v>
      </c>
      <c r="AI102" s="176">
        <v>0</v>
      </c>
      <c r="AJ102" s="176">
        <v>0</v>
      </c>
      <c r="AK102" s="176">
        <v>0</v>
      </c>
      <c r="AL102" s="176">
        <v>0</v>
      </c>
      <c r="AM102" s="176">
        <v>0</v>
      </c>
      <c r="AN102" s="176">
        <v>0</v>
      </c>
      <c r="AO102" s="176">
        <v>0</v>
      </c>
      <c r="AP102" s="176">
        <v>0</v>
      </c>
      <c r="AQ102" s="176">
        <v>0</v>
      </c>
      <c r="AR102" s="176">
        <v>0</v>
      </c>
      <c r="AS102" s="176">
        <v>0</v>
      </c>
      <c r="AT102" s="176">
        <v>0</v>
      </c>
      <c r="AU102" s="176">
        <v>0</v>
      </c>
      <c r="AV102" s="176">
        <v>0</v>
      </c>
      <c r="AW102" s="176">
        <v>0</v>
      </c>
      <c r="AX102" s="176">
        <v>0</v>
      </c>
      <c r="AY102" s="176"/>
      <c r="AZ102" s="176">
        <v>0</v>
      </c>
      <c r="BA102" s="176">
        <v>0</v>
      </c>
      <c r="BB102" s="176">
        <v>0</v>
      </c>
      <c r="BC102" s="176">
        <v>0</v>
      </c>
      <c r="BD102" s="176">
        <v>0</v>
      </c>
      <c r="BE102" s="176">
        <v>0</v>
      </c>
      <c r="BF102" s="176">
        <v>0</v>
      </c>
      <c r="BG102" s="176">
        <v>0</v>
      </c>
      <c r="BH102" s="176">
        <v>0</v>
      </c>
      <c r="BI102" s="176">
        <v>0</v>
      </c>
      <c r="BJ102" s="176">
        <v>0</v>
      </c>
      <c r="BK102" s="176">
        <v>0</v>
      </c>
      <c r="BL102" s="176">
        <v>0</v>
      </c>
      <c r="BM102" s="176">
        <v>0</v>
      </c>
      <c r="BN102" s="176">
        <v>0</v>
      </c>
      <c r="BO102" s="176">
        <v>0</v>
      </c>
      <c r="BP102" s="176">
        <v>0</v>
      </c>
      <c r="BQ102" s="176">
        <v>0</v>
      </c>
      <c r="BR102" s="176">
        <v>0</v>
      </c>
      <c r="BS102" s="176">
        <v>0</v>
      </c>
      <c r="BT102" s="176">
        <v>0</v>
      </c>
      <c r="BU102" s="176">
        <v>0</v>
      </c>
      <c r="BV102" s="176">
        <v>0</v>
      </c>
      <c r="BW102" s="176">
        <v>0</v>
      </c>
      <c r="BX102" s="176">
        <v>0</v>
      </c>
      <c r="BY102" s="176">
        <v>0</v>
      </c>
      <c r="BZ102" s="176">
        <v>0</v>
      </c>
      <c r="CA102" s="176">
        <v>0</v>
      </c>
      <c r="CB102" s="176">
        <v>0</v>
      </c>
      <c r="CC102" s="176">
        <v>0</v>
      </c>
      <c r="CD102" s="176">
        <v>0</v>
      </c>
      <c r="CE102" s="176">
        <v>0</v>
      </c>
      <c r="CF102" s="176">
        <v>0</v>
      </c>
      <c r="CG102" s="176">
        <v>0</v>
      </c>
      <c r="CH102" s="176">
        <v>0</v>
      </c>
      <c r="CI102" s="176">
        <v>0</v>
      </c>
      <c r="CJ102" s="176">
        <v>0</v>
      </c>
      <c r="CK102" s="176">
        <v>0</v>
      </c>
      <c r="CL102" s="176">
        <v>0</v>
      </c>
      <c r="CM102" s="176">
        <v>0</v>
      </c>
      <c r="CN102" s="176">
        <v>0</v>
      </c>
      <c r="CO102" s="176">
        <v>0</v>
      </c>
      <c r="CP102" s="176">
        <v>0</v>
      </c>
      <c r="CQ102" s="176">
        <v>0</v>
      </c>
      <c r="CR102" s="176">
        <v>0</v>
      </c>
      <c r="CS102" s="176">
        <v>0</v>
      </c>
      <c r="CT102" s="176">
        <v>0</v>
      </c>
      <c r="CU102" s="176">
        <v>0</v>
      </c>
      <c r="CV102">
        <v>0</v>
      </c>
      <c r="CW102">
        <v>0</v>
      </c>
      <c r="CX102">
        <v>0</v>
      </c>
      <c r="CY102">
        <v>0</v>
      </c>
    </row>
    <row r="103" spans="1:103" x14ac:dyDescent="0.3">
      <c r="A103" s="151">
        <v>368</v>
      </c>
      <c r="B103" s="176" t="s">
        <v>176</v>
      </c>
      <c r="C103" s="176"/>
      <c r="D103" s="176">
        <v>28932</v>
      </c>
      <c r="E103" s="176">
        <v>12833</v>
      </c>
      <c r="F103" s="176">
        <v>0</v>
      </c>
      <c r="G103" s="176"/>
      <c r="H103" s="176">
        <v>0</v>
      </c>
      <c r="I103" s="176">
        <v>0</v>
      </c>
      <c r="J103" s="176">
        <v>0</v>
      </c>
      <c r="K103" s="176">
        <v>0</v>
      </c>
      <c r="L103" s="176">
        <v>0</v>
      </c>
      <c r="M103" s="176">
        <v>0</v>
      </c>
      <c r="N103" s="176">
        <v>1686</v>
      </c>
      <c r="O103" s="176">
        <v>2390</v>
      </c>
      <c r="P103" s="176">
        <v>0</v>
      </c>
      <c r="Q103" s="176">
        <v>0</v>
      </c>
      <c r="R103" s="176">
        <v>0</v>
      </c>
      <c r="S103" s="176">
        <v>0</v>
      </c>
      <c r="T103" s="176"/>
      <c r="U103" s="176">
        <v>0</v>
      </c>
      <c r="V103" s="176">
        <v>902318</v>
      </c>
      <c r="W103" s="176"/>
      <c r="X103" s="176">
        <v>0</v>
      </c>
      <c r="Y103" s="176">
        <v>0</v>
      </c>
      <c r="Z103" s="176">
        <v>0</v>
      </c>
      <c r="AA103" s="176">
        <v>0</v>
      </c>
      <c r="AB103" s="176">
        <v>0</v>
      </c>
      <c r="AC103" s="176">
        <v>0</v>
      </c>
      <c r="AD103" s="176">
        <v>0</v>
      </c>
      <c r="AE103" s="176">
        <v>0</v>
      </c>
      <c r="AF103" s="176">
        <v>0</v>
      </c>
      <c r="AG103" s="176">
        <v>0</v>
      </c>
      <c r="AH103" s="176">
        <v>0</v>
      </c>
      <c r="AI103" s="176">
        <v>0</v>
      </c>
      <c r="AJ103" s="176">
        <v>110338</v>
      </c>
      <c r="AK103" s="176">
        <v>0</v>
      </c>
      <c r="AL103" s="176">
        <v>0</v>
      </c>
      <c r="AM103" s="176">
        <v>0</v>
      </c>
      <c r="AN103" s="176">
        <v>0</v>
      </c>
      <c r="AO103" s="176">
        <v>0</v>
      </c>
      <c r="AP103" s="176">
        <v>0</v>
      </c>
      <c r="AQ103" s="176">
        <v>0</v>
      </c>
      <c r="AR103" s="176">
        <v>0</v>
      </c>
      <c r="AS103" s="176">
        <v>0</v>
      </c>
      <c r="AT103" s="176">
        <v>0</v>
      </c>
      <c r="AU103" s="176">
        <v>6052174</v>
      </c>
      <c r="AV103" s="176">
        <v>0</v>
      </c>
      <c r="AW103" s="176">
        <v>0</v>
      </c>
      <c r="AX103" s="176">
        <v>12638</v>
      </c>
      <c r="AY103" s="176"/>
      <c r="AZ103" s="176">
        <v>50956</v>
      </c>
      <c r="BA103" s="176">
        <v>0</v>
      </c>
      <c r="BB103" s="176">
        <v>8042012</v>
      </c>
      <c r="BC103" s="176">
        <v>0</v>
      </c>
      <c r="BD103" s="176">
        <v>0</v>
      </c>
      <c r="BE103" s="176">
        <v>0</v>
      </c>
      <c r="BF103" s="176">
        <v>0</v>
      </c>
      <c r="BG103" s="176">
        <v>39528</v>
      </c>
      <c r="BH103" s="176">
        <v>0</v>
      </c>
      <c r="BI103" s="176">
        <v>0</v>
      </c>
      <c r="BJ103" s="176">
        <v>0</v>
      </c>
      <c r="BK103" s="176">
        <v>0</v>
      </c>
      <c r="BL103" s="176">
        <v>0</v>
      </c>
      <c r="BM103" s="176">
        <v>0</v>
      </c>
      <c r="BN103" s="176">
        <v>0</v>
      </c>
      <c r="BO103" s="176">
        <v>0</v>
      </c>
      <c r="BP103" s="176">
        <v>0</v>
      </c>
      <c r="BQ103" s="176">
        <v>0</v>
      </c>
      <c r="BR103" s="176">
        <v>0</v>
      </c>
      <c r="BS103" s="176">
        <v>0</v>
      </c>
      <c r="BT103" s="176">
        <v>0</v>
      </c>
      <c r="BU103" s="176">
        <v>0</v>
      </c>
      <c r="BV103" s="176">
        <v>0</v>
      </c>
      <c r="BW103" s="176">
        <v>0</v>
      </c>
      <c r="BX103" s="176">
        <v>0</v>
      </c>
      <c r="BY103" s="176">
        <v>527641</v>
      </c>
      <c r="BZ103" s="176">
        <v>0</v>
      </c>
      <c r="CA103" s="176">
        <v>175</v>
      </c>
      <c r="CB103" s="176">
        <v>0</v>
      </c>
      <c r="CC103" s="176">
        <v>0</v>
      </c>
      <c r="CD103" s="176">
        <v>0</v>
      </c>
      <c r="CE103" s="176">
        <v>0</v>
      </c>
      <c r="CF103" s="176">
        <v>0</v>
      </c>
      <c r="CG103" s="176">
        <v>0</v>
      </c>
      <c r="CH103" s="176">
        <v>0</v>
      </c>
      <c r="CI103" s="176">
        <v>0</v>
      </c>
      <c r="CJ103" s="176">
        <v>58369</v>
      </c>
      <c r="CK103" s="176">
        <v>2213052</v>
      </c>
      <c r="CL103" s="176">
        <v>0</v>
      </c>
      <c r="CM103" s="176">
        <v>0</v>
      </c>
      <c r="CN103" s="176">
        <v>0</v>
      </c>
      <c r="CO103" s="176">
        <v>570602</v>
      </c>
      <c r="CP103" s="176">
        <v>0</v>
      </c>
      <c r="CQ103" s="176">
        <v>0</v>
      </c>
      <c r="CR103" s="176">
        <v>0</v>
      </c>
      <c r="CS103" s="176">
        <v>0</v>
      </c>
      <c r="CT103" s="176">
        <v>0</v>
      </c>
      <c r="CU103" s="176">
        <v>0</v>
      </c>
      <c r="CV103">
        <v>0</v>
      </c>
      <c r="CW103">
        <v>55175</v>
      </c>
      <c r="CX103">
        <v>0</v>
      </c>
      <c r="CY103">
        <v>1920820</v>
      </c>
    </row>
    <row r="104" spans="1:103" x14ac:dyDescent="0.3">
      <c r="A104" s="151">
        <v>369</v>
      </c>
      <c r="B104" s="176" t="s">
        <v>181</v>
      </c>
      <c r="C104" s="176"/>
      <c r="D104" s="176">
        <v>21998480</v>
      </c>
      <c r="E104" s="176">
        <v>5410146</v>
      </c>
      <c r="F104" s="176">
        <v>2430820</v>
      </c>
      <c r="G104" s="176"/>
      <c r="H104" s="176">
        <v>5794533</v>
      </c>
      <c r="I104" s="176">
        <v>4036158</v>
      </c>
      <c r="J104" s="176">
        <v>14053458</v>
      </c>
      <c r="K104" s="176">
        <v>7382921</v>
      </c>
      <c r="L104" s="176">
        <v>7143125</v>
      </c>
      <c r="M104" s="176">
        <v>28778571</v>
      </c>
      <c r="N104" s="176">
        <v>47963786</v>
      </c>
      <c r="O104" s="176">
        <v>16713870</v>
      </c>
      <c r="P104" s="176">
        <v>26155572</v>
      </c>
      <c r="Q104" s="176">
        <v>16320973</v>
      </c>
      <c r="R104" s="176">
        <v>1441629</v>
      </c>
      <c r="S104" s="176">
        <v>18936241</v>
      </c>
      <c r="T104" s="176"/>
      <c r="U104" s="176">
        <v>36486399</v>
      </c>
      <c r="V104" s="176">
        <v>12653992</v>
      </c>
      <c r="W104" s="176"/>
      <c r="X104" s="176">
        <v>2365182</v>
      </c>
      <c r="Y104" s="176">
        <v>5069736</v>
      </c>
      <c r="Z104" s="176">
        <v>22426345</v>
      </c>
      <c r="AA104" s="176">
        <v>11426037</v>
      </c>
      <c r="AB104" s="176">
        <v>33074860</v>
      </c>
      <c r="AC104" s="176">
        <v>70904229</v>
      </c>
      <c r="AD104" s="176">
        <v>2789159</v>
      </c>
      <c r="AE104" s="176">
        <v>9011149</v>
      </c>
      <c r="AF104" s="176">
        <v>21404412</v>
      </c>
      <c r="AG104" s="176">
        <v>7812555</v>
      </c>
      <c r="AH104" s="176">
        <v>12964666</v>
      </c>
      <c r="AI104" s="176">
        <v>76023039</v>
      </c>
      <c r="AJ104" s="176">
        <v>17275259</v>
      </c>
      <c r="AK104" s="176">
        <v>44354589</v>
      </c>
      <c r="AL104" s="176">
        <v>12138709</v>
      </c>
      <c r="AM104" s="176">
        <v>51863407</v>
      </c>
      <c r="AN104" s="176">
        <v>1991471</v>
      </c>
      <c r="AO104" s="176">
        <v>4880986</v>
      </c>
      <c r="AP104" s="176">
        <v>10237976</v>
      </c>
      <c r="AQ104" s="176">
        <v>3491497</v>
      </c>
      <c r="AR104" s="176">
        <v>80658651</v>
      </c>
      <c r="AS104" s="176">
        <v>15552480</v>
      </c>
      <c r="AT104" s="176">
        <v>20175108</v>
      </c>
      <c r="AU104" s="176">
        <v>24853792</v>
      </c>
      <c r="AV104" s="176">
        <v>16688972</v>
      </c>
      <c r="AW104" s="176">
        <v>5264679</v>
      </c>
      <c r="AX104" s="176">
        <v>10911770</v>
      </c>
      <c r="AY104" s="176"/>
      <c r="AZ104" s="176">
        <v>20605884</v>
      </c>
      <c r="BA104" s="176">
        <v>8406325</v>
      </c>
      <c r="BB104" s="176">
        <v>35324740</v>
      </c>
      <c r="BC104" s="176">
        <v>4068954</v>
      </c>
      <c r="BD104" s="176">
        <v>9282039</v>
      </c>
      <c r="BE104" s="176">
        <v>13640172</v>
      </c>
      <c r="BF104" s="176">
        <v>13510972</v>
      </c>
      <c r="BG104" s="176">
        <v>9529541</v>
      </c>
      <c r="BH104" s="176">
        <v>6117770</v>
      </c>
      <c r="BI104" s="176">
        <v>7184649</v>
      </c>
      <c r="BJ104" s="176">
        <v>8606824</v>
      </c>
      <c r="BK104" s="176">
        <v>134965376</v>
      </c>
      <c r="BL104" s="176">
        <v>4939690</v>
      </c>
      <c r="BM104" s="176">
        <v>6227224</v>
      </c>
      <c r="BN104" s="176">
        <v>15516769</v>
      </c>
      <c r="BO104" s="176">
        <v>14732154</v>
      </c>
      <c r="BP104" s="176">
        <v>56252816</v>
      </c>
      <c r="BQ104" s="176">
        <v>7212525</v>
      </c>
      <c r="BR104" s="176">
        <v>38934632</v>
      </c>
      <c r="BS104" s="176">
        <v>25670181</v>
      </c>
      <c r="BT104" s="176">
        <v>4987793</v>
      </c>
      <c r="BU104" s="176">
        <v>7969649</v>
      </c>
      <c r="BV104" s="176">
        <v>32679580</v>
      </c>
      <c r="BW104" s="176">
        <v>1942882</v>
      </c>
      <c r="BX104" s="176">
        <v>10086325</v>
      </c>
      <c r="BY104" s="176">
        <v>27974692</v>
      </c>
      <c r="BZ104" s="176">
        <v>3609724</v>
      </c>
      <c r="CA104" s="176">
        <v>18146528</v>
      </c>
      <c r="CB104" s="176">
        <v>11937426</v>
      </c>
      <c r="CC104" s="176">
        <v>35563687</v>
      </c>
      <c r="CD104" s="176">
        <v>14865611</v>
      </c>
      <c r="CE104" s="176">
        <v>27438193</v>
      </c>
      <c r="CF104" s="176">
        <v>10371598</v>
      </c>
      <c r="CG104" s="176">
        <v>12856053</v>
      </c>
      <c r="CH104" s="176">
        <v>9771705</v>
      </c>
      <c r="CI104" s="176">
        <v>12880571</v>
      </c>
      <c r="CJ104" s="176">
        <v>10906330</v>
      </c>
      <c r="CK104" s="176">
        <v>14234864</v>
      </c>
      <c r="CL104" s="176">
        <v>5539677</v>
      </c>
      <c r="CM104" s="176">
        <v>7089769</v>
      </c>
      <c r="CN104" s="176">
        <v>1453396</v>
      </c>
      <c r="CO104" s="176">
        <v>40419225</v>
      </c>
      <c r="CP104" s="176">
        <v>9119829</v>
      </c>
      <c r="CQ104" s="176">
        <v>82979342</v>
      </c>
      <c r="CR104" s="176">
        <v>5227460</v>
      </c>
      <c r="CS104" s="176">
        <v>4214593</v>
      </c>
      <c r="CT104" s="176">
        <v>11256708</v>
      </c>
      <c r="CU104" s="176">
        <v>18638388</v>
      </c>
      <c r="CV104">
        <v>12555925</v>
      </c>
      <c r="CW104">
        <v>17893251</v>
      </c>
      <c r="CX104">
        <v>5218595</v>
      </c>
      <c r="CY104">
        <v>4565865</v>
      </c>
    </row>
    <row r="105" spans="1:103" x14ac:dyDescent="0.3">
      <c r="A105" s="151">
        <v>370</v>
      </c>
      <c r="B105" s="176" t="s">
        <v>183</v>
      </c>
      <c r="C105" s="176"/>
      <c r="D105" s="176">
        <v>8726022</v>
      </c>
      <c r="E105" s="176">
        <v>4551027</v>
      </c>
      <c r="F105" s="176">
        <v>1269780</v>
      </c>
      <c r="G105" s="176"/>
      <c r="H105" s="176">
        <v>5952223</v>
      </c>
      <c r="I105" s="176">
        <v>1041327</v>
      </c>
      <c r="J105" s="176">
        <v>2530334</v>
      </c>
      <c r="K105" s="176">
        <v>3080092</v>
      </c>
      <c r="L105" s="176">
        <v>2976414</v>
      </c>
      <c r="M105" s="176">
        <v>15545524</v>
      </c>
      <c r="N105" s="176">
        <v>19716536</v>
      </c>
      <c r="O105" s="176">
        <v>8079465</v>
      </c>
      <c r="P105" s="176">
        <v>48552112</v>
      </c>
      <c r="Q105" s="176">
        <v>3488956</v>
      </c>
      <c r="R105" s="176">
        <v>596030</v>
      </c>
      <c r="S105" s="176">
        <v>4570836</v>
      </c>
      <c r="T105" s="176"/>
      <c r="U105" s="176">
        <v>19036906</v>
      </c>
      <c r="V105" s="176">
        <v>16927676</v>
      </c>
      <c r="W105" s="176"/>
      <c r="X105" s="176">
        <v>0</v>
      </c>
      <c r="Y105" s="176">
        <v>1977816</v>
      </c>
      <c r="Z105" s="176">
        <v>178396</v>
      </c>
      <c r="AA105" s="176">
        <v>115570</v>
      </c>
      <c r="AB105" s="176">
        <v>2936200</v>
      </c>
      <c r="AC105" s="176">
        <v>12701139</v>
      </c>
      <c r="AD105" s="176">
        <v>3039211</v>
      </c>
      <c r="AE105" s="176">
        <v>15330908</v>
      </c>
      <c r="AF105" s="176">
        <v>12556073</v>
      </c>
      <c r="AG105" s="176">
        <v>8530425</v>
      </c>
      <c r="AH105" s="176">
        <v>0</v>
      </c>
      <c r="AI105" s="176">
        <v>0</v>
      </c>
      <c r="AJ105" s="176">
        <v>4347420</v>
      </c>
      <c r="AK105" s="176">
        <v>0</v>
      </c>
      <c r="AL105" s="176">
        <v>8504423</v>
      </c>
      <c r="AM105" s="176">
        <v>72309</v>
      </c>
      <c r="AN105" s="176">
        <v>1262788</v>
      </c>
      <c r="AO105" s="176">
        <v>437315</v>
      </c>
      <c r="AP105" s="176">
        <v>12340867</v>
      </c>
      <c r="AQ105" s="176">
        <v>520610</v>
      </c>
      <c r="AR105" s="176">
        <v>90240562</v>
      </c>
      <c r="AS105" s="176">
        <v>4999046</v>
      </c>
      <c r="AT105" s="176">
        <v>16514161</v>
      </c>
      <c r="AU105" s="176">
        <v>9068659</v>
      </c>
      <c r="AV105" s="176">
        <v>172882803</v>
      </c>
      <c r="AW105" s="176">
        <v>1904996</v>
      </c>
      <c r="AX105" s="176">
        <v>17121655</v>
      </c>
      <c r="AY105" s="176"/>
      <c r="AZ105" s="176">
        <v>27670682</v>
      </c>
      <c r="BA105" s="176">
        <v>4329491</v>
      </c>
      <c r="BB105" s="176">
        <v>38648832</v>
      </c>
      <c r="BC105" s="176">
        <v>1084836</v>
      </c>
      <c r="BD105" s="176">
        <v>11561345</v>
      </c>
      <c r="BE105" s="176">
        <v>6443389</v>
      </c>
      <c r="BF105" s="176">
        <v>15135650</v>
      </c>
      <c r="BG105" s="176">
        <v>0</v>
      </c>
      <c r="BH105" s="176">
        <v>1261324</v>
      </c>
      <c r="BI105" s="176">
        <v>763432</v>
      </c>
      <c r="BJ105" s="176">
        <v>1600145</v>
      </c>
      <c r="BK105" s="176">
        <v>0</v>
      </c>
      <c r="BL105" s="176">
        <v>218843</v>
      </c>
      <c r="BM105" s="176">
        <v>2112134</v>
      </c>
      <c r="BN105" s="176">
        <v>19749300</v>
      </c>
      <c r="BO105" s="176">
        <v>6015962</v>
      </c>
      <c r="BP105" s="176">
        <v>0</v>
      </c>
      <c r="BQ105" s="176">
        <v>284225</v>
      </c>
      <c r="BR105" s="176">
        <v>12546591</v>
      </c>
      <c r="BS105" s="176">
        <v>33764216</v>
      </c>
      <c r="BT105" s="176">
        <v>1034928</v>
      </c>
      <c r="BU105" s="176">
        <v>4640116</v>
      </c>
      <c r="BV105" s="176">
        <v>1285357</v>
      </c>
      <c r="BW105" s="176">
        <v>1279504</v>
      </c>
      <c r="BX105" s="176">
        <v>0</v>
      </c>
      <c r="BY105" s="176">
        <v>627986</v>
      </c>
      <c r="BZ105" s="176">
        <v>1303071</v>
      </c>
      <c r="CA105" s="176">
        <v>13666715</v>
      </c>
      <c r="CB105" s="176">
        <v>3811554</v>
      </c>
      <c r="CC105" s="176">
        <v>6050897</v>
      </c>
      <c r="CD105" s="176">
        <v>0</v>
      </c>
      <c r="CE105" s="176">
        <v>10218884</v>
      </c>
      <c r="CF105" s="176">
        <v>804820</v>
      </c>
      <c r="CG105" s="176">
        <v>9440882</v>
      </c>
      <c r="CH105" s="176">
        <v>3861400</v>
      </c>
      <c r="CI105" s="176">
        <v>12808847</v>
      </c>
      <c r="CJ105" s="176">
        <v>5015373</v>
      </c>
      <c r="CK105" s="176">
        <v>7041563</v>
      </c>
      <c r="CL105" s="176">
        <v>2225430</v>
      </c>
      <c r="CM105" s="176">
        <v>579264</v>
      </c>
      <c r="CN105" s="176">
        <v>65946</v>
      </c>
      <c r="CO105" s="176">
        <v>50024597</v>
      </c>
      <c r="CP105" s="176">
        <v>2067455</v>
      </c>
      <c r="CQ105" s="176">
        <v>0</v>
      </c>
      <c r="CR105" s="176">
        <v>1164632</v>
      </c>
      <c r="CS105" s="176">
        <v>51636</v>
      </c>
      <c r="CT105" s="176">
        <v>6676631</v>
      </c>
      <c r="CU105" s="176">
        <v>5573536</v>
      </c>
      <c r="CV105">
        <v>4263918</v>
      </c>
      <c r="CW105">
        <v>3085010</v>
      </c>
      <c r="CX105">
        <v>4075633</v>
      </c>
      <c r="CY105">
        <v>1729825</v>
      </c>
    </row>
    <row r="106" spans="1:103" x14ac:dyDescent="0.3">
      <c r="A106" s="151">
        <v>371</v>
      </c>
      <c r="B106" s="176" t="s">
        <v>233</v>
      </c>
      <c r="C106" s="176"/>
      <c r="D106" s="176">
        <v>0</v>
      </c>
      <c r="E106" s="176">
        <v>0</v>
      </c>
      <c r="F106" s="176">
        <v>0</v>
      </c>
      <c r="G106" s="176"/>
      <c r="H106" s="176">
        <v>0</v>
      </c>
      <c r="I106" s="176">
        <v>0</v>
      </c>
      <c r="J106" s="176">
        <v>0</v>
      </c>
      <c r="K106" s="176">
        <v>0</v>
      </c>
      <c r="L106" s="176">
        <v>0</v>
      </c>
      <c r="M106" s="176">
        <v>0</v>
      </c>
      <c r="N106" s="176"/>
      <c r="O106" s="176">
        <v>0</v>
      </c>
      <c r="P106" s="176">
        <v>0</v>
      </c>
      <c r="Q106" s="176">
        <v>0</v>
      </c>
      <c r="R106" s="176">
        <v>0</v>
      </c>
      <c r="S106" s="176">
        <v>0</v>
      </c>
      <c r="T106" s="176"/>
      <c r="U106" s="176">
        <v>0</v>
      </c>
      <c r="V106" s="176">
        <v>0</v>
      </c>
      <c r="W106" s="176"/>
      <c r="X106" s="176">
        <v>1614758</v>
      </c>
      <c r="Y106" s="176">
        <v>0</v>
      </c>
      <c r="Z106" s="176">
        <v>3972095</v>
      </c>
      <c r="AA106" s="176">
        <v>1641961</v>
      </c>
      <c r="AB106" s="176">
        <v>5370758</v>
      </c>
      <c r="AC106" s="176">
        <v>0</v>
      </c>
      <c r="AD106" s="176">
        <v>0</v>
      </c>
      <c r="AE106" s="176">
        <v>0</v>
      </c>
      <c r="AF106" s="176">
        <v>0</v>
      </c>
      <c r="AG106" s="176">
        <v>0</v>
      </c>
      <c r="AH106" s="176">
        <v>2161001</v>
      </c>
      <c r="AI106" s="176">
        <v>65498199</v>
      </c>
      <c r="AJ106" s="176">
        <v>0</v>
      </c>
      <c r="AK106" s="176">
        <v>0</v>
      </c>
      <c r="AL106" s="176">
        <v>0</v>
      </c>
      <c r="AM106" s="176">
        <v>0</v>
      </c>
      <c r="AN106" s="176">
        <v>0</v>
      </c>
      <c r="AO106" s="176">
        <v>0</v>
      </c>
      <c r="AP106" s="176">
        <v>0</v>
      </c>
      <c r="AQ106" s="176">
        <v>72119</v>
      </c>
      <c r="AR106" s="176">
        <v>0</v>
      </c>
      <c r="AS106" s="176">
        <v>0</v>
      </c>
      <c r="AT106" s="176">
        <v>0</v>
      </c>
      <c r="AU106" s="176">
        <v>0</v>
      </c>
      <c r="AV106" s="176">
        <v>2635051</v>
      </c>
      <c r="AW106" s="176">
        <v>0</v>
      </c>
      <c r="AX106" s="176">
        <v>0</v>
      </c>
      <c r="AY106" s="176"/>
      <c r="AZ106" s="176">
        <v>0</v>
      </c>
      <c r="BA106" s="176">
        <v>0</v>
      </c>
      <c r="BB106" s="176">
        <v>0</v>
      </c>
      <c r="BC106" s="176">
        <v>0</v>
      </c>
      <c r="BD106" s="176">
        <v>0</v>
      </c>
      <c r="BE106" s="176">
        <v>0</v>
      </c>
      <c r="BF106" s="176">
        <v>0</v>
      </c>
      <c r="BG106" s="176">
        <v>1266351</v>
      </c>
      <c r="BH106" s="176">
        <v>0</v>
      </c>
      <c r="BI106" s="176">
        <v>937301</v>
      </c>
      <c r="BJ106" s="176">
        <v>0</v>
      </c>
      <c r="BK106" s="176">
        <v>0</v>
      </c>
      <c r="BL106" s="176">
        <v>0</v>
      </c>
      <c r="BM106" s="176">
        <v>0</v>
      </c>
      <c r="BN106" s="176">
        <v>0</v>
      </c>
      <c r="BO106" s="176">
        <v>0</v>
      </c>
      <c r="BP106" s="176">
        <v>16666218</v>
      </c>
      <c r="BQ106" s="176">
        <v>1186381</v>
      </c>
      <c r="BR106" s="176">
        <v>0</v>
      </c>
      <c r="BS106" s="176">
        <v>0</v>
      </c>
      <c r="BT106" s="176">
        <v>0</v>
      </c>
      <c r="BU106" s="176">
        <v>0</v>
      </c>
      <c r="BV106" s="176">
        <v>0</v>
      </c>
      <c r="BW106" s="176">
        <v>0</v>
      </c>
      <c r="BX106" s="176">
        <v>0</v>
      </c>
      <c r="BY106" s="176">
        <v>6282821</v>
      </c>
      <c r="BZ106" s="176">
        <v>95706</v>
      </c>
      <c r="CA106" s="176">
        <v>0</v>
      </c>
      <c r="CB106" s="176">
        <v>0</v>
      </c>
      <c r="CC106" s="176">
        <v>0</v>
      </c>
      <c r="CD106" s="176">
        <v>417137</v>
      </c>
      <c r="CE106" s="176">
        <v>0</v>
      </c>
      <c r="CF106" s="176">
        <v>81700</v>
      </c>
      <c r="CG106" s="176">
        <v>0</v>
      </c>
      <c r="CH106" s="176">
        <v>0</v>
      </c>
      <c r="CI106" s="176">
        <v>0</v>
      </c>
      <c r="CJ106" s="176">
        <v>0</v>
      </c>
      <c r="CK106" s="176">
        <v>0</v>
      </c>
      <c r="CL106" s="176">
        <v>0</v>
      </c>
      <c r="CM106" s="176">
        <v>0</v>
      </c>
      <c r="CN106" s="176">
        <v>0</v>
      </c>
      <c r="CO106" s="176">
        <v>0</v>
      </c>
      <c r="CP106" s="176">
        <v>284407</v>
      </c>
      <c r="CQ106" s="176">
        <v>302480000</v>
      </c>
      <c r="CR106" s="176">
        <v>0</v>
      </c>
      <c r="CS106" s="176">
        <v>0</v>
      </c>
      <c r="CT106" s="176">
        <v>0</v>
      </c>
      <c r="CU106" s="176">
        <v>0</v>
      </c>
      <c r="CV106">
        <v>0</v>
      </c>
      <c r="CW106">
        <v>0</v>
      </c>
      <c r="CX106">
        <v>0</v>
      </c>
      <c r="CY106">
        <v>0</v>
      </c>
    </row>
    <row r="107" spans="1:103" x14ac:dyDescent="0.3">
      <c r="A107" s="151">
        <v>373</v>
      </c>
      <c r="B107" s="176" t="s">
        <v>289</v>
      </c>
      <c r="C107" s="176"/>
      <c r="D107" s="176">
        <v>44267577</v>
      </c>
      <c r="E107" s="176">
        <v>18223074</v>
      </c>
      <c r="F107" s="176">
        <v>16983328</v>
      </c>
      <c r="G107" s="176"/>
      <c r="H107" s="176">
        <v>28075938</v>
      </c>
      <c r="I107" s="176">
        <v>17898765</v>
      </c>
      <c r="J107" s="176">
        <v>15431620</v>
      </c>
      <c r="K107" s="176">
        <v>12741975</v>
      </c>
      <c r="L107" s="176">
        <v>22454650</v>
      </c>
      <c r="M107" s="176">
        <v>115914340</v>
      </c>
      <c r="N107" s="176">
        <v>170910708</v>
      </c>
      <c r="O107" s="176">
        <v>36620098</v>
      </c>
      <c r="P107" s="176">
        <v>101705571</v>
      </c>
      <c r="Q107" s="176">
        <v>35293514</v>
      </c>
      <c r="R107" s="176">
        <v>9746758</v>
      </c>
      <c r="S107" s="176">
        <v>42364084</v>
      </c>
      <c r="T107" s="176"/>
      <c r="U107" s="176">
        <v>81460000</v>
      </c>
      <c r="V107" s="176">
        <v>32844022</v>
      </c>
      <c r="W107" s="176"/>
      <c r="X107" s="176">
        <v>27551618</v>
      </c>
      <c r="Y107" s="176">
        <v>22482904</v>
      </c>
      <c r="Z107" s="176">
        <v>60259673</v>
      </c>
      <c r="AA107" s="176">
        <v>30089488</v>
      </c>
      <c r="AB107" s="176">
        <v>62539288</v>
      </c>
      <c r="AC107" s="176">
        <v>162220831</v>
      </c>
      <c r="AD107" s="176">
        <v>81308275</v>
      </c>
      <c r="AE107" s="176">
        <v>98874852</v>
      </c>
      <c r="AF107" s="176">
        <v>50272330</v>
      </c>
      <c r="AG107" s="176">
        <v>21478322</v>
      </c>
      <c r="AH107" s="176">
        <v>24347585</v>
      </c>
      <c r="AI107" s="176">
        <v>194847047</v>
      </c>
      <c r="AJ107" s="176">
        <v>28169853</v>
      </c>
      <c r="AK107" s="176">
        <v>192142030</v>
      </c>
      <c r="AL107" s="176">
        <v>40173039</v>
      </c>
      <c r="AM107" s="176">
        <v>116671032</v>
      </c>
      <c r="AN107" s="176">
        <v>5305677</v>
      </c>
      <c r="AO107" s="176">
        <v>11142675</v>
      </c>
      <c r="AP107" s="176">
        <v>23648106</v>
      </c>
      <c r="AQ107" s="176">
        <v>10451328</v>
      </c>
      <c r="AR107" s="176">
        <v>193675544</v>
      </c>
      <c r="AS107" s="176">
        <v>29389056</v>
      </c>
      <c r="AT107" s="176">
        <v>61944004</v>
      </c>
      <c r="AU107" s="176">
        <v>58144929</v>
      </c>
      <c r="AV107" s="176">
        <v>65725220</v>
      </c>
      <c r="AW107" s="176">
        <v>11050726</v>
      </c>
      <c r="AX107" s="176">
        <v>14648767</v>
      </c>
      <c r="AY107" s="176"/>
      <c r="AZ107" s="176">
        <v>179571346</v>
      </c>
      <c r="BA107" s="176">
        <v>35668375</v>
      </c>
      <c r="BB107" s="176">
        <v>66334939</v>
      </c>
      <c r="BC107" s="176">
        <v>6083017</v>
      </c>
      <c r="BD107" s="176">
        <v>31907696</v>
      </c>
      <c r="BE107" s="176">
        <v>36952449</v>
      </c>
      <c r="BF107" s="176">
        <v>43248631</v>
      </c>
      <c r="BG107" s="176">
        <v>33725296</v>
      </c>
      <c r="BH107" s="176">
        <v>11372896</v>
      </c>
      <c r="BI107" s="176">
        <v>17746351</v>
      </c>
      <c r="BJ107" s="176">
        <v>24019222</v>
      </c>
      <c r="BK107" s="176">
        <v>588200403</v>
      </c>
      <c r="BL107" s="176">
        <v>7266919</v>
      </c>
      <c r="BM107" s="176">
        <v>22657092</v>
      </c>
      <c r="BN107" s="176">
        <v>66502230</v>
      </c>
      <c r="BO107" s="176">
        <v>49378355</v>
      </c>
      <c r="BP107" s="176">
        <v>158706258</v>
      </c>
      <c r="BQ107" s="176">
        <v>13015752</v>
      </c>
      <c r="BR107" s="176">
        <v>123080405</v>
      </c>
      <c r="BS107" s="176">
        <v>78414181</v>
      </c>
      <c r="BT107" s="176">
        <v>8066453</v>
      </c>
      <c r="BU107" s="176">
        <v>45514362</v>
      </c>
      <c r="BV107" s="176">
        <v>26504657</v>
      </c>
      <c r="BW107" s="176">
        <v>7241314</v>
      </c>
      <c r="BX107" s="176">
        <v>52828175</v>
      </c>
      <c r="BY107" s="176">
        <v>79200474</v>
      </c>
      <c r="BZ107" s="176">
        <v>16990841</v>
      </c>
      <c r="CA107" s="176">
        <v>44623158</v>
      </c>
      <c r="CB107" s="176">
        <v>33034695</v>
      </c>
      <c r="CC107" s="176">
        <v>37262443</v>
      </c>
      <c r="CD107" s="176">
        <v>57685897</v>
      </c>
      <c r="CE107" s="176">
        <v>78364284</v>
      </c>
      <c r="CF107" s="176">
        <v>42829969</v>
      </c>
      <c r="CG107" s="176">
        <v>68423978</v>
      </c>
      <c r="CH107" s="176">
        <v>15076534</v>
      </c>
      <c r="CI107" s="176">
        <v>28057209</v>
      </c>
      <c r="CJ107" s="176">
        <v>33408518</v>
      </c>
      <c r="CK107" s="176">
        <v>31428345</v>
      </c>
      <c r="CL107" s="176">
        <v>16806518</v>
      </c>
      <c r="CM107" s="176">
        <v>28324618</v>
      </c>
      <c r="CN107" s="176">
        <v>3492161</v>
      </c>
      <c r="CO107" s="176">
        <v>93132509</v>
      </c>
      <c r="CP107" s="176">
        <v>21173646</v>
      </c>
      <c r="CQ107" s="176">
        <v>374194220</v>
      </c>
      <c r="CR107" s="176">
        <v>18070491</v>
      </c>
      <c r="CS107" s="176">
        <v>8831716</v>
      </c>
      <c r="CT107" s="176">
        <v>44996601</v>
      </c>
      <c r="CU107" s="176">
        <v>69872483</v>
      </c>
      <c r="CV107">
        <v>23965876</v>
      </c>
      <c r="CW107">
        <v>32970786</v>
      </c>
      <c r="CX107">
        <v>21039458</v>
      </c>
      <c r="CY107">
        <v>10769763</v>
      </c>
    </row>
    <row r="108" spans="1:103" x14ac:dyDescent="0.3">
      <c r="A108" s="151">
        <v>375</v>
      </c>
      <c r="B108" s="176" t="s">
        <v>198</v>
      </c>
      <c r="C108" s="176"/>
      <c r="D108" s="176">
        <v>0</v>
      </c>
      <c r="E108" s="176">
        <v>5905136</v>
      </c>
      <c r="F108" s="176">
        <v>0</v>
      </c>
      <c r="G108" s="176"/>
      <c r="H108" s="176">
        <v>0</v>
      </c>
      <c r="I108" s="176">
        <v>0</v>
      </c>
      <c r="J108" s="176">
        <v>8671476</v>
      </c>
      <c r="K108" s="176">
        <v>-507356</v>
      </c>
      <c r="L108" s="176">
        <v>1865472</v>
      </c>
      <c r="M108" s="176">
        <v>44083378</v>
      </c>
      <c r="N108" s="176"/>
      <c r="O108" s="176">
        <v>301183</v>
      </c>
      <c r="P108" s="176">
        <v>0</v>
      </c>
      <c r="Q108" s="176">
        <v>8051074</v>
      </c>
      <c r="R108" s="176">
        <v>2657218</v>
      </c>
      <c r="S108" s="176">
        <v>1320748</v>
      </c>
      <c r="T108" s="176"/>
      <c r="U108" s="176">
        <v>0</v>
      </c>
      <c r="V108" s="176">
        <v>27741259</v>
      </c>
      <c r="W108" s="176"/>
      <c r="X108" s="176">
        <v>2592212</v>
      </c>
      <c r="Y108" s="176">
        <v>288792</v>
      </c>
      <c r="Z108" s="176">
        <v>0</v>
      </c>
      <c r="AA108" s="176">
        <v>6459639</v>
      </c>
      <c r="AB108" s="176">
        <v>13029798</v>
      </c>
      <c r="AC108" s="176">
        <v>438249</v>
      </c>
      <c r="AD108" s="176">
        <v>20277823</v>
      </c>
      <c r="AE108" s="176">
        <v>-4726866</v>
      </c>
      <c r="AF108" s="176">
        <v>1276510</v>
      </c>
      <c r="AG108" s="176">
        <v>14491578</v>
      </c>
      <c r="AH108" s="176">
        <v>9086705</v>
      </c>
      <c r="AI108" s="176">
        <v>35540153</v>
      </c>
      <c r="AJ108" s="176">
        <v>1881093</v>
      </c>
      <c r="AK108" s="176">
        <v>0</v>
      </c>
      <c r="AL108" s="176">
        <v>13286733</v>
      </c>
      <c r="AM108" s="176">
        <v>0</v>
      </c>
      <c r="AN108" s="176">
        <v>1323724</v>
      </c>
      <c r="AO108" s="176">
        <v>0</v>
      </c>
      <c r="AP108" s="176">
        <v>0</v>
      </c>
      <c r="AQ108" s="176">
        <v>1313804</v>
      </c>
      <c r="AR108" s="176">
        <v>0</v>
      </c>
      <c r="AS108" s="176">
        <v>4832739</v>
      </c>
      <c r="AT108" s="176">
        <v>65107575</v>
      </c>
      <c r="AU108" s="176">
        <v>0</v>
      </c>
      <c r="AV108" s="176">
        <v>924756</v>
      </c>
      <c r="AW108" s="176">
        <v>2543826</v>
      </c>
      <c r="AX108" s="176">
        <v>10238533</v>
      </c>
      <c r="AY108" s="176"/>
      <c r="AZ108" s="176">
        <v>0</v>
      </c>
      <c r="BA108" s="176">
        <v>0</v>
      </c>
      <c r="BB108" s="176">
        <v>55006735</v>
      </c>
      <c r="BC108" s="176">
        <v>4584750</v>
      </c>
      <c r="BD108" s="176">
        <v>-326749</v>
      </c>
      <c r="BE108" s="176">
        <v>0</v>
      </c>
      <c r="BF108" s="176">
        <v>23577681</v>
      </c>
      <c r="BG108" s="176">
        <v>0</v>
      </c>
      <c r="BH108" s="176">
        <v>0</v>
      </c>
      <c r="BI108" s="176">
        <v>-1987420</v>
      </c>
      <c r="BJ108" s="176">
        <v>158631</v>
      </c>
      <c r="BK108" s="176">
        <v>0</v>
      </c>
      <c r="BL108" s="176">
        <v>0</v>
      </c>
      <c r="BM108" s="176">
        <v>8653180</v>
      </c>
      <c r="BN108" s="176">
        <v>16314386</v>
      </c>
      <c r="BO108" s="176">
        <v>1542984</v>
      </c>
      <c r="BP108" s="176">
        <v>0</v>
      </c>
      <c r="BQ108" s="176">
        <v>-90613</v>
      </c>
      <c r="BR108" s="176">
        <v>0</v>
      </c>
      <c r="BS108" s="176">
        <v>0</v>
      </c>
      <c r="BT108" s="176">
        <v>3692379</v>
      </c>
      <c r="BU108" s="176">
        <v>11774596</v>
      </c>
      <c r="BV108" s="176">
        <v>13003176</v>
      </c>
      <c r="BW108" s="176">
        <v>1079624</v>
      </c>
      <c r="BX108" s="176">
        <v>0</v>
      </c>
      <c r="BY108" s="176">
        <v>0</v>
      </c>
      <c r="BZ108" s="176">
        <v>315613</v>
      </c>
      <c r="CA108" s="176">
        <v>0</v>
      </c>
      <c r="CB108" s="176">
        <v>10807812</v>
      </c>
      <c r="CC108" s="176">
        <v>5292160</v>
      </c>
      <c r="CD108" s="176">
        <v>1188625</v>
      </c>
      <c r="CE108" s="176">
        <v>1419678</v>
      </c>
      <c r="CF108" s="176">
        <v>0</v>
      </c>
      <c r="CG108" s="176">
        <v>2102857</v>
      </c>
      <c r="CH108" s="176">
        <v>1613031</v>
      </c>
      <c r="CI108" s="176">
        <v>20408946</v>
      </c>
      <c r="CJ108" s="176">
        <v>527626</v>
      </c>
      <c r="CK108" s="176">
        <v>552176</v>
      </c>
      <c r="CL108" s="176">
        <v>0</v>
      </c>
      <c r="CM108" s="176">
        <v>0</v>
      </c>
      <c r="CN108" s="176">
        <v>922417</v>
      </c>
      <c r="CO108" s="176">
        <v>134369857</v>
      </c>
      <c r="CP108" s="176">
        <v>1296208</v>
      </c>
      <c r="CQ108" s="176">
        <v>0</v>
      </c>
      <c r="CR108" s="176">
        <v>6280199</v>
      </c>
      <c r="CS108" s="176">
        <v>750261</v>
      </c>
      <c r="CT108" s="176">
        <v>0</v>
      </c>
      <c r="CU108" s="176">
        <v>234610</v>
      </c>
      <c r="CV108">
        <v>0</v>
      </c>
      <c r="CW108">
        <v>3853117</v>
      </c>
      <c r="CX108">
        <v>706640</v>
      </c>
      <c r="CY108">
        <v>-39607</v>
      </c>
    </row>
    <row r="109" spans="1:103" x14ac:dyDescent="0.3">
      <c r="A109" s="151">
        <v>376</v>
      </c>
      <c r="B109" s="176" t="s">
        <v>93</v>
      </c>
      <c r="C109" s="176"/>
      <c r="D109" s="176">
        <v>326804</v>
      </c>
      <c r="E109" s="176">
        <v>14799</v>
      </c>
      <c r="F109" s="176">
        <v>151774</v>
      </c>
      <c r="G109" s="176"/>
      <c r="H109" s="176">
        <v>85239</v>
      </c>
      <c r="I109" s="176">
        <v>487487</v>
      </c>
      <c r="J109" s="176">
        <v>151409</v>
      </c>
      <c r="K109" s="176">
        <v>16238</v>
      </c>
      <c r="L109" s="176">
        <v>197262</v>
      </c>
      <c r="M109" s="176">
        <v>518298</v>
      </c>
      <c r="N109" s="176">
        <v>906640</v>
      </c>
      <c r="O109" s="176">
        <v>118641</v>
      </c>
      <c r="P109" s="176">
        <v>159815</v>
      </c>
      <c r="Q109" s="176">
        <v>45415</v>
      </c>
      <c r="R109" s="176">
        <v>25544</v>
      </c>
      <c r="S109" s="176">
        <v>126354</v>
      </c>
      <c r="T109" s="176"/>
      <c r="U109" s="176">
        <v>104729</v>
      </c>
      <c r="V109" s="176">
        <v>56309</v>
      </c>
      <c r="W109" s="176"/>
      <c r="X109" s="176">
        <v>3947</v>
      </c>
      <c r="Y109" s="176">
        <v>43465</v>
      </c>
      <c r="Z109" s="176">
        <v>105888</v>
      </c>
      <c r="AA109" s="176">
        <v>88765</v>
      </c>
      <c r="AB109" s="176">
        <v>97794</v>
      </c>
      <c r="AC109" s="176">
        <v>563261</v>
      </c>
      <c r="AD109" s="176">
        <v>36499</v>
      </c>
      <c r="AE109" s="176">
        <v>70306</v>
      </c>
      <c r="AF109" s="176">
        <v>30872</v>
      </c>
      <c r="AG109" s="176">
        <v>35125</v>
      </c>
      <c r="AH109" s="176">
        <v>210796</v>
      </c>
      <c r="AI109" s="176">
        <v>0</v>
      </c>
      <c r="AJ109" s="176">
        <v>401305</v>
      </c>
      <c r="AK109" s="176">
        <v>0</v>
      </c>
      <c r="AL109" s="176">
        <v>57041</v>
      </c>
      <c r="AM109" s="176">
        <v>230077</v>
      </c>
      <c r="AN109" s="176">
        <v>300</v>
      </c>
      <c r="AO109" s="176">
        <v>81591</v>
      </c>
      <c r="AP109" s="176">
        <v>25741</v>
      </c>
      <c r="AQ109" s="176">
        <v>68032</v>
      </c>
      <c r="AR109" s="176">
        <v>569884</v>
      </c>
      <c r="AS109" s="176">
        <v>0</v>
      </c>
      <c r="AT109" s="176">
        <v>130858</v>
      </c>
      <c r="AU109" s="176">
        <v>199169</v>
      </c>
      <c r="AV109" s="176">
        <v>132905</v>
      </c>
      <c r="AW109" s="176">
        <v>23118</v>
      </c>
      <c r="AX109" s="176">
        <v>31382</v>
      </c>
      <c r="AY109" s="176"/>
      <c r="AZ109" s="176">
        <v>190858</v>
      </c>
      <c r="BA109" s="176">
        <v>112764</v>
      </c>
      <c r="BB109" s="176">
        <v>-1590023</v>
      </c>
      <c r="BC109" s="176">
        <v>270937</v>
      </c>
      <c r="BD109" s="176">
        <v>25565</v>
      </c>
      <c r="BE109" s="176">
        <v>1595</v>
      </c>
      <c r="BF109" s="176">
        <v>274569</v>
      </c>
      <c r="BG109" s="176">
        <v>92568</v>
      </c>
      <c r="BH109" s="176">
        <v>100328</v>
      </c>
      <c r="BI109" s="176">
        <v>65150</v>
      </c>
      <c r="BJ109" s="176">
        <v>54900</v>
      </c>
      <c r="BK109" s="176">
        <v>51203619</v>
      </c>
      <c r="BL109" s="176">
        <v>106725</v>
      </c>
      <c r="BM109" s="176">
        <v>67432</v>
      </c>
      <c r="BN109" s="176">
        <v>82175</v>
      </c>
      <c r="BO109" s="176">
        <v>18718</v>
      </c>
      <c r="BP109" s="176">
        <v>8094173</v>
      </c>
      <c r="BQ109" s="176">
        <v>29938</v>
      </c>
      <c r="BR109" s="176">
        <v>570432</v>
      </c>
      <c r="BS109" s="176">
        <v>529786</v>
      </c>
      <c r="BT109" s="176">
        <v>53849</v>
      </c>
      <c r="BU109" s="176">
        <v>6328</v>
      </c>
      <c r="BV109" s="176">
        <v>36662</v>
      </c>
      <c r="BW109" s="176">
        <v>0</v>
      </c>
      <c r="BX109" s="176">
        <v>146139</v>
      </c>
      <c r="BY109" s="176">
        <v>362293</v>
      </c>
      <c r="BZ109" s="176">
        <v>0</v>
      </c>
      <c r="CA109" s="176">
        <v>622945</v>
      </c>
      <c r="CB109" s="176">
        <v>33111</v>
      </c>
      <c r="CC109" s="176">
        <v>0</v>
      </c>
      <c r="CD109" s="176">
        <v>272455</v>
      </c>
      <c r="CE109" s="176">
        <v>144333</v>
      </c>
      <c r="CF109" s="176">
        <v>205287</v>
      </c>
      <c r="CG109" s="176">
        <v>0</v>
      </c>
      <c r="CH109" s="176">
        <v>23710431</v>
      </c>
      <c r="CI109" s="176">
        <v>14855</v>
      </c>
      <c r="CJ109" s="176">
        <v>29593</v>
      </c>
      <c r="CK109" s="176">
        <v>2501016</v>
      </c>
      <c r="CL109" s="176">
        <v>150</v>
      </c>
      <c r="CM109" s="176">
        <v>50185</v>
      </c>
      <c r="CN109" s="176">
        <v>1547</v>
      </c>
      <c r="CO109" s="176">
        <v>45511</v>
      </c>
      <c r="CP109" s="176">
        <v>108049</v>
      </c>
      <c r="CQ109" s="176">
        <v>446666</v>
      </c>
      <c r="CR109" s="176">
        <v>86407</v>
      </c>
      <c r="CS109" s="176">
        <v>40297</v>
      </c>
      <c r="CT109" s="176">
        <v>28038</v>
      </c>
      <c r="CU109" s="176">
        <v>3334230</v>
      </c>
      <c r="CV109">
        <v>60446</v>
      </c>
      <c r="CW109">
        <v>29031</v>
      </c>
      <c r="CX109">
        <v>190690</v>
      </c>
      <c r="CY109">
        <v>23003</v>
      </c>
    </row>
    <row r="110" spans="1:103" x14ac:dyDescent="0.3">
      <c r="A110" s="151">
        <v>377</v>
      </c>
      <c r="B110" s="176" t="s">
        <v>94</v>
      </c>
      <c r="C110" s="176"/>
      <c r="D110" s="176">
        <v>0</v>
      </c>
      <c r="E110" s="176">
        <v>0</v>
      </c>
      <c r="F110" s="176">
        <v>0</v>
      </c>
      <c r="G110" s="176"/>
      <c r="H110" s="176">
        <v>0</v>
      </c>
      <c r="I110" s="176">
        <v>0</v>
      </c>
      <c r="J110" s="176">
        <v>0</v>
      </c>
      <c r="K110" s="176">
        <v>0</v>
      </c>
      <c r="L110" s="176">
        <v>0</v>
      </c>
      <c r="M110" s="176">
        <v>0</v>
      </c>
      <c r="N110" s="176"/>
      <c r="O110" s="176">
        <v>0</v>
      </c>
      <c r="P110" s="176">
        <v>0</v>
      </c>
      <c r="Q110" s="176">
        <v>0</v>
      </c>
      <c r="R110" s="176">
        <v>0</v>
      </c>
      <c r="S110" s="176">
        <v>0</v>
      </c>
      <c r="T110" s="176"/>
      <c r="U110" s="176">
        <v>0</v>
      </c>
      <c r="V110" s="176">
        <v>0</v>
      </c>
      <c r="W110" s="176"/>
      <c r="X110" s="176">
        <v>0</v>
      </c>
      <c r="Y110" s="176">
        <v>0</v>
      </c>
      <c r="Z110" s="176">
        <v>0</v>
      </c>
      <c r="AA110" s="176">
        <v>0</v>
      </c>
      <c r="AB110" s="176">
        <v>0</v>
      </c>
      <c r="AC110" s="176">
        <v>0</v>
      </c>
      <c r="AD110" s="176">
        <v>0</v>
      </c>
      <c r="AE110" s="176">
        <v>0</v>
      </c>
      <c r="AF110" s="176">
        <v>0</v>
      </c>
      <c r="AG110" s="176">
        <v>0</v>
      </c>
      <c r="AH110" s="176">
        <v>0</v>
      </c>
      <c r="AI110" s="176">
        <v>0</v>
      </c>
      <c r="AJ110" s="176">
        <v>-540500</v>
      </c>
      <c r="AK110" s="176">
        <v>0</v>
      </c>
      <c r="AL110" s="176">
        <v>0</v>
      </c>
      <c r="AM110" s="176">
        <v>0</v>
      </c>
      <c r="AN110" s="176">
        <v>0</v>
      </c>
      <c r="AO110" s="176">
        <v>0</v>
      </c>
      <c r="AP110" s="176">
        <v>0</v>
      </c>
      <c r="AQ110" s="176">
        <v>113486</v>
      </c>
      <c r="AR110" s="176">
        <v>0</v>
      </c>
      <c r="AS110" s="176">
        <v>0</v>
      </c>
      <c r="AT110" s="176">
        <v>0</v>
      </c>
      <c r="AU110" s="176">
        <v>0</v>
      </c>
      <c r="AV110" s="176">
        <v>0</v>
      </c>
      <c r="AW110" s="176">
        <v>0</v>
      </c>
      <c r="AX110" s="176">
        <v>0</v>
      </c>
      <c r="AY110" s="176"/>
      <c r="AZ110" s="176">
        <v>0</v>
      </c>
      <c r="BA110" s="176">
        <v>0</v>
      </c>
      <c r="BB110" s="176">
        <v>0</v>
      </c>
      <c r="BC110" s="176">
        <v>0</v>
      </c>
      <c r="BD110" s="176">
        <v>0</v>
      </c>
      <c r="BE110" s="176">
        <v>0</v>
      </c>
      <c r="BF110" s="176">
        <v>0</v>
      </c>
      <c r="BG110" s="176">
        <v>0</v>
      </c>
      <c r="BH110" s="176">
        <v>0</v>
      </c>
      <c r="BI110" s="176">
        <v>0</v>
      </c>
      <c r="BJ110" s="176">
        <v>0</v>
      </c>
      <c r="BK110" s="176">
        <v>0</v>
      </c>
      <c r="BL110" s="176">
        <v>0</v>
      </c>
      <c r="BM110" s="176">
        <v>0</v>
      </c>
      <c r="BN110" s="176">
        <v>0</v>
      </c>
      <c r="BO110" s="176">
        <v>0</v>
      </c>
      <c r="BP110" s="176">
        <v>0</v>
      </c>
      <c r="BQ110" s="176">
        <v>0</v>
      </c>
      <c r="BR110" s="176">
        <v>0</v>
      </c>
      <c r="BS110" s="176">
        <v>0</v>
      </c>
      <c r="BT110" s="176">
        <v>0</v>
      </c>
      <c r="BU110" s="176">
        <v>0</v>
      </c>
      <c r="BV110" s="176">
        <v>665019</v>
      </c>
      <c r="BW110" s="176">
        <v>0</v>
      </c>
      <c r="BX110" s="176">
        <v>0</v>
      </c>
      <c r="BY110" s="176">
        <v>0</v>
      </c>
      <c r="BZ110" s="176">
        <v>0</v>
      </c>
      <c r="CA110" s="176">
        <v>0</v>
      </c>
      <c r="CB110" s="176">
        <v>0</v>
      </c>
      <c r="CC110" s="176">
        <v>0</v>
      </c>
      <c r="CD110" s="176">
        <v>0</v>
      </c>
      <c r="CE110" s="176">
        <v>0</v>
      </c>
      <c r="CF110" s="176">
        <v>0</v>
      </c>
      <c r="CG110" s="176">
        <v>0</v>
      </c>
      <c r="CH110" s="176">
        <v>-81660</v>
      </c>
      <c r="CI110" s="176">
        <v>0</v>
      </c>
      <c r="CJ110" s="176">
        <v>0</v>
      </c>
      <c r="CK110" s="176">
        <v>0</v>
      </c>
      <c r="CL110" s="176">
        <v>0</v>
      </c>
      <c r="CM110" s="176">
        <v>0</v>
      </c>
      <c r="CN110" s="176">
        <v>0</v>
      </c>
      <c r="CO110" s="176">
        <v>0</v>
      </c>
      <c r="CP110" s="176">
        <v>0</v>
      </c>
      <c r="CQ110" s="176">
        <v>0</v>
      </c>
      <c r="CR110" s="176">
        <v>0</v>
      </c>
      <c r="CS110" s="176">
        <v>0</v>
      </c>
      <c r="CT110" s="176">
        <v>0</v>
      </c>
      <c r="CU110" s="176">
        <v>0</v>
      </c>
      <c r="CV110">
        <v>0</v>
      </c>
      <c r="CW110">
        <v>0</v>
      </c>
      <c r="CX110">
        <v>0</v>
      </c>
      <c r="CY110">
        <v>0</v>
      </c>
    </row>
    <row r="111" spans="1:103" x14ac:dyDescent="0.3">
      <c r="A111" s="151">
        <v>378</v>
      </c>
      <c r="B111" s="176" t="s">
        <v>95</v>
      </c>
      <c r="C111" s="176"/>
      <c r="D111" s="176">
        <v>0</v>
      </c>
      <c r="E111" s="176">
        <v>0</v>
      </c>
      <c r="F111" s="176">
        <v>0</v>
      </c>
      <c r="G111" s="176"/>
      <c r="H111" s="176">
        <v>0</v>
      </c>
      <c r="I111" s="176">
        <v>0</v>
      </c>
      <c r="J111" s="176">
        <v>0</v>
      </c>
      <c r="K111" s="176">
        <v>0</v>
      </c>
      <c r="L111" s="176">
        <v>0</v>
      </c>
      <c r="M111" s="176">
        <v>0</v>
      </c>
      <c r="N111" s="176"/>
      <c r="O111" s="176">
        <v>0</v>
      </c>
      <c r="P111" s="176">
        <v>0</v>
      </c>
      <c r="Q111" s="176">
        <v>0</v>
      </c>
      <c r="R111" s="176">
        <v>0</v>
      </c>
      <c r="S111" s="176">
        <v>0</v>
      </c>
      <c r="T111" s="176"/>
      <c r="U111" s="176">
        <v>0</v>
      </c>
      <c r="V111" s="176">
        <v>0</v>
      </c>
      <c r="W111" s="176"/>
      <c r="X111" s="176">
        <v>0</v>
      </c>
      <c r="Y111" s="176">
        <v>0</v>
      </c>
      <c r="Z111" s="176">
        <v>0</v>
      </c>
      <c r="AA111" s="176">
        <v>0</v>
      </c>
      <c r="AB111" s="176">
        <v>0</v>
      </c>
      <c r="AC111" s="176">
        <v>0</v>
      </c>
      <c r="AD111" s="176">
        <v>0</v>
      </c>
      <c r="AE111" s="176">
        <v>0</v>
      </c>
      <c r="AF111" s="176">
        <v>0</v>
      </c>
      <c r="AG111" s="176">
        <v>0</v>
      </c>
      <c r="AH111" s="176">
        <v>0</v>
      </c>
      <c r="AI111" s="176">
        <v>0</v>
      </c>
      <c r="AJ111" s="176">
        <v>0</v>
      </c>
      <c r="AK111" s="176">
        <v>0</v>
      </c>
      <c r="AL111" s="176">
        <v>0</v>
      </c>
      <c r="AM111" s="176">
        <v>0</v>
      </c>
      <c r="AN111" s="176">
        <v>0</v>
      </c>
      <c r="AO111" s="176">
        <v>0</v>
      </c>
      <c r="AP111" s="176">
        <v>0</v>
      </c>
      <c r="AQ111" s="176">
        <v>0</v>
      </c>
      <c r="AR111" s="176">
        <v>0</v>
      </c>
      <c r="AS111" s="176">
        <v>0</v>
      </c>
      <c r="AT111" s="176">
        <v>0</v>
      </c>
      <c r="AU111" s="176">
        <v>0</v>
      </c>
      <c r="AV111" s="176">
        <v>0</v>
      </c>
      <c r="AW111" s="176">
        <v>0</v>
      </c>
      <c r="AX111" s="176">
        <v>0</v>
      </c>
      <c r="AY111" s="176"/>
      <c r="AZ111" s="176">
        <v>0</v>
      </c>
      <c r="BA111" s="176">
        <v>0</v>
      </c>
      <c r="BB111" s="176">
        <v>0</v>
      </c>
      <c r="BC111" s="176">
        <v>0</v>
      </c>
      <c r="BD111" s="176">
        <v>0</v>
      </c>
      <c r="BE111" s="176">
        <v>0</v>
      </c>
      <c r="BF111" s="176">
        <v>0</v>
      </c>
      <c r="BG111" s="176">
        <v>0</v>
      </c>
      <c r="BH111" s="176">
        <v>0</v>
      </c>
      <c r="BI111" s="176">
        <v>0</v>
      </c>
      <c r="BJ111" s="176">
        <v>0</v>
      </c>
      <c r="BK111" s="176">
        <v>0</v>
      </c>
      <c r="BL111" s="176">
        <v>0</v>
      </c>
      <c r="BM111" s="176">
        <v>0</v>
      </c>
      <c r="BN111" s="176">
        <v>0</v>
      </c>
      <c r="BO111" s="176">
        <v>0</v>
      </c>
      <c r="BP111" s="176">
        <v>0</v>
      </c>
      <c r="BQ111" s="176">
        <v>0</v>
      </c>
      <c r="BR111" s="176">
        <v>0</v>
      </c>
      <c r="BS111" s="176">
        <v>0</v>
      </c>
      <c r="BT111" s="176">
        <v>0</v>
      </c>
      <c r="BU111" s="176">
        <v>0</v>
      </c>
      <c r="BV111" s="176">
        <v>0</v>
      </c>
      <c r="BW111" s="176">
        <v>0</v>
      </c>
      <c r="BX111" s="176">
        <v>0</v>
      </c>
      <c r="BY111" s="176">
        <v>0</v>
      </c>
      <c r="BZ111" s="176">
        <v>0</v>
      </c>
      <c r="CA111" s="176">
        <v>0</v>
      </c>
      <c r="CB111" s="176">
        <v>0</v>
      </c>
      <c r="CC111" s="176">
        <v>0</v>
      </c>
      <c r="CD111" s="176">
        <v>0</v>
      </c>
      <c r="CE111" s="176">
        <v>0</v>
      </c>
      <c r="CF111" s="176">
        <v>0</v>
      </c>
      <c r="CG111" s="176">
        <v>0</v>
      </c>
      <c r="CH111" s="176">
        <v>0</v>
      </c>
      <c r="CI111" s="176">
        <v>0</v>
      </c>
      <c r="CJ111" s="176">
        <v>0</v>
      </c>
      <c r="CK111" s="176">
        <v>0</v>
      </c>
      <c r="CL111" s="176">
        <v>0</v>
      </c>
      <c r="CM111" s="176">
        <v>0</v>
      </c>
      <c r="CN111" s="176">
        <v>0</v>
      </c>
      <c r="CO111" s="176">
        <v>0</v>
      </c>
      <c r="CP111" s="176">
        <v>0</v>
      </c>
      <c r="CQ111" s="176">
        <v>0</v>
      </c>
      <c r="CR111" s="176">
        <v>0</v>
      </c>
      <c r="CS111" s="176">
        <v>0</v>
      </c>
      <c r="CT111" s="176">
        <v>0</v>
      </c>
      <c r="CU111" s="176">
        <v>0</v>
      </c>
      <c r="CV111">
        <v>0</v>
      </c>
      <c r="CW111">
        <v>0</v>
      </c>
      <c r="CX111">
        <v>0</v>
      </c>
      <c r="CY111">
        <v>0</v>
      </c>
    </row>
    <row r="112" spans="1:103" x14ac:dyDescent="0.3">
      <c r="A112" s="151">
        <v>379</v>
      </c>
      <c r="B112" s="176" t="s">
        <v>103</v>
      </c>
      <c r="C112" s="176"/>
      <c r="D112" s="176">
        <v>78279833</v>
      </c>
      <c r="E112" s="176">
        <v>26018845</v>
      </c>
      <c r="F112" s="176">
        <v>6829712</v>
      </c>
      <c r="G112" s="176"/>
      <c r="H112" s="176">
        <v>17700560</v>
      </c>
      <c r="I112" s="176">
        <v>23735440</v>
      </c>
      <c r="J112" s="176">
        <v>39994166</v>
      </c>
      <c r="K112" s="176">
        <v>8033488</v>
      </c>
      <c r="L112" s="176">
        <v>40134826</v>
      </c>
      <c r="M112" s="176">
        <v>134082636</v>
      </c>
      <c r="N112" s="176">
        <v>138760491</v>
      </c>
      <c r="O112" s="176">
        <v>43415198</v>
      </c>
      <c r="P112" s="176">
        <v>134234422</v>
      </c>
      <c r="Q112" s="176">
        <v>19504411</v>
      </c>
      <c r="R112" s="176">
        <v>13865624</v>
      </c>
      <c r="S112" s="176">
        <v>76814469</v>
      </c>
      <c r="T112" s="176"/>
      <c r="U112" s="176">
        <v>128598511</v>
      </c>
      <c r="V112" s="176">
        <v>60637068</v>
      </c>
      <c r="W112" s="176"/>
      <c r="X112" s="176">
        <v>11297882</v>
      </c>
      <c r="Y112" s="176">
        <v>9520465</v>
      </c>
      <c r="Z112" s="176">
        <v>60525282</v>
      </c>
      <c r="AA112" s="176">
        <v>35436976</v>
      </c>
      <c r="AB112" s="176">
        <v>65715058</v>
      </c>
      <c r="AC112" s="176">
        <v>249679157</v>
      </c>
      <c r="AD112" s="176">
        <v>38043662</v>
      </c>
      <c r="AE112" s="176">
        <v>76710878</v>
      </c>
      <c r="AF112" s="176">
        <v>109382220</v>
      </c>
      <c r="AG112" s="176">
        <v>21519455</v>
      </c>
      <c r="AH112" s="176">
        <v>38470227</v>
      </c>
      <c r="AI112" s="176">
        <v>309094825</v>
      </c>
      <c r="AJ112" s="176">
        <v>33562555</v>
      </c>
      <c r="AK112" s="176">
        <v>185436691</v>
      </c>
      <c r="AL112" s="176">
        <v>53743302</v>
      </c>
      <c r="AM112" s="176">
        <v>137454525</v>
      </c>
      <c r="AN112" s="176">
        <v>6981634</v>
      </c>
      <c r="AO112" s="176">
        <v>10765769</v>
      </c>
      <c r="AP112" s="176">
        <v>48264305</v>
      </c>
      <c r="AQ112" s="176">
        <v>12186158</v>
      </c>
      <c r="AR112" s="176">
        <v>227997227</v>
      </c>
      <c r="AS112" s="176">
        <v>52570746</v>
      </c>
      <c r="AT112" s="176">
        <v>86579183</v>
      </c>
      <c r="AU112" s="176">
        <v>61597118</v>
      </c>
      <c r="AV112" s="176">
        <v>91144875</v>
      </c>
      <c r="AW112" s="176">
        <v>15466335</v>
      </c>
      <c r="AX112" s="176">
        <v>39318621</v>
      </c>
      <c r="AY112" s="176"/>
      <c r="AZ112" s="176">
        <v>155468719</v>
      </c>
      <c r="BA112" s="176">
        <v>39376148</v>
      </c>
      <c r="BB112" s="176">
        <v>182052976</v>
      </c>
      <c r="BC112" s="176">
        <v>15579882</v>
      </c>
      <c r="BD112" s="176">
        <v>34182170</v>
      </c>
      <c r="BE112" s="176">
        <v>41827597</v>
      </c>
      <c r="BF112" s="176">
        <v>60511953</v>
      </c>
      <c r="BG112" s="176">
        <v>41424378</v>
      </c>
      <c r="BH112" s="176">
        <v>14414033</v>
      </c>
      <c r="BI112" s="176">
        <v>18702212</v>
      </c>
      <c r="BJ112" s="176">
        <v>19127644</v>
      </c>
      <c r="BK112" s="176">
        <v>769660892</v>
      </c>
      <c r="BL112" s="176">
        <v>11378681</v>
      </c>
      <c r="BM112" s="176">
        <v>28451756</v>
      </c>
      <c r="BN112" s="176">
        <v>56120541</v>
      </c>
      <c r="BO112" s="176">
        <v>50964046</v>
      </c>
      <c r="BP112" s="176">
        <v>495822174</v>
      </c>
      <c r="BQ112" s="176">
        <v>25724080</v>
      </c>
      <c r="BR112" s="176">
        <v>127344146</v>
      </c>
      <c r="BS112" s="176">
        <v>85829476</v>
      </c>
      <c r="BT112" s="176">
        <v>11999407</v>
      </c>
      <c r="BU112" s="176">
        <v>35344885</v>
      </c>
      <c r="BV112" s="176">
        <v>70088252</v>
      </c>
      <c r="BW112" s="176">
        <v>7885287</v>
      </c>
      <c r="BX112" s="176">
        <v>33030091</v>
      </c>
      <c r="BY112" s="176">
        <v>67009813</v>
      </c>
      <c r="BZ112" s="176">
        <v>15402962</v>
      </c>
      <c r="CA112" s="176">
        <v>74907867</v>
      </c>
      <c r="CB112" s="176">
        <v>26415903</v>
      </c>
      <c r="CC112" s="176">
        <v>66188239</v>
      </c>
      <c r="CD112" s="176">
        <v>52251876</v>
      </c>
      <c r="CE112" s="176">
        <v>88210221</v>
      </c>
      <c r="CF112" s="176">
        <v>50273770</v>
      </c>
      <c r="CG112" s="176">
        <v>43135989</v>
      </c>
      <c r="CH112" s="176">
        <v>17445904</v>
      </c>
      <c r="CI112" s="176">
        <v>44146819</v>
      </c>
      <c r="CJ112" s="176">
        <v>23212993</v>
      </c>
      <c r="CK112" s="176">
        <v>59108608</v>
      </c>
      <c r="CL112" s="176">
        <v>13204538</v>
      </c>
      <c r="CM112" s="176">
        <v>39269178</v>
      </c>
      <c r="CN112" s="176">
        <v>2218592</v>
      </c>
      <c r="CO112" s="176">
        <v>141106614</v>
      </c>
      <c r="CP112" s="176">
        <v>30184796</v>
      </c>
      <c r="CQ112" s="176">
        <v>548945024</v>
      </c>
      <c r="CR112" s="176">
        <v>22592531</v>
      </c>
      <c r="CS112" s="176">
        <v>13782390</v>
      </c>
      <c r="CT112" s="176">
        <v>64385415</v>
      </c>
      <c r="CU112" s="176">
        <v>69532830</v>
      </c>
      <c r="CV112">
        <v>47418716</v>
      </c>
      <c r="CW112">
        <v>58761044</v>
      </c>
      <c r="CX112">
        <v>20006714</v>
      </c>
      <c r="CY112">
        <v>11605969</v>
      </c>
    </row>
    <row r="113" spans="1:103" x14ac:dyDescent="0.3">
      <c r="A113" s="151">
        <v>380</v>
      </c>
      <c r="B113" s="176" t="s">
        <v>106</v>
      </c>
      <c r="C113" s="176"/>
      <c r="D113" s="176">
        <v>4287876</v>
      </c>
      <c r="E113" s="176">
        <v>1024971</v>
      </c>
      <c r="F113" s="176">
        <v>609717</v>
      </c>
      <c r="G113" s="176"/>
      <c r="H113" s="176">
        <v>1472990</v>
      </c>
      <c r="I113" s="176">
        <v>565442</v>
      </c>
      <c r="J113" s="176">
        <v>1348619</v>
      </c>
      <c r="K113" s="176">
        <v>1437619</v>
      </c>
      <c r="L113" s="176">
        <v>1285584</v>
      </c>
      <c r="M113" s="176">
        <v>2247875</v>
      </c>
      <c r="N113" s="176">
        <v>2913047</v>
      </c>
      <c r="O113" s="176">
        <v>1605191</v>
      </c>
      <c r="P113" s="176">
        <v>4021139</v>
      </c>
      <c r="Q113" s="176">
        <v>2126567</v>
      </c>
      <c r="R113" s="176">
        <v>180173</v>
      </c>
      <c r="S113" s="176">
        <v>4506190</v>
      </c>
      <c r="T113" s="176"/>
      <c r="U113" s="176">
        <v>3692332</v>
      </c>
      <c r="V113" s="176">
        <v>1019101</v>
      </c>
      <c r="W113" s="176"/>
      <c r="X113" s="176">
        <v>92290</v>
      </c>
      <c r="Y113" s="176">
        <v>443983</v>
      </c>
      <c r="Z113" s="176">
        <v>5249312</v>
      </c>
      <c r="AA113" s="176">
        <v>563837</v>
      </c>
      <c r="AB113" s="176">
        <v>870294</v>
      </c>
      <c r="AC113" s="176">
        <v>2970242</v>
      </c>
      <c r="AD113" s="176">
        <v>451462</v>
      </c>
      <c r="AE113" s="176">
        <v>722539</v>
      </c>
      <c r="AF113" s="176">
        <v>1638687</v>
      </c>
      <c r="AG113" s="176">
        <v>1163542</v>
      </c>
      <c r="AH113" s="176">
        <v>11637654</v>
      </c>
      <c r="AI113" s="176">
        <v>6684383</v>
      </c>
      <c r="AJ113" s="176">
        <v>3555301</v>
      </c>
      <c r="AK113" s="176">
        <v>11281107</v>
      </c>
      <c r="AL113" s="176">
        <v>1741761</v>
      </c>
      <c r="AM113" s="176">
        <v>3062525</v>
      </c>
      <c r="AN113" s="176">
        <v>275421</v>
      </c>
      <c r="AO113" s="176">
        <v>286179</v>
      </c>
      <c r="AP113" s="176">
        <v>789787</v>
      </c>
      <c r="AQ113" s="176">
        <v>215523</v>
      </c>
      <c r="AR113" s="176">
        <v>6429360</v>
      </c>
      <c r="AS113" s="176">
        <v>1455534</v>
      </c>
      <c r="AT113" s="176">
        <v>509020</v>
      </c>
      <c r="AU113" s="176">
        <v>1587924</v>
      </c>
      <c r="AV113" s="176">
        <v>1375287</v>
      </c>
      <c r="AW113" s="176">
        <v>1170774</v>
      </c>
      <c r="AX113" s="176">
        <v>1648403</v>
      </c>
      <c r="AY113" s="176"/>
      <c r="AZ113" s="176">
        <v>2426348</v>
      </c>
      <c r="BA113" s="176">
        <v>699521</v>
      </c>
      <c r="BB113" s="176">
        <v>330329</v>
      </c>
      <c r="BC113" s="176">
        <v>1878456</v>
      </c>
      <c r="BD113" s="176">
        <v>652170</v>
      </c>
      <c r="BE113" s="176">
        <v>1470071</v>
      </c>
      <c r="BF113" s="176">
        <v>1100247</v>
      </c>
      <c r="BG113" s="176">
        <v>1769695</v>
      </c>
      <c r="BH113" s="176">
        <v>847168</v>
      </c>
      <c r="BI113" s="176">
        <v>2996621</v>
      </c>
      <c r="BJ113" s="176">
        <v>1548071</v>
      </c>
      <c r="BK113" s="176">
        <v>24213629</v>
      </c>
      <c r="BL113" s="176">
        <v>840444</v>
      </c>
      <c r="BM113" s="176">
        <v>922316</v>
      </c>
      <c r="BN113" s="176">
        <v>546563</v>
      </c>
      <c r="BO113" s="176">
        <v>1466835</v>
      </c>
      <c r="BP113" s="176">
        <v>3310949</v>
      </c>
      <c r="BQ113" s="176">
        <v>1940939</v>
      </c>
      <c r="BR113" s="176">
        <v>0</v>
      </c>
      <c r="BS113" s="176">
        <v>2162605</v>
      </c>
      <c r="BT113" s="176">
        <v>694241</v>
      </c>
      <c r="BU113" s="176">
        <v>1797350</v>
      </c>
      <c r="BV113" s="176">
        <v>6599749</v>
      </c>
      <c r="BW113" s="176">
        <v>796891</v>
      </c>
      <c r="BX113" s="176">
        <v>448438</v>
      </c>
      <c r="BY113" s="176">
        <v>511468</v>
      </c>
      <c r="BZ113" s="176">
        <v>321700</v>
      </c>
      <c r="CA113" s="176">
        <v>2111745</v>
      </c>
      <c r="CB113" s="176">
        <v>1109723</v>
      </c>
      <c r="CC113" s="176">
        <v>9240636</v>
      </c>
      <c r="CD113" s="176">
        <v>3203372</v>
      </c>
      <c r="CE113" s="176">
        <v>3977525</v>
      </c>
      <c r="CF113" s="176">
        <v>2434863</v>
      </c>
      <c r="CG113" s="176">
        <v>1676203</v>
      </c>
      <c r="CH113" s="176">
        <v>2183076</v>
      </c>
      <c r="CI113" s="176">
        <v>1281249</v>
      </c>
      <c r="CJ113" s="176">
        <v>1353306</v>
      </c>
      <c r="CK113" s="176">
        <v>808870</v>
      </c>
      <c r="CL113" s="176">
        <v>283464</v>
      </c>
      <c r="CM113" s="176">
        <v>110648</v>
      </c>
      <c r="CN113" s="176">
        <v>554186</v>
      </c>
      <c r="CO113" s="176">
        <v>889430</v>
      </c>
      <c r="CP113" s="176">
        <v>1165795</v>
      </c>
      <c r="CQ113" s="176">
        <v>16553272</v>
      </c>
      <c r="CR113" s="176">
        <v>1185717</v>
      </c>
      <c r="CS113" s="176">
        <v>758578</v>
      </c>
      <c r="CT113" s="176">
        <v>16690974</v>
      </c>
      <c r="CU113" s="176">
        <v>1684006</v>
      </c>
      <c r="CV113">
        <v>2843284</v>
      </c>
      <c r="CW113">
        <v>1370931</v>
      </c>
      <c r="CX113">
        <v>763895</v>
      </c>
      <c r="CY113">
        <v>425602</v>
      </c>
    </row>
    <row r="114" spans="1:103" x14ac:dyDescent="0.3">
      <c r="A114" s="151">
        <v>381</v>
      </c>
      <c r="B114" s="176" t="s">
        <v>98</v>
      </c>
      <c r="C114" s="176"/>
      <c r="D114" s="176">
        <v>0</v>
      </c>
      <c r="E114" s="176">
        <v>32056144</v>
      </c>
      <c r="F114" s="176">
        <v>0</v>
      </c>
      <c r="G114" s="176"/>
      <c r="H114" s="176">
        <v>0</v>
      </c>
      <c r="I114" s="176">
        <v>0</v>
      </c>
      <c r="J114" s="176">
        <v>74505480</v>
      </c>
      <c r="K114" s="176">
        <v>31776060</v>
      </c>
      <c r="L114" s="176">
        <v>29201156</v>
      </c>
      <c r="M114" s="176">
        <v>742142056</v>
      </c>
      <c r="N114" s="176"/>
      <c r="O114" s="176">
        <v>16423098</v>
      </c>
      <c r="P114" s="176">
        <v>0</v>
      </c>
      <c r="Q114" s="176">
        <v>14643241</v>
      </c>
      <c r="R114" s="176">
        <v>27249124</v>
      </c>
      <c r="S114" s="176">
        <v>7937060</v>
      </c>
      <c r="T114" s="176"/>
      <c r="U114" s="176">
        <v>0</v>
      </c>
      <c r="V114" s="176">
        <v>78481036</v>
      </c>
      <c r="W114" s="176"/>
      <c r="X114" s="176">
        <v>6520132</v>
      </c>
      <c r="Y114" s="176">
        <v>4938962</v>
      </c>
      <c r="Z114" s="176">
        <v>0</v>
      </c>
      <c r="AA114" s="176">
        <v>43364180</v>
      </c>
      <c r="AB114" s="176">
        <v>53977728</v>
      </c>
      <c r="AC114" s="176">
        <v>12780448</v>
      </c>
      <c r="AD114" s="176">
        <v>75586704</v>
      </c>
      <c r="AE114" s="176">
        <v>103604153</v>
      </c>
      <c r="AF114" s="176">
        <v>15380269</v>
      </c>
      <c r="AG114" s="176">
        <v>57043345</v>
      </c>
      <c r="AH114" s="176">
        <v>51254235</v>
      </c>
      <c r="AI114" s="176">
        <v>115206534</v>
      </c>
      <c r="AJ114" s="176">
        <v>55021914</v>
      </c>
      <c r="AK114" s="176">
        <v>0</v>
      </c>
      <c r="AL114" s="176">
        <v>48431149</v>
      </c>
      <c r="AM114" s="176">
        <v>0</v>
      </c>
      <c r="AN114" s="176">
        <v>11051330</v>
      </c>
      <c r="AO114" s="176">
        <v>0</v>
      </c>
      <c r="AP114" s="176">
        <v>0</v>
      </c>
      <c r="AQ114" s="176">
        <v>52407310</v>
      </c>
      <c r="AR114" s="176">
        <v>0</v>
      </c>
      <c r="AS114" s="176">
        <v>32652751</v>
      </c>
      <c r="AT114" s="176">
        <v>411291657</v>
      </c>
      <c r="AU114" s="176">
        <v>0</v>
      </c>
      <c r="AV114" s="176">
        <v>926567</v>
      </c>
      <c r="AW114" s="176">
        <v>17756350</v>
      </c>
      <c r="AX114" s="176">
        <v>75130297</v>
      </c>
      <c r="AY114" s="176"/>
      <c r="AZ114" s="176">
        <v>0</v>
      </c>
      <c r="BA114" s="176">
        <v>0</v>
      </c>
      <c r="BB114" s="176">
        <v>411509129</v>
      </c>
      <c r="BC114" s="176">
        <v>19453606</v>
      </c>
      <c r="BD114" s="176">
        <v>0</v>
      </c>
      <c r="BE114" s="176">
        <v>0</v>
      </c>
      <c r="BF114" s="176">
        <v>151910989</v>
      </c>
      <c r="BG114" s="176">
        <v>0</v>
      </c>
      <c r="BH114" s="176">
        <v>0</v>
      </c>
      <c r="BI114" s="176">
        <v>16103323</v>
      </c>
      <c r="BJ114" s="176">
        <v>6197554</v>
      </c>
      <c r="BK114" s="176">
        <v>0</v>
      </c>
      <c r="BL114" s="176">
        <v>0</v>
      </c>
      <c r="BM114" s="176">
        <v>34661859</v>
      </c>
      <c r="BN114" s="176">
        <v>100349772</v>
      </c>
      <c r="BO114" s="176">
        <v>43930373</v>
      </c>
      <c r="BP114" s="176">
        <v>0</v>
      </c>
      <c r="BQ114" s="176">
        <v>22322158</v>
      </c>
      <c r="BR114" s="176">
        <v>0</v>
      </c>
      <c r="BS114" s="176">
        <v>0</v>
      </c>
      <c r="BT114" s="176">
        <v>16182689</v>
      </c>
      <c r="BU114" s="176">
        <v>35357071</v>
      </c>
      <c r="BV114" s="176">
        <v>135680396</v>
      </c>
      <c r="BW114" s="176">
        <v>10023909</v>
      </c>
      <c r="BX114" s="176">
        <v>0</v>
      </c>
      <c r="BY114" s="176">
        <v>0</v>
      </c>
      <c r="BZ114" s="176">
        <v>11494942</v>
      </c>
      <c r="CA114" s="176">
        <v>0</v>
      </c>
      <c r="CB114" s="176">
        <v>49818978</v>
      </c>
      <c r="CC114" s="176">
        <v>45670092</v>
      </c>
      <c r="CD114" s="176">
        <v>29226023</v>
      </c>
      <c r="CE114" s="176">
        <v>4333487</v>
      </c>
      <c r="CF114" s="176">
        <v>0</v>
      </c>
      <c r="CG114" s="176">
        <v>29326058</v>
      </c>
      <c r="CH114" s="176">
        <v>8640040</v>
      </c>
      <c r="CI114" s="176">
        <v>33591053</v>
      </c>
      <c r="CJ114" s="176">
        <v>5402726</v>
      </c>
      <c r="CK114" s="176">
        <v>11535658</v>
      </c>
      <c r="CL114" s="176">
        <v>0</v>
      </c>
      <c r="CM114" s="176">
        <v>0</v>
      </c>
      <c r="CN114" s="176">
        <v>19479753</v>
      </c>
      <c r="CO114" s="176">
        <v>874078316</v>
      </c>
      <c r="CP114" s="176">
        <v>16348272</v>
      </c>
      <c r="CQ114" s="176">
        <v>0</v>
      </c>
      <c r="CR114" s="176">
        <v>36205948</v>
      </c>
      <c r="CS114" s="176">
        <v>8104457</v>
      </c>
      <c r="CT114" s="176">
        <v>0</v>
      </c>
      <c r="CU114" s="176">
        <v>4622959</v>
      </c>
      <c r="CV114">
        <v>0</v>
      </c>
      <c r="CW114">
        <v>22210590</v>
      </c>
      <c r="CX114">
        <v>10291762</v>
      </c>
      <c r="CY114">
        <v>7138232</v>
      </c>
    </row>
    <row r="115" spans="1:103" x14ac:dyDescent="0.3">
      <c r="A115" s="151">
        <v>382</v>
      </c>
      <c r="B115" s="176" t="s">
        <v>99</v>
      </c>
      <c r="C115" s="176"/>
      <c r="D115" s="176">
        <v>0</v>
      </c>
      <c r="E115" s="176">
        <v>0</v>
      </c>
      <c r="F115" s="176">
        <v>0</v>
      </c>
      <c r="G115" s="176"/>
      <c r="H115" s="176">
        <v>0</v>
      </c>
      <c r="I115" s="176">
        <v>0</v>
      </c>
      <c r="J115" s="176">
        <v>0</v>
      </c>
      <c r="K115" s="176">
        <v>0</v>
      </c>
      <c r="L115" s="176">
        <v>0</v>
      </c>
      <c r="M115" s="176">
        <v>0</v>
      </c>
      <c r="N115" s="176"/>
      <c r="O115" s="176">
        <v>0</v>
      </c>
      <c r="P115" s="176">
        <v>0</v>
      </c>
      <c r="Q115" s="176">
        <v>0</v>
      </c>
      <c r="R115" s="176">
        <v>0</v>
      </c>
      <c r="S115" s="176">
        <v>0</v>
      </c>
      <c r="T115" s="176"/>
      <c r="U115" s="176">
        <v>0</v>
      </c>
      <c r="V115" s="176">
        <v>0</v>
      </c>
      <c r="W115" s="176"/>
      <c r="X115" s="176">
        <v>0</v>
      </c>
      <c r="Y115" s="176">
        <v>0</v>
      </c>
      <c r="Z115" s="176">
        <v>0</v>
      </c>
      <c r="AA115" s="176">
        <v>0</v>
      </c>
      <c r="AB115" s="176">
        <v>0</v>
      </c>
      <c r="AC115" s="176">
        <v>0</v>
      </c>
      <c r="AD115" s="176">
        <v>0</v>
      </c>
      <c r="AE115" s="176">
        <v>0</v>
      </c>
      <c r="AF115" s="176">
        <v>0</v>
      </c>
      <c r="AG115" s="176">
        <v>0</v>
      </c>
      <c r="AH115" s="176">
        <v>0</v>
      </c>
      <c r="AI115" s="176">
        <v>0</v>
      </c>
      <c r="AJ115" s="176">
        <v>0</v>
      </c>
      <c r="AK115" s="176">
        <v>0</v>
      </c>
      <c r="AL115" s="176">
        <v>0</v>
      </c>
      <c r="AM115" s="176">
        <v>0</v>
      </c>
      <c r="AN115" s="176">
        <v>0</v>
      </c>
      <c r="AO115" s="176">
        <v>0</v>
      </c>
      <c r="AP115" s="176">
        <v>0</v>
      </c>
      <c r="AQ115" s="176">
        <v>0</v>
      </c>
      <c r="AR115" s="176">
        <v>0</v>
      </c>
      <c r="AS115" s="176">
        <v>0</v>
      </c>
      <c r="AT115" s="176">
        <v>0</v>
      </c>
      <c r="AU115" s="176">
        <v>0</v>
      </c>
      <c r="AV115" s="176">
        <v>0</v>
      </c>
      <c r="AW115" s="176">
        <v>0</v>
      </c>
      <c r="AX115" s="176">
        <v>0</v>
      </c>
      <c r="AY115" s="176"/>
      <c r="AZ115" s="176">
        <v>0</v>
      </c>
      <c r="BA115" s="176">
        <v>0</v>
      </c>
      <c r="BB115" s="176">
        <v>0</v>
      </c>
      <c r="BC115" s="176">
        <v>0</v>
      </c>
      <c r="BD115" s="176">
        <v>0</v>
      </c>
      <c r="BE115" s="176">
        <v>0</v>
      </c>
      <c r="BF115" s="176">
        <v>0</v>
      </c>
      <c r="BG115" s="176">
        <v>0</v>
      </c>
      <c r="BH115" s="176">
        <v>0</v>
      </c>
      <c r="BI115" s="176">
        <v>0</v>
      </c>
      <c r="BJ115" s="176">
        <v>0</v>
      </c>
      <c r="BK115" s="176">
        <v>0</v>
      </c>
      <c r="BL115" s="176">
        <v>0</v>
      </c>
      <c r="BM115" s="176">
        <v>0</v>
      </c>
      <c r="BN115" s="176">
        <v>0</v>
      </c>
      <c r="BO115" s="176">
        <v>0</v>
      </c>
      <c r="BP115" s="176">
        <v>0</v>
      </c>
      <c r="BQ115" s="176">
        <v>0</v>
      </c>
      <c r="BR115" s="176">
        <v>0</v>
      </c>
      <c r="BS115" s="176">
        <v>0</v>
      </c>
      <c r="BT115" s="176">
        <v>0</v>
      </c>
      <c r="BU115" s="176">
        <v>0</v>
      </c>
      <c r="BV115" s="176">
        <v>0</v>
      </c>
      <c r="BW115" s="176">
        <v>0</v>
      </c>
      <c r="BX115" s="176">
        <v>0</v>
      </c>
      <c r="BY115" s="176">
        <v>0</v>
      </c>
      <c r="BZ115" s="176">
        <v>0</v>
      </c>
      <c r="CA115" s="176">
        <v>0</v>
      </c>
      <c r="CB115" s="176">
        <v>0</v>
      </c>
      <c r="CC115" s="176">
        <v>0</v>
      </c>
      <c r="CD115" s="176">
        <v>0</v>
      </c>
      <c r="CE115" s="176">
        <v>0</v>
      </c>
      <c r="CF115" s="176">
        <v>0</v>
      </c>
      <c r="CG115" s="176">
        <v>0</v>
      </c>
      <c r="CH115" s="176">
        <v>0</v>
      </c>
      <c r="CI115" s="176">
        <v>0</v>
      </c>
      <c r="CJ115" s="176">
        <v>0</v>
      </c>
      <c r="CK115" s="176">
        <v>0</v>
      </c>
      <c r="CL115" s="176">
        <v>0</v>
      </c>
      <c r="CM115" s="176">
        <v>0</v>
      </c>
      <c r="CN115" s="176">
        <v>0</v>
      </c>
      <c r="CO115" s="176">
        <v>0</v>
      </c>
      <c r="CP115" s="176">
        <v>0</v>
      </c>
      <c r="CQ115" s="176">
        <v>0</v>
      </c>
      <c r="CR115" s="176">
        <v>0</v>
      </c>
      <c r="CS115" s="176">
        <v>0</v>
      </c>
      <c r="CT115" s="176">
        <v>0</v>
      </c>
      <c r="CU115" s="176">
        <v>0</v>
      </c>
      <c r="CV115">
        <v>0</v>
      </c>
      <c r="CW115">
        <v>0</v>
      </c>
      <c r="CX115">
        <v>0</v>
      </c>
      <c r="CY115">
        <v>0</v>
      </c>
    </row>
    <row r="116" spans="1:103" x14ac:dyDescent="0.3">
      <c r="A116" s="151">
        <v>383</v>
      </c>
      <c r="B116" s="176" t="s">
        <v>197</v>
      </c>
      <c r="C116" s="176"/>
      <c r="D116" s="176">
        <v>0</v>
      </c>
      <c r="E116" s="176">
        <v>0</v>
      </c>
      <c r="F116" s="176">
        <v>0</v>
      </c>
      <c r="G116" s="176"/>
      <c r="H116" s="176">
        <v>0</v>
      </c>
      <c r="I116" s="176">
        <v>0</v>
      </c>
      <c r="J116" s="176">
        <v>0</v>
      </c>
      <c r="K116" s="176">
        <v>0</v>
      </c>
      <c r="L116" s="176">
        <v>0</v>
      </c>
      <c r="M116" s="176">
        <v>0</v>
      </c>
      <c r="N116" s="176"/>
      <c r="O116" s="176">
        <v>0</v>
      </c>
      <c r="P116" s="176">
        <v>0</v>
      </c>
      <c r="Q116" s="176">
        <v>0</v>
      </c>
      <c r="R116" s="176">
        <v>0</v>
      </c>
      <c r="S116" s="176">
        <v>115765</v>
      </c>
      <c r="T116" s="176"/>
      <c r="U116" s="176">
        <v>0</v>
      </c>
      <c r="V116" s="176">
        <v>0</v>
      </c>
      <c r="W116" s="176"/>
      <c r="X116" s="176">
        <v>0</v>
      </c>
      <c r="Y116" s="176">
        <v>0</v>
      </c>
      <c r="Z116" s="176">
        <v>0</v>
      </c>
      <c r="AA116" s="176">
        <v>0</v>
      </c>
      <c r="AB116" s="176">
        <v>0</v>
      </c>
      <c r="AC116" s="176">
        <v>0</v>
      </c>
      <c r="AD116" s="176">
        <v>0</v>
      </c>
      <c r="AE116" s="176">
        <v>0</v>
      </c>
      <c r="AF116" s="176">
        <v>0</v>
      </c>
      <c r="AG116" s="176">
        <v>0</v>
      </c>
      <c r="AH116" s="176">
        <v>0</v>
      </c>
      <c r="AI116" s="176">
        <v>0</v>
      </c>
      <c r="AJ116" s="176">
        <v>0</v>
      </c>
      <c r="AK116" s="176">
        <v>0</v>
      </c>
      <c r="AL116" s="176">
        <v>0</v>
      </c>
      <c r="AM116" s="176">
        <v>0</v>
      </c>
      <c r="AN116" s="176">
        <v>0</v>
      </c>
      <c r="AO116" s="176">
        <v>0</v>
      </c>
      <c r="AP116" s="176">
        <v>0</v>
      </c>
      <c r="AQ116" s="176">
        <v>0</v>
      </c>
      <c r="AR116" s="176">
        <v>0</v>
      </c>
      <c r="AS116" s="176">
        <v>0</v>
      </c>
      <c r="AT116" s="176">
        <v>0</v>
      </c>
      <c r="AU116" s="176">
        <v>0</v>
      </c>
      <c r="AV116" s="176">
        <v>0</v>
      </c>
      <c r="AW116" s="176">
        <v>0</v>
      </c>
      <c r="AX116" s="176">
        <v>0</v>
      </c>
      <c r="AY116" s="176"/>
      <c r="AZ116" s="176">
        <v>0</v>
      </c>
      <c r="BA116" s="176">
        <v>0</v>
      </c>
      <c r="BB116" s="176">
        <v>0</v>
      </c>
      <c r="BC116" s="176">
        <v>0</v>
      </c>
      <c r="BD116" s="176">
        <v>0</v>
      </c>
      <c r="BE116" s="176">
        <v>0</v>
      </c>
      <c r="BF116" s="176">
        <v>0</v>
      </c>
      <c r="BG116" s="176">
        <v>0</v>
      </c>
      <c r="BH116" s="176">
        <v>0</v>
      </c>
      <c r="BI116" s="176">
        <v>0</v>
      </c>
      <c r="BJ116" s="176">
        <v>0</v>
      </c>
      <c r="BK116" s="176">
        <v>0</v>
      </c>
      <c r="BL116" s="176">
        <v>0</v>
      </c>
      <c r="BM116" s="176">
        <v>0</v>
      </c>
      <c r="BN116" s="176">
        <v>280170</v>
      </c>
      <c r="BO116" s="176">
        <v>0</v>
      </c>
      <c r="BP116" s="176">
        <v>0</v>
      </c>
      <c r="BQ116" s="176">
        <v>0</v>
      </c>
      <c r="BR116" s="176">
        <v>0</v>
      </c>
      <c r="BS116" s="176">
        <v>0</v>
      </c>
      <c r="BT116" s="176">
        <v>0</v>
      </c>
      <c r="BU116" s="176">
        <v>0</v>
      </c>
      <c r="BV116" s="176">
        <v>0</v>
      </c>
      <c r="BW116" s="176">
        <v>0</v>
      </c>
      <c r="BX116" s="176">
        <v>0</v>
      </c>
      <c r="BY116" s="176">
        <v>0</v>
      </c>
      <c r="BZ116" s="176">
        <v>0</v>
      </c>
      <c r="CA116" s="176">
        <v>0</v>
      </c>
      <c r="CB116" s="176">
        <v>0</v>
      </c>
      <c r="CC116" s="176">
        <v>0</v>
      </c>
      <c r="CD116" s="176">
        <v>2083429</v>
      </c>
      <c r="CE116" s="176">
        <v>0</v>
      </c>
      <c r="CF116" s="176">
        <v>0</v>
      </c>
      <c r="CG116" s="176">
        <v>0</v>
      </c>
      <c r="CH116" s="176">
        <v>0</v>
      </c>
      <c r="CI116" s="176">
        <v>0</v>
      </c>
      <c r="CJ116" s="176">
        <v>0</v>
      </c>
      <c r="CK116" s="176">
        <v>0</v>
      </c>
      <c r="CL116" s="176">
        <v>0</v>
      </c>
      <c r="CM116" s="176">
        <v>0</v>
      </c>
      <c r="CN116" s="176">
        <v>0</v>
      </c>
      <c r="CO116" s="176">
        <v>0</v>
      </c>
      <c r="CP116" s="176">
        <v>0</v>
      </c>
      <c r="CQ116" s="176">
        <v>0</v>
      </c>
      <c r="CR116" s="176">
        <v>0</v>
      </c>
      <c r="CS116" s="176">
        <v>0</v>
      </c>
      <c r="CT116" s="176">
        <v>0</v>
      </c>
      <c r="CU116" s="176">
        <v>0</v>
      </c>
      <c r="CV116">
        <v>0</v>
      </c>
      <c r="CW116">
        <v>0</v>
      </c>
      <c r="CX116">
        <v>0</v>
      </c>
      <c r="CY116">
        <v>0</v>
      </c>
    </row>
    <row r="117" spans="1:103" x14ac:dyDescent="0.3">
      <c r="A117" s="151">
        <v>384</v>
      </c>
      <c r="B117" s="176" t="s">
        <v>109</v>
      </c>
      <c r="C117" s="176"/>
      <c r="D117" s="176">
        <v>0</v>
      </c>
      <c r="E117" s="176">
        <v>0</v>
      </c>
      <c r="F117" s="176">
        <v>0</v>
      </c>
      <c r="G117" s="176"/>
      <c r="H117" s="176">
        <v>0</v>
      </c>
      <c r="I117" s="176">
        <v>0</v>
      </c>
      <c r="J117" s="176">
        <v>0</v>
      </c>
      <c r="K117" s="176">
        <v>0</v>
      </c>
      <c r="L117" s="176">
        <v>0</v>
      </c>
      <c r="M117" s="176">
        <v>0</v>
      </c>
      <c r="N117" s="176"/>
      <c r="O117" s="176">
        <v>0</v>
      </c>
      <c r="P117" s="176">
        <v>0</v>
      </c>
      <c r="Q117" s="176">
        <v>0</v>
      </c>
      <c r="R117" s="176">
        <v>0</v>
      </c>
      <c r="S117" s="176">
        <v>0</v>
      </c>
      <c r="T117" s="176"/>
      <c r="U117" s="176">
        <v>0</v>
      </c>
      <c r="V117" s="176">
        <v>0</v>
      </c>
      <c r="W117" s="176"/>
      <c r="X117" s="176">
        <v>0</v>
      </c>
      <c r="Y117" s="176">
        <v>0</v>
      </c>
      <c r="Z117" s="176">
        <v>0</v>
      </c>
      <c r="AA117" s="176">
        <v>0</v>
      </c>
      <c r="AB117" s="176">
        <v>0</v>
      </c>
      <c r="AC117" s="176">
        <v>0</v>
      </c>
      <c r="AD117" s="176">
        <v>0</v>
      </c>
      <c r="AE117" s="176">
        <v>0</v>
      </c>
      <c r="AF117" s="176">
        <v>0</v>
      </c>
      <c r="AG117" s="176">
        <v>0</v>
      </c>
      <c r="AH117" s="176">
        <v>0</v>
      </c>
      <c r="AI117" s="176">
        <v>0</v>
      </c>
      <c r="AJ117" s="176">
        <v>0</v>
      </c>
      <c r="AK117" s="176">
        <v>0</v>
      </c>
      <c r="AL117" s="176">
        <v>0</v>
      </c>
      <c r="AM117" s="176">
        <v>0</v>
      </c>
      <c r="AN117" s="176">
        <v>0</v>
      </c>
      <c r="AO117" s="176">
        <v>0</v>
      </c>
      <c r="AP117" s="176">
        <v>0</v>
      </c>
      <c r="AQ117" s="176">
        <v>0</v>
      </c>
      <c r="AR117" s="176">
        <v>0</v>
      </c>
      <c r="AS117" s="176">
        <v>0</v>
      </c>
      <c r="AT117" s="176">
        <v>0</v>
      </c>
      <c r="AU117" s="176">
        <v>0</v>
      </c>
      <c r="AV117" s="176">
        <v>0</v>
      </c>
      <c r="AW117" s="176">
        <v>0</v>
      </c>
      <c r="AX117" s="176">
        <v>0</v>
      </c>
      <c r="AY117" s="176"/>
      <c r="AZ117" s="176">
        <v>0</v>
      </c>
      <c r="BA117" s="176">
        <v>0</v>
      </c>
      <c r="BB117" s="176">
        <v>0</v>
      </c>
      <c r="BC117" s="176">
        <v>0</v>
      </c>
      <c r="BD117" s="176">
        <v>0</v>
      </c>
      <c r="BE117" s="176">
        <v>0</v>
      </c>
      <c r="BF117" s="176">
        <v>0</v>
      </c>
      <c r="BG117" s="176">
        <v>0</v>
      </c>
      <c r="BH117" s="176">
        <v>0</v>
      </c>
      <c r="BI117" s="176">
        <v>0</v>
      </c>
      <c r="BJ117" s="176">
        <v>0</v>
      </c>
      <c r="BK117" s="176">
        <v>0</v>
      </c>
      <c r="BL117" s="176">
        <v>0</v>
      </c>
      <c r="BM117" s="176">
        <v>0</v>
      </c>
      <c r="BN117" s="176">
        <v>0</v>
      </c>
      <c r="BO117" s="176">
        <v>0</v>
      </c>
      <c r="BP117" s="176">
        <v>0</v>
      </c>
      <c r="BQ117" s="176">
        <v>0</v>
      </c>
      <c r="BR117" s="176">
        <v>0</v>
      </c>
      <c r="BS117" s="176">
        <v>0</v>
      </c>
      <c r="BT117" s="176">
        <v>0</v>
      </c>
      <c r="BU117" s="176">
        <v>0</v>
      </c>
      <c r="BV117" s="176">
        <v>0</v>
      </c>
      <c r="BW117" s="176">
        <v>0</v>
      </c>
      <c r="BX117" s="176">
        <v>0</v>
      </c>
      <c r="BY117" s="176">
        <v>0</v>
      </c>
      <c r="BZ117" s="176">
        <v>0</v>
      </c>
      <c r="CA117" s="176">
        <v>0</v>
      </c>
      <c r="CB117" s="176">
        <v>0</v>
      </c>
      <c r="CC117" s="176">
        <v>0</v>
      </c>
      <c r="CD117" s="176">
        <v>0</v>
      </c>
      <c r="CE117" s="176">
        <v>0</v>
      </c>
      <c r="CF117" s="176">
        <v>0</v>
      </c>
      <c r="CG117" s="176">
        <v>0</v>
      </c>
      <c r="CH117" s="176">
        <v>0</v>
      </c>
      <c r="CI117" s="176">
        <v>0</v>
      </c>
      <c r="CJ117" s="176">
        <v>0</v>
      </c>
      <c r="CK117" s="176">
        <v>0</v>
      </c>
      <c r="CL117" s="176">
        <v>0</v>
      </c>
      <c r="CM117" s="176">
        <v>0</v>
      </c>
      <c r="CN117" s="176">
        <v>0</v>
      </c>
      <c r="CO117" s="176">
        <v>0</v>
      </c>
      <c r="CP117" s="176">
        <v>0</v>
      </c>
      <c r="CQ117" s="176">
        <v>0</v>
      </c>
      <c r="CR117" s="176">
        <v>0</v>
      </c>
      <c r="CS117" s="176">
        <v>0</v>
      </c>
      <c r="CT117" s="176">
        <v>0</v>
      </c>
      <c r="CU117" s="176">
        <v>0</v>
      </c>
      <c r="CV117">
        <v>0</v>
      </c>
      <c r="CW117">
        <v>0</v>
      </c>
      <c r="CX117">
        <v>0</v>
      </c>
      <c r="CY117">
        <v>0</v>
      </c>
    </row>
    <row r="118" spans="1:103" s="592" customFormat="1" x14ac:dyDescent="0.3">
      <c r="A118" s="591">
        <v>385</v>
      </c>
      <c r="B118" s="592" t="s">
        <v>100</v>
      </c>
      <c r="D118" s="592">
        <v>379690421</v>
      </c>
      <c r="E118" s="592">
        <v>63619689</v>
      </c>
      <c r="F118" s="592">
        <v>32561775</v>
      </c>
      <c r="H118" s="592">
        <v>75295285</v>
      </c>
      <c r="I118" s="592">
        <v>81925860</v>
      </c>
      <c r="J118" s="592">
        <v>80624450</v>
      </c>
      <c r="K118" s="592">
        <v>48535070</v>
      </c>
      <c r="L118" s="592">
        <v>87226008</v>
      </c>
      <c r="M118" s="592">
        <v>431010797</v>
      </c>
      <c r="N118" s="592">
        <v>593927815</v>
      </c>
      <c r="O118" s="592">
        <v>148787650</v>
      </c>
      <c r="P118" s="592">
        <v>507610303</v>
      </c>
      <c r="Q118" s="592">
        <v>85041800</v>
      </c>
      <c r="R118" s="592">
        <v>32782500</v>
      </c>
      <c r="S118" s="592">
        <v>138599955</v>
      </c>
      <c r="U118" s="592">
        <v>393436523</v>
      </c>
      <c r="V118" s="592">
        <v>289923187</v>
      </c>
      <c r="X118" s="592">
        <v>46068028</v>
      </c>
      <c r="Y118" s="592">
        <v>36519613</v>
      </c>
      <c r="Z118" s="592">
        <v>232168114</v>
      </c>
      <c r="AA118" s="592">
        <v>137658222</v>
      </c>
      <c r="AB118" s="592">
        <v>178965832</v>
      </c>
      <c r="AC118" s="592">
        <v>574476768</v>
      </c>
      <c r="AD118" s="592">
        <v>255192574</v>
      </c>
      <c r="AE118" s="592">
        <v>365987431</v>
      </c>
      <c r="AF118" s="592">
        <v>290477450</v>
      </c>
      <c r="AG118" s="592">
        <v>69359912</v>
      </c>
      <c r="AH118" s="592">
        <v>91764914</v>
      </c>
      <c r="AI118" s="592">
        <v>981498808</v>
      </c>
      <c r="AJ118" s="592">
        <v>88647369</v>
      </c>
      <c r="AK118" s="592">
        <v>929064688</v>
      </c>
      <c r="AL118" s="592">
        <v>132144033</v>
      </c>
      <c r="AM118" s="592">
        <v>441774752</v>
      </c>
      <c r="AN118" s="592">
        <v>18912252</v>
      </c>
      <c r="AO118" s="592">
        <v>32241377</v>
      </c>
      <c r="AP118" s="592">
        <v>142776007</v>
      </c>
      <c r="AQ118" s="592">
        <v>41090097</v>
      </c>
      <c r="AR118" s="592">
        <v>740987045</v>
      </c>
      <c r="AS118" s="592">
        <v>89763116</v>
      </c>
      <c r="AT118" s="592">
        <v>270382084</v>
      </c>
      <c r="AU118" s="592">
        <v>180917208</v>
      </c>
      <c r="AV118" s="592">
        <v>307256613</v>
      </c>
      <c r="AW118" s="592">
        <v>62803327</v>
      </c>
      <c r="AX118" s="592">
        <v>108966096</v>
      </c>
      <c r="AZ118" s="592">
        <v>660970763</v>
      </c>
      <c r="BA118" s="592">
        <v>163253891</v>
      </c>
      <c r="BB118" s="592">
        <v>421677489</v>
      </c>
      <c r="BC118" s="592">
        <v>65758764</v>
      </c>
      <c r="BD118" s="592">
        <v>97880245</v>
      </c>
      <c r="BE118" s="592">
        <v>81811175</v>
      </c>
      <c r="BF118" s="592">
        <v>234516122</v>
      </c>
      <c r="BG118" s="592">
        <v>115950091</v>
      </c>
      <c r="BH118" s="592">
        <v>29240869</v>
      </c>
      <c r="BI118" s="592">
        <v>73201034</v>
      </c>
      <c r="BJ118" s="592">
        <v>82977400</v>
      </c>
      <c r="BK118" s="592">
        <v>3156555550</v>
      </c>
      <c r="BL118" s="592">
        <v>29786327</v>
      </c>
      <c r="BM118" s="592">
        <v>158599180</v>
      </c>
      <c r="BN118" s="592">
        <v>306418376</v>
      </c>
      <c r="BO118" s="592">
        <v>173610626</v>
      </c>
      <c r="BP118" s="592">
        <v>1086103894</v>
      </c>
      <c r="BQ118" s="592">
        <v>55279423</v>
      </c>
      <c r="BR118" s="592">
        <v>336451618</v>
      </c>
      <c r="BS118" s="592">
        <v>364717193</v>
      </c>
      <c r="BT118" s="592">
        <v>26122098</v>
      </c>
      <c r="BU118" s="592">
        <v>84657554</v>
      </c>
      <c r="BV118" s="592">
        <v>119147041</v>
      </c>
      <c r="BW118" s="592">
        <v>25234256</v>
      </c>
      <c r="BX118" s="592">
        <v>108163356</v>
      </c>
      <c r="BY118" s="592">
        <v>358318101</v>
      </c>
      <c r="BZ118" s="592">
        <v>65319853</v>
      </c>
      <c r="CA118" s="592">
        <v>293444228</v>
      </c>
      <c r="CB118" s="592">
        <v>72819095</v>
      </c>
      <c r="CC118" s="592">
        <v>167399053</v>
      </c>
      <c r="CD118" s="592">
        <v>146937141</v>
      </c>
      <c r="CE118" s="592">
        <v>198150235</v>
      </c>
      <c r="CF118" s="592">
        <v>159785717</v>
      </c>
      <c r="CG118" s="592">
        <v>194561657</v>
      </c>
      <c r="CH118" s="592">
        <v>73584556</v>
      </c>
      <c r="CI118" s="592">
        <v>94993768</v>
      </c>
      <c r="CJ118" s="592">
        <v>92161484</v>
      </c>
      <c r="CK118" s="592">
        <v>138788174</v>
      </c>
      <c r="CL118" s="592">
        <v>91167252</v>
      </c>
      <c r="CM118" s="592">
        <v>99081666</v>
      </c>
      <c r="CN118" s="592">
        <v>7752087</v>
      </c>
      <c r="CO118" s="592">
        <v>454579579</v>
      </c>
      <c r="CP118" s="592">
        <v>73905217</v>
      </c>
      <c r="CQ118" s="592">
        <v>2444834863</v>
      </c>
      <c r="CR118" s="592">
        <v>48847662</v>
      </c>
      <c r="CS118" s="592">
        <v>38546615</v>
      </c>
      <c r="CT118" s="592">
        <v>241262382</v>
      </c>
      <c r="CU118" s="592">
        <v>274146720</v>
      </c>
      <c r="CV118" s="592">
        <v>106705610</v>
      </c>
      <c r="CW118" s="592">
        <v>126821355</v>
      </c>
      <c r="CX118" s="592">
        <v>89374875</v>
      </c>
      <c r="CY118" s="592">
        <v>31773086</v>
      </c>
    </row>
    <row r="119" spans="1:103" x14ac:dyDescent="0.3">
      <c r="A119" s="151">
        <v>386</v>
      </c>
      <c r="B119" s="176" t="s">
        <v>170</v>
      </c>
      <c r="C119" s="176"/>
      <c r="D119" s="176">
        <v>0</v>
      </c>
      <c r="E119" s="176">
        <v>4237410</v>
      </c>
      <c r="F119" s="176">
        <v>0</v>
      </c>
      <c r="G119" s="176"/>
      <c r="H119" s="176">
        <v>0</v>
      </c>
      <c r="I119" s="176">
        <v>0</v>
      </c>
      <c r="J119" s="176">
        <v>543140</v>
      </c>
      <c r="K119" s="176">
        <v>0</v>
      </c>
      <c r="L119" s="176">
        <v>0</v>
      </c>
      <c r="M119" s="176">
        <v>0</v>
      </c>
      <c r="N119" s="176"/>
      <c r="O119" s="176">
        <v>257315</v>
      </c>
      <c r="P119" s="176">
        <v>0</v>
      </c>
      <c r="Q119" s="176">
        <v>0</v>
      </c>
      <c r="R119" s="176">
        <v>0</v>
      </c>
      <c r="S119" s="176">
        <v>0</v>
      </c>
      <c r="T119" s="176"/>
      <c r="U119" s="176">
        <v>700000</v>
      </c>
      <c r="V119" s="176">
        <v>0</v>
      </c>
      <c r="W119" s="176"/>
      <c r="X119" s="176">
        <v>0</v>
      </c>
      <c r="Y119" s="176">
        <v>0</v>
      </c>
      <c r="Z119" s="176">
        <v>14781390</v>
      </c>
      <c r="AA119" s="176">
        <v>10698008</v>
      </c>
      <c r="AB119" s="176">
        <v>7534375</v>
      </c>
      <c r="AC119" s="176">
        <v>0</v>
      </c>
      <c r="AD119" s="176">
        <v>0</v>
      </c>
      <c r="AE119" s="176">
        <v>0</v>
      </c>
      <c r="AF119" s="176">
        <v>0</v>
      </c>
      <c r="AG119" s="176">
        <v>0</v>
      </c>
      <c r="AH119" s="176">
        <v>154032</v>
      </c>
      <c r="AI119" s="176">
        <v>0</v>
      </c>
      <c r="AJ119" s="176">
        <v>8379</v>
      </c>
      <c r="AK119" s="176">
        <v>0</v>
      </c>
      <c r="AL119" s="176">
        <v>150978</v>
      </c>
      <c r="AM119" s="176">
        <v>111419381</v>
      </c>
      <c r="AN119" s="176">
        <v>144670</v>
      </c>
      <c r="AO119" s="176">
        <v>0</v>
      </c>
      <c r="AP119" s="176">
        <v>1510420</v>
      </c>
      <c r="AQ119" s="176">
        <v>125000</v>
      </c>
      <c r="AR119" s="176">
        <v>0</v>
      </c>
      <c r="AS119" s="176">
        <v>10847</v>
      </c>
      <c r="AT119" s="176">
        <v>0</v>
      </c>
      <c r="AU119" s="176">
        <v>0</v>
      </c>
      <c r="AV119" s="176">
        <v>0</v>
      </c>
      <c r="AW119" s="176">
        <v>1289184</v>
      </c>
      <c r="AX119" s="176">
        <v>0</v>
      </c>
      <c r="AY119" s="176"/>
      <c r="AZ119" s="176">
        <v>125000</v>
      </c>
      <c r="BA119" s="176">
        <v>0</v>
      </c>
      <c r="BB119" s="176">
        <v>9715659</v>
      </c>
      <c r="BC119" s="176">
        <v>100000</v>
      </c>
      <c r="BD119" s="176">
        <v>0</v>
      </c>
      <c r="BE119" s="176">
        <v>80000</v>
      </c>
      <c r="BF119" s="176">
        <v>0</v>
      </c>
      <c r="BG119" s="176">
        <v>0</v>
      </c>
      <c r="BH119" s="176">
        <v>0</v>
      </c>
      <c r="BI119" s="176">
        <v>0</v>
      </c>
      <c r="BJ119" s="176">
        <v>0</v>
      </c>
      <c r="BK119" s="176">
        <v>0</v>
      </c>
      <c r="BL119" s="176">
        <v>0</v>
      </c>
      <c r="BM119" s="176">
        <v>0</v>
      </c>
      <c r="BN119" s="176">
        <v>0</v>
      </c>
      <c r="BO119" s="176">
        <v>2721868</v>
      </c>
      <c r="BP119" s="176">
        <v>0</v>
      </c>
      <c r="BQ119" s="176">
        <v>0</v>
      </c>
      <c r="BR119" s="176">
        <v>875683</v>
      </c>
      <c r="BS119" s="176">
        <v>445354</v>
      </c>
      <c r="BT119" s="176">
        <v>118475</v>
      </c>
      <c r="BU119" s="176">
        <v>100000</v>
      </c>
      <c r="BV119" s="176">
        <v>0</v>
      </c>
      <c r="BW119" s="176">
        <v>0</v>
      </c>
      <c r="BX119" s="176">
        <v>0</v>
      </c>
      <c r="BY119" s="176">
        <v>469569</v>
      </c>
      <c r="BZ119" s="176">
        <v>37886</v>
      </c>
      <c r="CA119" s="176">
        <v>0</v>
      </c>
      <c r="CB119" s="176">
        <v>0</v>
      </c>
      <c r="CC119" s="176">
        <v>0</v>
      </c>
      <c r="CD119" s="176">
        <v>17147736</v>
      </c>
      <c r="CE119" s="176">
        <v>0</v>
      </c>
      <c r="CF119" s="176">
        <v>0</v>
      </c>
      <c r="CG119" s="176">
        <v>0</v>
      </c>
      <c r="CH119" s="176">
        <v>0</v>
      </c>
      <c r="CI119" s="176">
        <v>408406</v>
      </c>
      <c r="CJ119" s="176">
        <v>420413</v>
      </c>
      <c r="CK119" s="176">
        <v>0</v>
      </c>
      <c r="CL119" s="176">
        <v>0</v>
      </c>
      <c r="CM119" s="176">
        <v>6200000</v>
      </c>
      <c r="CN119" s="176">
        <v>0</v>
      </c>
      <c r="CO119" s="176">
        <v>0</v>
      </c>
      <c r="CP119" s="176">
        <v>0</v>
      </c>
      <c r="CQ119" s="176">
        <v>446037432</v>
      </c>
      <c r="CR119" s="176">
        <v>0</v>
      </c>
      <c r="CS119" s="176">
        <v>440865</v>
      </c>
      <c r="CT119" s="176">
        <v>0</v>
      </c>
      <c r="CU119" s="176">
        <v>0</v>
      </c>
      <c r="CV119">
        <v>0</v>
      </c>
      <c r="CW119">
        <v>0</v>
      </c>
      <c r="CX119">
        <v>290000</v>
      </c>
      <c r="CY119">
        <v>0</v>
      </c>
    </row>
    <row r="120" spans="1:103" x14ac:dyDescent="0.3">
      <c r="A120" s="151">
        <v>387</v>
      </c>
      <c r="B120" s="176" t="s">
        <v>171</v>
      </c>
      <c r="C120" s="176"/>
      <c r="D120" s="176">
        <v>0</v>
      </c>
      <c r="E120" s="176">
        <v>4549857</v>
      </c>
      <c r="F120" s="176">
        <v>0</v>
      </c>
      <c r="G120" s="176"/>
      <c r="H120" s="176">
        <v>0</v>
      </c>
      <c r="I120" s="176">
        <v>0</v>
      </c>
      <c r="J120" s="176">
        <v>543140</v>
      </c>
      <c r="K120" s="176">
        <v>0</v>
      </c>
      <c r="L120" s="176">
        <v>0</v>
      </c>
      <c r="M120" s="176">
        <v>0</v>
      </c>
      <c r="N120" s="176">
        <v>60445</v>
      </c>
      <c r="O120" s="176">
        <v>0</v>
      </c>
      <c r="P120" s="176">
        <v>0</v>
      </c>
      <c r="Q120" s="176">
        <v>0</v>
      </c>
      <c r="R120" s="176">
        <v>0</v>
      </c>
      <c r="S120" s="176">
        <v>405000</v>
      </c>
      <c r="T120" s="176"/>
      <c r="U120" s="176">
        <v>0</v>
      </c>
      <c r="V120" s="176">
        <v>152460</v>
      </c>
      <c r="W120" s="176"/>
      <c r="X120" s="176">
        <v>801248</v>
      </c>
      <c r="Y120" s="176">
        <v>0</v>
      </c>
      <c r="Z120" s="176">
        <v>14266055</v>
      </c>
      <c r="AA120" s="176">
        <v>13334401</v>
      </c>
      <c r="AB120" s="176">
        <v>7404375</v>
      </c>
      <c r="AC120" s="176">
        <v>8770824</v>
      </c>
      <c r="AD120" s="176">
        <v>144385</v>
      </c>
      <c r="AE120" s="176">
        <v>0</v>
      </c>
      <c r="AF120" s="176">
        <v>933100</v>
      </c>
      <c r="AG120" s="176">
        <v>372892</v>
      </c>
      <c r="AH120" s="176">
        <v>0</v>
      </c>
      <c r="AI120" s="176">
        <v>0</v>
      </c>
      <c r="AJ120" s="176">
        <v>499739</v>
      </c>
      <c r="AK120" s="176">
        <v>0</v>
      </c>
      <c r="AL120" s="176">
        <v>0</v>
      </c>
      <c r="AM120" s="176">
        <v>111419381</v>
      </c>
      <c r="AN120" s="176">
        <v>0</v>
      </c>
      <c r="AO120" s="176">
        <v>0</v>
      </c>
      <c r="AP120" s="176">
        <v>1510420</v>
      </c>
      <c r="AQ120" s="176">
        <v>0</v>
      </c>
      <c r="AR120" s="176">
        <v>0</v>
      </c>
      <c r="AS120" s="176">
        <v>0</v>
      </c>
      <c r="AT120" s="176">
        <v>0</v>
      </c>
      <c r="AU120" s="176">
        <v>0</v>
      </c>
      <c r="AV120" s="176">
        <v>2702578</v>
      </c>
      <c r="AW120" s="176">
        <v>1289184</v>
      </c>
      <c r="AX120" s="176">
        <v>0</v>
      </c>
      <c r="AY120" s="176"/>
      <c r="AZ120" s="176">
        <v>0</v>
      </c>
      <c r="BA120" s="176">
        <v>569993</v>
      </c>
      <c r="BB120" s="176">
        <v>10125145</v>
      </c>
      <c r="BC120" s="176">
        <v>0</v>
      </c>
      <c r="BD120" s="176">
        <v>0</v>
      </c>
      <c r="BE120" s="176">
        <v>0</v>
      </c>
      <c r="BF120" s="176">
        <v>0</v>
      </c>
      <c r="BG120" s="176">
        <v>0</v>
      </c>
      <c r="BH120" s="176">
        <v>0</v>
      </c>
      <c r="BI120" s="176">
        <v>0</v>
      </c>
      <c r="BJ120" s="176">
        <v>1491487</v>
      </c>
      <c r="BK120" s="176">
        <v>0</v>
      </c>
      <c r="BL120" s="176">
        <v>0</v>
      </c>
      <c r="BM120" s="176">
        <v>0</v>
      </c>
      <c r="BN120" s="176">
        <v>0</v>
      </c>
      <c r="BO120" s="176">
        <v>2780268</v>
      </c>
      <c r="BP120" s="176">
        <v>0</v>
      </c>
      <c r="BQ120" s="176">
        <v>0</v>
      </c>
      <c r="BR120" s="176">
        <v>0</v>
      </c>
      <c r="BS120" s="176">
        <v>0</v>
      </c>
      <c r="BT120" s="176">
        <v>0</v>
      </c>
      <c r="BU120" s="176">
        <v>0</v>
      </c>
      <c r="BV120" s="176">
        <v>845788</v>
      </c>
      <c r="BW120" s="176">
        <v>20000</v>
      </c>
      <c r="BX120" s="176">
        <v>0</v>
      </c>
      <c r="BY120" s="176">
        <v>0</v>
      </c>
      <c r="BZ120" s="176">
        <v>0</v>
      </c>
      <c r="CA120" s="176">
        <v>1880000</v>
      </c>
      <c r="CB120" s="176">
        <v>0</v>
      </c>
      <c r="CC120" s="176">
        <v>0</v>
      </c>
      <c r="CD120" s="176">
        <v>17311149</v>
      </c>
      <c r="CE120" s="176">
        <v>1695797</v>
      </c>
      <c r="CF120" s="176">
        <v>0</v>
      </c>
      <c r="CG120" s="176">
        <v>0</v>
      </c>
      <c r="CH120" s="176">
        <v>0</v>
      </c>
      <c r="CI120" s="176">
        <v>2352460</v>
      </c>
      <c r="CJ120" s="176">
        <v>450412</v>
      </c>
      <c r="CK120" s="176">
        <v>277917</v>
      </c>
      <c r="CL120" s="176">
        <v>47346</v>
      </c>
      <c r="CM120" s="176">
        <v>6770150</v>
      </c>
      <c r="CN120" s="176">
        <v>0</v>
      </c>
      <c r="CO120" s="176">
        <v>991908</v>
      </c>
      <c r="CP120" s="176">
        <v>0</v>
      </c>
      <c r="CQ120" s="176">
        <v>445587432</v>
      </c>
      <c r="CR120" s="176">
        <v>52</v>
      </c>
      <c r="CS120" s="176">
        <v>475865</v>
      </c>
      <c r="CT120" s="176">
        <v>0</v>
      </c>
      <c r="CU120" s="176">
        <v>1431259</v>
      </c>
      <c r="CV120">
        <v>3945000</v>
      </c>
      <c r="CW120">
        <v>0</v>
      </c>
      <c r="CX120">
        <v>298487</v>
      </c>
      <c r="CY120">
        <v>50000</v>
      </c>
    </row>
    <row r="121" spans="1:103" x14ac:dyDescent="0.3">
      <c r="A121" s="151">
        <v>388</v>
      </c>
      <c r="B121" s="176" t="s">
        <v>165</v>
      </c>
      <c r="C121" s="176"/>
      <c r="D121" s="176">
        <v>185011006</v>
      </c>
      <c r="E121" s="176">
        <v>45178597</v>
      </c>
      <c r="F121" s="176">
        <v>19029028</v>
      </c>
      <c r="G121" s="176"/>
      <c r="H121" s="176">
        <v>44182187</v>
      </c>
      <c r="I121" s="176">
        <v>36254438</v>
      </c>
      <c r="J121" s="176">
        <v>67312885</v>
      </c>
      <c r="K121" s="176">
        <v>28811732</v>
      </c>
      <c r="L121" s="176">
        <v>49626644</v>
      </c>
      <c r="M121" s="176">
        <v>253143938</v>
      </c>
      <c r="N121" s="176">
        <v>476955072</v>
      </c>
      <c r="O121" s="176">
        <v>99318671</v>
      </c>
      <c r="P121" s="176">
        <v>307116214</v>
      </c>
      <c r="Q121" s="176">
        <v>104384525</v>
      </c>
      <c r="R121" s="176">
        <v>16702241</v>
      </c>
      <c r="S121" s="176">
        <v>142360590</v>
      </c>
      <c r="T121" s="176"/>
      <c r="U121" s="176">
        <v>209258095</v>
      </c>
      <c r="V121" s="176">
        <v>136310359</v>
      </c>
      <c r="W121" s="176"/>
      <c r="X121" s="176">
        <v>19534402</v>
      </c>
      <c r="Y121" s="176">
        <v>25326355</v>
      </c>
      <c r="Z121" s="176">
        <v>136529360</v>
      </c>
      <c r="AA121" s="176">
        <v>68323776</v>
      </c>
      <c r="AB121" s="176">
        <v>121310523</v>
      </c>
      <c r="AC121" s="176">
        <v>338343051</v>
      </c>
      <c r="AD121" s="176">
        <v>72576329</v>
      </c>
      <c r="AE121" s="176">
        <v>139927644</v>
      </c>
      <c r="AF121" s="176">
        <v>152776679</v>
      </c>
      <c r="AG121" s="176">
        <v>63504640</v>
      </c>
      <c r="AH121" s="176">
        <v>67496974</v>
      </c>
      <c r="AI121" s="176">
        <v>541088985</v>
      </c>
      <c r="AJ121" s="176">
        <v>62435552</v>
      </c>
      <c r="AK121" s="176">
        <v>476825564</v>
      </c>
      <c r="AL121" s="176">
        <v>96564392</v>
      </c>
      <c r="AM121" s="176">
        <v>288604567</v>
      </c>
      <c r="AN121" s="176">
        <v>22508436</v>
      </c>
      <c r="AO121" s="176">
        <v>17846863</v>
      </c>
      <c r="AP121" s="176">
        <v>64350331</v>
      </c>
      <c r="AQ121" s="176">
        <v>23777284</v>
      </c>
      <c r="AR121" s="176">
        <v>657946240</v>
      </c>
      <c r="AS121" s="176">
        <v>69510821</v>
      </c>
      <c r="AT121" s="176">
        <v>155371972</v>
      </c>
      <c r="AU121" s="176">
        <v>109293149</v>
      </c>
      <c r="AV121" s="176">
        <v>199393784</v>
      </c>
      <c r="AW121" s="176">
        <v>26982321</v>
      </c>
      <c r="AX121" s="176">
        <v>51542353</v>
      </c>
      <c r="AY121" s="176"/>
      <c r="AZ121" s="176">
        <v>242450577</v>
      </c>
      <c r="BA121" s="176">
        <v>64848895</v>
      </c>
      <c r="BB121" s="176">
        <v>263060780</v>
      </c>
      <c r="BC121" s="176">
        <v>18098745</v>
      </c>
      <c r="BD121" s="176">
        <v>74909217</v>
      </c>
      <c r="BE121" s="176">
        <v>75162741</v>
      </c>
      <c r="BF121" s="176">
        <v>121494391</v>
      </c>
      <c r="BG121" s="176">
        <v>69218306</v>
      </c>
      <c r="BH121" s="176">
        <v>30034675</v>
      </c>
      <c r="BI121" s="176">
        <v>35153450</v>
      </c>
      <c r="BJ121" s="176">
        <v>64324539</v>
      </c>
      <c r="BK121" s="176">
        <v>1990845316</v>
      </c>
      <c r="BL121" s="176">
        <v>23492051</v>
      </c>
      <c r="BM121" s="176">
        <v>33295833</v>
      </c>
      <c r="BN121" s="176">
        <v>160940541</v>
      </c>
      <c r="BO121" s="176">
        <v>106563865</v>
      </c>
      <c r="BP121" s="176">
        <v>392775620</v>
      </c>
      <c r="BQ121" s="176">
        <v>34628860</v>
      </c>
      <c r="BR121" s="176">
        <v>237764369</v>
      </c>
      <c r="BS121" s="176">
        <v>320947463</v>
      </c>
      <c r="BT121" s="176">
        <v>24137538</v>
      </c>
      <c r="BU121" s="176">
        <v>55956406</v>
      </c>
      <c r="BV121" s="176">
        <v>98913835</v>
      </c>
      <c r="BW121" s="176">
        <v>16334592</v>
      </c>
      <c r="BX121" s="176">
        <v>65637329</v>
      </c>
      <c r="BY121" s="176">
        <v>187878837</v>
      </c>
      <c r="BZ121" s="176">
        <v>30521999</v>
      </c>
      <c r="CA121" s="176">
        <v>174507911</v>
      </c>
      <c r="CB121" s="176">
        <v>55794750</v>
      </c>
      <c r="CC121" s="176">
        <v>144364974</v>
      </c>
      <c r="CD121" s="176">
        <v>98832113</v>
      </c>
      <c r="CE121" s="176">
        <v>155658659</v>
      </c>
      <c r="CF121" s="176">
        <v>80582906</v>
      </c>
      <c r="CG121" s="176">
        <v>86287105</v>
      </c>
      <c r="CH121" s="176">
        <v>47856202</v>
      </c>
      <c r="CI121" s="176">
        <v>71579084</v>
      </c>
      <c r="CJ121" s="176">
        <v>58900616</v>
      </c>
      <c r="CK121" s="176">
        <v>92471254</v>
      </c>
      <c r="CL121" s="176">
        <v>25615224</v>
      </c>
      <c r="CM121" s="176">
        <v>62566736</v>
      </c>
      <c r="CN121" s="176">
        <v>7646460</v>
      </c>
      <c r="CO121" s="176">
        <v>328055812</v>
      </c>
      <c r="CP121" s="176">
        <v>49605988</v>
      </c>
      <c r="CQ121" s="176">
        <v>1865729933</v>
      </c>
      <c r="CR121" s="176">
        <v>32814602</v>
      </c>
      <c r="CS121" s="176">
        <v>18074004</v>
      </c>
      <c r="CT121" s="176">
        <v>62839015</v>
      </c>
      <c r="CU121" s="176">
        <v>129574267</v>
      </c>
      <c r="CV121">
        <v>83649826</v>
      </c>
      <c r="CW121">
        <v>105156718</v>
      </c>
      <c r="CX121">
        <v>40271024</v>
      </c>
      <c r="CY121">
        <v>27784383</v>
      </c>
    </row>
    <row r="122" spans="1:103" x14ac:dyDescent="0.3">
      <c r="A122" s="151">
        <v>389</v>
      </c>
      <c r="B122" s="176" t="s">
        <v>172</v>
      </c>
      <c r="C122" s="176"/>
      <c r="D122" s="176">
        <v>0</v>
      </c>
      <c r="E122" s="176">
        <v>0</v>
      </c>
      <c r="F122" s="176">
        <v>0</v>
      </c>
      <c r="G122" s="176"/>
      <c r="H122" s="176">
        <v>0</v>
      </c>
      <c r="I122" s="176">
        <v>0</v>
      </c>
      <c r="J122" s="176">
        <v>0</v>
      </c>
      <c r="K122" s="176">
        <v>0</v>
      </c>
      <c r="L122" s="176">
        <v>0</v>
      </c>
      <c r="M122" s="176">
        <v>0</v>
      </c>
      <c r="N122" s="176"/>
      <c r="O122" s="176">
        <v>0</v>
      </c>
      <c r="P122" s="176">
        <v>0</v>
      </c>
      <c r="Q122" s="176">
        <v>0</v>
      </c>
      <c r="R122" s="176">
        <v>0</v>
      </c>
      <c r="S122" s="176">
        <v>0</v>
      </c>
      <c r="T122" s="176"/>
      <c r="U122" s="176">
        <v>0</v>
      </c>
      <c r="V122" s="176">
        <v>0</v>
      </c>
      <c r="W122" s="176"/>
      <c r="X122" s="176">
        <v>0</v>
      </c>
      <c r="Y122" s="176">
        <v>0</v>
      </c>
      <c r="Z122" s="176">
        <v>0</v>
      </c>
      <c r="AA122" s="176">
        <v>0</v>
      </c>
      <c r="AB122" s="176">
        <v>0</v>
      </c>
      <c r="AC122" s="176">
        <v>0</v>
      </c>
      <c r="AD122" s="176">
        <v>0</v>
      </c>
      <c r="AE122" s="176">
        <v>0</v>
      </c>
      <c r="AF122" s="176">
        <v>0</v>
      </c>
      <c r="AG122" s="176">
        <v>0</v>
      </c>
      <c r="AH122" s="176">
        <v>0</v>
      </c>
      <c r="AI122" s="176">
        <v>0</v>
      </c>
      <c r="AJ122" s="176">
        <v>-1241318</v>
      </c>
      <c r="AK122" s="176">
        <v>0</v>
      </c>
      <c r="AL122" s="176">
        <v>0</v>
      </c>
      <c r="AM122" s="176">
        <v>0</v>
      </c>
      <c r="AN122" s="176">
        <v>0</v>
      </c>
      <c r="AO122" s="176">
        <v>0</v>
      </c>
      <c r="AP122" s="176">
        <v>0</v>
      </c>
      <c r="AQ122" s="176">
        <v>0</v>
      </c>
      <c r="AR122" s="176">
        <v>0</v>
      </c>
      <c r="AS122" s="176">
        <v>0</v>
      </c>
      <c r="AT122" s="176">
        <v>0</v>
      </c>
      <c r="AU122" s="176">
        <v>91679</v>
      </c>
      <c r="AV122" s="176">
        <v>0</v>
      </c>
      <c r="AW122" s="176">
        <v>0</v>
      </c>
      <c r="AX122" s="176">
        <v>0</v>
      </c>
      <c r="AY122" s="176"/>
      <c r="AZ122" s="176">
        <v>0</v>
      </c>
      <c r="BA122" s="176">
        <v>0</v>
      </c>
      <c r="BB122" s="176">
        <v>0</v>
      </c>
      <c r="BC122" s="176">
        <v>0</v>
      </c>
      <c r="BD122" s="176">
        <v>0</v>
      </c>
      <c r="BE122" s="176">
        <v>0</v>
      </c>
      <c r="BF122" s="176">
        <v>0</v>
      </c>
      <c r="BG122" s="176">
        <v>0</v>
      </c>
      <c r="BH122" s="176">
        <v>0</v>
      </c>
      <c r="BI122" s="176">
        <v>0</v>
      </c>
      <c r="BJ122" s="176">
        <v>0</v>
      </c>
      <c r="BK122" s="176">
        <v>0</v>
      </c>
      <c r="BL122" s="176">
        <v>0</v>
      </c>
      <c r="BM122" s="176">
        <v>0</v>
      </c>
      <c r="BN122" s="176">
        <v>0</v>
      </c>
      <c r="BO122" s="176">
        <v>1675797</v>
      </c>
      <c r="BP122" s="176">
        <v>350000000</v>
      </c>
      <c r="BQ122" s="176">
        <v>0</v>
      </c>
      <c r="BR122" s="176">
        <v>0</v>
      </c>
      <c r="BS122" s="176">
        <v>0</v>
      </c>
      <c r="BT122" s="176">
        <v>0</v>
      </c>
      <c r="BU122" s="176">
        <v>0</v>
      </c>
      <c r="BV122" s="176">
        <v>0</v>
      </c>
      <c r="BW122" s="176">
        <v>0</v>
      </c>
      <c r="BX122" s="176">
        <v>0</v>
      </c>
      <c r="BY122" s="176">
        <v>0</v>
      </c>
      <c r="BZ122" s="176">
        <v>0</v>
      </c>
      <c r="CA122" s="176">
        <v>0</v>
      </c>
      <c r="CB122" s="176">
        <v>0</v>
      </c>
      <c r="CC122" s="176">
        <v>0</v>
      </c>
      <c r="CD122" s="176">
        <v>0</v>
      </c>
      <c r="CE122" s="176">
        <v>0</v>
      </c>
      <c r="CF122" s="176">
        <v>0</v>
      </c>
      <c r="CG122" s="176">
        <v>0</v>
      </c>
      <c r="CH122" s="176">
        <v>0</v>
      </c>
      <c r="CI122" s="176">
        <v>3300000</v>
      </c>
      <c r="CJ122" s="176">
        <v>0</v>
      </c>
      <c r="CK122" s="176">
        <v>-9949288</v>
      </c>
      <c r="CL122" s="176">
        <v>403619</v>
      </c>
      <c r="CM122" s="176">
        <v>0</v>
      </c>
      <c r="CN122" s="176">
        <v>0</v>
      </c>
      <c r="CO122" s="176">
        <v>0</v>
      </c>
      <c r="CP122" s="176">
        <v>0</v>
      </c>
      <c r="CQ122" s="176">
        <v>0</v>
      </c>
      <c r="CR122" s="176">
        <v>0</v>
      </c>
      <c r="CS122" s="176">
        <v>0</v>
      </c>
      <c r="CT122" s="176">
        <v>0</v>
      </c>
      <c r="CU122" s="176">
        <v>0</v>
      </c>
      <c r="CV122">
        <v>0</v>
      </c>
      <c r="CW122">
        <v>0</v>
      </c>
      <c r="CX122">
        <v>0</v>
      </c>
      <c r="CY122">
        <v>0</v>
      </c>
    </row>
    <row r="123" spans="1:103" x14ac:dyDescent="0.3">
      <c r="A123" s="151">
        <v>391</v>
      </c>
      <c r="B123" s="176" t="s">
        <v>177</v>
      </c>
      <c r="C123" s="176"/>
      <c r="D123" s="176">
        <v>11935813</v>
      </c>
      <c r="E123" s="176">
        <v>4283133</v>
      </c>
      <c r="F123" s="176">
        <v>1117685</v>
      </c>
      <c r="G123" s="176"/>
      <c r="H123" s="176">
        <v>2665626</v>
      </c>
      <c r="I123" s="176">
        <v>3365050</v>
      </c>
      <c r="J123" s="176">
        <v>7212224</v>
      </c>
      <c r="K123" s="176">
        <v>3781934</v>
      </c>
      <c r="L123" s="176">
        <v>7393724</v>
      </c>
      <c r="M123" s="176">
        <v>14593199</v>
      </c>
      <c r="N123" s="176">
        <v>23511914</v>
      </c>
      <c r="O123" s="176">
        <v>5397494</v>
      </c>
      <c r="P123" s="176">
        <v>21953009</v>
      </c>
      <c r="Q123" s="176">
        <v>5124980</v>
      </c>
      <c r="R123" s="176">
        <v>1499965</v>
      </c>
      <c r="S123" s="176">
        <v>11573033</v>
      </c>
      <c r="T123" s="176"/>
      <c r="U123" s="176">
        <v>18655859</v>
      </c>
      <c r="V123" s="176">
        <v>10058054</v>
      </c>
      <c r="W123" s="176"/>
      <c r="X123" s="176">
        <v>1450335</v>
      </c>
      <c r="Y123" s="176">
        <v>2451618</v>
      </c>
      <c r="Z123" s="176">
        <v>11612772</v>
      </c>
      <c r="AA123" s="176">
        <v>7223150</v>
      </c>
      <c r="AB123" s="176">
        <v>16454141</v>
      </c>
      <c r="AC123" s="176">
        <v>36417479</v>
      </c>
      <c r="AD123" s="176">
        <v>3853490</v>
      </c>
      <c r="AE123" s="176">
        <v>18897386</v>
      </c>
      <c r="AF123" s="176">
        <v>17394028</v>
      </c>
      <c r="AG123" s="176">
        <v>6283543</v>
      </c>
      <c r="AH123" s="176">
        <v>2558680</v>
      </c>
      <c r="AI123" s="176">
        <v>41609332</v>
      </c>
      <c r="AJ123" s="176">
        <v>8125853</v>
      </c>
      <c r="AK123" s="176">
        <v>38623754</v>
      </c>
      <c r="AL123" s="176">
        <v>6500111</v>
      </c>
      <c r="AM123" s="176">
        <v>14873068</v>
      </c>
      <c r="AN123" s="176">
        <v>1280183</v>
      </c>
      <c r="AO123" s="176">
        <v>1336753</v>
      </c>
      <c r="AP123" s="176">
        <v>5287119</v>
      </c>
      <c r="AQ123" s="176">
        <v>2146656</v>
      </c>
      <c r="AR123" s="176">
        <v>59038126</v>
      </c>
      <c r="AS123" s="176">
        <v>6988962</v>
      </c>
      <c r="AT123" s="176">
        <v>17550550</v>
      </c>
      <c r="AU123" s="176">
        <v>8778810</v>
      </c>
      <c r="AV123" s="176">
        <v>13100770</v>
      </c>
      <c r="AW123" s="176">
        <v>2954146</v>
      </c>
      <c r="AX123" s="176">
        <v>5082927</v>
      </c>
      <c r="AY123" s="176"/>
      <c r="AZ123" s="176">
        <v>53325762</v>
      </c>
      <c r="BA123" s="176">
        <v>6563806</v>
      </c>
      <c r="BB123" s="176">
        <v>35306220</v>
      </c>
      <c r="BC123" s="176">
        <v>4217861</v>
      </c>
      <c r="BD123" s="176">
        <v>8794315</v>
      </c>
      <c r="BE123" s="176">
        <v>7196844</v>
      </c>
      <c r="BF123" s="176">
        <v>9379523</v>
      </c>
      <c r="BG123" s="176">
        <v>4643313</v>
      </c>
      <c r="BH123" s="176">
        <v>2236301</v>
      </c>
      <c r="BI123" s="176">
        <v>2394733</v>
      </c>
      <c r="BJ123" s="176">
        <v>6003145</v>
      </c>
      <c r="BK123" s="176">
        <v>180518392</v>
      </c>
      <c r="BL123" s="176">
        <v>1889967</v>
      </c>
      <c r="BM123" s="176">
        <v>2995039</v>
      </c>
      <c r="BN123" s="176">
        <v>12352524</v>
      </c>
      <c r="BO123" s="176">
        <v>12719737</v>
      </c>
      <c r="BP123" s="176">
        <v>33390584</v>
      </c>
      <c r="BQ123" s="176">
        <v>2261209</v>
      </c>
      <c r="BR123" s="176">
        <v>28451276</v>
      </c>
      <c r="BS123" s="176">
        <v>14858782</v>
      </c>
      <c r="BT123" s="176">
        <v>1482854</v>
      </c>
      <c r="BU123" s="176">
        <v>6524986</v>
      </c>
      <c r="BV123" s="176">
        <v>10835906</v>
      </c>
      <c r="BW123" s="176">
        <v>846532</v>
      </c>
      <c r="BX123" s="176">
        <v>6968218</v>
      </c>
      <c r="BY123" s="176">
        <v>8156914</v>
      </c>
      <c r="BZ123" s="176">
        <v>2608946</v>
      </c>
      <c r="CA123" s="176">
        <v>19083471</v>
      </c>
      <c r="CB123" s="176">
        <v>4152454</v>
      </c>
      <c r="CC123" s="176">
        <v>10431792</v>
      </c>
      <c r="CD123" s="176">
        <v>5247264</v>
      </c>
      <c r="CE123" s="176">
        <v>16102537</v>
      </c>
      <c r="CF123" s="176">
        <v>7920833</v>
      </c>
      <c r="CG123" s="176">
        <v>11675489</v>
      </c>
      <c r="CH123" s="176">
        <v>4565321</v>
      </c>
      <c r="CI123" s="176">
        <v>9008656</v>
      </c>
      <c r="CJ123" s="176">
        <v>3267426</v>
      </c>
      <c r="CK123" s="176">
        <v>11938998</v>
      </c>
      <c r="CL123" s="176">
        <v>2295201</v>
      </c>
      <c r="CM123" s="176">
        <v>5603887</v>
      </c>
      <c r="CN123" s="176">
        <v>384067</v>
      </c>
      <c r="CO123" s="176">
        <v>35166371</v>
      </c>
      <c r="CP123" s="176">
        <v>2258763</v>
      </c>
      <c r="CQ123" s="176">
        <v>98421487</v>
      </c>
      <c r="CR123" s="176">
        <v>2611651</v>
      </c>
      <c r="CS123" s="176">
        <v>1082602</v>
      </c>
      <c r="CT123" s="176">
        <v>10415418</v>
      </c>
      <c r="CU123" s="176">
        <v>12220676</v>
      </c>
      <c r="CV123">
        <v>5013622</v>
      </c>
      <c r="CW123">
        <v>9593126</v>
      </c>
      <c r="CX123">
        <v>3331267</v>
      </c>
      <c r="CY123">
        <v>2953062</v>
      </c>
    </row>
    <row r="124" spans="1:103" x14ac:dyDescent="0.3">
      <c r="A124" s="151">
        <v>500</v>
      </c>
      <c r="B124" s="176" t="s">
        <v>160</v>
      </c>
      <c r="C124" s="176"/>
      <c r="D124" s="176">
        <v>145981449</v>
      </c>
      <c r="E124" s="176">
        <v>4548882</v>
      </c>
      <c r="F124" s="176">
        <v>310890</v>
      </c>
      <c r="G124" s="176"/>
      <c r="H124" s="176">
        <v>9604867</v>
      </c>
      <c r="I124" s="176">
        <v>4073</v>
      </c>
      <c r="J124" s="176">
        <v>5226088</v>
      </c>
      <c r="K124" s="176">
        <v>1415291</v>
      </c>
      <c r="L124" s="176">
        <v>5380509</v>
      </c>
      <c r="M124" s="176">
        <v>45950422</v>
      </c>
      <c r="N124" s="176">
        <v>50296440</v>
      </c>
      <c r="O124" s="176">
        <v>370402</v>
      </c>
      <c r="P124" s="176">
        <v>38788329</v>
      </c>
      <c r="Q124" s="176">
        <v>8371704</v>
      </c>
      <c r="R124" s="176">
        <v>2652320</v>
      </c>
      <c r="S124" s="176">
        <v>6562331</v>
      </c>
      <c r="T124" s="176"/>
      <c r="U124" s="176">
        <v>45944686</v>
      </c>
      <c r="V124" s="176">
        <v>24468671</v>
      </c>
      <c r="W124" s="176"/>
      <c r="X124" s="176">
        <v>1635973</v>
      </c>
      <c r="Y124" s="176">
        <v>1503788</v>
      </c>
      <c r="Z124" s="176">
        <v>16719692</v>
      </c>
      <c r="AA124" s="176">
        <v>26948417</v>
      </c>
      <c r="AB124" s="176">
        <v>10285062</v>
      </c>
      <c r="AC124" s="176">
        <v>26927536</v>
      </c>
      <c r="AD124" s="176">
        <v>4821270</v>
      </c>
      <c r="AE124" s="176">
        <v>27858604</v>
      </c>
      <c r="AF124" s="176">
        <v>28886499</v>
      </c>
      <c r="AG124" s="176">
        <v>6611113</v>
      </c>
      <c r="AH124" s="176">
        <v>10126029</v>
      </c>
      <c r="AI124" s="176">
        <v>45925702</v>
      </c>
      <c r="AJ124" s="176">
        <v>1505350</v>
      </c>
      <c r="AK124" s="176">
        <v>344907982</v>
      </c>
      <c r="AL124" s="176">
        <v>6257631</v>
      </c>
      <c r="AM124" s="176">
        <v>45203784</v>
      </c>
      <c r="AN124" s="176">
        <v>293599</v>
      </c>
      <c r="AO124" s="176">
        <v>4506549</v>
      </c>
      <c r="AP124" s="176">
        <v>5947825</v>
      </c>
      <c r="AQ124" s="176">
        <v>3350298</v>
      </c>
      <c r="AR124" s="176">
        <v>0</v>
      </c>
      <c r="AS124" s="176">
        <v>1340946</v>
      </c>
      <c r="AT124" s="176">
        <v>18547498</v>
      </c>
      <c r="AU124" s="176">
        <v>11849829</v>
      </c>
      <c r="AV124" s="176">
        <v>60031873</v>
      </c>
      <c r="AW124" s="176">
        <v>7824350</v>
      </c>
      <c r="AX124" s="176">
        <v>22503379</v>
      </c>
      <c r="AY124" s="176"/>
      <c r="AZ124" s="176">
        <v>33888896</v>
      </c>
      <c r="BA124" s="176">
        <v>4563186</v>
      </c>
      <c r="BB124" s="176">
        <v>88985590</v>
      </c>
      <c r="BC124" s="176">
        <v>4527607</v>
      </c>
      <c r="BD124" s="176">
        <v>7446111</v>
      </c>
      <c r="BE124" s="176">
        <v>433702</v>
      </c>
      <c r="BF124" s="176">
        <v>22144553</v>
      </c>
      <c r="BG124" s="176">
        <v>9636345</v>
      </c>
      <c r="BH124" s="176">
        <v>1636831</v>
      </c>
      <c r="BI124" s="176">
        <v>9575176</v>
      </c>
      <c r="BJ124" s="176">
        <v>4154562</v>
      </c>
      <c r="BK124" s="176">
        <v>206721911</v>
      </c>
      <c r="BL124" s="176">
        <v>117911</v>
      </c>
      <c r="BM124" s="176">
        <v>2751941</v>
      </c>
      <c r="BN124" s="176">
        <v>105092833</v>
      </c>
      <c r="BO124" s="176">
        <v>19690473</v>
      </c>
      <c r="BP124" s="176">
        <v>446562354</v>
      </c>
      <c r="BQ124" s="176">
        <v>2722929</v>
      </c>
      <c r="BR124" s="176">
        <v>19020597</v>
      </c>
      <c r="BS124" s="176">
        <v>46216133</v>
      </c>
      <c r="BT124" s="176">
        <v>14226</v>
      </c>
      <c r="BU124" s="176">
        <v>6046639</v>
      </c>
      <c r="BV124" s="176">
        <v>1703148</v>
      </c>
      <c r="BW124" s="176">
        <v>4382597</v>
      </c>
      <c r="BX124" s="176">
        <v>11836899</v>
      </c>
      <c r="BY124" s="176">
        <v>30509863</v>
      </c>
      <c r="BZ124" s="176">
        <v>8381044</v>
      </c>
      <c r="CA124" s="176">
        <v>52656313</v>
      </c>
      <c r="CB124" s="176">
        <v>4353754</v>
      </c>
      <c r="CC124" s="176">
        <v>16097096</v>
      </c>
      <c r="CD124" s="176">
        <v>840250</v>
      </c>
      <c r="CE124" s="176">
        <v>15773080</v>
      </c>
      <c r="CF124" s="176">
        <v>17557451</v>
      </c>
      <c r="CG124" s="176">
        <v>11822814</v>
      </c>
      <c r="CH124" s="176">
        <v>7051864</v>
      </c>
      <c r="CI124" s="176">
        <v>6102456</v>
      </c>
      <c r="CJ124" s="176">
        <v>8686375</v>
      </c>
      <c r="CK124" s="176">
        <v>14014625</v>
      </c>
      <c r="CL124" s="176">
        <v>54354760</v>
      </c>
      <c r="CM124" s="176">
        <v>3604874</v>
      </c>
      <c r="CN124" s="176">
        <v>1010704</v>
      </c>
      <c r="CO124" s="176">
        <v>79207196</v>
      </c>
      <c r="CP124" s="176">
        <v>3342911</v>
      </c>
      <c r="CQ124" s="176">
        <v>184823728</v>
      </c>
      <c r="CR124" s="176">
        <v>3645651</v>
      </c>
      <c r="CS124" s="176">
        <v>45703</v>
      </c>
      <c r="CT124" s="176">
        <v>1146434</v>
      </c>
      <c r="CU124" s="176">
        <v>35173031</v>
      </c>
      <c r="CV124">
        <v>6653215</v>
      </c>
      <c r="CW124">
        <v>6151554</v>
      </c>
      <c r="CX124">
        <v>3767887</v>
      </c>
      <c r="CY124">
        <v>2814838</v>
      </c>
    </row>
    <row r="125" spans="1:103" x14ac:dyDescent="0.3">
      <c r="A125" s="151">
        <v>502</v>
      </c>
      <c r="B125" s="176" t="s">
        <v>162</v>
      </c>
      <c r="C125" s="176"/>
      <c r="D125" s="176">
        <v>26542421</v>
      </c>
      <c r="E125" s="176">
        <v>8359616</v>
      </c>
      <c r="F125" s="176">
        <v>281577</v>
      </c>
      <c r="G125" s="176"/>
      <c r="H125" s="176">
        <v>4997791</v>
      </c>
      <c r="I125" s="176">
        <v>0</v>
      </c>
      <c r="J125" s="176">
        <v>10459461</v>
      </c>
      <c r="K125" s="176">
        <v>1118490</v>
      </c>
      <c r="L125" s="176">
        <v>3780145</v>
      </c>
      <c r="M125" s="176">
        <v>81181582</v>
      </c>
      <c r="N125" s="176">
        <v>21468602</v>
      </c>
      <c r="O125" s="176">
        <v>1889446</v>
      </c>
      <c r="P125" s="176">
        <v>7139660</v>
      </c>
      <c r="Q125" s="176">
        <v>7892648</v>
      </c>
      <c r="R125" s="176">
        <v>2837722</v>
      </c>
      <c r="S125" s="176">
        <v>1980691</v>
      </c>
      <c r="T125" s="176"/>
      <c r="U125" s="176">
        <v>52683014</v>
      </c>
      <c r="V125" s="176">
        <v>33823749</v>
      </c>
      <c r="W125" s="176"/>
      <c r="X125" s="176">
        <v>2987826</v>
      </c>
      <c r="Y125" s="176">
        <v>319496</v>
      </c>
      <c r="Z125" s="176">
        <v>3987324</v>
      </c>
      <c r="AA125" s="176">
        <v>14912176</v>
      </c>
      <c r="AB125" s="176">
        <v>13527381</v>
      </c>
      <c r="AC125" s="176">
        <v>49006216</v>
      </c>
      <c r="AD125" s="176">
        <v>18901170</v>
      </c>
      <c r="AE125" s="176">
        <v>8025130</v>
      </c>
      <c r="AF125" s="176">
        <v>22524192</v>
      </c>
      <c r="AG125" s="176">
        <v>14875396</v>
      </c>
      <c r="AH125" s="176">
        <v>14148485</v>
      </c>
      <c r="AI125" s="176">
        <v>35358431</v>
      </c>
      <c r="AJ125" s="176">
        <v>2562263</v>
      </c>
      <c r="AK125" s="176">
        <v>0</v>
      </c>
      <c r="AL125" s="176">
        <v>15396602</v>
      </c>
      <c r="AM125" s="176">
        <v>15010317</v>
      </c>
      <c r="AN125" s="176">
        <v>2762169</v>
      </c>
      <c r="AO125" s="176">
        <v>0</v>
      </c>
      <c r="AP125" s="176">
        <v>3120615</v>
      </c>
      <c r="AQ125" s="176">
        <v>2629431</v>
      </c>
      <c r="AR125" s="176">
        <v>0</v>
      </c>
      <c r="AS125" s="176">
        <v>7294533</v>
      </c>
      <c r="AT125" s="176">
        <v>78374424</v>
      </c>
      <c r="AU125" s="176">
        <v>0</v>
      </c>
      <c r="AV125" s="176">
        <v>1792581</v>
      </c>
      <c r="AW125" s="176">
        <v>4060767</v>
      </c>
      <c r="AX125" s="176">
        <v>16318352</v>
      </c>
      <c r="AY125" s="176"/>
      <c r="AZ125" s="176">
        <v>25279904</v>
      </c>
      <c r="BA125" s="176">
        <v>807963</v>
      </c>
      <c r="BB125" s="176">
        <v>79762280</v>
      </c>
      <c r="BC125" s="176">
        <v>4496957</v>
      </c>
      <c r="BD125" s="176">
        <v>663425</v>
      </c>
      <c r="BE125" s="176">
        <v>3787472</v>
      </c>
      <c r="BF125" s="176">
        <v>36405104</v>
      </c>
      <c r="BG125" s="176">
        <v>12160443</v>
      </c>
      <c r="BH125" s="176">
        <v>552749</v>
      </c>
      <c r="BI125" s="176">
        <v>21505</v>
      </c>
      <c r="BJ125" s="176">
        <v>844914</v>
      </c>
      <c r="BK125" s="176">
        <v>41881432</v>
      </c>
      <c r="BL125" s="176">
        <v>0</v>
      </c>
      <c r="BM125" s="176">
        <v>7391395</v>
      </c>
      <c r="BN125" s="176">
        <v>20095606</v>
      </c>
      <c r="BO125" s="176">
        <v>7763693</v>
      </c>
      <c r="BP125" s="176">
        <v>18138530</v>
      </c>
      <c r="BQ125" s="176">
        <v>755604</v>
      </c>
      <c r="BR125" s="176">
        <v>41935696</v>
      </c>
      <c r="BS125" s="176">
        <v>15378890</v>
      </c>
      <c r="BT125" s="176">
        <v>3521757</v>
      </c>
      <c r="BU125" s="176">
        <v>13566606</v>
      </c>
      <c r="BV125" s="176">
        <v>16392246</v>
      </c>
      <c r="BW125" s="176">
        <v>1195595</v>
      </c>
      <c r="BX125" s="176">
        <v>658880</v>
      </c>
      <c r="BY125" s="176">
        <v>37732</v>
      </c>
      <c r="BZ125" s="176">
        <v>1461130</v>
      </c>
      <c r="CA125" s="176">
        <v>658181</v>
      </c>
      <c r="CB125" s="176">
        <v>15002550</v>
      </c>
      <c r="CC125" s="176">
        <v>18286482</v>
      </c>
      <c r="CD125" s="176">
        <v>14629712</v>
      </c>
      <c r="CE125" s="176">
        <v>29990497</v>
      </c>
      <c r="CF125" s="176">
        <v>6918456</v>
      </c>
      <c r="CG125" s="176">
        <v>2520155</v>
      </c>
      <c r="CH125" s="176">
        <v>2699376</v>
      </c>
      <c r="CI125" s="176">
        <v>1810639</v>
      </c>
      <c r="CJ125" s="176">
        <v>572882</v>
      </c>
      <c r="CK125" s="176">
        <v>3454341</v>
      </c>
      <c r="CL125" s="176">
        <v>0</v>
      </c>
      <c r="CM125" s="176">
        <v>2428253</v>
      </c>
      <c r="CN125" s="176">
        <v>1364472</v>
      </c>
      <c r="CO125" s="176">
        <v>68514009</v>
      </c>
      <c r="CP125" s="176">
        <v>1177071</v>
      </c>
      <c r="CQ125" s="176">
        <v>59879097</v>
      </c>
      <c r="CR125" s="176">
        <v>7193228</v>
      </c>
      <c r="CS125" s="176">
        <v>2407627</v>
      </c>
      <c r="CT125" s="176">
        <v>8540401</v>
      </c>
      <c r="CU125" s="176">
        <v>13884994</v>
      </c>
      <c r="CV125">
        <v>3350167</v>
      </c>
      <c r="CW125">
        <v>23833966</v>
      </c>
      <c r="CX125">
        <v>704725</v>
      </c>
      <c r="CY125">
        <v>0</v>
      </c>
    </row>
    <row r="126" spans="1:103" x14ac:dyDescent="0.3">
      <c r="A126" s="151">
        <v>503</v>
      </c>
      <c r="B126" s="176" t="s">
        <v>163</v>
      </c>
      <c r="C126" s="176"/>
      <c r="D126" s="176">
        <v>0</v>
      </c>
      <c r="E126" s="176">
        <v>0</v>
      </c>
      <c r="F126" s="176">
        <v>0</v>
      </c>
      <c r="G126" s="176"/>
      <c r="H126" s="176">
        <v>0</v>
      </c>
      <c r="I126" s="176">
        <v>0</v>
      </c>
      <c r="J126" s="176">
        <v>188500</v>
      </c>
      <c r="K126" s="176">
        <v>298243</v>
      </c>
      <c r="L126" s="176">
        <v>303804</v>
      </c>
      <c r="M126" s="176">
        <v>145931578</v>
      </c>
      <c r="N126" s="176"/>
      <c r="O126" s="176">
        <v>115021</v>
      </c>
      <c r="P126" s="176">
        <v>0</v>
      </c>
      <c r="Q126" s="176">
        <v>100820</v>
      </c>
      <c r="R126" s="176">
        <v>0</v>
      </c>
      <c r="S126" s="176">
        <v>43932</v>
      </c>
      <c r="T126" s="176"/>
      <c r="U126" s="176">
        <v>0</v>
      </c>
      <c r="V126" s="176">
        <v>470304</v>
      </c>
      <c r="W126" s="176"/>
      <c r="X126" s="176">
        <v>27880</v>
      </c>
      <c r="Y126" s="176">
        <v>111259</v>
      </c>
      <c r="Z126" s="176">
        <v>0</v>
      </c>
      <c r="AA126" s="176">
        <v>380231</v>
      </c>
      <c r="AB126" s="176">
        <v>0</v>
      </c>
      <c r="AC126" s="176">
        <v>3383770</v>
      </c>
      <c r="AD126" s="176">
        <v>3752937</v>
      </c>
      <c r="AE126" s="176">
        <v>19065856</v>
      </c>
      <c r="AF126" s="176">
        <v>0</v>
      </c>
      <c r="AG126" s="176">
        <v>253558</v>
      </c>
      <c r="AH126" s="176">
        <v>825195</v>
      </c>
      <c r="AI126" s="176">
        <v>10508607</v>
      </c>
      <c r="AJ126" s="176">
        <v>324075</v>
      </c>
      <c r="AK126" s="176">
        <v>0</v>
      </c>
      <c r="AL126" s="176">
        <v>0</v>
      </c>
      <c r="AM126" s="176">
        <v>0</v>
      </c>
      <c r="AN126" s="176">
        <v>0</v>
      </c>
      <c r="AO126" s="176">
        <v>0</v>
      </c>
      <c r="AP126" s="176">
        <v>0</v>
      </c>
      <c r="AQ126" s="176">
        <v>7728495</v>
      </c>
      <c r="AR126" s="176">
        <v>0</v>
      </c>
      <c r="AS126" s="176">
        <v>99074</v>
      </c>
      <c r="AT126" s="176">
        <v>2120050</v>
      </c>
      <c r="AU126" s="176">
        <v>0</v>
      </c>
      <c r="AV126" s="176">
        <v>0</v>
      </c>
      <c r="AW126" s="176">
        <v>115636</v>
      </c>
      <c r="AX126" s="176">
        <v>1516829</v>
      </c>
      <c r="AY126" s="176"/>
      <c r="AZ126" s="176">
        <v>11218976</v>
      </c>
      <c r="BA126" s="176">
        <v>0</v>
      </c>
      <c r="BB126" s="176">
        <v>20640732</v>
      </c>
      <c r="BC126" s="176">
        <v>565814</v>
      </c>
      <c r="BD126" s="176">
        <v>0</v>
      </c>
      <c r="BE126" s="176">
        <v>0</v>
      </c>
      <c r="BF126" s="176">
        <v>19443734</v>
      </c>
      <c r="BG126" s="176">
        <v>709679</v>
      </c>
      <c r="BH126" s="176">
        <v>0</v>
      </c>
      <c r="BI126" s="176">
        <v>0</v>
      </c>
      <c r="BJ126" s="176">
        <v>49418</v>
      </c>
      <c r="BK126" s="176">
        <v>909236</v>
      </c>
      <c r="BL126" s="176">
        <v>0</v>
      </c>
      <c r="BM126" s="176">
        <v>0</v>
      </c>
      <c r="BN126" s="176">
        <v>1963444</v>
      </c>
      <c r="BO126" s="176">
        <v>449514</v>
      </c>
      <c r="BP126" s="176">
        <v>593774</v>
      </c>
      <c r="BQ126" s="176">
        <v>294720</v>
      </c>
      <c r="BR126" s="176">
        <v>0</v>
      </c>
      <c r="BS126" s="176">
        <v>1133765</v>
      </c>
      <c r="BT126" s="176">
        <v>60275</v>
      </c>
      <c r="BU126" s="176">
        <v>1885267</v>
      </c>
      <c r="BV126" s="176">
        <v>22002744</v>
      </c>
      <c r="BW126" s="176">
        <v>67849</v>
      </c>
      <c r="BX126" s="176">
        <v>0</v>
      </c>
      <c r="BY126" s="176">
        <v>0</v>
      </c>
      <c r="BZ126" s="176">
        <v>0</v>
      </c>
      <c r="CA126" s="176">
        <v>0</v>
      </c>
      <c r="CB126" s="176">
        <v>213703</v>
      </c>
      <c r="CC126" s="176">
        <v>0</v>
      </c>
      <c r="CD126" s="176">
        <v>418485</v>
      </c>
      <c r="CE126" s="176">
        <v>0</v>
      </c>
      <c r="CF126" s="176">
        <v>0</v>
      </c>
      <c r="CG126" s="176">
        <v>0</v>
      </c>
      <c r="CH126" s="176">
        <v>0</v>
      </c>
      <c r="CI126" s="176">
        <v>175093</v>
      </c>
      <c r="CJ126" s="176">
        <v>2516</v>
      </c>
      <c r="CK126" s="176">
        <v>4750</v>
      </c>
      <c r="CL126" s="176">
        <v>0</v>
      </c>
      <c r="CM126" s="176">
        <v>6976622</v>
      </c>
      <c r="CN126" s="176">
        <v>158742</v>
      </c>
      <c r="CO126" s="176">
        <v>300026517</v>
      </c>
      <c r="CP126" s="176">
        <v>442542</v>
      </c>
      <c r="CQ126" s="176">
        <v>0</v>
      </c>
      <c r="CR126" s="176">
        <v>7770</v>
      </c>
      <c r="CS126" s="176">
        <v>162943</v>
      </c>
      <c r="CT126" s="176">
        <v>0</v>
      </c>
      <c r="CU126" s="176">
        <v>28846</v>
      </c>
      <c r="CV126">
        <v>4914954</v>
      </c>
      <c r="CW126">
        <v>269090</v>
      </c>
      <c r="CX126">
        <v>0</v>
      </c>
      <c r="CY126">
        <v>0</v>
      </c>
    </row>
    <row r="127" spans="1:103" x14ac:dyDescent="0.3">
      <c r="A127" s="151">
        <v>504</v>
      </c>
      <c r="B127" s="176" t="s">
        <v>167</v>
      </c>
      <c r="C127" s="176"/>
      <c r="D127" s="176">
        <v>32188935</v>
      </c>
      <c r="E127" s="176">
        <v>6302889</v>
      </c>
      <c r="F127" s="176">
        <v>3861479</v>
      </c>
      <c r="G127" s="176"/>
      <c r="H127" s="176">
        <v>7557504</v>
      </c>
      <c r="I127" s="176">
        <v>5959248</v>
      </c>
      <c r="J127" s="176">
        <v>14771703</v>
      </c>
      <c r="K127" s="176">
        <v>8011399</v>
      </c>
      <c r="L127" s="176">
        <v>10611580</v>
      </c>
      <c r="M127" s="176">
        <v>26571290</v>
      </c>
      <c r="N127" s="176">
        <v>63004949</v>
      </c>
      <c r="O127" s="176">
        <v>22542065</v>
      </c>
      <c r="P127" s="176">
        <v>34429999</v>
      </c>
      <c r="Q127" s="176">
        <v>15564670</v>
      </c>
      <c r="R127" s="176">
        <v>2197964</v>
      </c>
      <c r="S127" s="176">
        <v>40086334</v>
      </c>
      <c r="T127" s="176"/>
      <c r="U127" s="176">
        <v>36094621</v>
      </c>
      <c r="V127" s="176">
        <v>14350834</v>
      </c>
      <c r="W127" s="176"/>
      <c r="X127" s="176">
        <v>3158946</v>
      </c>
      <c r="Y127" s="176">
        <v>4067792</v>
      </c>
      <c r="Z127" s="176">
        <v>13733661</v>
      </c>
      <c r="AA127" s="176">
        <v>16358146</v>
      </c>
      <c r="AB127" s="176">
        <v>36350598</v>
      </c>
      <c r="AC127" s="176">
        <v>75477079</v>
      </c>
      <c r="AD127" s="176">
        <v>4642149</v>
      </c>
      <c r="AE127" s="176">
        <v>8541527</v>
      </c>
      <c r="AF127" s="176">
        <v>34790743</v>
      </c>
      <c r="AG127" s="176">
        <v>9371577</v>
      </c>
      <c r="AH127" s="176">
        <v>9615718</v>
      </c>
      <c r="AI127" s="176">
        <v>76230322</v>
      </c>
      <c r="AJ127" s="176">
        <v>16401927</v>
      </c>
      <c r="AK127" s="176">
        <v>77620849</v>
      </c>
      <c r="AL127" s="176">
        <v>16025852</v>
      </c>
      <c r="AM127" s="176">
        <v>34223987</v>
      </c>
      <c r="AN127" s="176">
        <v>2475715</v>
      </c>
      <c r="AO127" s="176">
        <v>4807342</v>
      </c>
      <c r="AP127" s="176">
        <v>12123493</v>
      </c>
      <c r="AQ127" s="176">
        <v>6775950</v>
      </c>
      <c r="AR127" s="176">
        <v>146309767</v>
      </c>
      <c r="AS127" s="176">
        <v>18045577</v>
      </c>
      <c r="AT127" s="176">
        <v>12445100</v>
      </c>
      <c r="AU127" s="176">
        <v>25629473</v>
      </c>
      <c r="AV127" s="176">
        <v>26905070</v>
      </c>
      <c r="AW127" s="176">
        <v>4926153</v>
      </c>
      <c r="AX127" s="176">
        <v>9824570</v>
      </c>
      <c r="AY127" s="176"/>
      <c r="AZ127" s="176">
        <v>24304653</v>
      </c>
      <c r="BA127" s="176">
        <v>12761288</v>
      </c>
      <c r="BB127" s="176">
        <v>29077507</v>
      </c>
      <c r="BC127" s="176">
        <v>2972601</v>
      </c>
      <c r="BD127" s="176">
        <v>10159862</v>
      </c>
      <c r="BE127" s="176">
        <v>10052276</v>
      </c>
      <c r="BF127" s="176">
        <v>14952162</v>
      </c>
      <c r="BG127" s="176">
        <v>10501362</v>
      </c>
      <c r="BH127" s="176">
        <v>7329931</v>
      </c>
      <c r="BI127" s="176">
        <v>7526004</v>
      </c>
      <c r="BJ127" s="176">
        <v>10419613</v>
      </c>
      <c r="BK127" s="176">
        <v>182686620</v>
      </c>
      <c r="BL127" s="176">
        <v>3621502</v>
      </c>
      <c r="BM127" s="176">
        <v>7638226</v>
      </c>
      <c r="BN127" s="176">
        <v>17218017</v>
      </c>
      <c r="BO127" s="176">
        <v>21344907</v>
      </c>
      <c r="BP127" s="176">
        <v>66738744</v>
      </c>
      <c r="BQ127" s="176">
        <v>8173115</v>
      </c>
      <c r="BR127" s="176">
        <v>36553645</v>
      </c>
      <c r="BS127" s="176">
        <v>31345445</v>
      </c>
      <c r="BT127" s="176">
        <v>5070254</v>
      </c>
      <c r="BU127" s="176">
        <v>9447970</v>
      </c>
      <c r="BV127" s="176">
        <v>23185297</v>
      </c>
      <c r="BW127" s="176">
        <v>1931578</v>
      </c>
      <c r="BX127" s="176">
        <v>11133894</v>
      </c>
      <c r="BY127" s="176">
        <v>34424485</v>
      </c>
      <c r="BZ127" s="176">
        <v>4040318</v>
      </c>
      <c r="CA127" s="176">
        <v>25832622</v>
      </c>
      <c r="CB127" s="176">
        <v>13347854</v>
      </c>
      <c r="CC127" s="176">
        <v>37659451</v>
      </c>
      <c r="CD127" s="176">
        <v>16208712</v>
      </c>
      <c r="CE127" s="176">
        <v>26232421</v>
      </c>
      <c r="CF127" s="176">
        <v>15730427</v>
      </c>
      <c r="CG127" s="176">
        <v>20477612</v>
      </c>
      <c r="CH127" s="176">
        <v>10545213</v>
      </c>
      <c r="CI127" s="176">
        <v>14299425</v>
      </c>
      <c r="CJ127" s="176">
        <v>10808423</v>
      </c>
      <c r="CK127" s="176">
        <v>15745492</v>
      </c>
      <c r="CL127" s="176">
        <v>6896383</v>
      </c>
      <c r="CM127" s="176">
        <v>8615068</v>
      </c>
      <c r="CN127" s="176">
        <v>1854945</v>
      </c>
      <c r="CO127" s="176">
        <v>44134049</v>
      </c>
      <c r="CP127" s="176">
        <v>11371906</v>
      </c>
      <c r="CQ127" s="176">
        <v>267288450</v>
      </c>
      <c r="CR127" s="176">
        <v>6248499</v>
      </c>
      <c r="CS127" s="176">
        <v>4948988</v>
      </c>
      <c r="CT127" s="176">
        <v>5955236</v>
      </c>
      <c r="CU127" s="176">
        <v>24856405</v>
      </c>
      <c r="CV127">
        <v>16239575</v>
      </c>
      <c r="CW127">
        <v>21311441</v>
      </c>
      <c r="CX127">
        <v>7191887</v>
      </c>
      <c r="CY127">
        <v>5306282</v>
      </c>
    </row>
    <row r="128" spans="1:103" x14ac:dyDescent="0.3">
      <c r="A128" s="151">
        <v>505</v>
      </c>
      <c r="B128" s="176" t="s">
        <v>168</v>
      </c>
      <c r="C128" s="176"/>
      <c r="D128" s="176">
        <v>1893004</v>
      </c>
      <c r="E128" s="176">
        <v>0</v>
      </c>
      <c r="F128" s="176">
        <v>166198</v>
      </c>
      <c r="G128" s="176"/>
      <c r="H128" s="176">
        <v>495095</v>
      </c>
      <c r="I128" s="176">
        <v>301085</v>
      </c>
      <c r="J128" s="176">
        <v>531619</v>
      </c>
      <c r="K128" s="176">
        <v>0</v>
      </c>
      <c r="L128" s="176">
        <v>807941</v>
      </c>
      <c r="M128" s="176">
        <v>2523663</v>
      </c>
      <c r="N128" s="176">
        <v>1178692</v>
      </c>
      <c r="O128" s="176">
        <v>40922</v>
      </c>
      <c r="P128" s="176">
        <v>2300000</v>
      </c>
      <c r="Q128" s="176">
        <v>11698640</v>
      </c>
      <c r="R128" s="176">
        <v>0</v>
      </c>
      <c r="S128" s="176">
        <v>623747</v>
      </c>
      <c r="T128" s="176"/>
      <c r="U128" s="176">
        <v>14472</v>
      </c>
      <c r="V128" s="176">
        <v>0</v>
      </c>
      <c r="W128" s="176"/>
      <c r="X128" s="176">
        <v>0</v>
      </c>
      <c r="Y128" s="176">
        <v>3859402</v>
      </c>
      <c r="Z128" s="176">
        <v>4318176</v>
      </c>
      <c r="AA128" s="176">
        <v>4729071</v>
      </c>
      <c r="AB128" s="176">
        <v>1739141</v>
      </c>
      <c r="AC128" s="176">
        <v>4773232</v>
      </c>
      <c r="AD128" s="176">
        <v>1189063</v>
      </c>
      <c r="AE128" s="176">
        <v>3468917</v>
      </c>
      <c r="AF128" s="176">
        <v>1218715</v>
      </c>
      <c r="AG128" s="176">
        <v>834607</v>
      </c>
      <c r="AH128" s="176">
        <v>3475560</v>
      </c>
      <c r="AI128" s="176">
        <v>750938</v>
      </c>
      <c r="AJ128" s="176">
        <v>358799</v>
      </c>
      <c r="AK128" s="176">
        <v>489052</v>
      </c>
      <c r="AL128" s="176">
        <v>1677757</v>
      </c>
      <c r="AM128" s="176">
        <v>22050758</v>
      </c>
      <c r="AN128" s="176">
        <v>36677</v>
      </c>
      <c r="AO128" s="176">
        <v>677983</v>
      </c>
      <c r="AP128" s="176">
        <v>963240</v>
      </c>
      <c r="AQ128" s="176">
        <v>475134</v>
      </c>
      <c r="AR128" s="176">
        <v>4659065</v>
      </c>
      <c r="AS128" s="176">
        <v>200000</v>
      </c>
      <c r="AT128" s="176">
        <v>0</v>
      </c>
      <c r="AU128" s="176">
        <v>1480954</v>
      </c>
      <c r="AV128" s="176">
        <v>0</v>
      </c>
      <c r="AW128" s="176">
        <v>11333217</v>
      </c>
      <c r="AX128" s="176">
        <v>130000</v>
      </c>
      <c r="AY128" s="176"/>
      <c r="AZ128" s="176">
        <v>11091309</v>
      </c>
      <c r="BA128" s="176">
        <v>0</v>
      </c>
      <c r="BB128" s="176">
        <v>5034326</v>
      </c>
      <c r="BC128" s="176">
        <v>0</v>
      </c>
      <c r="BD128" s="176">
        <v>258304</v>
      </c>
      <c r="BE128" s="176">
        <v>665415</v>
      </c>
      <c r="BF128" s="176">
        <v>1837986</v>
      </c>
      <c r="BG128" s="176">
        <v>175563</v>
      </c>
      <c r="BH128" s="176">
        <v>0</v>
      </c>
      <c r="BI128" s="176">
        <v>2175014</v>
      </c>
      <c r="BJ128" s="176">
        <v>6596260</v>
      </c>
      <c r="BK128" s="176">
        <v>16490912</v>
      </c>
      <c r="BL128" s="176">
        <v>995341</v>
      </c>
      <c r="BM128" s="176">
        <v>89921</v>
      </c>
      <c r="BN128" s="176">
        <v>2044093</v>
      </c>
      <c r="BO128" s="176">
        <v>4034963</v>
      </c>
      <c r="BP128" s="176">
        <v>1589564</v>
      </c>
      <c r="BQ128" s="176">
        <v>425289</v>
      </c>
      <c r="BR128" s="176">
        <v>5094274</v>
      </c>
      <c r="BS128" s="176">
        <v>454718</v>
      </c>
      <c r="BT128" s="176">
        <v>0</v>
      </c>
      <c r="BU128" s="176">
        <v>55990</v>
      </c>
      <c r="BV128" s="176">
        <v>4234943</v>
      </c>
      <c r="BW128" s="176">
        <v>0</v>
      </c>
      <c r="BX128" s="176">
        <v>329663</v>
      </c>
      <c r="BY128" s="176">
        <v>1581723</v>
      </c>
      <c r="BZ128" s="176">
        <v>633283</v>
      </c>
      <c r="CA128" s="176">
        <v>0</v>
      </c>
      <c r="CB128" s="176">
        <v>242257</v>
      </c>
      <c r="CC128" s="176">
        <v>0</v>
      </c>
      <c r="CD128" s="176">
        <v>1355916</v>
      </c>
      <c r="CE128" s="176">
        <v>2205961</v>
      </c>
      <c r="CF128" s="176">
        <v>8167842</v>
      </c>
      <c r="CG128" s="176">
        <v>0</v>
      </c>
      <c r="CH128" s="176">
        <v>990920</v>
      </c>
      <c r="CI128" s="176">
        <v>712000</v>
      </c>
      <c r="CJ128" s="176">
        <v>0</v>
      </c>
      <c r="CK128" s="176">
        <v>47252</v>
      </c>
      <c r="CL128" s="176">
        <v>0</v>
      </c>
      <c r="CM128" s="176">
        <v>0</v>
      </c>
      <c r="CN128" s="176">
        <v>205036</v>
      </c>
      <c r="CO128" s="176">
        <v>294098</v>
      </c>
      <c r="CP128" s="176">
        <v>385026</v>
      </c>
      <c r="CQ128" s="176">
        <v>0</v>
      </c>
      <c r="CR128" s="176">
        <v>0</v>
      </c>
      <c r="CS128" s="176">
        <v>1776388</v>
      </c>
      <c r="CT128" s="176">
        <v>727051</v>
      </c>
      <c r="CU128" s="176">
        <v>2661000</v>
      </c>
      <c r="CV128">
        <v>722295</v>
      </c>
      <c r="CW128">
        <v>896480</v>
      </c>
      <c r="CX128">
        <v>300000</v>
      </c>
      <c r="CY128">
        <v>579904</v>
      </c>
    </row>
    <row r="129" spans="1:103" x14ac:dyDescent="0.3">
      <c r="A129" s="151">
        <v>506</v>
      </c>
      <c r="B129" s="176" t="s">
        <v>174</v>
      </c>
      <c r="C129" s="176"/>
      <c r="D129" s="176">
        <v>57487163</v>
      </c>
      <c r="E129" s="176">
        <v>20428244</v>
      </c>
      <c r="F129" s="176">
        <v>4986590</v>
      </c>
      <c r="G129" s="176"/>
      <c r="H129" s="176">
        <v>13275815</v>
      </c>
      <c r="I129" s="176">
        <v>19694490</v>
      </c>
      <c r="J129" s="176">
        <v>31209919</v>
      </c>
      <c r="K129" s="176">
        <v>2653797</v>
      </c>
      <c r="L129" s="176">
        <v>30015226</v>
      </c>
      <c r="M129" s="176">
        <v>115543560</v>
      </c>
      <c r="N129" s="176">
        <v>111927324</v>
      </c>
      <c r="O129" s="176">
        <v>37098119</v>
      </c>
      <c r="P129" s="176">
        <v>101307634</v>
      </c>
      <c r="Q129" s="176">
        <v>11786706</v>
      </c>
      <c r="R129" s="176">
        <v>12185486</v>
      </c>
      <c r="S129" s="176">
        <v>58641620</v>
      </c>
      <c r="T129" s="176"/>
      <c r="U129" s="176">
        <v>87925641</v>
      </c>
      <c r="V129" s="176">
        <v>48645979</v>
      </c>
      <c r="W129" s="176"/>
      <c r="X129" s="176">
        <v>9473416</v>
      </c>
      <c r="Y129" s="176">
        <v>6518849</v>
      </c>
      <c r="Z129" s="176">
        <v>43168399</v>
      </c>
      <c r="AA129" s="176">
        <v>27596978</v>
      </c>
      <c r="AB129" s="176">
        <v>38393850</v>
      </c>
      <c r="AC129" s="176">
        <v>209118537</v>
      </c>
      <c r="AD129" s="176">
        <v>32570080</v>
      </c>
      <c r="AE129" s="176">
        <v>60806914</v>
      </c>
      <c r="AF129" s="176">
        <v>80998804</v>
      </c>
      <c r="AG129" s="176">
        <v>11629928</v>
      </c>
      <c r="AH129" s="176">
        <v>24081064</v>
      </c>
      <c r="AI129" s="176">
        <v>230743255</v>
      </c>
      <c r="AJ129" s="176">
        <v>20376051</v>
      </c>
      <c r="AK129" s="176">
        <v>138700470</v>
      </c>
      <c r="AL129" s="176">
        <v>41795088</v>
      </c>
      <c r="AM129" s="176">
        <v>90014671</v>
      </c>
      <c r="AN129" s="176">
        <v>5146196</v>
      </c>
      <c r="AO129" s="176">
        <v>8985883</v>
      </c>
      <c r="AP129" s="176">
        <v>36233374</v>
      </c>
      <c r="AQ129" s="176">
        <v>9388204</v>
      </c>
      <c r="AR129" s="176">
        <v>174867802</v>
      </c>
      <c r="AS129" s="176">
        <v>42785304</v>
      </c>
      <c r="AT129" s="176">
        <v>66320232</v>
      </c>
      <c r="AU129" s="176">
        <v>44408498</v>
      </c>
      <c r="AV129" s="176">
        <v>76190818</v>
      </c>
      <c r="AW129" s="176">
        <v>7206511</v>
      </c>
      <c r="AX129" s="176">
        <v>31746701</v>
      </c>
      <c r="AY129" s="176"/>
      <c r="AZ129" s="176">
        <v>132490414</v>
      </c>
      <c r="BA129" s="176">
        <v>31816856</v>
      </c>
      <c r="BB129" s="176">
        <v>143491832</v>
      </c>
      <c r="BC129" s="176">
        <v>6409029</v>
      </c>
      <c r="BD129" s="176">
        <v>25683503</v>
      </c>
      <c r="BE129" s="176">
        <v>33160682</v>
      </c>
      <c r="BF129" s="176">
        <v>48978160</v>
      </c>
      <c r="BG129" s="176">
        <v>34356236</v>
      </c>
      <c r="BH129" s="176">
        <v>9562750</v>
      </c>
      <c r="BI129" s="176">
        <v>11483760</v>
      </c>
      <c r="BJ129" s="176">
        <v>7330832</v>
      </c>
      <c r="BK129" s="176">
        <v>626318851</v>
      </c>
      <c r="BL129" s="176">
        <v>8470400</v>
      </c>
      <c r="BM129" s="176">
        <v>24018528</v>
      </c>
      <c r="BN129" s="176">
        <v>40879241</v>
      </c>
      <c r="BO129" s="176">
        <v>36548486</v>
      </c>
      <c r="BP129" s="176">
        <v>111201924</v>
      </c>
      <c r="BQ129" s="176">
        <v>20965611</v>
      </c>
      <c r="BR129" s="176">
        <v>98669685</v>
      </c>
      <c r="BS129" s="176">
        <v>69436344</v>
      </c>
      <c r="BT129" s="176">
        <v>9822152</v>
      </c>
      <c r="BU129" s="176">
        <v>24961295</v>
      </c>
      <c r="BV129" s="176">
        <v>53415987</v>
      </c>
      <c r="BW129" s="176">
        <v>6070643</v>
      </c>
      <c r="BX129" s="176">
        <v>25266926</v>
      </c>
      <c r="BY129" s="176">
        <v>57496679</v>
      </c>
      <c r="BZ129" s="176">
        <v>12415495</v>
      </c>
      <c r="CA129" s="176">
        <v>56655631</v>
      </c>
      <c r="CB129" s="176">
        <v>15511096</v>
      </c>
      <c r="CC129" s="176">
        <v>46011090</v>
      </c>
      <c r="CD129" s="176">
        <v>42591378</v>
      </c>
      <c r="CE129" s="176">
        <v>65556003</v>
      </c>
      <c r="CF129" s="176">
        <v>38892179</v>
      </c>
      <c r="CG129" s="176">
        <v>28927009</v>
      </c>
      <c r="CH129" s="176">
        <v>10608798</v>
      </c>
      <c r="CI129" s="176">
        <v>33788026</v>
      </c>
      <c r="CJ129" s="176">
        <v>14244000</v>
      </c>
      <c r="CK129" s="176">
        <v>38425211</v>
      </c>
      <c r="CL129" s="176">
        <v>9315985</v>
      </c>
      <c r="CM129" s="176">
        <v>28933056</v>
      </c>
      <c r="CN129" s="176">
        <v>1038848</v>
      </c>
      <c r="CO129" s="176">
        <v>100248957</v>
      </c>
      <c r="CP129" s="176">
        <v>26344701</v>
      </c>
      <c r="CQ129" s="176">
        <v>428467031</v>
      </c>
      <c r="CR129" s="176">
        <v>15352435</v>
      </c>
      <c r="CS129" s="176">
        <v>11766145</v>
      </c>
      <c r="CT129" s="176">
        <v>40316386</v>
      </c>
      <c r="CU129" s="176">
        <v>45524501</v>
      </c>
      <c r="CV129">
        <v>39552710</v>
      </c>
      <c r="CW129">
        <v>41676724</v>
      </c>
      <c r="CX129">
        <v>15801852</v>
      </c>
      <c r="CY129">
        <v>5382620</v>
      </c>
    </row>
    <row r="130" spans="1:103" x14ac:dyDescent="0.3">
      <c r="A130" s="151">
        <v>507</v>
      </c>
      <c r="B130" s="176" t="s">
        <v>916</v>
      </c>
      <c r="C130" s="176"/>
      <c r="D130" s="176">
        <v>0</v>
      </c>
      <c r="E130" s="176">
        <v>14799</v>
      </c>
      <c r="F130" s="176">
        <v>305737</v>
      </c>
      <c r="G130" s="176"/>
      <c r="H130" s="176">
        <v>0</v>
      </c>
      <c r="I130" s="176">
        <v>460155</v>
      </c>
      <c r="J130" s="176">
        <v>0</v>
      </c>
      <c r="K130" s="176">
        <v>0</v>
      </c>
      <c r="L130" s="176">
        <v>2067</v>
      </c>
      <c r="M130" s="176">
        <v>518298</v>
      </c>
      <c r="N130" s="176">
        <v>-4440</v>
      </c>
      <c r="O130" s="176">
        <v>-24493</v>
      </c>
      <c r="P130" s="176">
        <v>0</v>
      </c>
      <c r="Q130" s="176">
        <v>0</v>
      </c>
      <c r="R130" s="176">
        <v>1</v>
      </c>
      <c r="S130" s="176">
        <v>0</v>
      </c>
      <c r="T130" s="176"/>
      <c r="U130" s="176">
        <v>0</v>
      </c>
      <c r="V130" s="176">
        <v>0</v>
      </c>
      <c r="W130" s="176"/>
      <c r="X130" s="176">
        <v>0</v>
      </c>
      <c r="Y130" s="176">
        <v>31733</v>
      </c>
      <c r="Z130" s="176">
        <v>0</v>
      </c>
      <c r="AA130" s="176">
        <v>0</v>
      </c>
      <c r="AB130" s="176">
        <v>0</v>
      </c>
      <c r="AC130" s="176">
        <v>0</v>
      </c>
      <c r="AD130" s="176">
        <v>0</v>
      </c>
      <c r="AE130" s="176">
        <v>0</v>
      </c>
      <c r="AF130" s="176">
        <v>30872</v>
      </c>
      <c r="AG130" s="176">
        <v>35125</v>
      </c>
      <c r="AH130" s="176">
        <v>0</v>
      </c>
      <c r="AI130" s="176">
        <v>0</v>
      </c>
      <c r="AJ130" s="176">
        <v>-373157</v>
      </c>
      <c r="AK130" s="176">
        <v>0</v>
      </c>
      <c r="AL130" s="176">
        <v>27462</v>
      </c>
      <c r="AM130" s="176">
        <v>-859542</v>
      </c>
      <c r="AN130" s="176">
        <v>0</v>
      </c>
      <c r="AO130" s="176">
        <v>-53631</v>
      </c>
      <c r="AP130" s="176">
        <v>0</v>
      </c>
      <c r="AQ130" s="176">
        <v>-185958</v>
      </c>
      <c r="AR130" s="176">
        <v>569884</v>
      </c>
      <c r="AS130" s="176">
        <v>0</v>
      </c>
      <c r="AT130" s="176">
        <v>0</v>
      </c>
      <c r="AU130" s="176">
        <v>0</v>
      </c>
      <c r="AV130" s="176">
        <v>10049</v>
      </c>
      <c r="AW130" s="176">
        <v>0</v>
      </c>
      <c r="AX130" s="176">
        <v>0</v>
      </c>
      <c r="AY130" s="176"/>
      <c r="AZ130" s="176">
        <v>0</v>
      </c>
      <c r="BA130" s="176">
        <v>112764</v>
      </c>
      <c r="BB130" s="176">
        <v>0</v>
      </c>
      <c r="BC130" s="176">
        <v>2519</v>
      </c>
      <c r="BD130" s="176">
        <v>0</v>
      </c>
      <c r="BE130" s="176">
        <v>0</v>
      </c>
      <c r="BF130" s="176">
        <v>117947</v>
      </c>
      <c r="BG130" s="176">
        <v>0</v>
      </c>
      <c r="BH130" s="176">
        <v>0</v>
      </c>
      <c r="BI130" s="176">
        <v>34914</v>
      </c>
      <c r="BJ130" s="176">
        <v>0</v>
      </c>
      <c r="BK130" s="176">
        <v>39384703</v>
      </c>
      <c r="BL130" s="176">
        <v>0</v>
      </c>
      <c r="BM130" s="176">
        <v>0</v>
      </c>
      <c r="BN130" s="176">
        <v>0</v>
      </c>
      <c r="BO130" s="176">
        <v>0</v>
      </c>
      <c r="BP130" s="176">
        <v>0</v>
      </c>
      <c r="BQ130" s="176">
        <v>0</v>
      </c>
      <c r="BR130" s="176">
        <v>244426</v>
      </c>
      <c r="BS130" s="176">
        <v>0</v>
      </c>
      <c r="BT130" s="176">
        <v>-33087</v>
      </c>
      <c r="BU130" s="176">
        <v>1306</v>
      </c>
      <c r="BV130" s="176">
        <v>28796</v>
      </c>
      <c r="BW130" s="176">
        <v>-2767</v>
      </c>
      <c r="BX130" s="176">
        <v>0</v>
      </c>
      <c r="BY130" s="176">
        <v>58065</v>
      </c>
      <c r="BZ130" s="176">
        <v>0</v>
      </c>
      <c r="CA130" s="176">
        <v>0</v>
      </c>
      <c r="CB130" s="176">
        <v>4508</v>
      </c>
      <c r="CC130" s="176">
        <v>0</v>
      </c>
      <c r="CD130" s="176">
        <v>0</v>
      </c>
      <c r="CE130" s="176">
        <v>4850</v>
      </c>
      <c r="CF130" s="176">
        <v>0</v>
      </c>
      <c r="CG130" s="176">
        <v>0</v>
      </c>
      <c r="CH130" s="176">
        <v>1</v>
      </c>
      <c r="CI130" s="176">
        <v>1035</v>
      </c>
      <c r="CJ130" s="176">
        <v>0</v>
      </c>
      <c r="CK130" s="176">
        <v>2408912</v>
      </c>
      <c r="CL130" s="176">
        <v>0</v>
      </c>
      <c r="CM130" s="176">
        <v>0</v>
      </c>
      <c r="CN130" s="176">
        <v>0</v>
      </c>
      <c r="CO130" s="176">
        <v>0</v>
      </c>
      <c r="CP130" s="176">
        <v>0</v>
      </c>
      <c r="CQ130" s="176">
        <v>0</v>
      </c>
      <c r="CR130" s="176">
        <v>0</v>
      </c>
      <c r="CS130" s="176">
        <v>0</v>
      </c>
      <c r="CT130" s="176">
        <v>-10926</v>
      </c>
      <c r="CU130" s="176">
        <v>5518677</v>
      </c>
      <c r="CV130">
        <v>60446</v>
      </c>
      <c r="CW130">
        <v>0</v>
      </c>
      <c r="CX130">
        <v>-376</v>
      </c>
      <c r="CY130">
        <v>0</v>
      </c>
    </row>
    <row r="131" spans="1:103" x14ac:dyDescent="0.3">
      <c r="A131" s="151">
        <v>508</v>
      </c>
      <c r="B131" s="176" t="s">
        <v>189</v>
      </c>
      <c r="C131" s="176"/>
      <c r="D131" s="176">
        <v>0</v>
      </c>
      <c r="E131" s="176">
        <v>0</v>
      </c>
      <c r="F131" s="176">
        <v>0</v>
      </c>
      <c r="G131" s="176"/>
      <c r="H131" s="176">
        <v>0</v>
      </c>
      <c r="I131" s="176">
        <v>0</v>
      </c>
      <c r="J131" s="176">
        <v>90137</v>
      </c>
      <c r="K131" s="176">
        <v>0</v>
      </c>
      <c r="L131" s="176">
        <v>0</v>
      </c>
      <c r="M131" s="176">
        <v>0</v>
      </c>
      <c r="N131" s="176"/>
      <c r="O131" s="176">
        <v>0</v>
      </c>
      <c r="P131" s="176">
        <v>166205</v>
      </c>
      <c r="Q131" s="176">
        <v>0</v>
      </c>
      <c r="R131" s="176">
        <v>0</v>
      </c>
      <c r="S131" s="176">
        <v>0</v>
      </c>
      <c r="T131" s="176"/>
      <c r="U131" s="176">
        <v>0</v>
      </c>
      <c r="V131" s="176">
        <v>0</v>
      </c>
      <c r="W131" s="176"/>
      <c r="X131" s="176">
        <v>0</v>
      </c>
      <c r="Y131" s="176">
        <v>0</v>
      </c>
      <c r="Z131" s="176">
        <v>0</v>
      </c>
      <c r="AA131" s="176">
        <v>0</v>
      </c>
      <c r="AB131" s="176">
        <v>0</v>
      </c>
      <c r="AC131" s="176">
        <v>0</v>
      </c>
      <c r="AD131" s="176">
        <v>0</v>
      </c>
      <c r="AE131" s="176">
        <v>0</v>
      </c>
      <c r="AF131" s="176">
        <v>0</v>
      </c>
      <c r="AG131" s="176">
        <v>0</v>
      </c>
      <c r="AH131" s="176">
        <v>0</v>
      </c>
      <c r="AI131" s="176">
        <v>0</v>
      </c>
      <c r="AJ131" s="176">
        <v>0</v>
      </c>
      <c r="AK131" s="176">
        <v>0</v>
      </c>
      <c r="AL131" s="176">
        <v>0</v>
      </c>
      <c r="AM131" s="176">
        <v>0</v>
      </c>
      <c r="AN131" s="176">
        <v>0</v>
      </c>
      <c r="AO131" s="176">
        <v>0</v>
      </c>
      <c r="AP131" s="176">
        <v>64328</v>
      </c>
      <c r="AQ131" s="176">
        <v>0</v>
      </c>
      <c r="AR131" s="176">
        <v>0</v>
      </c>
      <c r="AS131" s="176">
        <v>0</v>
      </c>
      <c r="AT131" s="176">
        <v>0</v>
      </c>
      <c r="AU131" s="176">
        <v>0</v>
      </c>
      <c r="AV131" s="176">
        <v>0</v>
      </c>
      <c r="AW131" s="176">
        <v>0</v>
      </c>
      <c r="AX131" s="176">
        <v>1885615</v>
      </c>
      <c r="AY131" s="176"/>
      <c r="AZ131" s="176">
        <v>0</v>
      </c>
      <c r="BA131" s="176">
        <v>0</v>
      </c>
      <c r="BB131" s="176">
        <v>0</v>
      </c>
      <c r="BC131" s="176">
        <v>0</v>
      </c>
      <c r="BD131" s="176">
        <v>83656</v>
      </c>
      <c r="BE131" s="176">
        <v>0</v>
      </c>
      <c r="BF131" s="176">
        <v>0</v>
      </c>
      <c r="BG131" s="176">
        <v>0</v>
      </c>
      <c r="BH131" s="176">
        <v>0</v>
      </c>
      <c r="BI131" s="176">
        <v>0</v>
      </c>
      <c r="BJ131" s="176">
        <v>0</v>
      </c>
      <c r="BK131" s="176">
        <v>0</v>
      </c>
      <c r="BL131" s="176">
        <v>0</v>
      </c>
      <c r="BM131" s="176">
        <v>0</v>
      </c>
      <c r="BN131" s="176">
        <v>0</v>
      </c>
      <c r="BO131" s="176">
        <v>0</v>
      </c>
      <c r="BP131" s="176">
        <v>0</v>
      </c>
      <c r="BQ131" s="176">
        <v>0</v>
      </c>
      <c r="BR131" s="176">
        <v>0</v>
      </c>
      <c r="BS131" s="176">
        <v>0</v>
      </c>
      <c r="BT131" s="176">
        <v>0</v>
      </c>
      <c r="BU131" s="176">
        <v>0</v>
      </c>
      <c r="BV131" s="176">
        <v>0</v>
      </c>
      <c r="BW131" s="176">
        <v>0</v>
      </c>
      <c r="BX131" s="176">
        <v>0</v>
      </c>
      <c r="BY131" s="176">
        <v>0</v>
      </c>
      <c r="BZ131" s="176">
        <v>0</v>
      </c>
      <c r="CA131" s="176">
        <v>0</v>
      </c>
      <c r="CB131" s="176">
        <v>0</v>
      </c>
      <c r="CC131" s="176">
        <v>0</v>
      </c>
      <c r="CD131" s="176">
        <v>0</v>
      </c>
      <c r="CE131" s="176">
        <v>0</v>
      </c>
      <c r="CF131" s="176">
        <v>0</v>
      </c>
      <c r="CG131" s="176">
        <v>0</v>
      </c>
      <c r="CH131" s="176">
        <v>0</v>
      </c>
      <c r="CI131" s="176">
        <v>0</v>
      </c>
      <c r="CJ131" s="176">
        <v>0</v>
      </c>
      <c r="CK131" s="176">
        <v>0</v>
      </c>
      <c r="CL131" s="176">
        <v>0</v>
      </c>
      <c r="CM131" s="176">
        <v>0</v>
      </c>
      <c r="CN131" s="176">
        <v>0</v>
      </c>
      <c r="CO131" s="176">
        <v>0</v>
      </c>
      <c r="CP131" s="176">
        <v>0</v>
      </c>
      <c r="CQ131" s="176">
        <v>0</v>
      </c>
      <c r="CR131" s="176">
        <v>0</v>
      </c>
      <c r="CS131" s="176">
        <v>0</v>
      </c>
      <c r="CT131" s="176">
        <v>0</v>
      </c>
      <c r="CU131" s="176">
        <v>0</v>
      </c>
      <c r="CV131">
        <v>0</v>
      </c>
      <c r="CW131">
        <v>0</v>
      </c>
      <c r="CX131">
        <v>0</v>
      </c>
      <c r="CY131">
        <v>0</v>
      </c>
    </row>
    <row r="132" spans="1:103" x14ac:dyDescent="0.3">
      <c r="A132" s="151">
        <v>509</v>
      </c>
      <c r="B132" s="176" t="s">
        <v>190</v>
      </c>
      <c r="C132" s="176"/>
      <c r="D132" s="176">
        <v>0</v>
      </c>
      <c r="E132" s="176">
        <v>0</v>
      </c>
      <c r="F132" s="176">
        <v>0</v>
      </c>
      <c r="G132" s="176"/>
      <c r="H132" s="176">
        <v>0</v>
      </c>
      <c r="I132" s="176">
        <v>0</v>
      </c>
      <c r="J132" s="176">
        <v>0</v>
      </c>
      <c r="K132" s="176">
        <v>0</v>
      </c>
      <c r="L132" s="176">
        <v>0</v>
      </c>
      <c r="M132" s="176">
        <v>0</v>
      </c>
      <c r="N132" s="176"/>
      <c r="O132" s="176">
        <v>0</v>
      </c>
      <c r="P132" s="176">
        <v>0</v>
      </c>
      <c r="Q132" s="176">
        <v>12134</v>
      </c>
      <c r="R132" s="176">
        <v>0</v>
      </c>
      <c r="S132" s="176">
        <v>0</v>
      </c>
      <c r="T132" s="176"/>
      <c r="U132" s="176">
        <v>0</v>
      </c>
      <c r="V132" s="176">
        <v>0</v>
      </c>
      <c r="W132" s="176"/>
      <c r="X132" s="176">
        <v>0</v>
      </c>
      <c r="Y132" s="176">
        <v>0</v>
      </c>
      <c r="Z132" s="176">
        <v>0</v>
      </c>
      <c r="AA132" s="176">
        <v>0</v>
      </c>
      <c r="AB132" s="176">
        <v>0</v>
      </c>
      <c r="AC132" s="176">
        <v>0</v>
      </c>
      <c r="AD132" s="176">
        <v>0</v>
      </c>
      <c r="AE132" s="176">
        <v>0</v>
      </c>
      <c r="AF132" s="176">
        <v>0</v>
      </c>
      <c r="AG132" s="176">
        <v>0</v>
      </c>
      <c r="AH132" s="176">
        <v>0</v>
      </c>
      <c r="AI132" s="176">
        <v>0</v>
      </c>
      <c r="AJ132" s="176">
        <v>0</v>
      </c>
      <c r="AK132" s="176">
        <v>0</v>
      </c>
      <c r="AL132" s="176">
        <v>0</v>
      </c>
      <c r="AM132" s="176">
        <v>0</v>
      </c>
      <c r="AN132" s="176">
        <v>0</v>
      </c>
      <c r="AO132" s="176">
        <v>0</v>
      </c>
      <c r="AP132" s="176">
        <v>0</v>
      </c>
      <c r="AQ132" s="176">
        <v>0</v>
      </c>
      <c r="AR132" s="176">
        <v>0</v>
      </c>
      <c r="AS132" s="176">
        <v>0</v>
      </c>
      <c r="AT132" s="176">
        <v>1519651</v>
      </c>
      <c r="AU132" s="176">
        <v>0</v>
      </c>
      <c r="AV132" s="176">
        <v>0</v>
      </c>
      <c r="AW132" s="176">
        <v>0</v>
      </c>
      <c r="AX132" s="176">
        <v>0</v>
      </c>
      <c r="AY132" s="176"/>
      <c r="AZ132" s="176">
        <v>0</v>
      </c>
      <c r="BA132" s="176">
        <v>0</v>
      </c>
      <c r="BB132" s="176">
        <v>0</v>
      </c>
      <c r="BC132" s="176">
        <v>0</v>
      </c>
      <c r="BD132" s="176">
        <v>0</v>
      </c>
      <c r="BE132" s="176">
        <v>0</v>
      </c>
      <c r="BF132" s="176">
        <v>0</v>
      </c>
      <c r="BG132" s="176">
        <v>0</v>
      </c>
      <c r="BH132" s="176">
        <v>0</v>
      </c>
      <c r="BI132" s="176">
        <v>0</v>
      </c>
      <c r="BJ132" s="176">
        <v>0</v>
      </c>
      <c r="BK132" s="176">
        <v>0</v>
      </c>
      <c r="BL132" s="176">
        <v>0</v>
      </c>
      <c r="BM132" s="176">
        <v>0</v>
      </c>
      <c r="BN132" s="176">
        <v>0</v>
      </c>
      <c r="BO132" s="176">
        <v>0</v>
      </c>
      <c r="BP132" s="176">
        <v>0</v>
      </c>
      <c r="BQ132" s="176">
        <v>0</v>
      </c>
      <c r="BR132" s="176">
        <v>0</v>
      </c>
      <c r="BS132" s="176">
        <v>0</v>
      </c>
      <c r="BT132" s="176">
        <v>0</v>
      </c>
      <c r="BU132" s="176">
        <v>0</v>
      </c>
      <c r="BV132" s="176">
        <v>0</v>
      </c>
      <c r="BW132" s="176">
        <v>0</v>
      </c>
      <c r="BX132" s="176">
        <v>0</v>
      </c>
      <c r="BY132" s="176">
        <v>0</v>
      </c>
      <c r="BZ132" s="176">
        <v>0</v>
      </c>
      <c r="CA132" s="176">
        <v>0</v>
      </c>
      <c r="CB132" s="176">
        <v>0</v>
      </c>
      <c r="CC132" s="176">
        <v>0</v>
      </c>
      <c r="CD132" s="176">
        <v>0</v>
      </c>
      <c r="CE132" s="176">
        <v>0</v>
      </c>
      <c r="CF132" s="176">
        <v>0</v>
      </c>
      <c r="CG132" s="176">
        <v>0</v>
      </c>
      <c r="CH132" s="176">
        <v>0</v>
      </c>
      <c r="CI132" s="176">
        <v>0</v>
      </c>
      <c r="CJ132" s="176">
        <v>0</v>
      </c>
      <c r="CK132" s="176">
        <v>0</v>
      </c>
      <c r="CL132" s="176">
        <v>0</v>
      </c>
      <c r="CM132" s="176">
        <v>0</v>
      </c>
      <c r="CN132" s="176">
        <v>0</v>
      </c>
      <c r="CO132" s="176">
        <v>0</v>
      </c>
      <c r="CP132" s="176">
        <v>0</v>
      </c>
      <c r="CQ132" s="176">
        <v>0</v>
      </c>
      <c r="CR132" s="176">
        <v>0</v>
      </c>
      <c r="CS132" s="176">
        <v>0</v>
      </c>
      <c r="CT132" s="176">
        <v>0</v>
      </c>
      <c r="CU132" s="176">
        <v>0</v>
      </c>
      <c r="CV132">
        <v>0</v>
      </c>
      <c r="CW132">
        <v>0</v>
      </c>
      <c r="CX132">
        <v>0</v>
      </c>
      <c r="CY132">
        <v>0</v>
      </c>
    </row>
    <row r="133" spans="1:103" x14ac:dyDescent="0.3">
      <c r="A133" s="151">
        <v>510</v>
      </c>
      <c r="B133" s="176" t="s">
        <v>196</v>
      </c>
      <c r="C133" s="176"/>
      <c r="D133" s="176">
        <v>0</v>
      </c>
      <c r="E133" s="176">
        <v>0</v>
      </c>
      <c r="F133" s="176">
        <v>0</v>
      </c>
      <c r="G133" s="176"/>
      <c r="H133" s="176">
        <v>0</v>
      </c>
      <c r="I133" s="176">
        <v>0</v>
      </c>
      <c r="J133" s="176">
        <v>0</v>
      </c>
      <c r="K133" s="176">
        <v>0</v>
      </c>
      <c r="L133" s="176">
        <v>0</v>
      </c>
      <c r="M133" s="176">
        <v>1655126</v>
      </c>
      <c r="N133" s="176"/>
      <c r="O133" s="176">
        <v>0</v>
      </c>
      <c r="P133" s="176">
        <v>0</v>
      </c>
      <c r="Q133" s="176">
        <v>71365</v>
      </c>
      <c r="R133" s="176">
        <v>0</v>
      </c>
      <c r="S133" s="176">
        <v>0</v>
      </c>
      <c r="T133" s="176"/>
      <c r="U133" s="176">
        <v>0</v>
      </c>
      <c r="V133" s="176">
        <v>0</v>
      </c>
      <c r="W133" s="176"/>
      <c r="X133" s="176">
        <v>100779</v>
      </c>
      <c r="Y133" s="176">
        <v>0</v>
      </c>
      <c r="Z133" s="176">
        <v>0</v>
      </c>
      <c r="AA133" s="176">
        <v>0</v>
      </c>
      <c r="AB133" s="176">
        <v>57447</v>
      </c>
      <c r="AC133" s="176">
        <v>0</v>
      </c>
      <c r="AD133" s="176">
        <v>0</v>
      </c>
      <c r="AE133" s="176">
        <v>592334</v>
      </c>
      <c r="AF133" s="176">
        <v>0</v>
      </c>
      <c r="AG133" s="176">
        <v>0</v>
      </c>
      <c r="AH133" s="176">
        <v>29599</v>
      </c>
      <c r="AI133" s="176">
        <v>8402</v>
      </c>
      <c r="AJ133" s="176">
        <v>0</v>
      </c>
      <c r="AK133" s="176">
        <v>0</v>
      </c>
      <c r="AL133" s="176">
        <v>0</v>
      </c>
      <c r="AM133" s="176">
        <v>0</v>
      </c>
      <c r="AN133" s="176">
        <v>29150</v>
      </c>
      <c r="AO133" s="176">
        <v>0</v>
      </c>
      <c r="AP133" s="176">
        <v>0</v>
      </c>
      <c r="AQ133" s="176">
        <v>8122</v>
      </c>
      <c r="AR133" s="176">
        <v>0</v>
      </c>
      <c r="AS133" s="176">
        <v>94065</v>
      </c>
      <c r="AT133" s="176">
        <v>640831</v>
      </c>
      <c r="AU133" s="176">
        <v>0</v>
      </c>
      <c r="AV133" s="176">
        <v>0</v>
      </c>
      <c r="AW133" s="176">
        <v>24744</v>
      </c>
      <c r="AX133" s="176">
        <v>373604</v>
      </c>
      <c r="AY133" s="176"/>
      <c r="AZ133" s="176">
        <v>0</v>
      </c>
      <c r="BA133" s="176">
        <v>0</v>
      </c>
      <c r="BB133" s="176">
        <v>0</v>
      </c>
      <c r="BC133" s="176">
        <v>64730</v>
      </c>
      <c r="BD133" s="176">
        <v>0</v>
      </c>
      <c r="BE133" s="176">
        <v>0</v>
      </c>
      <c r="BF133" s="176">
        <v>680</v>
      </c>
      <c r="BG133" s="176">
        <v>0</v>
      </c>
      <c r="BH133" s="176">
        <v>0</v>
      </c>
      <c r="BI133" s="176">
        <v>3334</v>
      </c>
      <c r="BJ133" s="176">
        <v>0</v>
      </c>
      <c r="BK133" s="176">
        <v>0</v>
      </c>
      <c r="BL133" s="176">
        <v>0</v>
      </c>
      <c r="BM133" s="176">
        <v>244639</v>
      </c>
      <c r="BN133" s="176">
        <v>685770</v>
      </c>
      <c r="BO133" s="176">
        <v>0</v>
      </c>
      <c r="BP133" s="176">
        <v>0</v>
      </c>
      <c r="BQ133" s="176">
        <v>0</v>
      </c>
      <c r="BR133" s="176">
        <v>0</v>
      </c>
      <c r="BS133" s="176">
        <v>0</v>
      </c>
      <c r="BT133" s="176">
        <v>112381</v>
      </c>
      <c r="BU133" s="176">
        <v>204460</v>
      </c>
      <c r="BV133" s="176">
        <v>0</v>
      </c>
      <c r="BW133" s="176">
        <v>120150</v>
      </c>
      <c r="BX133" s="176">
        <v>0</v>
      </c>
      <c r="BY133" s="176">
        <v>0</v>
      </c>
      <c r="BZ133" s="176">
        <v>0</v>
      </c>
      <c r="CA133" s="176">
        <v>0</v>
      </c>
      <c r="CB133" s="176">
        <v>0</v>
      </c>
      <c r="CC133" s="176">
        <v>0</v>
      </c>
      <c r="CD133" s="176">
        <v>0</v>
      </c>
      <c r="CE133" s="176">
        <v>0</v>
      </c>
      <c r="CF133" s="176">
        <v>0</v>
      </c>
      <c r="CG133" s="176">
        <v>218347</v>
      </c>
      <c r="CH133" s="176">
        <v>0</v>
      </c>
      <c r="CI133" s="176">
        <v>107601</v>
      </c>
      <c r="CJ133" s="176">
        <v>0</v>
      </c>
      <c r="CK133" s="176">
        <v>0</v>
      </c>
      <c r="CL133" s="176">
        <v>0</v>
      </c>
      <c r="CM133" s="176">
        <v>0</v>
      </c>
      <c r="CN133" s="176">
        <v>75303</v>
      </c>
      <c r="CO133" s="176">
        <v>1301800</v>
      </c>
      <c r="CP133" s="176">
        <v>0</v>
      </c>
      <c r="CQ133" s="176">
        <v>0</v>
      </c>
      <c r="CR133" s="176">
        <v>0</v>
      </c>
      <c r="CS133" s="176">
        <v>29742</v>
      </c>
      <c r="CT133" s="176">
        <v>0</v>
      </c>
      <c r="CU133" s="176">
        <v>0</v>
      </c>
      <c r="CV133">
        <v>0</v>
      </c>
      <c r="CW133">
        <v>0</v>
      </c>
      <c r="CX133">
        <v>21466</v>
      </c>
      <c r="CY133">
        <v>0</v>
      </c>
    </row>
    <row r="134" spans="1:103" x14ac:dyDescent="0.3">
      <c r="A134" s="151">
        <v>511</v>
      </c>
      <c r="B134" s="176" t="s">
        <v>201</v>
      </c>
      <c r="C134" s="176"/>
      <c r="D134" s="176">
        <v>0</v>
      </c>
      <c r="E134" s="176">
        <v>0</v>
      </c>
      <c r="F134" s="176">
        <v>0</v>
      </c>
      <c r="G134" s="176"/>
      <c r="H134" s="176">
        <v>0</v>
      </c>
      <c r="I134" s="176">
        <v>0</v>
      </c>
      <c r="J134" s="176">
        <v>0</v>
      </c>
      <c r="K134" s="176">
        <v>0</v>
      </c>
      <c r="L134" s="176">
        <v>0</v>
      </c>
      <c r="M134" s="176">
        <v>0</v>
      </c>
      <c r="N134" s="176"/>
      <c r="O134" s="176">
        <v>0</v>
      </c>
      <c r="P134" s="176">
        <v>0</v>
      </c>
      <c r="Q134" s="176">
        <v>0</v>
      </c>
      <c r="R134" s="176">
        <v>0</v>
      </c>
      <c r="S134" s="176">
        <v>0</v>
      </c>
      <c r="T134" s="176"/>
      <c r="U134" s="176">
        <v>0</v>
      </c>
      <c r="V134" s="176">
        <v>0</v>
      </c>
      <c r="W134" s="176"/>
      <c r="X134" s="176">
        <v>0</v>
      </c>
      <c r="Y134" s="176">
        <v>0</v>
      </c>
      <c r="Z134" s="176">
        <v>0</v>
      </c>
      <c r="AA134" s="176">
        <v>0</v>
      </c>
      <c r="AB134" s="176">
        <v>0</v>
      </c>
      <c r="AC134" s="176">
        <v>0</v>
      </c>
      <c r="AD134" s="176">
        <v>0</v>
      </c>
      <c r="AE134" s="176">
        <v>0</v>
      </c>
      <c r="AF134" s="176">
        <v>0</v>
      </c>
      <c r="AG134" s="176">
        <v>0</v>
      </c>
      <c r="AH134" s="176">
        <v>0</v>
      </c>
      <c r="AI134" s="176">
        <v>0</v>
      </c>
      <c r="AJ134" s="176">
        <v>0</v>
      </c>
      <c r="AK134" s="176">
        <v>0</v>
      </c>
      <c r="AL134" s="176">
        <v>0</v>
      </c>
      <c r="AM134" s="176">
        <v>0</v>
      </c>
      <c r="AN134" s="176">
        <v>0</v>
      </c>
      <c r="AO134" s="176">
        <v>0</v>
      </c>
      <c r="AP134" s="176">
        <v>0</v>
      </c>
      <c r="AQ134" s="176">
        <v>0</v>
      </c>
      <c r="AR134" s="176">
        <v>0</v>
      </c>
      <c r="AS134" s="176">
        <v>0</v>
      </c>
      <c r="AT134" s="176">
        <v>0</v>
      </c>
      <c r="AU134" s="176">
        <v>0</v>
      </c>
      <c r="AV134" s="176">
        <v>0</v>
      </c>
      <c r="AW134" s="176">
        <v>0</v>
      </c>
      <c r="AX134" s="176">
        <v>0</v>
      </c>
      <c r="AY134" s="176"/>
      <c r="AZ134" s="176">
        <v>0</v>
      </c>
      <c r="BA134" s="176">
        <v>0</v>
      </c>
      <c r="BB134" s="176">
        <v>0</v>
      </c>
      <c r="BC134" s="176">
        <v>0</v>
      </c>
      <c r="BD134" s="176">
        <v>0</v>
      </c>
      <c r="BE134" s="176">
        <v>0</v>
      </c>
      <c r="BF134" s="176">
        <v>0</v>
      </c>
      <c r="BG134" s="176">
        <v>0</v>
      </c>
      <c r="BH134" s="176">
        <v>0</v>
      </c>
      <c r="BI134" s="176">
        <v>0</v>
      </c>
      <c r="BJ134" s="176">
        <v>0</v>
      </c>
      <c r="BK134" s="176">
        <v>0</v>
      </c>
      <c r="BL134" s="176">
        <v>0</v>
      </c>
      <c r="BM134" s="176">
        <v>0</v>
      </c>
      <c r="BN134" s="176">
        <v>0</v>
      </c>
      <c r="BO134" s="176">
        <v>0</v>
      </c>
      <c r="BP134" s="176">
        <v>0</v>
      </c>
      <c r="BQ134" s="176">
        <v>0</v>
      </c>
      <c r="BR134" s="176">
        <v>0</v>
      </c>
      <c r="BS134" s="176">
        <v>0</v>
      </c>
      <c r="BT134" s="176">
        <v>0</v>
      </c>
      <c r="BU134" s="176">
        <v>0</v>
      </c>
      <c r="BV134" s="176">
        <v>0</v>
      </c>
      <c r="BW134" s="176">
        <v>0</v>
      </c>
      <c r="BX134" s="176">
        <v>0</v>
      </c>
      <c r="BY134" s="176">
        <v>0</v>
      </c>
      <c r="BZ134" s="176">
        <v>0</v>
      </c>
      <c r="CA134" s="176">
        <v>0</v>
      </c>
      <c r="CB134" s="176">
        <v>0</v>
      </c>
      <c r="CC134" s="176">
        <v>0</v>
      </c>
      <c r="CD134" s="176">
        <v>0</v>
      </c>
      <c r="CE134" s="176">
        <v>0</v>
      </c>
      <c r="CF134" s="176">
        <v>0</v>
      </c>
      <c r="CG134" s="176">
        <v>0</v>
      </c>
      <c r="CH134" s="176">
        <v>0</v>
      </c>
      <c r="CI134" s="176">
        <v>0</v>
      </c>
      <c r="CJ134" s="176">
        <v>0</v>
      </c>
      <c r="CK134" s="176">
        <v>0</v>
      </c>
      <c r="CL134" s="176">
        <v>0</v>
      </c>
      <c r="CM134" s="176">
        <v>0</v>
      </c>
      <c r="CN134" s="176">
        <v>0</v>
      </c>
      <c r="CO134" s="176">
        <v>0</v>
      </c>
      <c r="CP134" s="176">
        <v>0</v>
      </c>
      <c r="CQ134" s="176">
        <v>0</v>
      </c>
      <c r="CR134" s="176">
        <v>0</v>
      </c>
      <c r="CS134" s="176">
        <v>0</v>
      </c>
      <c r="CT134" s="176">
        <v>0</v>
      </c>
      <c r="CU134" s="176">
        <v>0</v>
      </c>
      <c r="CV134">
        <v>0</v>
      </c>
      <c r="CW134">
        <v>0</v>
      </c>
      <c r="CX134">
        <v>0</v>
      </c>
      <c r="CY134">
        <v>0</v>
      </c>
    </row>
    <row r="135" spans="1:103" x14ac:dyDescent="0.3">
      <c r="A135" s="151">
        <v>512</v>
      </c>
      <c r="B135" s="176" t="s">
        <v>228</v>
      </c>
      <c r="C135" s="176"/>
      <c r="D135" s="176">
        <v>170457</v>
      </c>
      <c r="E135" s="176">
        <v>7482</v>
      </c>
      <c r="F135" s="176">
        <v>31783</v>
      </c>
      <c r="G135" s="176"/>
      <c r="H135" s="176">
        <v>962936</v>
      </c>
      <c r="I135" s="176">
        <v>0</v>
      </c>
      <c r="J135" s="176">
        <v>90012</v>
      </c>
      <c r="K135" s="176">
        <v>0</v>
      </c>
      <c r="L135" s="176">
        <v>96207</v>
      </c>
      <c r="M135" s="176">
        <v>1483407</v>
      </c>
      <c r="N135" s="176">
        <v>37341997</v>
      </c>
      <c r="O135" s="176">
        <v>16284</v>
      </c>
      <c r="P135" s="176">
        <v>1592133</v>
      </c>
      <c r="Q135" s="176">
        <v>43881</v>
      </c>
      <c r="R135" s="176">
        <v>0</v>
      </c>
      <c r="S135" s="176">
        <v>72521</v>
      </c>
      <c r="T135" s="176"/>
      <c r="U135" s="176">
        <v>72880</v>
      </c>
      <c r="V135" s="176">
        <v>48920</v>
      </c>
      <c r="W135" s="176"/>
      <c r="X135" s="176">
        <v>0</v>
      </c>
      <c r="Y135" s="176">
        <v>6307</v>
      </c>
      <c r="Z135" s="176">
        <v>0</v>
      </c>
      <c r="AA135" s="176">
        <v>546727</v>
      </c>
      <c r="AB135" s="176">
        <v>46312</v>
      </c>
      <c r="AC135" s="176">
        <v>2427504</v>
      </c>
      <c r="AD135" s="176">
        <v>67285</v>
      </c>
      <c r="AE135" s="176">
        <v>7121342</v>
      </c>
      <c r="AF135" s="176">
        <v>1082216</v>
      </c>
      <c r="AG135" s="176">
        <v>0</v>
      </c>
      <c r="AH135" s="176">
        <v>42000</v>
      </c>
      <c r="AI135" s="176">
        <v>1971810</v>
      </c>
      <c r="AJ135" s="176">
        <v>396819</v>
      </c>
      <c r="AK135" s="176">
        <v>41620184</v>
      </c>
      <c r="AL135" s="176">
        <v>157075</v>
      </c>
      <c r="AM135" s="176">
        <v>356011</v>
      </c>
      <c r="AN135" s="176">
        <v>4667</v>
      </c>
      <c r="AO135" s="176">
        <v>9926</v>
      </c>
      <c r="AP135" s="176">
        <v>149820</v>
      </c>
      <c r="AQ135" s="176">
        <v>35879</v>
      </c>
      <c r="AR135" s="176">
        <v>23951827</v>
      </c>
      <c r="AS135" s="176">
        <v>70489</v>
      </c>
      <c r="AT135" s="176">
        <v>1383771</v>
      </c>
      <c r="AU135" s="176">
        <v>125206</v>
      </c>
      <c r="AV135" s="176">
        <v>437196</v>
      </c>
      <c r="AW135" s="176">
        <v>17474</v>
      </c>
      <c r="AX135" s="176">
        <v>34486</v>
      </c>
      <c r="AY135" s="176"/>
      <c r="AZ135" s="176">
        <v>339274</v>
      </c>
      <c r="BA135" s="176">
        <v>203690</v>
      </c>
      <c r="BB135" s="176">
        <v>2067000</v>
      </c>
      <c r="BC135" s="176">
        <v>12097</v>
      </c>
      <c r="BD135" s="176">
        <v>277365</v>
      </c>
      <c r="BE135" s="176">
        <v>0</v>
      </c>
      <c r="BF135" s="176">
        <v>205383</v>
      </c>
      <c r="BG135" s="176">
        <v>33061</v>
      </c>
      <c r="BH135" s="176">
        <v>42549</v>
      </c>
      <c r="BI135" s="176">
        <v>519954</v>
      </c>
      <c r="BJ135" s="176">
        <v>151275</v>
      </c>
      <c r="BK135" s="176">
        <v>230436385</v>
      </c>
      <c r="BL135" s="176">
        <v>190130</v>
      </c>
      <c r="BM135" s="176">
        <v>90996</v>
      </c>
      <c r="BN135" s="176">
        <v>130267</v>
      </c>
      <c r="BO135" s="176">
        <v>45758</v>
      </c>
      <c r="BP135" s="176">
        <v>450523984</v>
      </c>
      <c r="BQ135" s="176">
        <v>215872</v>
      </c>
      <c r="BR135" s="176">
        <v>108323</v>
      </c>
      <c r="BS135" s="176">
        <v>700459</v>
      </c>
      <c r="BT135" s="176">
        <v>141994</v>
      </c>
      <c r="BU135" s="176">
        <v>0</v>
      </c>
      <c r="BV135" s="176">
        <v>177256</v>
      </c>
      <c r="BW135" s="176">
        <v>66877</v>
      </c>
      <c r="BX135" s="176">
        <v>81993</v>
      </c>
      <c r="BY135" s="176">
        <v>249773</v>
      </c>
      <c r="BZ135" s="176">
        <v>45797</v>
      </c>
      <c r="CA135" s="176">
        <v>134665</v>
      </c>
      <c r="CB135" s="176">
        <v>193133</v>
      </c>
      <c r="CC135" s="176">
        <v>161829</v>
      </c>
      <c r="CD135" s="176">
        <v>337631</v>
      </c>
      <c r="CE135" s="176">
        <v>444012</v>
      </c>
      <c r="CF135" s="176">
        <v>400354</v>
      </c>
      <c r="CG135" s="176">
        <v>395588</v>
      </c>
      <c r="CH135" s="176">
        <v>152324</v>
      </c>
      <c r="CI135" s="176">
        <v>298704</v>
      </c>
      <c r="CJ135" s="176">
        <v>46087</v>
      </c>
      <c r="CK135" s="176">
        <v>53748</v>
      </c>
      <c r="CL135" s="176">
        <v>45614</v>
      </c>
      <c r="CM135" s="176">
        <v>50138</v>
      </c>
      <c r="CN135" s="176">
        <v>0</v>
      </c>
      <c r="CO135" s="176">
        <v>62849215</v>
      </c>
      <c r="CP135" s="176">
        <v>35603</v>
      </c>
      <c r="CQ135" s="176">
        <v>547553</v>
      </c>
      <c r="CR135" s="176">
        <v>4557</v>
      </c>
      <c r="CS135" s="176">
        <v>145460</v>
      </c>
      <c r="CT135" s="176">
        <v>3039009</v>
      </c>
      <c r="CU135" s="176">
        <v>110148</v>
      </c>
      <c r="CV135">
        <v>82391</v>
      </c>
      <c r="CW135">
        <v>44101</v>
      </c>
      <c r="CX135">
        <v>18655</v>
      </c>
      <c r="CY135">
        <v>31370</v>
      </c>
    </row>
    <row r="136" spans="1:103" x14ac:dyDescent="0.3">
      <c r="A136" s="151">
        <v>513</v>
      </c>
      <c r="B136" s="176" t="s">
        <v>234</v>
      </c>
      <c r="C136" s="176"/>
      <c r="D136" s="176">
        <v>0</v>
      </c>
      <c r="E136" s="176">
        <v>0</v>
      </c>
      <c r="F136" s="176">
        <v>0</v>
      </c>
      <c r="G136" s="176"/>
      <c r="H136" s="176">
        <v>0</v>
      </c>
      <c r="I136" s="176">
        <v>0</v>
      </c>
      <c r="J136" s="176">
        <v>0</v>
      </c>
      <c r="K136" s="176">
        <v>0</v>
      </c>
      <c r="L136" s="176">
        <v>0</v>
      </c>
      <c r="M136" s="176">
        <v>0</v>
      </c>
      <c r="N136" s="176"/>
      <c r="O136" s="176">
        <v>0</v>
      </c>
      <c r="P136" s="176">
        <v>0</v>
      </c>
      <c r="Q136" s="176">
        <v>0</v>
      </c>
      <c r="R136" s="176">
        <v>0</v>
      </c>
      <c r="S136" s="176">
        <v>0</v>
      </c>
      <c r="T136" s="176"/>
      <c r="U136" s="176">
        <v>0</v>
      </c>
      <c r="V136" s="176">
        <v>0</v>
      </c>
      <c r="W136" s="176"/>
      <c r="X136" s="176">
        <v>0</v>
      </c>
      <c r="Y136" s="176">
        <v>0</v>
      </c>
      <c r="Z136" s="176">
        <v>0</v>
      </c>
      <c r="AA136" s="176">
        <v>0</v>
      </c>
      <c r="AB136" s="176">
        <v>0</v>
      </c>
      <c r="AC136" s="176">
        <v>0</v>
      </c>
      <c r="AD136" s="176">
        <v>0</v>
      </c>
      <c r="AE136" s="176">
        <v>0</v>
      </c>
      <c r="AF136" s="176">
        <v>0</v>
      </c>
      <c r="AG136" s="176">
        <v>0</v>
      </c>
      <c r="AH136" s="176">
        <v>0</v>
      </c>
      <c r="AI136" s="176">
        <v>0</v>
      </c>
      <c r="AJ136" s="176">
        <v>0</v>
      </c>
      <c r="AK136" s="176">
        <v>0</v>
      </c>
      <c r="AL136" s="176">
        <v>0</v>
      </c>
      <c r="AM136" s="176">
        <v>0</v>
      </c>
      <c r="AN136" s="176">
        <v>0</v>
      </c>
      <c r="AO136" s="176">
        <v>0</v>
      </c>
      <c r="AP136" s="176">
        <v>0</v>
      </c>
      <c r="AQ136" s="176">
        <v>0</v>
      </c>
      <c r="AR136" s="176">
        <v>0</v>
      </c>
      <c r="AS136" s="176">
        <v>0</v>
      </c>
      <c r="AT136" s="176">
        <v>0</v>
      </c>
      <c r="AU136" s="176">
        <v>0</v>
      </c>
      <c r="AV136" s="176">
        <v>0</v>
      </c>
      <c r="AW136" s="176">
        <v>0</v>
      </c>
      <c r="AX136" s="176">
        <v>0</v>
      </c>
      <c r="AY136" s="176"/>
      <c r="AZ136" s="176">
        <v>0</v>
      </c>
      <c r="BA136" s="176">
        <v>0</v>
      </c>
      <c r="BB136" s="176">
        <v>0</v>
      </c>
      <c r="BC136" s="176">
        <v>0</v>
      </c>
      <c r="BD136" s="176">
        <v>0</v>
      </c>
      <c r="BE136" s="176">
        <v>0</v>
      </c>
      <c r="BF136" s="176">
        <v>0</v>
      </c>
      <c r="BG136" s="176">
        <v>0</v>
      </c>
      <c r="BH136" s="176">
        <v>0</v>
      </c>
      <c r="BI136" s="176">
        <v>0</v>
      </c>
      <c r="BJ136" s="176">
        <v>0</v>
      </c>
      <c r="BK136" s="176">
        <v>0</v>
      </c>
      <c r="BL136" s="176">
        <v>0</v>
      </c>
      <c r="BM136" s="176">
        <v>0</v>
      </c>
      <c r="BN136" s="176">
        <v>0</v>
      </c>
      <c r="BO136" s="176">
        <v>0</v>
      </c>
      <c r="BP136" s="176">
        <v>0</v>
      </c>
      <c r="BQ136" s="176">
        <v>0</v>
      </c>
      <c r="BR136" s="176">
        <v>0</v>
      </c>
      <c r="BS136" s="176">
        <v>0</v>
      </c>
      <c r="BT136" s="176">
        <v>0</v>
      </c>
      <c r="BU136" s="176">
        <v>0</v>
      </c>
      <c r="BV136" s="176">
        <v>0</v>
      </c>
      <c r="BW136" s="176">
        <v>0</v>
      </c>
      <c r="BX136" s="176">
        <v>0</v>
      </c>
      <c r="BY136" s="176">
        <v>0</v>
      </c>
      <c r="BZ136" s="176">
        <v>0</v>
      </c>
      <c r="CA136" s="176">
        <v>0</v>
      </c>
      <c r="CB136" s="176">
        <v>0</v>
      </c>
      <c r="CC136" s="176">
        <v>0</v>
      </c>
      <c r="CD136" s="176">
        <v>0</v>
      </c>
      <c r="CE136" s="176">
        <v>0</v>
      </c>
      <c r="CF136" s="176">
        <v>0</v>
      </c>
      <c r="CG136" s="176">
        <v>0</v>
      </c>
      <c r="CH136" s="176">
        <v>0</v>
      </c>
      <c r="CI136" s="176">
        <v>0</v>
      </c>
      <c r="CJ136" s="176">
        <v>0</v>
      </c>
      <c r="CK136" s="176">
        <v>0</v>
      </c>
      <c r="CL136" s="176">
        <v>0</v>
      </c>
      <c r="CM136" s="176">
        <v>0</v>
      </c>
      <c r="CN136" s="176">
        <v>0</v>
      </c>
      <c r="CO136" s="176">
        <v>0</v>
      </c>
      <c r="CP136" s="176">
        <v>0</v>
      </c>
      <c r="CQ136" s="176">
        <v>0</v>
      </c>
      <c r="CR136" s="176">
        <v>0</v>
      </c>
      <c r="CS136" s="176">
        <v>0</v>
      </c>
      <c r="CT136" s="176">
        <v>0</v>
      </c>
      <c r="CU136" s="176">
        <v>0</v>
      </c>
      <c r="CV136">
        <v>0</v>
      </c>
      <c r="CW136">
        <v>0</v>
      </c>
      <c r="CX136">
        <v>0</v>
      </c>
      <c r="CY136">
        <v>0</v>
      </c>
    </row>
    <row r="137" spans="1:103" x14ac:dyDescent="0.3">
      <c r="A137" s="151">
        <v>514</v>
      </c>
      <c r="B137" s="176" t="s">
        <v>235</v>
      </c>
      <c r="C137" s="176"/>
      <c r="D137" s="176">
        <v>0</v>
      </c>
      <c r="E137" s="176">
        <v>0</v>
      </c>
      <c r="F137" s="176">
        <v>0</v>
      </c>
      <c r="G137" s="176"/>
      <c r="H137" s="176">
        <v>0</v>
      </c>
      <c r="I137" s="176">
        <v>0</v>
      </c>
      <c r="J137" s="176">
        <v>0</v>
      </c>
      <c r="K137" s="176">
        <v>0</v>
      </c>
      <c r="L137" s="176">
        <v>0</v>
      </c>
      <c r="M137" s="176">
        <v>0</v>
      </c>
      <c r="N137" s="176"/>
      <c r="O137" s="176">
        <v>0</v>
      </c>
      <c r="P137" s="176">
        <v>0</v>
      </c>
      <c r="Q137" s="176">
        <v>0</v>
      </c>
      <c r="R137" s="176">
        <v>0</v>
      </c>
      <c r="S137" s="176">
        <v>0</v>
      </c>
      <c r="T137" s="176"/>
      <c r="U137" s="176">
        <v>0</v>
      </c>
      <c r="V137" s="176">
        <v>0</v>
      </c>
      <c r="W137" s="176"/>
      <c r="X137" s="176">
        <v>0</v>
      </c>
      <c r="Y137" s="176">
        <v>0</v>
      </c>
      <c r="Z137" s="176">
        <v>0</v>
      </c>
      <c r="AA137" s="176">
        <v>0</v>
      </c>
      <c r="AB137" s="176">
        <v>0</v>
      </c>
      <c r="AC137" s="176">
        <v>0</v>
      </c>
      <c r="AD137" s="176">
        <v>0</v>
      </c>
      <c r="AE137" s="176">
        <v>0</v>
      </c>
      <c r="AF137" s="176">
        <v>0</v>
      </c>
      <c r="AG137" s="176">
        <v>0</v>
      </c>
      <c r="AH137" s="176">
        <v>0</v>
      </c>
      <c r="AI137" s="176">
        <v>0</v>
      </c>
      <c r="AJ137" s="176">
        <v>0</v>
      </c>
      <c r="AK137" s="176">
        <v>0</v>
      </c>
      <c r="AL137" s="176">
        <v>0</v>
      </c>
      <c r="AM137" s="176">
        <v>0</v>
      </c>
      <c r="AN137" s="176">
        <v>0</v>
      </c>
      <c r="AO137" s="176">
        <v>0</v>
      </c>
      <c r="AP137" s="176">
        <v>0</v>
      </c>
      <c r="AQ137" s="176">
        <v>0</v>
      </c>
      <c r="AR137" s="176">
        <v>0</v>
      </c>
      <c r="AS137" s="176">
        <v>0</v>
      </c>
      <c r="AT137" s="176">
        <v>0</v>
      </c>
      <c r="AU137" s="176">
        <v>0</v>
      </c>
      <c r="AV137" s="176">
        <v>0</v>
      </c>
      <c r="AW137" s="176">
        <v>0</v>
      </c>
      <c r="AX137" s="176">
        <v>0</v>
      </c>
      <c r="AY137" s="176"/>
      <c r="AZ137" s="176">
        <v>0</v>
      </c>
      <c r="BA137" s="176">
        <v>0</v>
      </c>
      <c r="BB137" s="176">
        <v>0</v>
      </c>
      <c r="BC137" s="176">
        <v>0</v>
      </c>
      <c r="BD137" s="176">
        <v>0</v>
      </c>
      <c r="BE137" s="176">
        <v>0</v>
      </c>
      <c r="BF137" s="176">
        <v>0</v>
      </c>
      <c r="BG137" s="176">
        <v>0</v>
      </c>
      <c r="BH137" s="176">
        <v>0</v>
      </c>
      <c r="BI137" s="176">
        <v>0</v>
      </c>
      <c r="BJ137" s="176">
        <v>0</v>
      </c>
      <c r="BK137" s="176">
        <v>0</v>
      </c>
      <c r="BL137" s="176">
        <v>0</v>
      </c>
      <c r="BM137" s="176">
        <v>0</v>
      </c>
      <c r="BN137" s="176">
        <v>0</v>
      </c>
      <c r="BO137" s="176">
        <v>0</v>
      </c>
      <c r="BP137" s="176">
        <v>0</v>
      </c>
      <c r="BQ137" s="176">
        <v>0</v>
      </c>
      <c r="BR137" s="176">
        <v>0</v>
      </c>
      <c r="BS137" s="176">
        <v>0</v>
      </c>
      <c r="BT137" s="176">
        <v>0</v>
      </c>
      <c r="BU137" s="176">
        <v>0</v>
      </c>
      <c r="BV137" s="176">
        <v>0</v>
      </c>
      <c r="BW137" s="176">
        <v>0</v>
      </c>
      <c r="BX137" s="176">
        <v>0</v>
      </c>
      <c r="BY137" s="176">
        <v>0</v>
      </c>
      <c r="BZ137" s="176">
        <v>0</v>
      </c>
      <c r="CA137" s="176">
        <v>0</v>
      </c>
      <c r="CB137" s="176">
        <v>0</v>
      </c>
      <c r="CC137" s="176">
        <v>0</v>
      </c>
      <c r="CD137" s="176">
        <v>0</v>
      </c>
      <c r="CE137" s="176">
        <v>0</v>
      </c>
      <c r="CF137" s="176">
        <v>0</v>
      </c>
      <c r="CG137" s="176">
        <v>0</v>
      </c>
      <c r="CH137" s="176">
        <v>0</v>
      </c>
      <c r="CI137" s="176">
        <v>0</v>
      </c>
      <c r="CJ137" s="176">
        <v>0</v>
      </c>
      <c r="CK137" s="176">
        <v>0</v>
      </c>
      <c r="CL137" s="176">
        <v>0</v>
      </c>
      <c r="CM137" s="176">
        <v>0</v>
      </c>
      <c r="CN137" s="176">
        <v>0</v>
      </c>
      <c r="CO137" s="176">
        <v>0</v>
      </c>
      <c r="CP137" s="176">
        <v>0</v>
      </c>
      <c r="CQ137" s="176">
        <v>0</v>
      </c>
      <c r="CR137" s="176">
        <v>0</v>
      </c>
      <c r="CS137" s="176">
        <v>0</v>
      </c>
      <c r="CT137" s="176">
        <v>0</v>
      </c>
      <c r="CU137" s="176">
        <v>0</v>
      </c>
      <c r="CV137">
        <v>0</v>
      </c>
      <c r="CW137">
        <v>0</v>
      </c>
      <c r="CX137">
        <v>0</v>
      </c>
      <c r="CY137">
        <v>0</v>
      </c>
    </row>
    <row r="138" spans="1:103" x14ac:dyDescent="0.3">
      <c r="A138" s="151">
        <v>515</v>
      </c>
      <c r="B138" s="176" t="s">
        <v>247</v>
      </c>
      <c r="C138" s="176"/>
      <c r="D138" s="176">
        <v>0</v>
      </c>
      <c r="E138" s="176">
        <v>0</v>
      </c>
      <c r="F138" s="176">
        <v>0</v>
      </c>
      <c r="G138" s="176"/>
      <c r="H138" s="176">
        <v>0</v>
      </c>
      <c r="I138" s="176">
        <v>0</v>
      </c>
      <c r="J138" s="176">
        <v>0</v>
      </c>
      <c r="K138" s="176">
        <v>0</v>
      </c>
      <c r="L138" s="176">
        <v>141098</v>
      </c>
      <c r="M138" s="176">
        <v>218107560</v>
      </c>
      <c r="N138" s="176"/>
      <c r="O138" s="176">
        <v>411551</v>
      </c>
      <c r="P138" s="176">
        <v>0</v>
      </c>
      <c r="Q138" s="176">
        <v>173863</v>
      </c>
      <c r="R138" s="176">
        <v>0</v>
      </c>
      <c r="S138" s="176">
        <v>2119264</v>
      </c>
      <c r="T138" s="176"/>
      <c r="U138" s="176">
        <v>0</v>
      </c>
      <c r="V138" s="176">
        <v>5478618</v>
      </c>
      <c r="W138" s="176"/>
      <c r="X138" s="176">
        <v>1512335</v>
      </c>
      <c r="Y138" s="176">
        <v>31688</v>
      </c>
      <c r="Z138" s="176">
        <v>0</v>
      </c>
      <c r="AA138" s="176">
        <v>0</v>
      </c>
      <c r="AB138" s="176">
        <v>60849080</v>
      </c>
      <c r="AC138" s="176">
        <v>0</v>
      </c>
      <c r="AD138" s="176">
        <v>47964294</v>
      </c>
      <c r="AE138" s="176">
        <v>56852042</v>
      </c>
      <c r="AF138" s="176">
        <v>0</v>
      </c>
      <c r="AG138" s="176">
        <v>15857283</v>
      </c>
      <c r="AH138" s="176">
        <v>0</v>
      </c>
      <c r="AI138" s="176">
        <v>56854766</v>
      </c>
      <c r="AJ138" s="176">
        <v>1166880</v>
      </c>
      <c r="AK138" s="176">
        <v>0</v>
      </c>
      <c r="AL138" s="176">
        <v>0</v>
      </c>
      <c r="AM138" s="176">
        <v>0</v>
      </c>
      <c r="AN138" s="176">
        <v>0</v>
      </c>
      <c r="AO138" s="176">
        <v>0</v>
      </c>
      <c r="AP138" s="176">
        <v>0</v>
      </c>
      <c r="AQ138" s="176">
        <v>0</v>
      </c>
      <c r="AR138" s="176">
        <v>0</v>
      </c>
      <c r="AS138" s="176">
        <v>0</v>
      </c>
      <c r="AT138" s="176">
        <v>16118978</v>
      </c>
      <c r="AU138" s="176">
        <v>0</v>
      </c>
      <c r="AV138" s="176">
        <v>0</v>
      </c>
      <c r="AW138" s="176">
        <v>211250</v>
      </c>
      <c r="AX138" s="176">
        <v>124620</v>
      </c>
      <c r="AY138" s="176"/>
      <c r="AZ138" s="176">
        <v>0</v>
      </c>
      <c r="BA138" s="176">
        <v>0</v>
      </c>
      <c r="BB138" s="176">
        <v>0</v>
      </c>
      <c r="BC138" s="176">
        <v>0</v>
      </c>
      <c r="BD138" s="176">
        <v>0</v>
      </c>
      <c r="BE138" s="176">
        <v>0</v>
      </c>
      <c r="BF138" s="176">
        <v>41787579</v>
      </c>
      <c r="BG138" s="176">
        <v>0</v>
      </c>
      <c r="BH138" s="176">
        <v>0</v>
      </c>
      <c r="BI138" s="176">
        <v>0</v>
      </c>
      <c r="BJ138" s="176">
        <v>0</v>
      </c>
      <c r="BK138" s="176">
        <v>0</v>
      </c>
      <c r="BL138" s="176">
        <v>0</v>
      </c>
      <c r="BM138" s="176">
        <v>5568132</v>
      </c>
      <c r="BN138" s="176">
        <v>20066449</v>
      </c>
      <c r="BO138" s="176">
        <v>0</v>
      </c>
      <c r="BP138" s="176">
        <v>0</v>
      </c>
      <c r="BQ138" s="176">
        <v>0</v>
      </c>
      <c r="BR138" s="176">
        <v>0</v>
      </c>
      <c r="BS138" s="176">
        <v>0</v>
      </c>
      <c r="BT138" s="176">
        <v>7262585</v>
      </c>
      <c r="BU138" s="176">
        <v>14881284</v>
      </c>
      <c r="BV138" s="176">
        <v>0</v>
      </c>
      <c r="BW138" s="176">
        <v>0</v>
      </c>
      <c r="BX138" s="176">
        <v>0</v>
      </c>
      <c r="BY138" s="176">
        <v>0</v>
      </c>
      <c r="BZ138" s="176">
        <v>0</v>
      </c>
      <c r="CA138" s="176">
        <v>0</v>
      </c>
      <c r="CB138" s="176">
        <v>653587</v>
      </c>
      <c r="CC138" s="176">
        <v>1379921</v>
      </c>
      <c r="CD138" s="176">
        <v>24913787</v>
      </c>
      <c r="CE138" s="176">
        <v>0</v>
      </c>
      <c r="CF138" s="176">
        <v>0</v>
      </c>
      <c r="CG138" s="176">
        <v>0</v>
      </c>
      <c r="CH138" s="176">
        <v>0</v>
      </c>
      <c r="CI138" s="176">
        <v>0</v>
      </c>
      <c r="CJ138" s="176">
        <v>0</v>
      </c>
      <c r="CK138" s="176">
        <v>0</v>
      </c>
      <c r="CL138" s="176">
        <v>0</v>
      </c>
      <c r="CM138" s="176">
        <v>0</v>
      </c>
      <c r="CN138" s="176">
        <v>21837</v>
      </c>
      <c r="CO138" s="176">
        <v>10816628</v>
      </c>
      <c r="CP138" s="176">
        <v>0</v>
      </c>
      <c r="CQ138" s="176">
        <v>0</v>
      </c>
      <c r="CR138" s="176">
        <v>0</v>
      </c>
      <c r="CS138" s="176">
        <v>0</v>
      </c>
      <c r="CT138" s="176">
        <v>0</v>
      </c>
      <c r="CU138" s="176">
        <v>150762</v>
      </c>
      <c r="CV138">
        <v>0</v>
      </c>
      <c r="CW138">
        <v>0</v>
      </c>
      <c r="CX138">
        <v>0</v>
      </c>
      <c r="CY138">
        <v>0</v>
      </c>
    </row>
    <row r="139" spans="1:103" x14ac:dyDescent="0.3">
      <c r="A139" s="151">
        <v>516</v>
      </c>
      <c r="B139" s="176" t="s">
        <v>248</v>
      </c>
      <c r="C139" s="176"/>
      <c r="D139" s="176">
        <v>0</v>
      </c>
      <c r="E139" s="176">
        <v>0</v>
      </c>
      <c r="F139" s="176">
        <v>0</v>
      </c>
      <c r="G139" s="176"/>
      <c r="H139" s="176">
        <v>0</v>
      </c>
      <c r="I139" s="176">
        <v>0</v>
      </c>
      <c r="J139" s="176">
        <v>78853636</v>
      </c>
      <c r="K139" s="176">
        <v>43448838</v>
      </c>
      <c r="L139" s="176">
        <v>32017156</v>
      </c>
      <c r="M139" s="176">
        <v>288092788</v>
      </c>
      <c r="N139" s="176"/>
      <c r="O139" s="176">
        <v>29125983</v>
      </c>
      <c r="P139" s="176">
        <v>0</v>
      </c>
      <c r="Q139" s="176">
        <v>20832225</v>
      </c>
      <c r="R139" s="176">
        <v>30715857</v>
      </c>
      <c r="S139" s="176">
        <v>0</v>
      </c>
      <c r="T139" s="176"/>
      <c r="U139" s="176">
        <v>0</v>
      </c>
      <c r="V139" s="176">
        <v>54908709</v>
      </c>
      <c r="W139" s="176"/>
      <c r="X139" s="176">
        <v>10637312</v>
      </c>
      <c r="Y139" s="176">
        <v>11745717</v>
      </c>
      <c r="Z139" s="176">
        <v>0</v>
      </c>
      <c r="AA139" s="176">
        <v>45333347</v>
      </c>
      <c r="AB139" s="176">
        <v>0</v>
      </c>
      <c r="AC139" s="176">
        <v>17212349</v>
      </c>
      <c r="AD139" s="176">
        <v>16518795</v>
      </c>
      <c r="AE139" s="176">
        <v>52575891</v>
      </c>
      <c r="AF139" s="176">
        <v>18127258</v>
      </c>
      <c r="AG139" s="176">
        <v>21664368</v>
      </c>
      <c r="AH139" s="176">
        <v>62104835</v>
      </c>
      <c r="AI139" s="176">
        <v>28179774</v>
      </c>
      <c r="AJ139" s="176">
        <v>64427989</v>
      </c>
      <c r="AK139" s="176">
        <v>0</v>
      </c>
      <c r="AL139" s="176">
        <v>50008051</v>
      </c>
      <c r="AM139" s="176">
        <v>0</v>
      </c>
      <c r="AN139" s="176">
        <v>13900444</v>
      </c>
      <c r="AO139" s="176">
        <v>0</v>
      </c>
      <c r="AP139" s="176">
        <v>0</v>
      </c>
      <c r="AQ139" s="176">
        <v>56759484</v>
      </c>
      <c r="AR139" s="176">
        <v>0</v>
      </c>
      <c r="AS139" s="176">
        <v>55180228</v>
      </c>
      <c r="AT139" s="176">
        <v>406308405</v>
      </c>
      <c r="AU139" s="176">
        <v>0</v>
      </c>
      <c r="AV139" s="176">
        <v>434523</v>
      </c>
      <c r="AW139" s="176">
        <v>18016828</v>
      </c>
      <c r="AX139" s="176">
        <v>81181496</v>
      </c>
      <c r="AY139" s="176"/>
      <c r="AZ139" s="176">
        <v>0</v>
      </c>
      <c r="BA139" s="176">
        <v>0</v>
      </c>
      <c r="BB139" s="176">
        <v>312063975</v>
      </c>
      <c r="BC139" s="176">
        <v>12912591</v>
      </c>
      <c r="BD139" s="176">
        <v>0</v>
      </c>
      <c r="BE139" s="176">
        <v>0</v>
      </c>
      <c r="BF139" s="176">
        <v>70530456</v>
      </c>
      <c r="BG139" s="176">
        <v>0</v>
      </c>
      <c r="BH139" s="176">
        <v>0</v>
      </c>
      <c r="BI139" s="176">
        <v>17813752</v>
      </c>
      <c r="BJ139" s="176">
        <v>7245930</v>
      </c>
      <c r="BK139" s="176">
        <v>0</v>
      </c>
      <c r="BL139" s="176">
        <v>0</v>
      </c>
      <c r="BM139" s="176">
        <v>0</v>
      </c>
      <c r="BN139" s="176">
        <v>102077457</v>
      </c>
      <c r="BO139" s="176">
        <v>0</v>
      </c>
      <c r="BP139" s="176">
        <v>0</v>
      </c>
      <c r="BQ139" s="176">
        <v>32130284</v>
      </c>
      <c r="BR139" s="176">
        <v>0</v>
      </c>
      <c r="BS139" s="176">
        <v>0</v>
      </c>
      <c r="BT139" s="176">
        <v>10591548</v>
      </c>
      <c r="BU139" s="176">
        <v>25327611</v>
      </c>
      <c r="BV139" s="176">
        <v>111843725</v>
      </c>
      <c r="BW139" s="176">
        <v>18352581</v>
      </c>
      <c r="BX139" s="176">
        <v>0</v>
      </c>
      <c r="BY139" s="176">
        <v>0</v>
      </c>
      <c r="BZ139" s="176">
        <v>11272219</v>
      </c>
      <c r="CA139" s="176">
        <v>0</v>
      </c>
      <c r="CB139" s="176">
        <v>76087409</v>
      </c>
      <c r="CC139" s="176">
        <v>90080001</v>
      </c>
      <c r="CD139" s="176">
        <v>0</v>
      </c>
      <c r="CE139" s="176">
        <v>0</v>
      </c>
      <c r="CF139" s="176">
        <v>0</v>
      </c>
      <c r="CG139" s="176">
        <v>35929987</v>
      </c>
      <c r="CH139" s="176">
        <v>12374449</v>
      </c>
      <c r="CI139" s="176">
        <v>47268074</v>
      </c>
      <c r="CJ139" s="176">
        <v>5522972</v>
      </c>
      <c r="CK139" s="176">
        <v>12819270</v>
      </c>
      <c r="CL139" s="176">
        <v>0</v>
      </c>
      <c r="CM139" s="176">
        <v>0</v>
      </c>
      <c r="CN139" s="176">
        <v>23454567</v>
      </c>
      <c r="CO139" s="176">
        <v>477411736</v>
      </c>
      <c r="CP139" s="176">
        <v>16502085</v>
      </c>
      <c r="CQ139" s="176">
        <v>0</v>
      </c>
      <c r="CR139" s="176">
        <v>45847542</v>
      </c>
      <c r="CS139" s="176">
        <v>11102839</v>
      </c>
      <c r="CT139" s="176">
        <v>0</v>
      </c>
      <c r="CU139" s="176">
        <v>0</v>
      </c>
      <c r="CV139">
        <v>0</v>
      </c>
      <c r="CW139">
        <v>27001853</v>
      </c>
      <c r="CX139">
        <v>13849804</v>
      </c>
      <c r="CY139">
        <v>0</v>
      </c>
    </row>
    <row r="140" spans="1:103" x14ac:dyDescent="0.3">
      <c r="A140" s="151">
        <v>517</v>
      </c>
      <c r="B140" s="176" t="s">
        <v>249</v>
      </c>
      <c r="C140" s="176"/>
      <c r="D140" s="176">
        <v>0</v>
      </c>
      <c r="E140" s="176">
        <v>27525534</v>
      </c>
      <c r="F140" s="176">
        <v>0</v>
      </c>
      <c r="G140" s="176"/>
      <c r="H140" s="176">
        <v>0</v>
      </c>
      <c r="I140" s="176">
        <v>0</v>
      </c>
      <c r="J140" s="176">
        <v>0</v>
      </c>
      <c r="K140" s="176">
        <v>0</v>
      </c>
      <c r="L140" s="176">
        <v>0</v>
      </c>
      <c r="M140" s="176">
        <v>0</v>
      </c>
      <c r="N140" s="176"/>
      <c r="O140" s="176">
        <v>0</v>
      </c>
      <c r="P140" s="176">
        <v>0</v>
      </c>
      <c r="Q140" s="176">
        <v>0</v>
      </c>
      <c r="R140" s="176">
        <v>0</v>
      </c>
      <c r="S140" s="176">
        <v>9618564</v>
      </c>
      <c r="T140" s="176"/>
      <c r="U140" s="176">
        <v>0</v>
      </c>
      <c r="V140" s="176">
        <v>0</v>
      </c>
      <c r="W140" s="176"/>
      <c r="X140" s="176">
        <v>0</v>
      </c>
      <c r="Y140" s="176">
        <v>0</v>
      </c>
      <c r="Z140" s="176">
        <v>0</v>
      </c>
      <c r="AA140" s="176">
        <v>0</v>
      </c>
      <c r="AB140" s="176">
        <v>0</v>
      </c>
      <c r="AC140" s="176">
        <v>0</v>
      </c>
      <c r="AD140" s="176">
        <v>0</v>
      </c>
      <c r="AE140" s="176">
        <v>0</v>
      </c>
      <c r="AF140" s="176">
        <v>0</v>
      </c>
      <c r="AG140" s="176">
        <v>0</v>
      </c>
      <c r="AH140" s="176">
        <v>0</v>
      </c>
      <c r="AI140" s="176">
        <v>0</v>
      </c>
      <c r="AJ140" s="176">
        <v>0</v>
      </c>
      <c r="AK140" s="176">
        <v>0</v>
      </c>
      <c r="AL140" s="176">
        <v>0</v>
      </c>
      <c r="AM140" s="176">
        <v>0</v>
      </c>
      <c r="AN140" s="176">
        <v>0</v>
      </c>
      <c r="AO140" s="176">
        <v>0</v>
      </c>
      <c r="AP140" s="176">
        <v>0</v>
      </c>
      <c r="AQ140" s="176">
        <v>0</v>
      </c>
      <c r="AR140" s="176">
        <v>0</v>
      </c>
      <c r="AS140" s="176">
        <v>0</v>
      </c>
      <c r="AT140" s="176">
        <v>0</v>
      </c>
      <c r="AU140" s="176">
        <v>0</v>
      </c>
      <c r="AV140" s="176">
        <v>0</v>
      </c>
      <c r="AW140" s="176">
        <v>0</v>
      </c>
      <c r="AX140" s="176">
        <v>0</v>
      </c>
      <c r="AY140" s="176"/>
      <c r="AZ140" s="176">
        <v>0</v>
      </c>
      <c r="BA140" s="176">
        <v>0</v>
      </c>
      <c r="BB140" s="176">
        <v>0</v>
      </c>
      <c r="BC140" s="176">
        <v>0</v>
      </c>
      <c r="BD140" s="176">
        <v>0</v>
      </c>
      <c r="BE140" s="176">
        <v>0</v>
      </c>
      <c r="BF140" s="176">
        <v>935461</v>
      </c>
      <c r="BG140" s="176">
        <v>0</v>
      </c>
      <c r="BH140" s="176">
        <v>0</v>
      </c>
      <c r="BI140" s="176">
        <v>0</v>
      </c>
      <c r="BJ140" s="176">
        <v>0</v>
      </c>
      <c r="BK140" s="176">
        <v>0</v>
      </c>
      <c r="BL140" s="176">
        <v>0</v>
      </c>
      <c r="BM140" s="176">
        <v>35969664</v>
      </c>
      <c r="BN140" s="176">
        <v>0</v>
      </c>
      <c r="BO140" s="176">
        <v>37279041</v>
      </c>
      <c r="BP140" s="176">
        <v>0</v>
      </c>
      <c r="BQ140" s="176">
        <v>0</v>
      </c>
      <c r="BR140" s="176">
        <v>0</v>
      </c>
      <c r="BS140" s="176">
        <v>0</v>
      </c>
      <c r="BT140" s="176">
        <v>0</v>
      </c>
      <c r="BU140" s="176">
        <v>0</v>
      </c>
      <c r="BV140" s="176">
        <v>0</v>
      </c>
      <c r="BW140" s="176">
        <v>0</v>
      </c>
      <c r="BX140" s="176">
        <v>0</v>
      </c>
      <c r="BY140" s="176">
        <v>0</v>
      </c>
      <c r="BZ140" s="176">
        <v>0</v>
      </c>
      <c r="CA140" s="176">
        <v>0</v>
      </c>
      <c r="CB140" s="176">
        <v>0</v>
      </c>
      <c r="CC140" s="176">
        <v>0</v>
      </c>
      <c r="CD140" s="176">
        <v>0</v>
      </c>
      <c r="CE140" s="176">
        <v>0</v>
      </c>
      <c r="CF140" s="176">
        <v>0</v>
      </c>
      <c r="CG140" s="176">
        <v>0</v>
      </c>
      <c r="CH140" s="176">
        <v>0</v>
      </c>
      <c r="CI140" s="176">
        <v>0</v>
      </c>
      <c r="CJ140" s="176">
        <v>0</v>
      </c>
      <c r="CK140" s="176">
        <v>0</v>
      </c>
      <c r="CL140" s="176">
        <v>0</v>
      </c>
      <c r="CM140" s="176">
        <v>0</v>
      </c>
      <c r="CN140" s="176">
        <v>0</v>
      </c>
      <c r="CO140" s="176">
        <v>0</v>
      </c>
      <c r="CP140" s="176">
        <v>0</v>
      </c>
      <c r="CQ140" s="176">
        <v>0</v>
      </c>
      <c r="CR140" s="176">
        <v>0</v>
      </c>
      <c r="CS140" s="176">
        <v>0</v>
      </c>
      <c r="CT140" s="176">
        <v>0</v>
      </c>
      <c r="CU140" s="176">
        <v>6072090</v>
      </c>
      <c r="CV140">
        <v>0</v>
      </c>
      <c r="CW140">
        <v>0</v>
      </c>
      <c r="CX140">
        <v>0</v>
      </c>
      <c r="CY140">
        <v>0</v>
      </c>
    </row>
    <row r="141" spans="1:103" x14ac:dyDescent="0.3">
      <c r="A141" s="151">
        <v>518</v>
      </c>
      <c r="B141" s="176" t="s">
        <v>250</v>
      </c>
      <c r="C141" s="176"/>
      <c r="D141" s="176">
        <v>0</v>
      </c>
      <c r="E141" s="176">
        <v>8500</v>
      </c>
      <c r="F141" s="176">
        <v>0</v>
      </c>
      <c r="G141" s="176"/>
      <c r="H141" s="176">
        <v>0</v>
      </c>
      <c r="I141" s="176">
        <v>0</v>
      </c>
      <c r="J141" s="176">
        <v>1557718</v>
      </c>
      <c r="K141" s="176">
        <v>172825</v>
      </c>
      <c r="L141" s="176">
        <v>1530435</v>
      </c>
      <c r="M141" s="176">
        <v>34779108</v>
      </c>
      <c r="N141" s="176"/>
      <c r="O141" s="176">
        <v>686483</v>
      </c>
      <c r="P141" s="176">
        <v>0</v>
      </c>
      <c r="Q141" s="176">
        <v>1766587</v>
      </c>
      <c r="R141" s="176">
        <v>800488</v>
      </c>
      <c r="S141" s="176">
        <v>234607</v>
      </c>
      <c r="T141" s="176"/>
      <c r="U141" s="176">
        <v>0</v>
      </c>
      <c r="V141" s="176">
        <v>2863491</v>
      </c>
      <c r="W141" s="176"/>
      <c r="X141" s="176">
        <v>611483</v>
      </c>
      <c r="Y141" s="176">
        <v>236789</v>
      </c>
      <c r="Z141" s="176">
        <v>0</v>
      </c>
      <c r="AA141" s="176">
        <v>655112</v>
      </c>
      <c r="AB141" s="176">
        <v>581207</v>
      </c>
      <c r="AC141" s="176">
        <v>0</v>
      </c>
      <c r="AD141" s="176">
        <v>38846429</v>
      </c>
      <c r="AE141" s="176">
        <v>7110026</v>
      </c>
      <c r="AF141" s="176">
        <v>120477</v>
      </c>
      <c r="AG141" s="176">
        <v>3045747</v>
      </c>
      <c r="AH141" s="176">
        <v>425463</v>
      </c>
      <c r="AI141" s="176">
        <v>2835343</v>
      </c>
      <c r="AJ141" s="176">
        <v>1620737</v>
      </c>
      <c r="AK141" s="176">
        <v>0</v>
      </c>
      <c r="AL141" s="176">
        <v>3465982</v>
      </c>
      <c r="AM141" s="176">
        <v>0</v>
      </c>
      <c r="AN141" s="176">
        <v>733316</v>
      </c>
      <c r="AO141" s="176">
        <v>0</v>
      </c>
      <c r="AP141" s="176">
        <v>0</v>
      </c>
      <c r="AQ141" s="176">
        <v>977638</v>
      </c>
      <c r="AR141" s="176">
        <v>0</v>
      </c>
      <c r="AS141" s="176">
        <v>3387314</v>
      </c>
      <c r="AT141" s="176">
        <v>6446575</v>
      </c>
      <c r="AU141" s="176">
        <v>0</v>
      </c>
      <c r="AV141" s="176">
        <v>17234</v>
      </c>
      <c r="AW141" s="176">
        <v>587029</v>
      </c>
      <c r="AX141" s="176">
        <v>2833359</v>
      </c>
      <c r="AY141" s="176"/>
      <c r="AZ141" s="176">
        <v>0</v>
      </c>
      <c r="BA141" s="176">
        <v>0</v>
      </c>
      <c r="BB141" s="176">
        <v>54009971</v>
      </c>
      <c r="BC141" s="176">
        <v>501255</v>
      </c>
      <c r="BD141" s="176">
        <v>0</v>
      </c>
      <c r="BE141" s="176">
        <v>0</v>
      </c>
      <c r="BF141" s="176">
        <v>5472233</v>
      </c>
      <c r="BG141" s="176">
        <v>0</v>
      </c>
      <c r="BH141" s="176">
        <v>0</v>
      </c>
      <c r="BI141" s="176">
        <v>344846</v>
      </c>
      <c r="BJ141" s="176">
        <v>1144</v>
      </c>
      <c r="BK141" s="176">
        <v>0</v>
      </c>
      <c r="BL141" s="176">
        <v>0</v>
      </c>
      <c r="BM141" s="176">
        <v>4671565</v>
      </c>
      <c r="BN141" s="176">
        <v>4686432</v>
      </c>
      <c r="BO141" s="176">
        <v>193341</v>
      </c>
      <c r="BP141" s="176">
        <v>0</v>
      </c>
      <c r="BQ141" s="176">
        <v>737174</v>
      </c>
      <c r="BR141" s="176">
        <v>0</v>
      </c>
      <c r="BS141" s="176">
        <v>0</v>
      </c>
      <c r="BT141" s="176">
        <v>2586666</v>
      </c>
      <c r="BU141" s="176">
        <v>1790808</v>
      </c>
      <c r="BV141" s="176">
        <v>5271294</v>
      </c>
      <c r="BW141" s="176">
        <v>752512</v>
      </c>
      <c r="BX141" s="176">
        <v>0</v>
      </c>
      <c r="BY141" s="176">
        <v>0</v>
      </c>
      <c r="BZ141" s="176">
        <v>0</v>
      </c>
      <c r="CA141" s="176">
        <v>0</v>
      </c>
      <c r="CB141" s="176">
        <v>2434069</v>
      </c>
      <c r="CC141" s="176">
        <v>12648958</v>
      </c>
      <c r="CD141" s="176">
        <v>601188</v>
      </c>
      <c r="CE141" s="176">
        <v>3051408</v>
      </c>
      <c r="CF141" s="176">
        <v>0</v>
      </c>
      <c r="CG141" s="176">
        <v>1156054</v>
      </c>
      <c r="CH141" s="176">
        <v>8592</v>
      </c>
      <c r="CI141" s="176">
        <v>1132431</v>
      </c>
      <c r="CJ141" s="176">
        <v>1575314</v>
      </c>
      <c r="CK141" s="176">
        <v>0</v>
      </c>
      <c r="CL141" s="176">
        <v>0</v>
      </c>
      <c r="CM141" s="176">
        <v>0</v>
      </c>
      <c r="CN141" s="176">
        <v>616720</v>
      </c>
      <c r="CO141" s="176">
        <v>11507956</v>
      </c>
      <c r="CP141" s="176">
        <v>0</v>
      </c>
      <c r="CQ141" s="176">
        <v>0</v>
      </c>
      <c r="CR141" s="176">
        <v>1612326</v>
      </c>
      <c r="CS141" s="176">
        <v>398156</v>
      </c>
      <c r="CT141" s="176">
        <v>0</v>
      </c>
      <c r="CU141" s="176">
        <v>635818</v>
      </c>
      <c r="CV141">
        <v>0</v>
      </c>
      <c r="CW141">
        <v>146667</v>
      </c>
      <c r="CX141">
        <v>0</v>
      </c>
      <c r="CY141">
        <v>0</v>
      </c>
    </row>
    <row r="142" spans="1:103" x14ac:dyDescent="0.3">
      <c r="A142" s="151">
        <v>519</v>
      </c>
      <c r="B142" s="176" t="s">
        <v>251</v>
      </c>
      <c r="C142" s="176"/>
      <c r="D142" s="176">
        <v>0</v>
      </c>
      <c r="E142" s="176">
        <v>0</v>
      </c>
      <c r="F142" s="176">
        <v>0</v>
      </c>
      <c r="G142" s="176"/>
      <c r="H142" s="176">
        <v>0</v>
      </c>
      <c r="I142" s="176">
        <v>0</v>
      </c>
      <c r="J142" s="176">
        <v>0</v>
      </c>
      <c r="K142" s="176">
        <v>0</v>
      </c>
      <c r="L142" s="176">
        <v>0</v>
      </c>
      <c r="M142" s="176">
        <v>6656580</v>
      </c>
      <c r="N142" s="176"/>
      <c r="O142" s="176">
        <v>0</v>
      </c>
      <c r="P142" s="176">
        <v>0</v>
      </c>
      <c r="Q142" s="176">
        <v>5899</v>
      </c>
      <c r="R142" s="176">
        <v>0</v>
      </c>
      <c r="S142" s="176">
        <v>70642</v>
      </c>
      <c r="T142" s="176"/>
      <c r="U142" s="176">
        <v>0</v>
      </c>
      <c r="V142" s="176">
        <v>51474</v>
      </c>
      <c r="W142" s="176"/>
      <c r="X142" s="176">
        <v>35514</v>
      </c>
      <c r="Y142" s="176">
        <v>2113</v>
      </c>
      <c r="Z142" s="176">
        <v>0</v>
      </c>
      <c r="AA142" s="176">
        <v>0</v>
      </c>
      <c r="AB142" s="176">
        <v>1630734</v>
      </c>
      <c r="AC142" s="176">
        <v>0</v>
      </c>
      <c r="AD142" s="176">
        <v>1725303</v>
      </c>
      <c r="AE142" s="176">
        <v>1296170</v>
      </c>
      <c r="AF142" s="176">
        <v>0</v>
      </c>
      <c r="AG142" s="176">
        <v>311224</v>
      </c>
      <c r="AH142" s="176">
        <v>0</v>
      </c>
      <c r="AI142" s="176">
        <v>2372435</v>
      </c>
      <c r="AJ142" s="176">
        <v>18383</v>
      </c>
      <c r="AK142" s="176">
        <v>0</v>
      </c>
      <c r="AL142" s="176">
        <v>0</v>
      </c>
      <c r="AM142" s="176">
        <v>0</v>
      </c>
      <c r="AN142" s="176">
        <v>0</v>
      </c>
      <c r="AO142" s="176">
        <v>0</v>
      </c>
      <c r="AP142" s="176">
        <v>0</v>
      </c>
      <c r="AQ142" s="176">
        <v>0</v>
      </c>
      <c r="AR142" s="176">
        <v>0</v>
      </c>
      <c r="AS142" s="176">
        <v>0</v>
      </c>
      <c r="AT142" s="176">
        <v>713322</v>
      </c>
      <c r="AU142" s="176">
        <v>0</v>
      </c>
      <c r="AV142" s="176">
        <v>0</v>
      </c>
      <c r="AW142" s="176">
        <v>8450</v>
      </c>
      <c r="AX142" s="176">
        <v>2492</v>
      </c>
      <c r="AY142" s="176"/>
      <c r="AZ142" s="176">
        <v>0</v>
      </c>
      <c r="BA142" s="176">
        <v>0</v>
      </c>
      <c r="BB142" s="176">
        <v>0</v>
      </c>
      <c r="BC142" s="176">
        <v>0</v>
      </c>
      <c r="BD142" s="176">
        <v>0</v>
      </c>
      <c r="BE142" s="176">
        <v>0</v>
      </c>
      <c r="BF142" s="176">
        <v>1603608</v>
      </c>
      <c r="BG142" s="176">
        <v>0</v>
      </c>
      <c r="BH142" s="176">
        <v>0</v>
      </c>
      <c r="BI142" s="176">
        <v>0</v>
      </c>
      <c r="BJ142" s="176">
        <v>0</v>
      </c>
      <c r="BK142" s="176">
        <v>0</v>
      </c>
      <c r="BL142" s="176">
        <v>0</v>
      </c>
      <c r="BM142" s="176">
        <v>137842</v>
      </c>
      <c r="BN142" s="176">
        <v>1000114</v>
      </c>
      <c r="BO142" s="176">
        <v>0</v>
      </c>
      <c r="BP142" s="176">
        <v>0</v>
      </c>
      <c r="BQ142" s="176">
        <v>0</v>
      </c>
      <c r="BR142" s="176">
        <v>0</v>
      </c>
      <c r="BS142" s="176">
        <v>0</v>
      </c>
      <c r="BT142" s="176">
        <v>290520</v>
      </c>
      <c r="BU142" s="176">
        <v>0</v>
      </c>
      <c r="BV142" s="176">
        <v>0</v>
      </c>
      <c r="BW142" s="176">
        <v>0</v>
      </c>
      <c r="BX142" s="176">
        <v>0</v>
      </c>
      <c r="BY142" s="176">
        <v>0</v>
      </c>
      <c r="BZ142" s="176">
        <v>0</v>
      </c>
      <c r="CA142" s="176">
        <v>0</v>
      </c>
      <c r="CB142" s="176">
        <v>8098</v>
      </c>
      <c r="CC142" s="176">
        <v>0</v>
      </c>
      <c r="CD142" s="176">
        <v>620882</v>
      </c>
      <c r="CE142" s="176">
        <v>0</v>
      </c>
      <c r="CF142" s="176">
        <v>0</v>
      </c>
      <c r="CG142" s="176">
        <v>0</v>
      </c>
      <c r="CH142" s="176">
        <v>0</v>
      </c>
      <c r="CI142" s="176">
        <v>0</v>
      </c>
      <c r="CJ142" s="176">
        <v>0</v>
      </c>
      <c r="CK142" s="176">
        <v>0</v>
      </c>
      <c r="CL142" s="176">
        <v>0</v>
      </c>
      <c r="CM142" s="176">
        <v>0</v>
      </c>
      <c r="CN142" s="176">
        <v>2184</v>
      </c>
      <c r="CO142" s="176">
        <v>292889</v>
      </c>
      <c r="CP142" s="176">
        <v>0</v>
      </c>
      <c r="CQ142" s="176">
        <v>0</v>
      </c>
      <c r="CR142" s="176">
        <v>0</v>
      </c>
      <c r="CS142" s="176">
        <v>0</v>
      </c>
      <c r="CT142" s="176">
        <v>0</v>
      </c>
      <c r="CU142" s="176">
        <v>5296</v>
      </c>
      <c r="CV142">
        <v>0</v>
      </c>
      <c r="CW142">
        <v>0</v>
      </c>
      <c r="CX142">
        <v>0</v>
      </c>
      <c r="CY142">
        <v>0</v>
      </c>
    </row>
    <row r="143" spans="1:103" x14ac:dyDescent="0.3">
      <c r="A143" s="151">
        <v>520</v>
      </c>
      <c r="B143" s="176" t="s">
        <v>252</v>
      </c>
      <c r="C143" s="176"/>
      <c r="D143" s="176">
        <v>0</v>
      </c>
      <c r="E143" s="176">
        <v>0</v>
      </c>
      <c r="F143" s="176">
        <v>0</v>
      </c>
      <c r="G143" s="176"/>
      <c r="H143" s="176">
        <v>0</v>
      </c>
      <c r="I143" s="176">
        <v>0</v>
      </c>
      <c r="J143" s="176">
        <v>2086316</v>
      </c>
      <c r="K143" s="176">
        <v>904887</v>
      </c>
      <c r="L143" s="176">
        <v>712858</v>
      </c>
      <c r="M143" s="176">
        <v>5648115</v>
      </c>
      <c r="N143" s="176"/>
      <c r="O143" s="176">
        <v>767065</v>
      </c>
      <c r="P143" s="176">
        <v>0</v>
      </c>
      <c r="Q143" s="176">
        <v>151527</v>
      </c>
      <c r="R143" s="176">
        <v>635181</v>
      </c>
      <c r="S143" s="176">
        <v>0</v>
      </c>
      <c r="T143" s="176"/>
      <c r="U143" s="176">
        <v>0</v>
      </c>
      <c r="V143" s="176">
        <v>1172504</v>
      </c>
      <c r="W143" s="176"/>
      <c r="X143" s="176">
        <v>279860</v>
      </c>
      <c r="Y143" s="176">
        <v>488319</v>
      </c>
      <c r="Z143" s="176">
        <v>0</v>
      </c>
      <c r="AA143" s="176">
        <v>1354958</v>
      </c>
      <c r="AB143" s="176">
        <v>0</v>
      </c>
      <c r="AC143" s="176">
        <v>418657</v>
      </c>
      <c r="AD143" s="176">
        <v>467961</v>
      </c>
      <c r="AE143" s="176">
        <v>2331454</v>
      </c>
      <c r="AF143" s="176">
        <v>362343</v>
      </c>
      <c r="AG143" s="176">
        <v>348883</v>
      </c>
      <c r="AH143" s="176">
        <v>1216960</v>
      </c>
      <c r="AI143" s="176">
        <v>545908</v>
      </c>
      <c r="AJ143" s="176">
        <v>1281895</v>
      </c>
      <c r="AK143" s="176">
        <v>0</v>
      </c>
      <c r="AL143" s="176">
        <v>1344405</v>
      </c>
      <c r="AM143" s="176">
        <v>0</v>
      </c>
      <c r="AN143" s="176">
        <v>245750</v>
      </c>
      <c r="AO143" s="176">
        <v>0</v>
      </c>
      <c r="AP143" s="176">
        <v>0</v>
      </c>
      <c r="AQ143" s="176">
        <v>1151647</v>
      </c>
      <c r="AR143" s="176">
        <v>0</v>
      </c>
      <c r="AS143" s="176">
        <v>1551550</v>
      </c>
      <c r="AT143" s="176">
        <v>9905025</v>
      </c>
      <c r="AU143" s="176">
        <v>0</v>
      </c>
      <c r="AV143" s="176">
        <v>10864</v>
      </c>
      <c r="AW143" s="176">
        <v>364710</v>
      </c>
      <c r="AX143" s="176">
        <v>1896999</v>
      </c>
      <c r="AY143" s="176"/>
      <c r="AZ143" s="176">
        <v>0</v>
      </c>
      <c r="BA143" s="176">
        <v>0</v>
      </c>
      <c r="BB143" s="176">
        <v>6398526</v>
      </c>
      <c r="BC143" s="176">
        <v>422493</v>
      </c>
      <c r="BD143" s="176">
        <v>0</v>
      </c>
      <c r="BE143" s="176">
        <v>0</v>
      </c>
      <c r="BF143" s="176">
        <v>1807452</v>
      </c>
      <c r="BG143" s="176">
        <v>0</v>
      </c>
      <c r="BH143" s="176">
        <v>0</v>
      </c>
      <c r="BI143" s="176">
        <v>356304</v>
      </c>
      <c r="BJ143" s="176">
        <v>144591</v>
      </c>
      <c r="BK143" s="176">
        <v>0</v>
      </c>
      <c r="BL143" s="176">
        <v>0</v>
      </c>
      <c r="BM143" s="176">
        <v>0</v>
      </c>
      <c r="BN143" s="176">
        <v>3827137</v>
      </c>
      <c r="BO143" s="176">
        <v>0</v>
      </c>
      <c r="BP143" s="176">
        <v>0</v>
      </c>
      <c r="BQ143" s="176">
        <v>643303</v>
      </c>
      <c r="BR143" s="176">
        <v>0</v>
      </c>
      <c r="BS143" s="176">
        <v>0</v>
      </c>
      <c r="BT143" s="176">
        <v>331027</v>
      </c>
      <c r="BU143" s="176">
        <v>449065</v>
      </c>
      <c r="BV143" s="176">
        <v>3027876</v>
      </c>
      <c r="BW143" s="176">
        <v>342300</v>
      </c>
      <c r="BX143" s="176">
        <v>0</v>
      </c>
      <c r="BY143" s="176">
        <v>0</v>
      </c>
      <c r="BZ143" s="176">
        <v>231711</v>
      </c>
      <c r="CA143" s="176">
        <v>0</v>
      </c>
      <c r="CB143" s="176">
        <v>2657535</v>
      </c>
      <c r="CC143" s="176">
        <v>5077564</v>
      </c>
      <c r="CD143" s="176">
        <v>0</v>
      </c>
      <c r="CE143" s="176">
        <v>0</v>
      </c>
      <c r="CF143" s="176">
        <v>0</v>
      </c>
      <c r="CG143" s="176">
        <v>898551</v>
      </c>
      <c r="CH143" s="176">
        <v>327592</v>
      </c>
      <c r="CI143" s="176">
        <v>1061128</v>
      </c>
      <c r="CJ143" s="176">
        <v>180273</v>
      </c>
      <c r="CK143" s="176">
        <v>320481</v>
      </c>
      <c r="CL143" s="176">
        <v>0</v>
      </c>
      <c r="CM143" s="176">
        <v>0</v>
      </c>
      <c r="CN143" s="176">
        <v>475775</v>
      </c>
      <c r="CO143" s="176">
        <v>17335214</v>
      </c>
      <c r="CP143" s="176">
        <v>380821</v>
      </c>
      <c r="CQ143" s="176">
        <v>0</v>
      </c>
      <c r="CR143" s="176">
        <v>1212966</v>
      </c>
      <c r="CS143" s="176">
        <v>240690</v>
      </c>
      <c r="CT143" s="176">
        <v>0</v>
      </c>
      <c r="CU143" s="176">
        <v>0</v>
      </c>
      <c r="CV143">
        <v>0</v>
      </c>
      <c r="CW143">
        <v>648512</v>
      </c>
      <c r="CX143">
        <v>395916</v>
      </c>
      <c r="CY143">
        <v>0</v>
      </c>
    </row>
    <row r="144" spans="1:103" x14ac:dyDescent="0.3">
      <c r="A144" s="151">
        <v>521</v>
      </c>
      <c r="B144" s="176" t="s">
        <v>253</v>
      </c>
      <c r="C144" s="176"/>
      <c r="D144" s="176">
        <v>0</v>
      </c>
      <c r="E144" s="176">
        <v>961768</v>
      </c>
      <c r="F144" s="176">
        <v>0</v>
      </c>
      <c r="G144" s="176"/>
      <c r="H144" s="176">
        <v>0</v>
      </c>
      <c r="I144" s="176">
        <v>0</v>
      </c>
      <c r="J144" s="176">
        <v>0</v>
      </c>
      <c r="K144" s="176">
        <v>0</v>
      </c>
      <c r="L144" s="176">
        <v>0</v>
      </c>
      <c r="M144" s="176">
        <v>0</v>
      </c>
      <c r="N144" s="176"/>
      <c r="O144" s="176">
        <v>0</v>
      </c>
      <c r="P144" s="176">
        <v>0</v>
      </c>
      <c r="Q144" s="176">
        <v>0</v>
      </c>
      <c r="R144" s="176">
        <v>0</v>
      </c>
      <c r="S144" s="176">
        <v>277548</v>
      </c>
      <c r="T144" s="176"/>
      <c r="U144" s="176">
        <v>0</v>
      </c>
      <c r="V144" s="176">
        <v>0</v>
      </c>
      <c r="W144" s="176"/>
      <c r="X144" s="176">
        <v>0</v>
      </c>
      <c r="Y144" s="176">
        <v>0</v>
      </c>
      <c r="Z144" s="176">
        <v>0</v>
      </c>
      <c r="AA144" s="176">
        <v>0</v>
      </c>
      <c r="AB144" s="176">
        <v>0</v>
      </c>
      <c r="AC144" s="176">
        <v>0</v>
      </c>
      <c r="AD144" s="176">
        <v>0</v>
      </c>
      <c r="AE144" s="176">
        <v>0</v>
      </c>
      <c r="AF144" s="176">
        <v>0</v>
      </c>
      <c r="AG144" s="176">
        <v>0</v>
      </c>
      <c r="AH144" s="176">
        <v>0</v>
      </c>
      <c r="AI144" s="176">
        <v>0</v>
      </c>
      <c r="AJ144" s="176">
        <v>0</v>
      </c>
      <c r="AK144" s="176">
        <v>0</v>
      </c>
      <c r="AL144" s="176">
        <v>0</v>
      </c>
      <c r="AM144" s="176">
        <v>0</v>
      </c>
      <c r="AN144" s="176">
        <v>0</v>
      </c>
      <c r="AO144" s="176">
        <v>0</v>
      </c>
      <c r="AP144" s="176">
        <v>0</v>
      </c>
      <c r="AQ144" s="176">
        <v>0</v>
      </c>
      <c r="AR144" s="176">
        <v>0</v>
      </c>
      <c r="AS144" s="176">
        <v>0</v>
      </c>
      <c r="AT144" s="176">
        <v>0</v>
      </c>
      <c r="AU144" s="176">
        <v>0</v>
      </c>
      <c r="AV144" s="176">
        <v>0</v>
      </c>
      <c r="AW144" s="176">
        <v>0</v>
      </c>
      <c r="AX144" s="176">
        <v>0</v>
      </c>
      <c r="AY144" s="176"/>
      <c r="AZ144" s="176">
        <v>0</v>
      </c>
      <c r="BA144" s="176">
        <v>0</v>
      </c>
      <c r="BB144" s="176">
        <v>0</v>
      </c>
      <c r="BC144" s="176">
        <v>0</v>
      </c>
      <c r="BD144" s="176">
        <v>0</v>
      </c>
      <c r="BE144" s="176">
        <v>0</v>
      </c>
      <c r="BF144" s="176">
        <v>40898</v>
      </c>
      <c r="BG144" s="176">
        <v>0</v>
      </c>
      <c r="BH144" s="176">
        <v>0</v>
      </c>
      <c r="BI144" s="176">
        <v>0</v>
      </c>
      <c r="BJ144" s="176">
        <v>0</v>
      </c>
      <c r="BK144" s="176">
        <v>0</v>
      </c>
      <c r="BL144" s="176">
        <v>0</v>
      </c>
      <c r="BM144" s="176">
        <v>884889</v>
      </c>
      <c r="BN144" s="176">
        <v>0</v>
      </c>
      <c r="BO144" s="176">
        <v>882992</v>
      </c>
      <c r="BP144" s="176">
        <v>0</v>
      </c>
      <c r="BQ144" s="176">
        <v>0</v>
      </c>
      <c r="BR144" s="176">
        <v>0</v>
      </c>
      <c r="BS144" s="176">
        <v>0</v>
      </c>
      <c r="BT144" s="176">
        <v>0</v>
      </c>
      <c r="BU144" s="176">
        <v>721228</v>
      </c>
      <c r="BV144" s="176">
        <v>0</v>
      </c>
      <c r="BW144" s="176">
        <v>0</v>
      </c>
      <c r="BX144" s="176">
        <v>0</v>
      </c>
      <c r="BY144" s="176">
        <v>0</v>
      </c>
      <c r="BZ144" s="176">
        <v>0</v>
      </c>
      <c r="CA144" s="176">
        <v>0</v>
      </c>
      <c r="CB144" s="176">
        <v>0</v>
      </c>
      <c r="CC144" s="176">
        <v>0</v>
      </c>
      <c r="CD144" s="176">
        <v>0</v>
      </c>
      <c r="CE144" s="176">
        <v>0</v>
      </c>
      <c r="CF144" s="176">
        <v>0</v>
      </c>
      <c r="CG144" s="176">
        <v>0</v>
      </c>
      <c r="CH144" s="176">
        <v>0</v>
      </c>
      <c r="CI144" s="176">
        <v>0</v>
      </c>
      <c r="CJ144" s="176">
        <v>0</v>
      </c>
      <c r="CK144" s="176">
        <v>0</v>
      </c>
      <c r="CL144" s="176">
        <v>0</v>
      </c>
      <c r="CM144" s="176">
        <v>0</v>
      </c>
      <c r="CN144" s="176">
        <v>0</v>
      </c>
      <c r="CO144" s="176">
        <v>0</v>
      </c>
      <c r="CP144" s="176">
        <v>0</v>
      </c>
      <c r="CQ144" s="176">
        <v>0</v>
      </c>
      <c r="CR144" s="176">
        <v>0</v>
      </c>
      <c r="CS144" s="176">
        <v>0</v>
      </c>
      <c r="CT144" s="176">
        <v>0</v>
      </c>
      <c r="CU144" s="176">
        <v>114469</v>
      </c>
      <c r="CV144">
        <v>0</v>
      </c>
      <c r="CW144">
        <v>0</v>
      </c>
      <c r="CX144">
        <v>0</v>
      </c>
      <c r="CY144">
        <v>0</v>
      </c>
    </row>
    <row r="145" spans="1:103" x14ac:dyDescent="0.3">
      <c r="A145" s="151">
        <v>522</v>
      </c>
      <c r="B145" s="176" t="s">
        <v>254</v>
      </c>
      <c r="C145" s="176"/>
      <c r="D145" s="176">
        <v>0</v>
      </c>
      <c r="E145" s="176">
        <v>0</v>
      </c>
      <c r="F145" s="176">
        <v>0</v>
      </c>
      <c r="G145" s="176"/>
      <c r="H145" s="176">
        <v>0</v>
      </c>
      <c r="I145" s="176">
        <v>0</v>
      </c>
      <c r="J145" s="176">
        <v>142244</v>
      </c>
      <c r="K145" s="176">
        <v>0</v>
      </c>
      <c r="L145" s="176">
        <v>127467</v>
      </c>
      <c r="M145" s="176">
        <v>2435740</v>
      </c>
      <c r="N145" s="176"/>
      <c r="O145" s="176">
        <v>70099</v>
      </c>
      <c r="P145" s="176">
        <v>0</v>
      </c>
      <c r="Q145" s="176">
        <v>190720</v>
      </c>
      <c r="R145" s="176">
        <v>20998</v>
      </c>
      <c r="S145" s="176">
        <v>16080</v>
      </c>
      <c r="T145" s="176"/>
      <c r="U145" s="176">
        <v>0</v>
      </c>
      <c r="V145" s="176">
        <v>198010</v>
      </c>
      <c r="W145" s="176"/>
      <c r="X145" s="176">
        <v>34552</v>
      </c>
      <c r="Y145" s="176">
        <v>9210</v>
      </c>
      <c r="Z145" s="176">
        <v>0</v>
      </c>
      <c r="AA145" s="176">
        <v>41416</v>
      </c>
      <c r="AB145" s="176">
        <v>49932</v>
      </c>
      <c r="AC145" s="176">
        <v>0</v>
      </c>
      <c r="AD145" s="176">
        <v>1147883</v>
      </c>
      <c r="AE145" s="176">
        <v>373140</v>
      </c>
      <c r="AF145" s="176">
        <v>855</v>
      </c>
      <c r="AG145" s="176">
        <v>162140</v>
      </c>
      <c r="AH145" s="176">
        <v>30299</v>
      </c>
      <c r="AI145" s="176">
        <v>343163</v>
      </c>
      <c r="AJ145" s="176">
        <v>111972</v>
      </c>
      <c r="AK145" s="176">
        <v>0</v>
      </c>
      <c r="AL145" s="176">
        <v>339057</v>
      </c>
      <c r="AM145" s="176">
        <v>0</v>
      </c>
      <c r="AN145" s="176">
        <v>32637</v>
      </c>
      <c r="AO145" s="176">
        <v>0</v>
      </c>
      <c r="AP145" s="176">
        <v>0</v>
      </c>
      <c r="AQ145" s="176">
        <v>76246</v>
      </c>
      <c r="AR145" s="176">
        <v>0</v>
      </c>
      <c r="AS145" s="176">
        <v>222188</v>
      </c>
      <c r="AT145" s="176">
        <v>1945212</v>
      </c>
      <c r="AU145" s="176">
        <v>0</v>
      </c>
      <c r="AV145" s="176">
        <v>0</v>
      </c>
      <c r="AW145" s="176">
        <v>30748</v>
      </c>
      <c r="AX145" s="176">
        <v>150381</v>
      </c>
      <c r="AY145" s="176"/>
      <c r="AZ145" s="176">
        <v>0</v>
      </c>
      <c r="BA145" s="176">
        <v>0</v>
      </c>
      <c r="BB145" s="176">
        <v>1663085</v>
      </c>
      <c r="BC145" s="176">
        <v>31250</v>
      </c>
      <c r="BD145" s="176">
        <v>0</v>
      </c>
      <c r="BE145" s="176">
        <v>0</v>
      </c>
      <c r="BF145" s="176">
        <v>320938</v>
      </c>
      <c r="BG145" s="176">
        <v>0</v>
      </c>
      <c r="BH145" s="176">
        <v>0</v>
      </c>
      <c r="BI145" s="176">
        <v>23464</v>
      </c>
      <c r="BJ145" s="176">
        <v>0</v>
      </c>
      <c r="BK145" s="176">
        <v>0</v>
      </c>
      <c r="BL145" s="176">
        <v>0</v>
      </c>
      <c r="BM145" s="176">
        <v>150317</v>
      </c>
      <c r="BN145" s="176">
        <v>443235</v>
      </c>
      <c r="BO145" s="176">
        <v>5247</v>
      </c>
      <c r="BP145" s="176">
        <v>0</v>
      </c>
      <c r="BQ145" s="176">
        <v>29600</v>
      </c>
      <c r="BR145" s="176">
        <v>0</v>
      </c>
      <c r="BS145" s="176">
        <v>0</v>
      </c>
      <c r="BT145" s="176">
        <v>133429</v>
      </c>
      <c r="BU145" s="176">
        <v>99917</v>
      </c>
      <c r="BV145" s="176">
        <v>470371</v>
      </c>
      <c r="BW145" s="176">
        <v>35845</v>
      </c>
      <c r="BX145" s="176">
        <v>0</v>
      </c>
      <c r="BY145" s="176">
        <v>0</v>
      </c>
      <c r="BZ145" s="176">
        <v>0</v>
      </c>
      <c r="CA145" s="176">
        <v>0</v>
      </c>
      <c r="CB145" s="176">
        <v>77130</v>
      </c>
      <c r="CC145" s="176">
        <v>2034906</v>
      </c>
      <c r="CD145" s="176">
        <v>55337</v>
      </c>
      <c r="CE145" s="176">
        <v>76444</v>
      </c>
      <c r="CF145" s="176">
        <v>0</v>
      </c>
      <c r="CG145" s="176">
        <v>87174</v>
      </c>
      <c r="CH145" s="176">
        <v>859</v>
      </c>
      <c r="CI145" s="176">
        <v>73928</v>
      </c>
      <c r="CJ145" s="176">
        <v>48775</v>
      </c>
      <c r="CK145" s="176">
        <v>0</v>
      </c>
      <c r="CL145" s="176">
        <v>0</v>
      </c>
      <c r="CM145" s="176">
        <v>0</v>
      </c>
      <c r="CN145" s="176">
        <v>49443</v>
      </c>
      <c r="CO145" s="176">
        <v>908465</v>
      </c>
      <c r="CP145" s="176">
        <v>0</v>
      </c>
      <c r="CQ145" s="176">
        <v>0</v>
      </c>
      <c r="CR145" s="176">
        <v>55460</v>
      </c>
      <c r="CS145" s="176">
        <v>12199</v>
      </c>
      <c r="CT145" s="176">
        <v>0</v>
      </c>
      <c r="CU145" s="176">
        <v>38009</v>
      </c>
      <c r="CV145">
        <v>0</v>
      </c>
      <c r="CW145">
        <v>9010</v>
      </c>
      <c r="CX145">
        <v>0</v>
      </c>
      <c r="CY145">
        <v>0</v>
      </c>
    </row>
    <row r="146" spans="1:103" x14ac:dyDescent="0.3">
      <c r="A146" s="151">
        <v>523</v>
      </c>
      <c r="B146" s="176" t="s">
        <v>255</v>
      </c>
      <c r="C146" s="176"/>
      <c r="D146" s="176">
        <v>0</v>
      </c>
      <c r="E146" s="176">
        <v>0</v>
      </c>
      <c r="F146" s="176">
        <v>0</v>
      </c>
      <c r="G146" s="176"/>
      <c r="H146" s="176">
        <v>0</v>
      </c>
      <c r="I146" s="176">
        <v>0</v>
      </c>
      <c r="J146" s="176">
        <v>0</v>
      </c>
      <c r="K146" s="176">
        <v>0</v>
      </c>
      <c r="L146" s="176">
        <v>0</v>
      </c>
      <c r="M146" s="176">
        <v>79253926</v>
      </c>
      <c r="N146" s="176"/>
      <c r="O146" s="176">
        <v>411551</v>
      </c>
      <c r="P146" s="176">
        <v>0</v>
      </c>
      <c r="Q146" s="176">
        <v>41786</v>
      </c>
      <c r="R146" s="176">
        <v>0</v>
      </c>
      <c r="S146" s="176">
        <v>1248010</v>
      </c>
      <c r="T146" s="176"/>
      <c r="U146" s="176">
        <v>0</v>
      </c>
      <c r="V146" s="176">
        <v>5277014</v>
      </c>
      <c r="W146" s="176"/>
      <c r="X146" s="176">
        <v>1227181</v>
      </c>
      <c r="Y146" s="176">
        <v>5282</v>
      </c>
      <c r="Z146" s="176">
        <v>0</v>
      </c>
      <c r="AA146" s="176">
        <v>0</v>
      </c>
      <c r="AB146" s="176">
        <v>23115523</v>
      </c>
      <c r="AC146" s="176">
        <v>0</v>
      </c>
      <c r="AD146" s="176">
        <v>22001032</v>
      </c>
      <c r="AE146" s="176">
        <v>30590570</v>
      </c>
      <c r="AF146" s="176">
        <v>0</v>
      </c>
      <c r="AG146" s="176">
        <v>8017193</v>
      </c>
      <c r="AH146" s="176">
        <v>0</v>
      </c>
      <c r="AI146" s="176">
        <v>16357863</v>
      </c>
      <c r="AJ146" s="176">
        <v>296344</v>
      </c>
      <c r="AK146" s="176">
        <v>0</v>
      </c>
      <c r="AL146" s="176">
        <v>0</v>
      </c>
      <c r="AM146" s="176">
        <v>0</v>
      </c>
      <c r="AN146" s="176">
        <v>0</v>
      </c>
      <c r="AO146" s="176">
        <v>0</v>
      </c>
      <c r="AP146" s="176">
        <v>0</v>
      </c>
      <c r="AQ146" s="176">
        <v>0</v>
      </c>
      <c r="AR146" s="176">
        <v>0</v>
      </c>
      <c r="AS146" s="176">
        <v>0</v>
      </c>
      <c r="AT146" s="176">
        <v>5174578</v>
      </c>
      <c r="AU146" s="176">
        <v>0</v>
      </c>
      <c r="AV146" s="176">
        <v>0</v>
      </c>
      <c r="AW146" s="176">
        <v>33491</v>
      </c>
      <c r="AX146" s="176">
        <v>30738</v>
      </c>
      <c r="AY146" s="176"/>
      <c r="AZ146" s="176">
        <v>0</v>
      </c>
      <c r="BA146" s="176">
        <v>0</v>
      </c>
      <c r="BB146" s="176">
        <v>0</v>
      </c>
      <c r="BC146" s="176">
        <v>0</v>
      </c>
      <c r="BD146" s="176">
        <v>0</v>
      </c>
      <c r="BE146" s="176">
        <v>0</v>
      </c>
      <c r="BF146" s="176">
        <v>15891122</v>
      </c>
      <c r="BG146" s="176">
        <v>0</v>
      </c>
      <c r="BH146" s="176">
        <v>0</v>
      </c>
      <c r="BI146" s="176">
        <v>0</v>
      </c>
      <c r="BJ146" s="176">
        <v>0</v>
      </c>
      <c r="BK146" s="176">
        <v>0</v>
      </c>
      <c r="BL146" s="176">
        <v>0</v>
      </c>
      <c r="BM146" s="176">
        <v>5063608</v>
      </c>
      <c r="BN146" s="176">
        <v>10811732</v>
      </c>
      <c r="BO146" s="176">
        <v>0</v>
      </c>
      <c r="BP146" s="176">
        <v>0</v>
      </c>
      <c r="BQ146" s="176">
        <v>0</v>
      </c>
      <c r="BR146" s="176">
        <v>0</v>
      </c>
      <c r="BS146" s="176">
        <v>0</v>
      </c>
      <c r="BT146" s="176">
        <v>4288320</v>
      </c>
      <c r="BU146" s="176">
        <v>5574015</v>
      </c>
      <c r="BV146" s="176">
        <v>0</v>
      </c>
      <c r="BW146" s="176">
        <v>0</v>
      </c>
      <c r="BX146" s="176">
        <v>0</v>
      </c>
      <c r="BY146" s="176">
        <v>0</v>
      </c>
      <c r="BZ146" s="176">
        <v>0</v>
      </c>
      <c r="CA146" s="176">
        <v>0</v>
      </c>
      <c r="CB146" s="176">
        <v>82858</v>
      </c>
      <c r="CC146" s="176">
        <v>1379921</v>
      </c>
      <c r="CD146" s="176">
        <v>8816037</v>
      </c>
      <c r="CE146" s="176">
        <v>0</v>
      </c>
      <c r="CF146" s="176">
        <v>0</v>
      </c>
      <c r="CG146" s="176">
        <v>0</v>
      </c>
      <c r="CH146" s="176">
        <v>0</v>
      </c>
      <c r="CI146" s="176">
        <v>0</v>
      </c>
      <c r="CJ146" s="176">
        <v>0</v>
      </c>
      <c r="CK146" s="176">
        <v>0</v>
      </c>
      <c r="CL146" s="176">
        <v>0</v>
      </c>
      <c r="CM146" s="176">
        <v>0</v>
      </c>
      <c r="CN146" s="176">
        <v>14701</v>
      </c>
      <c r="CO146" s="176">
        <v>1847018</v>
      </c>
      <c r="CP146" s="176">
        <v>0</v>
      </c>
      <c r="CQ146" s="176">
        <v>0</v>
      </c>
      <c r="CR146" s="176">
        <v>0</v>
      </c>
      <c r="CS146" s="176">
        <v>0</v>
      </c>
      <c r="CT146" s="176">
        <v>0</v>
      </c>
      <c r="CU146" s="176">
        <v>43119</v>
      </c>
      <c r="CV146">
        <v>0</v>
      </c>
      <c r="CW146">
        <v>0</v>
      </c>
      <c r="CX146">
        <v>0</v>
      </c>
      <c r="CY146">
        <v>0</v>
      </c>
    </row>
    <row r="147" spans="1:103" x14ac:dyDescent="0.3">
      <c r="A147" s="151">
        <v>524</v>
      </c>
      <c r="B147" s="176" t="s">
        <v>256</v>
      </c>
      <c r="C147" s="176"/>
      <c r="D147" s="176">
        <v>0</v>
      </c>
      <c r="E147" s="176">
        <v>0</v>
      </c>
      <c r="F147" s="176">
        <v>0</v>
      </c>
      <c r="G147" s="176"/>
      <c r="H147" s="176">
        <v>0</v>
      </c>
      <c r="I147" s="176">
        <v>0</v>
      </c>
      <c r="J147" s="176">
        <v>26389525</v>
      </c>
      <c r="K147" s="176">
        <v>13796001</v>
      </c>
      <c r="L147" s="176">
        <v>12428877</v>
      </c>
      <c r="M147" s="176">
        <v>78840478</v>
      </c>
      <c r="N147" s="176"/>
      <c r="O147" s="176">
        <v>14091152</v>
      </c>
      <c r="P147" s="176">
        <v>0</v>
      </c>
      <c r="Q147" s="176">
        <v>15528659</v>
      </c>
      <c r="R147" s="176">
        <v>8213893</v>
      </c>
      <c r="S147" s="176">
        <v>0</v>
      </c>
      <c r="T147" s="176"/>
      <c r="U147" s="176">
        <v>0</v>
      </c>
      <c r="V147" s="176">
        <v>16638818</v>
      </c>
      <c r="W147" s="176"/>
      <c r="X147" s="176">
        <v>7969534</v>
      </c>
      <c r="Y147" s="176">
        <v>7636191</v>
      </c>
      <c r="Z147" s="176">
        <v>0</v>
      </c>
      <c r="AA147" s="176">
        <v>18477496</v>
      </c>
      <c r="AB147" s="176">
        <v>0</v>
      </c>
      <c r="AC147" s="176">
        <v>5226076</v>
      </c>
      <c r="AD147" s="176">
        <v>5318321</v>
      </c>
      <c r="AE147" s="176">
        <v>26172864</v>
      </c>
      <c r="AF147" s="176">
        <v>4158118</v>
      </c>
      <c r="AG147" s="176">
        <v>11243978</v>
      </c>
      <c r="AH147" s="176">
        <v>22642284</v>
      </c>
      <c r="AI147" s="176">
        <v>18585106</v>
      </c>
      <c r="AJ147" s="176">
        <v>15057497</v>
      </c>
      <c r="AK147" s="176">
        <v>0</v>
      </c>
      <c r="AL147" s="176">
        <v>21175938</v>
      </c>
      <c r="AM147" s="176">
        <v>0</v>
      </c>
      <c r="AN147" s="176">
        <v>6335074</v>
      </c>
      <c r="AO147" s="176">
        <v>0</v>
      </c>
      <c r="AP147" s="176">
        <v>0</v>
      </c>
      <c r="AQ147" s="176">
        <v>15748620</v>
      </c>
      <c r="AR147" s="176">
        <v>0</v>
      </c>
      <c r="AS147" s="176">
        <v>28980504</v>
      </c>
      <c r="AT147" s="176">
        <v>121301013</v>
      </c>
      <c r="AU147" s="176">
        <v>0</v>
      </c>
      <c r="AV147" s="176">
        <v>249851</v>
      </c>
      <c r="AW147" s="176">
        <v>6581815</v>
      </c>
      <c r="AX147" s="176">
        <v>20611697</v>
      </c>
      <c r="AY147" s="176"/>
      <c r="AZ147" s="176">
        <v>0</v>
      </c>
      <c r="BA147" s="176">
        <v>0</v>
      </c>
      <c r="BB147" s="176">
        <v>130315841</v>
      </c>
      <c r="BC147" s="176">
        <v>6983370</v>
      </c>
      <c r="BD147" s="176">
        <v>0</v>
      </c>
      <c r="BE147" s="176">
        <v>0</v>
      </c>
      <c r="BF147" s="176">
        <v>28545849</v>
      </c>
      <c r="BG147" s="176">
        <v>0</v>
      </c>
      <c r="BH147" s="176">
        <v>0</v>
      </c>
      <c r="BI147" s="176">
        <v>4656274</v>
      </c>
      <c r="BJ147" s="176">
        <v>1249127</v>
      </c>
      <c r="BK147" s="176">
        <v>0</v>
      </c>
      <c r="BL147" s="176">
        <v>0</v>
      </c>
      <c r="BM147" s="176">
        <v>0</v>
      </c>
      <c r="BN147" s="176">
        <v>52007135</v>
      </c>
      <c r="BO147" s="176">
        <v>0</v>
      </c>
      <c r="BP147" s="176">
        <v>0</v>
      </c>
      <c r="BQ147" s="176">
        <v>12092616</v>
      </c>
      <c r="BR147" s="176">
        <v>0</v>
      </c>
      <c r="BS147" s="176">
        <v>0</v>
      </c>
      <c r="BT147" s="176">
        <v>4637903</v>
      </c>
      <c r="BU147" s="176">
        <v>14491175</v>
      </c>
      <c r="BV147" s="176">
        <v>19463889</v>
      </c>
      <c r="BW147" s="176">
        <v>10185969</v>
      </c>
      <c r="BX147" s="176">
        <v>0</v>
      </c>
      <c r="BY147" s="176">
        <v>0</v>
      </c>
      <c r="BZ147" s="176">
        <v>2421490</v>
      </c>
      <c r="CA147" s="176">
        <v>0</v>
      </c>
      <c r="CB147" s="176">
        <v>41122990</v>
      </c>
      <c r="CC147" s="176">
        <v>57103663</v>
      </c>
      <c r="CD147" s="176">
        <v>0</v>
      </c>
      <c r="CE147" s="176">
        <v>0</v>
      </c>
      <c r="CF147" s="176">
        <v>0</v>
      </c>
      <c r="CG147" s="176">
        <v>14485892</v>
      </c>
      <c r="CH147" s="176">
        <v>5791974</v>
      </c>
      <c r="CI147" s="176">
        <v>38628020</v>
      </c>
      <c r="CJ147" s="176">
        <v>1730846</v>
      </c>
      <c r="CK147" s="176">
        <v>2581820</v>
      </c>
      <c r="CL147" s="176">
        <v>0</v>
      </c>
      <c r="CM147" s="176">
        <v>0</v>
      </c>
      <c r="CN147" s="176">
        <v>6089261</v>
      </c>
      <c r="CO147" s="176">
        <v>215513003</v>
      </c>
      <c r="CP147" s="176">
        <v>2030121</v>
      </c>
      <c r="CQ147" s="176">
        <v>0</v>
      </c>
      <c r="CR147" s="176">
        <v>18561263</v>
      </c>
      <c r="CS147" s="176">
        <v>5181868</v>
      </c>
      <c r="CT147" s="176">
        <v>0</v>
      </c>
      <c r="CU147" s="176">
        <v>0</v>
      </c>
      <c r="CV147">
        <v>0</v>
      </c>
      <c r="CW147">
        <v>9843400</v>
      </c>
      <c r="CX147">
        <v>4354373</v>
      </c>
      <c r="CY147">
        <v>0</v>
      </c>
    </row>
    <row r="148" spans="1:103" x14ac:dyDescent="0.3">
      <c r="A148" s="151">
        <v>525</v>
      </c>
      <c r="B148" s="176" t="s">
        <v>257</v>
      </c>
      <c r="C148" s="176"/>
      <c r="D148" s="176">
        <v>0</v>
      </c>
      <c r="E148" s="176">
        <v>13291776</v>
      </c>
      <c r="F148" s="176">
        <v>0</v>
      </c>
      <c r="G148" s="176"/>
      <c r="H148" s="176">
        <v>0</v>
      </c>
      <c r="I148" s="176">
        <v>0</v>
      </c>
      <c r="J148" s="176">
        <v>0</v>
      </c>
      <c r="K148" s="176">
        <v>0</v>
      </c>
      <c r="L148" s="176">
        <v>0</v>
      </c>
      <c r="M148" s="176">
        <v>0</v>
      </c>
      <c r="N148" s="176"/>
      <c r="O148" s="176">
        <v>0</v>
      </c>
      <c r="P148" s="176">
        <v>0</v>
      </c>
      <c r="Q148" s="176">
        <v>0</v>
      </c>
      <c r="R148" s="176">
        <v>0</v>
      </c>
      <c r="S148" s="176">
        <v>4965996</v>
      </c>
      <c r="T148" s="176"/>
      <c r="U148" s="176">
        <v>0</v>
      </c>
      <c r="V148" s="176">
        <v>0</v>
      </c>
      <c r="W148" s="176"/>
      <c r="X148" s="176">
        <v>0</v>
      </c>
      <c r="Y148" s="176">
        <v>0</v>
      </c>
      <c r="Z148" s="176">
        <v>0</v>
      </c>
      <c r="AA148" s="176">
        <v>0</v>
      </c>
      <c r="AB148" s="176">
        <v>0</v>
      </c>
      <c r="AC148" s="176">
        <v>0</v>
      </c>
      <c r="AD148" s="176">
        <v>0</v>
      </c>
      <c r="AE148" s="176">
        <v>0</v>
      </c>
      <c r="AF148" s="176">
        <v>0</v>
      </c>
      <c r="AG148" s="176">
        <v>0</v>
      </c>
      <c r="AH148" s="176">
        <v>0</v>
      </c>
      <c r="AI148" s="176">
        <v>0</v>
      </c>
      <c r="AJ148" s="176">
        <v>0</v>
      </c>
      <c r="AK148" s="176">
        <v>0</v>
      </c>
      <c r="AL148" s="176">
        <v>0</v>
      </c>
      <c r="AM148" s="176">
        <v>0</v>
      </c>
      <c r="AN148" s="176">
        <v>0</v>
      </c>
      <c r="AO148" s="176">
        <v>0</v>
      </c>
      <c r="AP148" s="176">
        <v>0</v>
      </c>
      <c r="AQ148" s="176">
        <v>0</v>
      </c>
      <c r="AR148" s="176">
        <v>0</v>
      </c>
      <c r="AS148" s="176">
        <v>0</v>
      </c>
      <c r="AT148" s="176">
        <v>0</v>
      </c>
      <c r="AU148" s="176">
        <v>0</v>
      </c>
      <c r="AV148" s="176">
        <v>0</v>
      </c>
      <c r="AW148" s="176">
        <v>0</v>
      </c>
      <c r="AX148" s="176">
        <v>0</v>
      </c>
      <c r="AY148" s="176"/>
      <c r="AZ148" s="176">
        <v>0</v>
      </c>
      <c r="BA148" s="176">
        <v>0</v>
      </c>
      <c r="BB148" s="176">
        <v>0</v>
      </c>
      <c r="BC148" s="176">
        <v>0</v>
      </c>
      <c r="BD148" s="176">
        <v>0</v>
      </c>
      <c r="BE148" s="176">
        <v>0</v>
      </c>
      <c r="BF148" s="176">
        <v>500011</v>
      </c>
      <c r="BG148" s="176">
        <v>0</v>
      </c>
      <c r="BH148" s="176">
        <v>0</v>
      </c>
      <c r="BI148" s="176">
        <v>0</v>
      </c>
      <c r="BJ148" s="176">
        <v>0</v>
      </c>
      <c r="BK148" s="176">
        <v>0</v>
      </c>
      <c r="BL148" s="176">
        <v>0</v>
      </c>
      <c r="BM148" s="176">
        <v>18030856</v>
      </c>
      <c r="BN148" s="176">
        <v>0</v>
      </c>
      <c r="BO148" s="176">
        <v>7731429</v>
      </c>
      <c r="BP148" s="176">
        <v>0</v>
      </c>
      <c r="BQ148" s="176">
        <v>0</v>
      </c>
      <c r="BR148" s="176">
        <v>0</v>
      </c>
      <c r="BS148" s="176">
        <v>0</v>
      </c>
      <c r="BT148" s="176">
        <v>0</v>
      </c>
      <c r="BU148" s="176">
        <v>0</v>
      </c>
      <c r="BV148" s="176">
        <v>0</v>
      </c>
      <c r="BW148" s="176">
        <v>0</v>
      </c>
      <c r="BX148" s="176">
        <v>0</v>
      </c>
      <c r="BY148" s="176">
        <v>0</v>
      </c>
      <c r="BZ148" s="176">
        <v>0</v>
      </c>
      <c r="CA148" s="176">
        <v>0</v>
      </c>
      <c r="CB148" s="176">
        <v>0</v>
      </c>
      <c r="CC148" s="176">
        <v>0</v>
      </c>
      <c r="CD148" s="176">
        <v>0</v>
      </c>
      <c r="CE148" s="176">
        <v>0</v>
      </c>
      <c r="CF148" s="176">
        <v>0</v>
      </c>
      <c r="CG148" s="176">
        <v>0</v>
      </c>
      <c r="CH148" s="176">
        <v>0</v>
      </c>
      <c r="CI148" s="176">
        <v>0</v>
      </c>
      <c r="CJ148" s="176">
        <v>0</v>
      </c>
      <c r="CK148" s="176">
        <v>0</v>
      </c>
      <c r="CL148" s="176">
        <v>0</v>
      </c>
      <c r="CM148" s="176">
        <v>0</v>
      </c>
      <c r="CN148" s="176">
        <v>0</v>
      </c>
      <c r="CO148" s="176">
        <v>0</v>
      </c>
      <c r="CP148" s="176">
        <v>0</v>
      </c>
      <c r="CQ148" s="176">
        <v>0</v>
      </c>
      <c r="CR148" s="176">
        <v>0</v>
      </c>
      <c r="CS148" s="176">
        <v>0</v>
      </c>
      <c r="CT148" s="176">
        <v>0</v>
      </c>
      <c r="CU148" s="176">
        <v>2632037</v>
      </c>
      <c r="CV148">
        <v>0</v>
      </c>
      <c r="CW148">
        <v>0</v>
      </c>
      <c r="CX148">
        <v>0</v>
      </c>
      <c r="CY148">
        <v>0</v>
      </c>
    </row>
    <row r="149" spans="1:103" x14ac:dyDescent="0.3">
      <c r="A149" s="151">
        <v>526</v>
      </c>
      <c r="B149" s="176" t="s">
        <v>258</v>
      </c>
      <c r="C149" s="176"/>
      <c r="D149" s="176">
        <v>0</v>
      </c>
      <c r="E149" s="176">
        <v>8500</v>
      </c>
      <c r="F149" s="176">
        <v>0</v>
      </c>
      <c r="G149" s="176"/>
      <c r="H149" s="176">
        <v>0</v>
      </c>
      <c r="I149" s="176">
        <v>0</v>
      </c>
      <c r="J149" s="176">
        <v>702364</v>
      </c>
      <c r="K149" s="176">
        <v>172825</v>
      </c>
      <c r="L149" s="176">
        <v>1201726</v>
      </c>
      <c r="M149" s="176">
        <v>18622235</v>
      </c>
      <c r="N149" s="176"/>
      <c r="O149" s="176">
        <v>530621</v>
      </c>
      <c r="P149" s="176">
        <v>0</v>
      </c>
      <c r="Q149" s="176">
        <v>1513033</v>
      </c>
      <c r="R149" s="176">
        <v>221534</v>
      </c>
      <c r="S149" s="176">
        <v>221823</v>
      </c>
      <c r="T149" s="176"/>
      <c r="U149" s="176">
        <v>0</v>
      </c>
      <c r="V149" s="176">
        <v>1945006</v>
      </c>
      <c r="W149" s="176"/>
      <c r="X149" s="176">
        <v>542303</v>
      </c>
      <c r="Y149" s="176">
        <v>177023</v>
      </c>
      <c r="Z149" s="176">
        <v>0</v>
      </c>
      <c r="AA149" s="176">
        <v>584017</v>
      </c>
      <c r="AB149" s="176">
        <v>423250</v>
      </c>
      <c r="AC149" s="176">
        <v>0</v>
      </c>
      <c r="AD149" s="176">
        <v>26068305</v>
      </c>
      <c r="AE149" s="176">
        <v>5953339</v>
      </c>
      <c r="AF149" s="176">
        <v>70049</v>
      </c>
      <c r="AG149" s="176">
        <v>2413674</v>
      </c>
      <c r="AH149" s="176">
        <v>345529</v>
      </c>
      <c r="AI149" s="176">
        <v>1930296</v>
      </c>
      <c r="AJ149" s="176">
        <v>1207109</v>
      </c>
      <c r="AK149" s="176">
        <v>0</v>
      </c>
      <c r="AL149" s="176">
        <v>2519587</v>
      </c>
      <c r="AM149" s="176">
        <v>0</v>
      </c>
      <c r="AN149" s="176">
        <v>655954</v>
      </c>
      <c r="AO149" s="176">
        <v>0</v>
      </c>
      <c r="AP149" s="176">
        <v>0</v>
      </c>
      <c r="AQ149" s="176">
        <v>606590</v>
      </c>
      <c r="AR149" s="176">
        <v>0</v>
      </c>
      <c r="AS149" s="176">
        <v>2696826</v>
      </c>
      <c r="AT149" s="176">
        <v>5240180</v>
      </c>
      <c r="AU149" s="176">
        <v>0</v>
      </c>
      <c r="AV149" s="176">
        <v>17234</v>
      </c>
      <c r="AW149" s="176">
        <v>294364</v>
      </c>
      <c r="AX149" s="176">
        <v>1950259</v>
      </c>
      <c r="AY149" s="176"/>
      <c r="AZ149" s="176">
        <v>0</v>
      </c>
      <c r="BA149" s="176">
        <v>0</v>
      </c>
      <c r="BB149" s="176">
        <v>23619384</v>
      </c>
      <c r="BC149" s="176">
        <v>459998</v>
      </c>
      <c r="BD149" s="176">
        <v>0</v>
      </c>
      <c r="BE149" s="176">
        <v>0</v>
      </c>
      <c r="BF149" s="176">
        <v>3839238</v>
      </c>
      <c r="BG149" s="176">
        <v>0</v>
      </c>
      <c r="BH149" s="176">
        <v>0</v>
      </c>
      <c r="BI149" s="176">
        <v>256653</v>
      </c>
      <c r="BJ149" s="176">
        <v>1144</v>
      </c>
      <c r="BK149" s="176">
        <v>0</v>
      </c>
      <c r="BL149" s="176">
        <v>0</v>
      </c>
      <c r="BM149" s="176">
        <v>1856585</v>
      </c>
      <c r="BN149" s="176">
        <v>3812044</v>
      </c>
      <c r="BO149" s="176">
        <v>180204</v>
      </c>
      <c r="BP149" s="176">
        <v>0</v>
      </c>
      <c r="BQ149" s="176">
        <v>673084</v>
      </c>
      <c r="BR149" s="176">
        <v>0</v>
      </c>
      <c r="BS149" s="176">
        <v>0</v>
      </c>
      <c r="BT149" s="176">
        <v>1726085</v>
      </c>
      <c r="BU149" s="176">
        <v>1463553</v>
      </c>
      <c r="BV149" s="176">
        <v>2850813</v>
      </c>
      <c r="BW149" s="176">
        <v>656124</v>
      </c>
      <c r="BX149" s="176">
        <v>0</v>
      </c>
      <c r="BY149" s="176">
        <v>0</v>
      </c>
      <c r="BZ149" s="176">
        <v>0</v>
      </c>
      <c r="CA149" s="176">
        <v>0</v>
      </c>
      <c r="CB149" s="176">
        <v>2259613</v>
      </c>
      <c r="CC149" s="176">
        <v>12648958</v>
      </c>
      <c r="CD149" s="176">
        <v>258665</v>
      </c>
      <c r="CE149" s="176">
        <v>184721</v>
      </c>
      <c r="CF149" s="176">
        <v>0</v>
      </c>
      <c r="CG149" s="176">
        <v>527479</v>
      </c>
      <c r="CH149" s="176">
        <v>6801</v>
      </c>
      <c r="CI149" s="176">
        <v>1079607</v>
      </c>
      <c r="CJ149" s="176">
        <v>566824</v>
      </c>
      <c r="CK149" s="176">
        <v>0</v>
      </c>
      <c r="CL149" s="176">
        <v>0</v>
      </c>
      <c r="CM149" s="176">
        <v>0</v>
      </c>
      <c r="CN149" s="176">
        <v>488445</v>
      </c>
      <c r="CO149" s="176">
        <v>7754606</v>
      </c>
      <c r="CP149" s="176">
        <v>0</v>
      </c>
      <c r="CQ149" s="176">
        <v>0</v>
      </c>
      <c r="CR149" s="176">
        <v>659511</v>
      </c>
      <c r="CS149" s="176">
        <v>337721</v>
      </c>
      <c r="CT149" s="176">
        <v>0</v>
      </c>
      <c r="CU149" s="176">
        <v>319061</v>
      </c>
      <c r="CV149">
        <v>0</v>
      </c>
      <c r="CW149">
        <v>112532</v>
      </c>
      <c r="CX149">
        <v>0</v>
      </c>
      <c r="CY149">
        <v>0</v>
      </c>
    </row>
    <row r="150" spans="1:103" x14ac:dyDescent="0.3">
      <c r="A150" s="151">
        <v>527</v>
      </c>
      <c r="B150" s="176" t="s">
        <v>259</v>
      </c>
      <c r="C150" s="176"/>
      <c r="D150" s="176">
        <v>0</v>
      </c>
      <c r="E150" s="176">
        <v>0</v>
      </c>
      <c r="F150" s="176">
        <v>0</v>
      </c>
      <c r="G150" s="176"/>
      <c r="H150" s="176">
        <v>0</v>
      </c>
      <c r="I150" s="176">
        <v>0</v>
      </c>
      <c r="J150" s="176">
        <v>0</v>
      </c>
      <c r="K150" s="176">
        <v>0</v>
      </c>
      <c r="L150" s="176">
        <v>0</v>
      </c>
      <c r="M150" s="176">
        <v>0</v>
      </c>
      <c r="N150" s="176"/>
      <c r="O150" s="176">
        <v>0</v>
      </c>
      <c r="P150" s="176">
        <v>0</v>
      </c>
      <c r="Q150" s="176">
        <v>0</v>
      </c>
      <c r="R150" s="176">
        <v>0</v>
      </c>
      <c r="S150" s="176">
        <v>0</v>
      </c>
      <c r="T150" s="176"/>
      <c r="U150" s="176">
        <v>0</v>
      </c>
      <c r="V150" s="176">
        <v>0</v>
      </c>
      <c r="W150" s="176"/>
      <c r="X150" s="176">
        <v>0</v>
      </c>
      <c r="Y150" s="176">
        <v>0</v>
      </c>
      <c r="Z150" s="176">
        <v>0</v>
      </c>
      <c r="AA150" s="176">
        <v>0</v>
      </c>
      <c r="AB150" s="176">
        <v>0</v>
      </c>
      <c r="AC150" s="176">
        <v>0</v>
      </c>
      <c r="AD150" s="176">
        <v>0</v>
      </c>
      <c r="AE150" s="176">
        <v>0</v>
      </c>
      <c r="AF150" s="176">
        <v>0</v>
      </c>
      <c r="AG150" s="176">
        <v>0</v>
      </c>
      <c r="AH150" s="176">
        <v>0</v>
      </c>
      <c r="AI150" s="176">
        <v>0</v>
      </c>
      <c r="AJ150" s="176">
        <v>0</v>
      </c>
      <c r="AK150" s="176">
        <v>0</v>
      </c>
      <c r="AL150" s="176">
        <v>0</v>
      </c>
      <c r="AM150" s="176">
        <v>0</v>
      </c>
      <c r="AN150" s="176">
        <v>0</v>
      </c>
      <c r="AO150" s="176">
        <v>0</v>
      </c>
      <c r="AP150" s="176">
        <v>0</v>
      </c>
      <c r="AQ150" s="176">
        <v>0</v>
      </c>
      <c r="AR150" s="176">
        <v>0</v>
      </c>
      <c r="AS150" s="176">
        <v>0</v>
      </c>
      <c r="AT150" s="176">
        <v>0</v>
      </c>
      <c r="AU150" s="176">
        <v>0</v>
      </c>
      <c r="AV150" s="176">
        <v>0</v>
      </c>
      <c r="AW150" s="176">
        <v>0</v>
      </c>
      <c r="AX150" s="176">
        <v>0</v>
      </c>
      <c r="AY150" s="176"/>
      <c r="AZ150" s="176">
        <v>0</v>
      </c>
      <c r="BA150" s="176">
        <v>0</v>
      </c>
      <c r="BB150" s="176">
        <v>0</v>
      </c>
      <c r="BC150" s="176">
        <v>0</v>
      </c>
      <c r="BD150" s="176">
        <v>0</v>
      </c>
      <c r="BE150" s="176">
        <v>0</v>
      </c>
      <c r="BF150" s="176">
        <v>0</v>
      </c>
      <c r="BG150" s="176">
        <v>0</v>
      </c>
      <c r="BH150" s="176">
        <v>0</v>
      </c>
      <c r="BI150" s="176">
        <v>0</v>
      </c>
      <c r="BJ150" s="176">
        <v>0</v>
      </c>
      <c r="BK150" s="176">
        <v>0</v>
      </c>
      <c r="BL150" s="176">
        <v>0</v>
      </c>
      <c r="BM150" s="176">
        <v>0</v>
      </c>
      <c r="BN150" s="176">
        <v>0</v>
      </c>
      <c r="BO150" s="176">
        <v>0</v>
      </c>
      <c r="BP150" s="176">
        <v>0</v>
      </c>
      <c r="BQ150" s="176">
        <v>0</v>
      </c>
      <c r="BR150" s="176">
        <v>0</v>
      </c>
      <c r="BS150" s="176">
        <v>0</v>
      </c>
      <c r="BT150" s="176">
        <v>0</v>
      </c>
      <c r="BU150" s="176">
        <v>0</v>
      </c>
      <c r="BV150" s="176">
        <v>0</v>
      </c>
      <c r="BW150" s="176">
        <v>0</v>
      </c>
      <c r="BX150" s="176">
        <v>0</v>
      </c>
      <c r="BY150" s="176">
        <v>0</v>
      </c>
      <c r="BZ150" s="176">
        <v>0</v>
      </c>
      <c r="CA150" s="176">
        <v>0</v>
      </c>
      <c r="CB150" s="176">
        <v>0</v>
      </c>
      <c r="CC150" s="176">
        <v>0</v>
      </c>
      <c r="CD150" s="176">
        <v>0</v>
      </c>
      <c r="CE150" s="176">
        <v>0</v>
      </c>
      <c r="CF150" s="176">
        <v>0</v>
      </c>
      <c r="CG150" s="176">
        <v>0</v>
      </c>
      <c r="CH150" s="176">
        <v>0</v>
      </c>
      <c r="CI150" s="176">
        <v>0</v>
      </c>
      <c r="CJ150" s="176">
        <v>0</v>
      </c>
      <c r="CK150" s="176">
        <v>0</v>
      </c>
      <c r="CL150" s="176">
        <v>0</v>
      </c>
      <c r="CM150" s="176">
        <v>0</v>
      </c>
      <c r="CN150" s="176">
        <v>0</v>
      </c>
      <c r="CO150" s="176">
        <v>0</v>
      </c>
      <c r="CP150" s="176">
        <v>0</v>
      </c>
      <c r="CQ150" s="176">
        <v>0</v>
      </c>
      <c r="CR150" s="176">
        <v>0</v>
      </c>
      <c r="CS150" s="176">
        <v>0</v>
      </c>
      <c r="CT150" s="176">
        <v>0</v>
      </c>
      <c r="CU150" s="176">
        <v>0</v>
      </c>
      <c r="CV150">
        <v>0</v>
      </c>
      <c r="CW150">
        <v>0</v>
      </c>
      <c r="CX150">
        <v>0</v>
      </c>
      <c r="CY150">
        <v>0</v>
      </c>
    </row>
    <row r="151" spans="1:103" x14ac:dyDescent="0.3">
      <c r="A151" s="151">
        <v>528</v>
      </c>
      <c r="B151" s="176" t="s">
        <v>242</v>
      </c>
      <c r="C151" s="176"/>
      <c r="D151" s="176">
        <v>90396172</v>
      </c>
      <c r="E151" s="176">
        <v>18939355</v>
      </c>
      <c r="F151" s="176">
        <v>9675059</v>
      </c>
      <c r="G151" s="176"/>
      <c r="H151" s="176">
        <v>17464019</v>
      </c>
      <c r="I151" s="176">
        <v>19025869</v>
      </c>
      <c r="J151" s="176">
        <v>34854538</v>
      </c>
      <c r="K151" s="176">
        <v>10995679</v>
      </c>
      <c r="L151" s="176">
        <v>22611882</v>
      </c>
      <c r="M151" s="176">
        <v>137615465</v>
      </c>
      <c r="N151" s="176">
        <v>204196294</v>
      </c>
      <c r="O151" s="176">
        <v>46298901</v>
      </c>
      <c r="P151" s="176">
        <v>197078455</v>
      </c>
      <c r="Q151" s="176">
        <v>44125346</v>
      </c>
      <c r="R151" s="176">
        <v>7816443</v>
      </c>
      <c r="S151" s="176">
        <v>51389093</v>
      </c>
      <c r="T151" s="176"/>
      <c r="U151" s="176">
        <v>100152960</v>
      </c>
      <c r="V151" s="176">
        <v>74784477</v>
      </c>
      <c r="W151" s="176"/>
      <c r="X151" s="176">
        <v>10303733</v>
      </c>
      <c r="Y151" s="176">
        <v>8188450</v>
      </c>
      <c r="Z151" s="176">
        <v>63581198</v>
      </c>
      <c r="AA151" s="176">
        <v>27331381</v>
      </c>
      <c r="AB151" s="176">
        <v>48663481</v>
      </c>
      <c r="AC151" s="176">
        <v>170835649</v>
      </c>
      <c r="AD151" s="176">
        <v>30529011</v>
      </c>
      <c r="AE151" s="176">
        <v>65327368</v>
      </c>
      <c r="AF151" s="176">
        <v>72732486</v>
      </c>
      <c r="AG151" s="176">
        <v>34137731</v>
      </c>
      <c r="AH151" s="176">
        <v>30251041</v>
      </c>
      <c r="AI151" s="176">
        <v>497639553</v>
      </c>
      <c r="AJ151" s="176">
        <v>28452504</v>
      </c>
      <c r="AK151" s="176">
        <v>257902278</v>
      </c>
      <c r="AL151" s="176">
        <v>45215389</v>
      </c>
      <c r="AM151" s="176">
        <v>152801834</v>
      </c>
      <c r="AN151" s="176">
        <v>6713362</v>
      </c>
      <c r="AO151" s="176">
        <v>7211310</v>
      </c>
      <c r="AP151" s="176">
        <v>37747960</v>
      </c>
      <c r="AQ151" s="176">
        <v>7954422</v>
      </c>
      <c r="AR151" s="176">
        <v>359375292</v>
      </c>
      <c r="AS151" s="176">
        <v>27366740</v>
      </c>
      <c r="AT151" s="176">
        <v>61397674</v>
      </c>
      <c r="AU151" s="176">
        <v>41109403</v>
      </c>
      <c r="AV151" s="176">
        <v>86451570</v>
      </c>
      <c r="AW151" s="176">
        <v>12845894</v>
      </c>
      <c r="AX151" s="176">
        <v>25823890</v>
      </c>
      <c r="AY151" s="176"/>
      <c r="AZ151" s="176">
        <v>133945025</v>
      </c>
      <c r="BA151" s="176">
        <v>36134237</v>
      </c>
      <c r="BB151" s="176">
        <v>151111631</v>
      </c>
      <c r="BC151" s="176">
        <v>6058158</v>
      </c>
      <c r="BD151" s="176">
        <v>42979528</v>
      </c>
      <c r="BE151" s="176">
        <v>31428809</v>
      </c>
      <c r="BF151" s="176">
        <v>62504533</v>
      </c>
      <c r="BG151" s="176">
        <v>29266005</v>
      </c>
      <c r="BH151" s="176">
        <v>12487634</v>
      </c>
      <c r="BI151" s="176">
        <v>14984651</v>
      </c>
      <c r="BJ151" s="176">
        <v>24337169</v>
      </c>
      <c r="BK151" s="176">
        <v>1110277633</v>
      </c>
      <c r="BL151" s="176">
        <v>9877419</v>
      </c>
      <c r="BM151" s="176">
        <v>19943686</v>
      </c>
      <c r="BN151" s="176">
        <v>66210940</v>
      </c>
      <c r="BO151" s="176">
        <v>47076112</v>
      </c>
      <c r="BP151" s="176">
        <v>186501982</v>
      </c>
      <c r="BQ151" s="176">
        <v>18821621</v>
      </c>
      <c r="BR151" s="176">
        <v>94651913</v>
      </c>
      <c r="BS151" s="176">
        <v>157261307</v>
      </c>
      <c r="BT151" s="176">
        <v>10875683</v>
      </c>
      <c r="BU151" s="176">
        <v>23438842</v>
      </c>
      <c r="BV151" s="176">
        <v>48659162</v>
      </c>
      <c r="BW151" s="176">
        <v>9352618</v>
      </c>
      <c r="BX151" s="176">
        <v>31226101</v>
      </c>
      <c r="BY151" s="176">
        <v>89242730</v>
      </c>
      <c r="BZ151" s="176">
        <v>15966425</v>
      </c>
      <c r="CA151" s="176">
        <v>67672148</v>
      </c>
      <c r="CB151" s="176">
        <v>26477814</v>
      </c>
      <c r="CC151" s="176">
        <v>48755715</v>
      </c>
      <c r="CD151" s="176">
        <v>48525373</v>
      </c>
      <c r="CE151" s="176">
        <v>83277064</v>
      </c>
      <c r="CF151" s="176">
        <v>44340812</v>
      </c>
      <c r="CG151" s="176">
        <v>36431698</v>
      </c>
      <c r="CH151" s="176">
        <v>20707515</v>
      </c>
      <c r="CI151" s="176">
        <v>30650812</v>
      </c>
      <c r="CJ151" s="176">
        <v>25044692</v>
      </c>
      <c r="CK151" s="176">
        <v>33298237</v>
      </c>
      <c r="CL151" s="176">
        <v>5770682</v>
      </c>
      <c r="CM151" s="176">
        <v>36052369</v>
      </c>
      <c r="CN151" s="176">
        <v>4206728</v>
      </c>
      <c r="CO151" s="176">
        <v>181574509</v>
      </c>
      <c r="CP151" s="176">
        <v>22076179</v>
      </c>
      <c r="CQ151" s="176">
        <v>1077877098</v>
      </c>
      <c r="CR151" s="176">
        <v>18780726</v>
      </c>
      <c r="CS151" s="176">
        <v>7526503</v>
      </c>
      <c r="CT151" s="176">
        <v>36301492</v>
      </c>
      <c r="CU151" s="176">
        <v>52930998</v>
      </c>
      <c r="CV151">
        <v>34811019</v>
      </c>
      <c r="CW151">
        <v>48736229</v>
      </c>
      <c r="CX151">
        <v>18213421</v>
      </c>
      <c r="CY151">
        <v>13048614</v>
      </c>
    </row>
    <row r="152" spans="1:103" x14ac:dyDescent="0.3">
      <c r="A152" s="151">
        <v>529</v>
      </c>
      <c r="B152" s="176" t="s">
        <v>243</v>
      </c>
      <c r="C152" s="176"/>
      <c r="D152" s="176">
        <v>11474214</v>
      </c>
      <c r="E152" s="176">
        <v>2811523</v>
      </c>
      <c r="F152" s="176">
        <v>888064</v>
      </c>
      <c r="G152" s="176"/>
      <c r="H152" s="176">
        <v>1490337</v>
      </c>
      <c r="I152" s="176">
        <v>1100182</v>
      </c>
      <c r="J152" s="176">
        <v>3453330</v>
      </c>
      <c r="K152" s="176">
        <v>1339945</v>
      </c>
      <c r="L152" s="176">
        <v>2666298</v>
      </c>
      <c r="M152" s="176">
        <v>9621062</v>
      </c>
      <c r="N152" s="176">
        <v>14635945</v>
      </c>
      <c r="O152" s="176">
        <v>5568184</v>
      </c>
      <c r="P152" s="176">
        <v>18420866</v>
      </c>
      <c r="Q152" s="176">
        <v>4781476</v>
      </c>
      <c r="R152" s="176">
        <v>1039337</v>
      </c>
      <c r="S152" s="176">
        <v>3216849</v>
      </c>
      <c r="T152" s="176"/>
      <c r="U152" s="176">
        <v>10076110</v>
      </c>
      <c r="V152" s="176">
        <v>6816524</v>
      </c>
      <c r="W152" s="176"/>
      <c r="X152" s="176">
        <v>1242754</v>
      </c>
      <c r="Y152" s="176">
        <v>606510</v>
      </c>
      <c r="Z152" s="176">
        <v>6671216</v>
      </c>
      <c r="AA152" s="176">
        <v>3777446</v>
      </c>
      <c r="AB152" s="176">
        <v>6358739</v>
      </c>
      <c r="AC152" s="176">
        <v>23081398</v>
      </c>
      <c r="AD152" s="176">
        <v>2041325</v>
      </c>
      <c r="AE152" s="176">
        <v>2382217</v>
      </c>
      <c r="AF152" s="176">
        <v>9369291</v>
      </c>
      <c r="AG152" s="176">
        <v>4196556</v>
      </c>
      <c r="AH152" s="176">
        <v>4000209</v>
      </c>
      <c r="AI152" s="176">
        <v>33179154</v>
      </c>
      <c r="AJ152" s="176">
        <v>4117720</v>
      </c>
      <c r="AK152" s="176">
        <v>28309329</v>
      </c>
      <c r="AL152" s="176">
        <v>6118173</v>
      </c>
      <c r="AM152" s="176">
        <v>18169754</v>
      </c>
      <c r="AN152" s="176">
        <v>934396</v>
      </c>
      <c r="AO152" s="176">
        <v>613564</v>
      </c>
      <c r="AP152" s="176">
        <v>5277728</v>
      </c>
      <c r="AQ152" s="176">
        <v>1481964</v>
      </c>
      <c r="AR152" s="176">
        <v>33712839</v>
      </c>
      <c r="AS152" s="176">
        <v>3397457</v>
      </c>
      <c r="AT152" s="176">
        <v>9537674</v>
      </c>
      <c r="AU152" s="176">
        <v>4367460</v>
      </c>
      <c r="AV152" s="176">
        <v>7567154</v>
      </c>
      <c r="AW152" s="176">
        <v>2171504</v>
      </c>
      <c r="AX152" s="176">
        <v>3870838</v>
      </c>
      <c r="AY152" s="176"/>
      <c r="AZ152" s="176">
        <v>12802448</v>
      </c>
      <c r="BA152" s="176">
        <v>1722412</v>
      </c>
      <c r="BB152" s="176">
        <v>18580627</v>
      </c>
      <c r="BC152" s="176">
        <v>867857</v>
      </c>
      <c r="BD152" s="176">
        <v>4874175</v>
      </c>
      <c r="BE152" s="176">
        <v>4400604</v>
      </c>
      <c r="BF152" s="176">
        <v>6595539</v>
      </c>
      <c r="BG152" s="176">
        <v>1662759</v>
      </c>
      <c r="BH152" s="176">
        <v>1128969</v>
      </c>
      <c r="BI152" s="176">
        <v>1875282</v>
      </c>
      <c r="BJ152" s="176">
        <v>2702208</v>
      </c>
      <c r="BK152" s="176">
        <v>71834720</v>
      </c>
      <c r="BL152" s="176">
        <v>965163</v>
      </c>
      <c r="BM152" s="176">
        <v>1751403</v>
      </c>
      <c r="BN152" s="176">
        <v>6552292</v>
      </c>
      <c r="BO152" s="176">
        <v>7472364</v>
      </c>
      <c r="BP152" s="176">
        <v>14773488</v>
      </c>
      <c r="BQ152" s="176">
        <v>1587626</v>
      </c>
      <c r="BR152" s="176">
        <v>11832582</v>
      </c>
      <c r="BS152" s="176">
        <v>11632281</v>
      </c>
      <c r="BT152" s="176">
        <v>1023335</v>
      </c>
      <c r="BU152" s="176">
        <v>2922312</v>
      </c>
      <c r="BV152" s="176">
        <v>4944471</v>
      </c>
      <c r="BW152" s="176">
        <v>817310</v>
      </c>
      <c r="BX152" s="176">
        <v>3057736</v>
      </c>
      <c r="BY152" s="176">
        <v>12305588</v>
      </c>
      <c r="BZ152" s="176">
        <v>1326696</v>
      </c>
      <c r="CA152" s="176">
        <v>9126778</v>
      </c>
      <c r="CB152" s="176">
        <v>3121093</v>
      </c>
      <c r="CC152" s="176">
        <v>8905509</v>
      </c>
      <c r="CD152" s="176">
        <v>6300877</v>
      </c>
      <c r="CE152" s="176">
        <v>9490292</v>
      </c>
      <c r="CF152" s="176">
        <v>3565130</v>
      </c>
      <c r="CG152" s="176">
        <v>5583571</v>
      </c>
      <c r="CH152" s="176">
        <v>2699428</v>
      </c>
      <c r="CI152" s="176">
        <v>4658419</v>
      </c>
      <c r="CJ152" s="176">
        <v>3153053</v>
      </c>
      <c r="CK152" s="176">
        <v>4360458</v>
      </c>
      <c r="CL152" s="176">
        <v>453522</v>
      </c>
      <c r="CM152" s="176">
        <v>2511188</v>
      </c>
      <c r="CN152" s="176">
        <v>348208</v>
      </c>
      <c r="CO152" s="176">
        <v>22908363</v>
      </c>
      <c r="CP152" s="176">
        <v>4457098</v>
      </c>
      <c r="CQ152" s="176">
        <v>85057764</v>
      </c>
      <c r="CR152" s="176">
        <v>1431897</v>
      </c>
      <c r="CS152" s="176">
        <v>946440</v>
      </c>
      <c r="CT152" s="176">
        <v>2202153</v>
      </c>
      <c r="CU152" s="176">
        <v>7510887</v>
      </c>
      <c r="CV152">
        <v>5012535</v>
      </c>
      <c r="CW152">
        <v>6235285</v>
      </c>
      <c r="CX152">
        <v>2740943</v>
      </c>
      <c r="CY152">
        <v>1194078</v>
      </c>
    </row>
    <row r="153" spans="1:103" x14ac:dyDescent="0.3">
      <c r="A153" s="151">
        <v>530</v>
      </c>
      <c r="B153" s="176" t="s">
        <v>244</v>
      </c>
      <c r="C153" s="176"/>
      <c r="D153" s="176">
        <v>1179378</v>
      </c>
      <c r="E153" s="176">
        <v>474971</v>
      </c>
      <c r="F153" s="176">
        <v>153997</v>
      </c>
      <c r="G153" s="176"/>
      <c r="H153" s="176">
        <v>520306</v>
      </c>
      <c r="I153" s="176">
        <v>307122</v>
      </c>
      <c r="J153" s="176">
        <v>621876</v>
      </c>
      <c r="K153" s="176">
        <v>232755</v>
      </c>
      <c r="L153" s="176">
        <v>793473</v>
      </c>
      <c r="M153" s="176">
        <v>1456838</v>
      </c>
      <c r="N153" s="176">
        <v>688426</v>
      </c>
      <c r="O153" s="176">
        <v>649924</v>
      </c>
      <c r="P153" s="176">
        <v>1977056</v>
      </c>
      <c r="Q153" s="176">
        <v>1168184</v>
      </c>
      <c r="R153" s="176">
        <v>146419</v>
      </c>
      <c r="S153" s="176">
        <v>882002</v>
      </c>
      <c r="T153" s="176"/>
      <c r="U153" s="176">
        <v>1148474</v>
      </c>
      <c r="V153" s="176">
        <v>474616</v>
      </c>
      <c r="W153" s="176"/>
      <c r="X153" s="176">
        <v>89518</v>
      </c>
      <c r="Y153" s="176">
        <v>187535</v>
      </c>
      <c r="Z153" s="176">
        <v>952818</v>
      </c>
      <c r="AA153" s="176">
        <v>606245</v>
      </c>
      <c r="AB153" s="176">
        <v>422916</v>
      </c>
      <c r="AC153" s="176">
        <v>1688885</v>
      </c>
      <c r="AD153" s="176">
        <v>243513</v>
      </c>
      <c r="AE153" s="176">
        <v>216789</v>
      </c>
      <c r="AF153" s="176">
        <v>1735513</v>
      </c>
      <c r="AG153" s="176">
        <v>475853</v>
      </c>
      <c r="AH153" s="176">
        <v>1037908</v>
      </c>
      <c r="AI153" s="176">
        <v>2864112</v>
      </c>
      <c r="AJ153" s="176">
        <v>1206943</v>
      </c>
      <c r="AK153" s="176">
        <v>1817285</v>
      </c>
      <c r="AL153" s="176">
        <v>811299</v>
      </c>
      <c r="AM153" s="176">
        <v>1557819</v>
      </c>
      <c r="AN153" s="176">
        <v>208785</v>
      </c>
      <c r="AO153" s="176">
        <v>169728</v>
      </c>
      <c r="AP153" s="176">
        <v>545032</v>
      </c>
      <c r="AQ153" s="176">
        <v>73159</v>
      </c>
      <c r="AR153" s="176">
        <v>1981845</v>
      </c>
      <c r="AS153" s="176">
        <v>527040</v>
      </c>
      <c r="AT153" s="176">
        <v>397434</v>
      </c>
      <c r="AU153" s="176">
        <v>758046</v>
      </c>
      <c r="AV153" s="176">
        <v>689303</v>
      </c>
      <c r="AW153" s="176">
        <v>542402</v>
      </c>
      <c r="AX153" s="176">
        <v>691148</v>
      </c>
      <c r="AY153" s="176"/>
      <c r="AZ153" s="176">
        <v>859146</v>
      </c>
      <c r="BA153" s="176">
        <v>440290</v>
      </c>
      <c r="BB153" s="176">
        <v>340883</v>
      </c>
      <c r="BC153" s="176">
        <v>210865</v>
      </c>
      <c r="BD153" s="176">
        <v>417898</v>
      </c>
      <c r="BE153" s="176">
        <v>812424</v>
      </c>
      <c r="BF153" s="176">
        <v>433671</v>
      </c>
      <c r="BG153" s="176">
        <v>417807</v>
      </c>
      <c r="BH153" s="176">
        <v>469954</v>
      </c>
      <c r="BI153" s="176">
        <v>807263</v>
      </c>
      <c r="BJ153" s="176">
        <v>131702</v>
      </c>
      <c r="BK153" s="176">
        <v>8992590</v>
      </c>
      <c r="BL153" s="176">
        <v>347820</v>
      </c>
      <c r="BM153" s="176">
        <v>675507</v>
      </c>
      <c r="BN153" s="176">
        <v>174014</v>
      </c>
      <c r="BO153" s="176">
        <v>458984</v>
      </c>
      <c r="BP153" s="176">
        <v>1363890</v>
      </c>
      <c r="BQ153" s="176">
        <v>768587</v>
      </c>
      <c r="BR153" s="176">
        <v>1085650</v>
      </c>
      <c r="BS153" s="176">
        <v>1412054</v>
      </c>
      <c r="BT153" s="176">
        <v>325248</v>
      </c>
      <c r="BU153" s="176">
        <v>757509</v>
      </c>
      <c r="BV153" s="176">
        <v>1466755</v>
      </c>
      <c r="BW153" s="176">
        <v>216472</v>
      </c>
      <c r="BX153" s="176">
        <v>226696</v>
      </c>
      <c r="BY153" s="176">
        <v>549245</v>
      </c>
      <c r="BZ153" s="176">
        <v>206013</v>
      </c>
      <c r="CA153" s="176">
        <v>503460</v>
      </c>
      <c r="CB153" s="176">
        <v>703291</v>
      </c>
      <c r="CC153" s="176">
        <v>2356040</v>
      </c>
      <c r="CD153" s="176">
        <v>756409</v>
      </c>
      <c r="CE153" s="176">
        <v>1862619</v>
      </c>
      <c r="CF153" s="176">
        <v>667355</v>
      </c>
      <c r="CG153" s="176">
        <v>871652</v>
      </c>
      <c r="CH153" s="176">
        <v>662430</v>
      </c>
      <c r="CI153" s="176">
        <v>677142</v>
      </c>
      <c r="CJ153" s="176">
        <v>505353</v>
      </c>
      <c r="CK153" s="176">
        <v>387134</v>
      </c>
      <c r="CL153" s="176">
        <v>153866</v>
      </c>
      <c r="CM153" s="176">
        <v>72104</v>
      </c>
      <c r="CN153" s="176">
        <v>175560</v>
      </c>
      <c r="CO153" s="176">
        <v>13185</v>
      </c>
      <c r="CP153" s="176">
        <v>636693</v>
      </c>
      <c r="CQ153" s="176">
        <v>810013</v>
      </c>
      <c r="CR153" s="176">
        <v>445634</v>
      </c>
      <c r="CS153" s="176">
        <v>342143</v>
      </c>
      <c r="CT153" s="176">
        <v>426331</v>
      </c>
      <c r="CU153" s="176">
        <v>855270</v>
      </c>
      <c r="CV153">
        <v>906752</v>
      </c>
      <c r="CW153">
        <v>652638</v>
      </c>
      <c r="CX153">
        <v>347189</v>
      </c>
      <c r="CY153">
        <v>202673</v>
      </c>
    </row>
    <row r="154" spans="1:103" x14ac:dyDescent="0.3">
      <c r="A154" s="151">
        <v>531</v>
      </c>
      <c r="B154" s="176" t="s">
        <v>245</v>
      </c>
      <c r="C154" s="176"/>
      <c r="D154" s="176">
        <v>0</v>
      </c>
      <c r="E154" s="176">
        <v>0</v>
      </c>
      <c r="F154" s="176">
        <v>0</v>
      </c>
      <c r="G154" s="176"/>
      <c r="H154" s="176">
        <v>0</v>
      </c>
      <c r="I154" s="176">
        <v>0</v>
      </c>
      <c r="J154" s="176">
        <v>0</v>
      </c>
      <c r="K154" s="176">
        <v>0</v>
      </c>
      <c r="L154" s="176">
        <v>0</v>
      </c>
      <c r="M154" s="176">
        <v>0</v>
      </c>
      <c r="N154" s="176">
        <v>88323</v>
      </c>
      <c r="O154" s="176">
        <v>0</v>
      </c>
      <c r="P154" s="176">
        <v>0</v>
      </c>
      <c r="Q154" s="176">
        <v>0</v>
      </c>
      <c r="R154" s="176">
        <v>0</v>
      </c>
      <c r="S154" s="176">
        <v>0</v>
      </c>
      <c r="T154" s="176"/>
      <c r="U154" s="176">
        <v>0</v>
      </c>
      <c r="V154" s="176">
        <v>43216</v>
      </c>
      <c r="W154" s="176"/>
      <c r="X154" s="176">
        <v>0</v>
      </c>
      <c r="Y154" s="176">
        <v>0</v>
      </c>
      <c r="Z154" s="176">
        <v>0</v>
      </c>
      <c r="AA154" s="176">
        <v>0</v>
      </c>
      <c r="AB154" s="176">
        <v>0</v>
      </c>
      <c r="AC154" s="176">
        <v>0</v>
      </c>
      <c r="AD154" s="176">
        <v>0</v>
      </c>
      <c r="AE154" s="176">
        <v>0</v>
      </c>
      <c r="AF154" s="176">
        <v>0</v>
      </c>
      <c r="AG154" s="176">
        <v>0</v>
      </c>
      <c r="AH154" s="176">
        <v>0</v>
      </c>
      <c r="AI154" s="176">
        <v>0</v>
      </c>
      <c r="AJ154" s="176">
        <v>0</v>
      </c>
      <c r="AK154" s="176">
        <v>0</v>
      </c>
      <c r="AL154" s="176">
        <v>9296</v>
      </c>
      <c r="AM154" s="176">
        <v>0</v>
      </c>
      <c r="AN154" s="176">
        <v>0</v>
      </c>
      <c r="AO154" s="176">
        <v>0</v>
      </c>
      <c r="AP154" s="176">
        <v>0</v>
      </c>
      <c r="AQ154" s="176">
        <v>2785</v>
      </c>
      <c r="AR154" s="176">
        <v>0</v>
      </c>
      <c r="AS154" s="176">
        <v>0</v>
      </c>
      <c r="AT154" s="176">
        <v>0</v>
      </c>
      <c r="AU154" s="176">
        <v>0</v>
      </c>
      <c r="AV154" s="176">
        <v>6501</v>
      </c>
      <c r="AW154" s="176">
        <v>0</v>
      </c>
      <c r="AX154" s="176">
        <v>200060</v>
      </c>
      <c r="AY154" s="176"/>
      <c r="AZ154" s="176">
        <v>0</v>
      </c>
      <c r="BA154" s="176">
        <v>2651</v>
      </c>
      <c r="BB154" s="176">
        <v>0</v>
      </c>
      <c r="BC154" s="176">
        <v>0</v>
      </c>
      <c r="BD154" s="176">
        <v>0</v>
      </c>
      <c r="BE154" s="176">
        <v>0</v>
      </c>
      <c r="BF154" s="176">
        <v>0</v>
      </c>
      <c r="BG154" s="176">
        <v>0</v>
      </c>
      <c r="BH154" s="176">
        <v>0</v>
      </c>
      <c r="BI154" s="176">
        <v>0</v>
      </c>
      <c r="BJ154" s="176">
        <v>3454</v>
      </c>
      <c r="BK154" s="176">
        <v>0</v>
      </c>
      <c r="BL154" s="176">
        <v>0</v>
      </c>
      <c r="BM154" s="176">
        <v>0</v>
      </c>
      <c r="BN154" s="176">
        <v>175467</v>
      </c>
      <c r="BO154" s="176">
        <v>0</v>
      </c>
      <c r="BP154" s="176">
        <v>0</v>
      </c>
      <c r="BQ154" s="176">
        <v>0</v>
      </c>
      <c r="BR154" s="176">
        <v>0</v>
      </c>
      <c r="BS154" s="176">
        <v>0</v>
      </c>
      <c r="BT154" s="176">
        <v>0</v>
      </c>
      <c r="BU154" s="176">
        <v>0</v>
      </c>
      <c r="BV154" s="176">
        <v>0</v>
      </c>
      <c r="BW154" s="176">
        <v>167</v>
      </c>
      <c r="BX154" s="176">
        <v>3537</v>
      </c>
      <c r="BY154" s="176">
        <v>0</v>
      </c>
      <c r="BZ154" s="176">
        <v>0</v>
      </c>
      <c r="CA154" s="176">
        <v>33</v>
      </c>
      <c r="CB154" s="176">
        <v>0</v>
      </c>
      <c r="CC154" s="176">
        <v>0</v>
      </c>
      <c r="CD154" s="176">
        <v>40081</v>
      </c>
      <c r="CE154" s="176">
        <v>0</v>
      </c>
      <c r="CF154" s="176">
        <v>0</v>
      </c>
      <c r="CG154" s="176">
        <v>26137</v>
      </c>
      <c r="CH154" s="176">
        <v>7759</v>
      </c>
      <c r="CI154" s="176">
        <v>0</v>
      </c>
      <c r="CJ154" s="176">
        <v>0</v>
      </c>
      <c r="CK154" s="176">
        <v>0</v>
      </c>
      <c r="CL154" s="176">
        <v>0</v>
      </c>
      <c r="CM154" s="176">
        <v>0</v>
      </c>
      <c r="CN154" s="176">
        <v>3555</v>
      </c>
      <c r="CO154" s="176">
        <v>0</v>
      </c>
      <c r="CP154" s="176">
        <v>0</v>
      </c>
      <c r="CQ154" s="176">
        <v>630149</v>
      </c>
      <c r="CR154" s="176">
        <v>2632</v>
      </c>
      <c r="CS154" s="176">
        <v>0</v>
      </c>
      <c r="CT154" s="176">
        <v>4610</v>
      </c>
      <c r="CU154" s="176">
        <v>0</v>
      </c>
      <c r="CV154">
        <v>0</v>
      </c>
      <c r="CW154">
        <v>0</v>
      </c>
      <c r="CX154">
        <v>0</v>
      </c>
      <c r="CY154">
        <v>0</v>
      </c>
    </row>
    <row r="155" spans="1:103" x14ac:dyDescent="0.3">
      <c r="A155" s="151">
        <v>532</v>
      </c>
      <c r="B155" s="176" t="s">
        <v>917</v>
      </c>
      <c r="C155" s="176"/>
      <c r="D155" s="176">
        <v>155930554</v>
      </c>
      <c r="E155" s="176">
        <v>41695692</v>
      </c>
      <c r="F155" s="176">
        <v>15290242</v>
      </c>
      <c r="G155" s="176"/>
      <c r="H155" s="176">
        <v>39167859</v>
      </c>
      <c r="I155" s="176">
        <v>32097221</v>
      </c>
      <c r="J155" s="176">
        <v>58892523</v>
      </c>
      <c r="K155" s="176">
        <v>25378656</v>
      </c>
      <c r="L155" s="176">
        <v>45231899</v>
      </c>
      <c r="M155" s="176">
        <v>207604399</v>
      </c>
      <c r="N155" s="176">
        <v>326905145</v>
      </c>
      <c r="O155" s="176">
        <v>83584158</v>
      </c>
      <c r="P155" s="176">
        <v>272148232</v>
      </c>
      <c r="Q155" s="176">
        <v>81848850</v>
      </c>
      <c r="R155" s="176">
        <v>13967427</v>
      </c>
      <c r="S155" s="176">
        <v>86495063</v>
      </c>
      <c r="T155" s="176"/>
      <c r="U155" s="176">
        <v>184996803</v>
      </c>
      <c r="V155" s="176">
        <v>113978513</v>
      </c>
      <c r="W155" s="176"/>
      <c r="X155" s="176">
        <v>15488357</v>
      </c>
      <c r="Y155" s="176">
        <v>20425480</v>
      </c>
      <c r="Z155" s="176">
        <v>120195459</v>
      </c>
      <c r="AA155" s="176">
        <v>58003594</v>
      </c>
      <c r="AB155" s="176">
        <v>112717476</v>
      </c>
      <c r="AC155" s="176">
        <v>317623181</v>
      </c>
      <c r="AD155" s="176">
        <v>52594033</v>
      </c>
      <c r="AE155" s="176">
        <v>111872671</v>
      </c>
      <c r="AF155" s="176">
        <v>133340830</v>
      </c>
      <c r="AG155" s="176">
        <v>63154722</v>
      </c>
      <c r="AH155" s="176">
        <v>55737774</v>
      </c>
      <c r="AI155" s="176">
        <v>441605743</v>
      </c>
      <c r="AJ155" s="176">
        <v>62014163</v>
      </c>
      <c r="AK155" s="176">
        <v>358545169</v>
      </c>
      <c r="AL155" s="176">
        <v>83388268</v>
      </c>
      <c r="AM155" s="176">
        <v>232139679</v>
      </c>
      <c r="AN155" s="176">
        <v>11837607</v>
      </c>
      <c r="AO155" s="176">
        <v>16262305</v>
      </c>
      <c r="AP155" s="176">
        <v>67782902</v>
      </c>
      <c r="AQ155" s="176">
        <v>18530770</v>
      </c>
      <c r="AR155" s="176">
        <v>599384464</v>
      </c>
      <c r="AS155" s="176">
        <v>60479073</v>
      </c>
      <c r="AT155" s="176">
        <v>128900523</v>
      </c>
      <c r="AU155" s="176">
        <v>99292491</v>
      </c>
      <c r="AV155" s="176">
        <v>147578784</v>
      </c>
      <c r="AW155" s="176">
        <v>26774157</v>
      </c>
      <c r="AX155" s="176">
        <v>61850468</v>
      </c>
      <c r="AY155" s="176"/>
      <c r="AZ155" s="176">
        <v>225559785</v>
      </c>
      <c r="BA155" s="176">
        <v>68567634</v>
      </c>
      <c r="BB155" s="176">
        <v>238221571</v>
      </c>
      <c r="BC155" s="176">
        <v>15883759</v>
      </c>
      <c r="BD155" s="176">
        <v>74937594</v>
      </c>
      <c r="BE155" s="176">
        <v>65810608</v>
      </c>
      <c r="BF155" s="176">
        <v>112269591</v>
      </c>
      <c r="BG155" s="176">
        <v>49955524</v>
      </c>
      <c r="BH155" s="176">
        <v>26187289</v>
      </c>
      <c r="BI155" s="176">
        <v>30600132</v>
      </c>
      <c r="BJ155" s="176">
        <v>47772030</v>
      </c>
      <c r="BK155" s="176">
        <v>1327645770</v>
      </c>
      <c r="BL155" s="176">
        <v>21178040</v>
      </c>
      <c r="BM155" s="176">
        <v>29956862</v>
      </c>
      <c r="BN155" s="176">
        <v>110852871</v>
      </c>
      <c r="BO155" s="176">
        <v>92123067</v>
      </c>
      <c r="BP155" s="176">
        <v>296436643</v>
      </c>
      <c r="BQ155" s="176">
        <v>31634420</v>
      </c>
      <c r="BR155" s="176">
        <v>214454554</v>
      </c>
      <c r="BS155" s="176">
        <v>231143605</v>
      </c>
      <c r="BT155" s="176">
        <v>21028080</v>
      </c>
      <c r="BU155" s="176">
        <v>54057741</v>
      </c>
      <c r="BV155" s="176">
        <v>69107771</v>
      </c>
      <c r="BW155" s="176">
        <v>16073812</v>
      </c>
      <c r="BX155" s="176">
        <v>53039576</v>
      </c>
      <c r="BY155" s="176">
        <v>145404666</v>
      </c>
      <c r="BZ155" s="176">
        <v>26194204</v>
      </c>
      <c r="CA155" s="176">
        <v>125598686</v>
      </c>
      <c r="CB155" s="176">
        <v>53146122</v>
      </c>
      <c r="CC155" s="176">
        <v>135342238</v>
      </c>
      <c r="CD155" s="176">
        <v>84025804</v>
      </c>
      <c r="CE155" s="176">
        <v>146683904</v>
      </c>
      <c r="CF155" s="176">
        <v>67613927</v>
      </c>
      <c r="CG155" s="176">
        <v>81661448</v>
      </c>
      <c r="CH155" s="176">
        <v>44819541</v>
      </c>
      <c r="CI155" s="176">
        <v>78664274</v>
      </c>
      <c r="CJ155" s="176">
        <v>53077306</v>
      </c>
      <c r="CK155" s="176">
        <v>78692607</v>
      </c>
      <c r="CL155" s="176">
        <v>22374681</v>
      </c>
      <c r="CM155" s="176">
        <v>56778599</v>
      </c>
      <c r="CN155" s="176">
        <v>6967754</v>
      </c>
      <c r="CO155" s="176">
        <v>299423218</v>
      </c>
      <c r="CP155" s="176">
        <v>45567863</v>
      </c>
      <c r="CQ155" s="176">
        <v>1041597001</v>
      </c>
      <c r="CR155" s="176">
        <v>29576291</v>
      </c>
      <c r="CS155" s="176">
        <v>13511060</v>
      </c>
      <c r="CT155" s="176">
        <v>56485521</v>
      </c>
      <c r="CU155" s="176">
        <v>112102123</v>
      </c>
      <c r="CV155">
        <v>77531046</v>
      </c>
      <c r="CW155">
        <v>96819529</v>
      </c>
      <c r="CX155">
        <v>36535032</v>
      </c>
      <c r="CY155">
        <v>26260436</v>
      </c>
    </row>
    <row r="156" spans="1:103" x14ac:dyDescent="0.3">
      <c r="A156" s="151">
        <v>533</v>
      </c>
      <c r="B156" s="176" t="s">
        <v>918</v>
      </c>
      <c r="C156" s="176"/>
      <c r="D156" s="176">
        <v>1521155</v>
      </c>
      <c r="E156" s="176">
        <v>3396000</v>
      </c>
      <c r="F156" s="176">
        <v>0</v>
      </c>
      <c r="G156" s="176"/>
      <c r="H156" s="176">
        <v>400000</v>
      </c>
      <c r="I156" s="176">
        <v>0</v>
      </c>
      <c r="J156" s="176">
        <v>0</v>
      </c>
      <c r="K156" s="176">
        <v>0</v>
      </c>
      <c r="L156" s="176">
        <v>398835</v>
      </c>
      <c r="M156" s="176">
        <v>0</v>
      </c>
      <c r="N156" s="176">
        <v>112600</v>
      </c>
      <c r="O156" s="176">
        <v>0</v>
      </c>
      <c r="P156" s="176">
        <v>0</v>
      </c>
      <c r="Q156" s="176">
        <v>515000</v>
      </c>
      <c r="R156" s="176">
        <v>0</v>
      </c>
      <c r="S156" s="176">
        <v>0</v>
      </c>
      <c r="T156" s="176"/>
      <c r="U156" s="176">
        <v>0</v>
      </c>
      <c r="V156" s="176">
        <v>0</v>
      </c>
      <c r="W156" s="176"/>
      <c r="X156" s="176">
        <v>0</v>
      </c>
      <c r="Y156" s="176">
        <v>43822</v>
      </c>
      <c r="Z156" s="176">
        <v>1529550</v>
      </c>
      <c r="AA156" s="176">
        <v>1857584</v>
      </c>
      <c r="AB156" s="176">
        <v>0</v>
      </c>
      <c r="AC156" s="176">
        <v>10000000</v>
      </c>
      <c r="AD156" s="176">
        <v>0</v>
      </c>
      <c r="AE156" s="176">
        <v>1671162</v>
      </c>
      <c r="AF156" s="176">
        <v>0</v>
      </c>
      <c r="AG156" s="176">
        <v>1627000</v>
      </c>
      <c r="AH156" s="176">
        <v>317553</v>
      </c>
      <c r="AI156" s="176">
        <v>0</v>
      </c>
      <c r="AJ156" s="176">
        <v>786258</v>
      </c>
      <c r="AK156" s="176">
        <v>0</v>
      </c>
      <c r="AL156" s="176">
        <v>0</v>
      </c>
      <c r="AM156" s="176">
        <v>209349</v>
      </c>
      <c r="AN156" s="176">
        <v>0</v>
      </c>
      <c r="AO156" s="176">
        <v>0</v>
      </c>
      <c r="AP156" s="176">
        <v>0</v>
      </c>
      <c r="AQ156" s="176">
        <v>0</v>
      </c>
      <c r="AR156" s="176">
        <v>0</v>
      </c>
      <c r="AS156" s="176">
        <v>0</v>
      </c>
      <c r="AT156" s="176">
        <v>0</v>
      </c>
      <c r="AU156" s="176">
        <v>5708181</v>
      </c>
      <c r="AV156" s="176">
        <v>0</v>
      </c>
      <c r="AW156" s="176">
        <v>232040</v>
      </c>
      <c r="AX156" s="176">
        <v>11235000</v>
      </c>
      <c r="AY156" s="176"/>
      <c r="AZ156" s="176">
        <v>0</v>
      </c>
      <c r="BA156" s="176">
        <v>0</v>
      </c>
      <c r="BB156" s="176">
        <v>0</v>
      </c>
      <c r="BC156" s="176">
        <v>2000000</v>
      </c>
      <c r="BD156" s="176">
        <v>0</v>
      </c>
      <c r="BE156" s="176">
        <v>2260255</v>
      </c>
      <c r="BF156" s="176">
        <v>0</v>
      </c>
      <c r="BG156" s="176">
        <v>0</v>
      </c>
      <c r="BH156" s="176">
        <v>0</v>
      </c>
      <c r="BI156" s="176">
        <v>0</v>
      </c>
      <c r="BJ156" s="176">
        <v>729507</v>
      </c>
      <c r="BK156" s="176">
        <v>0</v>
      </c>
      <c r="BL156" s="176">
        <v>0</v>
      </c>
      <c r="BM156" s="176">
        <v>0</v>
      </c>
      <c r="BN156" s="176">
        <v>244000</v>
      </c>
      <c r="BO156" s="176">
        <v>0</v>
      </c>
      <c r="BP156" s="176">
        <v>1540000</v>
      </c>
      <c r="BQ156" s="176">
        <v>255000</v>
      </c>
      <c r="BR156" s="176">
        <v>0</v>
      </c>
      <c r="BS156" s="176">
        <v>414056</v>
      </c>
      <c r="BT156" s="176">
        <v>0</v>
      </c>
      <c r="BU156" s="176">
        <v>0</v>
      </c>
      <c r="BV156" s="176">
        <v>597852</v>
      </c>
      <c r="BW156" s="176">
        <v>0</v>
      </c>
      <c r="BX156" s="176">
        <v>0</v>
      </c>
      <c r="BY156" s="176">
        <v>720000</v>
      </c>
      <c r="BZ156" s="176">
        <v>0</v>
      </c>
      <c r="CA156" s="176">
        <v>0</v>
      </c>
      <c r="CB156" s="176">
        <v>323583</v>
      </c>
      <c r="CC156" s="176">
        <v>2000000</v>
      </c>
      <c r="CD156" s="176">
        <v>0</v>
      </c>
      <c r="CE156" s="176">
        <v>900000</v>
      </c>
      <c r="CF156" s="176">
        <v>376000</v>
      </c>
      <c r="CG156" s="176">
        <v>2155241</v>
      </c>
      <c r="CH156" s="176">
        <v>0</v>
      </c>
      <c r="CI156" s="176">
        <v>9067107</v>
      </c>
      <c r="CJ156" s="176">
        <v>719400</v>
      </c>
      <c r="CK156" s="176">
        <v>0</v>
      </c>
      <c r="CL156" s="176">
        <v>0</v>
      </c>
      <c r="CM156" s="176">
        <v>455147</v>
      </c>
      <c r="CN156" s="176">
        <v>0</v>
      </c>
      <c r="CO156" s="176">
        <v>48324</v>
      </c>
      <c r="CP156" s="176">
        <v>272265</v>
      </c>
      <c r="CQ156" s="176">
        <v>0</v>
      </c>
      <c r="CR156" s="176">
        <v>430821</v>
      </c>
      <c r="CS156" s="176">
        <v>0</v>
      </c>
      <c r="CT156" s="176">
        <v>0</v>
      </c>
      <c r="CU156" s="176">
        <v>0</v>
      </c>
      <c r="CV156">
        <v>0</v>
      </c>
      <c r="CW156">
        <v>374442</v>
      </c>
      <c r="CX156">
        <v>0</v>
      </c>
      <c r="CY156">
        <v>305000</v>
      </c>
    </row>
    <row r="157" spans="1:103" x14ac:dyDescent="0.3">
      <c r="A157" s="151">
        <v>534</v>
      </c>
      <c r="B157" s="176" t="s">
        <v>919</v>
      </c>
      <c r="C157" s="176"/>
      <c r="D157" s="176">
        <v>0</v>
      </c>
      <c r="E157" s="176">
        <v>0</v>
      </c>
      <c r="F157" s="176">
        <v>0</v>
      </c>
      <c r="G157" s="176"/>
      <c r="H157" s="176">
        <v>0</v>
      </c>
      <c r="I157" s="176">
        <v>0</v>
      </c>
      <c r="J157" s="176">
        <v>0</v>
      </c>
      <c r="K157" s="176">
        <v>0</v>
      </c>
      <c r="L157" s="176">
        <v>0</v>
      </c>
      <c r="M157" s="176">
        <v>0</v>
      </c>
      <c r="N157" s="176"/>
      <c r="O157" s="176">
        <v>0</v>
      </c>
      <c r="P157" s="176">
        <v>0</v>
      </c>
      <c r="Q157" s="176">
        <v>0</v>
      </c>
      <c r="R157" s="176">
        <v>0</v>
      </c>
      <c r="S157" s="176">
        <v>0</v>
      </c>
      <c r="T157" s="176"/>
      <c r="U157" s="176">
        <v>0</v>
      </c>
      <c r="V157" s="176">
        <v>0</v>
      </c>
      <c r="W157" s="176"/>
      <c r="X157" s="176">
        <v>0</v>
      </c>
      <c r="Y157" s="176">
        <v>0</v>
      </c>
      <c r="Z157" s="176">
        <v>0</v>
      </c>
      <c r="AA157" s="176">
        <v>0</v>
      </c>
      <c r="AB157" s="176">
        <v>0</v>
      </c>
      <c r="AC157" s="176">
        <v>0</v>
      </c>
      <c r="AD157" s="176">
        <v>0</v>
      </c>
      <c r="AE157" s="176">
        <v>0</v>
      </c>
      <c r="AF157" s="176">
        <v>0</v>
      </c>
      <c r="AG157" s="176">
        <v>0</v>
      </c>
      <c r="AH157" s="176">
        <v>0</v>
      </c>
      <c r="AI157" s="176">
        <v>0</v>
      </c>
      <c r="AJ157" s="176">
        <v>0</v>
      </c>
      <c r="AK157" s="176">
        <v>0</v>
      </c>
      <c r="AL157" s="176">
        <v>0</v>
      </c>
      <c r="AM157" s="176">
        <v>0</v>
      </c>
      <c r="AN157" s="176">
        <v>0</v>
      </c>
      <c r="AO157" s="176">
        <v>0</v>
      </c>
      <c r="AP157" s="176">
        <v>0</v>
      </c>
      <c r="AQ157" s="176">
        <v>0</v>
      </c>
      <c r="AR157" s="176">
        <v>0</v>
      </c>
      <c r="AS157" s="176">
        <v>0</v>
      </c>
      <c r="AT157" s="176">
        <v>0</v>
      </c>
      <c r="AU157" s="176">
        <v>0</v>
      </c>
      <c r="AV157" s="176">
        <v>0</v>
      </c>
      <c r="AW157" s="176">
        <v>0</v>
      </c>
      <c r="AX157" s="176">
        <v>0</v>
      </c>
      <c r="AY157" s="176"/>
      <c r="AZ157" s="176">
        <v>0</v>
      </c>
      <c r="BA157" s="176">
        <v>0</v>
      </c>
      <c r="BB157" s="176">
        <v>0</v>
      </c>
      <c r="BC157" s="176">
        <v>0</v>
      </c>
      <c r="BD157" s="176">
        <v>0</v>
      </c>
      <c r="BE157" s="176">
        <v>0</v>
      </c>
      <c r="BF157" s="176">
        <v>0</v>
      </c>
      <c r="BG157" s="176">
        <v>0</v>
      </c>
      <c r="BH157" s="176">
        <v>0</v>
      </c>
      <c r="BI157" s="176">
        <v>0</v>
      </c>
      <c r="BJ157" s="176">
        <v>0</v>
      </c>
      <c r="BK157" s="176">
        <v>0</v>
      </c>
      <c r="BL157" s="176">
        <v>0</v>
      </c>
      <c r="BM157" s="176">
        <v>0</v>
      </c>
      <c r="BN157" s="176">
        <v>0</v>
      </c>
      <c r="BO157" s="176">
        <v>0</v>
      </c>
      <c r="BP157" s="176">
        <v>0</v>
      </c>
      <c r="BQ157" s="176">
        <v>0</v>
      </c>
      <c r="BR157" s="176">
        <v>0</v>
      </c>
      <c r="BS157" s="176">
        <v>0</v>
      </c>
      <c r="BT157" s="176">
        <v>0</v>
      </c>
      <c r="BU157" s="176">
        <v>0</v>
      </c>
      <c r="BV157" s="176">
        <v>0</v>
      </c>
      <c r="BW157" s="176">
        <v>0</v>
      </c>
      <c r="BX157" s="176">
        <v>0</v>
      </c>
      <c r="BY157" s="176">
        <v>0</v>
      </c>
      <c r="BZ157" s="176">
        <v>0</v>
      </c>
      <c r="CA157" s="176">
        <v>0</v>
      </c>
      <c r="CB157" s="176">
        <v>0</v>
      </c>
      <c r="CC157" s="176">
        <v>0</v>
      </c>
      <c r="CD157" s="176">
        <v>0</v>
      </c>
      <c r="CE157" s="176">
        <v>0</v>
      </c>
      <c r="CF157" s="176">
        <v>0</v>
      </c>
      <c r="CG157" s="176">
        <v>0</v>
      </c>
      <c r="CH157" s="176">
        <v>0</v>
      </c>
      <c r="CI157" s="176">
        <v>0</v>
      </c>
      <c r="CJ157" s="176">
        <v>0</v>
      </c>
      <c r="CK157" s="176">
        <v>0</v>
      </c>
      <c r="CL157" s="176">
        <v>0</v>
      </c>
      <c r="CM157" s="176">
        <v>0</v>
      </c>
      <c r="CN157" s="176">
        <v>0</v>
      </c>
      <c r="CO157" s="176">
        <v>0</v>
      </c>
      <c r="CP157" s="176">
        <v>0</v>
      </c>
      <c r="CQ157" s="176">
        <v>0</v>
      </c>
      <c r="CR157" s="176">
        <v>0</v>
      </c>
      <c r="CS157" s="176">
        <v>0</v>
      </c>
      <c r="CT157" s="176">
        <v>0</v>
      </c>
      <c r="CU157" s="176">
        <v>0</v>
      </c>
      <c r="CV157">
        <v>0</v>
      </c>
      <c r="CW157">
        <v>0</v>
      </c>
      <c r="CX157">
        <v>0</v>
      </c>
      <c r="CY157">
        <v>0</v>
      </c>
    </row>
    <row r="158" spans="1:103" x14ac:dyDescent="0.3">
      <c r="A158" s="151">
        <v>535</v>
      </c>
      <c r="B158" s="176" t="s">
        <v>229</v>
      </c>
      <c r="C158" s="176"/>
      <c r="D158" s="176">
        <v>126590897</v>
      </c>
      <c r="E158" s="176">
        <v>0</v>
      </c>
      <c r="F158" s="176">
        <v>281577</v>
      </c>
      <c r="G158" s="176"/>
      <c r="H158" s="176">
        <v>1309050</v>
      </c>
      <c r="I158" s="176">
        <v>6380776</v>
      </c>
      <c r="J158" s="176">
        <v>0</v>
      </c>
      <c r="K158" s="176">
        <v>0</v>
      </c>
      <c r="L158" s="176">
        <v>0</v>
      </c>
      <c r="M158" s="176">
        <v>171026700</v>
      </c>
      <c r="N158" s="176">
        <v>16140087</v>
      </c>
      <c r="O158" s="176">
        <v>2695</v>
      </c>
      <c r="P158" s="176">
        <v>1048527</v>
      </c>
      <c r="Q158" s="176">
        <v>0</v>
      </c>
      <c r="R158" s="176">
        <v>0</v>
      </c>
      <c r="S158" s="176">
        <v>0</v>
      </c>
      <c r="T158" s="176"/>
      <c r="U158" s="176">
        <v>10820940</v>
      </c>
      <c r="V158" s="176">
        <v>23554737</v>
      </c>
      <c r="W158" s="176"/>
      <c r="X158" s="176">
        <v>0</v>
      </c>
      <c r="Y158" s="176">
        <v>326600</v>
      </c>
      <c r="Z158" s="176">
        <v>379261</v>
      </c>
      <c r="AA158" s="176">
        <v>10756408</v>
      </c>
      <c r="AB158" s="176">
        <v>0</v>
      </c>
      <c r="AC158" s="176">
        <v>18933564</v>
      </c>
      <c r="AD158" s="176">
        <v>3281240</v>
      </c>
      <c r="AE158" s="176">
        <v>17738816</v>
      </c>
      <c r="AF158" s="176">
        <v>2197085</v>
      </c>
      <c r="AG158" s="176">
        <v>984656</v>
      </c>
      <c r="AH158" s="176">
        <v>0</v>
      </c>
      <c r="AI158" s="176">
        <v>9055840</v>
      </c>
      <c r="AJ158" s="176">
        <v>27694</v>
      </c>
      <c r="AK158" s="176">
        <v>137616520</v>
      </c>
      <c r="AL158" s="176">
        <v>292591</v>
      </c>
      <c r="AM158" s="176">
        <v>12640430</v>
      </c>
      <c r="AN158" s="176">
        <v>0</v>
      </c>
      <c r="AO158" s="176">
        <v>0</v>
      </c>
      <c r="AP158" s="176">
        <v>0</v>
      </c>
      <c r="AQ158" s="176">
        <v>91954</v>
      </c>
      <c r="AR158" s="176">
        <v>21942535</v>
      </c>
      <c r="AS158" s="176">
        <v>1340946</v>
      </c>
      <c r="AT158" s="176">
        <v>18547498</v>
      </c>
      <c r="AU158" s="176">
        <v>4942740</v>
      </c>
      <c r="AV158" s="176">
        <v>46297568</v>
      </c>
      <c r="AW158" s="176">
        <v>1145909</v>
      </c>
      <c r="AX158" s="176">
        <v>21961542</v>
      </c>
      <c r="AY158" s="176"/>
      <c r="AZ158" s="176">
        <v>6491637</v>
      </c>
      <c r="BA158" s="176">
        <v>4267221</v>
      </c>
      <c r="BB158" s="176">
        <v>17084002</v>
      </c>
      <c r="BC158" s="176">
        <v>81233</v>
      </c>
      <c r="BD158" s="176">
        <v>7446111</v>
      </c>
      <c r="BE158" s="176">
        <v>0</v>
      </c>
      <c r="BF158" s="176">
        <v>39575517</v>
      </c>
      <c r="BG158" s="176">
        <v>10288652</v>
      </c>
      <c r="BH158" s="176">
        <v>0</v>
      </c>
      <c r="BI158" s="176">
        <v>0</v>
      </c>
      <c r="BJ158" s="176">
        <v>4130707</v>
      </c>
      <c r="BK158" s="176">
        <v>9000151</v>
      </c>
      <c r="BL158" s="176">
        <v>0</v>
      </c>
      <c r="BM158" s="176">
        <v>2453324</v>
      </c>
      <c r="BN158" s="176">
        <v>92512227</v>
      </c>
      <c r="BO158" s="176">
        <v>9671525</v>
      </c>
      <c r="BP158" s="176">
        <v>31325006</v>
      </c>
      <c r="BQ158" s="176">
        <v>0</v>
      </c>
      <c r="BR158" s="176">
        <v>19020597</v>
      </c>
      <c r="BS158" s="176">
        <v>46216133</v>
      </c>
      <c r="BT158" s="176">
        <v>0</v>
      </c>
      <c r="BU158" s="176">
        <v>0</v>
      </c>
      <c r="BV158" s="176">
        <v>3457895</v>
      </c>
      <c r="BW158" s="176">
        <v>0</v>
      </c>
      <c r="BX158" s="176">
        <v>81695</v>
      </c>
      <c r="BY158" s="176">
        <v>12118097</v>
      </c>
      <c r="BZ158" s="176">
        <v>6327395</v>
      </c>
      <c r="CA158" s="176">
        <v>50109204</v>
      </c>
      <c r="CB158" s="176">
        <v>0</v>
      </c>
      <c r="CC158" s="176">
        <v>0</v>
      </c>
      <c r="CD158" s="176">
        <v>0</v>
      </c>
      <c r="CE158" s="176">
        <v>1844934</v>
      </c>
      <c r="CF158" s="176">
        <v>7812253</v>
      </c>
      <c r="CG158" s="176">
        <v>7700000</v>
      </c>
      <c r="CH158" s="176">
        <v>1559785</v>
      </c>
      <c r="CI158" s="176">
        <v>2791</v>
      </c>
      <c r="CJ158" s="176">
        <v>0</v>
      </c>
      <c r="CK158" s="176">
        <v>1468800</v>
      </c>
      <c r="CL158" s="176">
        <v>0</v>
      </c>
      <c r="CM158" s="176">
        <v>0</v>
      </c>
      <c r="CN158" s="176">
        <v>0</v>
      </c>
      <c r="CO158" s="176">
        <v>377770102</v>
      </c>
      <c r="CP158" s="176">
        <v>2927374</v>
      </c>
      <c r="CQ158" s="176">
        <v>40880211</v>
      </c>
      <c r="CR158" s="176">
        <v>218748</v>
      </c>
      <c r="CS158" s="176">
        <v>0</v>
      </c>
      <c r="CT158" s="176">
        <v>0</v>
      </c>
      <c r="CU158" s="176">
        <v>10850410</v>
      </c>
      <c r="CV158">
        <v>0</v>
      </c>
      <c r="CW158">
        <v>0</v>
      </c>
      <c r="CX158">
        <v>0</v>
      </c>
      <c r="CY158">
        <v>305000</v>
      </c>
    </row>
    <row r="159" spans="1:103" x14ac:dyDescent="0.3">
      <c r="A159" s="151">
        <v>536</v>
      </c>
      <c r="B159" s="176" t="s">
        <v>175</v>
      </c>
      <c r="C159" s="176"/>
      <c r="D159" s="176">
        <v>7657127</v>
      </c>
      <c r="E159" s="176">
        <v>262345</v>
      </c>
      <c r="F159" s="176">
        <v>115720</v>
      </c>
      <c r="G159" s="176"/>
      <c r="H159" s="176">
        <v>286129</v>
      </c>
      <c r="I159" s="176">
        <v>4073</v>
      </c>
      <c r="J159" s="176">
        <v>662071</v>
      </c>
      <c r="K159" s="176">
        <v>160138</v>
      </c>
      <c r="L159" s="176">
        <v>1440292</v>
      </c>
      <c r="M159" s="176">
        <v>1634002</v>
      </c>
      <c r="N159" s="176">
        <v>583055</v>
      </c>
      <c r="O159" s="176">
        <v>367707</v>
      </c>
      <c r="P159" s="176">
        <v>8710813</v>
      </c>
      <c r="Q159" s="176">
        <v>379805</v>
      </c>
      <c r="R159" s="176">
        <v>0</v>
      </c>
      <c r="S159" s="176">
        <v>2093626</v>
      </c>
      <c r="T159" s="176"/>
      <c r="U159" s="176">
        <v>19652630</v>
      </c>
      <c r="V159" s="176">
        <v>913934</v>
      </c>
      <c r="W159" s="176"/>
      <c r="X159" s="176">
        <v>281841</v>
      </c>
      <c r="Y159" s="176">
        <v>86443</v>
      </c>
      <c r="Z159" s="176">
        <v>15426</v>
      </c>
      <c r="AA159" s="176">
        <v>0</v>
      </c>
      <c r="AB159" s="176">
        <v>9975062</v>
      </c>
      <c r="AC159" s="176">
        <v>0</v>
      </c>
      <c r="AD159" s="176">
        <v>1167701</v>
      </c>
      <c r="AE159" s="176">
        <v>1194357</v>
      </c>
      <c r="AF159" s="176">
        <v>9020701</v>
      </c>
      <c r="AG159" s="176">
        <v>2448480</v>
      </c>
      <c r="AH159" s="176">
        <v>0</v>
      </c>
      <c r="AI159" s="176">
        <v>34402155</v>
      </c>
      <c r="AJ159" s="176">
        <v>1505350</v>
      </c>
      <c r="AK159" s="176">
        <v>0</v>
      </c>
      <c r="AL159" s="176">
        <v>3661951</v>
      </c>
      <c r="AM159" s="176">
        <v>29133478</v>
      </c>
      <c r="AN159" s="176">
        <v>293599</v>
      </c>
      <c r="AO159" s="176">
        <v>649963</v>
      </c>
      <c r="AP159" s="176">
        <v>5947825</v>
      </c>
      <c r="AQ159" s="176">
        <v>0</v>
      </c>
      <c r="AR159" s="176">
        <v>0</v>
      </c>
      <c r="AS159" s="176">
        <v>1340946</v>
      </c>
      <c r="AT159" s="176">
        <v>0</v>
      </c>
      <c r="AU159" s="176">
        <v>6698719</v>
      </c>
      <c r="AV159" s="176">
        <v>187674</v>
      </c>
      <c r="AW159" s="176">
        <v>4134904</v>
      </c>
      <c r="AX159" s="176">
        <v>190801</v>
      </c>
      <c r="AY159" s="176"/>
      <c r="AZ159" s="176">
        <v>2912320</v>
      </c>
      <c r="BA159" s="176">
        <v>295965</v>
      </c>
      <c r="BB159" s="176">
        <v>10451660</v>
      </c>
      <c r="BC159" s="176">
        <v>4395387</v>
      </c>
      <c r="BD159" s="176">
        <v>0</v>
      </c>
      <c r="BE159" s="176">
        <v>0</v>
      </c>
      <c r="BF159" s="176">
        <v>1912805</v>
      </c>
      <c r="BG159" s="176">
        <v>39528</v>
      </c>
      <c r="BH159" s="176">
        <v>1636831</v>
      </c>
      <c r="BI159" s="176">
        <v>195539</v>
      </c>
      <c r="BJ159" s="176">
        <v>4154562</v>
      </c>
      <c r="BK159" s="176">
        <v>0</v>
      </c>
      <c r="BL159" s="176">
        <v>117911</v>
      </c>
      <c r="BM159" s="176">
        <v>298617</v>
      </c>
      <c r="BN159" s="176">
        <v>2604953</v>
      </c>
      <c r="BO159" s="176">
        <v>769483</v>
      </c>
      <c r="BP159" s="176">
        <v>350015480</v>
      </c>
      <c r="BQ159" s="176">
        <v>556321</v>
      </c>
      <c r="BR159" s="176">
        <v>0</v>
      </c>
      <c r="BS159" s="176">
        <v>0</v>
      </c>
      <c r="BT159" s="176">
        <v>0</v>
      </c>
      <c r="BU159" s="176">
        <v>2178881</v>
      </c>
      <c r="BV159" s="176">
        <v>790035</v>
      </c>
      <c r="BW159" s="176">
        <v>171514</v>
      </c>
      <c r="BX159" s="176">
        <v>1849700</v>
      </c>
      <c r="BY159" s="176">
        <v>527641</v>
      </c>
      <c r="BZ159" s="176">
        <v>91369</v>
      </c>
      <c r="CA159" s="176">
        <v>2547109</v>
      </c>
      <c r="CB159" s="176">
        <v>4353754</v>
      </c>
      <c r="CC159" s="176">
        <v>504721</v>
      </c>
      <c r="CD159" s="176">
        <v>840250</v>
      </c>
      <c r="CE159" s="176">
        <v>1028671</v>
      </c>
      <c r="CF159" s="176">
        <v>549211</v>
      </c>
      <c r="CG159" s="176">
        <v>850880</v>
      </c>
      <c r="CH159" s="176">
        <v>0</v>
      </c>
      <c r="CI159" s="176">
        <v>0</v>
      </c>
      <c r="CJ159" s="176">
        <v>4256144</v>
      </c>
      <c r="CK159" s="176">
        <v>5574322</v>
      </c>
      <c r="CL159" s="176">
        <v>1309888</v>
      </c>
      <c r="CM159" s="176">
        <v>137198</v>
      </c>
      <c r="CN159" s="176">
        <v>241491</v>
      </c>
      <c r="CO159" s="176">
        <v>7004728</v>
      </c>
      <c r="CP159" s="176">
        <v>415537</v>
      </c>
      <c r="CQ159" s="176">
        <v>6891675</v>
      </c>
      <c r="CR159" s="176">
        <v>3426903</v>
      </c>
      <c r="CS159" s="176">
        <v>45703</v>
      </c>
      <c r="CT159" s="176">
        <v>347745</v>
      </c>
      <c r="CU159" s="176">
        <v>10194303</v>
      </c>
      <c r="CV159">
        <v>9100</v>
      </c>
      <c r="CW159">
        <v>6120263</v>
      </c>
      <c r="CX159">
        <v>109700</v>
      </c>
      <c r="CY159">
        <v>2814838</v>
      </c>
    </row>
    <row r="160" spans="1:103" x14ac:dyDescent="0.3">
      <c r="A160" s="151">
        <v>537</v>
      </c>
      <c r="B160" s="176" t="s">
        <v>265</v>
      </c>
      <c r="C160" s="176"/>
      <c r="D160" s="176">
        <v>2</v>
      </c>
      <c r="E160" s="176">
        <v>1</v>
      </c>
      <c r="F160" s="176">
        <v>0</v>
      </c>
      <c r="G160" s="176"/>
      <c r="H160" s="176">
        <v>0</v>
      </c>
      <c r="I160" s="176">
        <v>0</v>
      </c>
      <c r="J160" s="176">
        <v>1</v>
      </c>
      <c r="K160" s="176">
        <v>2</v>
      </c>
      <c r="L160" s="176">
        <v>1</v>
      </c>
      <c r="M160" s="176">
        <v>2</v>
      </c>
      <c r="N160" s="176"/>
      <c r="O160" s="176">
        <v>2</v>
      </c>
      <c r="P160" s="176">
        <v>2</v>
      </c>
      <c r="Q160" s="176">
        <v>1</v>
      </c>
      <c r="R160" s="176">
        <v>2</v>
      </c>
      <c r="S160" s="176">
        <v>2</v>
      </c>
      <c r="T160" s="176"/>
      <c r="U160" s="176">
        <v>2</v>
      </c>
      <c r="V160" s="176">
        <v>2</v>
      </c>
      <c r="W160" s="176"/>
      <c r="X160" s="176">
        <v>2</v>
      </c>
      <c r="Y160" s="176">
        <v>2</v>
      </c>
      <c r="Z160" s="176">
        <v>2</v>
      </c>
      <c r="AA160" s="176">
        <v>1</v>
      </c>
      <c r="AB160" s="176">
        <v>2</v>
      </c>
      <c r="AC160" s="176">
        <v>2</v>
      </c>
      <c r="AD160" s="176">
        <v>1</v>
      </c>
      <c r="AE160" s="176">
        <v>2</v>
      </c>
      <c r="AF160" s="176">
        <v>2</v>
      </c>
      <c r="AG160" s="176">
        <v>1</v>
      </c>
      <c r="AH160" s="176">
        <v>2</v>
      </c>
      <c r="AI160" s="176">
        <v>1</v>
      </c>
      <c r="AJ160" s="176">
        <v>0</v>
      </c>
      <c r="AK160" s="176">
        <v>2</v>
      </c>
      <c r="AL160" s="176">
        <v>2</v>
      </c>
      <c r="AM160" s="176">
        <v>2</v>
      </c>
      <c r="AN160" s="176">
        <v>2</v>
      </c>
      <c r="AO160" s="176">
        <v>0</v>
      </c>
      <c r="AP160" s="176">
        <v>0</v>
      </c>
      <c r="AQ160" s="176">
        <v>2</v>
      </c>
      <c r="AR160" s="176">
        <v>2</v>
      </c>
      <c r="AS160" s="176">
        <v>1</v>
      </c>
      <c r="AT160" s="176">
        <v>2</v>
      </c>
      <c r="AU160" s="176">
        <v>0</v>
      </c>
      <c r="AV160" s="176">
        <v>2</v>
      </c>
      <c r="AW160" s="176">
        <v>2</v>
      </c>
      <c r="AX160" s="176">
        <v>2</v>
      </c>
      <c r="AY160" s="176"/>
      <c r="AZ160" s="176">
        <v>2</v>
      </c>
      <c r="BA160" s="176">
        <v>2</v>
      </c>
      <c r="BB160" s="176">
        <v>1</v>
      </c>
      <c r="BC160" s="176">
        <v>2</v>
      </c>
      <c r="BD160" s="176">
        <v>0</v>
      </c>
      <c r="BE160" s="176">
        <v>0</v>
      </c>
      <c r="BF160" s="176">
        <v>1</v>
      </c>
      <c r="BG160" s="176">
        <v>2</v>
      </c>
      <c r="BH160" s="176">
        <v>0</v>
      </c>
      <c r="BI160" s="176">
        <v>2</v>
      </c>
      <c r="BJ160" s="176">
        <v>0</v>
      </c>
      <c r="BK160" s="176">
        <v>0</v>
      </c>
      <c r="BL160" s="176">
        <v>0</v>
      </c>
      <c r="BM160" s="176">
        <v>2</v>
      </c>
      <c r="BN160" s="176">
        <v>1</v>
      </c>
      <c r="BO160" s="176">
        <v>2</v>
      </c>
      <c r="BP160" s="176">
        <v>2</v>
      </c>
      <c r="BQ160" s="176">
        <v>2</v>
      </c>
      <c r="BR160" s="176">
        <v>2</v>
      </c>
      <c r="BS160" s="176">
        <v>2</v>
      </c>
      <c r="BT160" s="176">
        <v>1</v>
      </c>
      <c r="BU160" s="176">
        <v>2</v>
      </c>
      <c r="BV160" s="176">
        <v>1</v>
      </c>
      <c r="BW160" s="176">
        <v>2</v>
      </c>
      <c r="BX160" s="176">
        <v>2</v>
      </c>
      <c r="BY160" s="176">
        <v>2</v>
      </c>
      <c r="BZ160" s="176">
        <v>2</v>
      </c>
      <c r="CA160" s="176">
        <v>0</v>
      </c>
      <c r="CB160" s="176">
        <v>2</v>
      </c>
      <c r="CC160" s="176">
        <v>1</v>
      </c>
      <c r="CD160" s="176">
        <v>1</v>
      </c>
      <c r="CE160" s="176">
        <v>1</v>
      </c>
      <c r="CF160" s="176">
        <v>0</v>
      </c>
      <c r="CG160" s="176">
        <v>2</v>
      </c>
      <c r="CH160" s="176">
        <v>0</v>
      </c>
      <c r="CI160" s="176">
        <v>1</v>
      </c>
      <c r="CJ160" s="176">
        <v>2</v>
      </c>
      <c r="CK160" s="176">
        <v>2</v>
      </c>
      <c r="CL160" s="176">
        <v>2</v>
      </c>
      <c r="CM160" s="176">
        <v>0</v>
      </c>
      <c r="CN160" s="176">
        <v>1</v>
      </c>
      <c r="CO160" s="176">
        <v>1</v>
      </c>
      <c r="CP160" s="176">
        <v>2</v>
      </c>
      <c r="CQ160" s="176">
        <v>0</v>
      </c>
      <c r="CR160" s="176">
        <v>2</v>
      </c>
      <c r="CS160" s="176">
        <v>2</v>
      </c>
      <c r="CT160" s="176">
        <v>0</v>
      </c>
      <c r="CU160" s="176">
        <v>1</v>
      </c>
      <c r="CV160">
        <v>2</v>
      </c>
      <c r="CW160">
        <v>1</v>
      </c>
      <c r="CX160">
        <v>2</v>
      </c>
      <c r="CY160">
        <v>2</v>
      </c>
    </row>
    <row r="161" spans="1:103" x14ac:dyDescent="0.3">
      <c r="A161" s="151">
        <v>538</v>
      </c>
      <c r="B161" s="176" t="s">
        <v>264</v>
      </c>
      <c r="C161" s="176"/>
      <c r="D161" s="176">
        <v>2</v>
      </c>
      <c r="E161" s="176">
        <v>1</v>
      </c>
      <c r="F161" s="176">
        <v>0</v>
      </c>
      <c r="G161" s="176"/>
      <c r="H161" s="176">
        <v>0</v>
      </c>
      <c r="I161" s="176">
        <v>0</v>
      </c>
      <c r="J161" s="176">
        <v>1</v>
      </c>
      <c r="K161" s="176">
        <v>2</v>
      </c>
      <c r="L161" s="176">
        <v>1</v>
      </c>
      <c r="M161" s="176">
        <v>1</v>
      </c>
      <c r="N161" s="176"/>
      <c r="O161" s="176">
        <v>1</v>
      </c>
      <c r="P161" s="176">
        <v>2</v>
      </c>
      <c r="Q161" s="176">
        <v>2</v>
      </c>
      <c r="R161" s="176">
        <v>2</v>
      </c>
      <c r="S161" s="176">
        <v>2</v>
      </c>
      <c r="T161" s="176"/>
      <c r="U161" s="176">
        <v>2</v>
      </c>
      <c r="V161" s="176">
        <v>2</v>
      </c>
      <c r="W161" s="176"/>
      <c r="X161" s="176">
        <v>2</v>
      </c>
      <c r="Y161" s="176">
        <v>2</v>
      </c>
      <c r="Z161" s="176">
        <v>2</v>
      </c>
      <c r="AA161" s="176">
        <v>1</v>
      </c>
      <c r="AB161" s="176">
        <v>2</v>
      </c>
      <c r="AC161" s="176">
        <v>2</v>
      </c>
      <c r="AD161" s="176">
        <v>1</v>
      </c>
      <c r="AE161" s="176">
        <v>1</v>
      </c>
      <c r="AF161" s="176">
        <v>2</v>
      </c>
      <c r="AG161" s="176">
        <v>1</v>
      </c>
      <c r="AH161" s="176">
        <v>2</v>
      </c>
      <c r="AI161" s="176">
        <v>1</v>
      </c>
      <c r="AJ161" s="176">
        <v>0</v>
      </c>
      <c r="AK161" s="176">
        <v>2</v>
      </c>
      <c r="AL161" s="176">
        <v>1</v>
      </c>
      <c r="AM161" s="176">
        <v>2</v>
      </c>
      <c r="AN161" s="176">
        <v>2</v>
      </c>
      <c r="AO161" s="176">
        <v>0</v>
      </c>
      <c r="AP161" s="176">
        <v>0</v>
      </c>
      <c r="AQ161" s="176">
        <v>2</v>
      </c>
      <c r="AR161" s="176">
        <v>2</v>
      </c>
      <c r="AS161" s="176">
        <v>1</v>
      </c>
      <c r="AT161" s="176">
        <v>2</v>
      </c>
      <c r="AU161" s="176">
        <v>0</v>
      </c>
      <c r="AV161" s="176">
        <v>2</v>
      </c>
      <c r="AW161" s="176">
        <v>2</v>
      </c>
      <c r="AX161" s="176">
        <v>2</v>
      </c>
      <c r="AY161" s="176"/>
      <c r="AZ161" s="176">
        <v>2</v>
      </c>
      <c r="BA161" s="176">
        <v>2</v>
      </c>
      <c r="BB161" s="176">
        <v>1</v>
      </c>
      <c r="BC161" s="176">
        <v>2</v>
      </c>
      <c r="BD161" s="176">
        <v>0</v>
      </c>
      <c r="BE161" s="176">
        <v>0</v>
      </c>
      <c r="BF161" s="176">
        <v>2</v>
      </c>
      <c r="BG161" s="176">
        <v>2</v>
      </c>
      <c r="BH161" s="176">
        <v>0</v>
      </c>
      <c r="BI161" s="176">
        <v>2</v>
      </c>
      <c r="BJ161" s="176">
        <v>0</v>
      </c>
      <c r="BK161" s="176">
        <v>0</v>
      </c>
      <c r="BL161" s="176">
        <v>0</v>
      </c>
      <c r="BM161" s="176">
        <v>2</v>
      </c>
      <c r="BN161" s="176">
        <v>1</v>
      </c>
      <c r="BO161" s="176">
        <v>2</v>
      </c>
      <c r="BP161" s="176">
        <v>2</v>
      </c>
      <c r="BQ161" s="176">
        <v>2</v>
      </c>
      <c r="BR161" s="176">
        <v>2</v>
      </c>
      <c r="BS161" s="176">
        <v>2</v>
      </c>
      <c r="BT161" s="176">
        <v>1</v>
      </c>
      <c r="BU161" s="176">
        <v>2</v>
      </c>
      <c r="BV161" s="176">
        <v>1</v>
      </c>
      <c r="BW161" s="176">
        <v>2</v>
      </c>
      <c r="BX161" s="176">
        <v>2</v>
      </c>
      <c r="BY161" s="176">
        <v>2</v>
      </c>
      <c r="BZ161" s="176">
        <v>2</v>
      </c>
      <c r="CA161" s="176">
        <v>0</v>
      </c>
      <c r="CB161" s="176">
        <v>1</v>
      </c>
      <c r="CC161" s="176">
        <v>1</v>
      </c>
      <c r="CD161" s="176">
        <v>2</v>
      </c>
      <c r="CE161" s="176">
        <v>1</v>
      </c>
      <c r="CF161" s="176">
        <v>0</v>
      </c>
      <c r="CG161" s="176">
        <v>2</v>
      </c>
      <c r="CH161" s="176">
        <v>2</v>
      </c>
      <c r="CI161" s="176">
        <v>1</v>
      </c>
      <c r="CJ161" s="176">
        <v>2</v>
      </c>
      <c r="CK161" s="176">
        <v>2</v>
      </c>
      <c r="CL161" s="176">
        <v>2</v>
      </c>
      <c r="CM161" s="176">
        <v>0</v>
      </c>
      <c r="CN161" s="176">
        <v>1</v>
      </c>
      <c r="CO161" s="176">
        <v>2</v>
      </c>
      <c r="CP161" s="176">
        <v>2</v>
      </c>
      <c r="CQ161" s="176">
        <v>0</v>
      </c>
      <c r="CR161" s="176">
        <v>2</v>
      </c>
      <c r="CS161" s="176">
        <v>2</v>
      </c>
      <c r="CT161" s="176">
        <v>0</v>
      </c>
      <c r="CU161" s="176">
        <v>1</v>
      </c>
      <c r="CV161">
        <v>2</v>
      </c>
      <c r="CW161">
        <v>1</v>
      </c>
      <c r="CX161">
        <v>2</v>
      </c>
      <c r="CY161">
        <v>2</v>
      </c>
    </row>
    <row r="162" spans="1:103" x14ac:dyDescent="0.3">
      <c r="A162" s="151">
        <v>540</v>
      </c>
      <c r="B162" s="176" t="s">
        <v>238</v>
      </c>
      <c r="C162" s="176"/>
      <c r="D162" s="176">
        <v>0</v>
      </c>
      <c r="E162" s="176">
        <v>2792739</v>
      </c>
      <c r="F162" s="176">
        <v>0</v>
      </c>
      <c r="G162" s="176"/>
      <c r="H162" s="176">
        <v>2972327</v>
      </c>
      <c r="I162" s="176">
        <v>0</v>
      </c>
      <c r="J162" s="176">
        <v>768719</v>
      </c>
      <c r="K162" s="176">
        <v>0</v>
      </c>
      <c r="L162" s="176">
        <v>2703209</v>
      </c>
      <c r="M162" s="176">
        <v>3349236</v>
      </c>
      <c r="N162" s="176">
        <v>9344348</v>
      </c>
      <c r="O162" s="176">
        <v>2014370</v>
      </c>
      <c r="P162" s="176">
        <v>0</v>
      </c>
      <c r="Q162" s="176">
        <v>4399248</v>
      </c>
      <c r="R162" s="176">
        <v>0</v>
      </c>
      <c r="S162" s="176">
        <v>2400000</v>
      </c>
      <c r="T162" s="176"/>
      <c r="U162" s="176">
        <v>8511516</v>
      </c>
      <c r="V162" s="176">
        <v>7069857</v>
      </c>
      <c r="W162" s="176"/>
      <c r="X162" s="176">
        <v>0</v>
      </c>
      <c r="Y162" s="176">
        <v>0</v>
      </c>
      <c r="Z162" s="176">
        <v>5780387</v>
      </c>
      <c r="AA162" s="176">
        <v>54201</v>
      </c>
      <c r="AB162" s="176">
        <v>424561</v>
      </c>
      <c r="AC162" s="176">
        <v>9159873</v>
      </c>
      <c r="AD162" s="176">
        <v>3992193</v>
      </c>
      <c r="AE162" s="176">
        <v>2738756</v>
      </c>
      <c r="AF162" s="176">
        <v>5033382</v>
      </c>
      <c r="AG162" s="176">
        <v>3708231</v>
      </c>
      <c r="AH162" s="176">
        <v>2929787</v>
      </c>
      <c r="AI162" s="176">
        <v>24220752</v>
      </c>
      <c r="AJ162" s="176">
        <v>4533245</v>
      </c>
      <c r="AK162" s="176">
        <v>8936297</v>
      </c>
      <c r="AL162" s="176">
        <v>3613565</v>
      </c>
      <c r="AM162" s="176">
        <v>27079276</v>
      </c>
      <c r="AN162" s="176">
        <v>8450</v>
      </c>
      <c r="AO162" s="176">
        <v>411979</v>
      </c>
      <c r="AP162" s="176">
        <v>5645236</v>
      </c>
      <c r="AQ162" s="176">
        <v>135925</v>
      </c>
      <c r="AR162" s="176">
        <v>32881000</v>
      </c>
      <c r="AS162" s="176">
        <v>3430278</v>
      </c>
      <c r="AT162" s="176">
        <v>2551797</v>
      </c>
      <c r="AU162" s="176">
        <v>5913992</v>
      </c>
      <c r="AV162" s="176">
        <v>15558631</v>
      </c>
      <c r="AW162" s="176">
        <v>1558819</v>
      </c>
      <c r="AX162" s="176">
        <v>1560640</v>
      </c>
      <c r="AY162" s="176"/>
      <c r="AZ162" s="176">
        <v>0</v>
      </c>
      <c r="BA162" s="176">
        <v>0</v>
      </c>
      <c r="BB162" s="176">
        <v>0</v>
      </c>
      <c r="BC162" s="176">
        <v>668834</v>
      </c>
      <c r="BD162" s="176">
        <v>2546894</v>
      </c>
      <c r="BE162" s="176">
        <v>14044055</v>
      </c>
      <c r="BF162" s="176">
        <v>2557869</v>
      </c>
      <c r="BG162" s="176">
        <v>8490</v>
      </c>
      <c r="BH162" s="176">
        <v>751703</v>
      </c>
      <c r="BI162" s="176">
        <v>1370149</v>
      </c>
      <c r="BJ162" s="176">
        <v>416860</v>
      </c>
      <c r="BK162" s="176">
        <v>75381777</v>
      </c>
      <c r="BL162" s="176">
        <v>1642348</v>
      </c>
      <c r="BM162" s="176">
        <v>2843325</v>
      </c>
      <c r="BN162" s="176">
        <v>602005</v>
      </c>
      <c r="BO162" s="176">
        <v>6851718</v>
      </c>
      <c r="BP162" s="176">
        <v>190000</v>
      </c>
      <c r="BQ162" s="176">
        <v>1656232</v>
      </c>
      <c r="BR162" s="176">
        <v>7325426</v>
      </c>
      <c r="BS162" s="176">
        <v>14757382</v>
      </c>
      <c r="BT162" s="176">
        <v>1639334</v>
      </c>
      <c r="BU162" s="176">
        <v>796800</v>
      </c>
      <c r="BV162" s="176">
        <v>42040</v>
      </c>
      <c r="BW162" s="176">
        <v>1092889</v>
      </c>
      <c r="BX162" s="176">
        <v>3898600</v>
      </c>
      <c r="BY162" s="176">
        <v>16555158</v>
      </c>
      <c r="BZ162" s="176">
        <v>403621</v>
      </c>
      <c r="CA162" s="176">
        <v>1652779</v>
      </c>
      <c r="CB162" s="176">
        <v>0</v>
      </c>
      <c r="CC162" s="176">
        <v>0</v>
      </c>
      <c r="CD162" s="176">
        <v>2895594</v>
      </c>
      <c r="CE162" s="176">
        <v>12434762</v>
      </c>
      <c r="CF162" s="176">
        <v>3588235</v>
      </c>
      <c r="CG162" s="176">
        <v>3248786</v>
      </c>
      <c r="CH162" s="176">
        <v>1240664</v>
      </c>
      <c r="CI162" s="176">
        <v>4988300</v>
      </c>
      <c r="CJ162" s="176">
        <v>3257170</v>
      </c>
      <c r="CK162" s="176">
        <v>7976077</v>
      </c>
      <c r="CL162" s="176">
        <v>66019</v>
      </c>
      <c r="CM162" s="176">
        <v>1559329</v>
      </c>
      <c r="CN162" s="176">
        <v>681789</v>
      </c>
      <c r="CO162" s="176">
        <v>22447868</v>
      </c>
      <c r="CP162" s="176">
        <v>1994887</v>
      </c>
      <c r="CQ162" s="176">
        <v>7580450</v>
      </c>
      <c r="CR162" s="176">
        <v>1770000</v>
      </c>
      <c r="CS162" s="176">
        <v>994528</v>
      </c>
      <c r="CT162" s="176">
        <v>0</v>
      </c>
      <c r="CU162" s="176">
        <v>1158643</v>
      </c>
      <c r="CV162">
        <v>5364799</v>
      </c>
      <c r="CW162">
        <v>13850531</v>
      </c>
      <c r="CX162">
        <v>1679695</v>
      </c>
      <c r="CY162">
        <v>0</v>
      </c>
    </row>
    <row r="163" spans="1:103" x14ac:dyDescent="0.3">
      <c r="A163" s="151">
        <v>541</v>
      </c>
      <c r="B163" s="176" t="s">
        <v>295</v>
      </c>
      <c r="C163" s="176"/>
      <c r="D163" s="176">
        <v>0</v>
      </c>
      <c r="E163" s="176">
        <v>117938</v>
      </c>
      <c r="F163" s="176">
        <v>0</v>
      </c>
      <c r="G163" s="176"/>
      <c r="H163" s="176">
        <v>0</v>
      </c>
      <c r="I163" s="176">
        <v>0</v>
      </c>
      <c r="J163" s="176">
        <v>563723</v>
      </c>
      <c r="K163" s="176">
        <v>-116762</v>
      </c>
      <c r="L163" s="176">
        <v>309469</v>
      </c>
      <c r="M163" s="176">
        <v>15863527</v>
      </c>
      <c r="N163" s="176"/>
      <c r="O163" s="176">
        <v>205008</v>
      </c>
      <c r="P163" s="176">
        <v>0</v>
      </c>
      <c r="Q163" s="176">
        <v>950131</v>
      </c>
      <c r="R163" s="176">
        <v>504445</v>
      </c>
      <c r="S163" s="176">
        <v>-161342</v>
      </c>
      <c r="T163" s="176"/>
      <c r="U163" s="176">
        <v>0</v>
      </c>
      <c r="V163" s="176">
        <v>596604</v>
      </c>
      <c r="W163" s="176"/>
      <c r="X163" s="176">
        <v>371242</v>
      </c>
      <c r="Y163" s="176">
        <v>24690</v>
      </c>
      <c r="Z163" s="176">
        <v>0</v>
      </c>
      <c r="AA163" s="176">
        <v>567786</v>
      </c>
      <c r="AB163" s="176">
        <v>699225</v>
      </c>
      <c r="AC163" s="176">
        <v>-38632</v>
      </c>
      <c r="AD163" s="176">
        <v>391736</v>
      </c>
      <c r="AE163" s="176">
        <v>3356280</v>
      </c>
      <c r="AF163" s="176">
        <v>-779043</v>
      </c>
      <c r="AG163" s="176">
        <v>1362445</v>
      </c>
      <c r="AH163" s="176">
        <v>634896</v>
      </c>
      <c r="AI163" s="176">
        <v>5230664</v>
      </c>
      <c r="AJ163" s="176">
        <v>257481</v>
      </c>
      <c r="AK163" s="176">
        <v>0</v>
      </c>
      <c r="AL163" s="176">
        <v>5348522</v>
      </c>
      <c r="AM163" s="176">
        <v>0</v>
      </c>
      <c r="AN163" s="176">
        <v>449740</v>
      </c>
      <c r="AO163" s="176">
        <v>0</v>
      </c>
      <c r="AP163" s="176">
        <v>0</v>
      </c>
      <c r="AQ163" s="176">
        <v>1012275</v>
      </c>
      <c r="AR163" s="176">
        <v>0</v>
      </c>
      <c r="AS163" s="176">
        <v>548766</v>
      </c>
      <c r="AT163" s="176">
        <v>13457926</v>
      </c>
      <c r="AU163" s="176">
        <v>0</v>
      </c>
      <c r="AV163" s="176">
        <v>-3855</v>
      </c>
      <c r="AW163" s="176">
        <v>-57567</v>
      </c>
      <c r="AX163" s="176">
        <v>716987</v>
      </c>
      <c r="AY163" s="176"/>
      <c r="AZ163" s="176">
        <v>0</v>
      </c>
      <c r="BA163" s="176">
        <v>0</v>
      </c>
      <c r="BB163" s="176">
        <v>13223973</v>
      </c>
      <c r="BC163" s="176">
        <v>655078</v>
      </c>
      <c r="BD163" s="176">
        <v>0</v>
      </c>
      <c r="BE163" s="176">
        <v>0</v>
      </c>
      <c r="BF163" s="176">
        <v>6456228</v>
      </c>
      <c r="BG163" s="176">
        <v>0</v>
      </c>
      <c r="BH163" s="176">
        <v>0</v>
      </c>
      <c r="BI163" s="176">
        <v>-151852</v>
      </c>
      <c r="BJ163" s="176">
        <v>31700</v>
      </c>
      <c r="BK163" s="176">
        <v>0</v>
      </c>
      <c r="BL163" s="176">
        <v>0</v>
      </c>
      <c r="BM163" s="176">
        <v>1023215</v>
      </c>
      <c r="BN163" s="176">
        <v>3797471</v>
      </c>
      <c r="BO163" s="176">
        <v>849455</v>
      </c>
      <c r="BP163" s="176">
        <v>0</v>
      </c>
      <c r="BQ163" s="176">
        <v>-303984</v>
      </c>
      <c r="BR163" s="176">
        <v>0</v>
      </c>
      <c r="BS163" s="176">
        <v>-6716</v>
      </c>
      <c r="BT163" s="176">
        <v>-156493</v>
      </c>
      <c r="BU163" s="176">
        <v>-181204</v>
      </c>
      <c r="BV163" s="176">
        <v>2546905</v>
      </c>
      <c r="BW163" s="176">
        <v>191920</v>
      </c>
      <c r="BX163" s="176">
        <v>0</v>
      </c>
      <c r="BY163" s="176">
        <v>0</v>
      </c>
      <c r="BZ163" s="176">
        <v>25500</v>
      </c>
      <c r="CA163" s="176">
        <v>0</v>
      </c>
      <c r="CB163" s="176">
        <v>1456693</v>
      </c>
      <c r="CC163" s="176">
        <v>1585360</v>
      </c>
      <c r="CD163" s="176">
        <v>5291323</v>
      </c>
      <c r="CE163" s="176">
        <v>-254199</v>
      </c>
      <c r="CF163" s="176">
        <v>0</v>
      </c>
      <c r="CG163" s="176">
        <v>-133342</v>
      </c>
      <c r="CH163" s="176">
        <v>254703</v>
      </c>
      <c r="CI163" s="176">
        <v>786349</v>
      </c>
      <c r="CJ163" s="176">
        <v>11948</v>
      </c>
      <c r="CK163" s="176">
        <v>0</v>
      </c>
      <c r="CL163" s="176">
        <v>0</v>
      </c>
      <c r="CM163" s="176">
        <v>0</v>
      </c>
      <c r="CN163" s="176">
        <v>244930</v>
      </c>
      <c r="CO163" s="176">
        <v>3145027</v>
      </c>
      <c r="CP163" s="176">
        <v>54118</v>
      </c>
      <c r="CQ163" s="176">
        <v>0</v>
      </c>
      <c r="CR163" s="176">
        <v>664087</v>
      </c>
      <c r="CS163" s="176">
        <v>309894</v>
      </c>
      <c r="CT163" s="176">
        <v>0</v>
      </c>
      <c r="CU163" s="176">
        <v>-50817</v>
      </c>
      <c r="CV163">
        <v>0</v>
      </c>
      <c r="CW163">
        <v>1012259</v>
      </c>
      <c r="CX163">
        <v>-176505</v>
      </c>
      <c r="CY163">
        <v>0</v>
      </c>
    </row>
    <row r="164" spans="1:103" x14ac:dyDescent="0.3">
      <c r="A164" s="151">
        <v>542</v>
      </c>
      <c r="B164" s="176" t="s">
        <v>920</v>
      </c>
      <c r="C164" s="176"/>
      <c r="D164" s="176">
        <v>0</v>
      </c>
      <c r="E164" s="176">
        <v>2055900</v>
      </c>
      <c r="F164" s="176">
        <v>0</v>
      </c>
      <c r="G164" s="176"/>
      <c r="H164" s="176">
        <v>0</v>
      </c>
      <c r="I164" s="176">
        <v>0</v>
      </c>
      <c r="J164" s="176">
        <v>74108</v>
      </c>
      <c r="K164" s="176">
        <v>0</v>
      </c>
      <c r="L164" s="176">
        <v>0</v>
      </c>
      <c r="M164" s="176">
        <v>0</v>
      </c>
      <c r="N164" s="176"/>
      <c r="O164" s="176">
        <v>58435</v>
      </c>
      <c r="P164" s="176">
        <v>0</v>
      </c>
      <c r="Q164" s="176">
        <v>0</v>
      </c>
      <c r="R164" s="176">
        <v>0</v>
      </c>
      <c r="S164" s="176">
        <v>0</v>
      </c>
      <c r="T164" s="176"/>
      <c r="U164" s="176">
        <v>0</v>
      </c>
      <c r="V164" s="176">
        <v>1711468</v>
      </c>
      <c r="W164" s="176"/>
      <c r="X164" s="176">
        <v>0</v>
      </c>
      <c r="Y164" s="176">
        <v>0</v>
      </c>
      <c r="Z164" s="176">
        <v>0</v>
      </c>
      <c r="AA164" s="176">
        <v>0</v>
      </c>
      <c r="AB164" s="176">
        <v>0</v>
      </c>
      <c r="AC164" s="176">
        <v>0</v>
      </c>
      <c r="AD164" s="176">
        <v>0</v>
      </c>
      <c r="AE164" s="176">
        <v>0</v>
      </c>
      <c r="AF164" s="176">
        <v>0</v>
      </c>
      <c r="AG164" s="176">
        <v>0</v>
      </c>
      <c r="AH164" s="176">
        <v>0</v>
      </c>
      <c r="AI164" s="176">
        <v>0</v>
      </c>
      <c r="AJ164" s="176">
        <v>0</v>
      </c>
      <c r="AK164" s="176">
        <v>0</v>
      </c>
      <c r="AL164" s="176">
        <v>0</v>
      </c>
      <c r="AM164" s="176">
        <v>0</v>
      </c>
      <c r="AN164" s="176">
        <v>0</v>
      </c>
      <c r="AO164" s="176">
        <v>0</v>
      </c>
      <c r="AP164" s="176">
        <v>0</v>
      </c>
      <c r="AQ164" s="176">
        <v>0</v>
      </c>
      <c r="AR164" s="176">
        <v>0</v>
      </c>
      <c r="AS164" s="176">
        <v>0</v>
      </c>
      <c r="AT164" s="176">
        <v>0</v>
      </c>
      <c r="AU164" s="176">
        <v>0</v>
      </c>
      <c r="AV164" s="176">
        <v>0</v>
      </c>
      <c r="AW164" s="176">
        <v>4543</v>
      </c>
      <c r="AX164" s="176">
        <v>0</v>
      </c>
      <c r="AY164" s="176"/>
      <c r="AZ164" s="176">
        <v>0</v>
      </c>
      <c r="BA164" s="176">
        <v>0</v>
      </c>
      <c r="BB164" s="176">
        <v>0</v>
      </c>
      <c r="BC164" s="176">
        <v>0</v>
      </c>
      <c r="BD164" s="176">
        <v>0</v>
      </c>
      <c r="BE164" s="176">
        <v>0</v>
      </c>
      <c r="BF164" s="176">
        <v>0</v>
      </c>
      <c r="BG164" s="176">
        <v>0</v>
      </c>
      <c r="BH164" s="176">
        <v>0</v>
      </c>
      <c r="BI164" s="176">
        <v>0</v>
      </c>
      <c r="BJ164" s="176">
        <v>0</v>
      </c>
      <c r="BK164" s="176">
        <v>0</v>
      </c>
      <c r="BL164" s="176">
        <v>0</v>
      </c>
      <c r="BM164" s="176">
        <v>0</v>
      </c>
      <c r="BN164" s="176">
        <v>0</v>
      </c>
      <c r="BO164" s="176">
        <v>124000</v>
      </c>
      <c r="BP164" s="176">
        <v>0</v>
      </c>
      <c r="BQ164" s="176">
        <v>0</v>
      </c>
      <c r="BR164" s="176">
        <v>0</v>
      </c>
      <c r="BS164" s="176">
        <v>0</v>
      </c>
      <c r="BT164" s="176">
        <v>92304</v>
      </c>
      <c r="BU164" s="176">
        <v>4197091</v>
      </c>
      <c r="BV164" s="176">
        <v>0</v>
      </c>
      <c r="BW164" s="176">
        <v>0</v>
      </c>
      <c r="BX164" s="176">
        <v>0</v>
      </c>
      <c r="BY164" s="176">
        <v>0</v>
      </c>
      <c r="BZ164" s="176">
        <v>0</v>
      </c>
      <c r="CA164" s="176">
        <v>0</v>
      </c>
      <c r="CB164" s="176">
        <v>0</v>
      </c>
      <c r="CC164" s="176">
        <v>0</v>
      </c>
      <c r="CD164" s="176">
        <v>0</v>
      </c>
      <c r="CE164" s="176">
        <v>316180</v>
      </c>
      <c r="CF164" s="176">
        <v>0</v>
      </c>
      <c r="CG164" s="176">
        <v>0</v>
      </c>
      <c r="CH164" s="176">
        <v>0</v>
      </c>
      <c r="CI164" s="176">
        <v>0</v>
      </c>
      <c r="CJ164" s="176">
        <v>117582</v>
      </c>
      <c r="CK164" s="176">
        <v>0</v>
      </c>
      <c r="CL164" s="176">
        <v>0</v>
      </c>
      <c r="CM164" s="176">
        <v>0</v>
      </c>
      <c r="CN164" s="176">
        <v>0</v>
      </c>
      <c r="CO164" s="176">
        <v>0</v>
      </c>
      <c r="CP164" s="176">
        <v>0</v>
      </c>
      <c r="CQ164" s="176">
        <v>0</v>
      </c>
      <c r="CR164" s="176">
        <v>0</v>
      </c>
      <c r="CS164" s="176">
        <v>0</v>
      </c>
      <c r="CT164" s="176">
        <v>0</v>
      </c>
      <c r="CU164" s="176">
        <v>0</v>
      </c>
      <c r="CV164">
        <v>0</v>
      </c>
      <c r="CW164">
        <v>0</v>
      </c>
      <c r="CX164">
        <v>0</v>
      </c>
      <c r="CY164">
        <v>0</v>
      </c>
    </row>
    <row r="165" spans="1:103" x14ac:dyDescent="0.3">
      <c r="A165" s="151">
        <v>544</v>
      </c>
      <c r="B165" s="176" t="s">
        <v>48</v>
      </c>
      <c r="C165" s="176"/>
      <c r="D165" s="176">
        <v>0</v>
      </c>
      <c r="E165" s="176">
        <v>0</v>
      </c>
      <c r="F165" s="176">
        <v>0</v>
      </c>
      <c r="G165" s="176"/>
      <c r="H165" s="176">
        <v>0</v>
      </c>
      <c r="I165" s="176">
        <v>0</v>
      </c>
      <c r="J165" s="176">
        <v>0</v>
      </c>
      <c r="K165" s="176">
        <v>0</v>
      </c>
      <c r="L165" s="176">
        <v>0</v>
      </c>
      <c r="M165" s="176">
        <v>0</v>
      </c>
      <c r="N165" s="176"/>
      <c r="O165" s="176">
        <v>0</v>
      </c>
      <c r="P165" s="176">
        <v>0</v>
      </c>
      <c r="Q165" s="176">
        <v>0</v>
      </c>
      <c r="R165" s="176">
        <v>0</v>
      </c>
      <c r="S165" s="176">
        <v>0.02</v>
      </c>
      <c r="T165" s="176"/>
      <c r="U165" s="176">
        <v>0</v>
      </c>
      <c r="V165" s="176">
        <v>0</v>
      </c>
      <c r="W165" s="176"/>
      <c r="X165" s="176">
        <v>0</v>
      </c>
      <c r="Y165" s="176">
        <v>0</v>
      </c>
      <c r="Z165" s="176">
        <v>0</v>
      </c>
      <c r="AA165" s="176">
        <v>0</v>
      </c>
      <c r="AB165" s="176">
        <v>0</v>
      </c>
      <c r="AC165" s="176">
        <v>0</v>
      </c>
      <c r="AD165" s="176">
        <v>0</v>
      </c>
      <c r="AE165" s="176">
        <v>0</v>
      </c>
      <c r="AF165" s="176">
        <v>0</v>
      </c>
      <c r="AG165" s="176">
        <v>0</v>
      </c>
      <c r="AH165" s="176">
        <v>0</v>
      </c>
      <c r="AI165" s="176">
        <v>0</v>
      </c>
      <c r="AJ165" s="176">
        <v>0</v>
      </c>
      <c r="AK165" s="176">
        <v>0</v>
      </c>
      <c r="AL165" s="176">
        <v>0</v>
      </c>
      <c r="AM165" s="176">
        <v>0</v>
      </c>
      <c r="AN165" s="176">
        <v>0</v>
      </c>
      <c r="AO165" s="176">
        <v>0</v>
      </c>
      <c r="AP165" s="176">
        <v>0</v>
      </c>
      <c r="AQ165" s="176">
        <v>0</v>
      </c>
      <c r="AR165" s="176">
        <v>0</v>
      </c>
      <c r="AS165" s="176">
        <v>0</v>
      </c>
      <c r="AT165" s="176">
        <v>0</v>
      </c>
      <c r="AU165" s="176">
        <v>0</v>
      </c>
      <c r="AV165" s="176">
        <v>0</v>
      </c>
      <c r="AW165" s="176">
        <v>0</v>
      </c>
      <c r="AX165" s="176">
        <v>0</v>
      </c>
      <c r="AY165" s="176"/>
      <c r="AZ165" s="176">
        <v>0.01</v>
      </c>
      <c r="BA165" s="176">
        <v>0</v>
      </c>
      <c r="BB165" s="176">
        <v>0</v>
      </c>
      <c r="BC165" s="176">
        <v>0</v>
      </c>
      <c r="BD165" s="176">
        <v>0</v>
      </c>
      <c r="BE165" s="176">
        <v>0</v>
      </c>
      <c r="BF165" s="176">
        <v>0</v>
      </c>
      <c r="BG165" s="176">
        <v>0</v>
      </c>
      <c r="BH165" s="176">
        <v>0</v>
      </c>
      <c r="BI165" s="176">
        <v>0</v>
      </c>
      <c r="BJ165" s="176">
        <v>0</v>
      </c>
      <c r="BK165" s="176">
        <v>0</v>
      </c>
      <c r="BL165" s="176">
        <v>0</v>
      </c>
      <c r="BM165" s="176">
        <v>0</v>
      </c>
      <c r="BN165" s="176">
        <v>0</v>
      </c>
      <c r="BO165" s="176">
        <v>0</v>
      </c>
      <c r="BP165" s="176">
        <v>0</v>
      </c>
      <c r="BQ165" s="176">
        <v>0</v>
      </c>
      <c r="BR165" s="176">
        <v>0</v>
      </c>
      <c r="BS165" s="176">
        <v>0</v>
      </c>
      <c r="BT165" s="176">
        <v>0</v>
      </c>
      <c r="BU165" s="176">
        <v>0</v>
      </c>
      <c r="BV165" s="176">
        <v>0</v>
      </c>
      <c r="BW165" s="176">
        <v>0</v>
      </c>
      <c r="BX165" s="176">
        <v>0</v>
      </c>
      <c r="BY165" s="176">
        <v>0</v>
      </c>
      <c r="BZ165" s="176">
        <v>0</v>
      </c>
      <c r="CA165" s="176">
        <v>0</v>
      </c>
      <c r="CB165" s="176">
        <v>0</v>
      </c>
      <c r="CC165" s="176">
        <v>0</v>
      </c>
      <c r="CD165" s="176">
        <v>0</v>
      </c>
      <c r="CE165" s="176">
        <v>0</v>
      </c>
      <c r="CF165" s="176">
        <v>0</v>
      </c>
      <c r="CG165" s="176">
        <v>0</v>
      </c>
      <c r="CH165" s="176">
        <v>0</v>
      </c>
      <c r="CI165" s="176">
        <v>0</v>
      </c>
      <c r="CJ165" s="176">
        <v>0</v>
      </c>
      <c r="CK165" s="176">
        <v>0</v>
      </c>
      <c r="CL165" s="176">
        <v>0</v>
      </c>
      <c r="CM165" s="176">
        <v>0</v>
      </c>
      <c r="CN165" s="176">
        <v>0.06</v>
      </c>
      <c r="CO165" s="176">
        <v>0</v>
      </c>
      <c r="CP165" s="176">
        <v>0</v>
      </c>
      <c r="CQ165" s="176">
        <v>0</v>
      </c>
      <c r="CR165" s="176">
        <v>0.02</v>
      </c>
      <c r="CS165" s="176">
        <v>0</v>
      </c>
      <c r="CT165" s="176">
        <v>0</v>
      </c>
      <c r="CU165" s="176">
        <v>0</v>
      </c>
      <c r="CV165">
        <v>0</v>
      </c>
      <c r="CW165">
        <v>0</v>
      </c>
      <c r="CX165">
        <v>0</v>
      </c>
      <c r="CY165">
        <v>0</v>
      </c>
    </row>
    <row r="166" spans="1:103" s="596" customFormat="1" x14ac:dyDescent="0.3">
      <c r="A166" s="595">
        <v>545</v>
      </c>
      <c r="B166" s="596" t="s">
        <v>49</v>
      </c>
      <c r="D166" s="596">
        <v>0</v>
      </c>
      <c r="E166" s="596">
        <v>0</v>
      </c>
      <c r="F166" s="596">
        <v>0</v>
      </c>
      <c r="H166" s="596">
        <v>0</v>
      </c>
      <c r="I166" s="596">
        <v>0</v>
      </c>
      <c r="J166" s="596">
        <v>-0.01</v>
      </c>
      <c r="K166" s="596">
        <v>0</v>
      </c>
      <c r="L166" s="596">
        <v>0</v>
      </c>
      <c r="M166" s="596">
        <v>0</v>
      </c>
      <c r="O166" s="596">
        <v>0</v>
      </c>
      <c r="P166" s="596">
        <v>0</v>
      </c>
      <c r="Q166" s="596">
        <v>0</v>
      </c>
      <c r="R166" s="596">
        <v>0</v>
      </c>
      <c r="S166" s="596">
        <v>0</v>
      </c>
      <c r="U166" s="596">
        <v>0</v>
      </c>
      <c r="V166" s="596">
        <v>0</v>
      </c>
      <c r="X166" s="596">
        <v>0</v>
      </c>
      <c r="Y166" s="596">
        <v>0</v>
      </c>
      <c r="Z166" s="596">
        <v>0</v>
      </c>
      <c r="AA166" s="596">
        <v>0</v>
      </c>
      <c r="AB166" s="596">
        <v>1.06E-2</v>
      </c>
      <c r="AC166" s="596">
        <v>0</v>
      </c>
      <c r="AD166" s="596">
        <v>0</v>
      </c>
      <c r="AE166" s="596">
        <v>0</v>
      </c>
      <c r="AF166" s="596">
        <v>0</v>
      </c>
      <c r="AG166" s="596">
        <v>0</v>
      </c>
      <c r="AH166" s="596">
        <v>0</v>
      </c>
      <c r="AI166" s="596">
        <v>0.01</v>
      </c>
      <c r="AJ166" s="596">
        <v>0</v>
      </c>
      <c r="AK166" s="596">
        <v>0</v>
      </c>
      <c r="AL166" s="596">
        <v>0</v>
      </c>
      <c r="AM166" s="596">
        <v>0</v>
      </c>
      <c r="AN166" s="596">
        <v>0</v>
      </c>
      <c r="AO166" s="596">
        <v>0</v>
      </c>
      <c r="AP166" s="596">
        <v>0</v>
      </c>
      <c r="AQ166" s="596">
        <v>0</v>
      </c>
      <c r="AR166" s="596">
        <v>0</v>
      </c>
      <c r="AS166" s="596">
        <v>0</v>
      </c>
      <c r="AT166" s="596">
        <v>0</v>
      </c>
      <c r="AU166" s="596">
        <v>0</v>
      </c>
      <c r="AV166" s="596">
        <v>0</v>
      </c>
      <c r="AW166" s="596">
        <v>0</v>
      </c>
      <c r="AX166" s="596">
        <v>0</v>
      </c>
      <c r="AZ166" s="596">
        <v>0</v>
      </c>
      <c r="BA166" s="596">
        <v>0</v>
      </c>
      <c r="BB166" s="596">
        <v>0</v>
      </c>
      <c r="BC166" s="596">
        <v>0</v>
      </c>
      <c r="BD166" s="596">
        <v>0</v>
      </c>
      <c r="BE166" s="596">
        <v>0</v>
      </c>
      <c r="BF166" s="596">
        <v>0.02</v>
      </c>
      <c r="BG166" s="596">
        <v>2.53E-2</v>
      </c>
      <c r="BH166" s="596">
        <v>0</v>
      </c>
      <c r="BI166" s="596">
        <v>0</v>
      </c>
      <c r="BJ166" s="596">
        <v>0</v>
      </c>
      <c r="BK166" s="596">
        <v>0</v>
      </c>
      <c r="BL166" s="596">
        <v>0</v>
      </c>
      <c r="BM166" s="596">
        <v>0</v>
      </c>
      <c r="BN166" s="596">
        <v>0</v>
      </c>
      <c r="BO166" s="596">
        <v>0</v>
      </c>
      <c r="BP166" s="596">
        <v>0</v>
      </c>
      <c r="BQ166" s="596">
        <v>0</v>
      </c>
      <c r="BR166" s="596">
        <v>0</v>
      </c>
      <c r="BS166" s="596">
        <v>0</v>
      </c>
      <c r="BT166" s="596">
        <v>0</v>
      </c>
      <c r="BU166" s="596">
        <v>0</v>
      </c>
      <c r="BV166" s="596">
        <v>0</v>
      </c>
      <c r="BW166" s="596">
        <v>0</v>
      </c>
      <c r="BX166" s="596">
        <v>0</v>
      </c>
      <c r="BY166" s="596">
        <v>4.4000000000000003E-3</v>
      </c>
      <c r="BZ166" s="596">
        <v>1.04E-2</v>
      </c>
      <c r="CA166" s="596">
        <v>0</v>
      </c>
      <c r="CB166" s="596">
        <v>0</v>
      </c>
      <c r="CC166" s="596">
        <v>0</v>
      </c>
      <c r="CD166" s="596">
        <v>0</v>
      </c>
      <c r="CE166" s="596">
        <v>0</v>
      </c>
      <c r="CF166" s="596">
        <v>0</v>
      </c>
      <c r="CG166" s="596">
        <v>0</v>
      </c>
      <c r="CH166" s="596">
        <v>0</v>
      </c>
      <c r="CI166" s="596">
        <v>0</v>
      </c>
      <c r="CJ166" s="596">
        <v>0</v>
      </c>
      <c r="CK166" s="596">
        <v>0</v>
      </c>
      <c r="CL166" s="596">
        <v>0</v>
      </c>
      <c r="CM166" s="596">
        <v>0</v>
      </c>
      <c r="CN166" s="596">
        <v>0.01</v>
      </c>
      <c r="CO166" s="596">
        <v>0</v>
      </c>
      <c r="CP166" s="596">
        <v>0</v>
      </c>
      <c r="CQ166" s="596">
        <v>0</v>
      </c>
      <c r="CR166" s="596">
        <v>0</v>
      </c>
      <c r="CS166" s="596">
        <v>0</v>
      </c>
      <c r="CT166" s="596">
        <v>0</v>
      </c>
      <c r="CU166" s="596">
        <v>4.3999999999999997E-2</v>
      </c>
      <c r="CV166" s="596">
        <v>0</v>
      </c>
      <c r="CW166" s="596">
        <v>0</v>
      </c>
      <c r="CX166" s="596">
        <v>0</v>
      </c>
      <c r="CY166" s="596">
        <v>0</v>
      </c>
    </row>
    <row r="167" spans="1:103" x14ac:dyDescent="0.3">
      <c r="A167" s="151">
        <v>546</v>
      </c>
      <c r="B167" s="176" t="s">
        <v>921</v>
      </c>
      <c r="C167" s="176"/>
      <c r="D167" s="176">
        <v>0</v>
      </c>
      <c r="E167" s="176">
        <v>0</v>
      </c>
      <c r="F167" s="176">
        <v>0</v>
      </c>
      <c r="G167" s="176"/>
      <c r="H167" s="176">
        <v>0</v>
      </c>
      <c r="I167" s="176">
        <v>0</v>
      </c>
      <c r="J167" s="176">
        <v>0</v>
      </c>
      <c r="K167" s="176">
        <v>0</v>
      </c>
      <c r="L167" s="176">
        <v>0</v>
      </c>
      <c r="M167" s="176">
        <v>0</v>
      </c>
      <c r="N167" s="176"/>
      <c r="O167" s="176">
        <v>0</v>
      </c>
      <c r="P167" s="176">
        <v>0</v>
      </c>
      <c r="Q167" s="176">
        <v>0</v>
      </c>
      <c r="R167" s="176">
        <v>0</v>
      </c>
      <c r="S167" s="176">
        <v>0</v>
      </c>
      <c r="T167" s="176"/>
      <c r="U167" s="176">
        <v>0</v>
      </c>
      <c r="V167" s="176">
        <v>0</v>
      </c>
      <c r="W167" s="176"/>
      <c r="X167" s="176">
        <v>0</v>
      </c>
      <c r="Y167" s="176">
        <v>0</v>
      </c>
      <c r="Z167" s="176">
        <v>14142904</v>
      </c>
      <c r="AA167" s="176">
        <v>0</v>
      </c>
      <c r="AB167" s="176">
        <v>0</v>
      </c>
      <c r="AC167" s="176">
        <v>0</v>
      </c>
      <c r="AD167" s="176">
        <v>0</v>
      </c>
      <c r="AE167" s="176">
        <v>0</v>
      </c>
      <c r="AF167" s="176">
        <v>0</v>
      </c>
      <c r="AG167" s="176">
        <v>0</v>
      </c>
      <c r="AH167" s="176">
        <v>0</v>
      </c>
      <c r="AI167" s="176">
        <v>0</v>
      </c>
      <c r="AJ167" s="176">
        <v>0</v>
      </c>
      <c r="AK167" s="176">
        <v>0</v>
      </c>
      <c r="AL167" s="176">
        <v>0</v>
      </c>
      <c r="AM167" s="176">
        <v>0</v>
      </c>
      <c r="AN167" s="176">
        <v>0</v>
      </c>
      <c r="AO167" s="176">
        <v>0</v>
      </c>
      <c r="AP167" s="176">
        <v>0</v>
      </c>
      <c r="AQ167" s="176">
        <v>0</v>
      </c>
      <c r="AR167" s="176">
        <v>0</v>
      </c>
      <c r="AS167" s="176">
        <v>5434215</v>
      </c>
      <c r="AT167" s="176">
        <v>0</v>
      </c>
      <c r="AU167" s="176">
        <v>0</v>
      </c>
      <c r="AV167" s="176">
        <v>0</v>
      </c>
      <c r="AW167" s="176">
        <v>0</v>
      </c>
      <c r="AX167" s="176">
        <v>0</v>
      </c>
      <c r="AY167" s="176"/>
      <c r="AZ167" s="176">
        <v>0</v>
      </c>
      <c r="BA167" s="176">
        <v>0</v>
      </c>
      <c r="BB167" s="176">
        <v>0</v>
      </c>
      <c r="BC167" s="176">
        <v>0</v>
      </c>
      <c r="BD167" s="176">
        <v>0</v>
      </c>
      <c r="BE167" s="176">
        <v>0</v>
      </c>
      <c r="BF167" s="176">
        <v>0</v>
      </c>
      <c r="BG167" s="176">
        <v>0</v>
      </c>
      <c r="BH167" s="176">
        <v>0</v>
      </c>
      <c r="BI167" s="176">
        <v>0</v>
      </c>
      <c r="BJ167" s="176">
        <v>0</v>
      </c>
      <c r="BK167" s="176">
        <v>0</v>
      </c>
      <c r="BL167" s="176">
        <v>0</v>
      </c>
      <c r="BM167" s="176">
        <v>0</v>
      </c>
      <c r="BN167" s="176">
        <v>0</v>
      </c>
      <c r="BO167" s="176">
        <v>0</v>
      </c>
      <c r="BP167" s="176">
        <v>0</v>
      </c>
      <c r="BQ167" s="176">
        <v>0</v>
      </c>
      <c r="BR167" s="176">
        <v>0</v>
      </c>
      <c r="BS167" s="176">
        <v>0</v>
      </c>
      <c r="BT167" s="176">
        <v>0</v>
      </c>
      <c r="BU167" s="176">
        <v>0</v>
      </c>
      <c r="BV167" s="176">
        <v>0</v>
      </c>
      <c r="BW167" s="176">
        <v>0</v>
      </c>
      <c r="BX167" s="176">
        <v>0</v>
      </c>
      <c r="BY167" s="176">
        <v>0</v>
      </c>
      <c r="BZ167" s="176">
        <v>391516</v>
      </c>
      <c r="CA167" s="176">
        <v>5958046</v>
      </c>
      <c r="CB167" s="176">
        <v>0</v>
      </c>
      <c r="CC167" s="176">
        <v>0</v>
      </c>
      <c r="CD167" s="176">
        <v>0</v>
      </c>
      <c r="CE167" s="176">
        <v>0</v>
      </c>
      <c r="CF167" s="176">
        <v>0</v>
      </c>
      <c r="CG167" s="176">
        <v>0</v>
      </c>
      <c r="CH167" s="176">
        <v>0</v>
      </c>
      <c r="CI167" s="176">
        <v>0</v>
      </c>
      <c r="CJ167" s="176">
        <v>88932</v>
      </c>
      <c r="CK167" s="176">
        <v>0</v>
      </c>
      <c r="CL167" s="176">
        <v>0</v>
      </c>
      <c r="CM167" s="176">
        <v>0</v>
      </c>
      <c r="CN167" s="176">
        <v>0</v>
      </c>
      <c r="CO167" s="176">
        <v>0</v>
      </c>
      <c r="CP167" s="176">
        <v>0</v>
      </c>
      <c r="CQ167" s="176">
        <v>0</v>
      </c>
      <c r="CR167" s="176">
        <v>0</v>
      </c>
      <c r="CS167" s="176">
        <v>0</v>
      </c>
      <c r="CT167" s="176">
        <v>0</v>
      </c>
      <c r="CU167" s="176">
        <v>0</v>
      </c>
      <c r="CV167">
        <v>0</v>
      </c>
      <c r="CW167">
        <v>0</v>
      </c>
      <c r="CX167">
        <v>0</v>
      </c>
      <c r="CY167">
        <v>0</v>
      </c>
    </row>
    <row r="168" spans="1:103" x14ac:dyDescent="0.3">
      <c r="A168" s="151">
        <v>547</v>
      </c>
      <c r="B168" s="176" t="s">
        <v>922</v>
      </c>
      <c r="C168" s="176"/>
      <c r="D168" s="176">
        <v>3</v>
      </c>
      <c r="E168" s="176">
        <v>3</v>
      </c>
      <c r="F168" s="176">
        <v>3</v>
      </c>
      <c r="G168" s="176"/>
      <c r="H168" s="176">
        <v>3</v>
      </c>
      <c r="I168" s="176">
        <v>3</v>
      </c>
      <c r="J168" s="176">
        <v>3</v>
      </c>
      <c r="K168" s="176">
        <v>3</v>
      </c>
      <c r="L168" s="176">
        <v>4</v>
      </c>
      <c r="M168" s="176">
        <v>3</v>
      </c>
      <c r="N168" s="176">
        <v>3</v>
      </c>
      <c r="O168" s="176">
        <v>3</v>
      </c>
      <c r="P168" s="176">
        <v>3</v>
      </c>
      <c r="Q168" s="176">
        <v>3</v>
      </c>
      <c r="R168" s="176">
        <v>3</v>
      </c>
      <c r="S168" s="176">
        <v>3</v>
      </c>
      <c r="T168" s="176"/>
      <c r="U168" s="176">
        <v>3</v>
      </c>
      <c r="V168" s="176">
        <v>3</v>
      </c>
      <c r="W168" s="176"/>
      <c r="X168" s="176">
        <v>3</v>
      </c>
      <c r="Y168" s="176">
        <v>3</v>
      </c>
      <c r="Z168" s="176">
        <v>3</v>
      </c>
      <c r="AA168" s="176">
        <v>3</v>
      </c>
      <c r="AB168" s="176">
        <v>3</v>
      </c>
      <c r="AC168" s="176">
        <v>1</v>
      </c>
      <c r="AD168" s="176">
        <v>3</v>
      </c>
      <c r="AE168" s="176">
        <v>3</v>
      </c>
      <c r="AF168" s="176">
        <v>3</v>
      </c>
      <c r="AG168" s="176">
        <v>3</v>
      </c>
      <c r="AH168" s="176">
        <v>1</v>
      </c>
      <c r="AI168" s="176">
        <v>3</v>
      </c>
      <c r="AJ168" s="176">
        <v>3</v>
      </c>
      <c r="AK168" s="176">
        <v>1</v>
      </c>
      <c r="AL168" s="176">
        <v>3</v>
      </c>
      <c r="AM168" s="176">
        <v>3</v>
      </c>
      <c r="AN168" s="176">
        <v>3</v>
      </c>
      <c r="AO168" s="176">
        <v>2</v>
      </c>
      <c r="AP168" s="176">
        <v>3</v>
      </c>
      <c r="AQ168" s="176">
        <v>3</v>
      </c>
      <c r="AR168" s="176">
        <v>0</v>
      </c>
      <c r="AS168" s="176">
        <v>3</v>
      </c>
      <c r="AT168" s="176">
        <v>3</v>
      </c>
      <c r="AU168" s="176">
        <v>3</v>
      </c>
      <c r="AV168" s="176">
        <v>3</v>
      </c>
      <c r="AW168" s="176">
        <v>3</v>
      </c>
      <c r="AX168" s="176">
        <v>3</v>
      </c>
      <c r="AY168" s="176"/>
      <c r="AZ168" s="176">
        <v>1</v>
      </c>
      <c r="BA168" s="176">
        <v>3</v>
      </c>
      <c r="BB168" s="176">
        <v>3</v>
      </c>
      <c r="BC168" s="176">
        <v>2</v>
      </c>
      <c r="BD168" s="176">
        <v>3</v>
      </c>
      <c r="BE168" s="176">
        <v>3</v>
      </c>
      <c r="BF168" s="176">
        <v>3</v>
      </c>
      <c r="BG168" s="176">
        <v>3</v>
      </c>
      <c r="BH168" s="176">
        <v>2</v>
      </c>
      <c r="BI168" s="176">
        <v>3</v>
      </c>
      <c r="BJ168" s="176">
        <v>3</v>
      </c>
      <c r="BK168" s="176">
        <v>3</v>
      </c>
      <c r="BL168" s="176">
        <v>3</v>
      </c>
      <c r="BM168" s="176">
        <v>3</v>
      </c>
      <c r="BN168" s="176">
        <v>3</v>
      </c>
      <c r="BO168" s="176">
        <v>3</v>
      </c>
      <c r="BP168" s="176">
        <v>3</v>
      </c>
      <c r="BQ168" s="176">
        <v>4</v>
      </c>
      <c r="BR168" s="176">
        <v>3</v>
      </c>
      <c r="BS168" s="176">
        <v>3</v>
      </c>
      <c r="BT168" s="176">
        <v>3</v>
      </c>
      <c r="BU168" s="176">
        <v>3</v>
      </c>
      <c r="BV168" s="176">
        <v>3</v>
      </c>
      <c r="BW168" s="176">
        <v>3</v>
      </c>
      <c r="BX168" s="176">
        <v>3</v>
      </c>
      <c r="BY168" s="176">
        <v>3</v>
      </c>
      <c r="BZ168" s="176">
        <v>2</v>
      </c>
      <c r="CA168" s="176">
        <v>3</v>
      </c>
      <c r="CB168" s="176">
        <v>3</v>
      </c>
      <c r="CC168" s="176">
        <v>3</v>
      </c>
      <c r="CD168" s="176">
        <v>3</v>
      </c>
      <c r="CE168" s="176">
        <v>3</v>
      </c>
      <c r="CF168" s="176">
        <v>4</v>
      </c>
      <c r="CG168" s="176">
        <v>3</v>
      </c>
      <c r="CH168" s="176">
        <v>3</v>
      </c>
      <c r="CI168" s="176">
        <v>3</v>
      </c>
      <c r="CJ168" s="176">
        <v>3</v>
      </c>
      <c r="CK168" s="176">
        <v>3</v>
      </c>
      <c r="CL168" s="176">
        <v>1</v>
      </c>
      <c r="CM168" s="176">
        <v>3</v>
      </c>
      <c r="CN168" s="176">
        <v>3</v>
      </c>
      <c r="CO168" s="176">
        <v>3</v>
      </c>
      <c r="CP168" s="176">
        <v>3</v>
      </c>
      <c r="CQ168" s="176">
        <v>1</v>
      </c>
      <c r="CR168" s="176">
        <v>1</v>
      </c>
      <c r="CS168" s="176">
        <v>4</v>
      </c>
      <c r="CT168" s="176">
        <v>3</v>
      </c>
      <c r="CU168" s="176">
        <v>3</v>
      </c>
      <c r="CV168">
        <v>3</v>
      </c>
      <c r="CW168">
        <v>3</v>
      </c>
      <c r="CX168">
        <v>3</v>
      </c>
      <c r="CY168">
        <v>3</v>
      </c>
    </row>
    <row r="169" spans="1:103" s="583" customFormat="1" x14ac:dyDescent="0.3">
      <c r="A169" s="586">
        <v>554</v>
      </c>
      <c r="B169" s="583" t="s">
        <v>304</v>
      </c>
      <c r="D169" s="583">
        <v>24200735</v>
      </c>
      <c r="E169" s="583">
        <v>5207085</v>
      </c>
      <c r="F169" s="583">
        <v>2716273</v>
      </c>
      <c r="H169" s="583">
        <v>5643752</v>
      </c>
      <c r="I169" s="583">
        <v>3215911</v>
      </c>
      <c r="J169" s="583">
        <v>8472446</v>
      </c>
      <c r="K169" s="583">
        <v>4273790</v>
      </c>
      <c r="L169" s="583">
        <v>11592616</v>
      </c>
      <c r="M169" s="583">
        <v>13943755</v>
      </c>
      <c r="N169" s="583">
        <v>49389676</v>
      </c>
      <c r="O169" s="583">
        <v>14513903</v>
      </c>
      <c r="P169" s="583">
        <v>24393506</v>
      </c>
      <c r="Q169" s="583">
        <v>12246988</v>
      </c>
      <c r="R169" s="583">
        <v>1396768</v>
      </c>
      <c r="S169" s="583">
        <v>13511699</v>
      </c>
      <c r="U169" s="583">
        <v>25389989</v>
      </c>
      <c r="V169" s="583">
        <v>8914693</v>
      </c>
      <c r="X169" s="583">
        <v>2369232</v>
      </c>
      <c r="Y169" s="583">
        <v>3019506</v>
      </c>
      <c r="Z169" s="583">
        <v>15900347</v>
      </c>
      <c r="AA169" s="583">
        <v>14303520</v>
      </c>
      <c r="AB169" s="583">
        <v>30802597</v>
      </c>
      <c r="AC169" s="583">
        <v>51728289</v>
      </c>
      <c r="AD169" s="583">
        <v>3574286</v>
      </c>
      <c r="AE169" s="583">
        <v>13834052</v>
      </c>
      <c r="AF169" s="583">
        <v>23614896</v>
      </c>
      <c r="AG169" s="583">
        <v>5223358</v>
      </c>
      <c r="AH169" s="583">
        <v>9866849</v>
      </c>
      <c r="AI169" s="583">
        <v>42566342</v>
      </c>
      <c r="AJ169" s="583">
        <v>12340243</v>
      </c>
      <c r="AK169" s="583">
        <v>39719000</v>
      </c>
      <c r="AL169" s="583">
        <v>10949052</v>
      </c>
      <c r="AM169" s="583">
        <v>40901957</v>
      </c>
      <c r="AN169" s="583">
        <v>2152601</v>
      </c>
      <c r="AP169" s="583">
        <v>7167048</v>
      </c>
      <c r="AQ169" s="583">
        <v>4646712</v>
      </c>
      <c r="AR169" s="583">
        <v>126759089</v>
      </c>
      <c r="AS169" s="583">
        <v>11008000</v>
      </c>
      <c r="AT169" s="583">
        <v>15720126</v>
      </c>
      <c r="AU169" s="583">
        <v>9523391</v>
      </c>
      <c r="AV169" s="583">
        <v>12487014</v>
      </c>
      <c r="AW169" s="583">
        <v>4537451</v>
      </c>
      <c r="AX169" s="583">
        <v>6879834</v>
      </c>
      <c r="AZ169" s="583">
        <v>18756338</v>
      </c>
      <c r="BA169" s="583">
        <v>10521079</v>
      </c>
      <c r="BB169" s="583">
        <v>39172317</v>
      </c>
      <c r="BC169" s="583">
        <v>3157166</v>
      </c>
      <c r="BD169" s="583">
        <v>8552292</v>
      </c>
      <c r="BE169" s="583">
        <v>10774099</v>
      </c>
      <c r="BF169" s="583">
        <v>10584411</v>
      </c>
      <c r="BG169" s="583">
        <v>6666846</v>
      </c>
      <c r="BI169" s="583">
        <v>5301276</v>
      </c>
      <c r="BJ169" s="583">
        <v>9759901</v>
      </c>
      <c r="BK169" s="583">
        <v>142971394</v>
      </c>
      <c r="BL169" s="583">
        <v>4580061</v>
      </c>
      <c r="BM169" s="583">
        <v>72288477</v>
      </c>
      <c r="BN169" s="583">
        <v>12683314</v>
      </c>
      <c r="BO169" s="583">
        <v>14233725</v>
      </c>
      <c r="BP169" s="583">
        <v>44538234</v>
      </c>
      <c r="BQ169" s="583">
        <v>5254005</v>
      </c>
      <c r="BR169" s="583">
        <v>23977152</v>
      </c>
      <c r="BS169" s="583">
        <v>29008314</v>
      </c>
      <c r="BT169" s="583">
        <v>3205640</v>
      </c>
      <c r="BU169" s="583">
        <v>6152746</v>
      </c>
      <c r="BV169" s="583">
        <v>19760387</v>
      </c>
      <c r="BW169" s="583">
        <v>1571927</v>
      </c>
      <c r="BX169" s="583">
        <v>7882093</v>
      </c>
      <c r="BY169" s="583">
        <v>27638474</v>
      </c>
      <c r="BZ169" s="583">
        <v>3897350</v>
      </c>
      <c r="CA169" s="583">
        <v>18196107</v>
      </c>
      <c r="CB169" s="583">
        <v>8383826</v>
      </c>
      <c r="CC169" s="583">
        <v>20762809</v>
      </c>
      <c r="CD169" s="583">
        <v>12487014</v>
      </c>
      <c r="CE169" s="583">
        <v>17015304</v>
      </c>
      <c r="CF169" s="583">
        <v>11143372</v>
      </c>
      <c r="CG169" s="583">
        <v>13767436</v>
      </c>
      <c r="CH169" s="583">
        <v>7034293</v>
      </c>
      <c r="CI169" s="583">
        <v>13377184</v>
      </c>
      <c r="CJ169" s="583">
        <v>6684514</v>
      </c>
      <c r="CK169" s="583">
        <v>11000682</v>
      </c>
      <c r="CL169" s="583">
        <v>2888990</v>
      </c>
      <c r="CM169" s="583">
        <v>5925196</v>
      </c>
      <c r="CN169" s="583">
        <v>1209215</v>
      </c>
      <c r="CO169" s="583">
        <v>29650691</v>
      </c>
      <c r="CP169" s="583">
        <v>6776122</v>
      </c>
      <c r="CQ169" s="583">
        <v>259957610</v>
      </c>
      <c r="CR169" s="583">
        <v>4556330</v>
      </c>
      <c r="CS169" s="583">
        <v>4455993</v>
      </c>
      <c r="CT169" s="583">
        <v>4680483</v>
      </c>
      <c r="CU169" s="583">
        <v>18009182</v>
      </c>
      <c r="CV169" s="583">
        <v>14702348</v>
      </c>
      <c r="CW169" s="583">
        <v>18276545</v>
      </c>
      <c r="CX169" s="583">
        <v>5702388</v>
      </c>
      <c r="CY169" s="583">
        <v>4294122</v>
      </c>
    </row>
    <row r="170" spans="1:103" s="583" customFormat="1" x14ac:dyDescent="0.3">
      <c r="A170" s="586">
        <v>555</v>
      </c>
      <c r="B170" s="583" t="s">
        <v>305</v>
      </c>
      <c r="D170" s="583">
        <v>15099542</v>
      </c>
      <c r="E170" s="583">
        <v>2225898</v>
      </c>
      <c r="F170" s="583">
        <v>1223471</v>
      </c>
      <c r="H170" s="583">
        <v>2964165</v>
      </c>
      <c r="I170" s="583">
        <v>929420</v>
      </c>
      <c r="J170" s="583">
        <v>4260575</v>
      </c>
      <c r="K170" s="583">
        <v>1942272</v>
      </c>
      <c r="L170" s="583">
        <v>6828515</v>
      </c>
      <c r="M170" s="583">
        <v>9317785</v>
      </c>
      <c r="N170" s="583">
        <v>29036358</v>
      </c>
      <c r="O170" s="583">
        <v>10065926</v>
      </c>
      <c r="P170" s="583">
        <v>18041662</v>
      </c>
      <c r="Q170" s="583">
        <v>6490586</v>
      </c>
      <c r="R170" s="583">
        <v>918360</v>
      </c>
      <c r="S170" s="583">
        <v>5598377</v>
      </c>
      <c r="U170" s="583">
        <v>19959485</v>
      </c>
      <c r="V170" s="583">
        <v>4374270</v>
      </c>
      <c r="X170" s="583">
        <v>1222316</v>
      </c>
      <c r="Y170" s="583">
        <v>836959</v>
      </c>
      <c r="Z170" s="583">
        <v>11311062</v>
      </c>
      <c r="AA170" s="583">
        <v>6528041</v>
      </c>
      <c r="AB170" s="583">
        <v>17788798</v>
      </c>
      <c r="AC170" s="583">
        <v>34776924</v>
      </c>
      <c r="AD170" s="583">
        <v>1970214</v>
      </c>
      <c r="AE170" s="583">
        <v>2891952</v>
      </c>
      <c r="AF170" s="583">
        <v>15933631</v>
      </c>
      <c r="AG170" s="583">
        <v>1253826</v>
      </c>
      <c r="AH170" s="583">
        <v>5000538</v>
      </c>
      <c r="AI170" s="583">
        <v>23064291</v>
      </c>
      <c r="AJ170" s="583">
        <v>5921814</v>
      </c>
      <c r="AK170" s="583">
        <v>17035414</v>
      </c>
      <c r="AL170" s="583">
        <v>6091405</v>
      </c>
      <c r="AM170" s="583">
        <v>24058616</v>
      </c>
      <c r="AN170" s="583">
        <v>931166</v>
      </c>
      <c r="AP170" s="583">
        <v>3702759</v>
      </c>
      <c r="AQ170" s="583">
        <v>1952633</v>
      </c>
      <c r="AR170" s="583">
        <v>90945071</v>
      </c>
      <c r="AS170" s="583">
        <v>5460230</v>
      </c>
      <c r="AT170" s="583">
        <v>7655559</v>
      </c>
      <c r="AU170" s="583">
        <v>4613024</v>
      </c>
      <c r="AV170" s="583">
        <v>6490586</v>
      </c>
      <c r="AW170" s="583">
        <v>1998736</v>
      </c>
      <c r="AX170" s="583">
        <v>2991683</v>
      </c>
      <c r="AZ170" s="583">
        <v>11060921</v>
      </c>
      <c r="BA170" s="583">
        <v>6297612</v>
      </c>
      <c r="BB170" s="583">
        <v>23833769</v>
      </c>
      <c r="BC170" s="583">
        <v>1570410</v>
      </c>
      <c r="BD170" s="583">
        <v>3539992</v>
      </c>
      <c r="BE170" s="583">
        <v>6576068</v>
      </c>
      <c r="BF170" s="583">
        <v>5678542</v>
      </c>
      <c r="BG170" s="583">
        <v>2343172</v>
      </c>
      <c r="BI170" s="583">
        <v>2355372</v>
      </c>
      <c r="BJ170" s="583">
        <v>5547181</v>
      </c>
      <c r="BK170" s="583">
        <v>82288617</v>
      </c>
      <c r="BL170" s="583">
        <v>1369122</v>
      </c>
      <c r="BM170" s="583">
        <v>69460689</v>
      </c>
      <c r="BN170" s="583">
        <v>6034024</v>
      </c>
      <c r="BO170" s="583">
        <v>8764612</v>
      </c>
      <c r="BP170" s="583">
        <v>30420546</v>
      </c>
      <c r="BQ170" s="583">
        <v>2256528</v>
      </c>
      <c r="BR170" s="583">
        <v>12150821</v>
      </c>
      <c r="BS170" s="583">
        <v>13714046</v>
      </c>
      <c r="BT170" s="583">
        <v>714088</v>
      </c>
      <c r="BU170" s="583">
        <v>3068300</v>
      </c>
      <c r="BV170" s="583">
        <v>15948054</v>
      </c>
      <c r="BW170" s="583">
        <v>490347</v>
      </c>
      <c r="BX170" s="583">
        <v>3574119</v>
      </c>
      <c r="BY170" s="583">
        <v>18412662</v>
      </c>
      <c r="BZ170" s="583">
        <v>1623606</v>
      </c>
      <c r="CA170" s="583">
        <v>14380081</v>
      </c>
      <c r="CB170" s="583">
        <v>3965919</v>
      </c>
      <c r="CC170" s="583">
        <v>11028410</v>
      </c>
      <c r="CD170" s="583">
        <v>5083400</v>
      </c>
      <c r="CE170" s="583">
        <v>9323332</v>
      </c>
      <c r="CF170" s="583">
        <v>4922670</v>
      </c>
      <c r="CG170" s="583">
        <v>6921110</v>
      </c>
      <c r="CH170" s="583">
        <v>2989007</v>
      </c>
      <c r="CI170" s="583">
        <v>7419729</v>
      </c>
      <c r="CJ170" s="583">
        <v>3843296</v>
      </c>
      <c r="CK170" s="583">
        <v>4654800</v>
      </c>
      <c r="CL170" s="583">
        <v>603802</v>
      </c>
      <c r="CM170" s="583">
        <v>2144663</v>
      </c>
      <c r="CN170" s="583">
        <v>381838</v>
      </c>
      <c r="CO170" s="583">
        <v>22159423</v>
      </c>
      <c r="CP170" s="583">
        <v>3766531</v>
      </c>
      <c r="CQ170" s="583">
        <v>207678238</v>
      </c>
      <c r="CR170" s="583">
        <v>1881028</v>
      </c>
      <c r="CS170" s="583">
        <v>1217203</v>
      </c>
      <c r="CT170" s="583">
        <v>2341042</v>
      </c>
      <c r="CU170" s="583">
        <v>10091150</v>
      </c>
      <c r="CV170" s="583">
        <v>8537335</v>
      </c>
      <c r="CW170" s="583">
        <v>10030206</v>
      </c>
      <c r="CX170" s="583">
        <v>2438757</v>
      </c>
      <c r="CY170" s="583">
        <v>1920129</v>
      </c>
    </row>
    <row r="171" spans="1:103" s="583" customFormat="1" x14ac:dyDescent="0.3">
      <c r="A171" s="586">
        <v>556</v>
      </c>
      <c r="B171" s="583" t="s">
        <v>306</v>
      </c>
      <c r="D171" s="583">
        <v>5671664</v>
      </c>
      <c r="E171" s="583">
        <v>6642028</v>
      </c>
      <c r="F171" s="583">
        <v>890247</v>
      </c>
      <c r="H171" s="583">
        <v>997693</v>
      </c>
      <c r="I171" s="583">
        <v>731588</v>
      </c>
      <c r="J171" s="583">
        <v>5008489</v>
      </c>
      <c r="K171" s="583">
        <v>2546985</v>
      </c>
      <c r="L171" s="583">
        <v>2234582</v>
      </c>
      <c r="M171" s="583">
        <v>4516659</v>
      </c>
      <c r="N171" s="583">
        <v>5504368</v>
      </c>
      <c r="O171" s="583">
        <v>3882664</v>
      </c>
      <c r="P171" s="583">
        <v>4103358</v>
      </c>
      <c r="Q171" s="583">
        <v>11218082</v>
      </c>
      <c r="R171" s="583">
        <v>391573</v>
      </c>
      <c r="S171" s="583">
        <v>5239187</v>
      </c>
      <c r="U171" s="583">
        <v>4719650</v>
      </c>
      <c r="V171" s="583">
        <v>2782404</v>
      </c>
      <c r="X171" s="583">
        <v>947687</v>
      </c>
      <c r="Y171" s="583">
        <v>4110482</v>
      </c>
      <c r="Z171" s="583">
        <v>3145895</v>
      </c>
      <c r="AA171" s="583">
        <v>7698108</v>
      </c>
      <c r="AB171" s="583">
        <v>4478229</v>
      </c>
      <c r="AC171" s="583">
        <v>8674561</v>
      </c>
      <c r="AD171" s="583">
        <v>675344</v>
      </c>
      <c r="AE171" s="583">
        <v>5196779</v>
      </c>
      <c r="AF171" s="583">
        <v>4541013</v>
      </c>
      <c r="AG171" s="583">
        <v>2017869</v>
      </c>
      <c r="AH171" s="583">
        <v>5000654</v>
      </c>
      <c r="AI171" s="583">
        <v>3765320</v>
      </c>
      <c r="AJ171" s="583">
        <v>2552044</v>
      </c>
      <c r="AK171" s="583">
        <v>10518246</v>
      </c>
      <c r="AL171" s="583">
        <v>1932231</v>
      </c>
      <c r="AM171" s="583">
        <v>8007738</v>
      </c>
      <c r="AN171" s="583">
        <v>140326</v>
      </c>
      <c r="AP171" s="583">
        <v>2376858</v>
      </c>
      <c r="AQ171" s="583">
        <v>1590319</v>
      </c>
      <c r="AR171" s="583">
        <v>14062299</v>
      </c>
      <c r="AS171" s="583">
        <v>2389751</v>
      </c>
      <c r="AT171" s="583">
        <v>3864617</v>
      </c>
      <c r="AU171" s="583">
        <v>2869097</v>
      </c>
      <c r="AV171" s="583">
        <v>11218082</v>
      </c>
      <c r="AW171" s="583">
        <v>11505690</v>
      </c>
      <c r="AX171" s="583">
        <v>1202834</v>
      </c>
      <c r="AZ171" s="583">
        <v>7850686</v>
      </c>
      <c r="BA171" s="583">
        <v>1609935</v>
      </c>
      <c r="BB171" s="583">
        <v>23030759</v>
      </c>
      <c r="BC171" s="583">
        <v>3436162</v>
      </c>
      <c r="BD171" s="583">
        <v>1406290</v>
      </c>
      <c r="BE171" s="583">
        <v>3129451</v>
      </c>
      <c r="BF171" s="583">
        <v>3290156</v>
      </c>
      <c r="BG171" s="583">
        <v>1859956</v>
      </c>
      <c r="BI171" s="583">
        <v>2017084</v>
      </c>
      <c r="BJ171" s="583">
        <v>6923708</v>
      </c>
      <c r="BK171" s="583">
        <v>24639216</v>
      </c>
      <c r="BL171" s="583">
        <v>785626</v>
      </c>
      <c r="BM171" s="583">
        <v>3529843</v>
      </c>
      <c r="BN171" s="583">
        <v>3185801</v>
      </c>
      <c r="BO171" s="583">
        <v>11538993</v>
      </c>
      <c r="BP171" s="583">
        <v>7347355</v>
      </c>
      <c r="BQ171" s="583">
        <v>1352599</v>
      </c>
      <c r="BR171" s="583">
        <v>5519434</v>
      </c>
      <c r="BS171" s="583">
        <v>4495336</v>
      </c>
      <c r="BT171" s="583">
        <v>1467143</v>
      </c>
      <c r="BU171" s="583">
        <v>998835</v>
      </c>
      <c r="BV171" s="583">
        <v>4580472</v>
      </c>
      <c r="BW171" s="583">
        <v>259495</v>
      </c>
      <c r="BX171" s="583">
        <v>1667368</v>
      </c>
      <c r="BY171" s="583">
        <v>5381393</v>
      </c>
      <c r="BZ171" s="583">
        <v>727223</v>
      </c>
      <c r="CA171" s="583">
        <v>4615899</v>
      </c>
      <c r="CB171" s="583">
        <v>2922435</v>
      </c>
      <c r="CC171" s="583">
        <v>3307907</v>
      </c>
      <c r="CD171" s="583">
        <v>8538643</v>
      </c>
      <c r="CE171" s="583">
        <v>5033516</v>
      </c>
      <c r="CF171" s="583">
        <v>10866696</v>
      </c>
      <c r="CG171" s="583">
        <v>6951595</v>
      </c>
      <c r="CH171" s="583">
        <v>2498800</v>
      </c>
      <c r="CI171" s="583">
        <v>2588576</v>
      </c>
      <c r="CJ171" s="583">
        <v>1732690</v>
      </c>
      <c r="CK171" s="583">
        <v>6693223</v>
      </c>
      <c r="CL171" s="583">
        <v>2522713</v>
      </c>
      <c r="CM171" s="583">
        <v>1107110</v>
      </c>
      <c r="CN171" s="583">
        <v>890229</v>
      </c>
      <c r="CO171" s="583">
        <v>6871418</v>
      </c>
      <c r="CP171" s="583">
        <v>2561250</v>
      </c>
      <c r="CQ171" s="583">
        <v>30161556</v>
      </c>
      <c r="CR171" s="583">
        <v>734858</v>
      </c>
      <c r="CS171" s="583">
        <v>449880</v>
      </c>
      <c r="CT171" s="583">
        <v>1113520</v>
      </c>
      <c r="CU171" s="583">
        <v>5329859</v>
      </c>
      <c r="CV171" s="583">
        <v>4706831</v>
      </c>
      <c r="CW171" s="583">
        <v>3372662</v>
      </c>
      <c r="CX171" s="583">
        <v>1309533</v>
      </c>
      <c r="CY171" s="583">
        <v>468858</v>
      </c>
    </row>
    <row r="172" spans="1:103" s="583" customFormat="1" x14ac:dyDescent="0.3">
      <c r="A172" s="586">
        <v>557</v>
      </c>
      <c r="B172" s="583" t="s">
        <v>307</v>
      </c>
      <c r="D172" s="583">
        <v>3249981</v>
      </c>
      <c r="E172" s="583">
        <v>3663283</v>
      </c>
      <c r="F172" s="583">
        <v>803206</v>
      </c>
      <c r="H172" s="583">
        <v>441192</v>
      </c>
      <c r="I172" s="583">
        <v>351774</v>
      </c>
      <c r="J172" s="583">
        <v>2410036</v>
      </c>
      <c r="K172" s="583">
        <v>2134315</v>
      </c>
      <c r="L172" s="583">
        <v>959943</v>
      </c>
      <c r="M172" s="583">
        <v>2303299</v>
      </c>
      <c r="N172" s="583">
        <v>2354141</v>
      </c>
      <c r="O172" s="583">
        <v>2111008</v>
      </c>
      <c r="P172" s="583">
        <v>2510447</v>
      </c>
      <c r="Q172" s="583">
        <v>9209600</v>
      </c>
      <c r="R172" s="583">
        <v>0</v>
      </c>
      <c r="S172" s="583">
        <v>2930223</v>
      </c>
      <c r="U172" s="583">
        <v>2060131</v>
      </c>
      <c r="V172" s="583">
        <v>1345261</v>
      </c>
      <c r="X172" s="583">
        <v>654540</v>
      </c>
      <c r="Y172" s="583">
        <v>3619418</v>
      </c>
      <c r="Z172" s="583">
        <v>1288953</v>
      </c>
      <c r="AA172" s="583">
        <v>4506699</v>
      </c>
      <c r="AB172" s="583">
        <v>1904238</v>
      </c>
      <c r="AC172" s="583">
        <v>4456789</v>
      </c>
      <c r="AD172" s="583">
        <v>349879</v>
      </c>
      <c r="AE172" s="583">
        <v>4138159</v>
      </c>
      <c r="AF172" s="583">
        <v>2125474</v>
      </c>
      <c r="AG172" s="583">
        <v>831085</v>
      </c>
      <c r="AH172" s="583">
        <v>2895422</v>
      </c>
      <c r="AI172" s="583">
        <v>1622351</v>
      </c>
      <c r="AJ172" s="583">
        <v>1147034</v>
      </c>
      <c r="AK172" s="583">
        <v>7365336</v>
      </c>
      <c r="AL172" s="583">
        <v>789325</v>
      </c>
      <c r="AM172" s="583">
        <v>3616556</v>
      </c>
      <c r="AN172" s="583">
        <v>0</v>
      </c>
      <c r="AP172" s="583">
        <v>1196719</v>
      </c>
      <c r="AQ172" s="583">
        <v>896238</v>
      </c>
      <c r="AR172" s="583">
        <v>7335723</v>
      </c>
      <c r="AS172" s="583">
        <v>957821</v>
      </c>
      <c r="AT172" s="583">
        <v>1546402</v>
      </c>
      <c r="AU172" s="583">
        <v>1303575</v>
      </c>
      <c r="AV172" s="583">
        <v>9208929</v>
      </c>
      <c r="AW172" s="583">
        <v>11099566</v>
      </c>
      <c r="AX172" s="583">
        <v>519047</v>
      </c>
      <c r="AZ172" s="583">
        <v>4882955</v>
      </c>
      <c r="BA172" s="583">
        <v>798127</v>
      </c>
      <c r="BB172" s="583">
        <v>19827981</v>
      </c>
      <c r="BC172" s="583">
        <v>2146677</v>
      </c>
      <c r="BD172" s="583">
        <v>599700</v>
      </c>
      <c r="BE172" s="583">
        <v>1283077</v>
      </c>
      <c r="BF172" s="583">
        <v>1762306</v>
      </c>
      <c r="BG172" s="583">
        <v>810242</v>
      </c>
      <c r="BI172" s="583">
        <v>816327</v>
      </c>
      <c r="BJ172" s="583">
        <v>5798789</v>
      </c>
      <c r="BK172" s="583">
        <v>16359129</v>
      </c>
      <c r="BL172" s="583">
        <v>438799</v>
      </c>
      <c r="BM172" s="583">
        <v>503549</v>
      </c>
      <c r="BN172" s="583">
        <v>1604766</v>
      </c>
      <c r="BO172" s="583">
        <v>8940213</v>
      </c>
      <c r="BP172" s="583">
        <v>3881942</v>
      </c>
      <c r="BQ172" s="583">
        <v>583965</v>
      </c>
      <c r="BR172" s="583">
        <v>2254957</v>
      </c>
      <c r="BS172" s="583">
        <v>2005960</v>
      </c>
      <c r="BT172" s="583">
        <v>699334</v>
      </c>
      <c r="BU172" s="583">
        <v>414818</v>
      </c>
      <c r="BV172" s="583">
        <v>2161524</v>
      </c>
      <c r="BW172" s="583">
        <v>0</v>
      </c>
      <c r="BX172" s="583">
        <v>675737</v>
      </c>
      <c r="BY172" s="583">
        <v>2353352</v>
      </c>
      <c r="BZ172" s="583">
        <v>343743</v>
      </c>
      <c r="CA172" s="583">
        <v>3893809</v>
      </c>
      <c r="CB172" s="583">
        <v>1355959</v>
      </c>
      <c r="CC172" s="583">
        <v>1646582</v>
      </c>
      <c r="CD172" s="583">
        <v>5948410</v>
      </c>
      <c r="CE172" s="583">
        <v>2255303</v>
      </c>
      <c r="CF172" s="583">
        <v>7754552</v>
      </c>
      <c r="CG172" s="583">
        <v>4156588</v>
      </c>
      <c r="CH172" s="583">
        <v>1141366</v>
      </c>
      <c r="CI172" s="583">
        <v>1355186</v>
      </c>
      <c r="CJ172" s="583">
        <v>788824</v>
      </c>
      <c r="CK172" s="583">
        <v>4423609</v>
      </c>
      <c r="CL172" s="583">
        <v>1974541</v>
      </c>
      <c r="CM172" s="583">
        <v>476240</v>
      </c>
      <c r="CN172" s="583">
        <v>449612</v>
      </c>
      <c r="CO172" s="583">
        <v>5035305</v>
      </c>
      <c r="CP172" s="583">
        <v>1320331</v>
      </c>
      <c r="CQ172" s="583">
        <v>23835637</v>
      </c>
      <c r="CR172" s="583">
        <v>333139</v>
      </c>
      <c r="CS172" s="583">
        <v>0</v>
      </c>
      <c r="CT172" s="583">
        <v>755957</v>
      </c>
      <c r="CU172" s="583">
        <v>2650283</v>
      </c>
      <c r="CV172" s="583">
        <v>2061282</v>
      </c>
      <c r="CW172" s="583">
        <v>1437408</v>
      </c>
      <c r="CX172" s="583">
        <v>614789</v>
      </c>
      <c r="CY172" s="583">
        <v>0</v>
      </c>
    </row>
    <row r="173" spans="1:103" x14ac:dyDescent="0.3">
      <c r="A173" s="151">
        <v>558</v>
      </c>
      <c r="B173" s="176" t="s">
        <v>923</v>
      </c>
      <c r="C173" s="176"/>
      <c r="D173" s="176">
        <v>0</v>
      </c>
      <c r="E173" s="176">
        <v>0</v>
      </c>
      <c r="F173" s="176">
        <v>0</v>
      </c>
      <c r="G173" s="176"/>
      <c r="H173" s="176">
        <v>0</v>
      </c>
      <c r="I173" s="176">
        <v>0</v>
      </c>
      <c r="J173" s="176">
        <v>0</v>
      </c>
      <c r="K173" s="176">
        <v>0</v>
      </c>
      <c r="L173" s="176">
        <v>0</v>
      </c>
      <c r="M173" s="176">
        <v>0</v>
      </c>
      <c r="N173" s="176"/>
      <c r="O173" s="176">
        <v>0</v>
      </c>
      <c r="P173" s="176">
        <v>0</v>
      </c>
      <c r="Q173" s="176">
        <v>0</v>
      </c>
      <c r="R173" s="176">
        <v>0</v>
      </c>
      <c r="S173" s="176">
        <v>0</v>
      </c>
      <c r="T173" s="176"/>
      <c r="U173" s="176">
        <v>0</v>
      </c>
      <c r="V173" s="176">
        <v>0</v>
      </c>
      <c r="W173" s="176"/>
      <c r="X173" s="176">
        <v>0</v>
      </c>
      <c r="Y173" s="176">
        <v>0</v>
      </c>
      <c r="Z173" s="176">
        <v>0</v>
      </c>
      <c r="AA173" s="176">
        <v>0</v>
      </c>
      <c r="AB173" s="176">
        <v>0</v>
      </c>
      <c r="AC173" s="176">
        <v>0</v>
      </c>
      <c r="AD173" s="176">
        <v>0</v>
      </c>
      <c r="AE173" s="176">
        <v>0</v>
      </c>
      <c r="AF173" s="176">
        <v>0</v>
      </c>
      <c r="AG173" s="176">
        <v>0</v>
      </c>
      <c r="AH173" s="176">
        <v>0</v>
      </c>
      <c r="AI173" s="176">
        <v>0</v>
      </c>
      <c r="AJ173" s="176">
        <v>0</v>
      </c>
      <c r="AK173" s="176">
        <v>0</v>
      </c>
      <c r="AL173" s="176">
        <v>0</v>
      </c>
      <c r="AM173" s="176">
        <v>0</v>
      </c>
      <c r="AN173" s="176">
        <v>0</v>
      </c>
      <c r="AO173" s="176">
        <v>0</v>
      </c>
      <c r="AP173" s="176">
        <v>0</v>
      </c>
      <c r="AQ173" s="176">
        <v>0</v>
      </c>
      <c r="AR173" s="176">
        <v>0</v>
      </c>
      <c r="AS173" s="176">
        <v>0</v>
      </c>
      <c r="AT173" s="176">
        <v>0</v>
      </c>
      <c r="AU173" s="176">
        <v>0</v>
      </c>
      <c r="AV173" s="176">
        <v>0</v>
      </c>
      <c r="AW173" s="176">
        <v>0</v>
      </c>
      <c r="AX173" s="176">
        <v>0</v>
      </c>
      <c r="AY173" s="176"/>
      <c r="AZ173" s="176">
        <v>0</v>
      </c>
      <c r="BA173" s="176">
        <v>0</v>
      </c>
      <c r="BB173" s="176">
        <v>0</v>
      </c>
      <c r="BC173" s="176">
        <v>0</v>
      </c>
      <c r="BD173" s="176">
        <v>0</v>
      </c>
      <c r="BE173" s="176">
        <v>0</v>
      </c>
      <c r="BF173" s="176">
        <v>0</v>
      </c>
      <c r="BG173" s="176">
        <v>0</v>
      </c>
      <c r="BH173" s="176">
        <v>0</v>
      </c>
      <c r="BI173" s="176">
        <v>0</v>
      </c>
      <c r="BJ173" s="176">
        <v>0</v>
      </c>
      <c r="BK173" s="176">
        <v>0</v>
      </c>
      <c r="BL173" s="176">
        <v>0</v>
      </c>
      <c r="BM173" s="176">
        <v>0</v>
      </c>
      <c r="BN173" s="176">
        <v>0</v>
      </c>
      <c r="BO173" s="176">
        <v>0</v>
      </c>
      <c r="BP173" s="176">
        <v>0</v>
      </c>
      <c r="BQ173" s="176">
        <v>0</v>
      </c>
      <c r="BR173" s="176">
        <v>0</v>
      </c>
      <c r="BS173" s="176">
        <v>0</v>
      </c>
      <c r="BT173" s="176">
        <v>0</v>
      </c>
      <c r="BU173" s="176">
        <v>0</v>
      </c>
      <c r="BV173" s="176">
        <v>0</v>
      </c>
      <c r="BW173" s="176">
        <v>0</v>
      </c>
      <c r="BX173" s="176">
        <v>0</v>
      </c>
      <c r="BY173" s="176">
        <v>0</v>
      </c>
      <c r="BZ173" s="176">
        <v>0</v>
      </c>
      <c r="CA173" s="176">
        <v>0</v>
      </c>
      <c r="CB173" s="176">
        <v>0</v>
      </c>
      <c r="CC173" s="176">
        <v>0</v>
      </c>
      <c r="CD173" s="176">
        <v>0</v>
      </c>
      <c r="CE173" s="176">
        <v>0</v>
      </c>
      <c r="CF173" s="176">
        <v>0</v>
      </c>
      <c r="CG173" s="176">
        <v>0</v>
      </c>
      <c r="CH173" s="176">
        <v>0</v>
      </c>
      <c r="CI173" s="176">
        <v>0</v>
      </c>
      <c r="CJ173" s="176">
        <v>0</v>
      </c>
      <c r="CK173" s="176">
        <v>0</v>
      </c>
      <c r="CL173" s="176">
        <v>0</v>
      </c>
      <c r="CM173" s="176">
        <v>0</v>
      </c>
      <c r="CN173" s="176">
        <v>0</v>
      </c>
      <c r="CO173" s="176">
        <v>0</v>
      </c>
      <c r="CP173" s="176">
        <v>0</v>
      </c>
      <c r="CQ173" s="176">
        <v>0</v>
      </c>
      <c r="CR173" s="176">
        <v>0</v>
      </c>
      <c r="CS173" s="176">
        <v>0</v>
      </c>
      <c r="CT173" s="176">
        <v>0</v>
      </c>
      <c r="CU173" s="176">
        <v>0</v>
      </c>
      <c r="CV173">
        <v>0</v>
      </c>
      <c r="CW173">
        <v>0</v>
      </c>
      <c r="CX173">
        <v>0</v>
      </c>
      <c r="CY173">
        <v>0</v>
      </c>
    </row>
    <row r="174" spans="1:103" x14ac:dyDescent="0.3">
      <c r="A174" s="151">
        <v>559</v>
      </c>
      <c r="B174" s="176" t="s">
        <v>924</v>
      </c>
      <c r="C174" s="176"/>
      <c r="D174" s="176">
        <v>0</v>
      </c>
      <c r="E174" s="176">
        <v>0</v>
      </c>
      <c r="F174" s="176">
        <v>0</v>
      </c>
      <c r="G174" s="176"/>
      <c r="H174" s="176">
        <v>0</v>
      </c>
      <c r="I174" s="176">
        <v>0</v>
      </c>
      <c r="J174" s="176">
        <v>0</v>
      </c>
      <c r="K174" s="176">
        <v>0</v>
      </c>
      <c r="L174" s="176">
        <v>0</v>
      </c>
      <c r="M174" s="176">
        <v>0</v>
      </c>
      <c r="N174" s="176"/>
      <c r="O174" s="176">
        <v>0</v>
      </c>
      <c r="P174" s="176">
        <v>0</v>
      </c>
      <c r="Q174" s="176">
        <v>0</v>
      </c>
      <c r="R174" s="176">
        <v>0</v>
      </c>
      <c r="S174" s="176">
        <v>0</v>
      </c>
      <c r="T174" s="176"/>
      <c r="U174" s="176">
        <v>0</v>
      </c>
      <c r="V174" s="176">
        <v>0</v>
      </c>
      <c r="W174" s="176"/>
      <c r="X174" s="176">
        <v>0</v>
      </c>
      <c r="Y174" s="176">
        <v>0</v>
      </c>
      <c r="Z174" s="176">
        <v>0</v>
      </c>
      <c r="AA174" s="176">
        <v>0</v>
      </c>
      <c r="AB174" s="176">
        <v>0</v>
      </c>
      <c r="AC174" s="176">
        <v>0</v>
      </c>
      <c r="AD174" s="176">
        <v>0</v>
      </c>
      <c r="AE174" s="176">
        <v>0</v>
      </c>
      <c r="AF174" s="176">
        <v>0</v>
      </c>
      <c r="AG174" s="176">
        <v>0</v>
      </c>
      <c r="AH174" s="176">
        <v>0</v>
      </c>
      <c r="AI174" s="176">
        <v>0</v>
      </c>
      <c r="AJ174" s="176">
        <v>0</v>
      </c>
      <c r="AK174" s="176">
        <v>0</v>
      </c>
      <c r="AL174" s="176">
        <v>0</v>
      </c>
      <c r="AM174" s="176">
        <v>0</v>
      </c>
      <c r="AN174" s="176">
        <v>0</v>
      </c>
      <c r="AO174" s="176">
        <v>0</v>
      </c>
      <c r="AP174" s="176">
        <v>0</v>
      </c>
      <c r="AQ174" s="176">
        <v>0</v>
      </c>
      <c r="AR174" s="176">
        <v>0</v>
      </c>
      <c r="AS174" s="176">
        <v>0</v>
      </c>
      <c r="AT174" s="176">
        <v>0</v>
      </c>
      <c r="AU174" s="176">
        <v>0</v>
      </c>
      <c r="AV174" s="176">
        <v>0</v>
      </c>
      <c r="AW174" s="176">
        <v>0</v>
      </c>
      <c r="AX174" s="176">
        <v>0</v>
      </c>
      <c r="AY174" s="176"/>
      <c r="AZ174" s="176">
        <v>0</v>
      </c>
      <c r="BA174" s="176">
        <v>0</v>
      </c>
      <c r="BB174" s="176">
        <v>0</v>
      </c>
      <c r="BC174" s="176">
        <v>0</v>
      </c>
      <c r="BD174" s="176">
        <v>0</v>
      </c>
      <c r="BE174" s="176">
        <v>0</v>
      </c>
      <c r="BF174" s="176">
        <v>0</v>
      </c>
      <c r="BG174" s="176">
        <v>0</v>
      </c>
      <c r="BH174" s="176">
        <v>0</v>
      </c>
      <c r="BI174" s="176">
        <v>0</v>
      </c>
      <c r="BJ174" s="176">
        <v>0</v>
      </c>
      <c r="BK174" s="176">
        <v>0</v>
      </c>
      <c r="BL174" s="176">
        <v>0</v>
      </c>
      <c r="BM174" s="176">
        <v>0</v>
      </c>
      <c r="BN174" s="176">
        <v>0</v>
      </c>
      <c r="BO174" s="176">
        <v>0</v>
      </c>
      <c r="BP174" s="176">
        <v>0</v>
      </c>
      <c r="BQ174" s="176">
        <v>0</v>
      </c>
      <c r="BR174" s="176">
        <v>0</v>
      </c>
      <c r="BS174" s="176">
        <v>0</v>
      </c>
      <c r="BT174" s="176">
        <v>0</v>
      </c>
      <c r="BU174" s="176">
        <v>0</v>
      </c>
      <c r="BV174" s="176">
        <v>0</v>
      </c>
      <c r="BW174" s="176">
        <v>0</v>
      </c>
      <c r="BX174" s="176">
        <v>0</v>
      </c>
      <c r="BY174" s="176">
        <v>0</v>
      </c>
      <c r="BZ174" s="176">
        <v>0</v>
      </c>
      <c r="CA174" s="176">
        <v>0</v>
      </c>
      <c r="CB174" s="176">
        <v>0</v>
      </c>
      <c r="CC174" s="176">
        <v>0</v>
      </c>
      <c r="CD174" s="176">
        <v>0</v>
      </c>
      <c r="CE174" s="176">
        <v>0</v>
      </c>
      <c r="CF174" s="176">
        <v>0</v>
      </c>
      <c r="CG174" s="176">
        <v>0</v>
      </c>
      <c r="CH174" s="176">
        <v>0</v>
      </c>
      <c r="CI174" s="176">
        <v>0</v>
      </c>
      <c r="CJ174" s="176">
        <v>0</v>
      </c>
      <c r="CK174" s="176">
        <v>0</v>
      </c>
      <c r="CL174" s="176">
        <v>0</v>
      </c>
      <c r="CM174" s="176">
        <v>0</v>
      </c>
      <c r="CN174" s="176">
        <v>0</v>
      </c>
      <c r="CO174" s="176">
        <v>0</v>
      </c>
      <c r="CP174" s="176">
        <v>0</v>
      </c>
      <c r="CQ174" s="176">
        <v>0</v>
      </c>
      <c r="CR174" s="176">
        <v>0</v>
      </c>
      <c r="CS174" s="176">
        <v>0</v>
      </c>
      <c r="CT174" s="176">
        <v>0</v>
      </c>
      <c r="CU174" s="176">
        <v>0</v>
      </c>
      <c r="CV174">
        <v>0</v>
      </c>
      <c r="CW174">
        <v>0</v>
      </c>
      <c r="CX174">
        <v>0</v>
      </c>
      <c r="CY174">
        <v>0</v>
      </c>
    </row>
    <row r="175" spans="1:103" x14ac:dyDescent="0.3">
      <c r="A175" s="151">
        <v>560</v>
      </c>
      <c r="B175" s="176" t="s">
        <v>925</v>
      </c>
      <c r="C175" s="176"/>
      <c r="D175" s="176">
        <v>0</v>
      </c>
      <c r="E175" s="176">
        <v>0</v>
      </c>
      <c r="F175" s="176">
        <v>0</v>
      </c>
      <c r="G175" s="176"/>
      <c r="H175" s="176">
        <v>0</v>
      </c>
      <c r="I175" s="176">
        <v>0</v>
      </c>
      <c r="J175" s="176">
        <v>0</v>
      </c>
      <c r="K175" s="176">
        <v>0</v>
      </c>
      <c r="L175" s="176">
        <v>0</v>
      </c>
      <c r="M175" s="176">
        <v>0</v>
      </c>
      <c r="N175" s="176"/>
      <c r="O175" s="176">
        <v>0</v>
      </c>
      <c r="P175" s="176">
        <v>0</v>
      </c>
      <c r="Q175" s="176">
        <v>0</v>
      </c>
      <c r="R175" s="176">
        <v>0</v>
      </c>
      <c r="S175" s="176">
        <v>0</v>
      </c>
      <c r="T175" s="176"/>
      <c r="U175" s="176">
        <v>0</v>
      </c>
      <c r="V175" s="176">
        <v>0</v>
      </c>
      <c r="W175" s="176"/>
      <c r="X175" s="176">
        <v>0</v>
      </c>
      <c r="Y175" s="176">
        <v>0</v>
      </c>
      <c r="Z175" s="176">
        <v>0</v>
      </c>
      <c r="AA175" s="176">
        <v>0</v>
      </c>
      <c r="AB175" s="176">
        <v>0</v>
      </c>
      <c r="AC175" s="176">
        <v>0</v>
      </c>
      <c r="AD175" s="176">
        <v>0</v>
      </c>
      <c r="AE175" s="176">
        <v>0</v>
      </c>
      <c r="AF175" s="176">
        <v>0</v>
      </c>
      <c r="AG175" s="176">
        <v>0</v>
      </c>
      <c r="AH175" s="176">
        <v>0</v>
      </c>
      <c r="AI175" s="176">
        <v>0</v>
      </c>
      <c r="AJ175" s="176">
        <v>0</v>
      </c>
      <c r="AK175" s="176">
        <v>0</v>
      </c>
      <c r="AL175" s="176">
        <v>0</v>
      </c>
      <c r="AM175" s="176">
        <v>0</v>
      </c>
      <c r="AN175" s="176">
        <v>0</v>
      </c>
      <c r="AO175" s="176">
        <v>0</v>
      </c>
      <c r="AP175" s="176">
        <v>0</v>
      </c>
      <c r="AQ175" s="176">
        <v>0</v>
      </c>
      <c r="AR175" s="176">
        <v>0</v>
      </c>
      <c r="AS175" s="176">
        <v>0</v>
      </c>
      <c r="AT175" s="176">
        <v>0</v>
      </c>
      <c r="AU175" s="176">
        <v>0</v>
      </c>
      <c r="AV175" s="176">
        <v>0</v>
      </c>
      <c r="AW175" s="176">
        <v>0</v>
      </c>
      <c r="AX175" s="176">
        <v>0</v>
      </c>
      <c r="AY175" s="176"/>
      <c r="AZ175" s="176">
        <v>0</v>
      </c>
      <c r="BA175" s="176">
        <v>0</v>
      </c>
      <c r="BB175" s="176">
        <v>0</v>
      </c>
      <c r="BC175" s="176">
        <v>0</v>
      </c>
      <c r="BD175" s="176">
        <v>0</v>
      </c>
      <c r="BE175" s="176">
        <v>0</v>
      </c>
      <c r="BF175" s="176">
        <v>0</v>
      </c>
      <c r="BG175" s="176">
        <v>0</v>
      </c>
      <c r="BH175" s="176">
        <v>0</v>
      </c>
      <c r="BI175" s="176">
        <v>0</v>
      </c>
      <c r="BJ175" s="176">
        <v>0</v>
      </c>
      <c r="BK175" s="176">
        <v>0</v>
      </c>
      <c r="BL175" s="176">
        <v>0</v>
      </c>
      <c r="BM175" s="176">
        <v>0</v>
      </c>
      <c r="BN175" s="176">
        <v>0</v>
      </c>
      <c r="BO175" s="176">
        <v>0</v>
      </c>
      <c r="BP175" s="176">
        <v>0</v>
      </c>
      <c r="BQ175" s="176">
        <v>0</v>
      </c>
      <c r="BR175" s="176">
        <v>0</v>
      </c>
      <c r="BS175" s="176">
        <v>0</v>
      </c>
      <c r="BT175" s="176">
        <v>0</v>
      </c>
      <c r="BU175" s="176">
        <v>0</v>
      </c>
      <c r="BV175" s="176">
        <v>0</v>
      </c>
      <c r="BW175" s="176">
        <v>0</v>
      </c>
      <c r="BX175" s="176">
        <v>0</v>
      </c>
      <c r="BY175" s="176">
        <v>0</v>
      </c>
      <c r="BZ175" s="176">
        <v>0</v>
      </c>
      <c r="CA175" s="176">
        <v>0</v>
      </c>
      <c r="CB175" s="176">
        <v>0</v>
      </c>
      <c r="CC175" s="176">
        <v>0</v>
      </c>
      <c r="CD175" s="176">
        <v>0</v>
      </c>
      <c r="CE175" s="176">
        <v>0</v>
      </c>
      <c r="CF175" s="176">
        <v>0</v>
      </c>
      <c r="CG175" s="176">
        <v>0</v>
      </c>
      <c r="CH175" s="176">
        <v>0</v>
      </c>
      <c r="CI175" s="176">
        <v>0</v>
      </c>
      <c r="CJ175" s="176">
        <v>0</v>
      </c>
      <c r="CK175" s="176">
        <v>0</v>
      </c>
      <c r="CL175" s="176">
        <v>0</v>
      </c>
      <c r="CM175" s="176">
        <v>0</v>
      </c>
      <c r="CN175" s="176">
        <v>0</v>
      </c>
      <c r="CO175" s="176">
        <v>0</v>
      </c>
      <c r="CP175" s="176">
        <v>0</v>
      </c>
      <c r="CQ175" s="176">
        <v>0</v>
      </c>
      <c r="CR175" s="176">
        <v>0</v>
      </c>
      <c r="CS175" s="176">
        <v>0</v>
      </c>
      <c r="CT175" s="176">
        <v>0</v>
      </c>
      <c r="CU175" s="176">
        <v>0</v>
      </c>
      <c r="CV175">
        <v>0</v>
      </c>
      <c r="CW175">
        <v>0</v>
      </c>
      <c r="CX175">
        <v>0</v>
      </c>
      <c r="CY175">
        <v>0</v>
      </c>
    </row>
    <row r="176" spans="1:103" x14ac:dyDescent="0.3">
      <c r="A176" s="151">
        <v>561</v>
      </c>
      <c r="B176" s="176" t="s">
        <v>926</v>
      </c>
      <c r="C176" s="176"/>
      <c r="D176" s="176">
        <v>0</v>
      </c>
      <c r="E176" s="176">
        <v>0</v>
      </c>
      <c r="F176" s="176">
        <v>0</v>
      </c>
      <c r="G176" s="176"/>
      <c r="H176" s="176">
        <v>0</v>
      </c>
      <c r="I176" s="176">
        <v>0</v>
      </c>
      <c r="J176" s="176">
        <v>0</v>
      </c>
      <c r="K176" s="176">
        <v>0</v>
      </c>
      <c r="L176" s="176">
        <v>0</v>
      </c>
      <c r="M176" s="176">
        <v>0</v>
      </c>
      <c r="N176" s="176"/>
      <c r="O176" s="176">
        <v>0</v>
      </c>
      <c r="P176" s="176">
        <v>0</v>
      </c>
      <c r="Q176" s="176">
        <v>0</v>
      </c>
      <c r="R176" s="176">
        <v>0</v>
      </c>
      <c r="S176" s="176">
        <v>0</v>
      </c>
      <c r="T176" s="176"/>
      <c r="U176" s="176">
        <v>0</v>
      </c>
      <c r="V176" s="176">
        <v>0</v>
      </c>
      <c r="W176" s="176"/>
      <c r="X176" s="176">
        <v>0</v>
      </c>
      <c r="Y176" s="176">
        <v>0</v>
      </c>
      <c r="Z176" s="176">
        <v>0</v>
      </c>
      <c r="AA176" s="176">
        <v>0</v>
      </c>
      <c r="AB176" s="176">
        <v>0</v>
      </c>
      <c r="AC176" s="176">
        <v>0</v>
      </c>
      <c r="AD176" s="176">
        <v>0</v>
      </c>
      <c r="AE176" s="176">
        <v>0</v>
      </c>
      <c r="AF176" s="176">
        <v>0</v>
      </c>
      <c r="AG176" s="176">
        <v>0</v>
      </c>
      <c r="AH176" s="176">
        <v>0</v>
      </c>
      <c r="AI176" s="176">
        <v>0</v>
      </c>
      <c r="AJ176" s="176">
        <v>0</v>
      </c>
      <c r="AK176" s="176">
        <v>0</v>
      </c>
      <c r="AL176" s="176">
        <v>0</v>
      </c>
      <c r="AM176" s="176">
        <v>0</v>
      </c>
      <c r="AN176" s="176">
        <v>0</v>
      </c>
      <c r="AO176" s="176">
        <v>0</v>
      </c>
      <c r="AP176" s="176">
        <v>0</v>
      </c>
      <c r="AQ176" s="176">
        <v>0</v>
      </c>
      <c r="AR176" s="176">
        <v>0</v>
      </c>
      <c r="AS176" s="176">
        <v>0</v>
      </c>
      <c r="AT176" s="176">
        <v>0</v>
      </c>
      <c r="AU176" s="176">
        <v>0</v>
      </c>
      <c r="AV176" s="176">
        <v>0</v>
      </c>
      <c r="AW176" s="176">
        <v>0</v>
      </c>
      <c r="AX176" s="176">
        <v>0</v>
      </c>
      <c r="AY176" s="176"/>
      <c r="AZ176" s="176">
        <v>0</v>
      </c>
      <c r="BA176" s="176">
        <v>0</v>
      </c>
      <c r="BB176" s="176">
        <v>0</v>
      </c>
      <c r="BC176" s="176">
        <v>0</v>
      </c>
      <c r="BD176" s="176">
        <v>0</v>
      </c>
      <c r="BE176" s="176">
        <v>0</v>
      </c>
      <c r="BF176" s="176">
        <v>0</v>
      </c>
      <c r="BG176" s="176">
        <v>0</v>
      </c>
      <c r="BH176" s="176">
        <v>0</v>
      </c>
      <c r="BI176" s="176">
        <v>0</v>
      </c>
      <c r="BJ176" s="176">
        <v>0</v>
      </c>
      <c r="BK176" s="176">
        <v>0</v>
      </c>
      <c r="BL176" s="176">
        <v>0</v>
      </c>
      <c r="BM176" s="176">
        <v>0</v>
      </c>
      <c r="BN176" s="176">
        <v>0</v>
      </c>
      <c r="BO176" s="176">
        <v>0</v>
      </c>
      <c r="BP176" s="176">
        <v>0</v>
      </c>
      <c r="BQ176" s="176">
        <v>0</v>
      </c>
      <c r="BR176" s="176">
        <v>0</v>
      </c>
      <c r="BS176" s="176">
        <v>0</v>
      </c>
      <c r="BT176" s="176">
        <v>0</v>
      </c>
      <c r="BU176" s="176">
        <v>0</v>
      </c>
      <c r="BV176" s="176">
        <v>0</v>
      </c>
      <c r="BW176" s="176">
        <v>0</v>
      </c>
      <c r="BX176" s="176">
        <v>0</v>
      </c>
      <c r="BY176" s="176">
        <v>0</v>
      </c>
      <c r="BZ176" s="176">
        <v>0</v>
      </c>
      <c r="CA176" s="176">
        <v>0</v>
      </c>
      <c r="CB176" s="176">
        <v>0</v>
      </c>
      <c r="CC176" s="176">
        <v>0</v>
      </c>
      <c r="CD176" s="176">
        <v>0</v>
      </c>
      <c r="CE176" s="176">
        <v>0</v>
      </c>
      <c r="CF176" s="176">
        <v>0</v>
      </c>
      <c r="CG176" s="176">
        <v>0</v>
      </c>
      <c r="CH176" s="176">
        <v>0</v>
      </c>
      <c r="CI176" s="176">
        <v>0</v>
      </c>
      <c r="CJ176" s="176">
        <v>0</v>
      </c>
      <c r="CK176" s="176">
        <v>0</v>
      </c>
      <c r="CL176" s="176">
        <v>0</v>
      </c>
      <c r="CM176" s="176">
        <v>0</v>
      </c>
      <c r="CN176" s="176">
        <v>0</v>
      </c>
      <c r="CO176" s="176">
        <v>0</v>
      </c>
      <c r="CP176" s="176">
        <v>0</v>
      </c>
      <c r="CQ176" s="176">
        <v>0</v>
      </c>
      <c r="CR176" s="176">
        <v>0</v>
      </c>
      <c r="CS176" s="176">
        <v>0</v>
      </c>
      <c r="CT176" s="176">
        <v>0</v>
      </c>
      <c r="CU176" s="176">
        <v>0</v>
      </c>
      <c r="CV176">
        <v>0</v>
      </c>
      <c r="CW176">
        <v>0</v>
      </c>
      <c r="CX176">
        <v>0</v>
      </c>
      <c r="CY176">
        <v>0</v>
      </c>
    </row>
    <row r="177" spans="1:103" x14ac:dyDescent="0.3">
      <c r="A177" s="151">
        <v>562</v>
      </c>
      <c r="B177" s="176" t="s">
        <v>927</v>
      </c>
      <c r="C177" s="176"/>
      <c r="D177" s="176">
        <v>0</v>
      </c>
      <c r="E177" s="176">
        <v>0</v>
      </c>
      <c r="F177" s="176">
        <v>0</v>
      </c>
      <c r="G177" s="176"/>
      <c r="H177" s="176">
        <v>0</v>
      </c>
      <c r="I177" s="176">
        <v>0</v>
      </c>
      <c r="J177" s="176">
        <v>0</v>
      </c>
      <c r="K177" s="176">
        <v>0</v>
      </c>
      <c r="L177" s="176">
        <v>0</v>
      </c>
      <c r="M177" s="176">
        <v>0</v>
      </c>
      <c r="N177" s="176"/>
      <c r="O177" s="176">
        <v>0</v>
      </c>
      <c r="P177" s="176">
        <v>0</v>
      </c>
      <c r="Q177" s="176">
        <v>0</v>
      </c>
      <c r="R177" s="176">
        <v>0</v>
      </c>
      <c r="S177" s="176">
        <v>0</v>
      </c>
      <c r="T177" s="176"/>
      <c r="U177" s="176">
        <v>0</v>
      </c>
      <c r="V177" s="176">
        <v>0</v>
      </c>
      <c r="W177" s="176"/>
      <c r="X177" s="176">
        <v>0</v>
      </c>
      <c r="Y177" s="176">
        <v>0</v>
      </c>
      <c r="Z177" s="176">
        <v>0</v>
      </c>
      <c r="AA177" s="176">
        <v>0</v>
      </c>
      <c r="AB177" s="176">
        <v>0</v>
      </c>
      <c r="AC177" s="176">
        <v>0</v>
      </c>
      <c r="AD177" s="176">
        <v>0</v>
      </c>
      <c r="AE177" s="176">
        <v>0</v>
      </c>
      <c r="AF177" s="176">
        <v>0</v>
      </c>
      <c r="AG177" s="176">
        <v>0</v>
      </c>
      <c r="AH177" s="176">
        <v>0</v>
      </c>
      <c r="AI177" s="176">
        <v>0</v>
      </c>
      <c r="AJ177" s="176">
        <v>0</v>
      </c>
      <c r="AK177" s="176">
        <v>0</v>
      </c>
      <c r="AL177" s="176">
        <v>0</v>
      </c>
      <c r="AM177" s="176">
        <v>0</v>
      </c>
      <c r="AN177" s="176">
        <v>0</v>
      </c>
      <c r="AO177" s="176">
        <v>0</v>
      </c>
      <c r="AP177" s="176">
        <v>0</v>
      </c>
      <c r="AQ177" s="176">
        <v>0</v>
      </c>
      <c r="AR177" s="176">
        <v>0</v>
      </c>
      <c r="AS177" s="176">
        <v>0</v>
      </c>
      <c r="AT177" s="176">
        <v>0</v>
      </c>
      <c r="AU177" s="176">
        <v>0</v>
      </c>
      <c r="AV177" s="176">
        <v>0</v>
      </c>
      <c r="AW177" s="176">
        <v>0</v>
      </c>
      <c r="AX177" s="176">
        <v>0</v>
      </c>
      <c r="AY177" s="176"/>
      <c r="AZ177" s="176">
        <v>0</v>
      </c>
      <c r="BA177" s="176">
        <v>0</v>
      </c>
      <c r="BB177" s="176">
        <v>0</v>
      </c>
      <c r="BC177" s="176">
        <v>0</v>
      </c>
      <c r="BD177" s="176">
        <v>0</v>
      </c>
      <c r="BE177" s="176">
        <v>0</v>
      </c>
      <c r="BF177" s="176">
        <v>0</v>
      </c>
      <c r="BG177" s="176">
        <v>0</v>
      </c>
      <c r="BH177" s="176">
        <v>0</v>
      </c>
      <c r="BI177" s="176">
        <v>0</v>
      </c>
      <c r="BJ177" s="176">
        <v>0</v>
      </c>
      <c r="BK177" s="176">
        <v>0</v>
      </c>
      <c r="BL177" s="176">
        <v>0</v>
      </c>
      <c r="BM177" s="176">
        <v>0</v>
      </c>
      <c r="BN177" s="176">
        <v>0</v>
      </c>
      <c r="BO177" s="176">
        <v>0</v>
      </c>
      <c r="BP177" s="176">
        <v>0</v>
      </c>
      <c r="BQ177" s="176">
        <v>0</v>
      </c>
      <c r="BR177" s="176">
        <v>0</v>
      </c>
      <c r="BS177" s="176">
        <v>0</v>
      </c>
      <c r="BT177" s="176">
        <v>0</v>
      </c>
      <c r="BU177" s="176">
        <v>0</v>
      </c>
      <c r="BV177" s="176">
        <v>0</v>
      </c>
      <c r="BW177" s="176">
        <v>0</v>
      </c>
      <c r="BX177" s="176">
        <v>0</v>
      </c>
      <c r="BY177" s="176">
        <v>0</v>
      </c>
      <c r="BZ177" s="176">
        <v>0</v>
      </c>
      <c r="CA177" s="176">
        <v>0</v>
      </c>
      <c r="CB177" s="176">
        <v>0</v>
      </c>
      <c r="CC177" s="176">
        <v>0</v>
      </c>
      <c r="CD177" s="176">
        <v>0</v>
      </c>
      <c r="CE177" s="176">
        <v>0</v>
      </c>
      <c r="CF177" s="176">
        <v>0</v>
      </c>
      <c r="CG177" s="176">
        <v>0</v>
      </c>
      <c r="CH177" s="176">
        <v>0</v>
      </c>
      <c r="CI177" s="176">
        <v>0</v>
      </c>
      <c r="CJ177" s="176">
        <v>0</v>
      </c>
      <c r="CK177" s="176">
        <v>0</v>
      </c>
      <c r="CL177" s="176">
        <v>0</v>
      </c>
      <c r="CM177" s="176">
        <v>0</v>
      </c>
      <c r="CN177" s="176">
        <v>0</v>
      </c>
      <c r="CO177" s="176">
        <v>0</v>
      </c>
      <c r="CP177" s="176">
        <v>0</v>
      </c>
      <c r="CQ177" s="176">
        <v>0</v>
      </c>
      <c r="CR177" s="176">
        <v>0</v>
      </c>
      <c r="CS177" s="176">
        <v>0</v>
      </c>
      <c r="CT177" s="176">
        <v>0</v>
      </c>
      <c r="CU177" s="176">
        <v>0</v>
      </c>
      <c r="CV177">
        <v>0</v>
      </c>
      <c r="CW177">
        <v>0</v>
      </c>
      <c r="CX177">
        <v>0</v>
      </c>
      <c r="CY177">
        <v>0</v>
      </c>
    </row>
    <row r="178" spans="1:103" x14ac:dyDescent="0.3">
      <c r="A178" s="151">
        <v>563</v>
      </c>
      <c r="B178" s="176" t="s">
        <v>928</v>
      </c>
      <c r="C178" s="176"/>
      <c r="D178" s="176">
        <v>0</v>
      </c>
      <c r="E178" s="176">
        <v>0</v>
      </c>
      <c r="F178" s="176">
        <v>0</v>
      </c>
      <c r="G178" s="176"/>
      <c r="H178" s="176">
        <v>0</v>
      </c>
      <c r="I178" s="176">
        <v>0</v>
      </c>
      <c r="J178" s="176">
        <v>0</v>
      </c>
      <c r="K178" s="176">
        <v>0</v>
      </c>
      <c r="L178" s="176">
        <v>0</v>
      </c>
      <c r="M178" s="176">
        <v>0</v>
      </c>
      <c r="N178" s="176"/>
      <c r="O178" s="176">
        <v>0</v>
      </c>
      <c r="P178" s="176">
        <v>0</v>
      </c>
      <c r="Q178" s="176">
        <v>0</v>
      </c>
      <c r="R178" s="176">
        <v>0</v>
      </c>
      <c r="S178" s="176">
        <v>0</v>
      </c>
      <c r="T178" s="176"/>
      <c r="U178" s="176">
        <v>0</v>
      </c>
      <c r="V178" s="176">
        <v>0</v>
      </c>
      <c r="W178" s="176"/>
      <c r="X178" s="176">
        <v>0</v>
      </c>
      <c r="Y178" s="176">
        <v>0</v>
      </c>
      <c r="Z178" s="176">
        <v>0</v>
      </c>
      <c r="AA178" s="176">
        <v>0</v>
      </c>
      <c r="AB178" s="176">
        <v>0</v>
      </c>
      <c r="AC178" s="176">
        <v>0</v>
      </c>
      <c r="AD178" s="176">
        <v>0</v>
      </c>
      <c r="AE178" s="176">
        <v>0</v>
      </c>
      <c r="AF178" s="176">
        <v>0</v>
      </c>
      <c r="AG178" s="176">
        <v>0</v>
      </c>
      <c r="AH178" s="176">
        <v>0</v>
      </c>
      <c r="AI178" s="176">
        <v>0</v>
      </c>
      <c r="AJ178" s="176">
        <v>0</v>
      </c>
      <c r="AK178" s="176">
        <v>0</v>
      </c>
      <c r="AL178" s="176">
        <v>0</v>
      </c>
      <c r="AM178" s="176">
        <v>0</v>
      </c>
      <c r="AN178" s="176">
        <v>0</v>
      </c>
      <c r="AO178" s="176">
        <v>0</v>
      </c>
      <c r="AP178" s="176">
        <v>0</v>
      </c>
      <c r="AQ178" s="176">
        <v>0</v>
      </c>
      <c r="AR178" s="176">
        <v>0</v>
      </c>
      <c r="AS178" s="176">
        <v>0</v>
      </c>
      <c r="AT178" s="176">
        <v>0</v>
      </c>
      <c r="AU178" s="176">
        <v>0</v>
      </c>
      <c r="AV178" s="176">
        <v>0</v>
      </c>
      <c r="AW178" s="176">
        <v>0</v>
      </c>
      <c r="AX178" s="176">
        <v>0</v>
      </c>
      <c r="AY178" s="176"/>
      <c r="AZ178" s="176">
        <v>0</v>
      </c>
      <c r="BA178" s="176">
        <v>0</v>
      </c>
      <c r="BB178" s="176">
        <v>0</v>
      </c>
      <c r="BC178" s="176">
        <v>0</v>
      </c>
      <c r="BD178" s="176">
        <v>0</v>
      </c>
      <c r="BE178" s="176">
        <v>0</v>
      </c>
      <c r="BF178" s="176">
        <v>0</v>
      </c>
      <c r="BG178" s="176">
        <v>0</v>
      </c>
      <c r="BH178" s="176">
        <v>0</v>
      </c>
      <c r="BI178" s="176">
        <v>0</v>
      </c>
      <c r="BJ178" s="176">
        <v>0</v>
      </c>
      <c r="BK178" s="176">
        <v>0</v>
      </c>
      <c r="BL178" s="176">
        <v>0</v>
      </c>
      <c r="BM178" s="176">
        <v>0</v>
      </c>
      <c r="BN178" s="176">
        <v>0</v>
      </c>
      <c r="BO178" s="176">
        <v>0</v>
      </c>
      <c r="BP178" s="176">
        <v>0</v>
      </c>
      <c r="BQ178" s="176">
        <v>0</v>
      </c>
      <c r="BR178" s="176">
        <v>0</v>
      </c>
      <c r="BS178" s="176">
        <v>0</v>
      </c>
      <c r="BT178" s="176">
        <v>0</v>
      </c>
      <c r="BU178" s="176">
        <v>0</v>
      </c>
      <c r="BV178" s="176">
        <v>0</v>
      </c>
      <c r="BW178" s="176">
        <v>0</v>
      </c>
      <c r="BX178" s="176">
        <v>0</v>
      </c>
      <c r="BY178" s="176">
        <v>0</v>
      </c>
      <c r="BZ178" s="176">
        <v>0</v>
      </c>
      <c r="CA178" s="176">
        <v>0</v>
      </c>
      <c r="CB178" s="176">
        <v>0</v>
      </c>
      <c r="CC178" s="176">
        <v>0</v>
      </c>
      <c r="CD178" s="176">
        <v>0</v>
      </c>
      <c r="CE178" s="176">
        <v>0</v>
      </c>
      <c r="CF178" s="176">
        <v>0</v>
      </c>
      <c r="CG178" s="176">
        <v>0</v>
      </c>
      <c r="CH178" s="176">
        <v>0</v>
      </c>
      <c r="CI178" s="176">
        <v>0</v>
      </c>
      <c r="CJ178" s="176">
        <v>0</v>
      </c>
      <c r="CK178" s="176">
        <v>0</v>
      </c>
      <c r="CL178" s="176">
        <v>0</v>
      </c>
      <c r="CM178" s="176">
        <v>0</v>
      </c>
      <c r="CN178" s="176">
        <v>0</v>
      </c>
      <c r="CO178" s="176">
        <v>0</v>
      </c>
      <c r="CP178" s="176">
        <v>0</v>
      </c>
      <c r="CQ178" s="176">
        <v>0</v>
      </c>
      <c r="CR178" s="176">
        <v>0</v>
      </c>
      <c r="CS178" s="176">
        <v>0</v>
      </c>
      <c r="CT178" s="176">
        <v>0</v>
      </c>
      <c r="CU178" s="176">
        <v>0</v>
      </c>
      <c r="CV178">
        <v>0</v>
      </c>
      <c r="CW178">
        <v>0</v>
      </c>
      <c r="CX178">
        <v>0</v>
      </c>
      <c r="CY178">
        <v>0</v>
      </c>
    </row>
    <row r="179" spans="1:103" x14ac:dyDescent="0.3">
      <c r="A179" s="151">
        <v>564</v>
      </c>
      <c r="B179" s="176" t="s">
        <v>929</v>
      </c>
      <c r="C179" s="176"/>
      <c r="D179" s="176">
        <v>0</v>
      </c>
      <c r="E179" s="176">
        <v>0</v>
      </c>
      <c r="F179" s="176">
        <v>0</v>
      </c>
      <c r="G179" s="176"/>
      <c r="H179" s="176">
        <v>0</v>
      </c>
      <c r="I179" s="176">
        <v>0</v>
      </c>
      <c r="J179" s="176">
        <v>0</v>
      </c>
      <c r="K179" s="176">
        <v>0</v>
      </c>
      <c r="L179" s="176">
        <v>0</v>
      </c>
      <c r="M179" s="176">
        <v>0</v>
      </c>
      <c r="N179" s="176"/>
      <c r="O179" s="176">
        <v>0</v>
      </c>
      <c r="P179" s="176">
        <v>0</v>
      </c>
      <c r="Q179" s="176">
        <v>0</v>
      </c>
      <c r="R179" s="176">
        <v>0</v>
      </c>
      <c r="S179" s="176">
        <v>0</v>
      </c>
      <c r="T179" s="176"/>
      <c r="U179" s="176">
        <v>0</v>
      </c>
      <c r="V179" s="176">
        <v>0</v>
      </c>
      <c r="W179" s="176"/>
      <c r="X179" s="176">
        <v>0</v>
      </c>
      <c r="Y179" s="176">
        <v>0</v>
      </c>
      <c r="Z179" s="176">
        <v>0</v>
      </c>
      <c r="AA179" s="176">
        <v>0</v>
      </c>
      <c r="AB179" s="176">
        <v>0</v>
      </c>
      <c r="AC179" s="176">
        <v>0</v>
      </c>
      <c r="AD179" s="176">
        <v>0</v>
      </c>
      <c r="AE179" s="176">
        <v>0</v>
      </c>
      <c r="AF179" s="176">
        <v>0</v>
      </c>
      <c r="AG179" s="176">
        <v>0</v>
      </c>
      <c r="AH179" s="176">
        <v>0</v>
      </c>
      <c r="AI179" s="176">
        <v>0</v>
      </c>
      <c r="AJ179" s="176">
        <v>0</v>
      </c>
      <c r="AK179" s="176">
        <v>0</v>
      </c>
      <c r="AL179" s="176">
        <v>0</v>
      </c>
      <c r="AM179" s="176">
        <v>0</v>
      </c>
      <c r="AN179" s="176">
        <v>0</v>
      </c>
      <c r="AO179" s="176">
        <v>0</v>
      </c>
      <c r="AP179" s="176">
        <v>0</v>
      </c>
      <c r="AQ179" s="176">
        <v>0</v>
      </c>
      <c r="AR179" s="176">
        <v>0</v>
      </c>
      <c r="AS179" s="176">
        <v>0</v>
      </c>
      <c r="AT179" s="176">
        <v>0</v>
      </c>
      <c r="AU179" s="176">
        <v>0</v>
      </c>
      <c r="AV179" s="176">
        <v>0</v>
      </c>
      <c r="AW179" s="176">
        <v>0</v>
      </c>
      <c r="AX179" s="176">
        <v>0</v>
      </c>
      <c r="AY179" s="176"/>
      <c r="AZ179" s="176">
        <v>0</v>
      </c>
      <c r="BA179" s="176">
        <v>0</v>
      </c>
      <c r="BB179" s="176">
        <v>0</v>
      </c>
      <c r="BC179" s="176">
        <v>0</v>
      </c>
      <c r="BD179" s="176">
        <v>0</v>
      </c>
      <c r="BE179" s="176">
        <v>0</v>
      </c>
      <c r="BF179" s="176">
        <v>0</v>
      </c>
      <c r="BG179" s="176">
        <v>0</v>
      </c>
      <c r="BH179" s="176">
        <v>0</v>
      </c>
      <c r="BI179" s="176">
        <v>0</v>
      </c>
      <c r="BJ179" s="176">
        <v>0</v>
      </c>
      <c r="BK179" s="176">
        <v>0</v>
      </c>
      <c r="BL179" s="176">
        <v>0</v>
      </c>
      <c r="BM179" s="176">
        <v>0</v>
      </c>
      <c r="BN179" s="176">
        <v>0</v>
      </c>
      <c r="BO179" s="176">
        <v>0</v>
      </c>
      <c r="BP179" s="176">
        <v>0</v>
      </c>
      <c r="BQ179" s="176">
        <v>0</v>
      </c>
      <c r="BR179" s="176">
        <v>0</v>
      </c>
      <c r="BS179" s="176">
        <v>0</v>
      </c>
      <c r="BT179" s="176">
        <v>0</v>
      </c>
      <c r="BU179" s="176">
        <v>0</v>
      </c>
      <c r="BV179" s="176">
        <v>0</v>
      </c>
      <c r="BW179" s="176">
        <v>0</v>
      </c>
      <c r="BX179" s="176">
        <v>0</v>
      </c>
      <c r="BY179" s="176">
        <v>0</v>
      </c>
      <c r="BZ179" s="176">
        <v>0</v>
      </c>
      <c r="CA179" s="176">
        <v>0</v>
      </c>
      <c r="CB179" s="176">
        <v>0</v>
      </c>
      <c r="CC179" s="176">
        <v>0</v>
      </c>
      <c r="CD179" s="176">
        <v>0</v>
      </c>
      <c r="CE179" s="176">
        <v>0</v>
      </c>
      <c r="CF179" s="176">
        <v>0</v>
      </c>
      <c r="CG179" s="176">
        <v>0</v>
      </c>
      <c r="CH179" s="176">
        <v>0</v>
      </c>
      <c r="CI179" s="176">
        <v>0</v>
      </c>
      <c r="CJ179" s="176">
        <v>0</v>
      </c>
      <c r="CK179" s="176">
        <v>0</v>
      </c>
      <c r="CL179" s="176">
        <v>0</v>
      </c>
      <c r="CM179" s="176">
        <v>0</v>
      </c>
      <c r="CN179" s="176">
        <v>0</v>
      </c>
      <c r="CO179" s="176">
        <v>0</v>
      </c>
      <c r="CP179" s="176">
        <v>0</v>
      </c>
      <c r="CQ179" s="176">
        <v>0</v>
      </c>
      <c r="CR179" s="176">
        <v>0</v>
      </c>
      <c r="CS179" s="176">
        <v>0</v>
      </c>
      <c r="CT179" s="176">
        <v>0</v>
      </c>
      <c r="CU179" s="176">
        <v>0</v>
      </c>
      <c r="CV179">
        <v>0</v>
      </c>
      <c r="CW179">
        <v>0</v>
      </c>
      <c r="CX179">
        <v>0</v>
      </c>
      <c r="CY179">
        <v>0</v>
      </c>
    </row>
    <row r="180" spans="1:103" x14ac:dyDescent="0.3">
      <c r="A180" s="151">
        <v>565</v>
      </c>
      <c r="B180" s="176" t="s">
        <v>930</v>
      </c>
      <c r="C180" s="176"/>
      <c r="D180" s="176">
        <v>0</v>
      </c>
      <c r="E180" s="176">
        <v>0</v>
      </c>
      <c r="F180" s="176">
        <v>0</v>
      </c>
      <c r="G180" s="176"/>
      <c r="H180" s="176">
        <v>0</v>
      </c>
      <c r="I180" s="176">
        <v>0</v>
      </c>
      <c r="J180" s="176">
        <v>0</v>
      </c>
      <c r="K180" s="176">
        <v>0</v>
      </c>
      <c r="L180" s="176">
        <v>0</v>
      </c>
      <c r="M180" s="176">
        <v>0</v>
      </c>
      <c r="N180" s="176"/>
      <c r="O180" s="176">
        <v>0</v>
      </c>
      <c r="P180" s="176">
        <v>0</v>
      </c>
      <c r="Q180" s="176">
        <v>0</v>
      </c>
      <c r="R180" s="176">
        <v>0</v>
      </c>
      <c r="S180" s="176">
        <v>0</v>
      </c>
      <c r="T180" s="176"/>
      <c r="U180" s="176">
        <v>0</v>
      </c>
      <c r="V180" s="176">
        <v>0</v>
      </c>
      <c r="W180" s="176"/>
      <c r="X180" s="176">
        <v>0</v>
      </c>
      <c r="Y180" s="176">
        <v>0</v>
      </c>
      <c r="Z180" s="176">
        <v>0</v>
      </c>
      <c r="AA180" s="176">
        <v>0</v>
      </c>
      <c r="AB180" s="176">
        <v>0</v>
      </c>
      <c r="AC180" s="176">
        <v>0</v>
      </c>
      <c r="AD180" s="176">
        <v>0</v>
      </c>
      <c r="AE180" s="176">
        <v>0</v>
      </c>
      <c r="AF180" s="176">
        <v>0</v>
      </c>
      <c r="AG180" s="176">
        <v>0</v>
      </c>
      <c r="AH180" s="176">
        <v>0</v>
      </c>
      <c r="AI180" s="176">
        <v>0</v>
      </c>
      <c r="AJ180" s="176">
        <v>0</v>
      </c>
      <c r="AK180" s="176">
        <v>0</v>
      </c>
      <c r="AL180" s="176">
        <v>0</v>
      </c>
      <c r="AM180" s="176">
        <v>0</v>
      </c>
      <c r="AN180" s="176">
        <v>0</v>
      </c>
      <c r="AO180" s="176">
        <v>0</v>
      </c>
      <c r="AP180" s="176">
        <v>0</v>
      </c>
      <c r="AQ180" s="176">
        <v>0</v>
      </c>
      <c r="AR180" s="176">
        <v>0</v>
      </c>
      <c r="AS180" s="176">
        <v>0</v>
      </c>
      <c r="AT180" s="176">
        <v>0</v>
      </c>
      <c r="AU180" s="176">
        <v>0</v>
      </c>
      <c r="AV180" s="176">
        <v>0</v>
      </c>
      <c r="AW180" s="176">
        <v>0</v>
      </c>
      <c r="AX180" s="176">
        <v>0</v>
      </c>
      <c r="AY180" s="176"/>
      <c r="AZ180" s="176">
        <v>0</v>
      </c>
      <c r="BA180" s="176">
        <v>0</v>
      </c>
      <c r="BB180" s="176">
        <v>0</v>
      </c>
      <c r="BC180" s="176">
        <v>0</v>
      </c>
      <c r="BD180" s="176">
        <v>0</v>
      </c>
      <c r="BE180" s="176">
        <v>0</v>
      </c>
      <c r="BF180" s="176">
        <v>0</v>
      </c>
      <c r="BG180" s="176">
        <v>0</v>
      </c>
      <c r="BH180" s="176">
        <v>0</v>
      </c>
      <c r="BI180" s="176">
        <v>0</v>
      </c>
      <c r="BJ180" s="176">
        <v>0</v>
      </c>
      <c r="BK180" s="176">
        <v>0</v>
      </c>
      <c r="BL180" s="176">
        <v>0</v>
      </c>
      <c r="BM180" s="176">
        <v>0</v>
      </c>
      <c r="BN180" s="176">
        <v>0</v>
      </c>
      <c r="BO180" s="176">
        <v>0</v>
      </c>
      <c r="BP180" s="176">
        <v>0</v>
      </c>
      <c r="BQ180" s="176">
        <v>0</v>
      </c>
      <c r="BR180" s="176">
        <v>0</v>
      </c>
      <c r="BS180" s="176">
        <v>0</v>
      </c>
      <c r="BT180" s="176">
        <v>0</v>
      </c>
      <c r="BU180" s="176">
        <v>0</v>
      </c>
      <c r="BV180" s="176">
        <v>0</v>
      </c>
      <c r="BW180" s="176">
        <v>0</v>
      </c>
      <c r="BX180" s="176">
        <v>0</v>
      </c>
      <c r="BY180" s="176">
        <v>0</v>
      </c>
      <c r="BZ180" s="176">
        <v>0</v>
      </c>
      <c r="CA180" s="176">
        <v>0</v>
      </c>
      <c r="CB180" s="176">
        <v>0</v>
      </c>
      <c r="CC180" s="176">
        <v>0</v>
      </c>
      <c r="CD180" s="176">
        <v>0</v>
      </c>
      <c r="CE180" s="176">
        <v>0</v>
      </c>
      <c r="CF180" s="176">
        <v>0</v>
      </c>
      <c r="CG180" s="176">
        <v>0</v>
      </c>
      <c r="CH180" s="176">
        <v>0</v>
      </c>
      <c r="CI180" s="176">
        <v>0</v>
      </c>
      <c r="CJ180" s="176">
        <v>0</v>
      </c>
      <c r="CK180" s="176">
        <v>0</v>
      </c>
      <c r="CL180" s="176">
        <v>0</v>
      </c>
      <c r="CM180" s="176">
        <v>0</v>
      </c>
      <c r="CN180" s="176">
        <v>0</v>
      </c>
      <c r="CO180" s="176">
        <v>0</v>
      </c>
      <c r="CP180" s="176">
        <v>0</v>
      </c>
      <c r="CQ180" s="176">
        <v>0</v>
      </c>
      <c r="CR180" s="176">
        <v>0</v>
      </c>
      <c r="CS180" s="176">
        <v>0</v>
      </c>
      <c r="CT180" s="176">
        <v>0</v>
      </c>
      <c r="CU180" s="176">
        <v>0</v>
      </c>
      <c r="CV180">
        <v>0</v>
      </c>
      <c r="CW180">
        <v>0</v>
      </c>
      <c r="CX180">
        <v>0</v>
      </c>
      <c r="CY180">
        <v>0</v>
      </c>
    </row>
    <row r="181" spans="1:103" x14ac:dyDescent="0.3">
      <c r="A181" s="151">
        <v>566</v>
      </c>
      <c r="B181" s="176" t="s">
        <v>931</v>
      </c>
      <c r="C181" s="176"/>
      <c r="D181" s="176">
        <v>0</v>
      </c>
      <c r="E181" s="176">
        <v>0</v>
      </c>
      <c r="F181" s="176">
        <v>0</v>
      </c>
      <c r="G181" s="176"/>
      <c r="H181" s="176">
        <v>0</v>
      </c>
      <c r="I181" s="176">
        <v>0</v>
      </c>
      <c r="J181" s="176">
        <v>0</v>
      </c>
      <c r="K181" s="176">
        <v>0</v>
      </c>
      <c r="L181" s="176">
        <v>0</v>
      </c>
      <c r="M181" s="176">
        <v>0</v>
      </c>
      <c r="N181" s="176"/>
      <c r="O181" s="176">
        <v>0</v>
      </c>
      <c r="P181" s="176">
        <v>0</v>
      </c>
      <c r="Q181" s="176">
        <v>0</v>
      </c>
      <c r="R181" s="176">
        <v>0</v>
      </c>
      <c r="S181" s="176">
        <v>0</v>
      </c>
      <c r="T181" s="176"/>
      <c r="U181" s="176">
        <v>0</v>
      </c>
      <c r="V181" s="176">
        <v>0</v>
      </c>
      <c r="W181" s="176"/>
      <c r="X181" s="176">
        <v>0</v>
      </c>
      <c r="Y181" s="176">
        <v>0</v>
      </c>
      <c r="Z181" s="176">
        <v>0</v>
      </c>
      <c r="AA181" s="176">
        <v>0</v>
      </c>
      <c r="AB181" s="176">
        <v>0</v>
      </c>
      <c r="AC181" s="176">
        <v>0</v>
      </c>
      <c r="AD181" s="176">
        <v>0</v>
      </c>
      <c r="AE181" s="176">
        <v>0</v>
      </c>
      <c r="AF181" s="176">
        <v>0</v>
      </c>
      <c r="AG181" s="176">
        <v>0</v>
      </c>
      <c r="AH181" s="176">
        <v>0</v>
      </c>
      <c r="AI181" s="176">
        <v>0</v>
      </c>
      <c r="AJ181" s="176">
        <v>0</v>
      </c>
      <c r="AK181" s="176">
        <v>0</v>
      </c>
      <c r="AL181" s="176">
        <v>0</v>
      </c>
      <c r="AM181" s="176">
        <v>0</v>
      </c>
      <c r="AN181" s="176">
        <v>0</v>
      </c>
      <c r="AO181" s="176">
        <v>0</v>
      </c>
      <c r="AP181" s="176">
        <v>0</v>
      </c>
      <c r="AQ181" s="176">
        <v>0</v>
      </c>
      <c r="AR181" s="176">
        <v>0</v>
      </c>
      <c r="AS181" s="176">
        <v>0</v>
      </c>
      <c r="AT181" s="176">
        <v>0</v>
      </c>
      <c r="AU181" s="176">
        <v>0</v>
      </c>
      <c r="AV181" s="176">
        <v>0</v>
      </c>
      <c r="AW181" s="176">
        <v>0</v>
      </c>
      <c r="AX181" s="176">
        <v>0</v>
      </c>
      <c r="AY181" s="176"/>
      <c r="AZ181" s="176">
        <v>0</v>
      </c>
      <c r="BA181" s="176">
        <v>0</v>
      </c>
      <c r="BB181" s="176">
        <v>0</v>
      </c>
      <c r="BC181" s="176">
        <v>0</v>
      </c>
      <c r="BD181" s="176">
        <v>0</v>
      </c>
      <c r="BE181" s="176">
        <v>0</v>
      </c>
      <c r="BF181" s="176">
        <v>0</v>
      </c>
      <c r="BG181" s="176">
        <v>0</v>
      </c>
      <c r="BH181" s="176">
        <v>0</v>
      </c>
      <c r="BI181" s="176">
        <v>0</v>
      </c>
      <c r="BJ181" s="176">
        <v>0</v>
      </c>
      <c r="BK181" s="176">
        <v>0</v>
      </c>
      <c r="BL181" s="176">
        <v>0</v>
      </c>
      <c r="BM181" s="176">
        <v>0</v>
      </c>
      <c r="BN181" s="176">
        <v>0</v>
      </c>
      <c r="BO181" s="176">
        <v>0</v>
      </c>
      <c r="BP181" s="176">
        <v>0</v>
      </c>
      <c r="BQ181" s="176">
        <v>0</v>
      </c>
      <c r="BR181" s="176">
        <v>0</v>
      </c>
      <c r="BS181" s="176">
        <v>0</v>
      </c>
      <c r="BT181" s="176">
        <v>0</v>
      </c>
      <c r="BU181" s="176">
        <v>0</v>
      </c>
      <c r="BV181" s="176">
        <v>0</v>
      </c>
      <c r="BW181" s="176">
        <v>0</v>
      </c>
      <c r="BX181" s="176">
        <v>0</v>
      </c>
      <c r="BY181" s="176">
        <v>0</v>
      </c>
      <c r="BZ181" s="176">
        <v>0</v>
      </c>
      <c r="CA181" s="176">
        <v>0</v>
      </c>
      <c r="CB181" s="176">
        <v>0</v>
      </c>
      <c r="CC181" s="176">
        <v>0</v>
      </c>
      <c r="CD181" s="176">
        <v>0</v>
      </c>
      <c r="CE181" s="176">
        <v>0</v>
      </c>
      <c r="CF181" s="176">
        <v>0</v>
      </c>
      <c r="CG181" s="176">
        <v>0</v>
      </c>
      <c r="CH181" s="176">
        <v>0</v>
      </c>
      <c r="CI181" s="176">
        <v>0</v>
      </c>
      <c r="CJ181" s="176">
        <v>0</v>
      </c>
      <c r="CK181" s="176">
        <v>0</v>
      </c>
      <c r="CL181" s="176">
        <v>0</v>
      </c>
      <c r="CM181" s="176">
        <v>0</v>
      </c>
      <c r="CN181" s="176">
        <v>0</v>
      </c>
      <c r="CO181" s="176">
        <v>0</v>
      </c>
      <c r="CP181" s="176">
        <v>0</v>
      </c>
      <c r="CQ181" s="176">
        <v>0</v>
      </c>
      <c r="CR181" s="176">
        <v>0</v>
      </c>
      <c r="CS181" s="176">
        <v>0</v>
      </c>
      <c r="CT181" s="176">
        <v>0</v>
      </c>
      <c r="CU181" s="176">
        <v>0</v>
      </c>
      <c r="CV181">
        <v>0</v>
      </c>
      <c r="CW181">
        <v>0</v>
      </c>
      <c r="CX181">
        <v>0</v>
      </c>
      <c r="CY181">
        <v>0</v>
      </c>
    </row>
    <row r="182" spans="1:103" x14ac:dyDescent="0.3">
      <c r="A182" s="151">
        <v>567</v>
      </c>
      <c r="B182" s="176" t="s">
        <v>932</v>
      </c>
      <c r="C182" s="176"/>
      <c r="D182" s="176">
        <v>0</v>
      </c>
      <c r="E182" s="176">
        <v>0</v>
      </c>
      <c r="F182" s="176">
        <v>0</v>
      </c>
      <c r="G182" s="176"/>
      <c r="H182" s="176">
        <v>0</v>
      </c>
      <c r="I182" s="176">
        <v>0</v>
      </c>
      <c r="J182" s="176">
        <v>0</v>
      </c>
      <c r="K182" s="176">
        <v>0</v>
      </c>
      <c r="L182" s="176">
        <v>0</v>
      </c>
      <c r="M182" s="176">
        <v>0</v>
      </c>
      <c r="N182" s="176"/>
      <c r="O182" s="176">
        <v>0</v>
      </c>
      <c r="P182" s="176">
        <v>0</v>
      </c>
      <c r="Q182" s="176">
        <v>0</v>
      </c>
      <c r="R182" s="176">
        <v>0</v>
      </c>
      <c r="S182" s="176">
        <v>0</v>
      </c>
      <c r="T182" s="176"/>
      <c r="U182" s="176">
        <v>0</v>
      </c>
      <c r="V182" s="176">
        <v>0</v>
      </c>
      <c r="W182" s="176"/>
      <c r="X182" s="176">
        <v>0</v>
      </c>
      <c r="Y182" s="176">
        <v>0</v>
      </c>
      <c r="Z182" s="176">
        <v>0</v>
      </c>
      <c r="AA182" s="176">
        <v>0</v>
      </c>
      <c r="AB182" s="176">
        <v>0</v>
      </c>
      <c r="AC182" s="176">
        <v>0</v>
      </c>
      <c r="AD182" s="176">
        <v>0</v>
      </c>
      <c r="AE182" s="176">
        <v>0</v>
      </c>
      <c r="AF182" s="176">
        <v>0</v>
      </c>
      <c r="AG182" s="176">
        <v>0</v>
      </c>
      <c r="AH182" s="176">
        <v>0</v>
      </c>
      <c r="AI182" s="176">
        <v>0</v>
      </c>
      <c r="AJ182" s="176">
        <v>0</v>
      </c>
      <c r="AK182" s="176">
        <v>0</v>
      </c>
      <c r="AL182" s="176">
        <v>0</v>
      </c>
      <c r="AM182" s="176">
        <v>0</v>
      </c>
      <c r="AN182" s="176">
        <v>0</v>
      </c>
      <c r="AO182" s="176">
        <v>0</v>
      </c>
      <c r="AP182" s="176">
        <v>0</v>
      </c>
      <c r="AQ182" s="176">
        <v>0</v>
      </c>
      <c r="AR182" s="176">
        <v>0</v>
      </c>
      <c r="AS182" s="176">
        <v>0</v>
      </c>
      <c r="AT182" s="176">
        <v>0</v>
      </c>
      <c r="AU182" s="176">
        <v>0</v>
      </c>
      <c r="AV182" s="176">
        <v>0</v>
      </c>
      <c r="AW182" s="176">
        <v>0</v>
      </c>
      <c r="AX182" s="176">
        <v>0</v>
      </c>
      <c r="AY182" s="176"/>
      <c r="AZ182" s="176">
        <v>0</v>
      </c>
      <c r="BA182" s="176">
        <v>0</v>
      </c>
      <c r="BB182" s="176">
        <v>0</v>
      </c>
      <c r="BC182" s="176">
        <v>0</v>
      </c>
      <c r="BD182" s="176">
        <v>0</v>
      </c>
      <c r="BE182" s="176">
        <v>0</v>
      </c>
      <c r="BF182" s="176">
        <v>0</v>
      </c>
      <c r="BG182" s="176">
        <v>0</v>
      </c>
      <c r="BH182" s="176">
        <v>0</v>
      </c>
      <c r="BI182" s="176">
        <v>0</v>
      </c>
      <c r="BJ182" s="176">
        <v>0</v>
      </c>
      <c r="BK182" s="176">
        <v>0</v>
      </c>
      <c r="BL182" s="176">
        <v>0</v>
      </c>
      <c r="BM182" s="176">
        <v>0</v>
      </c>
      <c r="BN182" s="176">
        <v>0</v>
      </c>
      <c r="BO182" s="176">
        <v>0</v>
      </c>
      <c r="BP182" s="176">
        <v>0</v>
      </c>
      <c r="BQ182" s="176">
        <v>0</v>
      </c>
      <c r="BR182" s="176">
        <v>0</v>
      </c>
      <c r="BS182" s="176">
        <v>0</v>
      </c>
      <c r="BT182" s="176">
        <v>0</v>
      </c>
      <c r="BU182" s="176">
        <v>0</v>
      </c>
      <c r="BV182" s="176">
        <v>0</v>
      </c>
      <c r="BW182" s="176">
        <v>0</v>
      </c>
      <c r="BX182" s="176">
        <v>0</v>
      </c>
      <c r="BY182" s="176">
        <v>0</v>
      </c>
      <c r="BZ182" s="176">
        <v>0</v>
      </c>
      <c r="CA182" s="176">
        <v>0</v>
      </c>
      <c r="CB182" s="176">
        <v>0</v>
      </c>
      <c r="CC182" s="176">
        <v>0</v>
      </c>
      <c r="CD182" s="176">
        <v>0</v>
      </c>
      <c r="CE182" s="176">
        <v>0</v>
      </c>
      <c r="CF182" s="176">
        <v>0</v>
      </c>
      <c r="CG182" s="176">
        <v>0</v>
      </c>
      <c r="CH182" s="176">
        <v>0</v>
      </c>
      <c r="CI182" s="176">
        <v>0</v>
      </c>
      <c r="CJ182" s="176">
        <v>0</v>
      </c>
      <c r="CK182" s="176">
        <v>0</v>
      </c>
      <c r="CL182" s="176">
        <v>0</v>
      </c>
      <c r="CM182" s="176">
        <v>0</v>
      </c>
      <c r="CN182" s="176">
        <v>0</v>
      </c>
      <c r="CO182" s="176">
        <v>0</v>
      </c>
      <c r="CP182" s="176">
        <v>0</v>
      </c>
      <c r="CQ182" s="176">
        <v>0</v>
      </c>
      <c r="CR182" s="176">
        <v>0</v>
      </c>
      <c r="CS182" s="176">
        <v>0</v>
      </c>
      <c r="CT182" s="176">
        <v>0</v>
      </c>
      <c r="CU182" s="176">
        <v>0</v>
      </c>
      <c r="CV182">
        <v>0</v>
      </c>
      <c r="CW182">
        <v>0</v>
      </c>
      <c r="CX182">
        <v>0</v>
      </c>
      <c r="CY182">
        <v>0</v>
      </c>
    </row>
    <row r="183" spans="1:103" x14ac:dyDescent="0.3">
      <c r="A183" s="151">
        <v>568</v>
      </c>
      <c r="B183" s="176" t="s">
        <v>933</v>
      </c>
      <c r="C183" s="176"/>
      <c r="D183" s="176">
        <v>0</v>
      </c>
      <c r="E183" s="176">
        <v>0</v>
      </c>
      <c r="F183" s="176">
        <v>0</v>
      </c>
      <c r="G183" s="176"/>
      <c r="H183" s="176">
        <v>0</v>
      </c>
      <c r="I183" s="176">
        <v>0</v>
      </c>
      <c r="J183" s="176">
        <v>0</v>
      </c>
      <c r="K183" s="176">
        <v>0</v>
      </c>
      <c r="L183" s="176">
        <v>0</v>
      </c>
      <c r="M183" s="176">
        <v>0</v>
      </c>
      <c r="N183" s="176"/>
      <c r="O183" s="176">
        <v>0</v>
      </c>
      <c r="P183" s="176">
        <v>0</v>
      </c>
      <c r="Q183" s="176">
        <v>0</v>
      </c>
      <c r="R183" s="176">
        <v>0</v>
      </c>
      <c r="S183" s="176">
        <v>0</v>
      </c>
      <c r="T183" s="176"/>
      <c r="U183" s="176">
        <v>0</v>
      </c>
      <c r="V183" s="176">
        <v>0</v>
      </c>
      <c r="W183" s="176"/>
      <c r="X183" s="176">
        <v>0</v>
      </c>
      <c r="Y183" s="176">
        <v>0</v>
      </c>
      <c r="Z183" s="176">
        <v>0</v>
      </c>
      <c r="AA183" s="176">
        <v>0</v>
      </c>
      <c r="AB183" s="176">
        <v>0</v>
      </c>
      <c r="AC183" s="176">
        <v>0</v>
      </c>
      <c r="AD183" s="176">
        <v>0</v>
      </c>
      <c r="AE183" s="176">
        <v>0</v>
      </c>
      <c r="AF183" s="176">
        <v>0</v>
      </c>
      <c r="AG183" s="176">
        <v>0</v>
      </c>
      <c r="AH183" s="176">
        <v>0</v>
      </c>
      <c r="AI183" s="176">
        <v>0</v>
      </c>
      <c r="AJ183" s="176">
        <v>0</v>
      </c>
      <c r="AK183" s="176">
        <v>0</v>
      </c>
      <c r="AL183" s="176">
        <v>0</v>
      </c>
      <c r="AM183" s="176">
        <v>0</v>
      </c>
      <c r="AN183" s="176">
        <v>0</v>
      </c>
      <c r="AO183" s="176">
        <v>0</v>
      </c>
      <c r="AP183" s="176">
        <v>0</v>
      </c>
      <c r="AQ183" s="176">
        <v>0</v>
      </c>
      <c r="AR183" s="176">
        <v>0</v>
      </c>
      <c r="AS183" s="176">
        <v>0</v>
      </c>
      <c r="AT183" s="176">
        <v>0</v>
      </c>
      <c r="AU183" s="176">
        <v>0</v>
      </c>
      <c r="AV183" s="176">
        <v>0</v>
      </c>
      <c r="AW183" s="176">
        <v>0</v>
      </c>
      <c r="AX183" s="176">
        <v>0</v>
      </c>
      <c r="AY183" s="176"/>
      <c r="AZ183" s="176">
        <v>0</v>
      </c>
      <c r="BA183" s="176">
        <v>0</v>
      </c>
      <c r="BB183" s="176">
        <v>0</v>
      </c>
      <c r="BC183" s="176">
        <v>0</v>
      </c>
      <c r="BD183" s="176">
        <v>0</v>
      </c>
      <c r="BE183" s="176">
        <v>0</v>
      </c>
      <c r="BF183" s="176">
        <v>0</v>
      </c>
      <c r="BG183" s="176">
        <v>0</v>
      </c>
      <c r="BH183" s="176">
        <v>0</v>
      </c>
      <c r="BI183" s="176">
        <v>0</v>
      </c>
      <c r="BJ183" s="176">
        <v>0</v>
      </c>
      <c r="BK183" s="176">
        <v>0</v>
      </c>
      <c r="BL183" s="176">
        <v>0</v>
      </c>
      <c r="BM183" s="176">
        <v>0</v>
      </c>
      <c r="BN183" s="176">
        <v>0</v>
      </c>
      <c r="BO183" s="176">
        <v>0</v>
      </c>
      <c r="BP183" s="176">
        <v>0</v>
      </c>
      <c r="BQ183" s="176">
        <v>0</v>
      </c>
      <c r="BR183" s="176">
        <v>0</v>
      </c>
      <c r="BS183" s="176">
        <v>0</v>
      </c>
      <c r="BT183" s="176">
        <v>0</v>
      </c>
      <c r="BU183" s="176">
        <v>0</v>
      </c>
      <c r="BV183" s="176">
        <v>0</v>
      </c>
      <c r="BW183" s="176">
        <v>0</v>
      </c>
      <c r="BX183" s="176">
        <v>0</v>
      </c>
      <c r="BY183" s="176">
        <v>0</v>
      </c>
      <c r="BZ183" s="176">
        <v>0</v>
      </c>
      <c r="CA183" s="176">
        <v>0</v>
      </c>
      <c r="CB183" s="176">
        <v>0</v>
      </c>
      <c r="CC183" s="176">
        <v>0</v>
      </c>
      <c r="CD183" s="176">
        <v>0</v>
      </c>
      <c r="CE183" s="176">
        <v>0</v>
      </c>
      <c r="CF183" s="176">
        <v>0</v>
      </c>
      <c r="CG183" s="176">
        <v>0</v>
      </c>
      <c r="CH183" s="176">
        <v>0</v>
      </c>
      <c r="CI183" s="176">
        <v>0</v>
      </c>
      <c r="CJ183" s="176">
        <v>0</v>
      </c>
      <c r="CK183" s="176">
        <v>0</v>
      </c>
      <c r="CL183" s="176">
        <v>0</v>
      </c>
      <c r="CM183" s="176">
        <v>0</v>
      </c>
      <c r="CN183" s="176">
        <v>0</v>
      </c>
      <c r="CO183" s="176">
        <v>0</v>
      </c>
      <c r="CP183" s="176">
        <v>0</v>
      </c>
      <c r="CQ183" s="176">
        <v>0</v>
      </c>
      <c r="CR183" s="176">
        <v>0</v>
      </c>
      <c r="CS183" s="176">
        <v>0</v>
      </c>
      <c r="CT183" s="176">
        <v>0</v>
      </c>
      <c r="CU183" s="176">
        <v>0</v>
      </c>
      <c r="CV183">
        <v>0</v>
      </c>
      <c r="CW183">
        <v>0</v>
      </c>
      <c r="CX183">
        <v>0</v>
      </c>
      <c r="CY183">
        <v>0</v>
      </c>
    </row>
    <row r="184" spans="1:103" x14ac:dyDescent="0.3">
      <c r="A184" s="151">
        <v>569</v>
      </c>
      <c r="B184" s="176" t="s">
        <v>934</v>
      </c>
      <c r="C184" s="176"/>
      <c r="D184" s="176">
        <v>0</v>
      </c>
      <c r="E184" s="176">
        <v>0</v>
      </c>
      <c r="F184" s="176">
        <v>0</v>
      </c>
      <c r="G184" s="176"/>
      <c r="H184" s="176">
        <v>0</v>
      </c>
      <c r="I184" s="176">
        <v>0</v>
      </c>
      <c r="J184" s="176">
        <v>0</v>
      </c>
      <c r="K184" s="176">
        <v>0</v>
      </c>
      <c r="L184" s="176">
        <v>0</v>
      </c>
      <c r="M184" s="176">
        <v>0</v>
      </c>
      <c r="N184" s="176"/>
      <c r="O184" s="176">
        <v>0</v>
      </c>
      <c r="P184" s="176">
        <v>0</v>
      </c>
      <c r="Q184" s="176">
        <v>0</v>
      </c>
      <c r="R184" s="176">
        <v>0</v>
      </c>
      <c r="S184" s="176">
        <v>0</v>
      </c>
      <c r="T184" s="176"/>
      <c r="U184" s="176">
        <v>0</v>
      </c>
      <c r="V184" s="176">
        <v>0</v>
      </c>
      <c r="W184" s="176"/>
      <c r="X184" s="176">
        <v>0</v>
      </c>
      <c r="Y184" s="176">
        <v>0</v>
      </c>
      <c r="Z184" s="176">
        <v>0</v>
      </c>
      <c r="AA184" s="176">
        <v>0</v>
      </c>
      <c r="AB184" s="176">
        <v>0</v>
      </c>
      <c r="AC184" s="176">
        <v>0</v>
      </c>
      <c r="AD184" s="176">
        <v>0</v>
      </c>
      <c r="AE184" s="176">
        <v>0</v>
      </c>
      <c r="AF184" s="176">
        <v>0</v>
      </c>
      <c r="AG184" s="176">
        <v>0</v>
      </c>
      <c r="AH184" s="176">
        <v>0</v>
      </c>
      <c r="AI184" s="176">
        <v>0</v>
      </c>
      <c r="AJ184" s="176">
        <v>0</v>
      </c>
      <c r="AK184" s="176">
        <v>0</v>
      </c>
      <c r="AL184" s="176">
        <v>0</v>
      </c>
      <c r="AM184" s="176">
        <v>0</v>
      </c>
      <c r="AN184" s="176">
        <v>0</v>
      </c>
      <c r="AO184" s="176">
        <v>0</v>
      </c>
      <c r="AP184" s="176">
        <v>0</v>
      </c>
      <c r="AQ184" s="176">
        <v>0</v>
      </c>
      <c r="AR184" s="176">
        <v>0</v>
      </c>
      <c r="AS184" s="176">
        <v>0</v>
      </c>
      <c r="AT184" s="176">
        <v>0</v>
      </c>
      <c r="AU184" s="176">
        <v>0</v>
      </c>
      <c r="AV184" s="176">
        <v>0</v>
      </c>
      <c r="AW184" s="176">
        <v>0</v>
      </c>
      <c r="AX184" s="176">
        <v>0</v>
      </c>
      <c r="AY184" s="176"/>
      <c r="AZ184" s="176">
        <v>0</v>
      </c>
      <c r="BA184" s="176">
        <v>0</v>
      </c>
      <c r="BB184" s="176">
        <v>0</v>
      </c>
      <c r="BC184" s="176">
        <v>0</v>
      </c>
      <c r="BD184" s="176">
        <v>0</v>
      </c>
      <c r="BE184" s="176">
        <v>0</v>
      </c>
      <c r="BF184" s="176">
        <v>0</v>
      </c>
      <c r="BG184" s="176">
        <v>0</v>
      </c>
      <c r="BH184" s="176">
        <v>0</v>
      </c>
      <c r="BI184" s="176">
        <v>0</v>
      </c>
      <c r="BJ184" s="176">
        <v>0</v>
      </c>
      <c r="BK184" s="176">
        <v>0</v>
      </c>
      <c r="BL184" s="176">
        <v>0</v>
      </c>
      <c r="BM184" s="176">
        <v>0</v>
      </c>
      <c r="BN184" s="176">
        <v>0</v>
      </c>
      <c r="BO184" s="176">
        <v>0</v>
      </c>
      <c r="BP184" s="176">
        <v>0</v>
      </c>
      <c r="BQ184" s="176">
        <v>0</v>
      </c>
      <c r="BR184" s="176">
        <v>0</v>
      </c>
      <c r="BS184" s="176">
        <v>0</v>
      </c>
      <c r="BT184" s="176">
        <v>0</v>
      </c>
      <c r="BU184" s="176">
        <v>0</v>
      </c>
      <c r="BV184" s="176">
        <v>0</v>
      </c>
      <c r="BW184" s="176">
        <v>0</v>
      </c>
      <c r="BX184" s="176">
        <v>0</v>
      </c>
      <c r="BY184" s="176">
        <v>0</v>
      </c>
      <c r="BZ184" s="176">
        <v>0</v>
      </c>
      <c r="CA184" s="176">
        <v>0</v>
      </c>
      <c r="CB184" s="176">
        <v>0</v>
      </c>
      <c r="CC184" s="176">
        <v>0</v>
      </c>
      <c r="CD184" s="176">
        <v>0</v>
      </c>
      <c r="CE184" s="176">
        <v>0</v>
      </c>
      <c r="CF184" s="176">
        <v>0</v>
      </c>
      <c r="CG184" s="176">
        <v>0</v>
      </c>
      <c r="CH184" s="176">
        <v>0</v>
      </c>
      <c r="CI184" s="176">
        <v>0</v>
      </c>
      <c r="CJ184" s="176">
        <v>0</v>
      </c>
      <c r="CK184" s="176">
        <v>0</v>
      </c>
      <c r="CL184" s="176">
        <v>0</v>
      </c>
      <c r="CM184" s="176">
        <v>0</v>
      </c>
      <c r="CN184" s="176">
        <v>0</v>
      </c>
      <c r="CO184" s="176">
        <v>0</v>
      </c>
      <c r="CP184" s="176">
        <v>0</v>
      </c>
      <c r="CQ184" s="176">
        <v>0</v>
      </c>
      <c r="CR184" s="176">
        <v>0</v>
      </c>
      <c r="CS184" s="176">
        <v>0</v>
      </c>
      <c r="CT184" s="176">
        <v>0</v>
      </c>
      <c r="CU184" s="176">
        <v>0</v>
      </c>
      <c r="CV184">
        <v>0</v>
      </c>
      <c r="CW184">
        <v>0</v>
      </c>
      <c r="CX184">
        <v>0</v>
      </c>
      <c r="CY184">
        <v>0</v>
      </c>
    </row>
    <row r="185" spans="1:103" x14ac:dyDescent="0.3">
      <c r="A185" s="151">
        <v>571</v>
      </c>
      <c r="B185" s="176" t="s">
        <v>701</v>
      </c>
      <c r="C185" s="176"/>
      <c r="D185" s="176">
        <v>0</v>
      </c>
      <c r="E185" s="176">
        <v>0</v>
      </c>
      <c r="F185" s="176">
        <v>0</v>
      </c>
      <c r="G185" s="176"/>
      <c r="H185" s="176">
        <v>0</v>
      </c>
      <c r="I185" s="176">
        <v>0</v>
      </c>
      <c r="J185" s="176">
        <v>0</v>
      </c>
      <c r="K185" s="176">
        <v>0</v>
      </c>
      <c r="L185" s="176">
        <v>0</v>
      </c>
      <c r="M185" s="176">
        <v>0</v>
      </c>
      <c r="N185" s="176"/>
      <c r="O185" s="176">
        <v>0</v>
      </c>
      <c r="P185" s="176">
        <v>0</v>
      </c>
      <c r="Q185" s="176">
        <v>0</v>
      </c>
      <c r="R185" s="176">
        <v>0</v>
      </c>
      <c r="S185" s="176">
        <v>0</v>
      </c>
      <c r="T185" s="176"/>
      <c r="U185" s="176">
        <v>0</v>
      </c>
      <c r="V185" s="176">
        <v>0</v>
      </c>
      <c r="W185" s="176"/>
      <c r="X185" s="176">
        <v>0</v>
      </c>
      <c r="Y185" s="176">
        <v>0</v>
      </c>
      <c r="Z185" s="176">
        <v>0</v>
      </c>
      <c r="AA185" s="176">
        <v>0</v>
      </c>
      <c r="AB185" s="176">
        <v>0</v>
      </c>
      <c r="AC185" s="176">
        <v>0</v>
      </c>
      <c r="AD185" s="176">
        <v>0</v>
      </c>
      <c r="AE185" s="176">
        <v>0</v>
      </c>
      <c r="AF185" s="176">
        <v>0</v>
      </c>
      <c r="AG185" s="176">
        <v>0</v>
      </c>
      <c r="AH185" s="176">
        <v>0</v>
      </c>
      <c r="AI185" s="176">
        <v>0</v>
      </c>
      <c r="AJ185" s="176">
        <v>0</v>
      </c>
      <c r="AK185" s="176">
        <v>0</v>
      </c>
      <c r="AL185" s="176">
        <v>0</v>
      </c>
      <c r="AM185" s="176">
        <v>0</v>
      </c>
      <c r="AN185" s="176">
        <v>0</v>
      </c>
      <c r="AO185" s="176">
        <v>0</v>
      </c>
      <c r="AP185" s="176">
        <v>0</v>
      </c>
      <c r="AQ185" s="176">
        <v>0</v>
      </c>
      <c r="AR185" s="176">
        <v>0</v>
      </c>
      <c r="AS185" s="176">
        <v>0</v>
      </c>
      <c r="AT185" s="176">
        <v>0</v>
      </c>
      <c r="AU185" s="176">
        <v>0</v>
      </c>
      <c r="AV185" s="176">
        <v>0</v>
      </c>
      <c r="AW185" s="176">
        <v>0</v>
      </c>
      <c r="AX185" s="176">
        <v>0</v>
      </c>
      <c r="AY185" s="176"/>
      <c r="AZ185" s="176">
        <v>0</v>
      </c>
      <c r="BA185" s="176">
        <v>0</v>
      </c>
      <c r="BB185" s="176">
        <v>0</v>
      </c>
      <c r="BC185" s="176">
        <v>0</v>
      </c>
      <c r="BD185" s="176">
        <v>0</v>
      </c>
      <c r="BE185" s="176">
        <v>0</v>
      </c>
      <c r="BF185" s="176">
        <v>0</v>
      </c>
      <c r="BG185" s="176">
        <v>0</v>
      </c>
      <c r="BH185" s="176">
        <v>0</v>
      </c>
      <c r="BI185" s="176">
        <v>0</v>
      </c>
      <c r="BJ185" s="176">
        <v>0</v>
      </c>
      <c r="BK185" s="176">
        <v>0</v>
      </c>
      <c r="BL185" s="176">
        <v>0</v>
      </c>
      <c r="BM185" s="176">
        <v>0</v>
      </c>
      <c r="BN185" s="176">
        <v>0</v>
      </c>
      <c r="BO185" s="176">
        <v>0</v>
      </c>
      <c r="BP185" s="176">
        <v>0</v>
      </c>
      <c r="BQ185" s="176">
        <v>0</v>
      </c>
      <c r="BR185" s="176">
        <v>0</v>
      </c>
      <c r="BS185" s="176">
        <v>0</v>
      </c>
      <c r="BT185" s="176">
        <v>0</v>
      </c>
      <c r="BU185" s="176">
        <v>0</v>
      </c>
      <c r="BV185" s="176">
        <v>0</v>
      </c>
      <c r="BW185" s="176">
        <v>0</v>
      </c>
      <c r="BX185" s="176">
        <v>0</v>
      </c>
      <c r="BY185" s="176">
        <v>0</v>
      </c>
      <c r="BZ185" s="176">
        <v>0</v>
      </c>
      <c r="CA185" s="176">
        <v>0</v>
      </c>
      <c r="CB185" s="176">
        <v>0</v>
      </c>
      <c r="CC185" s="176">
        <v>0</v>
      </c>
      <c r="CD185" s="176">
        <v>0</v>
      </c>
      <c r="CE185" s="176">
        <v>0</v>
      </c>
      <c r="CF185" s="176">
        <v>0</v>
      </c>
      <c r="CG185" s="176">
        <v>0</v>
      </c>
      <c r="CH185" s="176">
        <v>0</v>
      </c>
      <c r="CI185" s="176">
        <v>0</v>
      </c>
      <c r="CJ185" s="176">
        <v>0</v>
      </c>
      <c r="CK185" s="176">
        <v>0</v>
      </c>
      <c r="CL185" s="176">
        <v>0</v>
      </c>
      <c r="CM185" s="176">
        <v>0</v>
      </c>
      <c r="CN185" s="176">
        <v>0</v>
      </c>
      <c r="CO185" s="176">
        <v>0</v>
      </c>
      <c r="CP185" s="176">
        <v>0</v>
      </c>
      <c r="CQ185" s="176">
        <v>0</v>
      </c>
      <c r="CR185" s="176">
        <v>0</v>
      </c>
      <c r="CS185" s="176">
        <v>0</v>
      </c>
      <c r="CT185" s="176">
        <v>0</v>
      </c>
      <c r="CU185" s="176">
        <v>0</v>
      </c>
      <c r="CV185">
        <v>0</v>
      </c>
      <c r="CW185">
        <v>0</v>
      </c>
      <c r="CX185">
        <v>0</v>
      </c>
      <c r="CY185">
        <v>0</v>
      </c>
    </row>
    <row r="186" spans="1:103" x14ac:dyDescent="0.3">
      <c r="A186" s="151">
        <v>572</v>
      </c>
      <c r="B186" s="176" t="s">
        <v>702</v>
      </c>
      <c r="C186" s="176"/>
      <c r="D186" s="176">
        <v>0</v>
      </c>
      <c r="E186" s="176">
        <v>0</v>
      </c>
      <c r="F186" s="176">
        <v>0</v>
      </c>
      <c r="G186" s="176"/>
      <c r="H186" s="176">
        <v>0</v>
      </c>
      <c r="I186" s="176">
        <v>0</v>
      </c>
      <c r="J186" s="176">
        <v>0</v>
      </c>
      <c r="K186" s="176">
        <v>0</v>
      </c>
      <c r="L186" s="176">
        <v>0</v>
      </c>
      <c r="M186" s="176">
        <v>0</v>
      </c>
      <c r="N186" s="176"/>
      <c r="O186" s="176">
        <v>0</v>
      </c>
      <c r="P186" s="176">
        <v>0</v>
      </c>
      <c r="Q186" s="176">
        <v>0</v>
      </c>
      <c r="R186" s="176">
        <v>0</v>
      </c>
      <c r="S186" s="176">
        <v>0</v>
      </c>
      <c r="T186" s="176"/>
      <c r="U186" s="176">
        <v>0</v>
      </c>
      <c r="V186" s="176">
        <v>0</v>
      </c>
      <c r="W186" s="176"/>
      <c r="X186" s="176">
        <v>0</v>
      </c>
      <c r="Y186" s="176">
        <v>0</v>
      </c>
      <c r="Z186" s="176">
        <v>0</v>
      </c>
      <c r="AA186" s="176">
        <v>0</v>
      </c>
      <c r="AB186" s="176">
        <v>0</v>
      </c>
      <c r="AC186" s="176">
        <v>0</v>
      </c>
      <c r="AD186" s="176">
        <v>0</v>
      </c>
      <c r="AE186" s="176">
        <v>0</v>
      </c>
      <c r="AF186" s="176">
        <v>0</v>
      </c>
      <c r="AG186" s="176">
        <v>0</v>
      </c>
      <c r="AH186" s="176">
        <v>0</v>
      </c>
      <c r="AI186" s="176">
        <v>0</v>
      </c>
      <c r="AJ186" s="176">
        <v>0</v>
      </c>
      <c r="AK186" s="176">
        <v>0</v>
      </c>
      <c r="AL186" s="176">
        <v>0</v>
      </c>
      <c r="AM186" s="176">
        <v>0</v>
      </c>
      <c r="AN186" s="176">
        <v>0</v>
      </c>
      <c r="AO186" s="176">
        <v>0</v>
      </c>
      <c r="AP186" s="176">
        <v>0</v>
      </c>
      <c r="AQ186" s="176">
        <v>0</v>
      </c>
      <c r="AR186" s="176">
        <v>0</v>
      </c>
      <c r="AS186" s="176">
        <v>0</v>
      </c>
      <c r="AT186" s="176">
        <v>0</v>
      </c>
      <c r="AU186" s="176">
        <v>0</v>
      </c>
      <c r="AV186" s="176">
        <v>0</v>
      </c>
      <c r="AW186" s="176">
        <v>0</v>
      </c>
      <c r="AX186" s="176">
        <v>0</v>
      </c>
      <c r="AY186" s="176"/>
      <c r="AZ186" s="176">
        <v>0</v>
      </c>
      <c r="BA186" s="176">
        <v>0</v>
      </c>
      <c r="BB186" s="176">
        <v>0</v>
      </c>
      <c r="BC186" s="176">
        <v>0</v>
      </c>
      <c r="BD186" s="176">
        <v>0</v>
      </c>
      <c r="BE186" s="176">
        <v>0</v>
      </c>
      <c r="BF186" s="176">
        <v>0</v>
      </c>
      <c r="BG186" s="176">
        <v>0</v>
      </c>
      <c r="BH186" s="176">
        <v>0</v>
      </c>
      <c r="BI186" s="176">
        <v>0</v>
      </c>
      <c r="BJ186" s="176">
        <v>0</v>
      </c>
      <c r="BK186" s="176">
        <v>0</v>
      </c>
      <c r="BL186" s="176">
        <v>0</v>
      </c>
      <c r="BM186" s="176">
        <v>0</v>
      </c>
      <c r="BN186" s="176">
        <v>0</v>
      </c>
      <c r="BO186" s="176">
        <v>0</v>
      </c>
      <c r="BP186" s="176">
        <v>0</v>
      </c>
      <c r="BQ186" s="176">
        <v>0</v>
      </c>
      <c r="BR186" s="176">
        <v>0</v>
      </c>
      <c r="BS186" s="176">
        <v>0</v>
      </c>
      <c r="BT186" s="176">
        <v>0</v>
      </c>
      <c r="BU186" s="176">
        <v>0</v>
      </c>
      <c r="BV186" s="176">
        <v>0</v>
      </c>
      <c r="BW186" s="176">
        <v>0</v>
      </c>
      <c r="BX186" s="176">
        <v>0</v>
      </c>
      <c r="BY186" s="176">
        <v>0</v>
      </c>
      <c r="BZ186" s="176">
        <v>0</v>
      </c>
      <c r="CA186" s="176">
        <v>0</v>
      </c>
      <c r="CB186" s="176">
        <v>0</v>
      </c>
      <c r="CC186" s="176">
        <v>0</v>
      </c>
      <c r="CD186" s="176">
        <v>0</v>
      </c>
      <c r="CE186" s="176">
        <v>0</v>
      </c>
      <c r="CF186" s="176">
        <v>0</v>
      </c>
      <c r="CG186" s="176">
        <v>0</v>
      </c>
      <c r="CH186" s="176">
        <v>0</v>
      </c>
      <c r="CI186" s="176">
        <v>0</v>
      </c>
      <c r="CJ186" s="176">
        <v>0</v>
      </c>
      <c r="CK186" s="176">
        <v>0</v>
      </c>
      <c r="CL186" s="176">
        <v>0</v>
      </c>
      <c r="CM186" s="176">
        <v>0</v>
      </c>
      <c r="CN186" s="176">
        <v>0</v>
      </c>
      <c r="CO186" s="176">
        <v>0</v>
      </c>
      <c r="CP186" s="176">
        <v>0</v>
      </c>
      <c r="CQ186" s="176">
        <v>0</v>
      </c>
      <c r="CR186" s="176">
        <v>0</v>
      </c>
      <c r="CS186" s="176">
        <v>0</v>
      </c>
      <c r="CT186" s="176">
        <v>0</v>
      </c>
      <c r="CU186" s="176">
        <v>0</v>
      </c>
      <c r="CV186">
        <v>0</v>
      </c>
      <c r="CW186">
        <v>0</v>
      </c>
      <c r="CX186">
        <v>0</v>
      </c>
      <c r="CY186">
        <v>0</v>
      </c>
    </row>
    <row r="187" spans="1:103" x14ac:dyDescent="0.3">
      <c r="A187" s="151">
        <v>573</v>
      </c>
      <c r="B187" s="176" t="s">
        <v>796</v>
      </c>
      <c r="C187" s="176"/>
      <c r="D187" s="176">
        <v>0</v>
      </c>
      <c r="E187" s="176">
        <v>0</v>
      </c>
      <c r="F187" s="176">
        <v>0</v>
      </c>
      <c r="G187" s="176"/>
      <c r="H187" s="176">
        <v>0</v>
      </c>
      <c r="I187" s="176">
        <v>0</v>
      </c>
      <c r="J187" s="176">
        <v>0</v>
      </c>
      <c r="K187" s="176">
        <v>0</v>
      </c>
      <c r="L187" s="176">
        <v>0</v>
      </c>
      <c r="M187" s="176">
        <v>0</v>
      </c>
      <c r="N187" s="176"/>
      <c r="O187" s="176">
        <v>0</v>
      </c>
      <c r="P187" s="176">
        <v>0</v>
      </c>
      <c r="Q187" s="176">
        <v>0</v>
      </c>
      <c r="R187" s="176">
        <v>0</v>
      </c>
      <c r="S187" s="176">
        <v>0</v>
      </c>
      <c r="T187" s="176"/>
      <c r="U187" s="176">
        <v>0</v>
      </c>
      <c r="V187" s="176">
        <v>0</v>
      </c>
      <c r="W187" s="176"/>
      <c r="X187" s="176">
        <v>0</v>
      </c>
      <c r="Y187" s="176">
        <v>0</v>
      </c>
      <c r="Z187" s="176">
        <v>0</v>
      </c>
      <c r="AA187" s="176">
        <v>0</v>
      </c>
      <c r="AB187" s="176">
        <v>0</v>
      </c>
      <c r="AC187" s="176">
        <v>0</v>
      </c>
      <c r="AD187" s="176">
        <v>0</v>
      </c>
      <c r="AE187" s="176">
        <v>0</v>
      </c>
      <c r="AF187" s="176">
        <v>0</v>
      </c>
      <c r="AG187" s="176">
        <v>0</v>
      </c>
      <c r="AH187" s="176">
        <v>0</v>
      </c>
      <c r="AI187" s="176">
        <v>0</v>
      </c>
      <c r="AJ187" s="176">
        <v>0</v>
      </c>
      <c r="AK187" s="176">
        <v>0</v>
      </c>
      <c r="AL187" s="176">
        <v>0</v>
      </c>
      <c r="AM187" s="176">
        <v>0</v>
      </c>
      <c r="AN187" s="176">
        <v>0</v>
      </c>
      <c r="AO187" s="176">
        <v>0</v>
      </c>
      <c r="AP187" s="176">
        <v>0</v>
      </c>
      <c r="AQ187" s="176">
        <v>0</v>
      </c>
      <c r="AR187" s="176">
        <v>0</v>
      </c>
      <c r="AS187" s="176">
        <v>0</v>
      </c>
      <c r="AT187" s="176">
        <v>0</v>
      </c>
      <c r="AU187" s="176">
        <v>0</v>
      </c>
      <c r="AV187" s="176">
        <v>0</v>
      </c>
      <c r="AW187" s="176">
        <v>0</v>
      </c>
      <c r="AX187" s="176">
        <v>0</v>
      </c>
      <c r="AY187" s="176"/>
      <c r="AZ187" s="176">
        <v>0</v>
      </c>
      <c r="BA187" s="176">
        <v>0</v>
      </c>
      <c r="BB187" s="176">
        <v>0</v>
      </c>
      <c r="BC187" s="176">
        <v>0</v>
      </c>
      <c r="BD187" s="176">
        <v>0</v>
      </c>
      <c r="BE187" s="176">
        <v>0</v>
      </c>
      <c r="BF187" s="176">
        <v>0</v>
      </c>
      <c r="BG187" s="176">
        <v>0</v>
      </c>
      <c r="BH187" s="176">
        <v>0</v>
      </c>
      <c r="BI187" s="176">
        <v>0</v>
      </c>
      <c r="BJ187" s="176">
        <v>0</v>
      </c>
      <c r="BK187" s="176">
        <v>0</v>
      </c>
      <c r="BL187" s="176">
        <v>0</v>
      </c>
      <c r="BM187" s="176">
        <v>0</v>
      </c>
      <c r="BN187" s="176">
        <v>0</v>
      </c>
      <c r="BO187" s="176">
        <v>0</v>
      </c>
      <c r="BP187" s="176">
        <v>0</v>
      </c>
      <c r="BQ187" s="176">
        <v>0</v>
      </c>
      <c r="BR187" s="176">
        <v>0</v>
      </c>
      <c r="BS187" s="176">
        <v>0</v>
      </c>
      <c r="BT187" s="176">
        <v>0</v>
      </c>
      <c r="BU187" s="176">
        <v>0</v>
      </c>
      <c r="BV187" s="176">
        <v>0</v>
      </c>
      <c r="BW187" s="176">
        <v>0</v>
      </c>
      <c r="BX187" s="176">
        <v>0</v>
      </c>
      <c r="BY187" s="176">
        <v>0</v>
      </c>
      <c r="BZ187" s="176">
        <v>0</v>
      </c>
      <c r="CA187" s="176">
        <v>0</v>
      </c>
      <c r="CB187" s="176">
        <v>0</v>
      </c>
      <c r="CC187" s="176">
        <v>0</v>
      </c>
      <c r="CD187" s="176">
        <v>0</v>
      </c>
      <c r="CE187" s="176">
        <v>0</v>
      </c>
      <c r="CF187" s="176">
        <v>0</v>
      </c>
      <c r="CG187" s="176">
        <v>0</v>
      </c>
      <c r="CH187" s="176">
        <v>0</v>
      </c>
      <c r="CI187" s="176">
        <v>0</v>
      </c>
      <c r="CJ187" s="176">
        <v>0</v>
      </c>
      <c r="CK187" s="176">
        <v>0</v>
      </c>
      <c r="CL187" s="176">
        <v>0</v>
      </c>
      <c r="CM187" s="176">
        <v>0</v>
      </c>
      <c r="CN187" s="176">
        <v>0</v>
      </c>
      <c r="CO187" s="176">
        <v>0</v>
      </c>
      <c r="CP187" s="176">
        <v>0</v>
      </c>
      <c r="CQ187" s="176">
        <v>0</v>
      </c>
      <c r="CR187" s="176">
        <v>0</v>
      </c>
      <c r="CS187" s="176">
        <v>0</v>
      </c>
      <c r="CT187" s="176">
        <v>0</v>
      </c>
      <c r="CU187" s="176">
        <v>0</v>
      </c>
      <c r="CV187">
        <v>0</v>
      </c>
      <c r="CW187">
        <v>0</v>
      </c>
      <c r="CX187">
        <v>0</v>
      </c>
      <c r="CY187">
        <v>0</v>
      </c>
    </row>
    <row r="188" spans="1:103" x14ac:dyDescent="0.3">
      <c r="A188" s="151">
        <v>575</v>
      </c>
      <c r="B188" s="176" t="s">
        <v>287</v>
      </c>
      <c r="C188" s="176"/>
      <c r="D188" s="176">
        <v>0</v>
      </c>
      <c r="E188" s="176">
        <v>16000</v>
      </c>
      <c r="F188" s="176">
        <v>0</v>
      </c>
      <c r="G188" s="176"/>
      <c r="H188" s="176">
        <v>0</v>
      </c>
      <c r="I188" s="176">
        <v>0</v>
      </c>
      <c r="J188" s="176">
        <v>1188068</v>
      </c>
      <c r="K188" s="176">
        <v>0</v>
      </c>
      <c r="L188" s="176">
        <v>0</v>
      </c>
      <c r="M188" s="176">
        <v>0</v>
      </c>
      <c r="N188" s="176"/>
      <c r="O188" s="176">
        <v>0</v>
      </c>
      <c r="P188" s="176">
        <v>0</v>
      </c>
      <c r="Q188" s="176">
        <v>0</v>
      </c>
      <c r="R188" s="176">
        <v>0</v>
      </c>
      <c r="S188" s="176">
        <v>0</v>
      </c>
      <c r="T188" s="176"/>
      <c r="U188" s="176">
        <v>0</v>
      </c>
      <c r="V188" s="176">
        <v>0</v>
      </c>
      <c r="W188" s="176"/>
      <c r="X188" s="176">
        <v>0</v>
      </c>
      <c r="Y188" s="176">
        <v>19993</v>
      </c>
      <c r="Z188" s="176">
        <v>0</v>
      </c>
      <c r="AA188" s="176">
        <v>0</v>
      </c>
      <c r="AB188" s="176">
        <v>0</v>
      </c>
      <c r="AC188" s="176">
        <v>137276</v>
      </c>
      <c r="AD188" s="176">
        <v>51360</v>
      </c>
      <c r="AE188" s="176">
        <v>0</v>
      </c>
      <c r="AF188" s="176">
        <v>0</v>
      </c>
      <c r="AG188" s="176">
        <v>0</v>
      </c>
      <c r="AH188" s="176">
        <v>0</v>
      </c>
      <c r="AI188" s="176">
        <v>0</v>
      </c>
      <c r="AJ188" s="176">
        <v>0</v>
      </c>
      <c r="AK188" s="176">
        <v>0</v>
      </c>
      <c r="AL188" s="176">
        <v>152313</v>
      </c>
      <c r="AM188" s="176">
        <v>0</v>
      </c>
      <c r="AN188" s="176">
        <v>0</v>
      </c>
      <c r="AO188" s="176">
        <v>0</v>
      </c>
      <c r="AP188" s="176">
        <v>482247</v>
      </c>
      <c r="AQ188" s="176">
        <v>255880</v>
      </c>
      <c r="AR188" s="176">
        <v>32553745</v>
      </c>
      <c r="AS188" s="176">
        <v>0</v>
      </c>
      <c r="AT188" s="176">
        <v>0</v>
      </c>
      <c r="AU188" s="176">
        <v>0</v>
      </c>
      <c r="AV188" s="176">
        <v>0</v>
      </c>
      <c r="AW188" s="176">
        <v>0</v>
      </c>
      <c r="AX188" s="176">
        <v>0</v>
      </c>
      <c r="AY188" s="176"/>
      <c r="AZ188" s="176">
        <v>0</v>
      </c>
      <c r="BA188" s="176">
        <v>0</v>
      </c>
      <c r="BB188" s="176">
        <v>70448</v>
      </c>
      <c r="BC188" s="176">
        <v>0</v>
      </c>
      <c r="BD188" s="176">
        <v>0</v>
      </c>
      <c r="BE188" s="176">
        <v>0</v>
      </c>
      <c r="BF188" s="176">
        <v>0</v>
      </c>
      <c r="BG188" s="176">
        <v>0</v>
      </c>
      <c r="BH188" s="176">
        <v>0</v>
      </c>
      <c r="BI188" s="176">
        <v>1512873</v>
      </c>
      <c r="BJ188" s="176">
        <v>992149</v>
      </c>
      <c r="BK188" s="176">
        <v>0</v>
      </c>
      <c r="BL188" s="176">
        <v>0</v>
      </c>
      <c r="BM188" s="176">
        <v>0</v>
      </c>
      <c r="BN188" s="176">
        <v>0</v>
      </c>
      <c r="BO188" s="176">
        <v>2315674</v>
      </c>
      <c r="BP188" s="176">
        <v>0</v>
      </c>
      <c r="BQ188" s="176">
        <v>0</v>
      </c>
      <c r="BR188" s="176">
        <v>0</v>
      </c>
      <c r="BS188" s="176">
        <v>0</v>
      </c>
      <c r="BT188" s="176">
        <v>0</v>
      </c>
      <c r="BU188" s="176">
        <v>0</v>
      </c>
      <c r="BV188" s="176">
        <v>287073</v>
      </c>
      <c r="BW188" s="176">
        <v>0</v>
      </c>
      <c r="BX188" s="176">
        <v>0</v>
      </c>
      <c r="BY188" s="176">
        <v>0</v>
      </c>
      <c r="BZ188" s="176">
        <v>0</v>
      </c>
      <c r="CA188" s="176">
        <v>0</v>
      </c>
      <c r="CB188" s="176">
        <v>0</v>
      </c>
      <c r="CC188" s="176">
        <v>0</v>
      </c>
      <c r="CD188" s="176">
        <v>0</v>
      </c>
      <c r="CE188" s="176">
        <v>923516</v>
      </c>
      <c r="CF188" s="176">
        <v>0</v>
      </c>
      <c r="CG188" s="176">
        <v>0</v>
      </c>
      <c r="CH188" s="176">
        <v>0</v>
      </c>
      <c r="CI188" s="176">
        <v>2087775</v>
      </c>
      <c r="CJ188" s="176">
        <v>0</v>
      </c>
      <c r="CK188" s="176">
        <v>658221</v>
      </c>
      <c r="CL188" s="176">
        <v>410499</v>
      </c>
      <c r="CM188" s="176">
        <v>0</v>
      </c>
      <c r="CN188" s="176">
        <v>0</v>
      </c>
      <c r="CO188" s="176">
        <v>825231</v>
      </c>
      <c r="CP188" s="176">
        <v>0</v>
      </c>
      <c r="CQ188" s="176">
        <v>0</v>
      </c>
      <c r="CR188" s="176">
        <v>0</v>
      </c>
      <c r="CS188" s="176">
        <v>8614</v>
      </c>
      <c r="CT188" s="176">
        <v>0</v>
      </c>
      <c r="CU188" s="176">
        <v>0</v>
      </c>
      <c r="CV188">
        <v>400000</v>
      </c>
      <c r="CW188">
        <v>0</v>
      </c>
      <c r="CX188">
        <v>55954</v>
      </c>
      <c r="CY188">
        <v>4940</v>
      </c>
    </row>
    <row r="189" spans="1:103" s="590" customFormat="1" x14ac:dyDescent="0.3">
      <c r="A189" s="589">
        <v>576</v>
      </c>
      <c r="B189" s="590" t="s">
        <v>288</v>
      </c>
      <c r="D189" s="590">
        <v>0</v>
      </c>
      <c r="E189" s="590">
        <v>0</v>
      </c>
      <c r="F189" s="590">
        <v>0</v>
      </c>
      <c r="H189" s="590">
        <v>0</v>
      </c>
      <c r="I189" s="590">
        <v>0</v>
      </c>
      <c r="J189" s="590">
        <v>0</v>
      </c>
      <c r="K189" s="590">
        <v>0</v>
      </c>
      <c r="L189" s="590">
        <v>0</v>
      </c>
      <c r="M189" s="590">
        <v>0</v>
      </c>
      <c r="O189" s="590">
        <v>0</v>
      </c>
      <c r="P189" s="590">
        <v>0</v>
      </c>
      <c r="Q189" s="590">
        <v>0</v>
      </c>
      <c r="R189" s="590">
        <v>0</v>
      </c>
      <c r="S189" s="590">
        <v>0</v>
      </c>
      <c r="U189" s="590">
        <v>0</v>
      </c>
      <c r="V189" s="590">
        <v>0</v>
      </c>
      <c r="X189" s="590">
        <v>0</v>
      </c>
      <c r="Y189" s="590">
        <v>0</v>
      </c>
      <c r="Z189" s="590">
        <v>0</v>
      </c>
      <c r="AA189" s="590">
        <v>0</v>
      </c>
      <c r="AB189" s="590">
        <v>0</v>
      </c>
      <c r="AC189" s="590">
        <v>0</v>
      </c>
      <c r="AD189" s="590">
        <v>0</v>
      </c>
      <c r="AE189" s="590">
        <v>295155</v>
      </c>
      <c r="AF189" s="590">
        <v>0</v>
      </c>
      <c r="AG189" s="590">
        <v>0</v>
      </c>
      <c r="AH189" s="590">
        <v>0</v>
      </c>
      <c r="AI189" s="590">
        <v>0</v>
      </c>
      <c r="AJ189" s="590">
        <v>0</v>
      </c>
      <c r="AK189" s="590">
        <v>0</v>
      </c>
      <c r="AL189" s="590">
        <v>0</v>
      </c>
      <c r="AM189" s="590">
        <v>0</v>
      </c>
      <c r="AN189" s="590">
        <v>0</v>
      </c>
      <c r="AO189" s="590">
        <v>0</v>
      </c>
      <c r="AP189" s="590">
        <v>0</v>
      </c>
      <c r="AQ189" s="590">
        <v>0</v>
      </c>
      <c r="AR189" s="590">
        <v>0</v>
      </c>
      <c r="AS189" s="590">
        <v>0</v>
      </c>
      <c r="AT189" s="590">
        <v>2336249</v>
      </c>
      <c r="AU189" s="590">
        <v>0</v>
      </c>
      <c r="AV189" s="590">
        <v>0</v>
      </c>
      <c r="AW189" s="590">
        <v>0</v>
      </c>
      <c r="AX189" s="590">
        <v>0</v>
      </c>
      <c r="AZ189" s="590">
        <v>0</v>
      </c>
      <c r="BA189" s="590">
        <v>0</v>
      </c>
      <c r="BB189" s="590">
        <v>0</v>
      </c>
      <c r="BC189" s="590">
        <v>0</v>
      </c>
      <c r="BD189" s="590">
        <v>0</v>
      </c>
      <c r="BE189" s="590">
        <v>0</v>
      </c>
      <c r="BF189" s="590">
        <v>0</v>
      </c>
      <c r="BG189" s="590">
        <v>0</v>
      </c>
      <c r="BH189" s="590">
        <v>1337328</v>
      </c>
      <c r="BI189" s="590">
        <v>0</v>
      </c>
      <c r="BJ189" s="590">
        <v>0</v>
      </c>
      <c r="BK189" s="590">
        <v>0</v>
      </c>
      <c r="BL189" s="590">
        <v>0</v>
      </c>
      <c r="BM189" s="590">
        <v>25307</v>
      </c>
      <c r="BN189" s="590">
        <v>0</v>
      </c>
      <c r="BO189" s="590">
        <v>0</v>
      </c>
      <c r="BP189" s="590">
        <v>0</v>
      </c>
      <c r="BQ189" s="590">
        <v>0</v>
      </c>
      <c r="BR189" s="590">
        <v>0</v>
      </c>
      <c r="BS189" s="590">
        <v>0</v>
      </c>
      <c r="BT189" s="590">
        <v>0</v>
      </c>
      <c r="BU189" s="590">
        <v>0</v>
      </c>
      <c r="BV189" s="590">
        <v>0</v>
      </c>
      <c r="BW189" s="590">
        <v>0</v>
      </c>
      <c r="BX189" s="590">
        <v>0</v>
      </c>
      <c r="BY189" s="590">
        <v>0</v>
      </c>
      <c r="BZ189" s="590">
        <v>0</v>
      </c>
      <c r="CA189" s="590">
        <v>0</v>
      </c>
      <c r="CB189" s="590">
        <v>0</v>
      </c>
      <c r="CC189" s="590">
        <v>539137</v>
      </c>
      <c r="CD189" s="590">
        <v>0</v>
      </c>
      <c r="CE189" s="590">
        <v>0</v>
      </c>
      <c r="CF189" s="590">
        <v>0</v>
      </c>
      <c r="CG189" s="590">
        <v>0</v>
      </c>
      <c r="CH189" s="590">
        <v>0</v>
      </c>
      <c r="CI189" s="590">
        <v>0</v>
      </c>
      <c r="CJ189" s="590">
        <v>0</v>
      </c>
      <c r="CK189" s="590">
        <v>0</v>
      </c>
      <c r="CL189" s="590">
        <v>0</v>
      </c>
      <c r="CM189" s="590">
        <v>0</v>
      </c>
      <c r="CN189" s="590">
        <v>0</v>
      </c>
      <c r="CO189" s="590">
        <v>0</v>
      </c>
      <c r="CP189" s="590">
        <v>0</v>
      </c>
      <c r="CQ189" s="590">
        <v>0</v>
      </c>
      <c r="CR189" s="590">
        <v>0</v>
      </c>
      <c r="CS189" s="590">
        <v>0</v>
      </c>
      <c r="CT189" s="590">
        <v>0</v>
      </c>
      <c r="CU189" s="590">
        <v>0</v>
      </c>
      <c r="CV189" s="590">
        <v>0</v>
      </c>
      <c r="CW189" s="590">
        <v>185512</v>
      </c>
      <c r="CX189" s="590">
        <v>0</v>
      </c>
      <c r="CY189" s="590">
        <v>0</v>
      </c>
    </row>
    <row r="190" spans="1:103" s="596" customFormat="1" x14ac:dyDescent="0.3">
      <c r="A190" s="595">
        <v>577</v>
      </c>
      <c r="B190" s="596" t="s">
        <v>935</v>
      </c>
      <c r="D190" s="596">
        <v>1</v>
      </c>
      <c r="E190" s="596">
        <v>2</v>
      </c>
      <c r="F190" s="596">
        <v>2</v>
      </c>
      <c r="H190" s="596">
        <v>2</v>
      </c>
      <c r="I190" s="596">
        <v>2</v>
      </c>
      <c r="J190" s="596">
        <v>2</v>
      </c>
      <c r="K190" s="596">
        <v>2</v>
      </c>
      <c r="L190" s="596">
        <v>1</v>
      </c>
      <c r="M190" s="596">
        <v>2</v>
      </c>
      <c r="N190" s="596">
        <v>1</v>
      </c>
      <c r="O190" s="596">
        <v>1</v>
      </c>
      <c r="P190" s="596">
        <v>2</v>
      </c>
      <c r="Q190" s="596">
        <v>2</v>
      </c>
      <c r="R190" s="596">
        <v>2</v>
      </c>
      <c r="S190" s="596">
        <v>2</v>
      </c>
      <c r="U190" s="596">
        <v>2</v>
      </c>
      <c r="V190" s="596">
        <v>2</v>
      </c>
      <c r="X190" s="596">
        <v>2</v>
      </c>
      <c r="Y190" s="596">
        <v>2</v>
      </c>
      <c r="Z190" s="596">
        <v>2</v>
      </c>
      <c r="AA190" s="596">
        <v>2</v>
      </c>
      <c r="AB190" s="596">
        <v>2</v>
      </c>
      <c r="AC190" s="596">
        <v>2</v>
      </c>
      <c r="AD190" s="596">
        <v>2</v>
      </c>
      <c r="AE190" s="596">
        <v>2</v>
      </c>
      <c r="AF190" s="596">
        <v>2</v>
      </c>
      <c r="AG190" s="596">
        <v>2</v>
      </c>
      <c r="AH190" s="596">
        <v>2</v>
      </c>
      <c r="AI190" s="596">
        <v>2</v>
      </c>
      <c r="AJ190" s="596">
        <v>2</v>
      </c>
      <c r="AK190" s="596">
        <v>2</v>
      </c>
      <c r="AL190" s="596">
        <v>2</v>
      </c>
      <c r="AM190" s="596">
        <v>2</v>
      </c>
      <c r="AO190" s="596">
        <v>2</v>
      </c>
      <c r="AQ190" s="596">
        <v>2</v>
      </c>
      <c r="AS190" s="596">
        <v>2</v>
      </c>
      <c r="AT190" s="596">
        <v>2</v>
      </c>
      <c r="AU190" s="596">
        <v>2</v>
      </c>
      <c r="AV190" s="596">
        <v>2</v>
      </c>
      <c r="AW190" s="596">
        <v>2</v>
      </c>
      <c r="AX190" s="596">
        <v>2</v>
      </c>
      <c r="AZ190" s="596">
        <v>2</v>
      </c>
      <c r="BA190" s="596">
        <v>2</v>
      </c>
      <c r="BB190" s="596">
        <v>2</v>
      </c>
      <c r="BC190" s="596">
        <v>2</v>
      </c>
      <c r="BD190" s="596">
        <v>2</v>
      </c>
      <c r="BE190" s="596">
        <v>2</v>
      </c>
      <c r="BF190" s="596">
        <v>2</v>
      </c>
      <c r="BH190" s="596">
        <v>2</v>
      </c>
      <c r="BI190" s="596">
        <v>2</v>
      </c>
      <c r="BJ190" s="596">
        <v>2</v>
      </c>
      <c r="BK190" s="596">
        <v>1</v>
      </c>
      <c r="BL190" s="596">
        <v>2</v>
      </c>
      <c r="BM190" s="596">
        <v>2</v>
      </c>
      <c r="BN190" s="596">
        <v>2</v>
      </c>
      <c r="BO190" s="596">
        <v>2</v>
      </c>
      <c r="BP190" s="596">
        <v>2</v>
      </c>
      <c r="BQ190" s="596">
        <v>2</v>
      </c>
      <c r="BR190" s="596">
        <v>2</v>
      </c>
      <c r="BT190" s="596">
        <v>2</v>
      </c>
      <c r="BU190" s="596">
        <v>2</v>
      </c>
      <c r="BV190" s="596">
        <v>2</v>
      </c>
      <c r="BW190" s="596">
        <v>1</v>
      </c>
      <c r="BX190" s="596">
        <v>2</v>
      </c>
      <c r="BY190" s="596">
        <v>2</v>
      </c>
      <c r="BZ190" s="596">
        <v>2</v>
      </c>
      <c r="CA190" s="596">
        <v>2</v>
      </c>
      <c r="CB190" s="596">
        <v>2</v>
      </c>
      <c r="CC190" s="596">
        <v>2</v>
      </c>
      <c r="CD190" s="596">
        <v>2</v>
      </c>
      <c r="CE190" s="596">
        <v>2</v>
      </c>
      <c r="CF190" s="596">
        <v>2</v>
      </c>
      <c r="CG190" s="596">
        <v>2</v>
      </c>
      <c r="CH190" s="596">
        <v>2</v>
      </c>
      <c r="CI190" s="596">
        <v>2</v>
      </c>
      <c r="CJ190" s="596">
        <v>2</v>
      </c>
      <c r="CK190" s="596">
        <v>2</v>
      </c>
      <c r="CL190" s="596">
        <v>2</v>
      </c>
      <c r="CM190" s="596">
        <v>2</v>
      </c>
      <c r="CN190" s="596">
        <v>2</v>
      </c>
      <c r="CO190" s="596">
        <v>2</v>
      </c>
      <c r="CP190" s="596">
        <v>2</v>
      </c>
      <c r="CQ190" s="596">
        <v>2</v>
      </c>
      <c r="CR190" s="596">
        <v>2</v>
      </c>
      <c r="CS190" s="596">
        <v>1</v>
      </c>
      <c r="CT190" s="596">
        <v>2</v>
      </c>
      <c r="CU190" s="596">
        <v>2</v>
      </c>
      <c r="CV190" s="596">
        <v>2</v>
      </c>
      <c r="CW190" s="596">
        <v>2</v>
      </c>
      <c r="CX190" s="596">
        <v>2</v>
      </c>
      <c r="CY190" s="596">
        <v>2</v>
      </c>
    </row>
    <row r="191" spans="1:103" x14ac:dyDescent="0.3">
      <c r="A191" s="151">
        <v>578</v>
      </c>
      <c r="B191" s="176" t="s">
        <v>936</v>
      </c>
      <c r="C191" s="176"/>
      <c r="D191" s="176">
        <v>0</v>
      </c>
      <c r="E191" s="176">
        <v>0</v>
      </c>
      <c r="F191" s="176">
        <v>0</v>
      </c>
      <c r="G191" s="176"/>
      <c r="H191" s="176">
        <v>0</v>
      </c>
      <c r="I191" s="176">
        <v>0</v>
      </c>
      <c r="J191" s="176">
        <v>0</v>
      </c>
      <c r="K191" s="176">
        <v>0</v>
      </c>
      <c r="L191" s="176">
        <v>0</v>
      </c>
      <c r="M191" s="176">
        <v>0</v>
      </c>
      <c r="N191" s="176"/>
      <c r="O191" s="176">
        <v>0</v>
      </c>
      <c r="P191" s="176">
        <v>0</v>
      </c>
      <c r="Q191" s="176">
        <v>0</v>
      </c>
      <c r="R191" s="176">
        <v>0</v>
      </c>
      <c r="S191" s="176">
        <v>0</v>
      </c>
      <c r="T191" s="176"/>
      <c r="U191" s="176">
        <v>0</v>
      </c>
      <c r="V191" s="176">
        <v>0</v>
      </c>
      <c r="W191" s="176"/>
      <c r="X191" s="176">
        <v>0</v>
      </c>
      <c r="Y191" s="176">
        <v>0</v>
      </c>
      <c r="Z191" s="176">
        <v>0</v>
      </c>
      <c r="AA191" s="176">
        <v>0</v>
      </c>
      <c r="AB191" s="176">
        <v>0</v>
      </c>
      <c r="AC191" s="176">
        <v>0</v>
      </c>
      <c r="AD191" s="176">
        <v>0</v>
      </c>
      <c r="AE191" s="176">
        <v>0</v>
      </c>
      <c r="AF191" s="176">
        <v>0</v>
      </c>
      <c r="AG191" s="176">
        <v>0</v>
      </c>
      <c r="AH191" s="176">
        <v>0</v>
      </c>
      <c r="AI191" s="176">
        <v>0</v>
      </c>
      <c r="AJ191" s="176">
        <v>0</v>
      </c>
      <c r="AK191" s="176">
        <v>0</v>
      </c>
      <c r="AL191" s="176">
        <v>0</v>
      </c>
      <c r="AM191" s="176">
        <v>0</v>
      </c>
      <c r="AN191" s="176">
        <v>0</v>
      </c>
      <c r="AO191" s="176">
        <v>0</v>
      </c>
      <c r="AP191" s="176">
        <v>0</v>
      </c>
      <c r="AQ191" s="176">
        <v>0</v>
      </c>
      <c r="AR191" s="176">
        <v>0</v>
      </c>
      <c r="AS191" s="176">
        <v>0</v>
      </c>
      <c r="AT191" s="176">
        <v>0</v>
      </c>
      <c r="AU191" s="176">
        <v>0</v>
      </c>
      <c r="AV191" s="176">
        <v>0</v>
      </c>
      <c r="AW191" s="176">
        <v>0</v>
      </c>
      <c r="AX191" s="176">
        <v>0</v>
      </c>
      <c r="AY191" s="176"/>
      <c r="AZ191" s="176">
        <v>0</v>
      </c>
      <c r="BA191" s="176">
        <v>0</v>
      </c>
      <c r="BB191" s="176">
        <v>0</v>
      </c>
      <c r="BC191" s="176">
        <v>0</v>
      </c>
      <c r="BD191" s="176">
        <v>0</v>
      </c>
      <c r="BE191" s="176">
        <v>0</v>
      </c>
      <c r="BF191" s="176">
        <v>0</v>
      </c>
      <c r="BG191" s="176">
        <v>0</v>
      </c>
      <c r="BH191" s="176">
        <v>0</v>
      </c>
      <c r="BI191" s="176">
        <v>0</v>
      </c>
      <c r="BJ191" s="176">
        <v>0</v>
      </c>
      <c r="BK191" s="176">
        <v>0</v>
      </c>
      <c r="BL191" s="176">
        <v>0</v>
      </c>
      <c r="BM191" s="176">
        <v>0</v>
      </c>
      <c r="BN191" s="176">
        <v>0</v>
      </c>
      <c r="BO191" s="176">
        <v>0</v>
      </c>
      <c r="BP191" s="176">
        <v>0</v>
      </c>
      <c r="BQ191" s="176">
        <v>0</v>
      </c>
      <c r="BR191" s="176">
        <v>0</v>
      </c>
      <c r="BS191" s="176">
        <v>0</v>
      </c>
      <c r="BT191" s="176">
        <v>0</v>
      </c>
      <c r="BU191" s="176">
        <v>0</v>
      </c>
      <c r="BV191" s="176">
        <v>0</v>
      </c>
      <c r="BW191" s="176">
        <v>0</v>
      </c>
      <c r="BX191" s="176">
        <v>0</v>
      </c>
      <c r="BY191" s="176">
        <v>0</v>
      </c>
      <c r="BZ191" s="176">
        <v>0</v>
      </c>
      <c r="CA191" s="176">
        <v>0</v>
      </c>
      <c r="CB191" s="176">
        <v>0</v>
      </c>
      <c r="CC191" s="176">
        <v>0</v>
      </c>
      <c r="CD191" s="176">
        <v>0</v>
      </c>
      <c r="CE191" s="176">
        <v>0</v>
      </c>
      <c r="CF191" s="176">
        <v>0</v>
      </c>
      <c r="CG191" s="176">
        <v>0</v>
      </c>
      <c r="CH191" s="176">
        <v>0</v>
      </c>
      <c r="CI191" s="176">
        <v>0</v>
      </c>
      <c r="CJ191" s="176">
        <v>0</v>
      </c>
      <c r="CK191" s="176">
        <v>0</v>
      </c>
      <c r="CL191" s="176">
        <v>0</v>
      </c>
      <c r="CM191" s="176">
        <v>0</v>
      </c>
      <c r="CN191" s="176">
        <v>0</v>
      </c>
      <c r="CO191" s="176">
        <v>0</v>
      </c>
      <c r="CP191" s="176">
        <v>0</v>
      </c>
      <c r="CQ191" s="176">
        <v>0</v>
      </c>
      <c r="CR191" s="176">
        <v>0</v>
      </c>
      <c r="CS191" s="176">
        <v>0</v>
      </c>
      <c r="CT191" s="176">
        <v>0</v>
      </c>
      <c r="CU191" s="176">
        <v>0</v>
      </c>
      <c r="CV191">
        <v>0</v>
      </c>
      <c r="CW191">
        <v>0</v>
      </c>
      <c r="CX191">
        <v>0</v>
      </c>
      <c r="CY191">
        <v>0</v>
      </c>
    </row>
    <row r="192" spans="1:103" x14ac:dyDescent="0.3">
      <c r="A192" s="151">
        <v>579</v>
      </c>
      <c r="B192" s="176" t="s">
        <v>937</v>
      </c>
      <c r="C192" s="176"/>
      <c r="D192" s="176">
        <v>0</v>
      </c>
      <c r="E192" s="176">
        <v>0</v>
      </c>
      <c r="F192" s="176">
        <v>0</v>
      </c>
      <c r="G192" s="176"/>
      <c r="H192" s="176">
        <v>0</v>
      </c>
      <c r="I192" s="176">
        <v>0</v>
      </c>
      <c r="J192" s="176">
        <v>0</v>
      </c>
      <c r="K192" s="176">
        <v>0</v>
      </c>
      <c r="L192" s="176">
        <v>0</v>
      </c>
      <c r="M192" s="176">
        <v>0</v>
      </c>
      <c r="N192" s="176"/>
      <c r="O192" s="176">
        <v>0</v>
      </c>
      <c r="P192" s="176">
        <v>0</v>
      </c>
      <c r="Q192" s="176">
        <v>0</v>
      </c>
      <c r="R192" s="176">
        <v>0</v>
      </c>
      <c r="S192" s="176">
        <v>0</v>
      </c>
      <c r="T192" s="176"/>
      <c r="U192" s="176">
        <v>0</v>
      </c>
      <c r="V192" s="176">
        <v>0</v>
      </c>
      <c r="W192" s="176"/>
      <c r="X192" s="176">
        <v>0</v>
      </c>
      <c r="Y192" s="176">
        <v>0</v>
      </c>
      <c r="Z192" s="176">
        <v>0</v>
      </c>
      <c r="AA192" s="176">
        <v>0</v>
      </c>
      <c r="AB192" s="176">
        <v>0</v>
      </c>
      <c r="AC192" s="176">
        <v>0</v>
      </c>
      <c r="AD192" s="176">
        <v>0</v>
      </c>
      <c r="AE192" s="176">
        <v>0</v>
      </c>
      <c r="AF192" s="176">
        <v>0</v>
      </c>
      <c r="AG192" s="176">
        <v>0</v>
      </c>
      <c r="AH192" s="176">
        <v>0</v>
      </c>
      <c r="AI192" s="176">
        <v>0</v>
      </c>
      <c r="AJ192" s="176">
        <v>0</v>
      </c>
      <c r="AK192" s="176">
        <v>0</v>
      </c>
      <c r="AL192" s="176">
        <v>0</v>
      </c>
      <c r="AM192" s="176">
        <v>0</v>
      </c>
      <c r="AN192" s="176">
        <v>0</v>
      </c>
      <c r="AO192" s="176">
        <v>0</v>
      </c>
      <c r="AP192" s="176">
        <v>0</v>
      </c>
      <c r="AQ192" s="176">
        <v>0</v>
      </c>
      <c r="AR192" s="176">
        <v>0</v>
      </c>
      <c r="AS192" s="176">
        <v>0</v>
      </c>
      <c r="AT192" s="176">
        <v>0</v>
      </c>
      <c r="AU192" s="176">
        <v>0</v>
      </c>
      <c r="AV192" s="176">
        <v>0</v>
      </c>
      <c r="AW192" s="176">
        <v>0</v>
      </c>
      <c r="AX192" s="176">
        <v>0</v>
      </c>
      <c r="AY192" s="176"/>
      <c r="AZ192" s="176">
        <v>0</v>
      </c>
      <c r="BA192" s="176">
        <v>0</v>
      </c>
      <c r="BB192" s="176">
        <v>0</v>
      </c>
      <c r="BC192" s="176">
        <v>0</v>
      </c>
      <c r="BD192" s="176">
        <v>0</v>
      </c>
      <c r="BE192" s="176">
        <v>0</v>
      </c>
      <c r="BF192" s="176">
        <v>0</v>
      </c>
      <c r="BG192" s="176">
        <v>0</v>
      </c>
      <c r="BH192" s="176">
        <v>0</v>
      </c>
      <c r="BI192" s="176">
        <v>0</v>
      </c>
      <c r="BJ192" s="176">
        <v>0</v>
      </c>
      <c r="BK192" s="176">
        <v>0</v>
      </c>
      <c r="BL192" s="176">
        <v>0</v>
      </c>
      <c r="BM192" s="176">
        <v>0</v>
      </c>
      <c r="BN192" s="176">
        <v>10190000</v>
      </c>
      <c r="BO192" s="176">
        <v>0</v>
      </c>
      <c r="BP192" s="176">
        <v>0</v>
      </c>
      <c r="BQ192" s="176">
        <v>0</v>
      </c>
      <c r="BR192" s="176">
        <v>0</v>
      </c>
      <c r="BS192" s="176">
        <v>0</v>
      </c>
      <c r="BT192" s="176">
        <v>0</v>
      </c>
      <c r="BU192" s="176">
        <v>0</v>
      </c>
      <c r="BV192" s="176">
        <v>0</v>
      </c>
      <c r="BW192" s="176">
        <v>0</v>
      </c>
      <c r="BX192" s="176">
        <v>0</v>
      </c>
      <c r="BY192" s="176">
        <v>0</v>
      </c>
      <c r="BZ192" s="176">
        <v>0</v>
      </c>
      <c r="CA192" s="176">
        <v>0</v>
      </c>
      <c r="CB192" s="176">
        <v>0</v>
      </c>
      <c r="CC192" s="176">
        <v>0</v>
      </c>
      <c r="CD192" s="176">
        <v>0</v>
      </c>
      <c r="CE192" s="176">
        <v>0</v>
      </c>
      <c r="CF192" s="176">
        <v>0</v>
      </c>
      <c r="CG192" s="176">
        <v>0</v>
      </c>
      <c r="CH192" s="176">
        <v>0</v>
      </c>
      <c r="CI192" s="176">
        <v>0</v>
      </c>
      <c r="CJ192" s="176">
        <v>0</v>
      </c>
      <c r="CK192" s="176">
        <v>0</v>
      </c>
      <c r="CL192" s="176">
        <v>0</v>
      </c>
      <c r="CM192" s="176">
        <v>0</v>
      </c>
      <c r="CN192" s="176">
        <v>0</v>
      </c>
      <c r="CO192" s="176">
        <v>0</v>
      </c>
      <c r="CP192" s="176">
        <v>0</v>
      </c>
      <c r="CQ192" s="176">
        <v>0</v>
      </c>
      <c r="CR192" s="176">
        <v>0</v>
      </c>
      <c r="CS192" s="176">
        <v>0</v>
      </c>
      <c r="CT192" s="176">
        <v>0</v>
      </c>
      <c r="CU192" s="176">
        <v>0</v>
      </c>
      <c r="CV192">
        <v>0</v>
      </c>
      <c r="CW192">
        <v>0</v>
      </c>
      <c r="CX192">
        <v>0</v>
      </c>
      <c r="CY192">
        <v>0</v>
      </c>
    </row>
    <row r="193" spans="1:103" x14ac:dyDescent="0.3">
      <c r="A193" s="151">
        <v>580</v>
      </c>
      <c r="B193" s="176" t="s">
        <v>938</v>
      </c>
      <c r="C193" s="176"/>
      <c r="D193" s="176">
        <v>0</v>
      </c>
      <c r="E193" s="176">
        <v>0</v>
      </c>
      <c r="F193" s="176">
        <v>0</v>
      </c>
      <c r="G193" s="176"/>
      <c r="H193" s="176">
        <v>0</v>
      </c>
      <c r="I193" s="176">
        <v>0</v>
      </c>
      <c r="J193" s="176">
        <v>0</v>
      </c>
      <c r="K193" s="176">
        <v>0</v>
      </c>
      <c r="L193" s="176">
        <v>0</v>
      </c>
      <c r="M193" s="176">
        <v>0</v>
      </c>
      <c r="N193" s="176"/>
      <c r="O193" s="176">
        <v>0</v>
      </c>
      <c r="P193" s="176">
        <v>0</v>
      </c>
      <c r="Q193" s="176">
        <v>0</v>
      </c>
      <c r="R193" s="176">
        <v>0</v>
      </c>
      <c r="S193" s="176">
        <v>0</v>
      </c>
      <c r="T193" s="176"/>
      <c r="U193" s="176">
        <v>0</v>
      </c>
      <c r="V193" s="176">
        <v>0</v>
      </c>
      <c r="W193" s="176"/>
      <c r="X193" s="176">
        <v>0</v>
      </c>
      <c r="Y193" s="176">
        <v>0</v>
      </c>
      <c r="Z193" s="176">
        <v>0</v>
      </c>
      <c r="AA193" s="176">
        <v>0</v>
      </c>
      <c r="AB193" s="176">
        <v>0</v>
      </c>
      <c r="AC193" s="176">
        <v>0</v>
      </c>
      <c r="AD193" s="176">
        <v>0</v>
      </c>
      <c r="AE193" s="176">
        <v>0</v>
      </c>
      <c r="AF193" s="176">
        <v>0</v>
      </c>
      <c r="AG193" s="176">
        <v>0</v>
      </c>
      <c r="AH193" s="176">
        <v>0</v>
      </c>
      <c r="AI193" s="176">
        <v>0</v>
      </c>
      <c r="AJ193" s="176">
        <v>0</v>
      </c>
      <c r="AK193" s="176">
        <v>0</v>
      </c>
      <c r="AL193" s="176">
        <v>0</v>
      </c>
      <c r="AM193" s="176">
        <v>0</v>
      </c>
      <c r="AN193" s="176">
        <v>0</v>
      </c>
      <c r="AO193" s="176">
        <v>0</v>
      </c>
      <c r="AP193" s="176">
        <v>0</v>
      </c>
      <c r="AQ193" s="176">
        <v>0</v>
      </c>
      <c r="AR193" s="176">
        <v>0</v>
      </c>
      <c r="AS193" s="176">
        <v>0</v>
      </c>
      <c r="AT193" s="176">
        <v>0</v>
      </c>
      <c r="AU193" s="176">
        <v>0</v>
      </c>
      <c r="AV193" s="176">
        <v>0</v>
      </c>
      <c r="AW193" s="176">
        <v>0</v>
      </c>
      <c r="AX193" s="176">
        <v>0</v>
      </c>
      <c r="AY193" s="176"/>
      <c r="AZ193" s="176">
        <v>0</v>
      </c>
      <c r="BA193" s="176">
        <v>0</v>
      </c>
      <c r="BB193" s="176">
        <v>0</v>
      </c>
      <c r="BC193" s="176">
        <v>0</v>
      </c>
      <c r="BD193" s="176">
        <v>0</v>
      </c>
      <c r="BE193" s="176">
        <v>0</v>
      </c>
      <c r="BF193" s="176">
        <v>0</v>
      </c>
      <c r="BG193" s="176">
        <v>0</v>
      </c>
      <c r="BH193" s="176">
        <v>0</v>
      </c>
      <c r="BI193" s="176">
        <v>0</v>
      </c>
      <c r="BJ193" s="176">
        <v>0</v>
      </c>
      <c r="BK193" s="176">
        <v>0</v>
      </c>
      <c r="BL193" s="176">
        <v>0</v>
      </c>
      <c r="BM193" s="176">
        <v>0</v>
      </c>
      <c r="BN193" s="176">
        <v>0</v>
      </c>
      <c r="BO193" s="176">
        <v>0</v>
      </c>
      <c r="BP193" s="176">
        <v>0</v>
      </c>
      <c r="BQ193" s="176">
        <v>0</v>
      </c>
      <c r="BR193" s="176">
        <v>0</v>
      </c>
      <c r="BS193" s="176">
        <v>0</v>
      </c>
      <c r="BT193" s="176">
        <v>0</v>
      </c>
      <c r="BU193" s="176">
        <v>0</v>
      </c>
      <c r="BV193" s="176">
        <v>0</v>
      </c>
      <c r="BW193" s="176">
        <v>0</v>
      </c>
      <c r="BX193" s="176">
        <v>0</v>
      </c>
      <c r="BY193" s="176">
        <v>0</v>
      </c>
      <c r="BZ193" s="176">
        <v>0</v>
      </c>
      <c r="CA193" s="176">
        <v>0</v>
      </c>
      <c r="CB193" s="176">
        <v>0</v>
      </c>
      <c r="CC193" s="176">
        <v>0</v>
      </c>
      <c r="CD193" s="176">
        <v>0</v>
      </c>
      <c r="CE193" s="176">
        <v>0</v>
      </c>
      <c r="CF193" s="176">
        <v>0</v>
      </c>
      <c r="CG193" s="176">
        <v>0</v>
      </c>
      <c r="CH193" s="176">
        <v>0</v>
      </c>
      <c r="CI193" s="176">
        <v>0</v>
      </c>
      <c r="CJ193" s="176">
        <v>0</v>
      </c>
      <c r="CK193" s="176">
        <v>0</v>
      </c>
      <c r="CL193" s="176">
        <v>0</v>
      </c>
      <c r="CM193" s="176">
        <v>0</v>
      </c>
      <c r="CN193" s="176">
        <v>0</v>
      </c>
      <c r="CO193" s="176">
        <v>0</v>
      </c>
      <c r="CP193" s="176">
        <v>0</v>
      </c>
      <c r="CQ193" s="176">
        <v>0</v>
      </c>
      <c r="CR193" s="176">
        <v>0</v>
      </c>
      <c r="CS193" s="176">
        <v>0</v>
      </c>
      <c r="CT193" s="176">
        <v>0</v>
      </c>
      <c r="CU193" s="176">
        <v>0</v>
      </c>
      <c r="CV193">
        <v>0</v>
      </c>
      <c r="CW193">
        <v>0</v>
      </c>
      <c r="CX193">
        <v>0</v>
      </c>
      <c r="CY193">
        <v>0</v>
      </c>
    </row>
    <row r="194" spans="1:103" x14ac:dyDescent="0.3">
      <c r="A194" s="151">
        <v>581</v>
      </c>
      <c r="B194" s="176" t="s">
        <v>939</v>
      </c>
      <c r="C194" s="176"/>
      <c r="D194" s="176">
        <v>0</v>
      </c>
      <c r="E194" s="176">
        <v>0</v>
      </c>
      <c r="F194" s="176">
        <v>0</v>
      </c>
      <c r="G194" s="176"/>
      <c r="H194" s="176">
        <v>0</v>
      </c>
      <c r="I194" s="176">
        <v>0</v>
      </c>
      <c r="J194" s="176">
        <v>0</v>
      </c>
      <c r="K194" s="176">
        <v>0</v>
      </c>
      <c r="L194" s="176">
        <v>0</v>
      </c>
      <c r="M194" s="176">
        <v>0</v>
      </c>
      <c r="N194" s="176"/>
      <c r="O194" s="176">
        <v>0</v>
      </c>
      <c r="P194" s="176">
        <v>0</v>
      </c>
      <c r="Q194" s="176">
        <v>0</v>
      </c>
      <c r="R194" s="176">
        <v>0</v>
      </c>
      <c r="S194" s="176">
        <v>0</v>
      </c>
      <c r="T194" s="176"/>
      <c r="U194" s="176">
        <v>0</v>
      </c>
      <c r="V194" s="176">
        <v>0</v>
      </c>
      <c r="W194" s="176"/>
      <c r="X194" s="176">
        <v>0</v>
      </c>
      <c r="Y194" s="176">
        <v>0</v>
      </c>
      <c r="Z194" s="176">
        <v>0</v>
      </c>
      <c r="AA194" s="176">
        <v>0</v>
      </c>
      <c r="AB194" s="176">
        <v>0</v>
      </c>
      <c r="AC194" s="176">
        <v>0</v>
      </c>
      <c r="AD194" s="176">
        <v>0</v>
      </c>
      <c r="AE194" s="176">
        <v>0</v>
      </c>
      <c r="AF194" s="176">
        <v>0</v>
      </c>
      <c r="AG194" s="176">
        <v>0</v>
      </c>
      <c r="AH194" s="176">
        <v>0</v>
      </c>
      <c r="AI194" s="176">
        <v>0</v>
      </c>
      <c r="AJ194" s="176">
        <v>0</v>
      </c>
      <c r="AK194" s="176">
        <v>0</v>
      </c>
      <c r="AL194" s="176">
        <v>0</v>
      </c>
      <c r="AM194" s="176">
        <v>0</v>
      </c>
      <c r="AN194" s="176">
        <v>0</v>
      </c>
      <c r="AO194" s="176">
        <v>0</v>
      </c>
      <c r="AP194" s="176">
        <v>0</v>
      </c>
      <c r="AQ194" s="176">
        <v>0</v>
      </c>
      <c r="AR194" s="176">
        <v>0</v>
      </c>
      <c r="AS194" s="176">
        <v>0</v>
      </c>
      <c r="AT194" s="176">
        <v>0</v>
      </c>
      <c r="AU194" s="176">
        <v>0</v>
      </c>
      <c r="AV194" s="176">
        <v>0</v>
      </c>
      <c r="AW194" s="176">
        <v>0</v>
      </c>
      <c r="AX194" s="176">
        <v>0</v>
      </c>
      <c r="AY194" s="176"/>
      <c r="AZ194" s="176">
        <v>0</v>
      </c>
      <c r="BA194" s="176">
        <v>0</v>
      </c>
      <c r="BB194" s="176">
        <v>0</v>
      </c>
      <c r="BC194" s="176">
        <v>0</v>
      </c>
      <c r="BD194" s="176">
        <v>0</v>
      </c>
      <c r="BE194" s="176">
        <v>0</v>
      </c>
      <c r="BF194" s="176">
        <v>0</v>
      </c>
      <c r="BG194" s="176">
        <v>0</v>
      </c>
      <c r="BH194" s="176">
        <v>0</v>
      </c>
      <c r="BI194" s="176">
        <v>0</v>
      </c>
      <c r="BJ194" s="176">
        <v>0</v>
      </c>
      <c r="BK194" s="176">
        <v>0</v>
      </c>
      <c r="BL194" s="176">
        <v>0</v>
      </c>
      <c r="BM194" s="176">
        <v>0</v>
      </c>
      <c r="BN194" s="176">
        <v>0</v>
      </c>
      <c r="BO194" s="176">
        <v>0</v>
      </c>
      <c r="BP194" s="176">
        <v>0</v>
      </c>
      <c r="BQ194" s="176">
        <v>0</v>
      </c>
      <c r="BR194" s="176">
        <v>0</v>
      </c>
      <c r="BS194" s="176">
        <v>0</v>
      </c>
      <c r="BT194" s="176">
        <v>0</v>
      </c>
      <c r="BU194" s="176">
        <v>0</v>
      </c>
      <c r="BV194" s="176">
        <v>0</v>
      </c>
      <c r="BW194" s="176">
        <v>0</v>
      </c>
      <c r="BX194" s="176">
        <v>0</v>
      </c>
      <c r="BY194" s="176">
        <v>0</v>
      </c>
      <c r="BZ194" s="176">
        <v>0</v>
      </c>
      <c r="CA194" s="176">
        <v>0</v>
      </c>
      <c r="CB194" s="176">
        <v>0</v>
      </c>
      <c r="CC194" s="176">
        <v>0</v>
      </c>
      <c r="CD194" s="176">
        <v>0</v>
      </c>
      <c r="CE194" s="176">
        <v>0</v>
      </c>
      <c r="CF194" s="176">
        <v>0</v>
      </c>
      <c r="CG194" s="176">
        <v>0</v>
      </c>
      <c r="CH194" s="176">
        <v>0</v>
      </c>
      <c r="CI194" s="176">
        <v>0</v>
      </c>
      <c r="CJ194" s="176">
        <v>0</v>
      </c>
      <c r="CK194" s="176">
        <v>0</v>
      </c>
      <c r="CL194" s="176">
        <v>0</v>
      </c>
      <c r="CM194" s="176">
        <v>0</v>
      </c>
      <c r="CN194" s="176">
        <v>0</v>
      </c>
      <c r="CO194" s="176">
        <v>0</v>
      </c>
      <c r="CP194" s="176">
        <v>0</v>
      </c>
      <c r="CQ194" s="176">
        <v>0</v>
      </c>
      <c r="CR194" s="176">
        <v>0</v>
      </c>
      <c r="CS194" s="176">
        <v>0</v>
      </c>
      <c r="CT194" s="176">
        <v>0</v>
      </c>
      <c r="CU194" s="176">
        <v>0</v>
      </c>
      <c r="CV194">
        <v>0</v>
      </c>
      <c r="CW194">
        <v>0</v>
      </c>
      <c r="CX194">
        <v>0</v>
      </c>
      <c r="CY194">
        <v>0</v>
      </c>
    </row>
    <row r="195" spans="1:103" x14ac:dyDescent="0.3">
      <c r="A195" s="151">
        <v>585</v>
      </c>
      <c r="B195" s="176" t="s">
        <v>940</v>
      </c>
      <c r="C195" s="176"/>
      <c r="D195" s="176">
        <v>0</v>
      </c>
      <c r="E195" s="176">
        <v>0</v>
      </c>
      <c r="F195" s="176">
        <v>0</v>
      </c>
      <c r="G195" s="176"/>
      <c r="H195" s="176">
        <v>5762</v>
      </c>
      <c r="I195" s="176">
        <v>0</v>
      </c>
      <c r="J195" s="176">
        <v>0</v>
      </c>
      <c r="K195" s="176">
        <v>0</v>
      </c>
      <c r="L195" s="176">
        <v>0</v>
      </c>
      <c r="M195" s="176">
        <v>0</v>
      </c>
      <c r="N195" s="176"/>
      <c r="O195" s="176">
        <v>58552</v>
      </c>
      <c r="P195" s="176">
        <v>0</v>
      </c>
      <c r="Q195" s="176">
        <v>0</v>
      </c>
      <c r="R195" s="176">
        <v>0</v>
      </c>
      <c r="S195" s="176">
        <v>0</v>
      </c>
      <c r="T195" s="176"/>
      <c r="U195" s="176">
        <v>0</v>
      </c>
      <c r="V195" s="176">
        <v>0</v>
      </c>
      <c r="W195" s="176"/>
      <c r="X195" s="176">
        <v>0</v>
      </c>
      <c r="Y195" s="176">
        <v>95972</v>
      </c>
      <c r="Z195" s="176">
        <v>0</v>
      </c>
      <c r="AA195" s="176">
        <v>0</v>
      </c>
      <c r="AB195" s="176">
        <v>0</v>
      </c>
      <c r="AC195" s="176">
        <v>0</v>
      </c>
      <c r="AD195" s="176">
        <v>0</v>
      </c>
      <c r="AE195" s="176">
        <v>0</v>
      </c>
      <c r="AF195" s="176">
        <v>3866</v>
      </c>
      <c r="AG195" s="176">
        <v>0</v>
      </c>
      <c r="AH195" s="176">
        <v>0</v>
      </c>
      <c r="AI195" s="176">
        <v>0</v>
      </c>
      <c r="AJ195" s="176">
        <v>0</v>
      </c>
      <c r="AK195" s="176">
        <v>0</v>
      </c>
      <c r="AL195" s="176">
        <v>0</v>
      </c>
      <c r="AM195" s="176">
        <v>0</v>
      </c>
      <c r="AN195" s="176">
        <v>0</v>
      </c>
      <c r="AO195" s="176">
        <v>127426</v>
      </c>
      <c r="AP195" s="176">
        <v>0</v>
      </c>
      <c r="AQ195" s="176">
        <v>0</v>
      </c>
      <c r="AR195" s="176">
        <v>0</v>
      </c>
      <c r="AS195" s="176">
        <v>0</v>
      </c>
      <c r="AT195" s="176">
        <v>0</v>
      </c>
      <c r="AU195" s="176">
        <v>0</v>
      </c>
      <c r="AV195" s="176">
        <v>0</v>
      </c>
      <c r="AW195" s="176">
        <v>0</v>
      </c>
      <c r="AX195" s="176">
        <v>0</v>
      </c>
      <c r="AY195" s="176"/>
      <c r="AZ195" s="176">
        <v>0</v>
      </c>
      <c r="BA195" s="176">
        <v>141928</v>
      </c>
      <c r="BB195" s="176">
        <v>0</v>
      </c>
      <c r="BC195" s="176">
        <v>40210</v>
      </c>
      <c r="BD195" s="176">
        <v>0</v>
      </c>
      <c r="BE195" s="176">
        <v>0</v>
      </c>
      <c r="BF195" s="176">
        <v>0</v>
      </c>
      <c r="BG195" s="176">
        <v>132226</v>
      </c>
      <c r="BH195" s="176">
        <v>0</v>
      </c>
      <c r="BI195" s="176">
        <v>0</v>
      </c>
      <c r="BJ195" s="176">
        <v>95905</v>
      </c>
      <c r="BK195" s="176">
        <v>0</v>
      </c>
      <c r="BL195" s="176">
        <v>23298</v>
      </c>
      <c r="BM195" s="176">
        <v>59886</v>
      </c>
      <c r="BN195" s="176">
        <v>0</v>
      </c>
      <c r="BO195" s="176">
        <v>0</v>
      </c>
      <c r="BP195" s="176">
        <v>0</v>
      </c>
      <c r="BQ195" s="176">
        <v>0</v>
      </c>
      <c r="BR195" s="176">
        <v>0</v>
      </c>
      <c r="BS195" s="176">
        <v>0</v>
      </c>
      <c r="BT195" s="176">
        <v>0</v>
      </c>
      <c r="BU195" s="176">
        <v>0</v>
      </c>
      <c r="BV195" s="176">
        <v>0</v>
      </c>
      <c r="BW195" s="176">
        <v>0</v>
      </c>
      <c r="BX195" s="176">
        <v>0</v>
      </c>
      <c r="BY195" s="176">
        <v>0</v>
      </c>
      <c r="BZ195" s="176">
        <v>0</v>
      </c>
      <c r="CA195" s="176">
        <v>12397</v>
      </c>
      <c r="CB195" s="176">
        <v>0</v>
      </c>
      <c r="CC195" s="176">
        <v>0</v>
      </c>
      <c r="CD195" s="176">
        <v>0</v>
      </c>
      <c r="CE195" s="176">
        <v>0</v>
      </c>
      <c r="CF195" s="176">
        <v>0</v>
      </c>
      <c r="CG195" s="176">
        <v>0</v>
      </c>
      <c r="CH195" s="176">
        <v>0</v>
      </c>
      <c r="CI195" s="176">
        <v>0</v>
      </c>
      <c r="CJ195" s="176">
        <v>0</v>
      </c>
      <c r="CK195" s="176">
        <v>0</v>
      </c>
      <c r="CL195" s="176">
        <v>21971</v>
      </c>
      <c r="CM195" s="176">
        <v>80892</v>
      </c>
      <c r="CN195" s="176">
        <v>0</v>
      </c>
      <c r="CO195" s="176">
        <v>0</v>
      </c>
      <c r="CP195" s="176">
        <v>0</v>
      </c>
      <c r="CQ195" s="176">
        <v>0</v>
      </c>
      <c r="CR195" s="176">
        <v>0</v>
      </c>
      <c r="CS195" s="176">
        <v>0</v>
      </c>
      <c r="CT195" s="176">
        <v>448</v>
      </c>
      <c r="CU195" s="176">
        <v>0</v>
      </c>
      <c r="CV195">
        <v>0</v>
      </c>
      <c r="CW195">
        <v>0</v>
      </c>
      <c r="CX195">
        <v>0</v>
      </c>
      <c r="CY195">
        <v>44379</v>
      </c>
    </row>
    <row r="196" spans="1:103" x14ac:dyDescent="0.3">
      <c r="A196" s="151">
        <v>586</v>
      </c>
      <c r="B196" s="176" t="s">
        <v>941</v>
      </c>
      <c r="C196" s="176"/>
      <c r="D196" s="176">
        <v>0</v>
      </c>
      <c r="E196" s="176">
        <v>0</v>
      </c>
      <c r="F196" s="176">
        <v>0</v>
      </c>
      <c r="G196" s="176"/>
      <c r="H196" s="176">
        <v>0</v>
      </c>
      <c r="I196" s="176">
        <v>0</v>
      </c>
      <c r="J196" s="176">
        <v>0</v>
      </c>
      <c r="K196" s="176">
        <v>0</v>
      </c>
      <c r="L196" s="176">
        <v>0</v>
      </c>
      <c r="M196" s="176">
        <v>0</v>
      </c>
      <c r="N196" s="176"/>
      <c r="O196" s="176">
        <v>0</v>
      </c>
      <c r="P196" s="176">
        <v>0</v>
      </c>
      <c r="Q196" s="176">
        <v>0</v>
      </c>
      <c r="R196" s="176">
        <v>0</v>
      </c>
      <c r="S196" s="176">
        <v>0</v>
      </c>
      <c r="T196" s="176"/>
      <c r="U196" s="176">
        <v>0</v>
      </c>
      <c r="V196" s="176">
        <v>0</v>
      </c>
      <c r="W196" s="176"/>
      <c r="X196" s="176">
        <v>0</v>
      </c>
      <c r="Y196" s="176">
        <v>0</v>
      </c>
      <c r="Z196" s="176">
        <v>0</v>
      </c>
      <c r="AA196" s="176">
        <v>0</v>
      </c>
      <c r="AB196" s="176">
        <v>0</v>
      </c>
      <c r="AC196" s="176">
        <v>0</v>
      </c>
      <c r="AD196" s="176">
        <v>0</v>
      </c>
      <c r="AE196" s="176">
        <v>0</v>
      </c>
      <c r="AF196" s="176">
        <v>0</v>
      </c>
      <c r="AG196" s="176">
        <v>0</v>
      </c>
      <c r="AH196" s="176">
        <v>0</v>
      </c>
      <c r="AI196" s="176">
        <v>0</v>
      </c>
      <c r="AJ196" s="176">
        <v>0</v>
      </c>
      <c r="AK196" s="176">
        <v>0</v>
      </c>
      <c r="AL196" s="176">
        <v>0</v>
      </c>
      <c r="AM196" s="176">
        <v>0</v>
      </c>
      <c r="AN196" s="176">
        <v>0</v>
      </c>
      <c r="AO196" s="176">
        <v>0</v>
      </c>
      <c r="AP196" s="176">
        <v>0</v>
      </c>
      <c r="AQ196" s="176">
        <v>0</v>
      </c>
      <c r="AR196" s="176">
        <v>0</v>
      </c>
      <c r="AS196" s="176">
        <v>0</v>
      </c>
      <c r="AT196" s="176">
        <v>0</v>
      </c>
      <c r="AU196" s="176">
        <v>0</v>
      </c>
      <c r="AV196" s="176">
        <v>0</v>
      </c>
      <c r="AW196" s="176">
        <v>0</v>
      </c>
      <c r="AX196" s="176">
        <v>0</v>
      </c>
      <c r="AY196" s="176"/>
      <c r="AZ196" s="176">
        <v>0</v>
      </c>
      <c r="BA196" s="176">
        <v>0</v>
      </c>
      <c r="BB196" s="176">
        <v>0</v>
      </c>
      <c r="BC196" s="176">
        <v>0</v>
      </c>
      <c r="BD196" s="176">
        <v>0</v>
      </c>
      <c r="BE196" s="176">
        <v>0</v>
      </c>
      <c r="BF196" s="176">
        <v>0</v>
      </c>
      <c r="BG196" s="176">
        <v>0</v>
      </c>
      <c r="BH196" s="176">
        <v>0</v>
      </c>
      <c r="BI196" s="176">
        <v>1539122</v>
      </c>
      <c r="BJ196" s="176">
        <v>0</v>
      </c>
      <c r="BK196" s="176">
        <v>0</v>
      </c>
      <c r="BL196" s="176">
        <v>0</v>
      </c>
      <c r="BM196" s="176">
        <v>0</v>
      </c>
      <c r="BN196" s="176">
        <v>0</v>
      </c>
      <c r="BO196" s="176">
        <v>0</v>
      </c>
      <c r="BP196" s="176">
        <v>0</v>
      </c>
      <c r="BQ196" s="176">
        <v>0</v>
      </c>
      <c r="BR196" s="176">
        <v>0</v>
      </c>
      <c r="BS196" s="176">
        <v>0</v>
      </c>
      <c r="BT196" s="176">
        <v>0</v>
      </c>
      <c r="BU196" s="176">
        <v>0</v>
      </c>
      <c r="BV196" s="176">
        <v>0</v>
      </c>
      <c r="BW196" s="176">
        <v>0</v>
      </c>
      <c r="BX196" s="176">
        <v>0</v>
      </c>
      <c r="BY196" s="176">
        <v>0</v>
      </c>
      <c r="BZ196" s="176">
        <v>0</v>
      </c>
      <c r="CA196" s="176">
        <v>0</v>
      </c>
      <c r="CB196" s="176">
        <v>0</v>
      </c>
      <c r="CC196" s="176">
        <v>0</v>
      </c>
      <c r="CD196" s="176">
        <v>0</v>
      </c>
      <c r="CE196" s="176">
        <v>0</v>
      </c>
      <c r="CF196" s="176">
        <v>0</v>
      </c>
      <c r="CG196" s="176">
        <v>453027</v>
      </c>
      <c r="CH196" s="176">
        <v>0</v>
      </c>
      <c r="CI196" s="176">
        <v>0</v>
      </c>
      <c r="CJ196" s="176">
        <v>0</v>
      </c>
      <c r="CK196" s="176">
        <v>0</v>
      </c>
      <c r="CL196" s="176">
        <v>424942</v>
      </c>
      <c r="CM196" s="176">
        <v>0</v>
      </c>
      <c r="CN196" s="176">
        <v>0</v>
      </c>
      <c r="CO196" s="176">
        <v>0</v>
      </c>
      <c r="CP196" s="176">
        <v>0</v>
      </c>
      <c r="CQ196" s="176">
        <v>0</v>
      </c>
      <c r="CR196" s="176">
        <v>0</v>
      </c>
      <c r="CS196" s="176">
        <v>0</v>
      </c>
      <c r="CT196" s="176">
        <v>0</v>
      </c>
      <c r="CU196" s="176">
        <v>0</v>
      </c>
      <c r="CV196">
        <v>0</v>
      </c>
      <c r="CW196">
        <v>0</v>
      </c>
      <c r="CX196">
        <v>0</v>
      </c>
      <c r="CY196">
        <v>0</v>
      </c>
    </row>
    <row r="197" spans="1:103" x14ac:dyDescent="0.3">
      <c r="A197" s="151">
        <v>587</v>
      </c>
      <c r="B197" s="176" t="s">
        <v>942</v>
      </c>
      <c r="C197" s="176"/>
      <c r="D197" s="176">
        <v>0</v>
      </c>
      <c r="E197" s="176">
        <v>0</v>
      </c>
      <c r="F197" s="176">
        <v>0</v>
      </c>
      <c r="G197" s="176"/>
      <c r="H197" s="176">
        <v>0</v>
      </c>
      <c r="I197" s="176">
        <v>0</v>
      </c>
      <c r="J197" s="176">
        <v>0</v>
      </c>
      <c r="K197" s="176">
        <v>0</v>
      </c>
      <c r="L197" s="176">
        <v>0</v>
      </c>
      <c r="M197" s="176">
        <v>0</v>
      </c>
      <c r="N197" s="176"/>
      <c r="O197" s="176">
        <v>0</v>
      </c>
      <c r="P197" s="176">
        <v>0</v>
      </c>
      <c r="Q197" s="176">
        <v>0</v>
      </c>
      <c r="R197" s="176">
        <v>0</v>
      </c>
      <c r="S197" s="176">
        <v>0</v>
      </c>
      <c r="T197" s="176"/>
      <c r="U197" s="176">
        <v>0</v>
      </c>
      <c r="V197" s="176">
        <v>0</v>
      </c>
      <c r="W197" s="176"/>
      <c r="X197" s="176">
        <v>0</v>
      </c>
      <c r="Y197" s="176">
        <v>0</v>
      </c>
      <c r="Z197" s="176">
        <v>0</v>
      </c>
      <c r="AA197" s="176">
        <v>0</v>
      </c>
      <c r="AB197" s="176">
        <v>0</v>
      </c>
      <c r="AC197" s="176">
        <v>0</v>
      </c>
      <c r="AD197" s="176">
        <v>0</v>
      </c>
      <c r="AE197" s="176">
        <v>0</v>
      </c>
      <c r="AF197" s="176">
        <v>0</v>
      </c>
      <c r="AG197" s="176">
        <v>0</v>
      </c>
      <c r="AH197" s="176">
        <v>0</v>
      </c>
      <c r="AI197" s="176">
        <v>0</v>
      </c>
      <c r="AJ197" s="176">
        <v>0</v>
      </c>
      <c r="AK197" s="176">
        <v>0</v>
      </c>
      <c r="AL197" s="176">
        <v>0</v>
      </c>
      <c r="AM197" s="176">
        <v>0</v>
      </c>
      <c r="AN197" s="176">
        <v>0</v>
      </c>
      <c r="AO197" s="176">
        <v>0</v>
      </c>
      <c r="AP197" s="176">
        <v>0</v>
      </c>
      <c r="AQ197" s="176">
        <v>0</v>
      </c>
      <c r="AR197" s="176">
        <v>0</v>
      </c>
      <c r="AS197" s="176">
        <v>0</v>
      </c>
      <c r="AT197" s="176">
        <v>0</v>
      </c>
      <c r="AU197" s="176">
        <v>0</v>
      </c>
      <c r="AV197" s="176">
        <v>0</v>
      </c>
      <c r="AW197" s="176">
        <v>0</v>
      </c>
      <c r="AX197" s="176">
        <v>0</v>
      </c>
      <c r="AY197" s="176"/>
      <c r="AZ197" s="176">
        <v>0</v>
      </c>
      <c r="BA197" s="176">
        <v>0</v>
      </c>
      <c r="BB197" s="176">
        <v>0</v>
      </c>
      <c r="BC197" s="176">
        <v>0</v>
      </c>
      <c r="BD197" s="176">
        <v>0</v>
      </c>
      <c r="BE197" s="176">
        <v>0</v>
      </c>
      <c r="BF197" s="176">
        <v>0</v>
      </c>
      <c r="BG197" s="176">
        <v>0</v>
      </c>
      <c r="BH197" s="176">
        <v>0</v>
      </c>
      <c r="BI197" s="176">
        <v>0</v>
      </c>
      <c r="BJ197" s="176">
        <v>0</v>
      </c>
      <c r="BK197" s="176">
        <v>0</v>
      </c>
      <c r="BL197" s="176">
        <v>0</v>
      </c>
      <c r="BM197" s="176">
        <v>0</v>
      </c>
      <c r="BN197" s="176">
        <v>0</v>
      </c>
      <c r="BO197" s="176">
        <v>0</v>
      </c>
      <c r="BP197" s="176">
        <v>0</v>
      </c>
      <c r="BQ197" s="176">
        <v>0</v>
      </c>
      <c r="BR197" s="176">
        <v>0</v>
      </c>
      <c r="BS197" s="176">
        <v>0</v>
      </c>
      <c r="BT197" s="176">
        <v>0</v>
      </c>
      <c r="BU197" s="176">
        <v>0</v>
      </c>
      <c r="BV197" s="176">
        <v>0</v>
      </c>
      <c r="BW197" s="176">
        <v>0</v>
      </c>
      <c r="BX197" s="176">
        <v>0</v>
      </c>
      <c r="BY197" s="176">
        <v>0</v>
      </c>
      <c r="BZ197" s="176">
        <v>0</v>
      </c>
      <c r="CA197" s="176">
        <v>0</v>
      </c>
      <c r="CB197" s="176">
        <v>0</v>
      </c>
      <c r="CC197" s="176">
        <v>0</v>
      </c>
      <c r="CD197" s="176">
        <v>0</v>
      </c>
      <c r="CE197" s="176">
        <v>0</v>
      </c>
      <c r="CF197" s="176">
        <v>0</v>
      </c>
      <c r="CG197" s="176">
        <v>0</v>
      </c>
      <c r="CH197" s="176">
        <v>0</v>
      </c>
      <c r="CI197" s="176">
        <v>0</v>
      </c>
      <c r="CJ197" s="176">
        <v>0</v>
      </c>
      <c r="CK197" s="176">
        <v>0</v>
      </c>
      <c r="CL197" s="176">
        <v>0</v>
      </c>
      <c r="CM197" s="176">
        <v>0</v>
      </c>
      <c r="CN197" s="176">
        <v>0</v>
      </c>
      <c r="CO197" s="176">
        <v>0</v>
      </c>
      <c r="CP197" s="176">
        <v>0</v>
      </c>
      <c r="CQ197" s="176">
        <v>0</v>
      </c>
      <c r="CR197" s="176">
        <v>0</v>
      </c>
      <c r="CS197" s="176">
        <v>0</v>
      </c>
      <c r="CT197" s="176">
        <v>0</v>
      </c>
      <c r="CU197" s="176">
        <v>0</v>
      </c>
      <c r="CV197">
        <v>0</v>
      </c>
      <c r="CW197">
        <v>0</v>
      </c>
      <c r="CX197">
        <v>0</v>
      </c>
      <c r="CY197">
        <v>0</v>
      </c>
    </row>
    <row r="198" spans="1:103" x14ac:dyDescent="0.3">
      <c r="A198" s="151">
        <v>588</v>
      </c>
      <c r="B198" s="176" t="s">
        <v>943</v>
      </c>
      <c r="C198" s="176"/>
      <c r="D198" s="176">
        <v>0</v>
      </c>
      <c r="E198" s="176">
        <v>0</v>
      </c>
      <c r="F198" s="176">
        <v>0</v>
      </c>
      <c r="G198" s="176"/>
      <c r="H198" s="176">
        <v>0</v>
      </c>
      <c r="I198" s="176">
        <v>0</v>
      </c>
      <c r="J198" s="176">
        <v>0</v>
      </c>
      <c r="K198" s="176">
        <v>0</v>
      </c>
      <c r="L198" s="176">
        <v>0</v>
      </c>
      <c r="M198" s="176">
        <v>0</v>
      </c>
      <c r="N198" s="176"/>
      <c r="O198" s="176">
        <v>0</v>
      </c>
      <c r="P198" s="176">
        <v>0</v>
      </c>
      <c r="Q198" s="176">
        <v>0</v>
      </c>
      <c r="R198" s="176">
        <v>0</v>
      </c>
      <c r="S198" s="176">
        <v>0</v>
      </c>
      <c r="T198" s="176"/>
      <c r="U198" s="176">
        <v>0</v>
      </c>
      <c r="V198" s="176">
        <v>0</v>
      </c>
      <c r="W198" s="176"/>
      <c r="X198" s="176">
        <v>0</v>
      </c>
      <c r="Y198" s="176">
        <v>0</v>
      </c>
      <c r="Z198" s="176">
        <v>0</v>
      </c>
      <c r="AA198" s="176">
        <v>0</v>
      </c>
      <c r="AB198" s="176">
        <v>0</v>
      </c>
      <c r="AC198" s="176">
        <v>0</v>
      </c>
      <c r="AD198" s="176">
        <v>0</v>
      </c>
      <c r="AE198" s="176">
        <v>0</v>
      </c>
      <c r="AF198" s="176">
        <v>0</v>
      </c>
      <c r="AG198" s="176">
        <v>0</v>
      </c>
      <c r="AH198" s="176">
        <v>0</v>
      </c>
      <c r="AI198" s="176">
        <v>0</v>
      </c>
      <c r="AJ198" s="176">
        <v>0</v>
      </c>
      <c r="AK198" s="176">
        <v>0</v>
      </c>
      <c r="AL198" s="176">
        <v>0</v>
      </c>
      <c r="AM198" s="176">
        <v>0</v>
      </c>
      <c r="AN198" s="176">
        <v>0</v>
      </c>
      <c r="AO198" s="176">
        <v>0</v>
      </c>
      <c r="AP198" s="176">
        <v>0</v>
      </c>
      <c r="AQ198" s="176">
        <v>0</v>
      </c>
      <c r="AR198" s="176">
        <v>0</v>
      </c>
      <c r="AS198" s="176">
        <v>0</v>
      </c>
      <c r="AT198" s="176">
        <v>0</v>
      </c>
      <c r="AU198" s="176">
        <v>0</v>
      </c>
      <c r="AV198" s="176">
        <v>0</v>
      </c>
      <c r="AW198" s="176">
        <v>0</v>
      </c>
      <c r="AX198" s="176">
        <v>0</v>
      </c>
      <c r="AY198" s="176"/>
      <c r="AZ198" s="176">
        <v>0</v>
      </c>
      <c r="BA198" s="176">
        <v>0</v>
      </c>
      <c r="BB198" s="176">
        <v>0</v>
      </c>
      <c r="BC198" s="176">
        <v>0</v>
      </c>
      <c r="BD198" s="176">
        <v>0</v>
      </c>
      <c r="BE198" s="176">
        <v>0</v>
      </c>
      <c r="BF198" s="176">
        <v>0</v>
      </c>
      <c r="BG198" s="176">
        <v>0</v>
      </c>
      <c r="BH198" s="176">
        <v>0</v>
      </c>
      <c r="BI198" s="176">
        <v>0</v>
      </c>
      <c r="BJ198" s="176">
        <v>0</v>
      </c>
      <c r="BK198" s="176">
        <v>0</v>
      </c>
      <c r="BL198" s="176">
        <v>0</v>
      </c>
      <c r="BM198" s="176">
        <v>0</v>
      </c>
      <c r="BN198" s="176">
        <v>0</v>
      </c>
      <c r="BO198" s="176">
        <v>0</v>
      </c>
      <c r="BP198" s="176">
        <v>0</v>
      </c>
      <c r="BQ198" s="176">
        <v>0</v>
      </c>
      <c r="BR198" s="176">
        <v>0</v>
      </c>
      <c r="BS198" s="176">
        <v>0</v>
      </c>
      <c r="BT198" s="176">
        <v>0</v>
      </c>
      <c r="BU198" s="176">
        <v>0</v>
      </c>
      <c r="BV198" s="176">
        <v>0</v>
      </c>
      <c r="BW198" s="176">
        <v>0</v>
      </c>
      <c r="BX198" s="176">
        <v>0</v>
      </c>
      <c r="BY198" s="176">
        <v>0</v>
      </c>
      <c r="BZ198" s="176">
        <v>0</v>
      </c>
      <c r="CA198" s="176">
        <v>0</v>
      </c>
      <c r="CB198" s="176">
        <v>0</v>
      </c>
      <c r="CC198" s="176">
        <v>0</v>
      </c>
      <c r="CD198" s="176">
        <v>0</v>
      </c>
      <c r="CE198" s="176">
        <v>0</v>
      </c>
      <c r="CF198" s="176">
        <v>0</v>
      </c>
      <c r="CG198" s="176">
        <v>0</v>
      </c>
      <c r="CH198" s="176">
        <v>0</v>
      </c>
      <c r="CI198" s="176">
        <v>0</v>
      </c>
      <c r="CJ198" s="176">
        <v>0</v>
      </c>
      <c r="CK198" s="176">
        <v>0</v>
      </c>
      <c r="CL198" s="176">
        <v>0</v>
      </c>
      <c r="CM198" s="176">
        <v>0</v>
      </c>
      <c r="CN198" s="176">
        <v>0</v>
      </c>
      <c r="CO198" s="176">
        <v>0</v>
      </c>
      <c r="CP198" s="176">
        <v>0</v>
      </c>
      <c r="CQ198" s="176">
        <v>0</v>
      </c>
      <c r="CR198" s="176">
        <v>0</v>
      </c>
      <c r="CS198" s="176">
        <v>0</v>
      </c>
      <c r="CT198" s="176">
        <v>0</v>
      </c>
      <c r="CU198" s="176">
        <v>0</v>
      </c>
      <c r="CV198">
        <v>0</v>
      </c>
      <c r="CW198">
        <v>0</v>
      </c>
      <c r="CX198">
        <v>0</v>
      </c>
      <c r="CY198">
        <v>0</v>
      </c>
    </row>
    <row r="199" spans="1:103" x14ac:dyDescent="0.3">
      <c r="A199" s="151">
        <v>589</v>
      </c>
      <c r="B199" s="176" t="s">
        <v>944</v>
      </c>
      <c r="C199" s="176"/>
      <c r="D199" s="176">
        <v>0</v>
      </c>
      <c r="E199" s="176">
        <v>0</v>
      </c>
      <c r="F199" s="176">
        <v>0</v>
      </c>
      <c r="G199" s="176"/>
      <c r="H199" s="176">
        <v>0</v>
      </c>
      <c r="I199" s="176">
        <v>0</v>
      </c>
      <c r="J199" s="176">
        <v>0</v>
      </c>
      <c r="K199" s="176">
        <v>0</v>
      </c>
      <c r="L199" s="176">
        <v>0</v>
      </c>
      <c r="M199" s="176">
        <v>0</v>
      </c>
      <c r="N199" s="176"/>
      <c r="O199" s="176">
        <v>0</v>
      </c>
      <c r="P199" s="176">
        <v>0</v>
      </c>
      <c r="Q199" s="176">
        <v>0</v>
      </c>
      <c r="R199" s="176">
        <v>0</v>
      </c>
      <c r="S199" s="176">
        <v>0</v>
      </c>
      <c r="T199" s="176"/>
      <c r="U199" s="176">
        <v>0</v>
      </c>
      <c r="V199" s="176">
        <v>0</v>
      </c>
      <c r="W199" s="176"/>
      <c r="X199" s="176">
        <v>0</v>
      </c>
      <c r="Y199" s="176">
        <v>0</v>
      </c>
      <c r="Z199" s="176">
        <v>0</v>
      </c>
      <c r="AA199" s="176">
        <v>0</v>
      </c>
      <c r="AB199" s="176">
        <v>0</v>
      </c>
      <c r="AC199" s="176">
        <v>0</v>
      </c>
      <c r="AD199" s="176">
        <v>0</v>
      </c>
      <c r="AE199" s="176">
        <v>0</v>
      </c>
      <c r="AF199" s="176">
        <v>0</v>
      </c>
      <c r="AG199" s="176">
        <v>0</v>
      </c>
      <c r="AH199" s="176">
        <v>0</v>
      </c>
      <c r="AI199" s="176">
        <v>0</v>
      </c>
      <c r="AJ199" s="176">
        <v>0</v>
      </c>
      <c r="AK199" s="176">
        <v>0</v>
      </c>
      <c r="AL199" s="176">
        <v>0</v>
      </c>
      <c r="AM199" s="176">
        <v>0</v>
      </c>
      <c r="AN199" s="176">
        <v>0</v>
      </c>
      <c r="AO199" s="176">
        <v>0</v>
      </c>
      <c r="AP199" s="176">
        <v>0</v>
      </c>
      <c r="AQ199" s="176">
        <v>0</v>
      </c>
      <c r="AR199" s="176">
        <v>0</v>
      </c>
      <c r="AS199" s="176">
        <v>0</v>
      </c>
      <c r="AT199" s="176">
        <v>0</v>
      </c>
      <c r="AU199" s="176">
        <v>0</v>
      </c>
      <c r="AV199" s="176">
        <v>0</v>
      </c>
      <c r="AW199" s="176">
        <v>0</v>
      </c>
      <c r="AX199" s="176">
        <v>0</v>
      </c>
      <c r="AY199" s="176"/>
      <c r="AZ199" s="176">
        <v>0</v>
      </c>
      <c r="BA199" s="176">
        <v>0</v>
      </c>
      <c r="BB199" s="176">
        <v>0</v>
      </c>
      <c r="BC199" s="176">
        <v>0</v>
      </c>
      <c r="BD199" s="176">
        <v>0</v>
      </c>
      <c r="BE199" s="176">
        <v>0</v>
      </c>
      <c r="BF199" s="176">
        <v>0</v>
      </c>
      <c r="BG199" s="176">
        <v>0</v>
      </c>
      <c r="BH199" s="176">
        <v>0</v>
      </c>
      <c r="BI199" s="176">
        <v>0</v>
      </c>
      <c r="BJ199" s="176">
        <v>0</v>
      </c>
      <c r="BK199" s="176">
        <v>0</v>
      </c>
      <c r="BL199" s="176">
        <v>0</v>
      </c>
      <c r="BM199" s="176">
        <v>0</v>
      </c>
      <c r="BN199" s="176">
        <v>0</v>
      </c>
      <c r="BO199" s="176">
        <v>0</v>
      </c>
      <c r="BP199" s="176">
        <v>0</v>
      </c>
      <c r="BQ199" s="176">
        <v>0</v>
      </c>
      <c r="BR199" s="176">
        <v>0</v>
      </c>
      <c r="BS199" s="176">
        <v>0</v>
      </c>
      <c r="BT199" s="176">
        <v>0</v>
      </c>
      <c r="BU199" s="176">
        <v>0</v>
      </c>
      <c r="BV199" s="176">
        <v>0</v>
      </c>
      <c r="BW199" s="176">
        <v>0</v>
      </c>
      <c r="BX199" s="176">
        <v>0</v>
      </c>
      <c r="BY199" s="176">
        <v>0</v>
      </c>
      <c r="BZ199" s="176">
        <v>0</v>
      </c>
      <c r="CA199" s="176">
        <v>0</v>
      </c>
      <c r="CB199" s="176">
        <v>0</v>
      </c>
      <c r="CC199" s="176">
        <v>0</v>
      </c>
      <c r="CD199" s="176">
        <v>0</v>
      </c>
      <c r="CE199" s="176">
        <v>0</v>
      </c>
      <c r="CF199" s="176">
        <v>0</v>
      </c>
      <c r="CG199" s="176">
        <v>0</v>
      </c>
      <c r="CH199" s="176">
        <v>0</v>
      </c>
      <c r="CI199" s="176">
        <v>0</v>
      </c>
      <c r="CJ199" s="176">
        <v>0</v>
      </c>
      <c r="CK199" s="176">
        <v>0</v>
      </c>
      <c r="CL199" s="176">
        <v>0</v>
      </c>
      <c r="CM199" s="176">
        <v>0</v>
      </c>
      <c r="CN199" s="176">
        <v>0</v>
      </c>
      <c r="CO199" s="176">
        <v>0</v>
      </c>
      <c r="CP199" s="176">
        <v>0</v>
      </c>
      <c r="CQ199" s="176">
        <v>0</v>
      </c>
      <c r="CR199" s="176">
        <v>0</v>
      </c>
      <c r="CS199" s="176">
        <v>0</v>
      </c>
      <c r="CT199" s="176">
        <v>0</v>
      </c>
      <c r="CU199" s="176">
        <v>0</v>
      </c>
      <c r="CV199">
        <v>0</v>
      </c>
      <c r="CW199">
        <v>0</v>
      </c>
      <c r="CX199">
        <v>0</v>
      </c>
      <c r="CY199">
        <v>0</v>
      </c>
    </row>
    <row r="200" spans="1:103" s="599" customFormat="1" x14ac:dyDescent="0.3">
      <c r="A200" s="598">
        <v>591</v>
      </c>
      <c r="B200" s="599" t="s">
        <v>314</v>
      </c>
      <c r="D200" s="599">
        <v>5406639</v>
      </c>
      <c r="E200" s="599">
        <v>5238909</v>
      </c>
      <c r="F200" s="599">
        <v>1077588</v>
      </c>
      <c r="H200" s="599">
        <v>2820634</v>
      </c>
      <c r="I200" s="599">
        <v>0</v>
      </c>
      <c r="J200" s="599">
        <v>11430299</v>
      </c>
      <c r="K200" s="599">
        <v>3294140</v>
      </c>
      <c r="L200" s="599">
        <v>54677344</v>
      </c>
      <c r="M200" s="599">
        <v>66258124</v>
      </c>
      <c r="N200" s="599">
        <v>12916079</v>
      </c>
      <c r="O200" s="599">
        <v>8478167</v>
      </c>
      <c r="P200" s="599">
        <v>1060521</v>
      </c>
      <c r="Q200" s="599">
        <v>3158910</v>
      </c>
      <c r="R200" s="599">
        <v>1942009</v>
      </c>
      <c r="S200" s="599">
        <v>1090992</v>
      </c>
      <c r="U200" s="599">
        <v>8254698</v>
      </c>
      <c r="V200" s="599">
        <v>10572767</v>
      </c>
      <c r="X200" s="599">
        <v>4742702</v>
      </c>
      <c r="Y200" s="599">
        <v>1040249</v>
      </c>
      <c r="Z200" s="599">
        <v>8281509</v>
      </c>
      <c r="AA200" s="599">
        <v>10418281</v>
      </c>
      <c r="AB200" s="599">
        <v>4201885</v>
      </c>
      <c r="AC200" s="599">
        <v>19720002</v>
      </c>
      <c r="AD200" s="599">
        <v>14945655</v>
      </c>
      <c r="AE200" s="599">
        <v>15133258</v>
      </c>
      <c r="AF200" s="599">
        <v>4703259</v>
      </c>
      <c r="AG200" s="599">
        <v>7498161</v>
      </c>
      <c r="AH200" s="599">
        <v>9714565</v>
      </c>
      <c r="AI200" s="599">
        <v>10849914</v>
      </c>
      <c r="AJ200" s="599">
        <v>7603608</v>
      </c>
      <c r="AK200" s="599">
        <v>0</v>
      </c>
      <c r="AL200" s="599">
        <v>14963297</v>
      </c>
      <c r="AM200" s="599">
        <v>9475769</v>
      </c>
      <c r="AN200" s="599">
        <v>2397858</v>
      </c>
      <c r="AO200" s="599">
        <v>0</v>
      </c>
      <c r="AP200" s="599">
        <v>3507880</v>
      </c>
      <c r="AQ200" s="599">
        <v>5482218</v>
      </c>
      <c r="AR200" s="599">
        <v>0</v>
      </c>
      <c r="AS200" s="599">
        <v>10464312</v>
      </c>
      <c r="AT200" s="599">
        <v>43818756</v>
      </c>
      <c r="AU200" s="599">
        <v>0</v>
      </c>
      <c r="AV200" s="599">
        <v>7944136</v>
      </c>
      <c r="AW200" s="599">
        <v>2863143</v>
      </c>
      <c r="AX200" s="599">
        <v>11167286</v>
      </c>
      <c r="AZ200" s="599">
        <v>6389931</v>
      </c>
      <c r="BA200" s="599">
        <v>4261962</v>
      </c>
      <c r="BB200" s="599">
        <v>58346557</v>
      </c>
      <c r="BC200" s="599">
        <v>1304895</v>
      </c>
      <c r="BD200" s="599">
        <v>1737406</v>
      </c>
      <c r="BE200" s="599">
        <v>3095646</v>
      </c>
      <c r="BF200" s="599">
        <v>20001407</v>
      </c>
      <c r="BG200" s="599">
        <v>5523433</v>
      </c>
      <c r="BH200" s="599">
        <v>2588713</v>
      </c>
      <c r="BI200" s="599">
        <v>1968881</v>
      </c>
      <c r="BJ200" s="599">
        <v>4193623</v>
      </c>
      <c r="BK200" s="599">
        <v>32058236</v>
      </c>
      <c r="BL200" s="599">
        <v>0</v>
      </c>
      <c r="BM200" s="599">
        <v>3866756</v>
      </c>
      <c r="BN200" s="599">
        <v>21656044</v>
      </c>
      <c r="BO200" s="599">
        <v>6728944</v>
      </c>
      <c r="BP200" s="599">
        <v>9121913</v>
      </c>
      <c r="BQ200" s="599">
        <v>5848181</v>
      </c>
      <c r="BR200" s="599">
        <v>11919912</v>
      </c>
      <c r="BS200" s="599">
        <v>14426899</v>
      </c>
      <c r="BT200" s="599">
        <v>2897330</v>
      </c>
      <c r="BU200" s="599">
        <v>11804161</v>
      </c>
      <c r="BV200" s="599">
        <v>19437461</v>
      </c>
      <c r="BW200" s="599">
        <v>3359246</v>
      </c>
      <c r="BX200" s="599">
        <v>174143</v>
      </c>
      <c r="BY200" s="599">
        <v>13397683</v>
      </c>
      <c r="BZ200" s="599">
        <v>1874743</v>
      </c>
      <c r="CA200" s="599">
        <v>1345758</v>
      </c>
      <c r="CB200" s="599">
        <v>10167212</v>
      </c>
      <c r="CC200" s="599">
        <v>20743646</v>
      </c>
      <c r="CD200" s="599">
        <v>7868715</v>
      </c>
      <c r="CE200" s="599">
        <v>6729850</v>
      </c>
      <c r="CF200" s="599">
        <v>4767946</v>
      </c>
      <c r="CG200" s="599">
        <v>3482320</v>
      </c>
      <c r="CH200" s="599">
        <v>4456080</v>
      </c>
      <c r="CI200" s="599">
        <v>7896288</v>
      </c>
      <c r="CJ200" s="599">
        <v>543912</v>
      </c>
      <c r="CK200" s="599">
        <v>5499426</v>
      </c>
      <c r="CL200" s="599">
        <v>1237895</v>
      </c>
      <c r="CM200" s="599">
        <v>3057960</v>
      </c>
      <c r="CN200" s="599">
        <v>1540589</v>
      </c>
      <c r="CO200" s="599">
        <v>13918646</v>
      </c>
      <c r="CP200" s="599">
        <v>3868294</v>
      </c>
      <c r="CQ200" s="599">
        <v>34177714</v>
      </c>
      <c r="CR200" s="599">
        <v>5454598</v>
      </c>
      <c r="CS200" s="599">
        <v>2453129</v>
      </c>
      <c r="CT200" s="599">
        <v>5162554</v>
      </c>
      <c r="CU200" s="599">
        <v>9919326</v>
      </c>
      <c r="CV200" s="599">
        <v>5201074</v>
      </c>
      <c r="CW200" s="599">
        <v>5586667</v>
      </c>
      <c r="CX200" s="599">
        <v>3371546</v>
      </c>
      <c r="CY200" s="599">
        <v>0</v>
      </c>
    </row>
    <row r="201" spans="1:103" s="599" customFormat="1" x14ac:dyDescent="0.3">
      <c r="A201" s="598">
        <v>592</v>
      </c>
      <c r="B201" s="599" t="s">
        <v>315</v>
      </c>
      <c r="D201" s="599">
        <v>407108</v>
      </c>
      <c r="E201" s="599">
        <v>1117749</v>
      </c>
      <c r="F201" s="599">
        <v>95902</v>
      </c>
      <c r="H201" s="599">
        <v>178693</v>
      </c>
      <c r="I201" s="599">
        <v>0</v>
      </c>
      <c r="J201" s="599">
        <v>2936803</v>
      </c>
      <c r="K201" s="599">
        <v>-362418</v>
      </c>
      <c r="L201" s="599">
        <v>390900</v>
      </c>
      <c r="M201" s="599">
        <v>8591054</v>
      </c>
      <c r="N201" s="599">
        <v>-517540</v>
      </c>
      <c r="O201" s="599">
        <v>-1037392</v>
      </c>
      <c r="P201" s="599">
        <v>315402</v>
      </c>
      <c r="Q201" s="599">
        <v>642624</v>
      </c>
      <c r="R201" s="599">
        <v>389408</v>
      </c>
      <c r="S201" s="599">
        <v>52555</v>
      </c>
      <c r="U201" s="599">
        <v>1318716</v>
      </c>
      <c r="V201" s="599">
        <v>1784399</v>
      </c>
      <c r="X201" s="599">
        <v>-122438</v>
      </c>
      <c r="Y201" s="599">
        <v>-308523</v>
      </c>
      <c r="Z201" s="599">
        <v>-414182</v>
      </c>
      <c r="AA201" s="599">
        <v>5276561</v>
      </c>
      <c r="AB201" s="599">
        <v>33472</v>
      </c>
      <c r="AC201" s="599">
        <v>3668651</v>
      </c>
      <c r="AD201" s="599">
        <v>2023045</v>
      </c>
      <c r="AE201" s="599">
        <v>488365</v>
      </c>
      <c r="AF201" s="599">
        <v>3249468</v>
      </c>
      <c r="AG201" s="599">
        <v>493719</v>
      </c>
      <c r="AH201" s="599">
        <v>2090107</v>
      </c>
      <c r="AI201" s="599">
        <v>4714713</v>
      </c>
      <c r="AJ201" s="599">
        <v>1867249</v>
      </c>
      <c r="AK201" s="599">
        <v>0</v>
      </c>
      <c r="AL201" s="599">
        <v>5162041</v>
      </c>
      <c r="AM201" s="599">
        <v>3115736</v>
      </c>
      <c r="AN201" s="599">
        <v>-334793</v>
      </c>
      <c r="AO201" s="599">
        <v>0</v>
      </c>
      <c r="AP201" s="599">
        <v>-22762</v>
      </c>
      <c r="AQ201" s="599">
        <v>232420</v>
      </c>
      <c r="AR201" s="599">
        <v>0</v>
      </c>
      <c r="AS201" s="599">
        <v>141076</v>
      </c>
      <c r="AT201" s="599">
        <v>10979696</v>
      </c>
      <c r="AU201" s="599">
        <v>0</v>
      </c>
      <c r="AV201" s="599">
        <v>-19633531</v>
      </c>
      <c r="AW201" s="599">
        <v>-23413</v>
      </c>
      <c r="AX201" s="599">
        <v>146498</v>
      </c>
      <c r="AZ201" s="599">
        <v>6806896</v>
      </c>
      <c r="BA201" s="599">
        <v>39709</v>
      </c>
      <c r="BB201" s="599">
        <v>31038641</v>
      </c>
      <c r="BC201" s="599">
        <v>469725</v>
      </c>
      <c r="BD201" s="599">
        <v>-182973</v>
      </c>
      <c r="BE201" s="599">
        <v>24177</v>
      </c>
      <c r="BF201" s="599">
        <v>6098393</v>
      </c>
      <c r="BG201" s="599">
        <v>-20020</v>
      </c>
      <c r="BH201" s="599">
        <v>92710</v>
      </c>
      <c r="BI201" s="599">
        <v>-244499</v>
      </c>
      <c r="BJ201" s="599">
        <v>136840</v>
      </c>
      <c r="BK201" s="599">
        <v>6965194</v>
      </c>
      <c r="BL201" s="599">
        <v>0</v>
      </c>
      <c r="BM201" s="599">
        <v>1755145</v>
      </c>
      <c r="BN201" s="599">
        <v>1683492</v>
      </c>
      <c r="BO201" s="599">
        <v>295200</v>
      </c>
      <c r="BP201" s="599">
        <v>10964142</v>
      </c>
      <c r="BQ201" s="599">
        <v>-112555</v>
      </c>
      <c r="BR201" s="599">
        <v>4078476</v>
      </c>
      <c r="BS201" s="599">
        <v>-2454830</v>
      </c>
      <c r="BT201" s="599">
        <v>-337046</v>
      </c>
      <c r="BU201" s="599">
        <v>-174031</v>
      </c>
      <c r="BV201" s="599">
        <v>3705814</v>
      </c>
      <c r="BW201" s="599">
        <v>-107202</v>
      </c>
      <c r="BX201" s="599">
        <v>108840</v>
      </c>
      <c r="BY201" s="599">
        <v>-77140</v>
      </c>
      <c r="BZ201" s="599">
        <v>-81496</v>
      </c>
      <c r="CA201" s="599">
        <v>536921</v>
      </c>
      <c r="CB201" s="599">
        <v>1061170</v>
      </c>
      <c r="CC201" s="599">
        <v>6430054</v>
      </c>
      <c r="CD201" s="599">
        <v>-4018123</v>
      </c>
      <c r="CE201" s="599">
        <v>3472244</v>
      </c>
      <c r="CF201" s="599">
        <v>663373</v>
      </c>
      <c r="CG201" s="599">
        <v>873416</v>
      </c>
      <c r="CH201" s="599">
        <v>366067</v>
      </c>
      <c r="CI201" s="599">
        <v>530262</v>
      </c>
      <c r="CJ201" s="599">
        <v>-216665</v>
      </c>
      <c r="CK201" s="599">
        <v>2499360</v>
      </c>
      <c r="CL201" s="599">
        <v>-178905</v>
      </c>
      <c r="CM201" s="599">
        <v>-185776</v>
      </c>
      <c r="CN201" s="599">
        <v>-207578</v>
      </c>
      <c r="CO201" s="599">
        <v>18461424</v>
      </c>
      <c r="CP201" s="599">
        <v>-75279</v>
      </c>
      <c r="CQ201" s="599">
        <v>2316133</v>
      </c>
      <c r="CR201" s="599">
        <v>180082</v>
      </c>
      <c r="CS201" s="599">
        <v>414868</v>
      </c>
      <c r="CT201" s="599">
        <v>966525</v>
      </c>
      <c r="CU201" s="599">
        <v>1464153</v>
      </c>
      <c r="CV201" s="599">
        <v>7627529</v>
      </c>
      <c r="CW201" s="599">
        <v>1217457</v>
      </c>
      <c r="CX201" s="599">
        <v>-384351</v>
      </c>
      <c r="CY201" s="599">
        <v>130134</v>
      </c>
    </row>
    <row r="202" spans="1:103" x14ac:dyDescent="0.3">
      <c r="A202" s="151">
        <v>593</v>
      </c>
      <c r="B202" s="176" t="s">
        <v>945</v>
      </c>
      <c r="C202" s="176"/>
      <c r="D202" s="176">
        <v>0</v>
      </c>
      <c r="E202" s="176">
        <v>0</v>
      </c>
      <c r="F202" s="176">
        <v>0</v>
      </c>
      <c r="G202" s="176"/>
      <c r="H202" s="176">
        <v>0</v>
      </c>
      <c r="I202" s="176">
        <v>0</v>
      </c>
      <c r="J202" s="176">
        <v>0</v>
      </c>
      <c r="K202" s="176">
        <v>0</v>
      </c>
      <c r="L202" s="176">
        <v>0</v>
      </c>
      <c r="M202" s="176">
        <v>0</v>
      </c>
      <c r="N202" s="176"/>
      <c r="O202" s="176">
        <v>0</v>
      </c>
      <c r="P202" s="176">
        <v>0</v>
      </c>
      <c r="Q202" s="176">
        <v>0</v>
      </c>
      <c r="R202" s="176">
        <v>0</v>
      </c>
      <c r="S202" s="176">
        <v>0</v>
      </c>
      <c r="T202" s="176"/>
      <c r="U202" s="176">
        <v>0</v>
      </c>
      <c r="V202" s="176">
        <v>0</v>
      </c>
      <c r="W202" s="176"/>
      <c r="X202" s="176">
        <v>0</v>
      </c>
      <c r="Y202" s="176">
        <v>0</v>
      </c>
      <c r="Z202" s="176">
        <v>0</v>
      </c>
      <c r="AA202" s="176">
        <v>0</v>
      </c>
      <c r="AB202" s="176">
        <v>0</v>
      </c>
      <c r="AC202" s="176">
        <v>0</v>
      </c>
      <c r="AD202" s="176">
        <v>0</v>
      </c>
      <c r="AE202" s="176">
        <v>0</v>
      </c>
      <c r="AF202" s="176">
        <v>0</v>
      </c>
      <c r="AG202" s="176">
        <v>0</v>
      </c>
      <c r="AH202" s="176">
        <v>0</v>
      </c>
      <c r="AI202" s="176">
        <v>0</v>
      </c>
      <c r="AJ202" s="176">
        <v>0</v>
      </c>
      <c r="AK202" s="176">
        <v>0</v>
      </c>
      <c r="AL202" s="176">
        <v>0</v>
      </c>
      <c r="AM202" s="176">
        <v>0</v>
      </c>
      <c r="AN202" s="176">
        <v>0</v>
      </c>
      <c r="AO202" s="176">
        <v>0</v>
      </c>
      <c r="AP202" s="176">
        <v>0</v>
      </c>
      <c r="AQ202" s="176">
        <v>0</v>
      </c>
      <c r="AR202" s="176">
        <v>0</v>
      </c>
      <c r="AS202" s="176">
        <v>0</v>
      </c>
      <c r="AT202" s="176">
        <v>0</v>
      </c>
      <c r="AU202" s="176">
        <v>0</v>
      </c>
      <c r="AV202" s="176">
        <v>0</v>
      </c>
      <c r="AW202" s="176">
        <v>0</v>
      </c>
      <c r="AX202" s="176">
        <v>0</v>
      </c>
      <c r="AY202" s="176"/>
      <c r="AZ202" s="176">
        <v>0</v>
      </c>
      <c r="BA202" s="176">
        <v>0</v>
      </c>
      <c r="BB202" s="176">
        <v>0</v>
      </c>
      <c r="BC202" s="176">
        <v>0</v>
      </c>
      <c r="BD202" s="176">
        <v>0</v>
      </c>
      <c r="BE202" s="176">
        <v>0</v>
      </c>
      <c r="BF202" s="176">
        <v>0</v>
      </c>
      <c r="BG202" s="176">
        <v>0</v>
      </c>
      <c r="BH202" s="176">
        <v>0</v>
      </c>
      <c r="BI202" s="176">
        <v>0</v>
      </c>
      <c r="BJ202" s="176">
        <v>0</v>
      </c>
      <c r="BK202" s="176">
        <v>0</v>
      </c>
      <c r="BL202" s="176">
        <v>0</v>
      </c>
      <c r="BM202" s="176">
        <v>0</v>
      </c>
      <c r="BN202" s="176">
        <v>0</v>
      </c>
      <c r="BO202" s="176">
        <v>0</v>
      </c>
      <c r="BP202" s="176">
        <v>0</v>
      </c>
      <c r="BQ202" s="176">
        <v>0</v>
      </c>
      <c r="BR202" s="176">
        <v>0</v>
      </c>
      <c r="BS202" s="176">
        <v>0</v>
      </c>
      <c r="BT202" s="176">
        <v>0</v>
      </c>
      <c r="BU202" s="176">
        <v>0</v>
      </c>
      <c r="BV202" s="176">
        <v>0</v>
      </c>
      <c r="BW202" s="176">
        <v>0</v>
      </c>
      <c r="BX202" s="176">
        <v>0</v>
      </c>
      <c r="BY202" s="176">
        <v>0</v>
      </c>
      <c r="BZ202" s="176">
        <v>0</v>
      </c>
      <c r="CA202" s="176">
        <v>0</v>
      </c>
      <c r="CB202" s="176">
        <v>0</v>
      </c>
      <c r="CC202" s="176">
        <v>0</v>
      </c>
      <c r="CD202" s="176">
        <v>0</v>
      </c>
      <c r="CE202" s="176">
        <v>0</v>
      </c>
      <c r="CF202" s="176">
        <v>0</v>
      </c>
      <c r="CG202" s="176">
        <v>0</v>
      </c>
      <c r="CH202" s="176">
        <v>0</v>
      </c>
      <c r="CI202" s="176">
        <v>0</v>
      </c>
      <c r="CJ202" s="176">
        <v>0</v>
      </c>
      <c r="CK202" s="176">
        <v>0</v>
      </c>
      <c r="CL202" s="176">
        <v>0</v>
      </c>
      <c r="CM202" s="176">
        <v>0</v>
      </c>
      <c r="CN202" s="176">
        <v>0</v>
      </c>
      <c r="CO202" s="176">
        <v>0</v>
      </c>
      <c r="CP202" s="176">
        <v>0</v>
      </c>
      <c r="CQ202" s="176">
        <v>0</v>
      </c>
      <c r="CR202" s="176">
        <v>0</v>
      </c>
      <c r="CS202" s="176">
        <v>0</v>
      </c>
      <c r="CT202" s="176">
        <v>0</v>
      </c>
      <c r="CU202" s="176">
        <v>0</v>
      </c>
      <c r="CV202">
        <v>0</v>
      </c>
      <c r="CW202">
        <v>0</v>
      </c>
      <c r="CX202">
        <v>0</v>
      </c>
      <c r="CY202">
        <v>0</v>
      </c>
    </row>
    <row r="203" spans="1:103" x14ac:dyDescent="0.3">
      <c r="A203" s="151">
        <v>594</v>
      </c>
      <c r="B203" s="176" t="s">
        <v>946</v>
      </c>
      <c r="C203" s="176"/>
      <c r="D203" s="176">
        <v>0</v>
      </c>
      <c r="E203" s="176">
        <v>0</v>
      </c>
      <c r="F203" s="176">
        <v>0</v>
      </c>
      <c r="G203" s="176"/>
      <c r="H203" s="176">
        <v>0</v>
      </c>
      <c r="I203" s="176">
        <v>0</v>
      </c>
      <c r="J203" s="176">
        <v>0</v>
      </c>
      <c r="K203" s="176">
        <v>0</v>
      </c>
      <c r="L203" s="176">
        <v>0</v>
      </c>
      <c r="M203" s="176">
        <v>0</v>
      </c>
      <c r="N203" s="176"/>
      <c r="O203" s="176">
        <v>0</v>
      </c>
      <c r="P203" s="176">
        <v>0</v>
      </c>
      <c r="Q203" s="176">
        <v>0</v>
      </c>
      <c r="R203" s="176">
        <v>0</v>
      </c>
      <c r="S203" s="176">
        <v>0</v>
      </c>
      <c r="T203" s="176"/>
      <c r="U203" s="176">
        <v>0</v>
      </c>
      <c r="V203" s="176">
        <v>0</v>
      </c>
      <c r="W203" s="176"/>
      <c r="X203" s="176">
        <v>0</v>
      </c>
      <c r="Y203" s="176">
        <v>0</v>
      </c>
      <c r="Z203" s="176">
        <v>0</v>
      </c>
      <c r="AA203" s="176">
        <v>0</v>
      </c>
      <c r="AB203" s="176">
        <v>0</v>
      </c>
      <c r="AC203" s="176">
        <v>0</v>
      </c>
      <c r="AD203" s="176">
        <v>0</v>
      </c>
      <c r="AE203" s="176">
        <v>0</v>
      </c>
      <c r="AF203" s="176">
        <v>0</v>
      </c>
      <c r="AG203" s="176">
        <v>0</v>
      </c>
      <c r="AH203" s="176">
        <v>0</v>
      </c>
      <c r="AI203" s="176">
        <v>0</v>
      </c>
      <c r="AJ203" s="176">
        <v>0</v>
      </c>
      <c r="AK203" s="176">
        <v>0</v>
      </c>
      <c r="AL203" s="176">
        <v>0</v>
      </c>
      <c r="AM203" s="176">
        <v>0</v>
      </c>
      <c r="AN203" s="176">
        <v>0</v>
      </c>
      <c r="AO203" s="176">
        <v>0</v>
      </c>
      <c r="AP203" s="176">
        <v>0</v>
      </c>
      <c r="AQ203" s="176">
        <v>0</v>
      </c>
      <c r="AR203" s="176">
        <v>0</v>
      </c>
      <c r="AS203" s="176">
        <v>0</v>
      </c>
      <c r="AT203" s="176">
        <v>0</v>
      </c>
      <c r="AU203" s="176">
        <v>0</v>
      </c>
      <c r="AV203" s="176">
        <v>0</v>
      </c>
      <c r="AW203" s="176">
        <v>0</v>
      </c>
      <c r="AX203" s="176">
        <v>0</v>
      </c>
      <c r="AY203" s="176"/>
      <c r="AZ203" s="176">
        <v>0</v>
      </c>
      <c r="BA203" s="176">
        <v>0</v>
      </c>
      <c r="BB203" s="176">
        <v>0</v>
      </c>
      <c r="BC203" s="176">
        <v>0</v>
      </c>
      <c r="BD203" s="176">
        <v>0</v>
      </c>
      <c r="BE203" s="176">
        <v>0</v>
      </c>
      <c r="BF203" s="176">
        <v>0</v>
      </c>
      <c r="BG203" s="176">
        <v>0</v>
      </c>
      <c r="BH203" s="176">
        <v>0</v>
      </c>
      <c r="BI203" s="176">
        <v>0</v>
      </c>
      <c r="BJ203" s="176">
        <v>0</v>
      </c>
      <c r="BK203" s="176">
        <v>0</v>
      </c>
      <c r="BL203" s="176">
        <v>0</v>
      </c>
      <c r="BM203" s="176">
        <v>0</v>
      </c>
      <c r="BN203" s="176">
        <v>0</v>
      </c>
      <c r="BO203" s="176">
        <v>0</v>
      </c>
      <c r="BP203" s="176">
        <v>0</v>
      </c>
      <c r="BQ203" s="176">
        <v>0</v>
      </c>
      <c r="BR203" s="176">
        <v>0</v>
      </c>
      <c r="BS203" s="176">
        <v>0</v>
      </c>
      <c r="BT203" s="176">
        <v>0</v>
      </c>
      <c r="BU203" s="176">
        <v>0</v>
      </c>
      <c r="BV203" s="176">
        <v>0</v>
      </c>
      <c r="BW203" s="176">
        <v>0</v>
      </c>
      <c r="BX203" s="176">
        <v>0</v>
      </c>
      <c r="BY203" s="176">
        <v>0</v>
      </c>
      <c r="BZ203" s="176">
        <v>0</v>
      </c>
      <c r="CA203" s="176">
        <v>0</v>
      </c>
      <c r="CB203" s="176">
        <v>0</v>
      </c>
      <c r="CC203" s="176">
        <v>0</v>
      </c>
      <c r="CD203" s="176">
        <v>0</v>
      </c>
      <c r="CE203" s="176">
        <v>0</v>
      </c>
      <c r="CF203" s="176">
        <v>0</v>
      </c>
      <c r="CG203" s="176">
        <v>0</v>
      </c>
      <c r="CH203" s="176">
        <v>0</v>
      </c>
      <c r="CI203" s="176">
        <v>0</v>
      </c>
      <c r="CJ203" s="176">
        <v>0</v>
      </c>
      <c r="CK203" s="176">
        <v>0</v>
      </c>
      <c r="CL203" s="176">
        <v>0</v>
      </c>
      <c r="CM203" s="176">
        <v>0</v>
      </c>
      <c r="CN203" s="176">
        <v>0</v>
      </c>
      <c r="CO203" s="176">
        <v>0</v>
      </c>
      <c r="CP203" s="176">
        <v>0</v>
      </c>
      <c r="CQ203" s="176">
        <v>0</v>
      </c>
      <c r="CR203" s="176">
        <v>0</v>
      </c>
      <c r="CS203" s="176">
        <v>0</v>
      </c>
      <c r="CT203" s="176">
        <v>0</v>
      </c>
      <c r="CU203" s="176">
        <v>0</v>
      </c>
      <c r="CV203">
        <v>0</v>
      </c>
      <c r="CW203">
        <v>0</v>
      </c>
      <c r="CX203">
        <v>0</v>
      </c>
      <c r="CY203">
        <v>0</v>
      </c>
    </row>
    <row r="204" spans="1:103" x14ac:dyDescent="0.3">
      <c r="A204" s="151">
        <v>596</v>
      </c>
      <c r="B204" s="176" t="s">
        <v>320</v>
      </c>
      <c r="C204" s="176"/>
      <c r="D204" s="176">
        <v>52</v>
      </c>
      <c r="E204" s="176">
        <v>52</v>
      </c>
      <c r="F204" s="176">
        <v>52</v>
      </c>
      <c r="G204" s="176"/>
      <c r="H204" s="176">
        <v>0</v>
      </c>
      <c r="I204" s="176">
        <v>0</v>
      </c>
      <c r="J204" s="176">
        <v>52</v>
      </c>
      <c r="K204" s="176">
        <v>52</v>
      </c>
      <c r="L204" s="176">
        <v>52</v>
      </c>
      <c r="M204" s="176">
        <v>52</v>
      </c>
      <c r="N204" s="176"/>
      <c r="O204" s="176">
        <v>52</v>
      </c>
      <c r="P204" s="176">
        <v>0</v>
      </c>
      <c r="Q204" s="176">
        <v>52</v>
      </c>
      <c r="R204" s="176">
        <v>52</v>
      </c>
      <c r="S204" s="176">
        <v>52</v>
      </c>
      <c r="T204" s="176"/>
      <c r="U204" s="176">
        <v>52</v>
      </c>
      <c r="V204" s="176">
        <v>52</v>
      </c>
      <c r="W204" s="176"/>
      <c r="X204" s="176">
        <v>52</v>
      </c>
      <c r="Y204" s="176">
        <v>52</v>
      </c>
      <c r="Z204" s="176">
        <v>52</v>
      </c>
      <c r="AA204" s="176">
        <v>52</v>
      </c>
      <c r="AB204" s="176">
        <v>52</v>
      </c>
      <c r="AC204" s="176">
        <v>52</v>
      </c>
      <c r="AD204" s="176">
        <v>52</v>
      </c>
      <c r="AE204" s="176">
        <v>52</v>
      </c>
      <c r="AF204" s="176">
        <v>52</v>
      </c>
      <c r="AG204" s="176">
        <v>52</v>
      </c>
      <c r="AH204" s="176">
        <v>52</v>
      </c>
      <c r="AI204" s="176">
        <v>52</v>
      </c>
      <c r="AJ204" s="176">
        <v>52</v>
      </c>
      <c r="AK204" s="176">
        <v>52</v>
      </c>
      <c r="AL204" s="176">
        <v>52</v>
      </c>
      <c r="AM204" s="176">
        <v>52</v>
      </c>
      <c r="AN204" s="176">
        <v>52</v>
      </c>
      <c r="AO204" s="176">
        <v>52</v>
      </c>
      <c r="AP204" s="176">
        <v>52</v>
      </c>
      <c r="AQ204" s="176">
        <v>52</v>
      </c>
      <c r="AR204" s="176">
        <v>52</v>
      </c>
      <c r="AS204" s="176">
        <v>52</v>
      </c>
      <c r="AT204" s="176">
        <v>52</v>
      </c>
      <c r="AU204" s="176">
        <v>52</v>
      </c>
      <c r="AV204" s="176">
        <v>51</v>
      </c>
      <c r="AW204" s="176">
        <v>52</v>
      </c>
      <c r="AX204" s="176">
        <v>52</v>
      </c>
      <c r="AY204" s="176"/>
      <c r="AZ204" s="176">
        <v>52</v>
      </c>
      <c r="BA204" s="176">
        <v>52</v>
      </c>
      <c r="BB204" s="176">
        <v>52</v>
      </c>
      <c r="BC204" s="176">
        <v>52</v>
      </c>
      <c r="BD204" s="176">
        <v>52</v>
      </c>
      <c r="BE204" s="176">
        <v>52</v>
      </c>
      <c r="BF204" s="176">
        <v>52</v>
      </c>
      <c r="BG204" s="176">
        <v>52</v>
      </c>
      <c r="BH204" s="176">
        <v>0</v>
      </c>
      <c r="BI204" s="176">
        <v>52</v>
      </c>
      <c r="BJ204" s="176">
        <v>52</v>
      </c>
      <c r="BK204" s="176">
        <v>0</v>
      </c>
      <c r="BL204" s="176">
        <v>0</v>
      </c>
      <c r="BM204" s="176">
        <v>52</v>
      </c>
      <c r="BN204" s="176">
        <v>52</v>
      </c>
      <c r="BO204" s="176">
        <v>52</v>
      </c>
      <c r="BP204" s="176">
        <v>52</v>
      </c>
      <c r="BQ204" s="176">
        <v>52</v>
      </c>
      <c r="BR204" s="176">
        <v>52</v>
      </c>
      <c r="BS204" s="176">
        <v>51</v>
      </c>
      <c r="BT204" s="176">
        <v>52</v>
      </c>
      <c r="BU204" s="176">
        <v>52</v>
      </c>
      <c r="BV204" s="176">
        <v>52</v>
      </c>
      <c r="BW204" s="176">
        <v>52</v>
      </c>
      <c r="BX204" s="176">
        <v>52</v>
      </c>
      <c r="BY204" s="176">
        <v>52</v>
      </c>
      <c r="BZ204" s="176">
        <v>52</v>
      </c>
      <c r="CA204" s="176">
        <v>52</v>
      </c>
      <c r="CB204" s="176">
        <v>52</v>
      </c>
      <c r="CC204" s="176">
        <v>52</v>
      </c>
      <c r="CD204" s="176">
        <v>52</v>
      </c>
      <c r="CE204" s="176">
        <v>52</v>
      </c>
      <c r="CF204" s="176">
        <v>52</v>
      </c>
      <c r="CG204" s="176">
        <v>52</v>
      </c>
      <c r="CH204" s="176">
        <v>52</v>
      </c>
      <c r="CI204" s="176">
        <v>52</v>
      </c>
      <c r="CJ204" s="176">
        <v>52</v>
      </c>
      <c r="CK204" s="176">
        <v>52</v>
      </c>
      <c r="CL204" s="176">
        <v>52</v>
      </c>
      <c r="CM204" s="176">
        <v>52</v>
      </c>
      <c r="CN204" s="176">
        <v>52</v>
      </c>
      <c r="CO204" s="176">
        <v>52</v>
      </c>
      <c r="CP204" s="176">
        <v>52</v>
      </c>
      <c r="CQ204" s="176">
        <v>0</v>
      </c>
      <c r="CR204" s="176">
        <v>52</v>
      </c>
      <c r="CS204" s="176">
        <v>52</v>
      </c>
      <c r="CT204" s="176">
        <v>52</v>
      </c>
      <c r="CU204" s="176">
        <v>52</v>
      </c>
      <c r="CV204">
        <v>52</v>
      </c>
      <c r="CW204">
        <v>52</v>
      </c>
      <c r="CX204">
        <v>52</v>
      </c>
      <c r="CY204">
        <v>52</v>
      </c>
    </row>
    <row r="205" spans="1:103" x14ac:dyDescent="0.3">
      <c r="A205" s="151">
        <v>597</v>
      </c>
      <c r="B205" s="176" t="s">
        <v>323</v>
      </c>
      <c r="C205" s="176"/>
      <c r="D205" s="176">
        <v>283361</v>
      </c>
      <c r="E205" s="176">
        <v>32980</v>
      </c>
      <c r="F205" s="176">
        <v>182</v>
      </c>
      <c r="G205" s="176"/>
      <c r="H205" s="176">
        <v>13703</v>
      </c>
      <c r="I205" s="176">
        <v>175523</v>
      </c>
      <c r="J205" s="176">
        <v>93149</v>
      </c>
      <c r="K205" s="176">
        <v>4235</v>
      </c>
      <c r="L205" s="176">
        <v>21191</v>
      </c>
      <c r="M205" s="176">
        <v>195305</v>
      </c>
      <c r="N205" s="176">
        <v>77139</v>
      </c>
      <c r="O205" s="176">
        <v>129909</v>
      </c>
      <c r="P205" s="176">
        <v>275525</v>
      </c>
      <c r="Q205" s="176">
        <v>-10963</v>
      </c>
      <c r="R205" s="176">
        <v>160896</v>
      </c>
      <c r="S205" s="176">
        <v>98118</v>
      </c>
      <c r="T205" s="176"/>
      <c r="U205" s="176">
        <v>-41175</v>
      </c>
      <c r="V205" s="176">
        <v>1976</v>
      </c>
      <c r="W205" s="176"/>
      <c r="X205" s="176">
        <v>56690</v>
      </c>
      <c r="Y205" s="176">
        <v>3471</v>
      </c>
      <c r="Z205" s="176">
        <v>363138</v>
      </c>
      <c r="AA205" s="176">
        <v>122397</v>
      </c>
      <c r="AB205" s="176">
        <v>25418</v>
      </c>
      <c r="AC205" s="176">
        <v>1083658</v>
      </c>
      <c r="AD205" s="176">
        <v>223173</v>
      </c>
      <c r="AE205" s="176">
        <v>89339</v>
      </c>
      <c r="AF205" s="176">
        <v>113650</v>
      </c>
      <c r="AG205" s="176">
        <v>-8523</v>
      </c>
      <c r="AH205" s="176">
        <v>193959</v>
      </c>
      <c r="AI205" s="176">
        <v>3806271</v>
      </c>
      <c r="AJ205" s="176">
        <v>30649</v>
      </c>
      <c r="AK205" s="176">
        <v>349866</v>
      </c>
      <c r="AL205" s="176">
        <v>41896</v>
      </c>
      <c r="AM205" s="176">
        <v>88713</v>
      </c>
      <c r="AN205" s="176">
        <v>21635</v>
      </c>
      <c r="AO205" s="176">
        <v>7570</v>
      </c>
      <c r="AP205" s="176">
        <v>12507</v>
      </c>
      <c r="AQ205" s="176">
        <v>1360</v>
      </c>
      <c r="AR205" s="176">
        <v>343071</v>
      </c>
      <c r="AS205" s="176">
        <v>184848</v>
      </c>
      <c r="AT205" s="176">
        <v>71510</v>
      </c>
      <c r="AU205" s="176">
        <v>29688</v>
      </c>
      <c r="AV205" s="176">
        <v>670913</v>
      </c>
      <c r="AW205" s="176">
        <v>26217</v>
      </c>
      <c r="AX205" s="176">
        <v>55604</v>
      </c>
      <c r="AY205" s="176"/>
      <c r="AZ205" s="176">
        <v>58441</v>
      </c>
      <c r="BA205" s="176">
        <v>29701</v>
      </c>
      <c r="BB205" s="176">
        <v>1054569</v>
      </c>
      <c r="BC205" s="176">
        <v>813385</v>
      </c>
      <c r="BD205" s="176">
        <v>52860</v>
      </c>
      <c r="BE205" s="176">
        <v>98283</v>
      </c>
      <c r="BF205" s="176">
        <v>272776</v>
      </c>
      <c r="BG205" s="176">
        <v>102916</v>
      </c>
      <c r="BH205" s="176">
        <v>2429</v>
      </c>
      <c r="BI205" s="176">
        <v>105163</v>
      </c>
      <c r="BJ205" s="176">
        <v>28088</v>
      </c>
      <c r="BK205" s="176">
        <v>1300010</v>
      </c>
      <c r="BL205" s="176">
        <v>18541</v>
      </c>
      <c r="BM205" s="176">
        <v>18389</v>
      </c>
      <c r="BN205" s="176">
        <v>707595</v>
      </c>
      <c r="BO205" s="176">
        <v>92601</v>
      </c>
      <c r="BP205" s="176">
        <v>2625278</v>
      </c>
      <c r="BQ205" s="176">
        <v>10098</v>
      </c>
      <c r="BR205" s="176">
        <v>52670</v>
      </c>
      <c r="BS205" s="176">
        <v>42862</v>
      </c>
      <c r="BT205" s="176">
        <v>7134</v>
      </c>
      <c r="BU205" s="176">
        <v>51709</v>
      </c>
      <c r="BV205" s="176">
        <v>58585</v>
      </c>
      <c r="BW205" s="176">
        <v>32735</v>
      </c>
      <c r="BX205" s="176">
        <v>118667</v>
      </c>
      <c r="BY205" s="176">
        <v>101263</v>
      </c>
      <c r="BZ205" s="176">
        <v>21230</v>
      </c>
      <c r="CA205" s="176">
        <v>181892</v>
      </c>
      <c r="CB205" s="176">
        <v>26070</v>
      </c>
      <c r="CC205" s="176">
        <v>60134</v>
      </c>
      <c r="CD205" s="176">
        <v>47824</v>
      </c>
      <c r="CE205" s="176">
        <v>297973</v>
      </c>
      <c r="CF205" s="176">
        <v>29666</v>
      </c>
      <c r="CG205" s="176">
        <v>5683</v>
      </c>
      <c r="CH205" s="176">
        <v>0</v>
      </c>
      <c r="CI205" s="176">
        <v>53484</v>
      </c>
      <c r="CJ205" s="176">
        <v>13767</v>
      </c>
      <c r="CK205" s="176">
        <v>115817</v>
      </c>
      <c r="CL205" s="176">
        <v>283188</v>
      </c>
      <c r="CM205" s="176">
        <v>27913</v>
      </c>
      <c r="CN205" s="176">
        <v>472</v>
      </c>
      <c r="CO205" s="176">
        <v>-122614</v>
      </c>
      <c r="CP205" s="176">
        <v>7493</v>
      </c>
      <c r="CQ205" s="176">
        <v>-4092568</v>
      </c>
      <c r="CR205" s="176">
        <v>5511</v>
      </c>
      <c r="CS205" s="176">
        <v>11693</v>
      </c>
      <c r="CT205" s="176">
        <v>169206</v>
      </c>
      <c r="CU205" s="176">
        <v>160891</v>
      </c>
      <c r="CV205">
        <v>20677</v>
      </c>
      <c r="CW205">
        <v>22246</v>
      </c>
      <c r="CX205">
        <v>22307</v>
      </c>
      <c r="CY205">
        <v>20298</v>
      </c>
    </row>
    <row r="206" spans="1:103" x14ac:dyDescent="0.3">
      <c r="A206" s="151">
        <v>598</v>
      </c>
      <c r="B206" s="176" t="s">
        <v>328</v>
      </c>
      <c r="C206" s="176"/>
      <c r="D206" s="176">
        <v>241370</v>
      </c>
      <c r="E206" s="176">
        <v>57167</v>
      </c>
      <c r="F206" s="176">
        <v>16490</v>
      </c>
      <c r="G206" s="176"/>
      <c r="H206" s="176">
        <v>40489</v>
      </c>
      <c r="I206" s="176">
        <v>17448</v>
      </c>
      <c r="J206" s="176">
        <v>67273</v>
      </c>
      <c r="K206" s="176">
        <v>14476</v>
      </c>
      <c r="L206" s="176">
        <v>58126</v>
      </c>
      <c r="M206" s="176">
        <v>183727</v>
      </c>
      <c r="N206" s="176">
        <v>544985</v>
      </c>
      <c r="O206" s="176">
        <v>144300</v>
      </c>
      <c r="P206" s="176">
        <v>436597</v>
      </c>
      <c r="Q206" s="176">
        <v>91321</v>
      </c>
      <c r="R206" s="176">
        <v>20521</v>
      </c>
      <c r="S206" s="176">
        <v>28172</v>
      </c>
      <c r="T206" s="176"/>
      <c r="U206" s="176">
        <v>157320</v>
      </c>
      <c r="V206" s="176">
        <v>103099</v>
      </c>
      <c r="W206" s="176"/>
      <c r="X206" s="176">
        <v>36167</v>
      </c>
      <c r="Y206" s="176">
        <v>6324</v>
      </c>
      <c r="Z206" s="176">
        <v>214554</v>
      </c>
      <c r="AA206" s="176">
        <v>64586</v>
      </c>
      <c r="AB206" s="176">
        <v>142121</v>
      </c>
      <c r="AC206" s="176">
        <v>638884</v>
      </c>
      <c r="AD206" s="176">
        <v>139344</v>
      </c>
      <c r="AE206" s="176">
        <v>207758</v>
      </c>
      <c r="AF206" s="176">
        <v>159369</v>
      </c>
      <c r="AG206" s="176">
        <v>90760</v>
      </c>
      <c r="AH206" s="176">
        <v>93300</v>
      </c>
      <c r="AI206" s="176">
        <v>488815</v>
      </c>
      <c r="AJ206" s="176">
        <v>113570</v>
      </c>
      <c r="AK206" s="176">
        <v>748979</v>
      </c>
      <c r="AL206" s="176">
        <v>60502</v>
      </c>
      <c r="AM206" s="176">
        <v>909198</v>
      </c>
      <c r="AN206" s="176">
        <v>23121</v>
      </c>
      <c r="AO206" s="176">
        <v>0</v>
      </c>
      <c r="AP206" s="176">
        <v>36812</v>
      </c>
      <c r="AQ206" s="176">
        <v>10983</v>
      </c>
      <c r="AR206" s="176">
        <v>0</v>
      </c>
      <c r="AS206" s="176">
        <v>86611</v>
      </c>
      <c r="AT206" s="176">
        <v>151068</v>
      </c>
      <c r="AU206" s="176">
        <v>56386</v>
      </c>
      <c r="AV206" s="176">
        <v>308081</v>
      </c>
      <c r="AW206" s="176">
        <v>58820</v>
      </c>
      <c r="AX206" s="176">
        <v>19643</v>
      </c>
      <c r="AY206" s="176"/>
      <c r="AZ206" s="176">
        <v>395376</v>
      </c>
      <c r="BA206" s="176">
        <v>147854</v>
      </c>
      <c r="BB206" s="176">
        <v>232932</v>
      </c>
      <c r="BC206" s="176">
        <v>0</v>
      </c>
      <c r="BD206" s="176">
        <v>33344</v>
      </c>
      <c r="BE206" s="176">
        <v>160144</v>
      </c>
      <c r="BF206" s="176">
        <v>105632</v>
      </c>
      <c r="BG206" s="176">
        <v>26812</v>
      </c>
      <c r="BH206" s="176">
        <v>21201</v>
      </c>
      <c r="BI206" s="176">
        <v>21366</v>
      </c>
      <c r="BJ206" s="176">
        <v>87396</v>
      </c>
      <c r="BK206" s="176">
        <v>1743939</v>
      </c>
      <c r="BL206" s="176">
        <v>48086</v>
      </c>
      <c r="BM206" s="176">
        <v>66038</v>
      </c>
      <c r="BN206" s="176">
        <v>221246</v>
      </c>
      <c r="BO206" s="176">
        <v>106682</v>
      </c>
      <c r="BP206" s="176">
        <v>491018</v>
      </c>
      <c r="BQ206" s="176">
        <v>9150</v>
      </c>
      <c r="BR206" s="176">
        <v>287524</v>
      </c>
      <c r="BS206" s="176">
        <v>240710</v>
      </c>
      <c r="BT206" s="176">
        <v>10568</v>
      </c>
      <c r="BU206" s="176">
        <v>18325</v>
      </c>
      <c r="BV206" s="176">
        <v>47229</v>
      </c>
      <c r="BW206" s="176">
        <v>18138</v>
      </c>
      <c r="BX206" s="176">
        <v>49062</v>
      </c>
      <c r="BY206" s="176">
        <v>267382</v>
      </c>
      <c r="BZ206" s="176">
        <v>0</v>
      </c>
      <c r="CA206" s="176">
        <v>177952</v>
      </c>
      <c r="CB206" s="176">
        <v>83359</v>
      </c>
      <c r="CC206" s="176">
        <v>196127</v>
      </c>
      <c r="CD206" s="176">
        <v>138400</v>
      </c>
      <c r="CE206" s="176">
        <v>268310</v>
      </c>
      <c r="CF206" s="176">
        <v>168217</v>
      </c>
      <c r="CG206" s="176">
        <v>33523</v>
      </c>
      <c r="CH206" s="176">
        <v>69179</v>
      </c>
      <c r="CI206" s="176">
        <v>38087</v>
      </c>
      <c r="CJ206" s="176">
        <v>89533</v>
      </c>
      <c r="CK206" s="176">
        <v>150206</v>
      </c>
      <c r="CL206" s="176">
        <v>0</v>
      </c>
      <c r="CM206" s="176">
        <v>125435</v>
      </c>
      <c r="CN206" s="176">
        <v>14710</v>
      </c>
      <c r="CO206" s="176">
        <v>1221831</v>
      </c>
      <c r="CP206" s="176">
        <v>23768</v>
      </c>
      <c r="CQ206" s="176">
        <v>1228558</v>
      </c>
      <c r="CR206" s="176">
        <v>1692</v>
      </c>
      <c r="CS206" s="176">
        <v>11482</v>
      </c>
      <c r="CT206" s="176">
        <v>44433</v>
      </c>
      <c r="CU206" s="176">
        <v>131296</v>
      </c>
      <c r="CV206">
        <v>211728</v>
      </c>
      <c r="CW206">
        <v>184128</v>
      </c>
      <c r="CX206">
        <v>30712</v>
      </c>
      <c r="CY206">
        <v>0</v>
      </c>
    </row>
    <row r="207" spans="1:103" x14ac:dyDescent="0.3">
      <c r="A207" s="151">
        <v>599</v>
      </c>
      <c r="B207" s="176" t="s">
        <v>327</v>
      </c>
      <c r="C207" s="176"/>
      <c r="D207" s="176">
        <v>6326899</v>
      </c>
      <c r="E207" s="176">
        <v>1246557</v>
      </c>
      <c r="F207" s="176">
        <v>632418</v>
      </c>
      <c r="G207" s="176"/>
      <c r="H207" s="176">
        <v>836239</v>
      </c>
      <c r="I207" s="176">
        <v>658858</v>
      </c>
      <c r="J207" s="176">
        <v>1988388</v>
      </c>
      <c r="K207" s="176">
        <v>675011</v>
      </c>
      <c r="L207" s="176">
        <v>1818615</v>
      </c>
      <c r="M207" s="176">
        <v>8339592</v>
      </c>
      <c r="N207" s="176">
        <v>11440707</v>
      </c>
      <c r="O207" s="176">
        <v>3235862</v>
      </c>
      <c r="P207" s="176">
        <v>13003554</v>
      </c>
      <c r="Q207" s="176">
        <v>2787465</v>
      </c>
      <c r="R207" s="176">
        <v>627615</v>
      </c>
      <c r="S207" s="176">
        <v>2150843</v>
      </c>
      <c r="T207" s="176"/>
      <c r="U207" s="176">
        <v>6352087</v>
      </c>
      <c r="V207" s="176">
        <v>3488326</v>
      </c>
      <c r="W207" s="176"/>
      <c r="X207" s="176">
        <v>872557</v>
      </c>
      <c r="Y207" s="176">
        <v>221198</v>
      </c>
      <c r="Z207" s="176">
        <v>4528906</v>
      </c>
      <c r="AA207" s="176">
        <v>2145726</v>
      </c>
      <c r="AB207" s="176">
        <v>2311100</v>
      </c>
      <c r="AC207" s="176">
        <v>12787270</v>
      </c>
      <c r="AD207" s="176">
        <v>3819855</v>
      </c>
      <c r="AE207" s="176">
        <v>3047754</v>
      </c>
      <c r="AF207" s="176">
        <v>5702564</v>
      </c>
      <c r="AG207" s="176">
        <v>2004383</v>
      </c>
      <c r="AH207" s="176">
        <v>2313128</v>
      </c>
      <c r="AI207" s="176">
        <v>10182265</v>
      </c>
      <c r="AJ207" s="176">
        <v>2355827</v>
      </c>
      <c r="AK207" s="176">
        <v>12302647</v>
      </c>
      <c r="AL207" s="176">
        <v>2549146</v>
      </c>
      <c r="AM207" s="176">
        <v>18012303</v>
      </c>
      <c r="AN207" s="176">
        <v>162311</v>
      </c>
      <c r="AO207" s="176">
        <v>114456</v>
      </c>
      <c r="AP207" s="176">
        <v>2782212</v>
      </c>
      <c r="AQ207" s="176">
        <v>324601</v>
      </c>
      <c r="AR207" s="176">
        <v>0</v>
      </c>
      <c r="AS207" s="176">
        <v>2518973</v>
      </c>
      <c r="AT207" s="176">
        <v>4573476</v>
      </c>
      <c r="AU207" s="176">
        <v>2593011</v>
      </c>
      <c r="AV207" s="176">
        <v>7839267</v>
      </c>
      <c r="AW207" s="176">
        <v>973625</v>
      </c>
      <c r="AX207" s="176">
        <v>1321460</v>
      </c>
      <c r="AY207" s="176"/>
      <c r="AZ207" s="176">
        <v>8111539</v>
      </c>
      <c r="BA207" s="176">
        <v>2828932</v>
      </c>
      <c r="BB207" s="176">
        <v>6164386</v>
      </c>
      <c r="BC207" s="176">
        <v>320925</v>
      </c>
      <c r="BD207" s="176">
        <v>2451202</v>
      </c>
      <c r="BE207" s="176">
        <v>2762576</v>
      </c>
      <c r="BF207" s="176">
        <v>4561498</v>
      </c>
      <c r="BG207" s="176">
        <v>1928606</v>
      </c>
      <c r="BH207" s="176">
        <v>437493</v>
      </c>
      <c r="BI207" s="176">
        <v>1638559</v>
      </c>
      <c r="BJ207" s="176">
        <v>1313451</v>
      </c>
      <c r="BK207" s="176">
        <v>28407483</v>
      </c>
      <c r="BL207" s="176">
        <v>556891</v>
      </c>
      <c r="BM207" s="176">
        <v>764056</v>
      </c>
      <c r="BN207" s="176">
        <v>4170829</v>
      </c>
      <c r="BO207" s="176">
        <v>4224942</v>
      </c>
      <c r="BP207" s="176">
        <v>19571936</v>
      </c>
      <c r="BQ207" s="176">
        <v>713172</v>
      </c>
      <c r="BR207" s="176">
        <v>5138826</v>
      </c>
      <c r="BS207" s="176">
        <v>6671108</v>
      </c>
      <c r="BT207" s="176">
        <v>551791</v>
      </c>
      <c r="BU207" s="176">
        <v>1905305</v>
      </c>
      <c r="BV207" s="176">
        <v>2313785</v>
      </c>
      <c r="BW207" s="176">
        <v>494627</v>
      </c>
      <c r="BX207" s="176">
        <v>2685736</v>
      </c>
      <c r="BY207" s="176">
        <v>8091361</v>
      </c>
      <c r="BZ207" s="176">
        <v>718423</v>
      </c>
      <c r="CA207" s="176">
        <v>5984965</v>
      </c>
      <c r="CB207" s="176">
        <v>2941435</v>
      </c>
      <c r="CC207" s="176">
        <v>5649759</v>
      </c>
      <c r="CD207" s="176">
        <v>4473684</v>
      </c>
      <c r="CE207" s="176">
        <v>5504788</v>
      </c>
      <c r="CF207" s="176">
        <v>3319165</v>
      </c>
      <c r="CG207" s="176">
        <v>3247167</v>
      </c>
      <c r="CH207" s="176">
        <v>871884</v>
      </c>
      <c r="CI207" s="176">
        <v>1689179</v>
      </c>
      <c r="CJ207" s="176">
        <v>1377777</v>
      </c>
      <c r="CK207" s="176">
        <v>3196978</v>
      </c>
      <c r="CL207" s="176">
        <v>610344</v>
      </c>
      <c r="CM207" s="176">
        <v>2436592</v>
      </c>
      <c r="CN207" s="176">
        <v>164400</v>
      </c>
      <c r="CO207" s="176">
        <v>20891294</v>
      </c>
      <c r="CP207" s="176">
        <v>1426855</v>
      </c>
      <c r="CQ207" s="176">
        <v>26462961</v>
      </c>
      <c r="CR207" s="176">
        <v>619650</v>
      </c>
      <c r="CS207" s="176">
        <v>337089</v>
      </c>
      <c r="CT207" s="176">
        <v>1197773</v>
      </c>
      <c r="CU207" s="176">
        <v>4507101</v>
      </c>
      <c r="CV207">
        <v>2960203</v>
      </c>
      <c r="CW207">
        <v>4163895</v>
      </c>
      <c r="CX207">
        <v>926837</v>
      </c>
      <c r="CY207">
        <v>1039110</v>
      </c>
    </row>
    <row r="208" spans="1:103" x14ac:dyDescent="0.3">
      <c r="A208" s="151">
        <v>602</v>
      </c>
      <c r="B208" s="176" t="s">
        <v>329</v>
      </c>
      <c r="C208" s="176"/>
      <c r="D208" s="176">
        <v>0</v>
      </c>
      <c r="E208" s="176">
        <v>0</v>
      </c>
      <c r="F208" s="176">
        <v>0</v>
      </c>
      <c r="G208" s="176"/>
      <c r="H208" s="176">
        <v>0</v>
      </c>
      <c r="I208" s="176">
        <v>0</v>
      </c>
      <c r="J208" s="176">
        <v>0</v>
      </c>
      <c r="K208" s="176">
        <v>0</v>
      </c>
      <c r="L208" s="176">
        <v>0</v>
      </c>
      <c r="M208" s="176">
        <v>0</v>
      </c>
      <c r="N208" s="176"/>
      <c r="O208" s="176">
        <v>0</v>
      </c>
      <c r="P208" s="176">
        <v>0</v>
      </c>
      <c r="Q208" s="176">
        <v>0</v>
      </c>
      <c r="R208" s="176">
        <v>0</v>
      </c>
      <c r="S208" s="176">
        <v>0</v>
      </c>
      <c r="T208" s="176"/>
      <c r="U208" s="176">
        <v>0</v>
      </c>
      <c r="V208" s="176">
        <v>0</v>
      </c>
      <c r="W208" s="176"/>
      <c r="X208" s="176">
        <v>0</v>
      </c>
      <c r="Y208" s="176">
        <v>0</v>
      </c>
      <c r="Z208" s="176">
        <v>0</v>
      </c>
      <c r="AA208" s="176">
        <v>0</v>
      </c>
      <c r="AB208" s="176">
        <v>0</v>
      </c>
      <c r="AC208" s="176">
        <v>0</v>
      </c>
      <c r="AD208" s="176">
        <v>0</v>
      </c>
      <c r="AE208" s="176">
        <v>0</v>
      </c>
      <c r="AF208" s="176">
        <v>0</v>
      </c>
      <c r="AG208" s="176">
        <v>0</v>
      </c>
      <c r="AH208" s="176">
        <v>0</v>
      </c>
      <c r="AI208" s="176">
        <v>0</v>
      </c>
      <c r="AJ208" s="176">
        <v>0</v>
      </c>
      <c r="AK208" s="176">
        <v>0</v>
      </c>
      <c r="AL208" s="176">
        <v>0</v>
      </c>
      <c r="AM208" s="176">
        <v>0</v>
      </c>
      <c r="AN208" s="176">
        <v>0</v>
      </c>
      <c r="AO208" s="176">
        <v>0</v>
      </c>
      <c r="AP208" s="176">
        <v>0</v>
      </c>
      <c r="AQ208" s="176">
        <v>0</v>
      </c>
      <c r="AR208" s="176">
        <v>0</v>
      </c>
      <c r="AS208" s="176">
        <v>0</v>
      </c>
      <c r="AT208" s="176">
        <v>132579</v>
      </c>
      <c r="AU208" s="176">
        <v>0</v>
      </c>
      <c r="AV208" s="176">
        <v>0</v>
      </c>
      <c r="AW208" s="176">
        <v>0</v>
      </c>
      <c r="AX208" s="176">
        <v>0</v>
      </c>
      <c r="AY208" s="176"/>
      <c r="AZ208" s="176">
        <v>0</v>
      </c>
      <c r="BA208" s="176">
        <v>0</v>
      </c>
      <c r="BB208" s="176">
        <v>0</v>
      </c>
      <c r="BC208" s="176">
        <v>0</v>
      </c>
      <c r="BD208" s="176">
        <v>0</v>
      </c>
      <c r="BE208" s="176">
        <v>0</v>
      </c>
      <c r="BF208" s="176">
        <v>0</v>
      </c>
      <c r="BG208" s="176">
        <v>0</v>
      </c>
      <c r="BH208" s="176">
        <v>0</v>
      </c>
      <c r="BI208" s="176">
        <v>0</v>
      </c>
      <c r="BJ208" s="176">
        <v>0</v>
      </c>
      <c r="BK208" s="176">
        <v>0</v>
      </c>
      <c r="BL208" s="176">
        <v>0</v>
      </c>
      <c r="BM208" s="176">
        <v>0</v>
      </c>
      <c r="BN208" s="176">
        <v>0</v>
      </c>
      <c r="BO208" s="176">
        <v>0</v>
      </c>
      <c r="BP208" s="176">
        <v>0</v>
      </c>
      <c r="BQ208" s="176">
        <v>0</v>
      </c>
      <c r="BR208" s="176">
        <v>0</v>
      </c>
      <c r="BS208" s="176">
        <v>0</v>
      </c>
      <c r="BT208" s="176">
        <v>0</v>
      </c>
      <c r="BU208" s="176">
        <v>0</v>
      </c>
      <c r="BV208" s="176">
        <v>0</v>
      </c>
      <c r="BW208" s="176">
        <v>0</v>
      </c>
      <c r="BX208" s="176">
        <v>0</v>
      </c>
      <c r="BY208" s="176">
        <v>0</v>
      </c>
      <c r="BZ208" s="176">
        <v>0</v>
      </c>
      <c r="CA208" s="176">
        <v>0</v>
      </c>
      <c r="CB208" s="176">
        <v>0</v>
      </c>
      <c r="CC208" s="176">
        <v>0</v>
      </c>
      <c r="CD208" s="176">
        <v>0</v>
      </c>
      <c r="CE208" s="176">
        <v>0</v>
      </c>
      <c r="CF208" s="176">
        <v>0</v>
      </c>
      <c r="CG208" s="176">
        <v>0</v>
      </c>
      <c r="CH208" s="176">
        <v>0</v>
      </c>
      <c r="CI208" s="176">
        <v>0</v>
      </c>
      <c r="CJ208" s="176">
        <v>0</v>
      </c>
      <c r="CK208" s="176">
        <v>0</v>
      </c>
      <c r="CL208" s="176">
        <v>0</v>
      </c>
      <c r="CM208" s="176">
        <v>0</v>
      </c>
      <c r="CN208" s="176">
        <v>0</v>
      </c>
      <c r="CO208" s="176">
        <v>4191718</v>
      </c>
      <c r="CP208" s="176">
        <v>0</v>
      </c>
      <c r="CQ208" s="176">
        <v>0</v>
      </c>
      <c r="CR208" s="176">
        <v>0</v>
      </c>
      <c r="CS208" s="176">
        <v>0</v>
      </c>
      <c r="CT208" s="176">
        <v>666025</v>
      </c>
      <c r="CU208" s="176">
        <v>0</v>
      </c>
      <c r="CV208">
        <v>0</v>
      </c>
      <c r="CW208">
        <v>0</v>
      </c>
      <c r="CX208">
        <v>0</v>
      </c>
      <c r="CY208">
        <v>0</v>
      </c>
    </row>
    <row r="209" spans="1:103" s="583" customFormat="1" x14ac:dyDescent="0.3">
      <c r="A209" s="586">
        <v>606</v>
      </c>
      <c r="B209" s="583" t="s">
        <v>947</v>
      </c>
      <c r="D209" s="583">
        <v>1</v>
      </c>
      <c r="E209" s="583">
        <v>1</v>
      </c>
      <c r="F209" s="583">
        <v>1</v>
      </c>
      <c r="H209" s="583">
        <v>1</v>
      </c>
      <c r="I209" s="583">
        <v>1</v>
      </c>
      <c r="J209" s="583">
        <v>1</v>
      </c>
      <c r="K209" s="583">
        <v>1</v>
      </c>
      <c r="L209" s="583">
        <v>1</v>
      </c>
      <c r="M209" s="583">
        <v>1</v>
      </c>
      <c r="N209" s="583">
        <v>1</v>
      </c>
      <c r="O209" s="583">
        <v>1</v>
      </c>
      <c r="P209" s="583">
        <v>1</v>
      </c>
      <c r="Q209" s="583">
        <v>1</v>
      </c>
      <c r="R209" s="583">
        <v>1</v>
      </c>
      <c r="S209" s="583">
        <v>1</v>
      </c>
      <c r="U209" s="583">
        <v>1</v>
      </c>
      <c r="V209" s="583">
        <v>1</v>
      </c>
      <c r="X209" s="583">
        <v>1</v>
      </c>
      <c r="Y209" s="583">
        <v>1</v>
      </c>
      <c r="Z209" s="583">
        <v>1</v>
      </c>
      <c r="AA209" s="583">
        <v>1</v>
      </c>
      <c r="AB209" s="583">
        <v>1</v>
      </c>
      <c r="AC209" s="583">
        <v>1</v>
      </c>
      <c r="AD209" s="583">
        <v>1</v>
      </c>
      <c r="AE209" s="583">
        <v>1</v>
      </c>
      <c r="AF209" s="583">
        <v>1</v>
      </c>
      <c r="AG209" s="583">
        <v>1</v>
      </c>
      <c r="AH209" s="583">
        <v>1</v>
      </c>
      <c r="AI209" s="583">
        <v>1</v>
      </c>
      <c r="AJ209" s="583">
        <v>1</v>
      </c>
      <c r="AK209" s="583">
        <v>1</v>
      </c>
      <c r="AL209" s="583">
        <v>2</v>
      </c>
      <c r="AM209" s="583">
        <v>1</v>
      </c>
      <c r="AN209" s="583">
        <v>1</v>
      </c>
      <c r="AP209" s="583">
        <v>1</v>
      </c>
      <c r="AQ209" s="583">
        <v>1</v>
      </c>
      <c r="AR209" s="583">
        <v>1</v>
      </c>
      <c r="AS209" s="583">
        <v>1</v>
      </c>
      <c r="AT209" s="583">
        <v>1</v>
      </c>
      <c r="AU209" s="583">
        <v>1</v>
      </c>
      <c r="AV209" s="583">
        <v>1</v>
      </c>
      <c r="AW209" s="583">
        <v>1</v>
      </c>
      <c r="AX209" s="583">
        <v>1</v>
      </c>
      <c r="AZ209" s="583">
        <v>1</v>
      </c>
      <c r="BA209" s="583">
        <v>1</v>
      </c>
      <c r="BB209" s="583">
        <v>1</v>
      </c>
      <c r="BC209" s="583">
        <v>1</v>
      </c>
      <c r="BD209" s="583">
        <v>1</v>
      </c>
      <c r="BE209" s="583">
        <v>1</v>
      </c>
      <c r="BF209" s="583">
        <v>1</v>
      </c>
      <c r="BG209" s="583">
        <v>1</v>
      </c>
      <c r="BI209" s="583">
        <v>1</v>
      </c>
      <c r="BJ209" s="583">
        <v>1</v>
      </c>
      <c r="BK209" s="583">
        <v>1</v>
      </c>
      <c r="BL209" s="583">
        <v>1</v>
      </c>
      <c r="BM209" s="583">
        <v>1</v>
      </c>
      <c r="BN209" s="583">
        <v>1</v>
      </c>
      <c r="BO209" s="583">
        <v>1</v>
      </c>
      <c r="BP209" s="583">
        <v>1</v>
      </c>
      <c r="BQ209" s="583">
        <v>1</v>
      </c>
      <c r="BR209" s="583">
        <v>1</v>
      </c>
      <c r="BS209" s="583">
        <v>1</v>
      </c>
      <c r="BT209" s="583">
        <v>1</v>
      </c>
      <c r="BU209" s="583">
        <v>1</v>
      </c>
      <c r="BV209" s="583">
        <v>1</v>
      </c>
      <c r="BW209" s="583">
        <v>1</v>
      </c>
      <c r="BX209" s="583">
        <v>1</v>
      </c>
      <c r="BY209" s="583">
        <v>1</v>
      </c>
      <c r="BZ209" s="583">
        <v>1</v>
      </c>
      <c r="CA209" s="583">
        <v>1</v>
      </c>
      <c r="CB209" s="583">
        <v>1</v>
      </c>
      <c r="CC209" s="583">
        <v>1</v>
      </c>
      <c r="CD209" s="583">
        <v>1</v>
      </c>
      <c r="CE209" s="583">
        <v>1</v>
      </c>
      <c r="CF209" s="583">
        <v>1</v>
      </c>
      <c r="CG209" s="583">
        <v>1</v>
      </c>
      <c r="CH209" s="583">
        <v>1</v>
      </c>
      <c r="CI209" s="583">
        <v>1</v>
      </c>
      <c r="CJ209" s="583">
        <v>1</v>
      </c>
      <c r="CK209" s="583">
        <v>1</v>
      </c>
      <c r="CL209" s="583">
        <v>1</v>
      </c>
      <c r="CM209" s="583">
        <v>1</v>
      </c>
      <c r="CN209" s="583">
        <v>1</v>
      </c>
      <c r="CO209" s="583">
        <v>1</v>
      </c>
      <c r="CP209" s="583">
        <v>1</v>
      </c>
      <c r="CQ209" s="583">
        <v>1</v>
      </c>
      <c r="CR209" s="583">
        <v>1</v>
      </c>
      <c r="CS209" s="583">
        <v>1</v>
      </c>
      <c r="CT209" s="583">
        <v>1</v>
      </c>
      <c r="CU209" s="583">
        <v>1</v>
      </c>
      <c r="CV209" s="583">
        <v>1</v>
      </c>
      <c r="CW209" s="583">
        <v>1</v>
      </c>
      <c r="CX209" s="583">
        <v>1</v>
      </c>
      <c r="CY209" s="583">
        <v>1</v>
      </c>
    </row>
    <row r="210" spans="1:103" x14ac:dyDescent="0.3">
      <c r="A210" s="151">
        <v>619</v>
      </c>
      <c r="B210" s="176" t="s">
        <v>948</v>
      </c>
      <c r="C210" s="176"/>
      <c r="D210" s="176">
        <v>0</v>
      </c>
      <c r="E210" s="176">
        <v>0</v>
      </c>
      <c r="F210" s="176">
        <v>0</v>
      </c>
      <c r="G210" s="176"/>
      <c r="H210" s="176">
        <v>0</v>
      </c>
      <c r="I210" s="176">
        <v>0</v>
      </c>
      <c r="J210" s="176">
        <v>0</v>
      </c>
      <c r="K210" s="176">
        <v>0</v>
      </c>
      <c r="L210" s="176">
        <v>74.67</v>
      </c>
      <c r="M210" s="176">
        <v>0</v>
      </c>
      <c r="N210" s="176"/>
      <c r="O210" s="176">
        <v>0</v>
      </c>
      <c r="P210" s="176">
        <v>0</v>
      </c>
      <c r="Q210" s="176">
        <v>0</v>
      </c>
      <c r="R210" s="176">
        <v>0</v>
      </c>
      <c r="S210" s="176">
        <v>0</v>
      </c>
      <c r="T210" s="176"/>
      <c r="U210" s="176">
        <v>0</v>
      </c>
      <c r="V210" s="176">
        <v>0</v>
      </c>
      <c r="W210" s="176"/>
      <c r="X210" s="176">
        <v>0</v>
      </c>
      <c r="Y210" s="176">
        <v>0</v>
      </c>
      <c r="Z210" s="176">
        <v>0</v>
      </c>
      <c r="AA210" s="176">
        <v>0</v>
      </c>
      <c r="AB210" s="176">
        <v>0</v>
      </c>
      <c r="AC210" s="176">
        <v>0</v>
      </c>
      <c r="AD210" s="176">
        <v>0</v>
      </c>
      <c r="AE210" s="176">
        <v>0</v>
      </c>
      <c r="AF210" s="176">
        <v>0</v>
      </c>
      <c r="AG210" s="176">
        <v>0</v>
      </c>
      <c r="AH210" s="176">
        <v>0</v>
      </c>
      <c r="AI210" s="176">
        <v>0</v>
      </c>
      <c r="AJ210" s="176">
        <v>0</v>
      </c>
      <c r="AK210" s="176">
        <v>0</v>
      </c>
      <c r="AL210" s="176">
        <v>0</v>
      </c>
      <c r="AM210" s="176">
        <v>0</v>
      </c>
      <c r="AN210" s="176">
        <v>0</v>
      </c>
      <c r="AO210" s="176">
        <v>0</v>
      </c>
      <c r="AP210" s="176">
        <v>0</v>
      </c>
      <c r="AQ210" s="176">
        <v>0</v>
      </c>
      <c r="AR210" s="176">
        <v>0</v>
      </c>
      <c r="AS210" s="176">
        <v>0</v>
      </c>
      <c r="AT210" s="176">
        <v>2.9</v>
      </c>
      <c r="AU210" s="176">
        <v>0</v>
      </c>
      <c r="AV210" s="176">
        <v>0</v>
      </c>
      <c r="AW210" s="176">
        <v>0</v>
      </c>
      <c r="AX210" s="176">
        <v>0</v>
      </c>
      <c r="AY210" s="176"/>
      <c r="AZ210" s="176">
        <v>0</v>
      </c>
      <c r="BA210" s="176">
        <v>0</v>
      </c>
      <c r="BB210" s="176">
        <v>0</v>
      </c>
      <c r="BC210" s="176">
        <v>0</v>
      </c>
      <c r="BD210" s="176">
        <v>0</v>
      </c>
      <c r="BE210" s="176">
        <v>0</v>
      </c>
      <c r="BF210" s="176">
        <v>0</v>
      </c>
      <c r="BG210" s="176">
        <v>0</v>
      </c>
      <c r="BH210" s="176">
        <v>0</v>
      </c>
      <c r="BI210" s="176">
        <v>0</v>
      </c>
      <c r="BJ210" s="176">
        <v>0</v>
      </c>
      <c r="BK210" s="176">
        <v>0</v>
      </c>
      <c r="BL210" s="176">
        <v>0</v>
      </c>
      <c r="BM210" s="176">
        <v>0</v>
      </c>
      <c r="BN210" s="176">
        <v>0</v>
      </c>
      <c r="BO210" s="176">
        <v>0</v>
      </c>
      <c r="BP210" s="176">
        <v>0</v>
      </c>
      <c r="BQ210" s="176">
        <v>0</v>
      </c>
      <c r="BR210" s="176">
        <v>0</v>
      </c>
      <c r="BS210" s="176">
        <v>0</v>
      </c>
      <c r="BT210" s="176">
        <v>0</v>
      </c>
      <c r="BU210" s="176">
        <v>0</v>
      </c>
      <c r="BV210" s="176">
        <v>0</v>
      </c>
      <c r="BW210" s="176">
        <v>0</v>
      </c>
      <c r="BX210" s="176">
        <v>0</v>
      </c>
      <c r="BY210" s="176">
        <v>0</v>
      </c>
      <c r="BZ210" s="176">
        <v>0</v>
      </c>
      <c r="CA210" s="176">
        <v>0</v>
      </c>
      <c r="CB210" s="176">
        <v>0</v>
      </c>
      <c r="CC210" s="176">
        <v>0</v>
      </c>
      <c r="CD210" s="176">
        <v>0</v>
      </c>
      <c r="CE210" s="176">
        <v>0</v>
      </c>
      <c r="CF210" s="176">
        <v>0</v>
      </c>
      <c r="CG210" s="176">
        <v>0</v>
      </c>
      <c r="CH210" s="176">
        <v>0</v>
      </c>
      <c r="CI210" s="176">
        <v>0</v>
      </c>
      <c r="CJ210" s="176">
        <v>0</v>
      </c>
      <c r="CK210" s="176">
        <v>0</v>
      </c>
      <c r="CL210" s="176">
        <v>0</v>
      </c>
      <c r="CM210" s="176">
        <v>0</v>
      </c>
      <c r="CN210" s="176">
        <v>0</v>
      </c>
      <c r="CO210" s="176">
        <v>20.100000000000001</v>
      </c>
      <c r="CP210" s="176">
        <v>0</v>
      </c>
      <c r="CQ210" s="176">
        <v>0</v>
      </c>
      <c r="CR210" s="176">
        <v>0</v>
      </c>
      <c r="CS210" s="176">
        <v>0</v>
      </c>
      <c r="CT210" s="176">
        <v>55.6</v>
      </c>
      <c r="CU210" s="176">
        <v>0</v>
      </c>
      <c r="CV210">
        <v>0</v>
      </c>
      <c r="CW210">
        <v>0</v>
      </c>
      <c r="CX210">
        <v>0</v>
      </c>
      <c r="CY210">
        <v>0</v>
      </c>
    </row>
    <row r="211" spans="1:103" s="596" customFormat="1" x14ac:dyDescent="0.3">
      <c r="A211" s="595">
        <v>620</v>
      </c>
      <c r="B211" s="596" t="s">
        <v>949</v>
      </c>
      <c r="D211" s="596">
        <v>2</v>
      </c>
      <c r="E211" s="596">
        <v>2</v>
      </c>
      <c r="F211" s="596">
        <v>2</v>
      </c>
      <c r="H211" s="596">
        <v>1</v>
      </c>
      <c r="I211" s="596">
        <v>2</v>
      </c>
      <c r="J211" s="596">
        <v>2</v>
      </c>
      <c r="K211" s="596">
        <v>1</v>
      </c>
      <c r="L211" s="596">
        <v>2</v>
      </c>
      <c r="M211" s="596">
        <v>1</v>
      </c>
      <c r="N211" s="596">
        <v>1</v>
      </c>
      <c r="O211" s="596">
        <v>2</v>
      </c>
      <c r="P211" s="596">
        <v>2</v>
      </c>
      <c r="Q211" s="596">
        <v>2</v>
      </c>
      <c r="R211" s="596">
        <v>2</v>
      </c>
      <c r="S211" s="596">
        <v>1</v>
      </c>
      <c r="U211" s="596">
        <v>1</v>
      </c>
      <c r="V211" s="596">
        <v>2</v>
      </c>
      <c r="X211" s="596">
        <v>1</v>
      </c>
      <c r="Y211" s="596">
        <v>2</v>
      </c>
      <c r="Z211" s="596">
        <v>1</v>
      </c>
      <c r="AA211" s="596">
        <v>1</v>
      </c>
      <c r="AB211" s="596">
        <v>1</v>
      </c>
      <c r="AC211" s="596">
        <v>2</v>
      </c>
      <c r="AD211" s="596">
        <v>1</v>
      </c>
      <c r="AE211" s="596">
        <v>1</v>
      </c>
      <c r="AF211" s="596">
        <v>2</v>
      </c>
      <c r="AG211" s="596">
        <v>1</v>
      </c>
      <c r="AH211" s="596">
        <v>1</v>
      </c>
      <c r="AI211" s="596">
        <v>1</v>
      </c>
      <c r="AJ211" s="596">
        <v>1</v>
      </c>
      <c r="AK211" s="596">
        <v>2</v>
      </c>
      <c r="AL211" s="596">
        <v>1</v>
      </c>
      <c r="AM211" s="596">
        <v>1</v>
      </c>
      <c r="AN211" s="596">
        <v>2</v>
      </c>
      <c r="AO211" s="596">
        <v>1</v>
      </c>
      <c r="AP211" s="596">
        <v>2</v>
      </c>
      <c r="AQ211" s="596">
        <v>2</v>
      </c>
      <c r="AR211" s="596">
        <v>0</v>
      </c>
      <c r="AS211" s="596">
        <v>2</v>
      </c>
      <c r="AT211" s="596">
        <v>2</v>
      </c>
      <c r="AU211" s="596">
        <v>2</v>
      </c>
      <c r="AV211" s="596">
        <v>2</v>
      </c>
      <c r="AW211" s="596">
        <v>1</v>
      </c>
      <c r="AX211" s="596">
        <v>2</v>
      </c>
      <c r="AZ211" s="596">
        <v>1</v>
      </c>
      <c r="BA211" s="596">
        <v>2</v>
      </c>
      <c r="BB211" s="596">
        <v>1</v>
      </c>
      <c r="BC211" s="596">
        <v>1</v>
      </c>
      <c r="BD211" s="596">
        <v>1</v>
      </c>
      <c r="BE211" s="596">
        <v>1</v>
      </c>
      <c r="BF211" s="596">
        <v>2</v>
      </c>
      <c r="BG211" s="596">
        <v>2</v>
      </c>
      <c r="BH211" s="596">
        <v>2</v>
      </c>
      <c r="BI211" s="596">
        <v>2</v>
      </c>
      <c r="BJ211" s="596">
        <v>2</v>
      </c>
      <c r="BK211" s="596">
        <v>1</v>
      </c>
      <c r="BL211" s="596">
        <v>2</v>
      </c>
      <c r="BM211" s="596">
        <v>2</v>
      </c>
      <c r="BN211" s="596">
        <v>2</v>
      </c>
      <c r="BO211" s="596">
        <v>2</v>
      </c>
      <c r="BP211" s="596">
        <v>1</v>
      </c>
      <c r="BQ211" s="596">
        <v>1</v>
      </c>
      <c r="BR211" s="596">
        <v>2</v>
      </c>
      <c r="BS211" s="596">
        <v>2</v>
      </c>
      <c r="BT211" s="596">
        <v>2</v>
      </c>
      <c r="BU211" s="596">
        <v>2</v>
      </c>
      <c r="BV211" s="596">
        <v>2</v>
      </c>
      <c r="BW211" s="596">
        <v>2</v>
      </c>
      <c r="BX211" s="596">
        <v>1</v>
      </c>
      <c r="BY211" s="596">
        <v>2</v>
      </c>
      <c r="BZ211" s="596">
        <v>2</v>
      </c>
      <c r="CA211" s="596">
        <v>2</v>
      </c>
      <c r="CB211" s="596">
        <v>1</v>
      </c>
      <c r="CC211" s="596">
        <v>2</v>
      </c>
      <c r="CD211" s="596">
        <v>1</v>
      </c>
      <c r="CE211" s="596">
        <v>1</v>
      </c>
      <c r="CF211" s="596">
        <v>2</v>
      </c>
      <c r="CG211" s="596">
        <v>2</v>
      </c>
      <c r="CH211" s="596">
        <v>2</v>
      </c>
      <c r="CI211" s="596">
        <v>1</v>
      </c>
      <c r="CJ211" s="596">
        <v>1</v>
      </c>
      <c r="CK211" s="596">
        <v>2</v>
      </c>
      <c r="CL211" s="596">
        <v>1</v>
      </c>
      <c r="CM211" s="596">
        <v>1</v>
      </c>
      <c r="CN211" s="596">
        <v>2</v>
      </c>
      <c r="CO211" s="596">
        <v>1</v>
      </c>
      <c r="CP211" s="596">
        <v>2</v>
      </c>
      <c r="CQ211" s="596">
        <v>1</v>
      </c>
      <c r="CR211" s="596">
        <v>2</v>
      </c>
      <c r="CS211" s="596">
        <v>2</v>
      </c>
      <c r="CT211" s="596">
        <v>1</v>
      </c>
      <c r="CU211" s="596">
        <v>1</v>
      </c>
      <c r="CV211" s="596">
        <v>1</v>
      </c>
      <c r="CW211" s="596">
        <v>2</v>
      </c>
      <c r="CX211" s="596">
        <v>2</v>
      </c>
      <c r="CY211" s="596">
        <v>2</v>
      </c>
    </row>
    <row r="212" spans="1:103" x14ac:dyDescent="0.3">
      <c r="A212" s="151">
        <v>621</v>
      </c>
      <c r="B212" s="176" t="s">
        <v>950</v>
      </c>
      <c r="C212" s="176"/>
      <c r="D212" s="176">
        <v>0</v>
      </c>
      <c r="E212" s="176">
        <v>0</v>
      </c>
      <c r="F212" s="176">
        <v>0</v>
      </c>
      <c r="G212" s="176"/>
      <c r="H212" s="176">
        <v>0</v>
      </c>
      <c r="I212" s="176">
        <v>0</v>
      </c>
      <c r="J212" s="176">
        <v>0</v>
      </c>
      <c r="K212" s="176">
        <v>0</v>
      </c>
      <c r="L212" s="176">
        <v>22710088</v>
      </c>
      <c r="M212" s="176">
        <v>0</v>
      </c>
      <c r="N212" s="176"/>
      <c r="O212" s="176">
        <v>0</v>
      </c>
      <c r="P212" s="176">
        <v>0</v>
      </c>
      <c r="Q212" s="176">
        <v>0</v>
      </c>
      <c r="R212" s="176">
        <v>0</v>
      </c>
      <c r="S212" s="176">
        <v>0</v>
      </c>
      <c r="T212" s="176"/>
      <c r="U212" s="176">
        <v>0</v>
      </c>
      <c r="V212" s="176">
        <v>0</v>
      </c>
      <c r="W212" s="176"/>
      <c r="X212" s="176">
        <v>0</v>
      </c>
      <c r="Y212" s="176">
        <v>0</v>
      </c>
      <c r="Z212" s="176">
        <v>0</v>
      </c>
      <c r="AA212" s="176">
        <v>0</v>
      </c>
      <c r="AB212" s="176">
        <v>0</v>
      </c>
      <c r="AC212" s="176">
        <v>0</v>
      </c>
      <c r="AD212" s="176">
        <v>0</v>
      </c>
      <c r="AE212" s="176">
        <v>0</v>
      </c>
      <c r="AF212" s="176">
        <v>0</v>
      </c>
      <c r="AG212" s="176">
        <v>0</v>
      </c>
      <c r="AH212" s="176">
        <v>0</v>
      </c>
      <c r="AI212" s="176">
        <v>0</v>
      </c>
      <c r="AJ212" s="176">
        <v>0</v>
      </c>
      <c r="AK212" s="176">
        <v>0</v>
      </c>
      <c r="AL212" s="176">
        <v>0</v>
      </c>
      <c r="AM212" s="176">
        <v>0</v>
      </c>
      <c r="AN212" s="176">
        <v>0</v>
      </c>
      <c r="AO212" s="176">
        <v>0</v>
      </c>
      <c r="AP212" s="176">
        <v>0</v>
      </c>
      <c r="AQ212" s="176">
        <v>0</v>
      </c>
      <c r="AR212" s="176">
        <v>0</v>
      </c>
      <c r="AS212" s="176">
        <v>0</v>
      </c>
      <c r="AT212" s="176">
        <v>0</v>
      </c>
      <c r="AU212" s="176">
        <v>0</v>
      </c>
      <c r="AV212" s="176">
        <v>0</v>
      </c>
      <c r="AW212" s="176">
        <v>0</v>
      </c>
      <c r="AX212" s="176">
        <v>0</v>
      </c>
      <c r="AY212" s="176"/>
      <c r="AZ212" s="176">
        <v>0</v>
      </c>
      <c r="BA212" s="176">
        <v>0</v>
      </c>
      <c r="BB212" s="176">
        <v>0</v>
      </c>
      <c r="BC212" s="176">
        <v>0</v>
      </c>
      <c r="BD212" s="176">
        <v>0</v>
      </c>
      <c r="BE212" s="176">
        <v>0</v>
      </c>
      <c r="BF212" s="176">
        <v>0</v>
      </c>
      <c r="BG212" s="176">
        <v>0</v>
      </c>
      <c r="BH212" s="176">
        <v>0</v>
      </c>
      <c r="BI212" s="176">
        <v>19136097</v>
      </c>
      <c r="BJ212" s="176">
        <v>0</v>
      </c>
      <c r="BK212" s="176">
        <v>0</v>
      </c>
      <c r="BL212" s="176">
        <v>0</v>
      </c>
      <c r="BM212" s="176">
        <v>0</v>
      </c>
      <c r="BN212" s="176">
        <v>0</v>
      </c>
      <c r="BO212" s="176">
        <v>0</v>
      </c>
      <c r="BP212" s="176">
        <v>0</v>
      </c>
      <c r="BQ212" s="176">
        <v>20963792</v>
      </c>
      <c r="BR212" s="176">
        <v>0</v>
      </c>
      <c r="BS212" s="176">
        <v>0</v>
      </c>
      <c r="BT212" s="176">
        <v>0</v>
      </c>
      <c r="BU212" s="176">
        <v>0</v>
      </c>
      <c r="BV212" s="176">
        <v>0</v>
      </c>
      <c r="BW212" s="176">
        <v>0</v>
      </c>
      <c r="BX212" s="176">
        <v>0</v>
      </c>
      <c r="BY212" s="176">
        <v>0</v>
      </c>
      <c r="BZ212" s="176">
        <v>0</v>
      </c>
      <c r="CA212" s="176">
        <v>0</v>
      </c>
      <c r="CB212" s="176">
        <v>0</v>
      </c>
      <c r="CC212" s="176">
        <v>0</v>
      </c>
      <c r="CD212" s="176">
        <v>0</v>
      </c>
      <c r="CE212" s="176">
        <v>0</v>
      </c>
      <c r="CF212" s="176">
        <v>29029365</v>
      </c>
      <c r="CG212" s="176">
        <v>0</v>
      </c>
      <c r="CH212" s="176">
        <v>0</v>
      </c>
      <c r="CI212" s="176">
        <v>0</v>
      </c>
      <c r="CJ212" s="176">
        <v>0</v>
      </c>
      <c r="CK212" s="176">
        <v>0</v>
      </c>
      <c r="CL212" s="176">
        <v>0</v>
      </c>
      <c r="CM212" s="176">
        <v>0</v>
      </c>
      <c r="CN212" s="176">
        <v>0</v>
      </c>
      <c r="CO212" s="176">
        <v>0</v>
      </c>
      <c r="CP212" s="176">
        <v>0</v>
      </c>
      <c r="CQ212" s="176">
        <v>0</v>
      </c>
      <c r="CR212" s="176">
        <v>0</v>
      </c>
      <c r="CS212" s="176">
        <v>8267296</v>
      </c>
      <c r="CT212" s="176">
        <v>0</v>
      </c>
      <c r="CU212" s="176">
        <v>0</v>
      </c>
      <c r="CV212">
        <v>0</v>
      </c>
      <c r="CW212">
        <v>0</v>
      </c>
      <c r="CX212">
        <v>0</v>
      </c>
      <c r="CY212">
        <v>0</v>
      </c>
    </row>
    <row r="213" spans="1:103" x14ac:dyDescent="0.3">
      <c r="A213" s="151">
        <v>622</v>
      </c>
      <c r="B213" s="176" t="s">
        <v>951</v>
      </c>
      <c r="C213" s="176"/>
      <c r="D213" s="176">
        <v>22387514</v>
      </c>
      <c r="E213" s="176">
        <v>6822384</v>
      </c>
      <c r="F213" s="176">
        <v>2578227</v>
      </c>
      <c r="G213" s="176"/>
      <c r="H213" s="176">
        <v>5359424</v>
      </c>
      <c r="I213" s="176">
        <v>4724426</v>
      </c>
      <c r="J213" s="176">
        <v>8951075</v>
      </c>
      <c r="K213" s="176">
        <v>4482148</v>
      </c>
      <c r="L213" s="176">
        <v>7464172</v>
      </c>
      <c r="M213" s="176">
        <v>31130257</v>
      </c>
      <c r="N213" s="176">
        <v>46214762</v>
      </c>
      <c r="O213" s="176">
        <v>13187372</v>
      </c>
      <c r="P213" s="176">
        <v>29568671</v>
      </c>
      <c r="Q213" s="176">
        <v>13470387</v>
      </c>
      <c r="R213" s="176">
        <v>1777422</v>
      </c>
      <c r="S213" s="176">
        <v>10049189</v>
      </c>
      <c r="T213" s="176"/>
      <c r="U213" s="176">
        <v>27370299</v>
      </c>
      <c r="V213" s="176">
        <v>13447159</v>
      </c>
      <c r="W213" s="176"/>
      <c r="X213" s="176">
        <v>2746893</v>
      </c>
      <c r="Y213" s="176">
        <v>3326860</v>
      </c>
      <c r="Z213" s="176">
        <v>18887343</v>
      </c>
      <c r="AA213" s="176">
        <v>9226943</v>
      </c>
      <c r="AB213" s="176">
        <v>14350879</v>
      </c>
      <c r="AC213" s="176">
        <v>45483638</v>
      </c>
      <c r="AD213" s="176">
        <v>10863571</v>
      </c>
      <c r="AE213" s="176">
        <v>19353914</v>
      </c>
      <c r="AF213" s="176">
        <v>19450872</v>
      </c>
      <c r="AG213" s="176">
        <v>7779706</v>
      </c>
      <c r="AH213" s="176">
        <v>10445124</v>
      </c>
      <c r="AI213" s="176">
        <v>54398283</v>
      </c>
      <c r="AJ213" s="176">
        <v>7797216</v>
      </c>
      <c r="AK213" s="176">
        <v>49165696</v>
      </c>
      <c r="AL213" s="176">
        <v>13373189</v>
      </c>
      <c r="AM213" s="176">
        <v>39177613</v>
      </c>
      <c r="AN213" s="176">
        <v>1535501</v>
      </c>
      <c r="AO213" s="176">
        <v>2174430</v>
      </c>
      <c r="AP213" s="176">
        <v>0</v>
      </c>
      <c r="AQ213" s="176">
        <v>3751025</v>
      </c>
      <c r="AR213" s="176">
        <v>0</v>
      </c>
      <c r="AS213" s="176">
        <v>10822478</v>
      </c>
      <c r="AT213" s="176">
        <v>21821842</v>
      </c>
      <c r="AU213" s="176">
        <v>12645997</v>
      </c>
      <c r="AV213" s="176">
        <v>21190416</v>
      </c>
      <c r="AW213" s="176">
        <v>3299702</v>
      </c>
      <c r="AX213" s="176">
        <v>8825648</v>
      </c>
      <c r="AY213" s="176"/>
      <c r="AZ213" s="176">
        <v>25993816</v>
      </c>
      <c r="BA213" s="176">
        <v>0</v>
      </c>
      <c r="BB213" s="176">
        <v>31576642</v>
      </c>
      <c r="BC213" s="176">
        <v>2518551</v>
      </c>
      <c r="BD213" s="176">
        <v>7955876</v>
      </c>
      <c r="BE213" s="176">
        <v>9404185</v>
      </c>
      <c r="BF213" s="176">
        <v>19004194</v>
      </c>
      <c r="BG213" s="176">
        <v>8536557</v>
      </c>
      <c r="BH213" s="176">
        <v>4354220</v>
      </c>
      <c r="BI213" s="176">
        <v>3297201</v>
      </c>
      <c r="BJ213" s="176">
        <v>7091107</v>
      </c>
      <c r="BK213" s="176">
        <v>166176816</v>
      </c>
      <c r="BL213" s="176">
        <v>556891</v>
      </c>
      <c r="BM213" s="176">
        <v>3476229</v>
      </c>
      <c r="BN213" s="176">
        <v>17142439</v>
      </c>
      <c r="BO213" s="176">
        <v>15447206</v>
      </c>
      <c r="BP213" s="176">
        <v>51693670</v>
      </c>
      <c r="BQ213" s="176">
        <v>5707833</v>
      </c>
      <c r="BR213" s="176">
        <v>28349418</v>
      </c>
      <c r="BS213" s="176">
        <v>26377244</v>
      </c>
      <c r="BT213" s="176">
        <v>3087440</v>
      </c>
      <c r="BU213" s="176">
        <v>6888850</v>
      </c>
      <c r="BV213" s="176">
        <v>9750808</v>
      </c>
      <c r="BW213" s="176">
        <v>1974318</v>
      </c>
      <c r="BX213" s="176">
        <v>8677708</v>
      </c>
      <c r="BY213" s="176">
        <v>24923932</v>
      </c>
      <c r="BZ213" s="176">
        <v>4363510</v>
      </c>
      <c r="CA213" s="176">
        <v>18826973</v>
      </c>
      <c r="CB213" s="176">
        <v>8547635</v>
      </c>
      <c r="CC213" s="176">
        <v>0</v>
      </c>
      <c r="CD213" s="176">
        <v>13684792</v>
      </c>
      <c r="CE213" s="176">
        <v>19245757</v>
      </c>
      <c r="CF213" s="176">
        <v>9848361</v>
      </c>
      <c r="CG213" s="176">
        <v>11484277</v>
      </c>
      <c r="CH213" s="176">
        <v>6534723</v>
      </c>
      <c r="CI213" s="176">
        <v>10479072</v>
      </c>
      <c r="CJ213" s="176">
        <v>6459325</v>
      </c>
      <c r="CK213" s="176">
        <v>12979041</v>
      </c>
      <c r="CL213" s="176">
        <v>3555559</v>
      </c>
      <c r="CM213" s="176">
        <v>8220309</v>
      </c>
      <c r="CN213" s="176">
        <v>1025216</v>
      </c>
      <c r="CO213" s="176">
        <v>33140310</v>
      </c>
      <c r="CP213" s="176">
        <v>6819169</v>
      </c>
      <c r="CQ213" s="176">
        <v>125613071</v>
      </c>
      <c r="CR213" s="176">
        <v>5509508</v>
      </c>
      <c r="CS213" s="176">
        <v>2737959</v>
      </c>
      <c r="CT213" s="176">
        <v>5828615</v>
      </c>
      <c r="CU213" s="176">
        <v>19047075</v>
      </c>
      <c r="CV213">
        <v>10928251</v>
      </c>
      <c r="CW213">
        <v>16715772</v>
      </c>
      <c r="CX213">
        <v>5668526</v>
      </c>
      <c r="CY213">
        <v>3167127</v>
      </c>
    </row>
    <row r="214" spans="1:103" s="596" customFormat="1" x14ac:dyDescent="0.3">
      <c r="A214" s="595">
        <v>624</v>
      </c>
      <c r="B214" s="596" t="s">
        <v>342</v>
      </c>
      <c r="D214" s="596">
        <v>0</v>
      </c>
      <c r="E214" s="596">
        <v>0</v>
      </c>
      <c r="F214" s="596">
        <v>0</v>
      </c>
      <c r="H214" s="596">
        <v>0</v>
      </c>
      <c r="I214" s="596">
        <v>0</v>
      </c>
      <c r="J214" s="596">
        <v>0</v>
      </c>
      <c r="K214" s="596">
        <v>0</v>
      </c>
      <c r="L214" s="596">
        <v>0</v>
      </c>
      <c r="M214" s="596">
        <v>0</v>
      </c>
      <c r="O214" s="596">
        <v>0</v>
      </c>
      <c r="P214" s="596">
        <v>0</v>
      </c>
      <c r="Q214" s="596">
        <v>0</v>
      </c>
      <c r="R214" s="596">
        <v>0</v>
      </c>
      <c r="S214" s="596">
        <v>0</v>
      </c>
      <c r="U214" s="596">
        <v>0</v>
      </c>
      <c r="V214" s="596">
        <v>0</v>
      </c>
      <c r="X214" s="596">
        <v>0</v>
      </c>
      <c r="Y214" s="596">
        <v>0</v>
      </c>
      <c r="Z214" s="596">
        <v>0</v>
      </c>
      <c r="AA214" s="596">
        <v>0</v>
      </c>
      <c r="AB214" s="596">
        <v>0</v>
      </c>
      <c r="AC214" s="596">
        <v>0</v>
      </c>
      <c r="AD214" s="596">
        <v>0</v>
      </c>
      <c r="AE214" s="596">
        <v>0</v>
      </c>
      <c r="AF214" s="596">
        <v>0</v>
      </c>
      <c r="AG214" s="596">
        <v>0</v>
      </c>
      <c r="AH214" s="596">
        <v>0</v>
      </c>
      <c r="AI214" s="596">
        <v>0</v>
      </c>
      <c r="AJ214" s="596">
        <v>0</v>
      </c>
      <c r="AK214" s="596">
        <v>0</v>
      </c>
      <c r="AL214" s="596">
        <v>0</v>
      </c>
      <c r="AM214" s="596">
        <v>0</v>
      </c>
      <c r="AN214" s="596">
        <v>0</v>
      </c>
      <c r="AO214" s="596">
        <v>0</v>
      </c>
      <c r="AP214" s="596">
        <v>0</v>
      </c>
      <c r="AQ214" s="596">
        <v>0</v>
      </c>
      <c r="AR214" s="596">
        <v>0</v>
      </c>
      <c r="AS214" s="596">
        <v>0</v>
      </c>
      <c r="AT214" s="596">
        <v>0</v>
      </c>
      <c r="AU214" s="596">
        <v>0</v>
      </c>
      <c r="AV214" s="596">
        <v>0</v>
      </c>
      <c r="AW214" s="596">
        <v>0</v>
      </c>
      <c r="AX214" s="596">
        <v>0</v>
      </c>
      <c r="AZ214" s="596">
        <v>0</v>
      </c>
      <c r="BA214" s="596">
        <v>0</v>
      </c>
      <c r="BB214" s="596">
        <v>0</v>
      </c>
      <c r="BC214" s="596">
        <v>0</v>
      </c>
      <c r="BD214" s="596">
        <v>0</v>
      </c>
      <c r="BE214" s="596">
        <v>0</v>
      </c>
      <c r="BF214" s="596">
        <v>0</v>
      </c>
      <c r="BG214" s="596">
        <v>0</v>
      </c>
      <c r="BH214" s="596">
        <v>0</v>
      </c>
      <c r="BI214" s="596">
        <v>0</v>
      </c>
      <c r="BJ214" s="596">
        <v>0</v>
      </c>
      <c r="BK214" s="596">
        <v>0</v>
      </c>
      <c r="BL214" s="596">
        <v>0</v>
      </c>
      <c r="BM214" s="596">
        <v>0</v>
      </c>
      <c r="BN214" s="596">
        <v>0</v>
      </c>
      <c r="BO214" s="596">
        <v>0</v>
      </c>
      <c r="BP214" s="596">
        <v>0</v>
      </c>
      <c r="BQ214" s="596">
        <v>0</v>
      </c>
      <c r="BR214" s="596">
        <v>0</v>
      </c>
      <c r="BS214" s="596">
        <v>0</v>
      </c>
      <c r="BT214" s="596">
        <v>0</v>
      </c>
      <c r="BU214" s="596">
        <v>0</v>
      </c>
      <c r="BV214" s="596">
        <v>0</v>
      </c>
      <c r="BW214" s="596">
        <v>0</v>
      </c>
      <c r="BX214" s="596">
        <v>0</v>
      </c>
      <c r="BY214" s="596">
        <v>0</v>
      </c>
      <c r="BZ214" s="596">
        <v>0</v>
      </c>
      <c r="CA214" s="596">
        <v>0</v>
      </c>
      <c r="CB214" s="596">
        <v>0</v>
      </c>
      <c r="CC214" s="596">
        <v>0</v>
      </c>
      <c r="CD214" s="596">
        <v>0</v>
      </c>
      <c r="CE214" s="596">
        <v>0</v>
      </c>
      <c r="CF214" s="596">
        <v>0</v>
      </c>
      <c r="CG214" s="596">
        <v>0</v>
      </c>
      <c r="CH214" s="596">
        <v>0</v>
      </c>
      <c r="CI214" s="596">
        <v>0</v>
      </c>
      <c r="CJ214" s="596">
        <v>0</v>
      </c>
      <c r="CK214" s="596">
        <v>0</v>
      </c>
      <c r="CL214" s="596">
        <v>0</v>
      </c>
      <c r="CM214" s="596">
        <v>0</v>
      </c>
      <c r="CN214" s="596">
        <v>0</v>
      </c>
      <c r="CO214" s="596">
        <v>0</v>
      </c>
      <c r="CP214" s="596">
        <v>0</v>
      </c>
      <c r="CQ214" s="596">
        <v>0</v>
      </c>
      <c r="CR214" s="596">
        <v>0</v>
      </c>
      <c r="CS214" s="596">
        <v>0</v>
      </c>
      <c r="CT214" s="596">
        <v>0</v>
      </c>
      <c r="CU214" s="596">
        <v>0</v>
      </c>
      <c r="CV214" s="596">
        <v>0</v>
      </c>
      <c r="CW214" s="596">
        <v>0</v>
      </c>
      <c r="CX214" s="596">
        <v>0</v>
      </c>
      <c r="CY214" s="596">
        <v>0</v>
      </c>
    </row>
    <row r="215" spans="1:103" s="592" customFormat="1" x14ac:dyDescent="0.3">
      <c r="A215" s="591">
        <v>626</v>
      </c>
      <c r="B215" s="592" t="s">
        <v>952</v>
      </c>
      <c r="D215" s="592">
        <v>36474847</v>
      </c>
      <c r="E215" s="592">
        <v>6980522</v>
      </c>
      <c r="F215" s="592">
        <v>1959799</v>
      </c>
      <c r="H215" s="592">
        <v>4776476</v>
      </c>
      <c r="I215" s="592">
        <v>2395530</v>
      </c>
      <c r="J215" s="592">
        <v>9869927</v>
      </c>
      <c r="K215" s="592">
        <v>2865334</v>
      </c>
      <c r="L215" s="592">
        <v>7416861</v>
      </c>
      <c r="M215" s="592">
        <v>45561817</v>
      </c>
      <c r="N215" s="592">
        <v>78656388</v>
      </c>
      <c r="O215" s="592">
        <v>21033516</v>
      </c>
      <c r="P215" s="592">
        <v>83367211</v>
      </c>
      <c r="Q215" s="592">
        <v>17925217</v>
      </c>
      <c r="R215" s="592">
        <v>913643</v>
      </c>
      <c r="S215" s="592">
        <v>19215456</v>
      </c>
      <c r="U215" s="592">
        <v>47984828</v>
      </c>
      <c r="V215" s="592">
        <v>28000713</v>
      </c>
      <c r="X215" s="592">
        <v>3913445</v>
      </c>
      <c r="Y215" s="592">
        <v>3350465</v>
      </c>
      <c r="Z215" s="592">
        <v>24603303</v>
      </c>
      <c r="AA215" s="592">
        <v>28227000</v>
      </c>
      <c r="AB215" s="592">
        <v>24528544</v>
      </c>
      <c r="AC215" s="592">
        <v>73623928</v>
      </c>
      <c r="AD215" s="592">
        <v>7853930</v>
      </c>
      <c r="AE215" s="592">
        <v>33294835</v>
      </c>
      <c r="AF215" s="592">
        <v>35189185</v>
      </c>
      <c r="AG215" s="592">
        <v>14757322</v>
      </c>
      <c r="AH215" s="592">
        <v>5098376</v>
      </c>
      <c r="AI215" s="592">
        <v>115650192</v>
      </c>
      <c r="AJ215" s="592">
        <v>8162439</v>
      </c>
      <c r="AK215" s="592">
        <v>114133072</v>
      </c>
      <c r="AL215" s="592">
        <v>17466024</v>
      </c>
      <c r="AM215" s="592">
        <v>66224838</v>
      </c>
      <c r="AN215" s="592">
        <v>2661562</v>
      </c>
      <c r="AO215" s="592">
        <v>3312078</v>
      </c>
      <c r="AP215" s="592">
        <v>12004618</v>
      </c>
      <c r="AQ215" s="592">
        <v>3395589</v>
      </c>
      <c r="AR215" s="592">
        <v>164296419</v>
      </c>
      <c r="AS215" s="592">
        <v>10758130</v>
      </c>
      <c r="AT215" s="592">
        <v>27941700</v>
      </c>
      <c r="AU215" s="592">
        <v>19740093</v>
      </c>
      <c r="AV215" s="592">
        <v>40093192</v>
      </c>
      <c r="AW215" s="592">
        <v>5614379</v>
      </c>
      <c r="AX215" s="592">
        <v>6653801</v>
      </c>
      <c r="AZ215" s="592">
        <v>54732494</v>
      </c>
      <c r="BA215" s="592">
        <v>12386426</v>
      </c>
      <c r="BB215" s="592">
        <v>70525305</v>
      </c>
      <c r="BC215" s="592">
        <v>1985225</v>
      </c>
      <c r="BD215" s="592">
        <v>13641585</v>
      </c>
      <c r="BE215" s="592">
        <v>10986527</v>
      </c>
      <c r="BF215" s="592">
        <v>24335955</v>
      </c>
      <c r="BG215" s="592">
        <v>6605268</v>
      </c>
      <c r="BH215" s="592">
        <v>4330341</v>
      </c>
      <c r="BI215" s="592">
        <v>1200634</v>
      </c>
      <c r="BJ215" s="592">
        <v>6414995</v>
      </c>
      <c r="BK215" s="592">
        <v>585175328</v>
      </c>
      <c r="BL215" s="592">
        <v>1739117</v>
      </c>
      <c r="BM215" s="592">
        <v>7592800</v>
      </c>
      <c r="BN215" s="592">
        <v>42953392</v>
      </c>
      <c r="BO215" s="592">
        <v>15598234</v>
      </c>
      <c r="BP215" s="592">
        <v>105549168</v>
      </c>
      <c r="BQ215" s="592">
        <v>3599127</v>
      </c>
      <c r="BR215" s="592">
        <v>34581346</v>
      </c>
      <c r="BS215" s="592">
        <v>65581218</v>
      </c>
      <c r="BT215" s="592">
        <v>1548341</v>
      </c>
      <c r="BU215" s="592">
        <v>10817701</v>
      </c>
      <c r="BV215" s="592">
        <v>16339059</v>
      </c>
      <c r="BW215" s="592">
        <v>1532069</v>
      </c>
      <c r="BX215" s="592">
        <v>7015569</v>
      </c>
      <c r="BY215" s="592">
        <v>43750081</v>
      </c>
      <c r="BZ215" s="592">
        <v>5466055</v>
      </c>
      <c r="CA215" s="592">
        <v>24345736</v>
      </c>
      <c r="CB215" s="592">
        <v>10161263</v>
      </c>
      <c r="CC215" s="592">
        <v>6412718</v>
      </c>
      <c r="CD215" s="592">
        <v>13529351</v>
      </c>
      <c r="CE215" s="592">
        <v>34698694</v>
      </c>
      <c r="CF215" s="592">
        <v>21143714</v>
      </c>
      <c r="CG215" s="592">
        <v>12562846</v>
      </c>
      <c r="CH215" s="592">
        <v>6696812</v>
      </c>
      <c r="CI215" s="592">
        <v>14694576</v>
      </c>
      <c r="CJ215" s="592">
        <v>12511784</v>
      </c>
      <c r="CK215" s="592">
        <v>18088614</v>
      </c>
      <c r="CL215" s="592">
        <v>4419209</v>
      </c>
      <c r="CM215" s="592">
        <v>8430024</v>
      </c>
      <c r="CN215" s="592">
        <v>1009152</v>
      </c>
      <c r="CO215" s="592">
        <v>97498415</v>
      </c>
      <c r="CP215" s="592">
        <v>8540036</v>
      </c>
      <c r="CQ215" s="592">
        <v>501932859</v>
      </c>
      <c r="CR215" s="592">
        <v>4208904</v>
      </c>
      <c r="CS215" s="592">
        <v>1768762</v>
      </c>
      <c r="CT215" s="592">
        <v>7919712</v>
      </c>
      <c r="CU215" s="592">
        <v>19555019</v>
      </c>
      <c r="CV215" s="592">
        <v>13260331</v>
      </c>
      <c r="CW215" s="592">
        <v>8554463</v>
      </c>
      <c r="CX215" s="592">
        <v>8664732</v>
      </c>
      <c r="CY215" s="592">
        <v>4774628</v>
      </c>
    </row>
    <row r="216" spans="1:103" x14ac:dyDescent="0.3">
      <c r="A216" s="151">
        <v>627</v>
      </c>
      <c r="B216" s="176" t="s">
        <v>953</v>
      </c>
      <c r="C216" s="176"/>
      <c r="D216" s="176">
        <v>0</v>
      </c>
      <c r="E216" s="176">
        <v>0</v>
      </c>
      <c r="F216" s="176">
        <v>0</v>
      </c>
      <c r="G216" s="176"/>
      <c r="H216" s="176">
        <v>0</v>
      </c>
      <c r="I216" s="176">
        <v>0</v>
      </c>
      <c r="J216" s="176">
        <v>0</v>
      </c>
      <c r="K216" s="176">
        <v>420000</v>
      </c>
      <c r="L216" s="176">
        <v>101580</v>
      </c>
      <c r="M216" s="176">
        <v>0</v>
      </c>
      <c r="N216" s="176"/>
      <c r="O216" s="176">
        <v>0</v>
      </c>
      <c r="P216" s="176">
        <v>0</v>
      </c>
      <c r="Q216" s="176">
        <v>0</v>
      </c>
      <c r="R216" s="176">
        <v>0</v>
      </c>
      <c r="S216" s="176">
        <v>0</v>
      </c>
      <c r="T216" s="176"/>
      <c r="U216" s="176">
        <v>0</v>
      </c>
      <c r="V216" s="176">
        <v>0</v>
      </c>
      <c r="W216" s="176"/>
      <c r="X216" s="176">
        <v>0</v>
      </c>
      <c r="Y216" s="176">
        <v>0</v>
      </c>
      <c r="Z216" s="176">
        <v>0</v>
      </c>
      <c r="AA216" s="176">
        <v>0</v>
      </c>
      <c r="AB216" s="176">
        <v>0</v>
      </c>
      <c r="AC216" s="176">
        <v>0</v>
      </c>
      <c r="AD216" s="176">
        <v>0</v>
      </c>
      <c r="AE216" s="176">
        <v>0</v>
      </c>
      <c r="AF216" s="176">
        <v>0</v>
      </c>
      <c r="AG216" s="176">
        <v>0</v>
      </c>
      <c r="AH216" s="176">
        <v>0</v>
      </c>
      <c r="AI216" s="176">
        <v>50205675</v>
      </c>
      <c r="AJ216" s="176">
        <v>0</v>
      </c>
      <c r="AK216" s="176">
        <v>0</v>
      </c>
      <c r="AL216" s="176">
        <v>0</v>
      </c>
      <c r="AM216" s="176">
        <v>0</v>
      </c>
      <c r="AN216" s="176">
        <v>0</v>
      </c>
      <c r="AO216" s="176">
        <v>0</v>
      </c>
      <c r="AP216" s="176">
        <v>0</v>
      </c>
      <c r="AQ216" s="176">
        <v>0</v>
      </c>
      <c r="AR216" s="176">
        <v>0</v>
      </c>
      <c r="AS216" s="176">
        <v>0</v>
      </c>
      <c r="AT216" s="176">
        <v>0</v>
      </c>
      <c r="AU216" s="176">
        <v>0</v>
      </c>
      <c r="AV216" s="176">
        <v>0</v>
      </c>
      <c r="AW216" s="176">
        <v>0</v>
      </c>
      <c r="AX216" s="176">
        <v>0</v>
      </c>
      <c r="AY216" s="176"/>
      <c r="AZ216" s="176">
        <v>8530000</v>
      </c>
      <c r="BA216" s="176">
        <v>0</v>
      </c>
      <c r="BB216" s="176">
        <v>0</v>
      </c>
      <c r="BC216" s="176">
        <v>0</v>
      </c>
      <c r="BD216" s="176">
        <v>0</v>
      </c>
      <c r="BE216" s="176">
        <v>0</v>
      </c>
      <c r="BF216" s="176">
        <v>0</v>
      </c>
      <c r="BG216" s="176">
        <v>0</v>
      </c>
      <c r="BH216" s="176">
        <v>0</v>
      </c>
      <c r="BI216" s="176">
        <v>0</v>
      </c>
      <c r="BJ216" s="176">
        <v>0</v>
      </c>
      <c r="BK216" s="176">
        <v>0</v>
      </c>
      <c r="BL216" s="176">
        <v>0</v>
      </c>
      <c r="BM216" s="176">
        <v>0</v>
      </c>
      <c r="BN216" s="176">
        <v>0</v>
      </c>
      <c r="BO216" s="176">
        <v>0</v>
      </c>
      <c r="BP216" s="176">
        <v>0</v>
      </c>
      <c r="BQ216" s="176">
        <v>0</v>
      </c>
      <c r="BR216" s="176">
        <v>0</v>
      </c>
      <c r="BS216" s="176">
        <v>0</v>
      </c>
      <c r="BT216" s="176">
        <v>0</v>
      </c>
      <c r="BU216" s="176">
        <v>0</v>
      </c>
      <c r="BV216" s="176">
        <v>0</v>
      </c>
      <c r="BW216" s="176">
        <v>0</v>
      </c>
      <c r="BX216" s="176">
        <v>0</v>
      </c>
      <c r="BY216" s="176">
        <v>0</v>
      </c>
      <c r="BZ216" s="176">
        <v>0</v>
      </c>
      <c r="CA216" s="176">
        <v>0</v>
      </c>
      <c r="CB216" s="176">
        <v>0</v>
      </c>
      <c r="CC216" s="176">
        <v>0</v>
      </c>
      <c r="CD216" s="176">
        <v>0</v>
      </c>
      <c r="CE216" s="176">
        <v>0</v>
      </c>
      <c r="CF216" s="176">
        <v>0</v>
      </c>
      <c r="CG216" s="176">
        <v>0</v>
      </c>
      <c r="CH216" s="176">
        <v>0</v>
      </c>
      <c r="CI216" s="176">
        <v>0</v>
      </c>
      <c r="CJ216" s="176">
        <v>0</v>
      </c>
      <c r="CK216" s="176">
        <v>0</v>
      </c>
      <c r="CL216" s="176">
        <v>0</v>
      </c>
      <c r="CM216" s="176">
        <v>0</v>
      </c>
      <c r="CN216" s="176">
        <v>0</v>
      </c>
      <c r="CO216" s="176">
        <v>0</v>
      </c>
      <c r="CP216" s="176">
        <v>0</v>
      </c>
      <c r="CQ216" s="176">
        <v>0</v>
      </c>
      <c r="CR216" s="176">
        <v>0</v>
      </c>
      <c r="CS216" s="176">
        <v>0</v>
      </c>
      <c r="CT216" s="176">
        <v>0</v>
      </c>
      <c r="CU216" s="176">
        <v>0</v>
      </c>
      <c r="CV216">
        <v>0</v>
      </c>
      <c r="CW216">
        <v>0</v>
      </c>
      <c r="CX216">
        <v>0</v>
      </c>
      <c r="CY216">
        <v>0</v>
      </c>
    </row>
    <row r="217" spans="1:103" x14ac:dyDescent="0.3">
      <c r="A217" s="151">
        <v>628</v>
      </c>
      <c r="B217" s="176" t="s">
        <v>954</v>
      </c>
      <c r="C217" s="176"/>
      <c r="D217" s="176">
        <v>1915640</v>
      </c>
      <c r="E217" s="176">
        <v>792000</v>
      </c>
      <c r="F217" s="176">
        <v>288502</v>
      </c>
      <c r="G217" s="176"/>
      <c r="H217" s="176">
        <v>0</v>
      </c>
      <c r="I217" s="176">
        <v>0</v>
      </c>
      <c r="J217" s="176">
        <v>408457</v>
      </c>
      <c r="K217" s="176">
        <v>342130</v>
      </c>
      <c r="L217" s="176">
        <v>476976</v>
      </c>
      <c r="M217" s="176">
        <v>275000</v>
      </c>
      <c r="N217" s="176"/>
      <c r="O217" s="176">
        <v>0</v>
      </c>
      <c r="P217" s="176">
        <v>3294572</v>
      </c>
      <c r="Q217" s="176">
        <v>1748255</v>
      </c>
      <c r="R217" s="176">
        <v>178000</v>
      </c>
      <c r="S217" s="176">
        <v>1150650</v>
      </c>
      <c r="T217" s="176"/>
      <c r="U217" s="176">
        <v>2881933</v>
      </c>
      <c r="V217" s="176">
        <v>2106422</v>
      </c>
      <c r="W217" s="176"/>
      <c r="X217" s="176">
        <v>292663</v>
      </c>
      <c r="Y217" s="176">
        <v>0</v>
      </c>
      <c r="Z217" s="176">
        <v>405614</v>
      </c>
      <c r="AA217" s="176">
        <v>0</v>
      </c>
      <c r="AB217" s="176">
        <v>2025568</v>
      </c>
      <c r="AC217" s="176">
        <v>6516789</v>
      </c>
      <c r="AD217" s="176">
        <v>615363</v>
      </c>
      <c r="AE217" s="176">
        <v>993605</v>
      </c>
      <c r="AF217" s="176">
        <v>1800000</v>
      </c>
      <c r="AG217" s="176">
        <v>712000</v>
      </c>
      <c r="AH217" s="176">
        <v>750000</v>
      </c>
      <c r="AI217" s="176">
        <v>4588973</v>
      </c>
      <c r="AJ217" s="176">
        <v>0</v>
      </c>
      <c r="AK217" s="176">
        <v>6386915</v>
      </c>
      <c r="AL217" s="176">
        <v>475849</v>
      </c>
      <c r="AM217" s="176">
        <v>2886940</v>
      </c>
      <c r="AN217" s="176">
        <v>145190</v>
      </c>
      <c r="AO217" s="176">
        <v>386000</v>
      </c>
      <c r="AP217" s="176">
        <v>348876</v>
      </c>
      <c r="AQ217" s="176">
        <v>0</v>
      </c>
      <c r="AR217" s="176">
        <v>3161665</v>
      </c>
      <c r="AS217" s="176">
        <v>755805</v>
      </c>
      <c r="AT217" s="176">
        <v>1983761</v>
      </c>
      <c r="AU217" s="176">
        <v>1711763</v>
      </c>
      <c r="AV217" s="176">
        <v>327181</v>
      </c>
      <c r="AW217" s="176">
        <v>0</v>
      </c>
      <c r="AX217" s="176">
        <v>643133</v>
      </c>
      <c r="AY217" s="176"/>
      <c r="AZ217" s="176">
        <v>2639693</v>
      </c>
      <c r="BA217" s="176">
        <v>404317</v>
      </c>
      <c r="BB217" s="176">
        <v>1845190</v>
      </c>
      <c r="BC217" s="176">
        <v>230117</v>
      </c>
      <c r="BD217" s="176">
        <v>1780000</v>
      </c>
      <c r="BE217" s="176">
        <v>875000</v>
      </c>
      <c r="BF217" s="176">
        <v>1203758</v>
      </c>
      <c r="BG217" s="176">
        <v>113674</v>
      </c>
      <c r="BH217" s="176">
        <v>786293</v>
      </c>
      <c r="BI217" s="176">
        <v>200000</v>
      </c>
      <c r="BJ217" s="176">
        <v>0</v>
      </c>
      <c r="BK217" s="176">
        <v>31591748</v>
      </c>
      <c r="BL217" s="176">
        <v>0</v>
      </c>
      <c r="BM217" s="176">
        <v>135108</v>
      </c>
      <c r="BN217" s="176">
        <v>900000</v>
      </c>
      <c r="BO217" s="176">
        <v>147732</v>
      </c>
      <c r="BP217" s="176">
        <v>5178465</v>
      </c>
      <c r="BQ217" s="176">
        <v>0</v>
      </c>
      <c r="BR217" s="176">
        <v>0</v>
      </c>
      <c r="BS217" s="176">
        <v>3100000</v>
      </c>
      <c r="BT217" s="176">
        <v>150000</v>
      </c>
      <c r="BU217" s="176">
        <v>595000</v>
      </c>
      <c r="BV217" s="176">
        <v>1161571</v>
      </c>
      <c r="BW217" s="176">
        <v>292819</v>
      </c>
      <c r="BX217" s="176">
        <v>317513</v>
      </c>
      <c r="BY217" s="176">
        <v>1523000</v>
      </c>
      <c r="BZ217" s="176">
        <v>341000</v>
      </c>
      <c r="CA217" s="176">
        <v>3272415</v>
      </c>
      <c r="CB217" s="176">
        <v>0</v>
      </c>
      <c r="CC217" s="176">
        <v>419803</v>
      </c>
      <c r="CD217" s="176">
        <v>1661148</v>
      </c>
      <c r="CE217" s="176">
        <v>1960715</v>
      </c>
      <c r="CF217" s="176">
        <v>163154</v>
      </c>
      <c r="CG217" s="176">
        <v>1591431</v>
      </c>
      <c r="CH217" s="176">
        <v>0</v>
      </c>
      <c r="CI217" s="176">
        <v>948354</v>
      </c>
      <c r="CJ217" s="176">
        <v>1423418</v>
      </c>
      <c r="CK217" s="176">
        <v>2148000</v>
      </c>
      <c r="CL217" s="176">
        <v>330000</v>
      </c>
      <c r="CM217" s="176">
        <v>1252942</v>
      </c>
      <c r="CN217" s="176">
        <v>0</v>
      </c>
      <c r="CO217" s="176">
        <v>5837813</v>
      </c>
      <c r="CP217" s="176">
        <v>0</v>
      </c>
      <c r="CQ217" s="176">
        <v>10050000</v>
      </c>
      <c r="CR217" s="176">
        <v>214749</v>
      </c>
      <c r="CS217" s="176">
        <v>0</v>
      </c>
      <c r="CT217" s="176">
        <v>152650</v>
      </c>
      <c r="CU217" s="176">
        <v>2377885</v>
      </c>
      <c r="CV217">
        <v>1660320</v>
      </c>
      <c r="CW217">
        <v>2444898</v>
      </c>
      <c r="CX217">
        <v>222823</v>
      </c>
      <c r="CY217">
        <v>268103</v>
      </c>
    </row>
    <row r="218" spans="1:103" x14ac:dyDescent="0.3">
      <c r="A218" s="151">
        <v>629</v>
      </c>
      <c r="B218" s="176" t="s">
        <v>955</v>
      </c>
      <c r="C218" s="176"/>
      <c r="D218" s="176">
        <v>0</v>
      </c>
      <c r="E218" s="176">
        <v>0</v>
      </c>
      <c r="F218" s="176">
        <v>0</v>
      </c>
      <c r="G218" s="176"/>
      <c r="H218" s="176">
        <v>0</v>
      </c>
      <c r="I218" s="176">
        <v>0</v>
      </c>
      <c r="J218" s="176">
        <v>0</v>
      </c>
      <c r="K218" s="176">
        <v>0</v>
      </c>
      <c r="L218" s="176">
        <v>0</v>
      </c>
      <c r="M218" s="176">
        <v>0</v>
      </c>
      <c r="N218" s="176"/>
      <c r="O218" s="176">
        <v>0</v>
      </c>
      <c r="P218" s="176">
        <v>0</v>
      </c>
      <c r="Q218" s="176">
        <v>0</v>
      </c>
      <c r="R218" s="176">
        <v>0</v>
      </c>
      <c r="S218" s="176">
        <v>0</v>
      </c>
      <c r="T218" s="176"/>
      <c r="U218" s="176">
        <v>0</v>
      </c>
      <c r="V218" s="176">
        <v>0</v>
      </c>
      <c r="W218" s="176"/>
      <c r="X218" s="176">
        <v>0</v>
      </c>
      <c r="Y218" s="176">
        <v>0</v>
      </c>
      <c r="Z218" s="176">
        <v>0</v>
      </c>
      <c r="AA218" s="176">
        <v>0</v>
      </c>
      <c r="AB218" s="176">
        <v>0</v>
      </c>
      <c r="AC218" s="176">
        <v>0</v>
      </c>
      <c r="AD218" s="176">
        <v>0</v>
      </c>
      <c r="AE218" s="176">
        <v>0</v>
      </c>
      <c r="AF218" s="176">
        <v>0</v>
      </c>
      <c r="AG218" s="176">
        <v>0</v>
      </c>
      <c r="AH218" s="176">
        <v>0</v>
      </c>
      <c r="AI218" s="176">
        <v>0</v>
      </c>
      <c r="AJ218" s="176">
        <v>0</v>
      </c>
      <c r="AK218" s="176">
        <v>0</v>
      </c>
      <c r="AL218" s="176">
        <v>0</v>
      </c>
      <c r="AM218" s="176">
        <v>0</v>
      </c>
      <c r="AN218" s="176">
        <v>0</v>
      </c>
      <c r="AO218" s="176">
        <v>0</v>
      </c>
      <c r="AP218" s="176">
        <v>0</v>
      </c>
      <c r="AQ218" s="176">
        <v>0</v>
      </c>
      <c r="AR218" s="176">
        <v>0</v>
      </c>
      <c r="AS218" s="176">
        <v>0</v>
      </c>
      <c r="AT218" s="176">
        <v>0</v>
      </c>
      <c r="AU218" s="176">
        <v>0</v>
      </c>
      <c r="AV218" s="176">
        <v>0</v>
      </c>
      <c r="AW218" s="176">
        <v>0</v>
      </c>
      <c r="AX218" s="176">
        <v>0</v>
      </c>
      <c r="AY218" s="176"/>
      <c r="AZ218" s="176">
        <v>0</v>
      </c>
      <c r="BA218" s="176">
        <v>0</v>
      </c>
      <c r="BB218" s="176">
        <v>0</v>
      </c>
      <c r="BC218" s="176">
        <v>0</v>
      </c>
      <c r="BD218" s="176">
        <v>0</v>
      </c>
      <c r="BE218" s="176">
        <v>0</v>
      </c>
      <c r="BF218" s="176">
        <v>0</v>
      </c>
      <c r="BG218" s="176">
        <v>0</v>
      </c>
      <c r="BH218" s="176">
        <v>0</v>
      </c>
      <c r="BI218" s="176">
        <v>0</v>
      </c>
      <c r="BJ218" s="176">
        <v>0</v>
      </c>
      <c r="BK218" s="176">
        <v>0</v>
      </c>
      <c r="BL218" s="176">
        <v>0</v>
      </c>
      <c r="BM218" s="176">
        <v>0</v>
      </c>
      <c r="BN218" s="176">
        <v>0</v>
      </c>
      <c r="BO218" s="176">
        <v>0</v>
      </c>
      <c r="BP218" s="176">
        <v>0</v>
      </c>
      <c r="BQ218" s="176">
        <v>0</v>
      </c>
      <c r="BR218" s="176">
        <v>0</v>
      </c>
      <c r="BS218" s="176">
        <v>0</v>
      </c>
      <c r="BT218" s="176">
        <v>0</v>
      </c>
      <c r="BU218" s="176">
        <v>0</v>
      </c>
      <c r="BV218" s="176">
        <v>0</v>
      </c>
      <c r="BW218" s="176">
        <v>0</v>
      </c>
      <c r="BX218" s="176">
        <v>0</v>
      </c>
      <c r="BY218" s="176">
        <v>0</v>
      </c>
      <c r="BZ218" s="176">
        <v>0</v>
      </c>
      <c r="CA218" s="176">
        <v>0</v>
      </c>
      <c r="CB218" s="176">
        <v>0</v>
      </c>
      <c r="CC218" s="176">
        <v>0</v>
      </c>
      <c r="CD218" s="176">
        <v>0</v>
      </c>
      <c r="CE218" s="176">
        <v>0</v>
      </c>
      <c r="CF218" s="176">
        <v>0</v>
      </c>
      <c r="CG218" s="176">
        <v>0</v>
      </c>
      <c r="CH218" s="176">
        <v>0</v>
      </c>
      <c r="CI218" s="176">
        <v>0</v>
      </c>
      <c r="CJ218" s="176">
        <v>0</v>
      </c>
      <c r="CK218" s="176">
        <v>0</v>
      </c>
      <c r="CL218" s="176">
        <v>0</v>
      </c>
      <c r="CM218" s="176">
        <v>0</v>
      </c>
      <c r="CN218" s="176">
        <v>0</v>
      </c>
      <c r="CO218" s="176">
        <v>0</v>
      </c>
      <c r="CP218" s="176">
        <v>0</v>
      </c>
      <c r="CQ218" s="176">
        <v>0</v>
      </c>
      <c r="CR218" s="176">
        <v>0</v>
      </c>
      <c r="CS218" s="176">
        <v>0</v>
      </c>
      <c r="CT218" s="176">
        <v>0</v>
      </c>
      <c r="CU218" s="176">
        <v>0</v>
      </c>
      <c r="CV218">
        <v>0</v>
      </c>
      <c r="CW218">
        <v>0</v>
      </c>
      <c r="CX218">
        <v>0</v>
      </c>
      <c r="CY218">
        <v>0</v>
      </c>
    </row>
    <row r="219" spans="1:103" x14ac:dyDescent="0.3">
      <c r="A219" s="151">
        <v>630</v>
      </c>
      <c r="B219" s="176" t="s">
        <v>956</v>
      </c>
      <c r="C219" s="176"/>
      <c r="D219" s="176">
        <v>12745256</v>
      </c>
      <c r="E219" s="176">
        <v>3654510</v>
      </c>
      <c r="F219" s="176">
        <v>0</v>
      </c>
      <c r="G219" s="176"/>
      <c r="H219" s="176">
        <v>0</v>
      </c>
      <c r="I219" s="176">
        <v>0</v>
      </c>
      <c r="J219" s="176">
        <v>0</v>
      </c>
      <c r="K219" s="176">
        <v>0</v>
      </c>
      <c r="L219" s="176">
        <v>0</v>
      </c>
      <c r="M219" s="176">
        <v>13870556</v>
      </c>
      <c r="N219" s="176">
        <v>1527020</v>
      </c>
      <c r="O219" s="176">
        <v>2390</v>
      </c>
      <c r="P219" s="176">
        <v>28928297</v>
      </c>
      <c r="Q219" s="176">
        <v>7991899</v>
      </c>
      <c r="R219" s="176">
        <v>0</v>
      </c>
      <c r="S219" s="176">
        <v>0</v>
      </c>
      <c r="T219" s="176"/>
      <c r="U219" s="176">
        <v>0</v>
      </c>
      <c r="V219" s="176">
        <v>902318</v>
      </c>
      <c r="W219" s="176"/>
      <c r="X219" s="176">
        <v>0</v>
      </c>
      <c r="Y219" s="176">
        <v>1090745</v>
      </c>
      <c r="Z219" s="176">
        <v>0</v>
      </c>
      <c r="AA219" s="176">
        <v>0</v>
      </c>
      <c r="AB219" s="176">
        <v>0</v>
      </c>
      <c r="AC219" s="176">
        <v>0</v>
      </c>
      <c r="AD219" s="176">
        <v>0</v>
      </c>
      <c r="AE219" s="176">
        <v>0</v>
      </c>
      <c r="AF219" s="176">
        <v>17663398</v>
      </c>
      <c r="AG219" s="176">
        <v>4162633</v>
      </c>
      <c r="AH219" s="176">
        <v>0</v>
      </c>
      <c r="AI219" s="176">
        <v>0</v>
      </c>
      <c r="AJ219" s="176">
        <v>0</v>
      </c>
      <c r="AK219" s="176">
        <v>0</v>
      </c>
      <c r="AL219" s="176">
        <v>0</v>
      </c>
      <c r="AM219" s="176">
        <v>0</v>
      </c>
      <c r="AN219" s="176">
        <v>0</v>
      </c>
      <c r="AO219" s="176">
        <v>444746</v>
      </c>
      <c r="AP219" s="176">
        <v>0</v>
      </c>
      <c r="AQ219" s="176">
        <v>0</v>
      </c>
      <c r="AR219" s="176">
        <v>0</v>
      </c>
      <c r="AS219" s="176">
        <v>86925</v>
      </c>
      <c r="AT219" s="176">
        <v>0</v>
      </c>
      <c r="AU219" s="176">
        <v>6052174</v>
      </c>
      <c r="AV219" s="176">
        <v>14771168</v>
      </c>
      <c r="AW219" s="176">
        <v>0</v>
      </c>
      <c r="AX219" s="176">
        <v>363674</v>
      </c>
      <c r="AY219" s="176"/>
      <c r="AZ219" s="176">
        <v>19387936</v>
      </c>
      <c r="BA219" s="176">
        <v>4267221</v>
      </c>
      <c r="BB219" s="176">
        <v>28372836</v>
      </c>
      <c r="BC219" s="176">
        <v>0</v>
      </c>
      <c r="BD219" s="176">
        <v>986305</v>
      </c>
      <c r="BE219" s="176">
        <v>0</v>
      </c>
      <c r="BF219" s="176">
        <v>1901469</v>
      </c>
      <c r="BG219" s="176">
        <v>57372</v>
      </c>
      <c r="BH219" s="176">
        <v>0</v>
      </c>
      <c r="BI219" s="176">
        <v>0</v>
      </c>
      <c r="BJ219" s="176">
        <v>0</v>
      </c>
      <c r="BK219" s="176">
        <v>0</v>
      </c>
      <c r="BL219" s="176">
        <v>0</v>
      </c>
      <c r="BM219" s="176">
        <v>0</v>
      </c>
      <c r="BN219" s="176">
        <v>6723871</v>
      </c>
      <c r="BO219" s="176">
        <v>9158141</v>
      </c>
      <c r="BP219" s="176">
        <v>0</v>
      </c>
      <c r="BQ219" s="176">
        <v>0</v>
      </c>
      <c r="BR219" s="176">
        <v>0</v>
      </c>
      <c r="BS219" s="176">
        <v>0</v>
      </c>
      <c r="BT219" s="176">
        <v>0</v>
      </c>
      <c r="BU219" s="176">
        <v>0</v>
      </c>
      <c r="BV219" s="176">
        <v>0</v>
      </c>
      <c r="BW219" s="176">
        <v>0</v>
      </c>
      <c r="BX219" s="176">
        <v>0</v>
      </c>
      <c r="BY219" s="176">
        <v>18081149</v>
      </c>
      <c r="BZ219" s="176">
        <v>0</v>
      </c>
      <c r="CA219" s="176">
        <v>5699475</v>
      </c>
      <c r="CB219" s="176">
        <v>0</v>
      </c>
      <c r="CC219" s="176">
        <v>0</v>
      </c>
      <c r="CD219" s="176">
        <v>0</v>
      </c>
      <c r="CE219" s="176">
        <v>13823251</v>
      </c>
      <c r="CF219" s="176">
        <v>9568834</v>
      </c>
      <c r="CG219" s="176">
        <v>0</v>
      </c>
      <c r="CH219" s="176">
        <v>3381980</v>
      </c>
      <c r="CI219" s="176">
        <v>0</v>
      </c>
      <c r="CJ219" s="176">
        <v>59507</v>
      </c>
      <c r="CK219" s="176">
        <v>9185202</v>
      </c>
      <c r="CL219" s="176">
        <v>0</v>
      </c>
      <c r="CM219" s="176">
        <v>0</v>
      </c>
      <c r="CN219" s="176">
        <v>390031</v>
      </c>
      <c r="CO219" s="176">
        <v>570602</v>
      </c>
      <c r="CP219" s="176">
        <v>0</v>
      </c>
      <c r="CQ219" s="176">
        <v>158772662</v>
      </c>
      <c r="CR219" s="176">
        <v>0</v>
      </c>
      <c r="CS219" s="176">
        <v>0</v>
      </c>
      <c r="CT219" s="176">
        <v>160575</v>
      </c>
      <c r="CU219" s="176">
        <v>0</v>
      </c>
      <c r="CV219">
        <v>0</v>
      </c>
      <c r="CW219">
        <v>0</v>
      </c>
      <c r="CX219">
        <v>0</v>
      </c>
      <c r="CY219">
        <v>1920820</v>
      </c>
    </row>
    <row r="220" spans="1:103" x14ac:dyDescent="0.3">
      <c r="A220" s="151">
        <v>631</v>
      </c>
      <c r="B220" s="176" t="s">
        <v>957</v>
      </c>
      <c r="C220" s="176"/>
      <c r="D220" s="176">
        <v>0</v>
      </c>
      <c r="E220" s="176">
        <v>0</v>
      </c>
      <c r="F220" s="176">
        <v>0</v>
      </c>
      <c r="G220" s="176"/>
      <c r="H220" s="176">
        <v>0</v>
      </c>
      <c r="I220" s="176">
        <v>0</v>
      </c>
      <c r="J220" s="176">
        <v>0</v>
      </c>
      <c r="K220" s="176">
        <v>0</v>
      </c>
      <c r="L220" s="176">
        <v>0</v>
      </c>
      <c r="M220" s="176">
        <v>0</v>
      </c>
      <c r="N220" s="176"/>
      <c r="O220" s="176">
        <v>0</v>
      </c>
      <c r="P220" s="176">
        <v>0</v>
      </c>
      <c r="Q220" s="176">
        <v>0</v>
      </c>
      <c r="R220" s="176">
        <v>0</v>
      </c>
      <c r="S220" s="176">
        <v>0</v>
      </c>
      <c r="T220" s="176"/>
      <c r="U220" s="176">
        <v>0</v>
      </c>
      <c r="V220" s="176">
        <v>0</v>
      </c>
      <c r="W220" s="176"/>
      <c r="X220" s="176">
        <v>0</v>
      </c>
      <c r="Y220" s="176">
        <v>0</v>
      </c>
      <c r="Z220" s="176">
        <v>0</v>
      </c>
      <c r="AA220" s="176">
        <v>0</v>
      </c>
      <c r="AB220" s="176">
        <v>0</v>
      </c>
      <c r="AC220" s="176">
        <v>0</v>
      </c>
      <c r="AD220" s="176">
        <v>0</v>
      </c>
      <c r="AE220" s="176">
        <v>0</v>
      </c>
      <c r="AF220" s="176">
        <v>0</v>
      </c>
      <c r="AG220" s="176">
        <v>0</v>
      </c>
      <c r="AH220" s="176">
        <v>0</v>
      </c>
      <c r="AI220" s="176">
        <v>0</v>
      </c>
      <c r="AJ220" s="176">
        <v>0</v>
      </c>
      <c r="AK220" s="176">
        <v>0</v>
      </c>
      <c r="AL220" s="176">
        <v>0</v>
      </c>
      <c r="AM220" s="176">
        <v>0</v>
      </c>
      <c r="AN220" s="176">
        <v>0</v>
      </c>
      <c r="AO220" s="176">
        <v>0</v>
      </c>
      <c r="AP220" s="176">
        <v>0</v>
      </c>
      <c r="AQ220" s="176">
        <v>0</v>
      </c>
      <c r="AR220" s="176">
        <v>0</v>
      </c>
      <c r="AS220" s="176">
        <v>0</v>
      </c>
      <c r="AT220" s="176">
        <v>0</v>
      </c>
      <c r="AU220" s="176">
        <v>0</v>
      </c>
      <c r="AV220" s="176">
        <v>0</v>
      </c>
      <c r="AW220" s="176">
        <v>0</v>
      </c>
      <c r="AX220" s="176">
        <v>0</v>
      </c>
      <c r="AY220" s="176"/>
      <c r="AZ220" s="176">
        <v>0</v>
      </c>
      <c r="BA220" s="176">
        <v>0</v>
      </c>
      <c r="BB220" s="176">
        <v>0</v>
      </c>
      <c r="BC220" s="176">
        <v>0</v>
      </c>
      <c r="BD220" s="176">
        <v>0</v>
      </c>
      <c r="BE220" s="176">
        <v>0</v>
      </c>
      <c r="BF220" s="176">
        <v>0</v>
      </c>
      <c r="BG220" s="176">
        <v>0</v>
      </c>
      <c r="BH220" s="176">
        <v>0</v>
      </c>
      <c r="BI220" s="176">
        <v>0</v>
      </c>
      <c r="BJ220" s="176">
        <v>0</v>
      </c>
      <c r="BK220" s="176">
        <v>0</v>
      </c>
      <c r="BL220" s="176">
        <v>0</v>
      </c>
      <c r="BM220" s="176">
        <v>0</v>
      </c>
      <c r="BN220" s="176">
        <v>0</v>
      </c>
      <c r="BO220" s="176">
        <v>0</v>
      </c>
      <c r="BP220" s="176">
        <v>0</v>
      </c>
      <c r="BQ220" s="176">
        <v>0</v>
      </c>
      <c r="BR220" s="176">
        <v>0</v>
      </c>
      <c r="BS220" s="176">
        <v>0</v>
      </c>
      <c r="BT220" s="176">
        <v>0</v>
      </c>
      <c r="BU220" s="176">
        <v>0</v>
      </c>
      <c r="BV220" s="176">
        <v>0</v>
      </c>
      <c r="BW220" s="176">
        <v>0</v>
      </c>
      <c r="BX220" s="176">
        <v>0</v>
      </c>
      <c r="BY220" s="176">
        <v>0</v>
      </c>
      <c r="BZ220" s="176">
        <v>0</v>
      </c>
      <c r="CA220" s="176">
        <v>0</v>
      </c>
      <c r="CB220" s="176">
        <v>0</v>
      </c>
      <c r="CC220" s="176">
        <v>0</v>
      </c>
      <c r="CD220" s="176">
        <v>0</v>
      </c>
      <c r="CE220" s="176">
        <v>0</v>
      </c>
      <c r="CF220" s="176">
        <v>0</v>
      </c>
      <c r="CG220" s="176">
        <v>0</v>
      </c>
      <c r="CH220" s="176">
        <v>0</v>
      </c>
      <c r="CI220" s="176">
        <v>0</v>
      </c>
      <c r="CJ220" s="176">
        <v>0</v>
      </c>
      <c r="CK220" s="176">
        <v>0</v>
      </c>
      <c r="CL220" s="176">
        <v>0</v>
      </c>
      <c r="CM220" s="176">
        <v>0</v>
      </c>
      <c r="CN220" s="176">
        <v>0</v>
      </c>
      <c r="CO220" s="176">
        <v>0</v>
      </c>
      <c r="CP220" s="176">
        <v>0</v>
      </c>
      <c r="CQ220" s="176">
        <v>0</v>
      </c>
      <c r="CR220" s="176">
        <v>0</v>
      </c>
      <c r="CS220" s="176">
        <v>0</v>
      </c>
      <c r="CT220" s="176">
        <v>0</v>
      </c>
      <c r="CU220" s="176">
        <v>0</v>
      </c>
      <c r="CV220">
        <v>0</v>
      </c>
      <c r="CW220">
        <v>0</v>
      </c>
      <c r="CX220">
        <v>0</v>
      </c>
      <c r="CY220">
        <v>0</v>
      </c>
    </row>
    <row r="221" spans="1:103" x14ac:dyDescent="0.3">
      <c r="A221" s="151">
        <v>632</v>
      </c>
      <c r="B221" s="176" t="s">
        <v>958</v>
      </c>
      <c r="C221" s="176"/>
      <c r="D221" s="176">
        <v>0</v>
      </c>
      <c r="E221" s="176">
        <v>0</v>
      </c>
      <c r="F221" s="176">
        <v>0</v>
      </c>
      <c r="G221" s="176"/>
      <c r="H221" s="176">
        <v>0</v>
      </c>
      <c r="I221" s="176">
        <v>0</v>
      </c>
      <c r="J221" s="176">
        <v>0</v>
      </c>
      <c r="K221" s="176">
        <v>0</v>
      </c>
      <c r="L221" s="176">
        <v>0</v>
      </c>
      <c r="M221" s="176">
        <v>239667</v>
      </c>
      <c r="N221" s="176"/>
      <c r="O221" s="176">
        <v>0</v>
      </c>
      <c r="P221" s="176">
        <v>0</v>
      </c>
      <c r="Q221" s="176">
        <v>0</v>
      </c>
      <c r="R221" s="176">
        <v>0</v>
      </c>
      <c r="S221" s="176">
        <v>0</v>
      </c>
      <c r="T221" s="176"/>
      <c r="U221" s="176">
        <v>0</v>
      </c>
      <c r="V221" s="176">
        <v>0</v>
      </c>
      <c r="W221" s="176"/>
      <c r="X221" s="176">
        <v>0</v>
      </c>
      <c r="Y221" s="176">
        <v>0</v>
      </c>
      <c r="Z221" s="176">
        <v>0</v>
      </c>
      <c r="AA221" s="176">
        <v>0</v>
      </c>
      <c r="AB221" s="176">
        <v>0</v>
      </c>
      <c r="AC221" s="176">
        <v>0</v>
      </c>
      <c r="AD221" s="176">
        <v>0</v>
      </c>
      <c r="AE221" s="176">
        <v>0</v>
      </c>
      <c r="AF221" s="176">
        <v>0</v>
      </c>
      <c r="AG221" s="176">
        <v>0</v>
      </c>
      <c r="AH221" s="176">
        <v>0</v>
      </c>
      <c r="AI221" s="176">
        <v>0</v>
      </c>
      <c r="AJ221" s="176">
        <v>0</v>
      </c>
      <c r="AK221" s="176">
        <v>0</v>
      </c>
      <c r="AL221" s="176">
        <v>0</v>
      </c>
      <c r="AM221" s="176">
        <v>0</v>
      </c>
      <c r="AN221" s="176">
        <v>0</v>
      </c>
      <c r="AO221" s="176">
        <v>0</v>
      </c>
      <c r="AP221" s="176">
        <v>0</v>
      </c>
      <c r="AQ221" s="176">
        <v>0</v>
      </c>
      <c r="AR221" s="176">
        <v>0</v>
      </c>
      <c r="AS221" s="176">
        <v>0</v>
      </c>
      <c r="AT221" s="176">
        <v>0</v>
      </c>
      <c r="AU221" s="176">
        <v>0</v>
      </c>
      <c r="AV221" s="176">
        <v>0</v>
      </c>
      <c r="AW221" s="176">
        <v>0</v>
      </c>
      <c r="AX221" s="176">
        <v>0</v>
      </c>
      <c r="AY221" s="176"/>
      <c r="AZ221" s="176">
        <v>0</v>
      </c>
      <c r="BA221" s="176">
        <v>0</v>
      </c>
      <c r="BB221" s="176">
        <v>0</v>
      </c>
      <c r="BC221" s="176">
        <v>0</v>
      </c>
      <c r="BD221" s="176">
        <v>0</v>
      </c>
      <c r="BE221" s="176">
        <v>0</v>
      </c>
      <c r="BF221" s="176">
        <v>0</v>
      </c>
      <c r="BG221" s="176">
        <v>0</v>
      </c>
      <c r="BH221" s="176">
        <v>0</v>
      </c>
      <c r="BI221" s="176">
        <v>0</v>
      </c>
      <c r="BJ221" s="176">
        <v>0</v>
      </c>
      <c r="BK221" s="176">
        <v>0</v>
      </c>
      <c r="BL221" s="176">
        <v>0</v>
      </c>
      <c r="BM221" s="176">
        <v>0</v>
      </c>
      <c r="BN221" s="176">
        <v>65000</v>
      </c>
      <c r="BO221" s="176">
        <v>0</v>
      </c>
      <c r="BP221" s="176">
        <v>0</v>
      </c>
      <c r="BQ221" s="176">
        <v>0</v>
      </c>
      <c r="BR221" s="176">
        <v>0</v>
      </c>
      <c r="BS221" s="176">
        <v>0</v>
      </c>
      <c r="BT221" s="176">
        <v>0</v>
      </c>
      <c r="BU221" s="176">
        <v>0</v>
      </c>
      <c r="BV221" s="176">
        <v>0</v>
      </c>
      <c r="BW221" s="176">
        <v>0</v>
      </c>
      <c r="BX221" s="176">
        <v>0</v>
      </c>
      <c r="BY221" s="176">
        <v>0</v>
      </c>
      <c r="BZ221" s="176">
        <v>0</v>
      </c>
      <c r="CA221" s="176">
        <v>54916</v>
      </c>
      <c r="CB221" s="176">
        <v>0</v>
      </c>
      <c r="CC221" s="176">
        <v>0</v>
      </c>
      <c r="CD221" s="176">
        <v>0</v>
      </c>
      <c r="CE221" s="176">
        <v>0</v>
      </c>
      <c r="CF221" s="176">
        <v>0</v>
      </c>
      <c r="CG221" s="176">
        <v>0</v>
      </c>
      <c r="CH221" s="176">
        <v>0</v>
      </c>
      <c r="CI221" s="176">
        <v>0</v>
      </c>
      <c r="CJ221" s="176">
        <v>0</v>
      </c>
      <c r="CK221" s="176">
        <v>0</v>
      </c>
      <c r="CL221" s="176">
        <v>0</v>
      </c>
      <c r="CM221" s="176">
        <v>0</v>
      </c>
      <c r="CN221" s="176">
        <v>0</v>
      </c>
      <c r="CO221" s="176">
        <v>0</v>
      </c>
      <c r="CP221" s="176">
        <v>0</v>
      </c>
      <c r="CQ221" s="176">
        <v>0</v>
      </c>
      <c r="CR221" s="176">
        <v>0</v>
      </c>
      <c r="CS221" s="176">
        <v>0</v>
      </c>
      <c r="CT221" s="176">
        <v>0</v>
      </c>
      <c r="CU221" s="176">
        <v>0</v>
      </c>
      <c r="CV221">
        <v>0</v>
      </c>
      <c r="CW221">
        <v>0</v>
      </c>
      <c r="CX221">
        <v>0</v>
      </c>
      <c r="CY221">
        <v>57631</v>
      </c>
    </row>
    <row r="222" spans="1:103" x14ac:dyDescent="0.3">
      <c r="A222" s="151">
        <v>633</v>
      </c>
      <c r="B222" s="176" t="s">
        <v>358</v>
      </c>
      <c r="C222" s="176"/>
      <c r="D222" s="176">
        <v>0</v>
      </c>
      <c r="E222" s="176">
        <v>2375656</v>
      </c>
      <c r="F222" s="176">
        <v>0</v>
      </c>
      <c r="G222" s="176"/>
      <c r="H222" s="176">
        <v>0</v>
      </c>
      <c r="I222" s="176">
        <v>0</v>
      </c>
      <c r="J222" s="176">
        <v>5122948</v>
      </c>
      <c r="K222" s="176">
        <v>778215</v>
      </c>
      <c r="L222" s="176">
        <v>966296</v>
      </c>
      <c r="M222" s="176">
        <v>47883861</v>
      </c>
      <c r="N222" s="176"/>
      <c r="O222" s="176">
        <v>274119</v>
      </c>
      <c r="P222" s="176">
        <v>0</v>
      </c>
      <c r="Q222" s="176">
        <v>280915</v>
      </c>
      <c r="R222" s="176">
        <v>332475</v>
      </c>
      <c r="S222" s="176">
        <v>826924</v>
      </c>
      <c r="T222" s="176"/>
      <c r="U222" s="176">
        <v>0</v>
      </c>
      <c r="V222" s="176">
        <v>2125996</v>
      </c>
      <c r="W222" s="176"/>
      <c r="X222" s="176">
        <v>76980</v>
      </c>
      <c r="Y222" s="176">
        <v>242703</v>
      </c>
      <c r="Z222" s="176">
        <v>0</v>
      </c>
      <c r="AA222" s="176">
        <v>899786</v>
      </c>
      <c r="AB222" s="176">
        <v>1543606</v>
      </c>
      <c r="AC222" s="176">
        <v>240535</v>
      </c>
      <c r="AD222" s="176">
        <v>2600116</v>
      </c>
      <c r="AE222" s="176">
        <v>4750000</v>
      </c>
      <c r="AF222" s="176">
        <v>734191</v>
      </c>
      <c r="AG222" s="176">
        <v>2222414</v>
      </c>
      <c r="AH222" s="176">
        <v>1498991</v>
      </c>
      <c r="AI222" s="176">
        <v>2121486</v>
      </c>
      <c r="AJ222" s="176">
        <v>868153</v>
      </c>
      <c r="AK222" s="176">
        <v>0</v>
      </c>
      <c r="AL222" s="176">
        <v>2063598</v>
      </c>
      <c r="AM222" s="176">
        <v>0</v>
      </c>
      <c r="AN222" s="176">
        <v>87789</v>
      </c>
      <c r="AO222" s="176">
        <v>0</v>
      </c>
      <c r="AP222" s="176">
        <v>0</v>
      </c>
      <c r="AQ222" s="176">
        <v>1065109</v>
      </c>
      <c r="AR222" s="176">
        <v>0</v>
      </c>
      <c r="AS222" s="176">
        <v>1767575</v>
      </c>
      <c r="AT222" s="176">
        <v>10566899</v>
      </c>
      <c r="AU222" s="176">
        <v>0</v>
      </c>
      <c r="AV222" s="176">
        <v>1811</v>
      </c>
      <c r="AW222" s="176">
        <v>1977324</v>
      </c>
      <c r="AX222" s="176">
        <v>2844317</v>
      </c>
      <c r="AY222" s="176"/>
      <c r="AZ222" s="176">
        <v>0</v>
      </c>
      <c r="BA222" s="176">
        <v>0</v>
      </c>
      <c r="BB222" s="176">
        <v>17819567</v>
      </c>
      <c r="BC222" s="176">
        <v>8320623</v>
      </c>
      <c r="BD222" s="176">
        <v>0</v>
      </c>
      <c r="BE222" s="176">
        <v>0</v>
      </c>
      <c r="BF222" s="176">
        <v>4309865</v>
      </c>
      <c r="BG222" s="176">
        <v>0</v>
      </c>
      <c r="BH222" s="176">
        <v>0</v>
      </c>
      <c r="BI222" s="176">
        <v>1920099</v>
      </c>
      <c r="BJ222" s="176">
        <v>143115</v>
      </c>
      <c r="BK222" s="176">
        <v>0</v>
      </c>
      <c r="BL222" s="176">
        <v>0</v>
      </c>
      <c r="BM222" s="176">
        <v>1473433</v>
      </c>
      <c r="BN222" s="176">
        <v>5926316</v>
      </c>
      <c r="BO222" s="176">
        <v>3686358</v>
      </c>
      <c r="BP222" s="176">
        <v>0</v>
      </c>
      <c r="BQ222" s="176">
        <v>895847</v>
      </c>
      <c r="BR222" s="176">
        <v>0</v>
      </c>
      <c r="BS222" s="176">
        <v>0</v>
      </c>
      <c r="BT222" s="176">
        <v>484369</v>
      </c>
      <c r="BU222" s="176">
        <v>1162708</v>
      </c>
      <c r="BV222" s="176">
        <v>22113544</v>
      </c>
      <c r="BW222" s="176">
        <v>268406</v>
      </c>
      <c r="BX222" s="176">
        <v>0</v>
      </c>
      <c r="BY222" s="176">
        <v>0</v>
      </c>
      <c r="BZ222" s="176">
        <v>194896</v>
      </c>
      <c r="CA222" s="176">
        <v>0</v>
      </c>
      <c r="CB222" s="176">
        <v>822237</v>
      </c>
      <c r="CC222" s="176">
        <v>2570008</v>
      </c>
      <c r="CD222" s="176">
        <v>3601090</v>
      </c>
      <c r="CE222" s="176">
        <v>47122</v>
      </c>
      <c r="CF222" s="176">
        <v>0</v>
      </c>
      <c r="CG222" s="176">
        <v>926523</v>
      </c>
      <c r="CH222" s="176">
        <v>263196</v>
      </c>
      <c r="CI222" s="176">
        <v>4324086</v>
      </c>
      <c r="CJ222" s="176">
        <v>14267</v>
      </c>
      <c r="CK222" s="176">
        <v>712357</v>
      </c>
      <c r="CL222" s="176">
        <v>0</v>
      </c>
      <c r="CM222" s="176">
        <v>0</v>
      </c>
      <c r="CN222" s="176">
        <v>111999</v>
      </c>
      <c r="CO222" s="176">
        <v>28757079</v>
      </c>
      <c r="CP222" s="176">
        <v>338766</v>
      </c>
      <c r="CQ222" s="176">
        <v>0</v>
      </c>
      <c r="CR222" s="176">
        <v>1200855</v>
      </c>
      <c r="CS222" s="176">
        <v>745004</v>
      </c>
      <c r="CT222" s="176">
        <v>0</v>
      </c>
      <c r="CU222" s="176">
        <v>565527</v>
      </c>
      <c r="CV222">
        <v>0</v>
      </c>
      <c r="CW222">
        <v>427204</v>
      </c>
      <c r="CX222">
        <v>18388</v>
      </c>
      <c r="CY222">
        <v>55627</v>
      </c>
    </row>
    <row r="223" spans="1:103" x14ac:dyDescent="0.3">
      <c r="A223" s="151">
        <v>634</v>
      </c>
      <c r="B223" s="176" t="s">
        <v>359</v>
      </c>
      <c r="C223" s="176"/>
      <c r="D223" s="176">
        <v>0</v>
      </c>
      <c r="E223" s="176">
        <v>0</v>
      </c>
      <c r="F223" s="176">
        <v>0</v>
      </c>
      <c r="G223" s="176"/>
      <c r="H223" s="176">
        <v>0</v>
      </c>
      <c r="I223" s="176">
        <v>0</v>
      </c>
      <c r="J223" s="176">
        <v>0</v>
      </c>
      <c r="K223" s="176">
        <v>482000</v>
      </c>
      <c r="L223" s="176">
        <v>684654</v>
      </c>
      <c r="M223" s="176">
        <v>0</v>
      </c>
      <c r="N223" s="176"/>
      <c r="O223" s="176">
        <v>0</v>
      </c>
      <c r="P223" s="176">
        <v>0</v>
      </c>
      <c r="Q223" s="176">
        <v>0</v>
      </c>
      <c r="R223" s="176">
        <v>0</v>
      </c>
      <c r="S223" s="176">
        <v>0</v>
      </c>
      <c r="T223" s="176"/>
      <c r="U223" s="176">
        <v>0</v>
      </c>
      <c r="V223" s="176">
        <v>1115016</v>
      </c>
      <c r="W223" s="176"/>
      <c r="X223" s="176">
        <v>0</v>
      </c>
      <c r="Y223" s="176">
        <v>0</v>
      </c>
      <c r="Z223" s="176">
        <v>0</v>
      </c>
      <c r="AA223" s="176">
        <v>0</v>
      </c>
      <c r="AB223" s="176">
        <v>0</v>
      </c>
      <c r="AC223" s="176">
        <v>0</v>
      </c>
      <c r="AD223" s="176">
        <v>0</v>
      </c>
      <c r="AE223" s="176">
        <v>0</v>
      </c>
      <c r="AF223" s="176">
        <v>0</v>
      </c>
      <c r="AG223" s="176">
        <v>0</v>
      </c>
      <c r="AH223" s="176">
        <v>0</v>
      </c>
      <c r="AI223" s="176">
        <v>1503033</v>
      </c>
      <c r="AJ223" s="176">
        <v>0</v>
      </c>
      <c r="AK223" s="176">
        <v>0</v>
      </c>
      <c r="AL223" s="176">
        <v>0</v>
      </c>
      <c r="AM223" s="176">
        <v>0</v>
      </c>
      <c r="AN223" s="176">
        <v>0</v>
      </c>
      <c r="AO223" s="176">
        <v>0</v>
      </c>
      <c r="AP223" s="176">
        <v>0</v>
      </c>
      <c r="AQ223" s="176">
        <v>0</v>
      </c>
      <c r="AR223" s="176">
        <v>0</v>
      </c>
      <c r="AS223" s="176">
        <v>0</v>
      </c>
      <c r="AT223" s="176">
        <v>0</v>
      </c>
      <c r="AU223" s="176">
        <v>0</v>
      </c>
      <c r="AV223" s="176">
        <v>0</v>
      </c>
      <c r="AW223" s="176">
        <v>0</v>
      </c>
      <c r="AX223" s="176">
        <v>0</v>
      </c>
      <c r="AY223" s="176"/>
      <c r="AZ223" s="176">
        <v>0</v>
      </c>
      <c r="BA223" s="176">
        <v>0</v>
      </c>
      <c r="BB223" s="176">
        <v>0</v>
      </c>
      <c r="BC223" s="176">
        <v>7665463</v>
      </c>
      <c r="BD223" s="176">
        <v>0</v>
      </c>
      <c r="BE223" s="176">
        <v>0</v>
      </c>
      <c r="BF223" s="176">
        <v>0</v>
      </c>
      <c r="BG223" s="176">
        <v>0</v>
      </c>
      <c r="BH223" s="176">
        <v>0</v>
      </c>
      <c r="BI223" s="176">
        <v>0</v>
      </c>
      <c r="BJ223" s="176">
        <v>0</v>
      </c>
      <c r="BK223" s="176">
        <v>0</v>
      </c>
      <c r="BL223" s="176">
        <v>0</v>
      </c>
      <c r="BM223" s="176">
        <v>0</v>
      </c>
      <c r="BN223" s="176">
        <v>1395000</v>
      </c>
      <c r="BO223" s="176">
        <v>0</v>
      </c>
      <c r="BP223" s="176">
        <v>0</v>
      </c>
      <c r="BQ223" s="176">
        <v>0</v>
      </c>
      <c r="BR223" s="176">
        <v>0</v>
      </c>
      <c r="BS223" s="176">
        <v>0</v>
      </c>
      <c r="BT223" s="176">
        <v>0</v>
      </c>
      <c r="BU223" s="176">
        <v>0</v>
      </c>
      <c r="BV223" s="176">
        <v>0</v>
      </c>
      <c r="BW223" s="176">
        <v>0</v>
      </c>
      <c r="BX223" s="176">
        <v>0</v>
      </c>
      <c r="BY223" s="176">
        <v>0</v>
      </c>
      <c r="BZ223" s="176">
        <v>0</v>
      </c>
      <c r="CA223" s="176">
        <v>0</v>
      </c>
      <c r="CB223" s="176">
        <v>0</v>
      </c>
      <c r="CC223" s="176">
        <v>0</v>
      </c>
      <c r="CD223" s="176">
        <v>0</v>
      </c>
      <c r="CE223" s="176">
        <v>0</v>
      </c>
      <c r="CF223" s="176">
        <v>0</v>
      </c>
      <c r="CG223" s="176">
        <v>0</v>
      </c>
      <c r="CH223" s="176">
        <v>0</v>
      </c>
      <c r="CI223" s="176">
        <v>0</v>
      </c>
      <c r="CJ223" s="176">
        <v>0</v>
      </c>
      <c r="CK223" s="176">
        <v>0</v>
      </c>
      <c r="CL223" s="176">
        <v>0</v>
      </c>
      <c r="CM223" s="176">
        <v>0</v>
      </c>
      <c r="CN223" s="176">
        <v>0</v>
      </c>
      <c r="CO223" s="176">
        <v>0</v>
      </c>
      <c r="CP223" s="176">
        <v>217688</v>
      </c>
      <c r="CQ223" s="176">
        <v>0</v>
      </c>
      <c r="CR223" s="176">
        <v>0</v>
      </c>
      <c r="CS223" s="176">
        <v>0</v>
      </c>
      <c r="CT223" s="176">
        <v>0</v>
      </c>
      <c r="CU223" s="176">
        <v>90000</v>
      </c>
      <c r="CV223">
        <v>0</v>
      </c>
      <c r="CW223">
        <v>0</v>
      </c>
      <c r="CX223">
        <v>0</v>
      </c>
      <c r="CY223">
        <v>0</v>
      </c>
    </row>
    <row r="224" spans="1:103" x14ac:dyDescent="0.3">
      <c r="A224" s="151">
        <v>635</v>
      </c>
      <c r="B224" s="176" t="s">
        <v>360</v>
      </c>
      <c r="C224" s="176"/>
      <c r="D224" s="176">
        <v>0</v>
      </c>
      <c r="E224" s="176">
        <v>0</v>
      </c>
      <c r="F224" s="176">
        <v>0</v>
      </c>
      <c r="G224" s="176"/>
      <c r="H224" s="176">
        <v>0</v>
      </c>
      <c r="I224" s="176">
        <v>0</v>
      </c>
      <c r="J224" s="176">
        <v>27419</v>
      </c>
      <c r="K224" s="176">
        <v>20340</v>
      </c>
      <c r="L224" s="176">
        <v>10681</v>
      </c>
      <c r="M224" s="176">
        <v>32000</v>
      </c>
      <c r="N224" s="176"/>
      <c r="O224" s="176">
        <v>0</v>
      </c>
      <c r="P224" s="176">
        <v>0</v>
      </c>
      <c r="Q224" s="176">
        <v>43959</v>
      </c>
      <c r="R224" s="176">
        <v>32680</v>
      </c>
      <c r="S224" s="176">
        <v>9865</v>
      </c>
      <c r="T224" s="176"/>
      <c r="U224" s="176">
        <v>0</v>
      </c>
      <c r="V224" s="176">
        <v>93428</v>
      </c>
      <c r="W224" s="176"/>
      <c r="X224" s="176">
        <v>3530</v>
      </c>
      <c r="Y224" s="176">
        <v>0</v>
      </c>
      <c r="Z224" s="176">
        <v>0</v>
      </c>
      <c r="AA224" s="176">
        <v>0</v>
      </c>
      <c r="AB224" s="176">
        <v>27774</v>
      </c>
      <c r="AC224" s="176">
        <v>0</v>
      </c>
      <c r="AD224" s="176">
        <v>32767</v>
      </c>
      <c r="AE224" s="176">
        <v>87005</v>
      </c>
      <c r="AF224" s="176">
        <v>375</v>
      </c>
      <c r="AG224" s="176">
        <v>71000</v>
      </c>
      <c r="AH224" s="176">
        <v>20000</v>
      </c>
      <c r="AI224" s="176">
        <v>65948</v>
      </c>
      <c r="AJ224" s="176">
        <v>0</v>
      </c>
      <c r="AK224" s="176">
        <v>0</v>
      </c>
      <c r="AL224" s="176">
        <v>30253</v>
      </c>
      <c r="AM224" s="176">
        <v>0</v>
      </c>
      <c r="AN224" s="176">
        <v>21912</v>
      </c>
      <c r="AO224" s="176">
        <v>0</v>
      </c>
      <c r="AP224" s="176">
        <v>0</v>
      </c>
      <c r="AQ224" s="176">
        <v>0</v>
      </c>
      <c r="AR224" s="176">
        <v>0</v>
      </c>
      <c r="AS224" s="176">
        <v>22793</v>
      </c>
      <c r="AT224" s="176">
        <v>410635</v>
      </c>
      <c r="AU224" s="176">
        <v>0</v>
      </c>
      <c r="AV224" s="176">
        <v>0</v>
      </c>
      <c r="AW224" s="176">
        <v>6318</v>
      </c>
      <c r="AX224" s="176">
        <v>45530</v>
      </c>
      <c r="AY224" s="176"/>
      <c r="AZ224" s="176">
        <v>0</v>
      </c>
      <c r="BA224" s="176">
        <v>0</v>
      </c>
      <c r="BB224" s="176">
        <v>166536</v>
      </c>
      <c r="BC224" s="176">
        <v>19751</v>
      </c>
      <c r="BD224" s="176">
        <v>0</v>
      </c>
      <c r="BE224" s="176">
        <v>0</v>
      </c>
      <c r="BF224" s="176">
        <v>90563</v>
      </c>
      <c r="BG224" s="176">
        <v>0</v>
      </c>
      <c r="BH224" s="176">
        <v>0</v>
      </c>
      <c r="BI224" s="176">
        <v>3000</v>
      </c>
      <c r="BJ224" s="176">
        <v>0</v>
      </c>
      <c r="BK224" s="176">
        <v>0</v>
      </c>
      <c r="BL224" s="176">
        <v>0</v>
      </c>
      <c r="BM224" s="176">
        <v>5885</v>
      </c>
      <c r="BN224" s="176">
        <v>60000</v>
      </c>
      <c r="BO224" s="176">
        <v>2561</v>
      </c>
      <c r="BP224" s="176">
        <v>0</v>
      </c>
      <c r="BQ224" s="176">
        <v>0</v>
      </c>
      <c r="BR224" s="176">
        <v>0</v>
      </c>
      <c r="BS224" s="176">
        <v>0</v>
      </c>
      <c r="BT224" s="176">
        <v>12000</v>
      </c>
      <c r="BU224" s="176">
        <v>32000</v>
      </c>
      <c r="BV224" s="176">
        <v>8951</v>
      </c>
      <c r="BW224" s="176">
        <v>22838</v>
      </c>
      <c r="BX224" s="176">
        <v>0</v>
      </c>
      <c r="BY224" s="176">
        <v>0</v>
      </c>
      <c r="BZ224" s="176">
        <v>0</v>
      </c>
      <c r="CA224" s="176">
        <v>0</v>
      </c>
      <c r="CB224" s="176">
        <v>0</v>
      </c>
      <c r="CC224" s="176">
        <v>23180</v>
      </c>
      <c r="CD224" s="176">
        <v>488</v>
      </c>
      <c r="CE224" s="176">
        <v>0</v>
      </c>
      <c r="CF224" s="176">
        <v>0</v>
      </c>
      <c r="CG224" s="176">
        <v>29704</v>
      </c>
      <c r="CH224" s="176">
        <v>0</v>
      </c>
      <c r="CI224" s="176">
        <v>29411</v>
      </c>
      <c r="CJ224" s="176">
        <v>0</v>
      </c>
      <c r="CK224" s="176">
        <v>0</v>
      </c>
      <c r="CL224" s="176">
        <v>0</v>
      </c>
      <c r="CM224" s="176">
        <v>0</v>
      </c>
      <c r="CN224" s="176">
        <v>0</v>
      </c>
      <c r="CO224" s="176">
        <v>836617</v>
      </c>
      <c r="CP224" s="176">
        <v>0</v>
      </c>
      <c r="CQ224" s="176">
        <v>0</v>
      </c>
      <c r="CR224" s="176">
        <v>0</v>
      </c>
      <c r="CS224" s="176">
        <v>0</v>
      </c>
      <c r="CT224" s="176">
        <v>0</v>
      </c>
      <c r="CU224" s="176">
        <v>0</v>
      </c>
      <c r="CV224">
        <v>0</v>
      </c>
      <c r="CW224">
        <v>19428</v>
      </c>
      <c r="CX224">
        <v>1895</v>
      </c>
      <c r="CY224">
        <v>0</v>
      </c>
    </row>
    <row r="225" spans="1:103" x14ac:dyDescent="0.3">
      <c r="A225" s="151">
        <v>636</v>
      </c>
      <c r="B225" s="176" t="s">
        <v>959</v>
      </c>
      <c r="C225" s="176"/>
      <c r="D225" s="176">
        <v>0</v>
      </c>
      <c r="E225" s="176">
        <v>0</v>
      </c>
      <c r="F225" s="176">
        <v>0</v>
      </c>
      <c r="G225" s="176"/>
      <c r="H225" s="176">
        <v>0</v>
      </c>
      <c r="I225" s="176">
        <v>0</v>
      </c>
      <c r="J225" s="176">
        <v>0</v>
      </c>
      <c r="K225" s="176">
        <v>0</v>
      </c>
      <c r="L225" s="176">
        <v>0</v>
      </c>
      <c r="M225" s="176">
        <v>0</v>
      </c>
      <c r="N225" s="176"/>
      <c r="O225" s="176">
        <v>0</v>
      </c>
      <c r="P225" s="176">
        <v>0</v>
      </c>
      <c r="Q225" s="176">
        <v>0</v>
      </c>
      <c r="R225" s="176">
        <v>0</v>
      </c>
      <c r="S225" s="176">
        <v>0</v>
      </c>
      <c r="T225" s="176"/>
      <c r="U225" s="176">
        <v>0</v>
      </c>
      <c r="V225" s="176">
        <v>0</v>
      </c>
      <c r="W225" s="176"/>
      <c r="X225" s="176">
        <v>0</v>
      </c>
      <c r="Y225" s="176">
        <v>0</v>
      </c>
      <c r="Z225" s="176">
        <v>0</v>
      </c>
      <c r="AA225" s="176">
        <v>0</v>
      </c>
      <c r="AB225" s="176">
        <v>0</v>
      </c>
      <c r="AC225" s="176">
        <v>0</v>
      </c>
      <c r="AD225" s="176">
        <v>0</v>
      </c>
      <c r="AE225" s="176">
        <v>0</v>
      </c>
      <c r="AF225" s="176">
        <v>0</v>
      </c>
      <c r="AG225" s="176">
        <v>0</v>
      </c>
      <c r="AH225" s="176">
        <v>0</v>
      </c>
      <c r="AI225" s="176">
        <v>0</v>
      </c>
      <c r="AJ225" s="176">
        <v>0</v>
      </c>
      <c r="AK225" s="176">
        <v>0</v>
      </c>
      <c r="AL225" s="176">
        <v>0</v>
      </c>
      <c r="AM225" s="176">
        <v>0</v>
      </c>
      <c r="AN225" s="176">
        <v>0</v>
      </c>
      <c r="AO225" s="176">
        <v>0</v>
      </c>
      <c r="AP225" s="176">
        <v>0</v>
      </c>
      <c r="AQ225" s="176">
        <v>0</v>
      </c>
      <c r="AR225" s="176">
        <v>0</v>
      </c>
      <c r="AS225" s="176">
        <v>0</v>
      </c>
      <c r="AT225" s="176">
        <v>0</v>
      </c>
      <c r="AU225" s="176">
        <v>0</v>
      </c>
      <c r="AV225" s="176">
        <v>0</v>
      </c>
      <c r="AW225" s="176">
        <v>0</v>
      </c>
      <c r="AX225" s="176">
        <v>0</v>
      </c>
      <c r="AY225" s="176"/>
      <c r="AZ225" s="176">
        <v>0</v>
      </c>
      <c r="BA225" s="176">
        <v>0</v>
      </c>
      <c r="BB225" s="176">
        <v>0</v>
      </c>
      <c r="BC225" s="176">
        <v>0</v>
      </c>
      <c r="BD225" s="176">
        <v>0</v>
      </c>
      <c r="BE225" s="176">
        <v>0</v>
      </c>
      <c r="BF225" s="176">
        <v>0</v>
      </c>
      <c r="BG225" s="176">
        <v>0</v>
      </c>
      <c r="BH225" s="176">
        <v>0</v>
      </c>
      <c r="BI225" s="176">
        <v>0</v>
      </c>
      <c r="BJ225" s="176">
        <v>0</v>
      </c>
      <c r="BK225" s="176">
        <v>0</v>
      </c>
      <c r="BL225" s="176">
        <v>0</v>
      </c>
      <c r="BM225" s="176">
        <v>0</v>
      </c>
      <c r="BN225" s="176">
        <v>0</v>
      </c>
      <c r="BO225" s="176">
        <v>0</v>
      </c>
      <c r="BP225" s="176">
        <v>0</v>
      </c>
      <c r="BQ225" s="176">
        <v>0</v>
      </c>
      <c r="BR225" s="176">
        <v>0</v>
      </c>
      <c r="BS225" s="176">
        <v>0</v>
      </c>
      <c r="BT225" s="176">
        <v>0</v>
      </c>
      <c r="BU225" s="176">
        <v>0</v>
      </c>
      <c r="BV225" s="176">
        <v>0</v>
      </c>
      <c r="BW225" s="176">
        <v>0</v>
      </c>
      <c r="BX225" s="176">
        <v>0</v>
      </c>
      <c r="BY225" s="176">
        <v>0</v>
      </c>
      <c r="BZ225" s="176">
        <v>0</v>
      </c>
      <c r="CA225" s="176">
        <v>0</v>
      </c>
      <c r="CB225" s="176">
        <v>0</v>
      </c>
      <c r="CC225" s="176">
        <v>0</v>
      </c>
      <c r="CD225" s="176">
        <v>0</v>
      </c>
      <c r="CE225" s="176">
        <v>0</v>
      </c>
      <c r="CF225" s="176">
        <v>0</v>
      </c>
      <c r="CG225" s="176">
        <v>0</v>
      </c>
      <c r="CH225" s="176">
        <v>0</v>
      </c>
      <c r="CI225" s="176">
        <v>0</v>
      </c>
      <c r="CJ225" s="176">
        <v>0</v>
      </c>
      <c r="CK225" s="176">
        <v>0</v>
      </c>
      <c r="CL225" s="176">
        <v>0</v>
      </c>
      <c r="CM225" s="176">
        <v>0</v>
      </c>
      <c r="CN225" s="176">
        <v>0</v>
      </c>
      <c r="CO225" s="176">
        <v>0</v>
      </c>
      <c r="CP225" s="176">
        <v>0</v>
      </c>
      <c r="CQ225" s="176">
        <v>0</v>
      </c>
      <c r="CR225" s="176">
        <v>0</v>
      </c>
      <c r="CS225" s="176">
        <v>0</v>
      </c>
      <c r="CT225" s="176">
        <v>0</v>
      </c>
      <c r="CU225" s="176">
        <v>0</v>
      </c>
      <c r="CV225">
        <v>0</v>
      </c>
      <c r="CW225">
        <v>0</v>
      </c>
      <c r="CX225">
        <v>0</v>
      </c>
      <c r="CY225">
        <v>0</v>
      </c>
    </row>
    <row r="226" spans="1:103" x14ac:dyDescent="0.3">
      <c r="A226" s="151">
        <v>637</v>
      </c>
      <c r="B226" s="176" t="s">
        <v>960</v>
      </c>
      <c r="C226" s="176"/>
      <c r="D226" s="176">
        <v>0</v>
      </c>
      <c r="E226" s="176">
        <v>0</v>
      </c>
      <c r="F226" s="176">
        <v>0</v>
      </c>
      <c r="G226" s="176"/>
      <c r="H226" s="176">
        <v>0</v>
      </c>
      <c r="I226" s="176">
        <v>0</v>
      </c>
      <c r="J226" s="176">
        <v>188500</v>
      </c>
      <c r="K226" s="176">
        <v>0</v>
      </c>
      <c r="L226" s="176">
        <v>0</v>
      </c>
      <c r="M226" s="176">
        <v>2183858</v>
      </c>
      <c r="N226" s="176"/>
      <c r="O226" s="176">
        <v>115021</v>
      </c>
      <c r="P226" s="176">
        <v>0</v>
      </c>
      <c r="Q226" s="176">
        <v>100820</v>
      </c>
      <c r="R226" s="176">
        <v>0</v>
      </c>
      <c r="S226" s="176">
        <v>0</v>
      </c>
      <c r="T226" s="176"/>
      <c r="U226" s="176">
        <v>0</v>
      </c>
      <c r="V226" s="176">
        <v>470304</v>
      </c>
      <c r="W226" s="176"/>
      <c r="X226" s="176">
        <v>0</v>
      </c>
      <c r="Y226" s="176">
        <v>111259</v>
      </c>
      <c r="Z226" s="176">
        <v>0</v>
      </c>
      <c r="AA226" s="176">
        <v>0</v>
      </c>
      <c r="AB226" s="176">
        <v>0</v>
      </c>
      <c r="AC226" s="176">
        <v>0</v>
      </c>
      <c r="AD226" s="176">
        <v>124021</v>
      </c>
      <c r="AE226" s="176">
        <v>2073942</v>
      </c>
      <c r="AF226" s="176">
        <v>0</v>
      </c>
      <c r="AG226" s="176">
        <v>253558</v>
      </c>
      <c r="AH226" s="176">
        <v>522785</v>
      </c>
      <c r="AI226" s="176">
        <v>0</v>
      </c>
      <c r="AJ226" s="176">
        <v>219382</v>
      </c>
      <c r="AK226" s="176">
        <v>0</v>
      </c>
      <c r="AL226" s="176">
        <v>0</v>
      </c>
      <c r="AM226" s="176">
        <v>0</v>
      </c>
      <c r="AN226" s="176">
        <v>0</v>
      </c>
      <c r="AO226" s="176">
        <v>0</v>
      </c>
      <c r="AP226" s="176">
        <v>0</v>
      </c>
      <c r="AQ226" s="176">
        <v>0</v>
      </c>
      <c r="AR226" s="176">
        <v>0</v>
      </c>
      <c r="AS226" s="176">
        <v>0</v>
      </c>
      <c r="AT226" s="176">
        <v>0</v>
      </c>
      <c r="AU226" s="176">
        <v>0</v>
      </c>
      <c r="AV226" s="176">
        <v>0</v>
      </c>
      <c r="AW226" s="176">
        <v>111930</v>
      </c>
      <c r="AX226" s="176">
        <v>1516829</v>
      </c>
      <c r="AY226" s="176"/>
      <c r="AZ226" s="176">
        <v>0</v>
      </c>
      <c r="BA226" s="176">
        <v>0</v>
      </c>
      <c r="BB226" s="176">
        <v>2614470</v>
      </c>
      <c r="BC226" s="176">
        <v>0</v>
      </c>
      <c r="BD226" s="176">
        <v>0</v>
      </c>
      <c r="BE226" s="176">
        <v>0</v>
      </c>
      <c r="BF226" s="176">
        <v>207805</v>
      </c>
      <c r="BG226" s="176">
        <v>0</v>
      </c>
      <c r="BH226" s="176">
        <v>0</v>
      </c>
      <c r="BI226" s="176">
        <v>0</v>
      </c>
      <c r="BJ226" s="176">
        <v>25301</v>
      </c>
      <c r="BK226" s="176">
        <v>0</v>
      </c>
      <c r="BL226" s="176">
        <v>0</v>
      </c>
      <c r="BM226" s="176">
        <v>0</v>
      </c>
      <c r="BN226" s="176">
        <v>950157</v>
      </c>
      <c r="BO226" s="176">
        <v>122264</v>
      </c>
      <c r="BP226" s="176">
        <v>0</v>
      </c>
      <c r="BQ226" s="176">
        <v>294720</v>
      </c>
      <c r="BR226" s="176">
        <v>0</v>
      </c>
      <c r="BS226" s="176">
        <v>0</v>
      </c>
      <c r="BT226" s="176">
        <v>60275</v>
      </c>
      <c r="BU226" s="176">
        <v>659745</v>
      </c>
      <c r="BV226" s="176">
        <v>18547300</v>
      </c>
      <c r="BW226" s="176">
        <v>0</v>
      </c>
      <c r="BX226" s="176">
        <v>0</v>
      </c>
      <c r="BY226" s="176">
        <v>0</v>
      </c>
      <c r="BZ226" s="176">
        <v>0</v>
      </c>
      <c r="CA226" s="176">
        <v>0</v>
      </c>
      <c r="CB226" s="176">
        <v>0</v>
      </c>
      <c r="CC226" s="176">
        <v>0</v>
      </c>
      <c r="CD226" s="176">
        <v>0</v>
      </c>
      <c r="CE226" s="176">
        <v>0</v>
      </c>
      <c r="CF226" s="176">
        <v>0</v>
      </c>
      <c r="CG226" s="176">
        <v>0</v>
      </c>
      <c r="CH226" s="176">
        <v>0</v>
      </c>
      <c r="CI226" s="176">
        <v>175093</v>
      </c>
      <c r="CJ226" s="176">
        <v>2516</v>
      </c>
      <c r="CK226" s="176">
        <v>0</v>
      </c>
      <c r="CL226" s="176">
        <v>0</v>
      </c>
      <c r="CM226" s="176">
        <v>0</v>
      </c>
      <c r="CN226" s="176">
        <v>0</v>
      </c>
      <c r="CO226" s="176">
        <v>859579</v>
      </c>
      <c r="CP226" s="176">
        <v>0</v>
      </c>
      <c r="CQ226" s="176">
        <v>0</v>
      </c>
      <c r="CR226" s="176">
        <v>0</v>
      </c>
      <c r="CS226" s="176">
        <v>0</v>
      </c>
      <c r="CT226" s="176">
        <v>0</v>
      </c>
      <c r="CU226" s="176">
        <v>0</v>
      </c>
      <c r="CV226">
        <v>0</v>
      </c>
      <c r="CW226">
        <v>0</v>
      </c>
      <c r="CX226">
        <v>0</v>
      </c>
      <c r="CY226">
        <v>0</v>
      </c>
    </row>
    <row r="227" spans="1:103" x14ac:dyDescent="0.3">
      <c r="A227" s="151">
        <v>638</v>
      </c>
      <c r="B227" s="176" t="s">
        <v>961</v>
      </c>
      <c r="C227" s="176"/>
      <c r="D227" s="176">
        <v>0</v>
      </c>
      <c r="E227" s="176">
        <v>0</v>
      </c>
      <c r="F227" s="176">
        <v>0</v>
      </c>
      <c r="G227" s="176"/>
      <c r="H227" s="176">
        <v>0</v>
      </c>
      <c r="I227" s="176">
        <v>0</v>
      </c>
      <c r="J227" s="176">
        <v>0</v>
      </c>
      <c r="K227" s="176">
        <v>0</v>
      </c>
      <c r="L227" s="176">
        <v>0</v>
      </c>
      <c r="M227" s="176">
        <v>0</v>
      </c>
      <c r="N227" s="176"/>
      <c r="O227" s="176">
        <v>0</v>
      </c>
      <c r="P227" s="176">
        <v>0</v>
      </c>
      <c r="Q227" s="176">
        <v>0</v>
      </c>
      <c r="R227" s="176">
        <v>0</v>
      </c>
      <c r="S227" s="176">
        <v>0</v>
      </c>
      <c r="T227" s="176"/>
      <c r="U227" s="176">
        <v>0</v>
      </c>
      <c r="V227" s="176">
        <v>0</v>
      </c>
      <c r="W227" s="176"/>
      <c r="X227" s="176">
        <v>0</v>
      </c>
      <c r="Y227" s="176">
        <v>0</v>
      </c>
      <c r="Z227" s="176">
        <v>0</v>
      </c>
      <c r="AA227" s="176">
        <v>0</v>
      </c>
      <c r="AB227" s="176">
        <v>0</v>
      </c>
      <c r="AC227" s="176">
        <v>0</v>
      </c>
      <c r="AD227" s="176">
        <v>0</v>
      </c>
      <c r="AE227" s="176">
        <v>0</v>
      </c>
      <c r="AF227" s="176">
        <v>0</v>
      </c>
      <c r="AG227" s="176">
        <v>0</v>
      </c>
      <c r="AH227" s="176">
        <v>0</v>
      </c>
      <c r="AI227" s="176">
        <v>0</v>
      </c>
      <c r="AJ227" s="176">
        <v>0</v>
      </c>
      <c r="AK227" s="176">
        <v>0</v>
      </c>
      <c r="AL227" s="176">
        <v>0</v>
      </c>
      <c r="AM227" s="176">
        <v>0</v>
      </c>
      <c r="AN227" s="176">
        <v>0</v>
      </c>
      <c r="AO227" s="176">
        <v>0</v>
      </c>
      <c r="AP227" s="176">
        <v>0</v>
      </c>
      <c r="AQ227" s="176">
        <v>0</v>
      </c>
      <c r="AR227" s="176">
        <v>0</v>
      </c>
      <c r="AS227" s="176">
        <v>0</v>
      </c>
      <c r="AT227" s="176">
        <v>0</v>
      </c>
      <c r="AU227" s="176">
        <v>0</v>
      </c>
      <c r="AV227" s="176">
        <v>0</v>
      </c>
      <c r="AW227" s="176">
        <v>0</v>
      </c>
      <c r="AX227" s="176">
        <v>0</v>
      </c>
      <c r="AY227" s="176"/>
      <c r="AZ227" s="176">
        <v>0</v>
      </c>
      <c r="BA227" s="176">
        <v>0</v>
      </c>
      <c r="BB227" s="176">
        <v>0</v>
      </c>
      <c r="BC227" s="176">
        <v>0</v>
      </c>
      <c r="BD227" s="176">
        <v>0</v>
      </c>
      <c r="BE227" s="176">
        <v>0</v>
      </c>
      <c r="BF227" s="176">
        <v>0</v>
      </c>
      <c r="BG227" s="176">
        <v>0</v>
      </c>
      <c r="BH227" s="176">
        <v>0</v>
      </c>
      <c r="BI227" s="176">
        <v>0</v>
      </c>
      <c r="BJ227" s="176">
        <v>0</v>
      </c>
      <c r="BK227" s="176">
        <v>0</v>
      </c>
      <c r="BL227" s="176">
        <v>0</v>
      </c>
      <c r="BM227" s="176">
        <v>0</v>
      </c>
      <c r="BN227" s="176">
        <v>0</v>
      </c>
      <c r="BO227" s="176">
        <v>0</v>
      </c>
      <c r="BP227" s="176">
        <v>0</v>
      </c>
      <c r="BQ227" s="176">
        <v>0</v>
      </c>
      <c r="BR227" s="176">
        <v>0</v>
      </c>
      <c r="BS227" s="176">
        <v>0</v>
      </c>
      <c r="BT227" s="176">
        <v>0</v>
      </c>
      <c r="BU227" s="176">
        <v>0</v>
      </c>
      <c r="BV227" s="176">
        <v>0</v>
      </c>
      <c r="BW227" s="176">
        <v>0</v>
      </c>
      <c r="BX227" s="176">
        <v>0</v>
      </c>
      <c r="BY227" s="176">
        <v>0</v>
      </c>
      <c r="BZ227" s="176">
        <v>0</v>
      </c>
      <c r="CA227" s="176">
        <v>0</v>
      </c>
      <c r="CB227" s="176">
        <v>0</v>
      </c>
      <c r="CC227" s="176">
        <v>0</v>
      </c>
      <c r="CD227" s="176">
        <v>0</v>
      </c>
      <c r="CE227" s="176">
        <v>0</v>
      </c>
      <c r="CF227" s="176">
        <v>0</v>
      </c>
      <c r="CG227" s="176">
        <v>0</v>
      </c>
      <c r="CH227" s="176">
        <v>0</v>
      </c>
      <c r="CI227" s="176">
        <v>0</v>
      </c>
      <c r="CJ227" s="176">
        <v>0</v>
      </c>
      <c r="CK227" s="176">
        <v>0</v>
      </c>
      <c r="CL227" s="176">
        <v>0</v>
      </c>
      <c r="CM227" s="176">
        <v>0</v>
      </c>
      <c r="CN227" s="176">
        <v>0</v>
      </c>
      <c r="CO227" s="176">
        <v>0</v>
      </c>
      <c r="CP227" s="176">
        <v>0</v>
      </c>
      <c r="CQ227" s="176">
        <v>0</v>
      </c>
      <c r="CR227" s="176">
        <v>0</v>
      </c>
      <c r="CS227" s="176">
        <v>0</v>
      </c>
      <c r="CT227" s="176">
        <v>0</v>
      </c>
      <c r="CU227" s="176">
        <v>0</v>
      </c>
      <c r="CV227">
        <v>0</v>
      </c>
      <c r="CW227">
        <v>0</v>
      </c>
      <c r="CX227">
        <v>0</v>
      </c>
      <c r="CY227">
        <v>0</v>
      </c>
    </row>
    <row r="228" spans="1:103" x14ac:dyDescent="0.3">
      <c r="A228" s="151">
        <v>639</v>
      </c>
      <c r="B228" s="176" t="s">
        <v>962</v>
      </c>
      <c r="C228" s="176"/>
      <c r="D228" s="176">
        <v>0</v>
      </c>
      <c r="E228" s="176">
        <v>0</v>
      </c>
      <c r="F228" s="176">
        <v>0</v>
      </c>
      <c r="G228" s="176"/>
      <c r="H228" s="176">
        <v>0</v>
      </c>
      <c r="I228" s="176">
        <v>0</v>
      </c>
      <c r="J228" s="176">
        <v>0</v>
      </c>
      <c r="K228" s="176">
        <v>0</v>
      </c>
      <c r="L228" s="176">
        <v>0</v>
      </c>
      <c r="M228" s="176">
        <v>0</v>
      </c>
      <c r="N228" s="176"/>
      <c r="O228" s="176">
        <v>0</v>
      </c>
      <c r="P228" s="176">
        <v>0</v>
      </c>
      <c r="Q228" s="176">
        <v>0</v>
      </c>
      <c r="R228" s="176">
        <v>0</v>
      </c>
      <c r="S228" s="176">
        <v>0</v>
      </c>
      <c r="T228" s="176"/>
      <c r="U228" s="176">
        <v>0</v>
      </c>
      <c r="V228" s="176">
        <v>0</v>
      </c>
      <c r="W228" s="176"/>
      <c r="X228" s="176">
        <v>0</v>
      </c>
      <c r="Y228" s="176">
        <v>0</v>
      </c>
      <c r="Z228" s="176">
        <v>0</v>
      </c>
      <c r="AA228" s="176">
        <v>0</v>
      </c>
      <c r="AB228" s="176">
        <v>0</v>
      </c>
      <c r="AC228" s="176">
        <v>0</v>
      </c>
      <c r="AD228" s="176">
        <v>0</v>
      </c>
      <c r="AE228" s="176">
        <v>0</v>
      </c>
      <c r="AF228" s="176">
        <v>0</v>
      </c>
      <c r="AG228" s="176">
        <v>0</v>
      </c>
      <c r="AH228" s="176">
        <v>0</v>
      </c>
      <c r="AI228" s="176">
        <v>0</v>
      </c>
      <c r="AJ228" s="176">
        <v>0</v>
      </c>
      <c r="AK228" s="176">
        <v>0</v>
      </c>
      <c r="AL228" s="176">
        <v>0</v>
      </c>
      <c r="AM228" s="176">
        <v>0</v>
      </c>
      <c r="AN228" s="176">
        <v>0</v>
      </c>
      <c r="AO228" s="176">
        <v>0</v>
      </c>
      <c r="AP228" s="176">
        <v>0</v>
      </c>
      <c r="AQ228" s="176">
        <v>0</v>
      </c>
      <c r="AR228" s="176">
        <v>0</v>
      </c>
      <c r="AS228" s="176">
        <v>0</v>
      </c>
      <c r="AT228" s="176">
        <v>0</v>
      </c>
      <c r="AU228" s="176">
        <v>0</v>
      </c>
      <c r="AV228" s="176">
        <v>0</v>
      </c>
      <c r="AW228" s="176">
        <v>0</v>
      </c>
      <c r="AX228" s="176">
        <v>0</v>
      </c>
      <c r="AY228" s="176"/>
      <c r="AZ228" s="176">
        <v>0</v>
      </c>
      <c r="BA228" s="176">
        <v>0</v>
      </c>
      <c r="BB228" s="176">
        <v>0</v>
      </c>
      <c r="BC228" s="176">
        <v>0</v>
      </c>
      <c r="BD228" s="176">
        <v>0</v>
      </c>
      <c r="BE228" s="176">
        <v>0</v>
      </c>
      <c r="BF228" s="176">
        <v>0</v>
      </c>
      <c r="BG228" s="176">
        <v>0</v>
      </c>
      <c r="BH228" s="176">
        <v>0</v>
      </c>
      <c r="BI228" s="176">
        <v>0</v>
      </c>
      <c r="BJ228" s="176">
        <v>0</v>
      </c>
      <c r="BK228" s="176">
        <v>0</v>
      </c>
      <c r="BL228" s="176">
        <v>0</v>
      </c>
      <c r="BM228" s="176">
        <v>0</v>
      </c>
      <c r="BN228" s="176">
        <v>0</v>
      </c>
      <c r="BO228" s="176">
        <v>0</v>
      </c>
      <c r="BP228" s="176">
        <v>0</v>
      </c>
      <c r="BQ228" s="176">
        <v>0</v>
      </c>
      <c r="BR228" s="176">
        <v>0</v>
      </c>
      <c r="BS228" s="176">
        <v>0</v>
      </c>
      <c r="BT228" s="176">
        <v>0</v>
      </c>
      <c r="BU228" s="176">
        <v>0</v>
      </c>
      <c r="BV228" s="176">
        <v>0</v>
      </c>
      <c r="BW228" s="176">
        <v>0</v>
      </c>
      <c r="BX228" s="176">
        <v>0</v>
      </c>
      <c r="BY228" s="176">
        <v>0</v>
      </c>
      <c r="BZ228" s="176">
        <v>0</v>
      </c>
      <c r="CA228" s="176">
        <v>0</v>
      </c>
      <c r="CB228" s="176">
        <v>0</v>
      </c>
      <c r="CC228" s="176">
        <v>0</v>
      </c>
      <c r="CD228" s="176">
        <v>0</v>
      </c>
      <c r="CE228" s="176">
        <v>0</v>
      </c>
      <c r="CF228" s="176">
        <v>0</v>
      </c>
      <c r="CG228" s="176">
        <v>0</v>
      </c>
      <c r="CH228" s="176">
        <v>0</v>
      </c>
      <c r="CI228" s="176">
        <v>0</v>
      </c>
      <c r="CJ228" s="176">
        <v>0</v>
      </c>
      <c r="CK228" s="176">
        <v>0</v>
      </c>
      <c r="CL228" s="176">
        <v>0</v>
      </c>
      <c r="CM228" s="176">
        <v>0</v>
      </c>
      <c r="CN228" s="176">
        <v>0</v>
      </c>
      <c r="CO228" s="176">
        <v>0</v>
      </c>
      <c r="CP228" s="176">
        <v>0</v>
      </c>
      <c r="CQ228" s="176">
        <v>0</v>
      </c>
      <c r="CR228" s="176">
        <v>0</v>
      </c>
      <c r="CS228" s="176">
        <v>0</v>
      </c>
      <c r="CT228" s="176">
        <v>0</v>
      </c>
      <c r="CU228" s="176">
        <v>0</v>
      </c>
      <c r="CV228">
        <v>0</v>
      </c>
      <c r="CW228">
        <v>0</v>
      </c>
      <c r="CX228">
        <v>0</v>
      </c>
      <c r="CY228">
        <v>0</v>
      </c>
    </row>
    <row r="229" spans="1:103" x14ac:dyDescent="0.3">
      <c r="A229" s="151">
        <v>640</v>
      </c>
      <c r="B229" s="176" t="s">
        <v>963</v>
      </c>
      <c r="C229" s="176"/>
      <c r="D229" s="176">
        <v>0</v>
      </c>
      <c r="E229" s="176">
        <v>0</v>
      </c>
      <c r="F229" s="176">
        <v>0</v>
      </c>
      <c r="G229" s="176"/>
      <c r="H229" s="176">
        <v>0</v>
      </c>
      <c r="I229" s="176">
        <v>0</v>
      </c>
      <c r="J229" s="176">
        <v>0</v>
      </c>
      <c r="K229" s="176">
        <v>0</v>
      </c>
      <c r="L229" s="176">
        <v>0</v>
      </c>
      <c r="M229" s="176">
        <v>0</v>
      </c>
      <c r="N229" s="176"/>
      <c r="O229" s="176">
        <v>0</v>
      </c>
      <c r="P229" s="176">
        <v>0</v>
      </c>
      <c r="Q229" s="176">
        <v>0</v>
      </c>
      <c r="R229" s="176">
        <v>0</v>
      </c>
      <c r="S229" s="176">
        <v>0</v>
      </c>
      <c r="T229" s="176"/>
      <c r="U229" s="176">
        <v>0</v>
      </c>
      <c r="V229" s="176">
        <v>0</v>
      </c>
      <c r="W229" s="176"/>
      <c r="X229" s="176">
        <v>0</v>
      </c>
      <c r="Y229" s="176">
        <v>0</v>
      </c>
      <c r="Z229" s="176">
        <v>0</v>
      </c>
      <c r="AA229" s="176">
        <v>0</v>
      </c>
      <c r="AB229" s="176">
        <v>0</v>
      </c>
      <c r="AC229" s="176">
        <v>0</v>
      </c>
      <c r="AD229" s="176">
        <v>0</v>
      </c>
      <c r="AE229" s="176">
        <v>0</v>
      </c>
      <c r="AF229" s="176">
        <v>0</v>
      </c>
      <c r="AG229" s="176">
        <v>0</v>
      </c>
      <c r="AH229" s="176">
        <v>0</v>
      </c>
      <c r="AI229" s="176">
        <v>0</v>
      </c>
      <c r="AJ229" s="176">
        <v>0</v>
      </c>
      <c r="AK229" s="176">
        <v>0</v>
      </c>
      <c r="AL229" s="176">
        <v>0</v>
      </c>
      <c r="AM229" s="176">
        <v>0</v>
      </c>
      <c r="AN229" s="176">
        <v>0</v>
      </c>
      <c r="AO229" s="176">
        <v>0</v>
      </c>
      <c r="AP229" s="176">
        <v>0</v>
      </c>
      <c r="AQ229" s="176">
        <v>0</v>
      </c>
      <c r="AR229" s="176">
        <v>0</v>
      </c>
      <c r="AS229" s="176">
        <v>0</v>
      </c>
      <c r="AT229" s="176">
        <v>0</v>
      </c>
      <c r="AU229" s="176">
        <v>0</v>
      </c>
      <c r="AV229" s="176">
        <v>0</v>
      </c>
      <c r="AW229" s="176">
        <v>0</v>
      </c>
      <c r="AX229" s="176">
        <v>0</v>
      </c>
      <c r="AY229" s="176"/>
      <c r="AZ229" s="176">
        <v>0</v>
      </c>
      <c r="BA229" s="176">
        <v>0</v>
      </c>
      <c r="BB229" s="176">
        <v>0</v>
      </c>
      <c r="BC229" s="176">
        <v>0</v>
      </c>
      <c r="BD229" s="176">
        <v>0</v>
      </c>
      <c r="BE229" s="176">
        <v>0</v>
      </c>
      <c r="BF229" s="176">
        <v>0</v>
      </c>
      <c r="BG229" s="176">
        <v>0</v>
      </c>
      <c r="BH229" s="176">
        <v>0</v>
      </c>
      <c r="BI229" s="176">
        <v>0</v>
      </c>
      <c r="BJ229" s="176">
        <v>0</v>
      </c>
      <c r="BK229" s="176">
        <v>0</v>
      </c>
      <c r="BL229" s="176">
        <v>0</v>
      </c>
      <c r="BM229" s="176">
        <v>0</v>
      </c>
      <c r="BN229" s="176">
        <v>0</v>
      </c>
      <c r="BO229" s="176">
        <v>0</v>
      </c>
      <c r="BP229" s="176">
        <v>0</v>
      </c>
      <c r="BQ229" s="176">
        <v>0</v>
      </c>
      <c r="BR229" s="176">
        <v>0</v>
      </c>
      <c r="BS229" s="176">
        <v>0</v>
      </c>
      <c r="BT229" s="176">
        <v>0</v>
      </c>
      <c r="BU229" s="176">
        <v>0</v>
      </c>
      <c r="BV229" s="176">
        <v>0</v>
      </c>
      <c r="BW229" s="176">
        <v>0</v>
      </c>
      <c r="BX229" s="176">
        <v>0</v>
      </c>
      <c r="BY229" s="176">
        <v>0</v>
      </c>
      <c r="BZ229" s="176">
        <v>0</v>
      </c>
      <c r="CA229" s="176">
        <v>0</v>
      </c>
      <c r="CB229" s="176">
        <v>0</v>
      </c>
      <c r="CC229" s="176">
        <v>0</v>
      </c>
      <c r="CD229" s="176">
        <v>0</v>
      </c>
      <c r="CE229" s="176">
        <v>0</v>
      </c>
      <c r="CF229" s="176">
        <v>0</v>
      </c>
      <c r="CG229" s="176">
        <v>0</v>
      </c>
      <c r="CH229" s="176">
        <v>0</v>
      </c>
      <c r="CI229" s="176">
        <v>0</v>
      </c>
      <c r="CJ229" s="176">
        <v>0</v>
      </c>
      <c r="CK229" s="176">
        <v>0</v>
      </c>
      <c r="CL229" s="176">
        <v>0</v>
      </c>
      <c r="CM229" s="176">
        <v>0</v>
      </c>
      <c r="CN229" s="176">
        <v>0</v>
      </c>
      <c r="CO229" s="176">
        <v>0</v>
      </c>
      <c r="CP229" s="176">
        <v>0</v>
      </c>
      <c r="CQ229" s="176">
        <v>0</v>
      </c>
      <c r="CR229" s="176">
        <v>0</v>
      </c>
      <c r="CS229" s="176">
        <v>0</v>
      </c>
      <c r="CT229" s="176">
        <v>0</v>
      </c>
      <c r="CU229" s="176">
        <v>0</v>
      </c>
      <c r="CV229">
        <v>0</v>
      </c>
      <c r="CW229">
        <v>0</v>
      </c>
      <c r="CX229">
        <v>0</v>
      </c>
      <c r="CY229">
        <v>0</v>
      </c>
    </row>
    <row r="230" spans="1:103" x14ac:dyDescent="0.3">
      <c r="A230" s="151">
        <v>641</v>
      </c>
      <c r="B230" s="176" t="s">
        <v>964</v>
      </c>
      <c r="C230" s="176"/>
      <c r="D230" s="176">
        <v>0</v>
      </c>
      <c r="E230" s="176">
        <v>0</v>
      </c>
      <c r="F230" s="176">
        <v>0</v>
      </c>
      <c r="G230" s="176"/>
      <c r="H230" s="176">
        <v>0</v>
      </c>
      <c r="I230" s="176">
        <v>0</v>
      </c>
      <c r="J230" s="176">
        <v>0</v>
      </c>
      <c r="K230" s="176">
        <v>0</v>
      </c>
      <c r="L230" s="176">
        <v>0</v>
      </c>
      <c r="M230" s="176">
        <v>0</v>
      </c>
      <c r="N230" s="176"/>
      <c r="O230" s="176">
        <v>0</v>
      </c>
      <c r="P230" s="176">
        <v>0</v>
      </c>
      <c r="Q230" s="176">
        <v>0</v>
      </c>
      <c r="R230" s="176">
        <v>0</v>
      </c>
      <c r="S230" s="176">
        <v>0</v>
      </c>
      <c r="T230" s="176"/>
      <c r="U230" s="176">
        <v>0</v>
      </c>
      <c r="V230" s="176">
        <v>0</v>
      </c>
      <c r="W230" s="176"/>
      <c r="X230" s="176">
        <v>0</v>
      </c>
      <c r="Y230" s="176">
        <v>0</v>
      </c>
      <c r="Z230" s="176">
        <v>0</v>
      </c>
      <c r="AA230" s="176">
        <v>0</v>
      </c>
      <c r="AB230" s="176">
        <v>0</v>
      </c>
      <c r="AC230" s="176">
        <v>0</v>
      </c>
      <c r="AD230" s="176">
        <v>0</v>
      </c>
      <c r="AE230" s="176">
        <v>0</v>
      </c>
      <c r="AF230" s="176">
        <v>0</v>
      </c>
      <c r="AG230" s="176">
        <v>0</v>
      </c>
      <c r="AH230" s="176">
        <v>0</v>
      </c>
      <c r="AI230" s="176">
        <v>0</v>
      </c>
      <c r="AJ230" s="176">
        <v>0</v>
      </c>
      <c r="AK230" s="176">
        <v>0</v>
      </c>
      <c r="AL230" s="176">
        <v>0</v>
      </c>
      <c r="AM230" s="176">
        <v>0</v>
      </c>
      <c r="AN230" s="176">
        <v>0</v>
      </c>
      <c r="AO230" s="176">
        <v>0</v>
      </c>
      <c r="AP230" s="176">
        <v>0</v>
      </c>
      <c r="AQ230" s="176">
        <v>0</v>
      </c>
      <c r="AR230" s="176">
        <v>0</v>
      </c>
      <c r="AS230" s="176">
        <v>0</v>
      </c>
      <c r="AT230" s="176">
        <v>0</v>
      </c>
      <c r="AU230" s="176">
        <v>0</v>
      </c>
      <c r="AV230" s="176">
        <v>0</v>
      </c>
      <c r="AW230" s="176">
        <v>0</v>
      </c>
      <c r="AX230" s="176">
        <v>0</v>
      </c>
      <c r="AY230" s="176"/>
      <c r="AZ230" s="176">
        <v>0</v>
      </c>
      <c r="BA230" s="176">
        <v>0</v>
      </c>
      <c r="BB230" s="176">
        <v>0</v>
      </c>
      <c r="BC230" s="176">
        <v>0</v>
      </c>
      <c r="BD230" s="176">
        <v>0</v>
      </c>
      <c r="BE230" s="176">
        <v>0</v>
      </c>
      <c r="BF230" s="176">
        <v>0</v>
      </c>
      <c r="BG230" s="176">
        <v>0</v>
      </c>
      <c r="BH230" s="176">
        <v>0</v>
      </c>
      <c r="BI230" s="176">
        <v>0</v>
      </c>
      <c r="BJ230" s="176">
        <v>0</v>
      </c>
      <c r="BK230" s="176">
        <v>0</v>
      </c>
      <c r="BL230" s="176">
        <v>0</v>
      </c>
      <c r="BM230" s="176">
        <v>0</v>
      </c>
      <c r="BN230" s="176">
        <v>0</v>
      </c>
      <c r="BO230" s="176">
        <v>0</v>
      </c>
      <c r="BP230" s="176">
        <v>0</v>
      </c>
      <c r="BQ230" s="176">
        <v>0</v>
      </c>
      <c r="BR230" s="176">
        <v>0</v>
      </c>
      <c r="BS230" s="176">
        <v>0</v>
      </c>
      <c r="BT230" s="176">
        <v>0</v>
      </c>
      <c r="BU230" s="176">
        <v>0</v>
      </c>
      <c r="BV230" s="176">
        <v>0</v>
      </c>
      <c r="BW230" s="176">
        <v>0</v>
      </c>
      <c r="BX230" s="176">
        <v>0</v>
      </c>
      <c r="BY230" s="176">
        <v>0</v>
      </c>
      <c r="BZ230" s="176">
        <v>0</v>
      </c>
      <c r="CA230" s="176">
        <v>0</v>
      </c>
      <c r="CB230" s="176">
        <v>0</v>
      </c>
      <c r="CC230" s="176">
        <v>0</v>
      </c>
      <c r="CD230" s="176">
        <v>0</v>
      </c>
      <c r="CE230" s="176">
        <v>0</v>
      </c>
      <c r="CF230" s="176">
        <v>0</v>
      </c>
      <c r="CG230" s="176">
        <v>0</v>
      </c>
      <c r="CH230" s="176">
        <v>0</v>
      </c>
      <c r="CI230" s="176">
        <v>0</v>
      </c>
      <c r="CJ230" s="176">
        <v>0</v>
      </c>
      <c r="CK230" s="176">
        <v>0</v>
      </c>
      <c r="CL230" s="176">
        <v>0</v>
      </c>
      <c r="CM230" s="176">
        <v>0</v>
      </c>
      <c r="CN230" s="176">
        <v>0</v>
      </c>
      <c r="CO230" s="176">
        <v>0</v>
      </c>
      <c r="CP230" s="176">
        <v>0</v>
      </c>
      <c r="CQ230" s="176">
        <v>0</v>
      </c>
      <c r="CR230" s="176">
        <v>0</v>
      </c>
      <c r="CS230" s="176">
        <v>0</v>
      </c>
      <c r="CT230" s="176">
        <v>0</v>
      </c>
      <c r="CU230" s="176">
        <v>0</v>
      </c>
      <c r="CV230">
        <v>0</v>
      </c>
      <c r="CW230">
        <v>0</v>
      </c>
      <c r="CX230">
        <v>0</v>
      </c>
      <c r="CY230">
        <v>0</v>
      </c>
    </row>
    <row r="231" spans="1:103" x14ac:dyDescent="0.3">
      <c r="A231" s="151">
        <v>642</v>
      </c>
      <c r="B231" s="176" t="s">
        <v>965</v>
      </c>
      <c r="C231" s="176"/>
      <c r="D231" s="176">
        <v>0</v>
      </c>
      <c r="E231" s="176">
        <v>0</v>
      </c>
      <c r="F231" s="176">
        <v>0</v>
      </c>
      <c r="G231" s="176"/>
      <c r="H231" s="176">
        <v>0</v>
      </c>
      <c r="I231" s="176">
        <v>0</v>
      </c>
      <c r="J231" s="176">
        <v>0</v>
      </c>
      <c r="K231" s="176">
        <v>0</v>
      </c>
      <c r="L231" s="176">
        <v>0</v>
      </c>
      <c r="M231" s="176">
        <v>0</v>
      </c>
      <c r="N231" s="176"/>
      <c r="O231" s="176">
        <v>0</v>
      </c>
      <c r="P231" s="176">
        <v>0</v>
      </c>
      <c r="Q231" s="176">
        <v>0</v>
      </c>
      <c r="R231" s="176">
        <v>0</v>
      </c>
      <c r="S231" s="176">
        <v>0</v>
      </c>
      <c r="T231" s="176"/>
      <c r="U231" s="176">
        <v>0</v>
      </c>
      <c r="V231" s="176">
        <v>0</v>
      </c>
      <c r="W231" s="176"/>
      <c r="X231" s="176">
        <v>0</v>
      </c>
      <c r="Y231" s="176">
        <v>0</v>
      </c>
      <c r="Z231" s="176">
        <v>0</v>
      </c>
      <c r="AA231" s="176">
        <v>0</v>
      </c>
      <c r="AB231" s="176">
        <v>0</v>
      </c>
      <c r="AC231" s="176">
        <v>0</v>
      </c>
      <c r="AD231" s="176">
        <v>0</v>
      </c>
      <c r="AE231" s="176">
        <v>0</v>
      </c>
      <c r="AF231" s="176">
        <v>0</v>
      </c>
      <c r="AG231" s="176">
        <v>0</v>
      </c>
      <c r="AH231" s="176">
        <v>0</v>
      </c>
      <c r="AI231" s="176">
        <v>0</v>
      </c>
      <c r="AJ231" s="176">
        <v>0</v>
      </c>
      <c r="AK231" s="176">
        <v>0</v>
      </c>
      <c r="AL231" s="176">
        <v>0</v>
      </c>
      <c r="AM231" s="176">
        <v>0</v>
      </c>
      <c r="AN231" s="176">
        <v>0</v>
      </c>
      <c r="AO231" s="176">
        <v>0</v>
      </c>
      <c r="AP231" s="176">
        <v>0</v>
      </c>
      <c r="AQ231" s="176">
        <v>0</v>
      </c>
      <c r="AR231" s="176">
        <v>0</v>
      </c>
      <c r="AS231" s="176">
        <v>0</v>
      </c>
      <c r="AT231" s="176">
        <v>0</v>
      </c>
      <c r="AU231" s="176">
        <v>0</v>
      </c>
      <c r="AV231" s="176">
        <v>0</v>
      </c>
      <c r="AW231" s="176">
        <v>0</v>
      </c>
      <c r="AX231" s="176">
        <v>0</v>
      </c>
      <c r="AY231" s="176"/>
      <c r="AZ231" s="176">
        <v>0</v>
      </c>
      <c r="BA231" s="176">
        <v>0</v>
      </c>
      <c r="BB231" s="176">
        <v>0</v>
      </c>
      <c r="BC231" s="176">
        <v>0</v>
      </c>
      <c r="BD231" s="176">
        <v>0</v>
      </c>
      <c r="BE231" s="176">
        <v>0</v>
      </c>
      <c r="BF231" s="176">
        <v>0</v>
      </c>
      <c r="BG231" s="176">
        <v>0</v>
      </c>
      <c r="BH231" s="176">
        <v>0</v>
      </c>
      <c r="BI231" s="176">
        <v>0</v>
      </c>
      <c r="BJ231" s="176">
        <v>0</v>
      </c>
      <c r="BK231" s="176">
        <v>0</v>
      </c>
      <c r="BL231" s="176">
        <v>0</v>
      </c>
      <c r="BM231" s="176">
        <v>0</v>
      </c>
      <c r="BN231" s="176">
        <v>0</v>
      </c>
      <c r="BO231" s="176">
        <v>0</v>
      </c>
      <c r="BP231" s="176">
        <v>0</v>
      </c>
      <c r="BQ231" s="176">
        <v>0</v>
      </c>
      <c r="BR231" s="176">
        <v>0</v>
      </c>
      <c r="BS231" s="176">
        <v>0</v>
      </c>
      <c r="BT231" s="176">
        <v>0</v>
      </c>
      <c r="BU231" s="176">
        <v>0</v>
      </c>
      <c r="BV231" s="176">
        <v>0</v>
      </c>
      <c r="BW231" s="176">
        <v>0</v>
      </c>
      <c r="BX231" s="176">
        <v>0</v>
      </c>
      <c r="BY231" s="176">
        <v>0</v>
      </c>
      <c r="BZ231" s="176">
        <v>0</v>
      </c>
      <c r="CA231" s="176">
        <v>0</v>
      </c>
      <c r="CB231" s="176">
        <v>0</v>
      </c>
      <c r="CC231" s="176">
        <v>0</v>
      </c>
      <c r="CD231" s="176">
        <v>0</v>
      </c>
      <c r="CE231" s="176">
        <v>0</v>
      </c>
      <c r="CF231" s="176">
        <v>0</v>
      </c>
      <c r="CG231" s="176">
        <v>0</v>
      </c>
      <c r="CH231" s="176">
        <v>0</v>
      </c>
      <c r="CI231" s="176">
        <v>0</v>
      </c>
      <c r="CJ231" s="176">
        <v>0</v>
      </c>
      <c r="CK231" s="176">
        <v>0</v>
      </c>
      <c r="CL231" s="176">
        <v>0</v>
      </c>
      <c r="CM231" s="176">
        <v>0</v>
      </c>
      <c r="CN231" s="176">
        <v>0</v>
      </c>
      <c r="CO231" s="176">
        <v>0</v>
      </c>
      <c r="CP231" s="176">
        <v>0</v>
      </c>
      <c r="CQ231" s="176">
        <v>0</v>
      </c>
      <c r="CR231" s="176">
        <v>0</v>
      </c>
      <c r="CS231" s="176">
        <v>0</v>
      </c>
      <c r="CT231" s="176">
        <v>0</v>
      </c>
      <c r="CU231" s="176">
        <v>0</v>
      </c>
      <c r="CV231">
        <v>0</v>
      </c>
      <c r="CW231">
        <v>0</v>
      </c>
      <c r="CX231">
        <v>0</v>
      </c>
      <c r="CY231">
        <v>0</v>
      </c>
    </row>
    <row r="232" spans="1:103" x14ac:dyDescent="0.3">
      <c r="A232" s="151">
        <v>643</v>
      </c>
      <c r="B232" s="176" t="s">
        <v>966</v>
      </c>
      <c r="C232" s="176"/>
      <c r="D232" s="176">
        <v>0</v>
      </c>
      <c r="E232" s="176">
        <v>0</v>
      </c>
      <c r="F232" s="176">
        <v>0</v>
      </c>
      <c r="G232" s="176"/>
      <c r="H232" s="176">
        <v>0</v>
      </c>
      <c r="I232" s="176">
        <v>0</v>
      </c>
      <c r="J232" s="176">
        <v>0</v>
      </c>
      <c r="K232" s="176">
        <v>0</v>
      </c>
      <c r="L232" s="176">
        <v>0</v>
      </c>
      <c r="M232" s="176">
        <v>0</v>
      </c>
      <c r="N232" s="176"/>
      <c r="O232" s="176">
        <v>0</v>
      </c>
      <c r="P232" s="176">
        <v>0</v>
      </c>
      <c r="Q232" s="176">
        <v>0</v>
      </c>
      <c r="R232" s="176">
        <v>0</v>
      </c>
      <c r="S232" s="176">
        <v>0</v>
      </c>
      <c r="T232" s="176"/>
      <c r="U232" s="176">
        <v>0</v>
      </c>
      <c r="V232" s="176">
        <v>0</v>
      </c>
      <c r="W232" s="176"/>
      <c r="X232" s="176">
        <v>0</v>
      </c>
      <c r="Y232" s="176">
        <v>0</v>
      </c>
      <c r="Z232" s="176">
        <v>0</v>
      </c>
      <c r="AA232" s="176">
        <v>0</v>
      </c>
      <c r="AB232" s="176">
        <v>0</v>
      </c>
      <c r="AC232" s="176">
        <v>0</v>
      </c>
      <c r="AD232" s="176">
        <v>0</v>
      </c>
      <c r="AE232" s="176">
        <v>0</v>
      </c>
      <c r="AF232" s="176">
        <v>0</v>
      </c>
      <c r="AG232" s="176">
        <v>0</v>
      </c>
      <c r="AH232" s="176">
        <v>0</v>
      </c>
      <c r="AI232" s="176">
        <v>0</v>
      </c>
      <c r="AJ232" s="176">
        <v>0</v>
      </c>
      <c r="AK232" s="176">
        <v>0</v>
      </c>
      <c r="AL232" s="176">
        <v>0</v>
      </c>
      <c r="AM232" s="176">
        <v>0</v>
      </c>
      <c r="AN232" s="176">
        <v>0</v>
      </c>
      <c r="AO232" s="176">
        <v>0</v>
      </c>
      <c r="AP232" s="176">
        <v>0</v>
      </c>
      <c r="AQ232" s="176">
        <v>0</v>
      </c>
      <c r="AR232" s="176">
        <v>0</v>
      </c>
      <c r="AS232" s="176">
        <v>0</v>
      </c>
      <c r="AT232" s="176">
        <v>0</v>
      </c>
      <c r="AU232" s="176">
        <v>0</v>
      </c>
      <c r="AV232" s="176">
        <v>0</v>
      </c>
      <c r="AW232" s="176">
        <v>0</v>
      </c>
      <c r="AX232" s="176">
        <v>0</v>
      </c>
      <c r="AY232" s="176"/>
      <c r="AZ232" s="176">
        <v>0</v>
      </c>
      <c r="BA232" s="176">
        <v>0</v>
      </c>
      <c r="BB232" s="176">
        <v>0</v>
      </c>
      <c r="BC232" s="176">
        <v>0</v>
      </c>
      <c r="BD232" s="176">
        <v>0</v>
      </c>
      <c r="BE232" s="176">
        <v>0</v>
      </c>
      <c r="BF232" s="176">
        <v>0</v>
      </c>
      <c r="BG232" s="176">
        <v>0</v>
      </c>
      <c r="BH232" s="176">
        <v>0</v>
      </c>
      <c r="BI232" s="176">
        <v>0</v>
      </c>
      <c r="BJ232" s="176">
        <v>0</v>
      </c>
      <c r="BK232" s="176">
        <v>0</v>
      </c>
      <c r="BL232" s="176">
        <v>0</v>
      </c>
      <c r="BM232" s="176">
        <v>0</v>
      </c>
      <c r="BN232" s="176">
        <v>0</v>
      </c>
      <c r="BO232" s="176">
        <v>0</v>
      </c>
      <c r="BP232" s="176">
        <v>0</v>
      </c>
      <c r="BQ232" s="176">
        <v>0</v>
      </c>
      <c r="BR232" s="176">
        <v>0</v>
      </c>
      <c r="BS232" s="176">
        <v>0</v>
      </c>
      <c r="BT232" s="176">
        <v>0</v>
      </c>
      <c r="BU232" s="176">
        <v>0</v>
      </c>
      <c r="BV232" s="176">
        <v>0</v>
      </c>
      <c r="BW232" s="176">
        <v>0</v>
      </c>
      <c r="BX232" s="176">
        <v>0</v>
      </c>
      <c r="BY232" s="176">
        <v>0</v>
      </c>
      <c r="BZ232" s="176">
        <v>0</v>
      </c>
      <c r="CA232" s="176">
        <v>0</v>
      </c>
      <c r="CB232" s="176">
        <v>0</v>
      </c>
      <c r="CC232" s="176">
        <v>0</v>
      </c>
      <c r="CD232" s="176">
        <v>0</v>
      </c>
      <c r="CE232" s="176">
        <v>0</v>
      </c>
      <c r="CF232" s="176">
        <v>0</v>
      </c>
      <c r="CG232" s="176">
        <v>0</v>
      </c>
      <c r="CH232" s="176">
        <v>0</v>
      </c>
      <c r="CI232" s="176">
        <v>0</v>
      </c>
      <c r="CJ232" s="176">
        <v>0</v>
      </c>
      <c r="CK232" s="176">
        <v>0</v>
      </c>
      <c r="CL232" s="176">
        <v>0</v>
      </c>
      <c r="CM232" s="176">
        <v>0</v>
      </c>
      <c r="CN232" s="176">
        <v>0</v>
      </c>
      <c r="CO232" s="176">
        <v>0</v>
      </c>
      <c r="CP232" s="176">
        <v>0</v>
      </c>
      <c r="CQ232" s="176">
        <v>0</v>
      </c>
      <c r="CR232" s="176">
        <v>0</v>
      </c>
      <c r="CS232" s="176">
        <v>0</v>
      </c>
      <c r="CT232" s="176">
        <v>0</v>
      </c>
      <c r="CU232" s="176">
        <v>0</v>
      </c>
      <c r="CV232">
        <v>0</v>
      </c>
      <c r="CW232">
        <v>0</v>
      </c>
      <c r="CX232">
        <v>0</v>
      </c>
      <c r="CY232">
        <v>0</v>
      </c>
    </row>
    <row r="233" spans="1:103" x14ac:dyDescent="0.3">
      <c r="A233" s="151">
        <v>644</v>
      </c>
      <c r="B233" s="176" t="s">
        <v>967</v>
      </c>
      <c r="C233" s="176"/>
      <c r="D233" s="176">
        <v>0</v>
      </c>
      <c r="E233" s="176">
        <v>0</v>
      </c>
      <c r="F233" s="176">
        <v>0</v>
      </c>
      <c r="G233" s="176"/>
      <c r="H233" s="176">
        <v>0</v>
      </c>
      <c r="I233" s="176">
        <v>0</v>
      </c>
      <c r="J233" s="176">
        <v>0</v>
      </c>
      <c r="K233" s="176">
        <v>0</v>
      </c>
      <c r="L233" s="176">
        <v>0</v>
      </c>
      <c r="M233" s="176">
        <v>0</v>
      </c>
      <c r="N233" s="176"/>
      <c r="O233" s="176">
        <v>0</v>
      </c>
      <c r="P233" s="176">
        <v>0</v>
      </c>
      <c r="Q233" s="176">
        <v>0</v>
      </c>
      <c r="R233" s="176">
        <v>0</v>
      </c>
      <c r="S233" s="176">
        <v>0</v>
      </c>
      <c r="T233" s="176"/>
      <c r="U233" s="176">
        <v>0</v>
      </c>
      <c r="V233" s="176">
        <v>0</v>
      </c>
      <c r="W233" s="176"/>
      <c r="X233" s="176">
        <v>0</v>
      </c>
      <c r="Y233" s="176">
        <v>0</v>
      </c>
      <c r="Z233" s="176">
        <v>0</v>
      </c>
      <c r="AA233" s="176">
        <v>0</v>
      </c>
      <c r="AB233" s="176">
        <v>0</v>
      </c>
      <c r="AC233" s="176">
        <v>0</v>
      </c>
      <c r="AD233" s="176">
        <v>0</v>
      </c>
      <c r="AE233" s="176">
        <v>0</v>
      </c>
      <c r="AF233" s="176">
        <v>0</v>
      </c>
      <c r="AG233" s="176">
        <v>0</v>
      </c>
      <c r="AH233" s="176">
        <v>0</v>
      </c>
      <c r="AI233" s="176">
        <v>0</v>
      </c>
      <c r="AJ233" s="176">
        <v>0</v>
      </c>
      <c r="AK233" s="176">
        <v>0</v>
      </c>
      <c r="AL233" s="176">
        <v>0</v>
      </c>
      <c r="AM233" s="176">
        <v>0</v>
      </c>
      <c r="AN233" s="176">
        <v>0</v>
      </c>
      <c r="AO233" s="176">
        <v>0</v>
      </c>
      <c r="AP233" s="176">
        <v>0</v>
      </c>
      <c r="AQ233" s="176">
        <v>0</v>
      </c>
      <c r="AR233" s="176">
        <v>0</v>
      </c>
      <c r="AS233" s="176">
        <v>0</v>
      </c>
      <c r="AT233" s="176">
        <v>0</v>
      </c>
      <c r="AU233" s="176">
        <v>0</v>
      </c>
      <c r="AV233" s="176">
        <v>0</v>
      </c>
      <c r="AW233" s="176">
        <v>0</v>
      </c>
      <c r="AX233" s="176">
        <v>0</v>
      </c>
      <c r="AY233" s="176"/>
      <c r="AZ233" s="176">
        <v>0</v>
      </c>
      <c r="BA233" s="176">
        <v>0</v>
      </c>
      <c r="BB233" s="176">
        <v>0</v>
      </c>
      <c r="BC233" s="176">
        <v>0</v>
      </c>
      <c r="BD233" s="176">
        <v>0</v>
      </c>
      <c r="BE233" s="176">
        <v>0</v>
      </c>
      <c r="BF233" s="176">
        <v>0</v>
      </c>
      <c r="BG233" s="176">
        <v>0</v>
      </c>
      <c r="BH233" s="176">
        <v>0</v>
      </c>
      <c r="BI233" s="176">
        <v>0</v>
      </c>
      <c r="BJ233" s="176">
        <v>0</v>
      </c>
      <c r="BK233" s="176">
        <v>0</v>
      </c>
      <c r="BL233" s="176">
        <v>0</v>
      </c>
      <c r="BM233" s="176">
        <v>0</v>
      </c>
      <c r="BN233" s="176">
        <v>0</v>
      </c>
      <c r="BO233" s="176">
        <v>0</v>
      </c>
      <c r="BP233" s="176">
        <v>0</v>
      </c>
      <c r="BQ233" s="176">
        <v>0</v>
      </c>
      <c r="BR233" s="176">
        <v>0</v>
      </c>
      <c r="BS233" s="176">
        <v>0</v>
      </c>
      <c r="BT233" s="176">
        <v>0</v>
      </c>
      <c r="BU233" s="176">
        <v>0</v>
      </c>
      <c r="BV233" s="176">
        <v>0</v>
      </c>
      <c r="BW233" s="176">
        <v>0</v>
      </c>
      <c r="BX233" s="176">
        <v>0</v>
      </c>
      <c r="BY233" s="176">
        <v>0</v>
      </c>
      <c r="BZ233" s="176">
        <v>0</v>
      </c>
      <c r="CA233" s="176">
        <v>0</v>
      </c>
      <c r="CB233" s="176">
        <v>0</v>
      </c>
      <c r="CC233" s="176">
        <v>0</v>
      </c>
      <c r="CD233" s="176">
        <v>0</v>
      </c>
      <c r="CE233" s="176">
        <v>0</v>
      </c>
      <c r="CF233" s="176">
        <v>0</v>
      </c>
      <c r="CG233" s="176">
        <v>0</v>
      </c>
      <c r="CH233" s="176">
        <v>0</v>
      </c>
      <c r="CI233" s="176">
        <v>0</v>
      </c>
      <c r="CJ233" s="176">
        <v>0</v>
      </c>
      <c r="CK233" s="176">
        <v>0</v>
      </c>
      <c r="CL233" s="176">
        <v>0</v>
      </c>
      <c r="CM233" s="176">
        <v>0</v>
      </c>
      <c r="CN233" s="176">
        <v>0</v>
      </c>
      <c r="CO233" s="176">
        <v>0</v>
      </c>
      <c r="CP233" s="176">
        <v>0</v>
      </c>
      <c r="CQ233" s="176">
        <v>0</v>
      </c>
      <c r="CR233" s="176">
        <v>0</v>
      </c>
      <c r="CS233" s="176">
        <v>0</v>
      </c>
      <c r="CT233" s="176">
        <v>0</v>
      </c>
      <c r="CU233" s="176">
        <v>0</v>
      </c>
      <c r="CV233">
        <v>0</v>
      </c>
      <c r="CW233">
        <v>0</v>
      </c>
      <c r="CX233">
        <v>0</v>
      </c>
      <c r="CY233">
        <v>0</v>
      </c>
    </row>
    <row r="234" spans="1:103" x14ac:dyDescent="0.3">
      <c r="A234" s="151">
        <v>645</v>
      </c>
      <c r="B234" s="176" t="s">
        <v>365</v>
      </c>
      <c r="C234" s="176"/>
      <c r="D234" s="176">
        <v>4484164</v>
      </c>
      <c r="E234" s="176">
        <v>2792739</v>
      </c>
      <c r="F234" s="176">
        <v>46089</v>
      </c>
      <c r="G234" s="176"/>
      <c r="H234" s="176">
        <v>2972327</v>
      </c>
      <c r="I234" s="176">
        <v>115270</v>
      </c>
      <c r="J234" s="176">
        <v>1268719</v>
      </c>
      <c r="K234" s="176">
        <v>0</v>
      </c>
      <c r="L234" s="176">
        <v>4020972</v>
      </c>
      <c r="M234" s="176">
        <v>3349236</v>
      </c>
      <c r="N234" s="176">
        <v>9344348</v>
      </c>
      <c r="O234" s="176">
        <v>2014370</v>
      </c>
      <c r="P234" s="176">
        <v>6271912</v>
      </c>
      <c r="Q234" s="176">
        <v>4399248</v>
      </c>
      <c r="R234" s="176">
        <v>0</v>
      </c>
      <c r="S234" s="176">
        <v>2540000</v>
      </c>
      <c r="T234" s="176"/>
      <c r="U234" s="176">
        <v>15662751</v>
      </c>
      <c r="V234" s="176">
        <v>7069857</v>
      </c>
      <c r="W234" s="176"/>
      <c r="X234" s="176">
        <v>0</v>
      </c>
      <c r="Y234" s="176">
        <v>86443</v>
      </c>
      <c r="Z234" s="176">
        <v>9780387</v>
      </c>
      <c r="AA234" s="176">
        <v>54201</v>
      </c>
      <c r="AB234" s="176">
        <v>424561</v>
      </c>
      <c r="AC234" s="176">
        <v>11159873</v>
      </c>
      <c r="AD234" s="176">
        <v>3992193</v>
      </c>
      <c r="AE234" s="176">
        <v>2738756</v>
      </c>
      <c r="AF234" s="176">
        <v>5033382</v>
      </c>
      <c r="AG234" s="176">
        <v>3708231</v>
      </c>
      <c r="AH234" s="176">
        <v>2929787</v>
      </c>
      <c r="AI234" s="176">
        <v>24220752</v>
      </c>
      <c r="AJ234" s="176">
        <v>4533245</v>
      </c>
      <c r="AK234" s="176">
        <v>26581728</v>
      </c>
      <c r="AL234" s="176">
        <v>8312161</v>
      </c>
      <c r="AM234" s="176">
        <v>42661849</v>
      </c>
      <c r="AN234" s="176">
        <v>8450</v>
      </c>
      <c r="AO234" s="176">
        <v>411979</v>
      </c>
      <c r="AP234" s="176">
        <v>9715236</v>
      </c>
      <c r="AQ234" s="176">
        <v>135925</v>
      </c>
      <c r="AR234" s="176">
        <v>33262763</v>
      </c>
      <c r="AS234" s="176">
        <v>3430278</v>
      </c>
      <c r="AT234" s="176">
        <v>12577349</v>
      </c>
      <c r="AU234" s="176">
        <v>6316878</v>
      </c>
      <c r="AV234" s="176">
        <v>15823534</v>
      </c>
      <c r="AW234" s="176">
        <v>1558819</v>
      </c>
      <c r="AX234" s="176">
        <v>1570977</v>
      </c>
      <c r="AY234" s="176"/>
      <c r="AZ234" s="176">
        <v>7549658</v>
      </c>
      <c r="BA234" s="176">
        <v>203476</v>
      </c>
      <c r="BB234" s="176">
        <v>0</v>
      </c>
      <c r="BC234" s="176">
        <v>808559</v>
      </c>
      <c r="BD234" s="176">
        <v>2546894</v>
      </c>
      <c r="BE234" s="176">
        <v>14044055</v>
      </c>
      <c r="BF234" s="176">
        <v>14742010</v>
      </c>
      <c r="BG234" s="176">
        <v>8490</v>
      </c>
      <c r="BH234" s="176">
        <v>751703</v>
      </c>
      <c r="BI234" s="176">
        <v>1370149</v>
      </c>
      <c r="BJ234" s="176">
        <v>1103021</v>
      </c>
      <c r="BK234" s="176">
        <v>0</v>
      </c>
      <c r="BL234" s="176">
        <v>2068149</v>
      </c>
      <c r="BM234" s="176">
        <v>3468927</v>
      </c>
      <c r="BN234" s="176">
        <v>11905193</v>
      </c>
      <c r="BO234" s="176">
        <v>6851718</v>
      </c>
      <c r="BP234" s="176">
        <v>19182528</v>
      </c>
      <c r="BQ234" s="176">
        <v>1656232</v>
      </c>
      <c r="BR234" s="176">
        <v>7325426</v>
      </c>
      <c r="BS234" s="176">
        <v>14757382</v>
      </c>
      <c r="BT234" s="176">
        <v>1639334</v>
      </c>
      <c r="BU234" s="176">
        <v>4387815</v>
      </c>
      <c r="BV234" s="176">
        <v>42040</v>
      </c>
      <c r="BW234" s="176">
        <v>1313057</v>
      </c>
      <c r="BX234" s="176">
        <v>965506</v>
      </c>
      <c r="BY234" s="176">
        <v>16555158</v>
      </c>
      <c r="BZ234" s="176">
        <v>403621</v>
      </c>
      <c r="CA234" s="176">
        <v>13154593</v>
      </c>
      <c r="CB234" s="176">
        <v>0</v>
      </c>
      <c r="CC234" s="176">
        <v>0</v>
      </c>
      <c r="CD234" s="176">
        <v>7572498</v>
      </c>
      <c r="CE234" s="176">
        <v>23004083</v>
      </c>
      <c r="CF234" s="176">
        <v>4243932</v>
      </c>
      <c r="CG234" s="176">
        <v>3248786</v>
      </c>
      <c r="CH234" s="176">
        <v>1240664</v>
      </c>
      <c r="CI234" s="176">
        <v>4988300</v>
      </c>
      <c r="CJ234" s="176">
        <v>3257170</v>
      </c>
      <c r="CK234" s="176">
        <v>7976077</v>
      </c>
      <c r="CL234" s="176">
        <v>66019</v>
      </c>
      <c r="CM234" s="176">
        <v>14364665</v>
      </c>
      <c r="CN234" s="176">
        <v>681789</v>
      </c>
      <c r="CO234" s="176">
        <v>22447868</v>
      </c>
      <c r="CP234" s="176">
        <v>4982634</v>
      </c>
      <c r="CQ234" s="176">
        <v>500000</v>
      </c>
      <c r="CR234" s="176">
        <v>1770000</v>
      </c>
      <c r="CS234" s="176">
        <v>1434312</v>
      </c>
      <c r="CT234" s="176">
        <v>0</v>
      </c>
      <c r="CU234" s="176">
        <v>1158643</v>
      </c>
      <c r="CV234">
        <v>5364799</v>
      </c>
      <c r="CW234">
        <v>13864980</v>
      </c>
      <c r="CX234">
        <v>1679695</v>
      </c>
      <c r="CY234">
        <v>0</v>
      </c>
    </row>
    <row r="235" spans="1:103" x14ac:dyDescent="0.3">
      <c r="A235" s="151">
        <v>646</v>
      </c>
      <c r="B235" s="176" t="s">
        <v>345</v>
      </c>
      <c r="C235" s="176"/>
      <c r="D235" s="176">
        <v>35766923</v>
      </c>
      <c r="E235" s="176">
        <v>16032157</v>
      </c>
      <c r="F235" s="176">
        <v>4452146</v>
      </c>
      <c r="G235" s="176"/>
      <c r="H235" s="176">
        <v>9352475</v>
      </c>
      <c r="I235" s="176">
        <v>19106864</v>
      </c>
      <c r="J235" s="176">
        <v>24855518</v>
      </c>
      <c r="K235" s="176">
        <v>242389</v>
      </c>
      <c r="L235" s="176">
        <v>22666014</v>
      </c>
      <c r="M235" s="176">
        <v>98141209</v>
      </c>
      <c r="N235" s="176">
        <v>66462854</v>
      </c>
      <c r="O235" s="176">
        <v>29001012</v>
      </c>
      <c r="P235" s="176">
        <v>61185503</v>
      </c>
      <c r="Q235" s="176">
        <v>4655127</v>
      </c>
      <c r="R235" s="176">
        <v>6391038</v>
      </c>
      <c r="S235" s="176">
        <v>34670762</v>
      </c>
      <c r="T235" s="176"/>
      <c r="U235" s="176">
        <v>57303774</v>
      </c>
      <c r="V235" s="176">
        <v>34668007</v>
      </c>
      <c r="W235" s="176"/>
      <c r="X235" s="176">
        <v>7611859</v>
      </c>
      <c r="Y235" s="176">
        <v>5187955</v>
      </c>
      <c r="Z235" s="176">
        <v>23183392</v>
      </c>
      <c r="AA235" s="176">
        <v>12784029</v>
      </c>
      <c r="AB235" s="176">
        <v>33164799</v>
      </c>
      <c r="AC235" s="176">
        <v>110366459</v>
      </c>
      <c r="AD235" s="176">
        <v>20953942</v>
      </c>
      <c r="AE235" s="176">
        <v>34368497</v>
      </c>
      <c r="AF235" s="176">
        <v>68347051</v>
      </c>
      <c r="AG235" s="176">
        <v>4026761</v>
      </c>
      <c r="AH235" s="176">
        <v>16309050</v>
      </c>
      <c r="AI235" s="176">
        <v>102218572</v>
      </c>
      <c r="AJ235" s="176">
        <v>13707695</v>
      </c>
      <c r="AK235" s="176">
        <v>70009874</v>
      </c>
      <c r="AL235" s="176">
        <v>30433126</v>
      </c>
      <c r="AM235" s="176">
        <v>19386039</v>
      </c>
      <c r="AN235" s="176">
        <v>4696823</v>
      </c>
      <c r="AO235" s="176">
        <v>7202175</v>
      </c>
      <c r="AP235" s="176">
        <v>24737106</v>
      </c>
      <c r="AQ235" s="176">
        <v>7184530</v>
      </c>
      <c r="AR235" s="176">
        <v>98040878</v>
      </c>
      <c r="AS235" s="176">
        <v>24435392</v>
      </c>
      <c r="AT235" s="176">
        <v>40218952</v>
      </c>
      <c r="AU235" s="176">
        <v>24929342</v>
      </c>
      <c r="AV235" s="176">
        <v>45334073</v>
      </c>
      <c r="AW235" s="176">
        <v>4759524</v>
      </c>
      <c r="AX235" s="176">
        <v>26035140</v>
      </c>
      <c r="AY235" s="176"/>
      <c r="AZ235" s="176">
        <v>69649215</v>
      </c>
      <c r="BA235" s="176">
        <v>23135308</v>
      </c>
      <c r="BB235" s="176">
        <v>123860279</v>
      </c>
      <c r="BC235" s="176">
        <v>5380048</v>
      </c>
      <c r="BD235" s="176">
        <v>18459348</v>
      </c>
      <c r="BE235" s="176">
        <v>16002195</v>
      </c>
      <c r="BF235" s="176">
        <v>23221262</v>
      </c>
      <c r="BG235" s="176">
        <v>32122385</v>
      </c>
      <c r="BH235" s="176">
        <v>6434272</v>
      </c>
      <c r="BI235" s="176">
        <v>9438150</v>
      </c>
      <c r="BJ235" s="176">
        <v>8187219</v>
      </c>
      <c r="BK235" s="176">
        <v>302101657</v>
      </c>
      <c r="BL235" s="176">
        <v>6701110</v>
      </c>
      <c r="BM235" s="176">
        <v>18093977</v>
      </c>
      <c r="BN235" s="176">
        <v>21879803</v>
      </c>
      <c r="BO235" s="176">
        <v>23932442</v>
      </c>
      <c r="BP235" s="176">
        <v>66035381</v>
      </c>
      <c r="BQ235" s="176">
        <v>18232475</v>
      </c>
      <c r="BR235" s="176">
        <v>30887315</v>
      </c>
      <c r="BS235" s="176">
        <v>38357267</v>
      </c>
      <c r="BT235" s="176">
        <v>7489859</v>
      </c>
      <c r="BU235" s="176">
        <v>19208290</v>
      </c>
      <c r="BV235" s="176">
        <v>42120524</v>
      </c>
      <c r="BW235" s="176">
        <v>5857784</v>
      </c>
      <c r="BX235" s="176">
        <v>21726864</v>
      </c>
      <c r="BY235" s="176">
        <v>35346230</v>
      </c>
      <c r="BZ235" s="176">
        <v>10747187</v>
      </c>
      <c r="CA235" s="176">
        <v>35073221</v>
      </c>
      <c r="CB235" s="176">
        <v>9651726</v>
      </c>
      <c r="CC235" s="176">
        <v>45471953</v>
      </c>
      <c r="CD235" s="176">
        <v>26110660</v>
      </c>
      <c r="CE235" s="176">
        <v>26269569</v>
      </c>
      <c r="CF235" s="176">
        <v>28038610</v>
      </c>
      <c r="CG235" s="176">
        <v>18397138</v>
      </c>
      <c r="CH235" s="176">
        <v>7831438</v>
      </c>
      <c r="CI235" s="176">
        <v>24953545</v>
      </c>
      <c r="CJ235" s="176">
        <v>8033752</v>
      </c>
      <c r="CK235" s="176">
        <v>15006359</v>
      </c>
      <c r="CL235" s="176">
        <v>6563133</v>
      </c>
      <c r="CM235" s="176">
        <v>5783959</v>
      </c>
      <c r="CN235" s="176">
        <v>0</v>
      </c>
      <c r="CO235" s="176">
        <v>12260033</v>
      </c>
      <c r="CP235" s="176">
        <v>22010944</v>
      </c>
      <c r="CQ235" s="176">
        <v>0</v>
      </c>
      <c r="CR235" s="176">
        <v>12118085</v>
      </c>
      <c r="CS235" s="176">
        <v>7089712</v>
      </c>
      <c r="CT235" s="176">
        <v>34873904</v>
      </c>
      <c r="CU235" s="176">
        <v>39636183</v>
      </c>
      <c r="CV235">
        <v>29055519</v>
      </c>
      <c r="CW235">
        <v>22833950</v>
      </c>
      <c r="CX235">
        <v>9542767</v>
      </c>
      <c r="CY235">
        <v>4542746</v>
      </c>
    </row>
    <row r="236" spans="1:103" x14ac:dyDescent="0.3">
      <c r="A236" s="151">
        <v>647</v>
      </c>
      <c r="B236" s="176" t="s">
        <v>968</v>
      </c>
      <c r="C236" s="176"/>
      <c r="D236" s="176">
        <v>0</v>
      </c>
      <c r="E236" s="176">
        <v>0</v>
      </c>
      <c r="F236" s="176">
        <v>0</v>
      </c>
      <c r="G236" s="176"/>
      <c r="H236" s="176">
        <v>0</v>
      </c>
      <c r="I236" s="176">
        <v>0</v>
      </c>
      <c r="J236" s="176">
        <v>0</v>
      </c>
      <c r="K236" s="176">
        <v>0</v>
      </c>
      <c r="L236" s="176">
        <v>0</v>
      </c>
      <c r="M236" s="176">
        <v>0</v>
      </c>
      <c r="N236" s="176"/>
      <c r="O236" s="176">
        <v>0</v>
      </c>
      <c r="P236" s="176">
        <v>0</v>
      </c>
      <c r="Q236" s="176">
        <v>0</v>
      </c>
      <c r="R236" s="176">
        <v>0</v>
      </c>
      <c r="S236" s="176">
        <v>7439494</v>
      </c>
      <c r="T236" s="176"/>
      <c r="U236" s="176">
        <v>0</v>
      </c>
      <c r="V236" s="176">
        <v>0</v>
      </c>
      <c r="W236" s="176"/>
      <c r="X236" s="176">
        <v>0</v>
      </c>
      <c r="Y236" s="176">
        <v>0</v>
      </c>
      <c r="Z236" s="176">
        <v>2300000</v>
      </c>
      <c r="AA236" s="176">
        <v>-436129</v>
      </c>
      <c r="AB236" s="176">
        <v>4552858</v>
      </c>
      <c r="AC236" s="176">
        <v>0</v>
      </c>
      <c r="AD236" s="176">
        <v>0</v>
      </c>
      <c r="AE236" s="176">
        <v>0</v>
      </c>
      <c r="AF236" s="176">
        <v>0</v>
      </c>
      <c r="AG236" s="176">
        <v>0</v>
      </c>
      <c r="AH236" s="176">
        <v>639294</v>
      </c>
      <c r="AI236" s="176">
        <v>38182040</v>
      </c>
      <c r="AJ236" s="176">
        <v>393725</v>
      </c>
      <c r="AK236" s="176">
        <v>36969</v>
      </c>
      <c r="AL236" s="176">
        <v>0</v>
      </c>
      <c r="AM236" s="176">
        <v>637867</v>
      </c>
      <c r="AN236" s="176">
        <v>0</v>
      </c>
      <c r="AO236" s="176">
        <v>0</v>
      </c>
      <c r="AP236" s="176">
        <v>0</v>
      </c>
      <c r="AQ236" s="176">
        <v>1242334</v>
      </c>
      <c r="AR236" s="176">
        <v>0</v>
      </c>
      <c r="AS236" s="176">
        <v>0</v>
      </c>
      <c r="AT236" s="176">
        <v>0</v>
      </c>
      <c r="AU236" s="176">
        <v>0</v>
      </c>
      <c r="AV236" s="176">
        <v>5447468</v>
      </c>
      <c r="AW236" s="176">
        <v>0</v>
      </c>
      <c r="AX236" s="176">
        <v>0</v>
      </c>
      <c r="AY236" s="176"/>
      <c r="AZ236" s="176">
        <v>2861364</v>
      </c>
      <c r="BA236" s="176">
        <v>0</v>
      </c>
      <c r="BB236" s="176">
        <v>0</v>
      </c>
      <c r="BC236" s="176">
        <v>0</v>
      </c>
      <c r="BD236" s="176">
        <v>0</v>
      </c>
      <c r="BE236" s="176">
        <v>0</v>
      </c>
      <c r="BF236" s="176">
        <v>0</v>
      </c>
      <c r="BG236" s="176">
        <v>2231662</v>
      </c>
      <c r="BH236" s="176">
        <v>0</v>
      </c>
      <c r="BI236" s="176">
        <v>9379637</v>
      </c>
      <c r="BJ236" s="176">
        <v>9</v>
      </c>
      <c r="BK236" s="176">
        <v>258991637</v>
      </c>
      <c r="BL236" s="176">
        <v>0</v>
      </c>
      <c r="BM236" s="176">
        <v>0</v>
      </c>
      <c r="BN236" s="176">
        <v>0</v>
      </c>
      <c r="BO236" s="176">
        <v>0</v>
      </c>
      <c r="BP236" s="176">
        <v>4106046</v>
      </c>
      <c r="BQ236" s="176">
        <v>-165946</v>
      </c>
      <c r="BR236" s="176">
        <v>0</v>
      </c>
      <c r="BS236" s="176">
        <v>0</v>
      </c>
      <c r="BT236" s="176">
        <v>0</v>
      </c>
      <c r="BU236" s="176">
        <v>0</v>
      </c>
      <c r="BV236" s="176">
        <v>0</v>
      </c>
      <c r="BW236" s="176">
        <v>0</v>
      </c>
      <c r="BX236" s="176">
        <v>0</v>
      </c>
      <c r="BY236" s="176">
        <v>544717</v>
      </c>
      <c r="BZ236" s="176">
        <v>7252</v>
      </c>
      <c r="CA236" s="176">
        <v>0</v>
      </c>
      <c r="CB236" s="176">
        <v>1651821</v>
      </c>
      <c r="CC236" s="176">
        <v>0</v>
      </c>
      <c r="CD236" s="176">
        <v>133951</v>
      </c>
      <c r="CE236" s="176">
        <v>0</v>
      </c>
      <c r="CF236" s="176">
        <v>7289113</v>
      </c>
      <c r="CG236" s="176">
        <v>0</v>
      </c>
      <c r="CH236" s="176">
        <v>0</v>
      </c>
      <c r="CI236" s="176">
        <v>0</v>
      </c>
      <c r="CJ236" s="176">
        <v>0</v>
      </c>
      <c r="CK236" s="176">
        <v>0</v>
      </c>
      <c r="CL236" s="176">
        <v>0</v>
      </c>
      <c r="CM236" s="176">
        <v>0</v>
      </c>
      <c r="CN236" s="176">
        <v>0</v>
      </c>
      <c r="CO236" s="176">
        <v>0</v>
      </c>
      <c r="CP236" s="176">
        <v>0</v>
      </c>
      <c r="CQ236" s="176">
        <v>175535574</v>
      </c>
      <c r="CR236" s="176">
        <v>0</v>
      </c>
      <c r="CS236" s="176">
        <v>0</v>
      </c>
      <c r="CT236" s="176">
        <v>0</v>
      </c>
      <c r="CU236" s="176">
        <v>0</v>
      </c>
      <c r="CV236">
        <v>0</v>
      </c>
      <c r="CW236">
        <v>0</v>
      </c>
      <c r="CX236">
        <v>0</v>
      </c>
      <c r="CY236">
        <v>0</v>
      </c>
    </row>
    <row r="237" spans="1:103" x14ac:dyDescent="0.3">
      <c r="A237" s="151">
        <v>648</v>
      </c>
      <c r="B237" s="176" t="s">
        <v>541</v>
      </c>
      <c r="C237" s="176"/>
      <c r="D237" s="176">
        <v>0</v>
      </c>
      <c r="E237" s="176">
        <v>0</v>
      </c>
      <c r="F237" s="176">
        <v>0</v>
      </c>
      <c r="G237" s="176"/>
      <c r="H237" s="176">
        <v>0</v>
      </c>
      <c r="I237" s="176">
        <v>0</v>
      </c>
      <c r="J237" s="176">
        <v>0</v>
      </c>
      <c r="K237" s="176">
        <v>0</v>
      </c>
      <c r="L237" s="176">
        <v>0</v>
      </c>
      <c r="M237" s="176">
        <v>0</v>
      </c>
      <c r="N237" s="176"/>
      <c r="O237" s="176">
        <v>0</v>
      </c>
      <c r="P237" s="176">
        <v>0</v>
      </c>
      <c r="Q237" s="176">
        <v>0</v>
      </c>
      <c r="R237" s="176">
        <v>0</v>
      </c>
      <c r="S237" s="176">
        <v>0</v>
      </c>
      <c r="T237" s="176"/>
      <c r="U237" s="176">
        <v>0</v>
      </c>
      <c r="V237" s="176">
        <v>0</v>
      </c>
      <c r="W237" s="176"/>
      <c r="X237" s="176">
        <v>0</v>
      </c>
      <c r="Y237" s="176">
        <v>0</v>
      </c>
      <c r="Z237" s="176">
        <v>0</v>
      </c>
      <c r="AA237" s="176">
        <v>0</v>
      </c>
      <c r="AB237" s="176">
        <v>0</v>
      </c>
      <c r="AC237" s="176">
        <v>0</v>
      </c>
      <c r="AD237" s="176">
        <v>0</v>
      </c>
      <c r="AE237" s="176">
        <v>0</v>
      </c>
      <c r="AF237" s="176">
        <v>0</v>
      </c>
      <c r="AG237" s="176">
        <v>0</v>
      </c>
      <c r="AH237" s="176">
        <v>0</v>
      </c>
      <c r="AI237" s="176">
        <v>0</v>
      </c>
      <c r="AJ237" s="176">
        <v>0</v>
      </c>
      <c r="AK237" s="176">
        <v>0</v>
      </c>
      <c r="AL237" s="176">
        <v>0</v>
      </c>
      <c r="AM237" s="176">
        <v>0</v>
      </c>
      <c r="AN237" s="176">
        <v>0</v>
      </c>
      <c r="AO237" s="176">
        <v>0</v>
      </c>
      <c r="AP237" s="176">
        <v>0</v>
      </c>
      <c r="AQ237" s="176">
        <v>0</v>
      </c>
      <c r="AR237" s="176">
        <v>0</v>
      </c>
      <c r="AS237" s="176">
        <v>0</v>
      </c>
      <c r="AT237" s="176">
        <v>0</v>
      </c>
      <c r="AU237" s="176">
        <v>0</v>
      </c>
      <c r="AV237" s="176">
        <v>0</v>
      </c>
      <c r="AW237" s="176">
        <v>0</v>
      </c>
      <c r="AX237" s="176">
        <v>0</v>
      </c>
      <c r="AY237" s="176"/>
      <c r="AZ237" s="176">
        <v>0</v>
      </c>
      <c r="BA237" s="176">
        <v>0</v>
      </c>
      <c r="BB237" s="176">
        <v>0</v>
      </c>
      <c r="BC237" s="176">
        <v>0</v>
      </c>
      <c r="BD237" s="176">
        <v>0</v>
      </c>
      <c r="BE237" s="176">
        <v>0</v>
      </c>
      <c r="BF237" s="176">
        <v>0</v>
      </c>
      <c r="BG237" s="176">
        <v>0</v>
      </c>
      <c r="BH237" s="176">
        <v>0</v>
      </c>
      <c r="BI237" s="176">
        <v>0</v>
      </c>
      <c r="BJ237" s="176">
        <v>0</v>
      </c>
      <c r="BK237" s="176">
        <v>0</v>
      </c>
      <c r="BL237" s="176">
        <v>0</v>
      </c>
      <c r="BM237" s="176">
        <v>0</v>
      </c>
      <c r="BN237" s="176">
        <v>0</v>
      </c>
      <c r="BO237" s="176">
        <v>0</v>
      </c>
      <c r="BP237" s="176">
        <v>0</v>
      </c>
      <c r="BQ237" s="176">
        <v>0</v>
      </c>
      <c r="BR237" s="176">
        <v>0</v>
      </c>
      <c r="BS237" s="176">
        <v>0</v>
      </c>
      <c r="BT237" s="176">
        <v>0</v>
      </c>
      <c r="BU237" s="176">
        <v>0</v>
      </c>
      <c r="BV237" s="176">
        <v>0</v>
      </c>
      <c r="BW237" s="176">
        <v>0</v>
      </c>
      <c r="BX237" s="176">
        <v>0</v>
      </c>
      <c r="BY237" s="176">
        <v>0</v>
      </c>
      <c r="BZ237" s="176">
        <v>0</v>
      </c>
      <c r="CA237" s="176">
        <v>0</v>
      </c>
      <c r="CB237" s="176">
        <v>0</v>
      </c>
      <c r="CC237" s="176">
        <v>0</v>
      </c>
      <c r="CD237" s="176">
        <v>0</v>
      </c>
      <c r="CE237" s="176">
        <v>0</v>
      </c>
      <c r="CF237" s="176">
        <v>0</v>
      </c>
      <c r="CG237" s="176">
        <v>0</v>
      </c>
      <c r="CH237" s="176">
        <v>0</v>
      </c>
      <c r="CI237" s="176">
        <v>0</v>
      </c>
      <c r="CJ237" s="176">
        <v>0</v>
      </c>
      <c r="CK237" s="176">
        <v>0</v>
      </c>
      <c r="CL237" s="176">
        <v>0</v>
      </c>
      <c r="CM237" s="176">
        <v>0</v>
      </c>
      <c r="CN237" s="176">
        <v>0</v>
      </c>
      <c r="CO237" s="176">
        <v>0</v>
      </c>
      <c r="CP237" s="176">
        <v>0</v>
      </c>
      <c r="CQ237" s="176">
        <v>0</v>
      </c>
      <c r="CR237" s="176">
        <v>0</v>
      </c>
      <c r="CS237" s="176">
        <v>0</v>
      </c>
      <c r="CT237" s="176">
        <v>0</v>
      </c>
      <c r="CU237" s="176">
        <v>0</v>
      </c>
      <c r="CV237">
        <v>0</v>
      </c>
      <c r="CW237">
        <v>0</v>
      </c>
      <c r="CX237">
        <v>0</v>
      </c>
      <c r="CY237">
        <v>0</v>
      </c>
    </row>
    <row r="238" spans="1:103" x14ac:dyDescent="0.3">
      <c r="A238" s="151">
        <v>654</v>
      </c>
      <c r="B238" s="176" t="s">
        <v>384</v>
      </c>
      <c r="C238" s="176"/>
      <c r="D238" s="176">
        <v>0</v>
      </c>
      <c r="E238" s="176">
        <v>7511333</v>
      </c>
      <c r="F238" s="176">
        <v>0</v>
      </c>
      <c r="G238" s="176"/>
      <c r="H238" s="176">
        <v>0</v>
      </c>
      <c r="I238" s="176">
        <v>0</v>
      </c>
      <c r="J238" s="176">
        <v>12342731</v>
      </c>
      <c r="K238" s="176">
        <v>1415820</v>
      </c>
      <c r="L238" s="176">
        <v>3197168</v>
      </c>
      <c r="M238" s="176">
        <v>241153276</v>
      </c>
      <c r="N238" s="176"/>
      <c r="O238" s="176">
        <v>753511</v>
      </c>
      <c r="P238" s="176">
        <v>0</v>
      </c>
      <c r="Q238" s="176">
        <v>8524031</v>
      </c>
      <c r="R238" s="176">
        <v>2967284</v>
      </c>
      <c r="S238" s="176">
        <v>2102461</v>
      </c>
      <c r="T238" s="176"/>
      <c r="U238" s="176">
        <v>0</v>
      </c>
      <c r="V238" s="176">
        <v>29343618</v>
      </c>
      <c r="W238" s="176"/>
      <c r="X238" s="176">
        <v>3189692</v>
      </c>
      <c r="Y238" s="176">
        <v>451519</v>
      </c>
      <c r="Z238" s="176">
        <v>0</v>
      </c>
      <c r="AA238" s="176">
        <v>7454317</v>
      </c>
      <c r="AB238" s="176">
        <v>14095623</v>
      </c>
      <c r="AC238" s="176">
        <v>623788</v>
      </c>
      <c r="AD238" s="176">
        <v>22907218</v>
      </c>
      <c r="AE238" s="176">
        <v>31645232</v>
      </c>
      <c r="AF238" s="176">
        <v>1360701</v>
      </c>
      <c r="AG238" s="176">
        <v>16560672</v>
      </c>
      <c r="AH238" s="176">
        <v>10884995</v>
      </c>
      <c r="AI238" s="176">
        <v>47073372</v>
      </c>
      <c r="AJ238" s="176">
        <v>2216514</v>
      </c>
      <c r="AK238" s="176">
        <v>0</v>
      </c>
      <c r="AL238" s="176">
        <v>16721889</v>
      </c>
      <c r="AM238" s="176">
        <v>0</v>
      </c>
      <c r="AN238" s="176">
        <v>2662856</v>
      </c>
      <c r="AO238" s="176">
        <v>0</v>
      </c>
      <c r="AP238" s="176">
        <v>0</v>
      </c>
      <c r="AQ238" s="176">
        <v>2609598</v>
      </c>
      <c r="AR238" s="176">
        <v>0</v>
      </c>
      <c r="AS238" s="176">
        <v>5494260</v>
      </c>
      <c r="AT238" s="176">
        <v>80016104</v>
      </c>
      <c r="AU238" s="176">
        <v>0</v>
      </c>
      <c r="AV238" s="176">
        <v>735231</v>
      </c>
      <c r="AW238" s="176">
        <v>5613803</v>
      </c>
      <c r="AX238" s="176">
        <v>11150739</v>
      </c>
      <c r="AY238" s="176"/>
      <c r="AZ238" s="176">
        <v>0</v>
      </c>
      <c r="BA238" s="176">
        <v>0</v>
      </c>
      <c r="BB238" s="176">
        <v>92761185</v>
      </c>
      <c r="BC238" s="176">
        <v>4770672</v>
      </c>
      <c r="BD238" s="176">
        <v>0</v>
      </c>
      <c r="BE238" s="176">
        <v>0</v>
      </c>
      <c r="BF238" s="176">
        <v>49132111</v>
      </c>
      <c r="BG238" s="176">
        <v>0</v>
      </c>
      <c r="BH238" s="176">
        <v>0</v>
      </c>
      <c r="BI238" s="176">
        <v>302797</v>
      </c>
      <c r="BJ238" s="176">
        <v>163945</v>
      </c>
      <c r="BK238" s="176">
        <v>0</v>
      </c>
      <c r="BL238" s="176">
        <v>0</v>
      </c>
      <c r="BM238" s="176">
        <v>9345171</v>
      </c>
      <c r="BN238" s="176">
        <v>25108717</v>
      </c>
      <c r="BO238" s="176">
        <v>5319767</v>
      </c>
      <c r="BP238" s="176">
        <v>0</v>
      </c>
      <c r="BQ238" s="176">
        <v>1375051</v>
      </c>
      <c r="BR238" s="176">
        <v>0</v>
      </c>
      <c r="BS238" s="176">
        <v>0</v>
      </c>
      <c r="BT238" s="176">
        <v>4037929</v>
      </c>
      <c r="BU238" s="176">
        <v>12220611</v>
      </c>
      <c r="BV238" s="176">
        <v>37365265</v>
      </c>
      <c r="BW238" s="176">
        <v>1359218</v>
      </c>
      <c r="BX238" s="176">
        <v>0</v>
      </c>
      <c r="BY238" s="176">
        <v>0</v>
      </c>
      <c r="BZ238" s="176">
        <v>510509</v>
      </c>
      <c r="CA238" s="176">
        <v>0</v>
      </c>
      <c r="CB238" s="176">
        <v>11781435</v>
      </c>
      <c r="CC238" s="176">
        <v>9980730</v>
      </c>
      <c r="CD238" s="176">
        <v>5001377</v>
      </c>
      <c r="CE238" s="176">
        <v>1466800</v>
      </c>
      <c r="CF238" s="176">
        <v>0</v>
      </c>
      <c r="CG238" s="176">
        <v>3438902</v>
      </c>
      <c r="CH238" s="176">
        <v>1974479</v>
      </c>
      <c r="CI238" s="176">
        <v>5932201</v>
      </c>
      <c r="CJ238" s="176">
        <v>541893</v>
      </c>
      <c r="CK238" s="176">
        <v>1217533</v>
      </c>
      <c r="CL238" s="176">
        <v>0</v>
      </c>
      <c r="CM238" s="176">
        <v>0</v>
      </c>
      <c r="CN238" s="176">
        <v>1592376</v>
      </c>
      <c r="CO238" s="176">
        <v>370678107</v>
      </c>
      <c r="CP238" s="176">
        <v>1417286</v>
      </c>
      <c r="CQ238" s="176">
        <v>0</v>
      </c>
      <c r="CR238" s="176">
        <v>7193231</v>
      </c>
      <c r="CS238" s="176">
        <v>1774442</v>
      </c>
      <c r="CT238" s="176">
        <v>0</v>
      </c>
      <c r="CU238" s="176">
        <v>731801</v>
      </c>
      <c r="CV238">
        <v>0</v>
      </c>
      <c r="CW238">
        <v>4714764</v>
      </c>
      <c r="CX238">
        <v>768247</v>
      </c>
      <c r="CY238">
        <v>16020</v>
      </c>
    </row>
    <row r="239" spans="1:103" x14ac:dyDescent="0.3">
      <c r="A239" s="151">
        <v>655</v>
      </c>
      <c r="B239" s="176" t="s">
        <v>969</v>
      </c>
      <c r="C239" s="176"/>
      <c r="D239" s="176">
        <v>0</v>
      </c>
      <c r="E239" s="176">
        <v>0</v>
      </c>
      <c r="F239" s="176">
        <v>0</v>
      </c>
      <c r="G239" s="176"/>
      <c r="H239" s="176">
        <v>0</v>
      </c>
      <c r="I239" s="176">
        <v>0</v>
      </c>
      <c r="J239" s="176">
        <v>0</v>
      </c>
      <c r="K239" s="176">
        <v>0</v>
      </c>
      <c r="L239" s="176">
        <v>0</v>
      </c>
      <c r="M239" s="176">
        <v>145931578</v>
      </c>
      <c r="N239" s="176"/>
      <c r="O239" s="176">
        <v>115021</v>
      </c>
      <c r="P239" s="176">
        <v>0</v>
      </c>
      <c r="Q239" s="176">
        <v>100820</v>
      </c>
      <c r="R239" s="176">
        <v>129562</v>
      </c>
      <c r="S239" s="176">
        <v>43932</v>
      </c>
      <c r="T239" s="176"/>
      <c r="U239" s="176">
        <v>0</v>
      </c>
      <c r="V239" s="176">
        <v>1703734</v>
      </c>
      <c r="W239" s="176"/>
      <c r="X239" s="176">
        <v>241927</v>
      </c>
      <c r="Y239" s="176">
        <v>0</v>
      </c>
      <c r="Z239" s="176">
        <v>0</v>
      </c>
      <c r="AA239" s="176">
        <v>0</v>
      </c>
      <c r="AB239" s="176">
        <v>0</v>
      </c>
      <c r="AC239" s="176">
        <v>0</v>
      </c>
      <c r="AD239" s="176">
        <v>3752937</v>
      </c>
      <c r="AE239" s="176">
        <v>19065858</v>
      </c>
      <c r="AF239" s="176">
        <v>0</v>
      </c>
      <c r="AG239" s="176">
        <v>253558</v>
      </c>
      <c r="AH239" s="176">
        <v>522785</v>
      </c>
      <c r="AI239" s="176">
        <v>10508607</v>
      </c>
      <c r="AJ239" s="176">
        <v>0</v>
      </c>
      <c r="AK239" s="176">
        <v>0</v>
      </c>
      <c r="AL239" s="176">
        <v>0</v>
      </c>
      <c r="AM239" s="176">
        <v>0</v>
      </c>
      <c r="AN239" s="176">
        <v>0</v>
      </c>
      <c r="AO239" s="176">
        <v>0</v>
      </c>
      <c r="AP239" s="176">
        <v>0</v>
      </c>
      <c r="AQ239" s="176">
        <v>0</v>
      </c>
      <c r="AR239" s="176">
        <v>0</v>
      </c>
      <c r="AS239" s="176">
        <v>99074</v>
      </c>
      <c r="AT239" s="176">
        <v>2120050</v>
      </c>
      <c r="AU239" s="176">
        <v>0</v>
      </c>
      <c r="AV239" s="176">
        <v>0</v>
      </c>
      <c r="AW239" s="176">
        <v>115636</v>
      </c>
      <c r="AX239" s="176">
        <v>0</v>
      </c>
      <c r="AY239" s="176"/>
      <c r="AZ239" s="176">
        <v>0</v>
      </c>
      <c r="BA239" s="176">
        <v>0</v>
      </c>
      <c r="BB239" s="176">
        <v>19502195</v>
      </c>
      <c r="BC239" s="176">
        <v>208985</v>
      </c>
      <c r="BD239" s="176">
        <v>0</v>
      </c>
      <c r="BE239" s="176">
        <v>0</v>
      </c>
      <c r="BF239" s="176">
        <v>19441120</v>
      </c>
      <c r="BG239" s="176">
        <v>0</v>
      </c>
      <c r="BH239" s="176">
        <v>0</v>
      </c>
      <c r="BI239" s="176">
        <v>0</v>
      </c>
      <c r="BJ239" s="176">
        <v>0</v>
      </c>
      <c r="BK239" s="176">
        <v>0</v>
      </c>
      <c r="BL239" s="176">
        <v>0</v>
      </c>
      <c r="BM239" s="176">
        <v>0</v>
      </c>
      <c r="BN239" s="176">
        <v>1963444</v>
      </c>
      <c r="BO239" s="176">
        <v>449514</v>
      </c>
      <c r="BP239" s="176">
        <v>0</v>
      </c>
      <c r="BQ239" s="176">
        <v>294720</v>
      </c>
      <c r="BR239" s="176">
        <v>0</v>
      </c>
      <c r="BS239" s="176">
        <v>0</v>
      </c>
      <c r="BT239" s="176">
        <v>60275</v>
      </c>
      <c r="BU239" s="176">
        <v>749495</v>
      </c>
      <c r="BV239" s="176">
        <v>21959427</v>
      </c>
      <c r="BW239" s="176">
        <v>67849</v>
      </c>
      <c r="BX239" s="176">
        <v>0</v>
      </c>
      <c r="BY239" s="176">
        <v>0</v>
      </c>
      <c r="BZ239" s="176">
        <v>0</v>
      </c>
      <c r="CA239" s="176">
        <v>0</v>
      </c>
      <c r="CB239" s="176">
        <v>0</v>
      </c>
      <c r="CC239" s="176">
        <v>0</v>
      </c>
      <c r="CD239" s="176">
        <v>418485</v>
      </c>
      <c r="CE239" s="176">
        <v>0</v>
      </c>
      <c r="CF239" s="176">
        <v>0</v>
      </c>
      <c r="CG239" s="176">
        <v>0</v>
      </c>
      <c r="CH239" s="176">
        <v>0</v>
      </c>
      <c r="CI239" s="176">
        <v>175093</v>
      </c>
      <c r="CJ239" s="176">
        <v>2516</v>
      </c>
      <c r="CK239" s="176">
        <v>0</v>
      </c>
      <c r="CL239" s="176">
        <v>0</v>
      </c>
      <c r="CM239" s="176">
        <v>0</v>
      </c>
      <c r="CN239" s="176">
        <v>0</v>
      </c>
      <c r="CO239" s="176">
        <v>299993087</v>
      </c>
      <c r="CP239" s="176">
        <v>442542</v>
      </c>
      <c r="CQ239" s="176">
        <v>0</v>
      </c>
      <c r="CR239" s="176">
        <v>7770</v>
      </c>
      <c r="CS239" s="176">
        <v>0</v>
      </c>
      <c r="CT239" s="176">
        <v>0</v>
      </c>
      <c r="CU239" s="176">
        <v>0</v>
      </c>
      <c r="CV239">
        <v>0</v>
      </c>
      <c r="CW239">
        <v>269090</v>
      </c>
      <c r="CX239">
        <v>0</v>
      </c>
      <c r="CY239">
        <v>0</v>
      </c>
    </row>
    <row r="240" spans="1:103" x14ac:dyDescent="0.3">
      <c r="A240" s="151">
        <v>656</v>
      </c>
      <c r="B240" s="176" t="s">
        <v>389</v>
      </c>
      <c r="C240" s="176"/>
      <c r="D240" s="176">
        <v>2</v>
      </c>
      <c r="E240" s="176">
        <v>2</v>
      </c>
      <c r="F240" s="176">
        <v>2</v>
      </c>
      <c r="G240" s="176"/>
      <c r="H240" s="176">
        <v>0</v>
      </c>
      <c r="I240" s="176">
        <v>0</v>
      </c>
      <c r="J240" s="176">
        <v>2</v>
      </c>
      <c r="K240" s="176">
        <v>2</v>
      </c>
      <c r="L240" s="176">
        <v>2</v>
      </c>
      <c r="M240" s="176">
        <v>2</v>
      </c>
      <c r="N240" s="176">
        <v>2</v>
      </c>
      <c r="O240" s="176">
        <v>2</v>
      </c>
      <c r="P240" s="176">
        <v>0</v>
      </c>
      <c r="Q240" s="176">
        <v>2</v>
      </c>
      <c r="R240" s="176">
        <v>2</v>
      </c>
      <c r="S240" s="176">
        <v>2</v>
      </c>
      <c r="T240" s="176"/>
      <c r="U240" s="176">
        <v>2</v>
      </c>
      <c r="V240" s="176">
        <v>0</v>
      </c>
      <c r="W240" s="176"/>
      <c r="X240" s="176">
        <v>2</v>
      </c>
      <c r="Y240" s="176">
        <v>2</v>
      </c>
      <c r="Z240" s="176">
        <v>0</v>
      </c>
      <c r="AA240" s="176">
        <v>2</v>
      </c>
      <c r="AB240" s="176">
        <v>1</v>
      </c>
      <c r="AC240" s="176">
        <v>1</v>
      </c>
      <c r="AD240" s="176">
        <v>2</v>
      </c>
      <c r="AE240" s="176">
        <v>2</v>
      </c>
      <c r="AF240" s="176">
        <v>0</v>
      </c>
      <c r="AG240" s="176">
        <v>2</v>
      </c>
      <c r="AH240" s="176">
        <v>2</v>
      </c>
      <c r="AI240" s="176">
        <v>2</v>
      </c>
      <c r="AJ240" s="176">
        <v>0</v>
      </c>
      <c r="AK240" s="176">
        <v>2</v>
      </c>
      <c r="AL240" s="176">
        <v>2</v>
      </c>
      <c r="AM240" s="176">
        <v>2</v>
      </c>
      <c r="AN240" s="176">
        <v>0</v>
      </c>
      <c r="AO240" s="176">
        <v>2</v>
      </c>
      <c r="AP240" s="176">
        <v>0</v>
      </c>
      <c r="AQ240" s="176">
        <v>2</v>
      </c>
      <c r="AR240" s="176">
        <v>2</v>
      </c>
      <c r="AS240" s="176">
        <v>2</v>
      </c>
      <c r="AT240" s="176">
        <v>0</v>
      </c>
      <c r="AU240" s="176">
        <v>2</v>
      </c>
      <c r="AV240" s="176">
        <v>2</v>
      </c>
      <c r="AW240" s="176">
        <v>2</v>
      </c>
      <c r="AX240" s="176">
        <v>0</v>
      </c>
      <c r="AY240" s="176"/>
      <c r="AZ240" s="176">
        <v>2</v>
      </c>
      <c r="BA240" s="176">
        <v>2</v>
      </c>
      <c r="BB240" s="176">
        <v>2</v>
      </c>
      <c r="BC240" s="176">
        <v>2</v>
      </c>
      <c r="BD240" s="176">
        <v>2</v>
      </c>
      <c r="BE240" s="176">
        <v>2</v>
      </c>
      <c r="BF240" s="176">
        <v>2</v>
      </c>
      <c r="BG240" s="176">
        <v>2</v>
      </c>
      <c r="BH240" s="176">
        <v>2</v>
      </c>
      <c r="BI240" s="176">
        <v>2</v>
      </c>
      <c r="BJ240" s="176">
        <v>2</v>
      </c>
      <c r="BK240" s="176">
        <v>2</v>
      </c>
      <c r="BL240" s="176">
        <v>0</v>
      </c>
      <c r="BM240" s="176">
        <v>2</v>
      </c>
      <c r="BN240" s="176">
        <v>2</v>
      </c>
      <c r="BO240" s="176">
        <v>2</v>
      </c>
      <c r="BP240" s="176">
        <v>2</v>
      </c>
      <c r="BQ240" s="176">
        <v>2</v>
      </c>
      <c r="BR240" s="176">
        <v>0</v>
      </c>
      <c r="BS240" s="176">
        <v>2</v>
      </c>
      <c r="BT240" s="176">
        <v>2</v>
      </c>
      <c r="BU240" s="176">
        <v>2</v>
      </c>
      <c r="BV240" s="176">
        <v>2</v>
      </c>
      <c r="BW240" s="176">
        <v>2</v>
      </c>
      <c r="BX240" s="176">
        <v>2</v>
      </c>
      <c r="BY240" s="176">
        <v>2</v>
      </c>
      <c r="BZ240" s="176">
        <v>2</v>
      </c>
      <c r="CA240" s="176">
        <v>2</v>
      </c>
      <c r="CB240" s="176">
        <v>0</v>
      </c>
      <c r="CC240" s="176">
        <v>0</v>
      </c>
      <c r="CD240" s="176">
        <v>2</v>
      </c>
      <c r="CE240" s="176">
        <v>2</v>
      </c>
      <c r="CF240" s="176">
        <v>2</v>
      </c>
      <c r="CG240" s="176">
        <v>2</v>
      </c>
      <c r="CH240" s="176">
        <v>1</v>
      </c>
      <c r="CI240" s="176">
        <v>2</v>
      </c>
      <c r="CJ240" s="176">
        <v>2</v>
      </c>
      <c r="CK240" s="176">
        <v>2</v>
      </c>
      <c r="CL240" s="176">
        <v>2</v>
      </c>
      <c r="CM240" s="176">
        <v>2</v>
      </c>
      <c r="CN240" s="176">
        <v>2</v>
      </c>
      <c r="CO240" s="176">
        <v>2</v>
      </c>
      <c r="CP240" s="176">
        <v>2</v>
      </c>
      <c r="CQ240" s="176">
        <v>2</v>
      </c>
      <c r="CR240" s="176">
        <v>2</v>
      </c>
      <c r="CS240" s="176">
        <v>2</v>
      </c>
      <c r="CT240" s="176">
        <v>2</v>
      </c>
      <c r="CU240" s="176">
        <v>2</v>
      </c>
      <c r="CV240">
        <v>2</v>
      </c>
      <c r="CW240">
        <v>2</v>
      </c>
      <c r="CX240">
        <v>2</v>
      </c>
      <c r="CY240">
        <v>2</v>
      </c>
    </row>
    <row r="241" spans="1:103" x14ac:dyDescent="0.3">
      <c r="A241" s="151">
        <v>657</v>
      </c>
      <c r="B241" s="176" t="s">
        <v>970</v>
      </c>
      <c r="C241" s="176"/>
      <c r="D241" s="176">
        <v>0</v>
      </c>
      <c r="E241" s="176">
        <v>0</v>
      </c>
      <c r="F241" s="176">
        <v>0</v>
      </c>
      <c r="G241" s="176"/>
      <c r="H241" s="176">
        <v>0</v>
      </c>
      <c r="I241" s="176">
        <v>0</v>
      </c>
      <c r="J241" s="176">
        <v>0</v>
      </c>
      <c r="K241" s="176">
        <v>0</v>
      </c>
      <c r="L241" s="176">
        <v>0</v>
      </c>
      <c r="M241" s="176">
        <v>0</v>
      </c>
      <c r="N241" s="176"/>
      <c r="O241" s="176">
        <v>0</v>
      </c>
      <c r="P241" s="176">
        <v>0</v>
      </c>
      <c r="Q241" s="176">
        <v>0</v>
      </c>
      <c r="R241" s="176">
        <v>0</v>
      </c>
      <c r="S241" s="176">
        <v>0</v>
      </c>
      <c r="T241" s="176"/>
      <c r="U241" s="176">
        <v>0</v>
      </c>
      <c r="V241" s="176">
        <v>0</v>
      </c>
      <c r="W241" s="176"/>
      <c r="X241" s="176">
        <v>0</v>
      </c>
      <c r="Y241" s="176">
        <v>0</v>
      </c>
      <c r="Z241" s="176">
        <v>0</v>
      </c>
      <c r="AA241" s="176">
        <v>0</v>
      </c>
      <c r="AB241" s="176">
        <v>0</v>
      </c>
      <c r="AC241" s="176">
        <v>0</v>
      </c>
      <c r="AD241" s="176">
        <v>0</v>
      </c>
      <c r="AE241" s="176">
        <v>0</v>
      </c>
      <c r="AF241" s="176">
        <v>0</v>
      </c>
      <c r="AG241" s="176">
        <v>0</v>
      </c>
      <c r="AH241" s="176">
        <v>0</v>
      </c>
      <c r="AI241" s="176">
        <v>0</v>
      </c>
      <c r="AJ241" s="176">
        <v>0</v>
      </c>
      <c r="AK241" s="176">
        <v>0</v>
      </c>
      <c r="AL241" s="176">
        <v>0</v>
      </c>
      <c r="AM241" s="176">
        <v>0</v>
      </c>
      <c r="AN241" s="176">
        <v>0</v>
      </c>
      <c r="AO241" s="176">
        <v>0</v>
      </c>
      <c r="AP241" s="176">
        <v>0</v>
      </c>
      <c r="AQ241" s="176">
        <v>0</v>
      </c>
      <c r="AR241" s="176">
        <v>0</v>
      </c>
      <c r="AS241" s="176">
        <v>0</v>
      </c>
      <c r="AT241" s="176">
        <v>0</v>
      </c>
      <c r="AU241" s="176">
        <v>0</v>
      </c>
      <c r="AV241" s="176">
        <v>0</v>
      </c>
      <c r="AW241" s="176">
        <v>0</v>
      </c>
      <c r="AX241" s="176">
        <v>0</v>
      </c>
      <c r="AY241" s="176"/>
      <c r="AZ241" s="176">
        <v>0</v>
      </c>
      <c r="BA241" s="176">
        <v>0</v>
      </c>
      <c r="BB241" s="176">
        <v>0</v>
      </c>
      <c r="BC241" s="176">
        <v>0</v>
      </c>
      <c r="BD241" s="176">
        <v>0</v>
      </c>
      <c r="BE241" s="176">
        <v>0</v>
      </c>
      <c r="BF241" s="176">
        <v>0</v>
      </c>
      <c r="BG241" s="176">
        <v>0</v>
      </c>
      <c r="BH241" s="176">
        <v>0</v>
      </c>
      <c r="BI241" s="176">
        <v>0</v>
      </c>
      <c r="BJ241" s="176">
        <v>0</v>
      </c>
      <c r="BK241" s="176">
        <v>0</v>
      </c>
      <c r="BL241" s="176">
        <v>0</v>
      </c>
      <c r="BM241" s="176">
        <v>0</v>
      </c>
      <c r="BN241" s="176">
        <v>0</v>
      </c>
      <c r="BO241" s="176">
        <v>0</v>
      </c>
      <c r="BP241" s="176">
        <v>0</v>
      </c>
      <c r="BQ241" s="176">
        <v>0</v>
      </c>
      <c r="BR241" s="176">
        <v>0</v>
      </c>
      <c r="BS241" s="176">
        <v>0</v>
      </c>
      <c r="BT241" s="176">
        <v>0</v>
      </c>
      <c r="BU241" s="176">
        <v>0</v>
      </c>
      <c r="BV241" s="176">
        <v>0</v>
      </c>
      <c r="BW241" s="176">
        <v>0</v>
      </c>
      <c r="BX241" s="176">
        <v>0</v>
      </c>
      <c r="BY241" s="176">
        <v>0</v>
      </c>
      <c r="BZ241" s="176">
        <v>0</v>
      </c>
      <c r="CA241" s="176">
        <v>0</v>
      </c>
      <c r="CB241" s="176">
        <v>0</v>
      </c>
      <c r="CC241" s="176">
        <v>0</v>
      </c>
      <c r="CD241" s="176">
        <v>0</v>
      </c>
      <c r="CE241" s="176">
        <v>0</v>
      </c>
      <c r="CF241" s="176">
        <v>0</v>
      </c>
      <c r="CG241" s="176">
        <v>0</v>
      </c>
      <c r="CH241" s="176">
        <v>0</v>
      </c>
      <c r="CI241" s="176">
        <v>0</v>
      </c>
      <c r="CJ241" s="176">
        <v>0</v>
      </c>
      <c r="CK241" s="176">
        <v>0</v>
      </c>
      <c r="CL241" s="176">
        <v>0</v>
      </c>
      <c r="CM241" s="176">
        <v>0</v>
      </c>
      <c r="CN241" s="176">
        <v>0</v>
      </c>
      <c r="CO241" s="176">
        <v>0</v>
      </c>
      <c r="CP241" s="176">
        <v>0</v>
      </c>
      <c r="CQ241" s="176">
        <v>0</v>
      </c>
      <c r="CR241" s="176">
        <v>0</v>
      </c>
      <c r="CS241" s="176">
        <v>0</v>
      </c>
      <c r="CT241" s="176">
        <v>0</v>
      </c>
      <c r="CU241" s="176">
        <v>0</v>
      </c>
      <c r="CV241">
        <v>0</v>
      </c>
      <c r="CW241">
        <v>0</v>
      </c>
      <c r="CX241">
        <v>0</v>
      </c>
      <c r="CY241">
        <v>0</v>
      </c>
    </row>
    <row r="242" spans="1:103" x14ac:dyDescent="0.3">
      <c r="A242" s="151">
        <v>658</v>
      </c>
      <c r="B242" s="176" t="s">
        <v>971</v>
      </c>
      <c r="C242" s="176"/>
      <c r="D242" s="176">
        <v>0</v>
      </c>
      <c r="E242" s="176">
        <v>0</v>
      </c>
      <c r="F242" s="176">
        <v>0</v>
      </c>
      <c r="G242" s="176"/>
      <c r="H242" s="176">
        <v>0</v>
      </c>
      <c r="I242" s="176">
        <v>0</v>
      </c>
      <c r="J242" s="176">
        <v>0</v>
      </c>
      <c r="K242" s="176">
        <v>0</v>
      </c>
      <c r="L242" s="176">
        <v>0</v>
      </c>
      <c r="M242" s="176">
        <v>0</v>
      </c>
      <c r="N242" s="176"/>
      <c r="O242" s="176">
        <v>0</v>
      </c>
      <c r="P242" s="176">
        <v>0</v>
      </c>
      <c r="Q242" s="176">
        <v>0</v>
      </c>
      <c r="R242" s="176">
        <v>0</v>
      </c>
      <c r="S242" s="176">
        <v>0</v>
      </c>
      <c r="T242" s="176"/>
      <c r="U242" s="176">
        <v>0</v>
      </c>
      <c r="V242" s="176">
        <v>0</v>
      </c>
      <c r="W242" s="176"/>
      <c r="X242" s="176">
        <v>0</v>
      </c>
      <c r="Y242" s="176">
        <v>0</v>
      </c>
      <c r="Z242" s="176">
        <v>0</v>
      </c>
      <c r="AA242" s="176">
        <v>0</v>
      </c>
      <c r="AB242" s="176">
        <v>0</v>
      </c>
      <c r="AC242" s="176">
        <v>0</v>
      </c>
      <c r="AD242" s="176">
        <v>0</v>
      </c>
      <c r="AE242" s="176">
        <v>0</v>
      </c>
      <c r="AF242" s="176">
        <v>0</v>
      </c>
      <c r="AG242" s="176">
        <v>0</v>
      </c>
      <c r="AH242" s="176">
        <v>0</v>
      </c>
      <c r="AI242" s="176">
        <v>0</v>
      </c>
      <c r="AJ242" s="176">
        <v>0</v>
      </c>
      <c r="AK242" s="176">
        <v>0</v>
      </c>
      <c r="AL242" s="176">
        <v>0</v>
      </c>
      <c r="AM242" s="176">
        <v>0</v>
      </c>
      <c r="AN242" s="176">
        <v>0</v>
      </c>
      <c r="AO242" s="176">
        <v>0</v>
      </c>
      <c r="AP242" s="176">
        <v>0</v>
      </c>
      <c r="AQ242" s="176">
        <v>0</v>
      </c>
      <c r="AR242" s="176">
        <v>0</v>
      </c>
      <c r="AS242" s="176">
        <v>0</v>
      </c>
      <c r="AT242" s="176">
        <v>0</v>
      </c>
      <c r="AU242" s="176">
        <v>0</v>
      </c>
      <c r="AV242" s="176">
        <v>0</v>
      </c>
      <c r="AW242" s="176">
        <v>0</v>
      </c>
      <c r="AX242" s="176">
        <v>0</v>
      </c>
      <c r="AY242" s="176"/>
      <c r="AZ242" s="176">
        <v>0</v>
      </c>
      <c r="BA242" s="176">
        <v>0</v>
      </c>
      <c r="BB242" s="176">
        <v>0</v>
      </c>
      <c r="BC242" s="176">
        <v>0</v>
      </c>
      <c r="BD242" s="176">
        <v>0</v>
      </c>
      <c r="BE242" s="176">
        <v>0</v>
      </c>
      <c r="BF242" s="176">
        <v>0</v>
      </c>
      <c r="BG242" s="176">
        <v>0</v>
      </c>
      <c r="BH242" s="176">
        <v>0</v>
      </c>
      <c r="BI242" s="176">
        <v>0</v>
      </c>
      <c r="BJ242" s="176">
        <v>0</v>
      </c>
      <c r="BK242" s="176">
        <v>0</v>
      </c>
      <c r="BL242" s="176">
        <v>0</v>
      </c>
      <c r="BM242" s="176">
        <v>0</v>
      </c>
      <c r="BN242" s="176">
        <v>0</v>
      </c>
      <c r="BO242" s="176">
        <v>0</v>
      </c>
      <c r="BP242" s="176">
        <v>0</v>
      </c>
      <c r="BQ242" s="176">
        <v>0</v>
      </c>
      <c r="BR242" s="176">
        <v>0</v>
      </c>
      <c r="BS242" s="176">
        <v>0</v>
      </c>
      <c r="BT242" s="176">
        <v>0</v>
      </c>
      <c r="BU242" s="176">
        <v>0</v>
      </c>
      <c r="BV242" s="176">
        <v>0</v>
      </c>
      <c r="BW242" s="176">
        <v>0</v>
      </c>
      <c r="BX242" s="176">
        <v>0</v>
      </c>
      <c r="BY242" s="176">
        <v>0</v>
      </c>
      <c r="BZ242" s="176">
        <v>0</v>
      </c>
      <c r="CA242" s="176">
        <v>0</v>
      </c>
      <c r="CB242" s="176">
        <v>0</v>
      </c>
      <c r="CC242" s="176">
        <v>0</v>
      </c>
      <c r="CD242" s="176">
        <v>0</v>
      </c>
      <c r="CE242" s="176">
        <v>0</v>
      </c>
      <c r="CF242" s="176">
        <v>0</v>
      </c>
      <c r="CG242" s="176">
        <v>0</v>
      </c>
      <c r="CH242" s="176">
        <v>0</v>
      </c>
      <c r="CI242" s="176">
        <v>0</v>
      </c>
      <c r="CJ242" s="176">
        <v>0</v>
      </c>
      <c r="CK242" s="176">
        <v>0</v>
      </c>
      <c r="CL242" s="176">
        <v>0</v>
      </c>
      <c r="CM242" s="176">
        <v>0</v>
      </c>
      <c r="CN242" s="176">
        <v>0</v>
      </c>
      <c r="CO242" s="176">
        <v>0</v>
      </c>
      <c r="CP242" s="176">
        <v>0</v>
      </c>
      <c r="CQ242" s="176">
        <v>0</v>
      </c>
      <c r="CR242" s="176">
        <v>0</v>
      </c>
      <c r="CS242" s="176">
        <v>0</v>
      </c>
      <c r="CT242" s="176">
        <v>0</v>
      </c>
      <c r="CU242" s="176">
        <v>0</v>
      </c>
      <c r="CV242">
        <v>0</v>
      </c>
      <c r="CW242">
        <v>0</v>
      </c>
      <c r="CX242">
        <v>0</v>
      </c>
      <c r="CY242">
        <v>0</v>
      </c>
    </row>
    <row r="243" spans="1:103" x14ac:dyDescent="0.3">
      <c r="A243" s="151">
        <v>659</v>
      </c>
      <c r="B243" s="176" t="s">
        <v>972</v>
      </c>
      <c r="C243" s="176"/>
      <c r="D243" s="176">
        <v>96898043</v>
      </c>
      <c r="E243" s="176">
        <v>26396584</v>
      </c>
      <c r="F243" s="176">
        <v>12150214</v>
      </c>
      <c r="G243" s="176"/>
      <c r="H243" s="176">
        <v>9561840</v>
      </c>
      <c r="I243" s="176">
        <v>5814786</v>
      </c>
      <c r="J243" s="176">
        <v>4290985</v>
      </c>
      <c r="K243" s="176">
        <v>22335760</v>
      </c>
      <c r="L243" s="176">
        <v>0</v>
      </c>
      <c r="M243" s="176">
        <v>177154561</v>
      </c>
      <c r="N243" s="176">
        <v>193440819</v>
      </c>
      <c r="O243" s="176">
        <v>21494578</v>
      </c>
      <c r="P243" s="176">
        <v>43301564</v>
      </c>
      <c r="Q243" s="176">
        <v>2800105</v>
      </c>
      <c r="R243" s="176">
        <v>1279465</v>
      </c>
      <c r="S243" s="176">
        <v>9010210</v>
      </c>
      <c r="T243" s="176"/>
      <c r="U243" s="176">
        <v>30444871</v>
      </c>
      <c r="V243" s="176">
        <v>11711042</v>
      </c>
      <c r="W243" s="176"/>
      <c r="X243" s="176">
        <v>8957318</v>
      </c>
      <c r="Y243" s="176">
        <v>3019845</v>
      </c>
      <c r="Z243" s="176">
        <v>22447147</v>
      </c>
      <c r="AA243" s="176">
        <v>52947557</v>
      </c>
      <c r="AB243" s="176">
        <v>19278312</v>
      </c>
      <c r="AC243" s="176">
        <v>221133672</v>
      </c>
      <c r="AD243" s="176">
        <v>33119863</v>
      </c>
      <c r="AE243" s="176">
        <v>177692475</v>
      </c>
      <c r="AF243" s="176">
        <v>17692541</v>
      </c>
      <c r="AG243" s="176">
        <v>7729031</v>
      </c>
      <c r="AH243" s="176">
        <v>30715530</v>
      </c>
      <c r="AI243" s="176">
        <v>195593637</v>
      </c>
      <c r="AJ243" s="176">
        <v>8605103</v>
      </c>
      <c r="AK243" s="176">
        <v>68309897</v>
      </c>
      <c r="AL243" s="176">
        <v>54525920</v>
      </c>
      <c r="AM243" s="176">
        <v>84917751</v>
      </c>
      <c r="AN243" s="176">
        <v>4990732</v>
      </c>
      <c r="AO243" s="176">
        <v>0</v>
      </c>
      <c r="AP243" s="176">
        <v>22317579</v>
      </c>
      <c r="AQ243" s="176">
        <v>83278</v>
      </c>
      <c r="AR243" s="176">
        <v>0</v>
      </c>
      <c r="AS243" s="176">
        <v>11079252</v>
      </c>
      <c r="AT243" s="176">
        <v>55470291</v>
      </c>
      <c r="AU243" s="176">
        <v>49811440</v>
      </c>
      <c r="AV243" s="176">
        <v>39358947</v>
      </c>
      <c r="AW243" s="176">
        <v>14697911</v>
      </c>
      <c r="AX243" s="176">
        <v>7352298</v>
      </c>
      <c r="AY243" s="176"/>
      <c r="AZ243" s="176">
        <v>30518787</v>
      </c>
      <c r="BA243" s="176">
        <v>57373317</v>
      </c>
      <c r="BB243" s="176">
        <v>227137112</v>
      </c>
      <c r="BC243" s="176">
        <v>0</v>
      </c>
      <c r="BD243" s="176">
        <v>33346098</v>
      </c>
      <c r="BE243" s="176">
        <v>0</v>
      </c>
      <c r="BF243" s="176">
        <v>64126575</v>
      </c>
      <c r="BG243" s="176">
        <v>90745449</v>
      </c>
      <c r="BH243" s="176">
        <v>0</v>
      </c>
      <c r="BI243" s="176">
        <v>20497040</v>
      </c>
      <c r="BJ243" s="176">
        <v>5845732</v>
      </c>
      <c r="BK243" s="176">
        <v>603366947</v>
      </c>
      <c r="BL243" s="176">
        <v>9047663</v>
      </c>
      <c r="BM243" s="176">
        <v>4277376</v>
      </c>
      <c r="BN243" s="176">
        <v>49021096</v>
      </c>
      <c r="BO243" s="176">
        <v>69066261</v>
      </c>
      <c r="BP243" s="176">
        <v>359557948</v>
      </c>
      <c r="BQ243" s="176">
        <v>0</v>
      </c>
      <c r="BR243" s="176">
        <v>21331321</v>
      </c>
      <c r="BS243" s="176">
        <v>161879726</v>
      </c>
      <c r="BT243" s="176">
        <v>1062258</v>
      </c>
      <c r="BU243" s="176">
        <v>23314683</v>
      </c>
      <c r="BV243" s="176">
        <v>19916224</v>
      </c>
      <c r="BW243" s="176">
        <v>2683450</v>
      </c>
      <c r="BX243" s="176">
        <v>9588416</v>
      </c>
      <c r="BY243" s="176">
        <v>95499049</v>
      </c>
      <c r="BZ243" s="176">
        <v>0</v>
      </c>
      <c r="CA243" s="176">
        <v>18099345</v>
      </c>
      <c r="CB243" s="176">
        <v>7531415</v>
      </c>
      <c r="CC243" s="176">
        <v>73650948</v>
      </c>
      <c r="CD243" s="176">
        <v>70644228</v>
      </c>
      <c r="CE243" s="176">
        <v>12008278</v>
      </c>
      <c r="CF243" s="176">
        <v>0</v>
      </c>
      <c r="CG243" s="176">
        <v>11099000</v>
      </c>
      <c r="CH243" s="176">
        <v>25623413</v>
      </c>
      <c r="CI243" s="176">
        <v>9286223</v>
      </c>
      <c r="CJ243" s="176">
        <v>7099952</v>
      </c>
      <c r="CK243" s="176">
        <v>16367787</v>
      </c>
      <c r="CL243" s="176">
        <v>2907562</v>
      </c>
      <c r="CM243" s="176">
        <v>3135886</v>
      </c>
      <c r="CN243" s="176">
        <v>4625327</v>
      </c>
      <c r="CO243" s="176">
        <v>101573368</v>
      </c>
      <c r="CP243" s="176">
        <v>0</v>
      </c>
      <c r="CQ243" s="176">
        <v>540414829</v>
      </c>
      <c r="CR243" s="176">
        <v>433249</v>
      </c>
      <c r="CS243" s="176">
        <v>0</v>
      </c>
      <c r="CT243" s="176">
        <v>4992212</v>
      </c>
      <c r="CU243" s="176">
        <v>44856940</v>
      </c>
      <c r="CV243">
        <v>40549612</v>
      </c>
      <c r="CW243">
        <v>72755479</v>
      </c>
      <c r="CX243">
        <v>9107257</v>
      </c>
      <c r="CY243">
        <v>4309652</v>
      </c>
    </row>
    <row r="244" spans="1:103" x14ac:dyDescent="0.3">
      <c r="A244" s="151">
        <v>660</v>
      </c>
      <c r="B244" s="176" t="s">
        <v>973</v>
      </c>
      <c r="C244" s="176"/>
      <c r="D244" s="176">
        <v>0</v>
      </c>
      <c r="E244" s="176">
        <v>0</v>
      </c>
      <c r="F244" s="176">
        <v>0</v>
      </c>
      <c r="G244" s="176"/>
      <c r="H244" s="176">
        <v>0</v>
      </c>
      <c r="I244" s="176">
        <v>0</v>
      </c>
      <c r="J244" s="176">
        <v>0</v>
      </c>
      <c r="K244" s="176">
        <v>0</v>
      </c>
      <c r="L244" s="176">
        <v>0</v>
      </c>
      <c r="M244" s="176">
        <v>0</v>
      </c>
      <c r="N244" s="176">
        <v>25984208</v>
      </c>
      <c r="O244" s="176">
        <v>0</v>
      </c>
      <c r="P244" s="176">
        <v>0</v>
      </c>
      <c r="Q244" s="176">
        <v>0</v>
      </c>
      <c r="R244" s="176">
        <v>0</v>
      </c>
      <c r="S244" s="176">
        <v>0</v>
      </c>
      <c r="T244" s="176"/>
      <c r="U244" s="176">
        <v>0</v>
      </c>
      <c r="V244" s="176">
        <v>0</v>
      </c>
      <c r="W244" s="176"/>
      <c r="X244" s="176">
        <v>0</v>
      </c>
      <c r="Y244" s="176">
        <v>0</v>
      </c>
      <c r="Z244" s="176">
        <v>0</v>
      </c>
      <c r="AA244" s="176">
        <v>0</v>
      </c>
      <c r="AB244" s="176">
        <v>0</v>
      </c>
      <c r="AC244" s="176">
        <v>2008252</v>
      </c>
      <c r="AD244" s="176">
        <v>0</v>
      </c>
      <c r="AE244" s="176">
        <v>2132995</v>
      </c>
      <c r="AF244" s="176">
        <v>0</v>
      </c>
      <c r="AG244" s="176">
        <v>0</v>
      </c>
      <c r="AH244" s="176">
        <v>0</v>
      </c>
      <c r="AI244" s="176">
        <v>0</v>
      </c>
      <c r="AJ244" s="176">
        <v>0</v>
      </c>
      <c r="AK244" s="176">
        <v>40712148</v>
      </c>
      <c r="AL244" s="176">
        <v>0</v>
      </c>
      <c r="AM244" s="176">
        <v>0</v>
      </c>
      <c r="AN244" s="176">
        <v>0</v>
      </c>
      <c r="AO244" s="176">
        <v>0</v>
      </c>
      <c r="AP244" s="176">
        <v>0</v>
      </c>
      <c r="AQ244" s="176">
        <v>0</v>
      </c>
      <c r="AR244" s="176">
        <v>0</v>
      </c>
      <c r="AS244" s="176">
        <v>0</v>
      </c>
      <c r="AT244" s="176">
        <v>857151</v>
      </c>
      <c r="AU244" s="176">
        <v>0</v>
      </c>
      <c r="AV244" s="176">
        <v>0</v>
      </c>
      <c r="AW244" s="176">
        <v>0</v>
      </c>
      <c r="AX244" s="176">
        <v>0</v>
      </c>
      <c r="AY244" s="176"/>
      <c r="AZ244" s="176">
        <v>0</v>
      </c>
      <c r="BA244" s="176">
        <v>0</v>
      </c>
      <c r="BB244" s="176">
        <v>0</v>
      </c>
      <c r="BC244" s="176">
        <v>0</v>
      </c>
      <c r="BD244" s="176">
        <v>0</v>
      </c>
      <c r="BE244" s="176">
        <v>0</v>
      </c>
      <c r="BF244" s="176">
        <v>0</v>
      </c>
      <c r="BG244" s="176">
        <v>0</v>
      </c>
      <c r="BH244" s="176">
        <v>0</v>
      </c>
      <c r="BI244" s="176">
        <v>1360943</v>
      </c>
      <c r="BJ244" s="176">
        <v>0</v>
      </c>
      <c r="BK244" s="176">
        <v>202278637</v>
      </c>
      <c r="BL244" s="176">
        <v>0</v>
      </c>
      <c r="BM244" s="176">
        <v>0</v>
      </c>
      <c r="BN244" s="176">
        <v>0</v>
      </c>
      <c r="BO244" s="176">
        <v>0</v>
      </c>
      <c r="BP244" s="176">
        <v>0</v>
      </c>
      <c r="BQ244" s="176">
        <v>0</v>
      </c>
      <c r="BR244" s="176">
        <v>0</v>
      </c>
      <c r="BS244" s="176">
        <v>429766</v>
      </c>
      <c r="BT244" s="176">
        <v>0</v>
      </c>
      <c r="BU244" s="176">
        <v>0</v>
      </c>
      <c r="BV244" s="176">
        <v>0</v>
      </c>
      <c r="BW244" s="176">
        <v>0</v>
      </c>
      <c r="BX244" s="176">
        <v>0</v>
      </c>
      <c r="BY244" s="176">
        <v>0</v>
      </c>
      <c r="BZ244" s="176">
        <v>0</v>
      </c>
      <c r="CA244" s="176">
        <v>0</v>
      </c>
      <c r="CB244" s="176">
        <v>0</v>
      </c>
      <c r="CC244" s="176">
        <v>0</v>
      </c>
      <c r="CD244" s="176">
        <v>0</v>
      </c>
      <c r="CE244" s="176">
        <v>0</v>
      </c>
      <c r="CF244" s="176">
        <v>0</v>
      </c>
      <c r="CG244" s="176">
        <v>0</v>
      </c>
      <c r="CH244" s="176">
        <v>0</v>
      </c>
      <c r="CI244" s="176">
        <v>0</v>
      </c>
      <c r="CJ244" s="176">
        <v>0</v>
      </c>
      <c r="CK244" s="176">
        <v>0</v>
      </c>
      <c r="CL244" s="176">
        <v>0</v>
      </c>
      <c r="CM244" s="176">
        <v>0</v>
      </c>
      <c r="CN244" s="176">
        <v>0</v>
      </c>
      <c r="CO244" s="176">
        <v>58465613</v>
      </c>
      <c r="CP244" s="176">
        <v>0</v>
      </c>
      <c r="CQ244" s="176">
        <v>0</v>
      </c>
      <c r="CR244" s="176">
        <v>0</v>
      </c>
      <c r="CS244" s="176">
        <v>0</v>
      </c>
      <c r="CT244" s="176">
        <v>2058754</v>
      </c>
      <c r="CU244" s="176">
        <v>0</v>
      </c>
      <c r="CV244">
        <v>0</v>
      </c>
      <c r="CW244">
        <v>0</v>
      </c>
      <c r="CX244">
        <v>0</v>
      </c>
      <c r="CY244">
        <v>0</v>
      </c>
    </row>
    <row r="245" spans="1:103" x14ac:dyDescent="0.3">
      <c r="A245" s="151">
        <v>661</v>
      </c>
      <c r="B245" s="176" t="s">
        <v>388</v>
      </c>
      <c r="C245" s="176"/>
      <c r="D245" s="176">
        <v>0</v>
      </c>
      <c r="E245" s="176">
        <v>0</v>
      </c>
      <c r="F245" s="176">
        <v>0</v>
      </c>
      <c r="G245" s="176"/>
      <c r="H245" s="176">
        <v>0</v>
      </c>
      <c r="I245" s="176">
        <v>0</v>
      </c>
      <c r="J245" s="176">
        <v>0</v>
      </c>
      <c r="K245" s="176">
        <v>0</v>
      </c>
      <c r="L245" s="176">
        <v>0</v>
      </c>
      <c r="M245" s="176">
        <v>0</v>
      </c>
      <c r="N245" s="176">
        <v>13</v>
      </c>
      <c r="O245" s="176">
        <v>0</v>
      </c>
      <c r="P245" s="176">
        <v>0</v>
      </c>
      <c r="Q245" s="176">
        <v>0</v>
      </c>
      <c r="R245" s="176">
        <v>0</v>
      </c>
      <c r="S245" s="176">
        <v>0</v>
      </c>
      <c r="T245" s="176"/>
      <c r="U245" s="176">
        <v>0</v>
      </c>
      <c r="V245" s="176">
        <v>0</v>
      </c>
      <c r="W245" s="176"/>
      <c r="X245" s="176">
        <v>0</v>
      </c>
      <c r="Y245" s="176">
        <v>0</v>
      </c>
      <c r="Z245" s="176">
        <v>0</v>
      </c>
      <c r="AA245" s="176">
        <v>0</v>
      </c>
      <c r="AB245" s="176">
        <v>0</v>
      </c>
      <c r="AC245" s="176">
        <v>0.9</v>
      </c>
      <c r="AD245" s="176">
        <v>0</v>
      </c>
      <c r="AE245" s="176">
        <v>1.2</v>
      </c>
      <c r="AF245" s="176">
        <v>0</v>
      </c>
      <c r="AG245" s="176">
        <v>0</v>
      </c>
      <c r="AH245" s="176">
        <v>0</v>
      </c>
      <c r="AI245" s="176">
        <v>0</v>
      </c>
      <c r="AJ245" s="176">
        <v>0</v>
      </c>
      <c r="AK245" s="176">
        <v>59.6</v>
      </c>
      <c r="AL245" s="176">
        <v>0</v>
      </c>
      <c r="AM245" s="176">
        <v>0</v>
      </c>
      <c r="AN245" s="176">
        <v>0</v>
      </c>
      <c r="AO245" s="176">
        <v>0</v>
      </c>
      <c r="AP245" s="176">
        <v>0</v>
      </c>
      <c r="AQ245" s="176">
        <v>0</v>
      </c>
      <c r="AR245" s="176">
        <v>0</v>
      </c>
      <c r="AS245" s="176">
        <v>0</v>
      </c>
      <c r="AT245" s="176">
        <v>1.5</v>
      </c>
      <c r="AU245" s="176">
        <v>0</v>
      </c>
      <c r="AV245" s="176">
        <v>0</v>
      </c>
      <c r="AW245" s="176">
        <v>0</v>
      </c>
      <c r="AX245" s="176">
        <v>0</v>
      </c>
      <c r="AY245" s="176"/>
      <c r="AZ245" s="176">
        <v>0</v>
      </c>
      <c r="BA245" s="176">
        <v>0</v>
      </c>
      <c r="BB245" s="176">
        <v>0</v>
      </c>
      <c r="BC245" s="176">
        <v>0</v>
      </c>
      <c r="BD245" s="176">
        <v>0</v>
      </c>
      <c r="BE245" s="176">
        <v>0</v>
      </c>
      <c r="BF245" s="176">
        <v>0</v>
      </c>
      <c r="BG245" s="176">
        <v>0</v>
      </c>
      <c r="BH245" s="176">
        <v>0</v>
      </c>
      <c r="BI245" s="176">
        <v>6.64</v>
      </c>
      <c r="BJ245" s="176">
        <v>0</v>
      </c>
      <c r="BK245" s="176">
        <v>33.5</v>
      </c>
      <c r="BL245" s="176">
        <v>0</v>
      </c>
      <c r="BM245" s="176">
        <v>0</v>
      </c>
      <c r="BN245" s="176">
        <v>0</v>
      </c>
      <c r="BO245" s="176">
        <v>0</v>
      </c>
      <c r="BP245" s="176">
        <v>0</v>
      </c>
      <c r="BQ245" s="176">
        <v>0</v>
      </c>
      <c r="BR245" s="176">
        <v>0</v>
      </c>
      <c r="BS245" s="176">
        <v>0.3</v>
      </c>
      <c r="BT245" s="176">
        <v>0</v>
      </c>
      <c r="BU245" s="176">
        <v>0</v>
      </c>
      <c r="BV245" s="176">
        <v>0</v>
      </c>
      <c r="BW245" s="176">
        <v>0</v>
      </c>
      <c r="BX245" s="176">
        <v>0</v>
      </c>
      <c r="BY245" s="176">
        <v>0</v>
      </c>
      <c r="BZ245" s="176">
        <v>0</v>
      </c>
      <c r="CA245" s="176">
        <v>0</v>
      </c>
      <c r="CB245" s="176">
        <v>0</v>
      </c>
      <c r="CC245" s="176">
        <v>0</v>
      </c>
      <c r="CD245" s="176">
        <v>0</v>
      </c>
      <c r="CE245" s="176">
        <v>0</v>
      </c>
      <c r="CF245" s="176">
        <v>0</v>
      </c>
      <c r="CG245" s="176">
        <v>0</v>
      </c>
      <c r="CH245" s="176">
        <v>0</v>
      </c>
      <c r="CI245" s="176">
        <v>0</v>
      </c>
      <c r="CJ245" s="176">
        <v>0</v>
      </c>
      <c r="CK245" s="176">
        <v>0</v>
      </c>
      <c r="CL245" s="176">
        <v>0</v>
      </c>
      <c r="CM245" s="176">
        <v>0</v>
      </c>
      <c r="CN245" s="176">
        <v>0</v>
      </c>
      <c r="CO245" s="176">
        <v>57.6</v>
      </c>
      <c r="CP245" s="176">
        <v>0</v>
      </c>
      <c r="CQ245" s="176">
        <v>0</v>
      </c>
      <c r="CR245" s="176">
        <v>0</v>
      </c>
      <c r="CS245" s="176">
        <v>0</v>
      </c>
      <c r="CT245" s="176">
        <v>41.2</v>
      </c>
      <c r="CU245" s="176">
        <v>0</v>
      </c>
      <c r="CV245">
        <v>0</v>
      </c>
      <c r="CW245">
        <v>0</v>
      </c>
      <c r="CX245">
        <v>0</v>
      </c>
      <c r="CY245">
        <v>0</v>
      </c>
    </row>
    <row r="246" spans="1:103" s="583" customFormat="1" x14ac:dyDescent="0.3">
      <c r="A246" s="586">
        <v>662</v>
      </c>
      <c r="B246" s="583" t="s">
        <v>420</v>
      </c>
      <c r="D246" s="583">
        <v>5611838</v>
      </c>
      <c r="E246" s="583">
        <v>752447</v>
      </c>
      <c r="F246" s="583">
        <v>418021</v>
      </c>
      <c r="H246" s="583">
        <v>1220556</v>
      </c>
      <c r="I246" s="583">
        <v>340745</v>
      </c>
      <c r="J246" s="583">
        <v>1305690</v>
      </c>
      <c r="K246" s="583">
        <v>870322</v>
      </c>
      <c r="L246" s="583">
        <v>1104684</v>
      </c>
      <c r="M246" s="583">
        <v>220425</v>
      </c>
      <c r="N246" s="583">
        <v>6126302</v>
      </c>
      <c r="O246" s="583">
        <v>3310605</v>
      </c>
      <c r="P246" s="583">
        <v>6701494</v>
      </c>
      <c r="Q246" s="583">
        <v>2604622</v>
      </c>
      <c r="R246" s="583">
        <v>532206</v>
      </c>
      <c r="S246" s="583">
        <v>2169869</v>
      </c>
      <c r="U246" s="583">
        <v>5241680</v>
      </c>
      <c r="V246" s="583">
        <v>2424080</v>
      </c>
      <c r="X246" s="583">
        <v>667641</v>
      </c>
      <c r="Y246" s="583">
        <v>258318</v>
      </c>
      <c r="Z246" s="583">
        <v>2049895</v>
      </c>
      <c r="AA246" s="583">
        <v>1888090</v>
      </c>
      <c r="AB246" s="583">
        <v>3664450</v>
      </c>
      <c r="AC246" s="583">
        <v>8089998</v>
      </c>
      <c r="AD246" s="583">
        <v>1288437</v>
      </c>
      <c r="AE246" s="583">
        <v>917550</v>
      </c>
      <c r="AF246" s="583">
        <v>6068490</v>
      </c>
      <c r="AG246" s="583">
        <v>589349</v>
      </c>
      <c r="AH246" s="583">
        <v>2458327</v>
      </c>
      <c r="AI246" s="583">
        <v>11446987</v>
      </c>
      <c r="AJ246" s="583">
        <v>1976094</v>
      </c>
      <c r="AK246" s="583">
        <v>7419561</v>
      </c>
      <c r="AL246" s="583">
        <v>2819182</v>
      </c>
      <c r="AM246" s="583">
        <v>12107455</v>
      </c>
      <c r="AN246" s="583">
        <v>455067</v>
      </c>
      <c r="AP246" s="583">
        <v>2080904</v>
      </c>
      <c r="AQ246" s="583">
        <v>1102042</v>
      </c>
      <c r="AR246" s="583">
        <v>72970701</v>
      </c>
      <c r="AS246" s="583">
        <v>1981806</v>
      </c>
      <c r="AT246" s="583">
        <v>1764538</v>
      </c>
      <c r="AU246" s="583">
        <v>1209445</v>
      </c>
      <c r="AV246" s="583">
        <v>2604622</v>
      </c>
      <c r="AW246" s="583">
        <v>903888</v>
      </c>
      <c r="AX246" s="583">
        <v>1439957</v>
      </c>
      <c r="AZ246" s="583">
        <v>4878126</v>
      </c>
      <c r="BA246" s="583">
        <v>1937085</v>
      </c>
      <c r="BB246" s="583">
        <v>4307979</v>
      </c>
      <c r="BC246" s="583">
        <v>641719</v>
      </c>
      <c r="BD246" s="583">
        <v>1846445</v>
      </c>
      <c r="BE246" s="583">
        <v>2447111</v>
      </c>
      <c r="BF246" s="583">
        <v>1001715</v>
      </c>
      <c r="BG246" s="583">
        <v>945466</v>
      </c>
      <c r="BI246" s="583">
        <v>1272435</v>
      </c>
      <c r="BJ246" s="583">
        <v>1829554</v>
      </c>
      <c r="BK246" s="583">
        <v>2015722</v>
      </c>
      <c r="BL246" s="583">
        <v>783890</v>
      </c>
      <c r="BM246" s="583">
        <v>1126938</v>
      </c>
      <c r="BN246" s="583">
        <v>3698397</v>
      </c>
      <c r="BO246" s="583">
        <v>2765169</v>
      </c>
      <c r="BP246" s="583">
        <v>4889538</v>
      </c>
      <c r="BQ246" s="583">
        <v>964331</v>
      </c>
      <c r="BR246" s="583">
        <v>4367365</v>
      </c>
      <c r="BS246" s="583">
        <v>7579944</v>
      </c>
      <c r="BT246" s="583">
        <v>557971</v>
      </c>
      <c r="BU246" s="583">
        <v>1241092</v>
      </c>
      <c r="BV246" s="583">
        <v>2656814</v>
      </c>
      <c r="BW246" s="583">
        <v>261289</v>
      </c>
      <c r="BX246" s="583">
        <v>1923443</v>
      </c>
      <c r="BY246" s="583">
        <v>7233040</v>
      </c>
      <c r="BZ246" s="583">
        <v>1073071</v>
      </c>
      <c r="CA246" s="583">
        <v>6685802</v>
      </c>
      <c r="CB246" s="583">
        <v>882338</v>
      </c>
      <c r="CC246" s="583">
        <v>163619</v>
      </c>
      <c r="CD246" s="583">
        <v>2015722</v>
      </c>
      <c r="CE246" s="583">
        <v>4319092</v>
      </c>
      <c r="CF246" s="583">
        <v>2459675</v>
      </c>
      <c r="CG246" s="583">
        <v>2384400</v>
      </c>
      <c r="CH246" s="583">
        <v>1131965</v>
      </c>
      <c r="CI246" s="583">
        <v>2535949</v>
      </c>
      <c r="CJ246" s="583">
        <v>1781563</v>
      </c>
      <c r="CK246" s="583">
        <v>2811329</v>
      </c>
      <c r="CL246" s="583">
        <v>35764</v>
      </c>
      <c r="CM246" s="583">
        <v>1059364</v>
      </c>
      <c r="CN246" s="583">
        <v>221633</v>
      </c>
      <c r="CO246" s="583">
        <v>8475191</v>
      </c>
      <c r="CP246" s="583">
        <v>1371716</v>
      </c>
      <c r="CQ246" s="583">
        <v>162346474</v>
      </c>
      <c r="CR246" s="583">
        <v>988059</v>
      </c>
      <c r="CS246" s="583">
        <v>655953</v>
      </c>
      <c r="CT246" s="583">
        <v>1021993</v>
      </c>
      <c r="CU246" s="583">
        <v>4807734</v>
      </c>
      <c r="CV246" s="583">
        <v>2331044</v>
      </c>
      <c r="CW246" s="583">
        <v>3031546</v>
      </c>
      <c r="CX246" s="583">
        <v>1675399</v>
      </c>
      <c r="CY246" s="583">
        <v>767140</v>
      </c>
    </row>
    <row r="247" spans="1:103" s="583" customFormat="1" x14ac:dyDescent="0.3">
      <c r="A247" s="586">
        <v>663</v>
      </c>
      <c r="B247" s="583" t="s">
        <v>974</v>
      </c>
      <c r="D247" s="583">
        <v>5031674</v>
      </c>
      <c r="E247" s="583">
        <v>183470</v>
      </c>
      <c r="F247" s="583">
        <v>386777</v>
      </c>
      <c r="H247" s="583">
        <v>0</v>
      </c>
      <c r="I247" s="583">
        <v>290393</v>
      </c>
      <c r="J247" s="583">
        <v>645389</v>
      </c>
      <c r="K247" s="583">
        <v>192813</v>
      </c>
      <c r="L247" s="583">
        <v>159388</v>
      </c>
      <c r="M247" s="583">
        <v>1438765</v>
      </c>
      <c r="N247" s="583">
        <v>4658363</v>
      </c>
      <c r="O247" s="583">
        <v>3013136</v>
      </c>
      <c r="P247" s="583">
        <v>841448</v>
      </c>
      <c r="Q247" s="583">
        <v>118360</v>
      </c>
      <c r="R247" s="583">
        <v>42571</v>
      </c>
      <c r="S247" s="583">
        <v>1379114</v>
      </c>
      <c r="U247" s="583">
        <v>547813</v>
      </c>
      <c r="V247" s="583">
        <v>429292</v>
      </c>
      <c r="X247" s="583">
        <v>92430</v>
      </c>
      <c r="Y247" s="583">
        <v>68173</v>
      </c>
      <c r="Z247" s="583">
        <v>722142</v>
      </c>
      <c r="AA247" s="583">
        <v>932570</v>
      </c>
      <c r="AB247" s="583">
        <v>5806265</v>
      </c>
      <c r="AC247" s="583">
        <v>185583</v>
      </c>
      <c r="AD247" s="583">
        <v>26549</v>
      </c>
      <c r="AE247" s="583">
        <v>323175</v>
      </c>
      <c r="AF247" s="583">
        <v>2242594</v>
      </c>
      <c r="AG247" s="583">
        <v>299830</v>
      </c>
      <c r="AH247" s="583">
        <v>230143</v>
      </c>
      <c r="AI247" s="583">
        <v>195954</v>
      </c>
      <c r="AJ247" s="583">
        <v>650723</v>
      </c>
      <c r="AK247" s="583">
        <v>1804125</v>
      </c>
      <c r="AL247" s="583">
        <v>1330886</v>
      </c>
      <c r="AM247" s="583">
        <v>1958412</v>
      </c>
      <c r="AN247" s="583">
        <v>216067</v>
      </c>
      <c r="AP247" s="583">
        <v>146488</v>
      </c>
      <c r="AQ247" s="583">
        <v>621371</v>
      </c>
      <c r="AR247" s="583">
        <v>1872688</v>
      </c>
      <c r="AS247" s="583">
        <v>38881</v>
      </c>
      <c r="AT247" s="583">
        <v>700877</v>
      </c>
      <c r="AU247" s="583">
        <v>55006</v>
      </c>
      <c r="AV247" s="583">
        <v>282360</v>
      </c>
      <c r="AW247" s="583">
        <v>288392</v>
      </c>
      <c r="AX247" s="583">
        <v>552486</v>
      </c>
      <c r="AZ247" s="583">
        <v>2127950</v>
      </c>
      <c r="BA247" s="583">
        <v>238334</v>
      </c>
      <c r="BB247" s="583">
        <v>1491124</v>
      </c>
      <c r="BC247" s="583">
        <v>95346</v>
      </c>
      <c r="BD247" s="583">
        <v>841448</v>
      </c>
      <c r="BE247" s="583">
        <v>229296</v>
      </c>
      <c r="BF247" s="583">
        <v>1248902</v>
      </c>
      <c r="BG247" s="583">
        <v>174626</v>
      </c>
      <c r="BI247" s="583">
        <v>178887</v>
      </c>
      <c r="BJ247" s="583">
        <v>870722</v>
      </c>
      <c r="BK247" s="583">
        <v>0</v>
      </c>
      <c r="BL247" s="583">
        <v>572620</v>
      </c>
      <c r="BM247" s="583">
        <v>0</v>
      </c>
      <c r="BN247" s="583">
        <v>2127950</v>
      </c>
      <c r="BO247" s="583">
        <v>834397</v>
      </c>
      <c r="BP247" s="583">
        <v>12805372</v>
      </c>
      <c r="BQ247" s="583">
        <v>327358</v>
      </c>
      <c r="BR247" s="583">
        <v>2127950</v>
      </c>
      <c r="BS247" s="583">
        <v>830286</v>
      </c>
      <c r="BT247" s="583">
        <v>108380</v>
      </c>
      <c r="BU247" s="583">
        <v>146488</v>
      </c>
      <c r="BV247" s="583">
        <v>611245</v>
      </c>
      <c r="BW247" s="583">
        <v>63337</v>
      </c>
      <c r="BX247" s="583">
        <v>267059</v>
      </c>
      <c r="BY247" s="583">
        <v>1349038</v>
      </c>
      <c r="BZ247" s="583">
        <v>168397</v>
      </c>
      <c r="CA247" s="583">
        <v>732038</v>
      </c>
      <c r="CB247" s="583">
        <v>506838</v>
      </c>
      <c r="CC247" s="583">
        <v>512146</v>
      </c>
      <c r="CD247" s="583">
        <v>841448</v>
      </c>
      <c r="CE247" s="583">
        <v>869597</v>
      </c>
      <c r="CF247" s="583">
        <v>357739</v>
      </c>
      <c r="CG247" s="583">
        <v>428</v>
      </c>
      <c r="CH247" s="583">
        <v>193170</v>
      </c>
      <c r="CI247" s="583">
        <v>859534</v>
      </c>
      <c r="CJ247" s="583">
        <v>142817</v>
      </c>
      <c r="CK247" s="583">
        <v>196412</v>
      </c>
      <c r="CL247" s="583">
        <v>453897</v>
      </c>
      <c r="CM247" s="583">
        <v>118008</v>
      </c>
      <c r="CN247" s="583">
        <v>26779</v>
      </c>
      <c r="CO247" s="583">
        <v>1688281</v>
      </c>
      <c r="CP247" s="583">
        <v>556941</v>
      </c>
      <c r="CQ247" s="583">
        <v>3234879</v>
      </c>
      <c r="CR247" s="583">
        <v>33966</v>
      </c>
      <c r="CS247" s="583">
        <v>287828</v>
      </c>
      <c r="CT247" s="583">
        <v>257254</v>
      </c>
      <c r="CU247" s="583">
        <v>1383100</v>
      </c>
      <c r="CV247" s="583">
        <v>453897</v>
      </c>
      <c r="CW247" s="583">
        <v>460768</v>
      </c>
      <c r="CX247" s="583">
        <v>160031</v>
      </c>
      <c r="CY247" s="583">
        <v>41163</v>
      </c>
    </row>
    <row r="248" spans="1:103" s="585" customFormat="1" x14ac:dyDescent="0.3">
      <c r="A248" s="584">
        <v>906</v>
      </c>
      <c r="B248" s="585" t="s">
        <v>975</v>
      </c>
      <c r="D248" s="585">
        <v>1</v>
      </c>
      <c r="E248" s="585">
        <v>1</v>
      </c>
      <c r="F248" s="585">
        <v>1</v>
      </c>
      <c r="H248" s="585">
        <v>1</v>
      </c>
      <c r="I248" s="585">
        <v>1</v>
      </c>
      <c r="J248" s="585">
        <v>1</v>
      </c>
      <c r="K248" s="585">
        <v>1</v>
      </c>
      <c r="L248" s="585">
        <v>1</v>
      </c>
      <c r="M248" s="585">
        <v>1</v>
      </c>
      <c r="N248" s="585">
        <v>1</v>
      </c>
      <c r="O248" s="585">
        <v>1</v>
      </c>
      <c r="P248" s="585">
        <v>1</v>
      </c>
      <c r="Q248" s="585">
        <v>1</v>
      </c>
      <c r="R248" s="585">
        <v>1</v>
      </c>
      <c r="S248" s="585">
        <v>1</v>
      </c>
      <c r="U248" s="585">
        <v>1</v>
      </c>
      <c r="V248" s="585">
        <v>1</v>
      </c>
      <c r="X248" s="585">
        <v>1</v>
      </c>
      <c r="Y248" s="585">
        <v>1</v>
      </c>
      <c r="Z248" s="585">
        <v>1</v>
      </c>
      <c r="AA248" s="585">
        <v>1</v>
      </c>
      <c r="AB248" s="585">
        <v>1</v>
      </c>
      <c r="AC248" s="585">
        <v>1</v>
      </c>
      <c r="AD248" s="585">
        <v>1</v>
      </c>
      <c r="AE248" s="585">
        <v>1</v>
      </c>
      <c r="AF248" s="585">
        <v>1</v>
      </c>
      <c r="AG248" s="585">
        <v>1</v>
      </c>
      <c r="AH248" s="585">
        <v>1</v>
      </c>
      <c r="AI248" s="585">
        <v>1</v>
      </c>
      <c r="AJ248" s="585">
        <v>1</v>
      </c>
      <c r="AK248" s="585">
        <v>1</v>
      </c>
      <c r="AL248" s="585">
        <v>1</v>
      </c>
      <c r="AM248" s="585">
        <v>1</v>
      </c>
      <c r="AN248" s="585">
        <v>1</v>
      </c>
      <c r="AO248" s="585">
        <v>1</v>
      </c>
      <c r="AP248" s="585">
        <v>1</v>
      </c>
      <c r="AQ248" s="585">
        <v>1</v>
      </c>
      <c r="AR248" s="585">
        <v>1</v>
      </c>
      <c r="AS248" s="585">
        <v>1</v>
      </c>
      <c r="AT248" s="585">
        <v>1</v>
      </c>
      <c r="AU248" s="585">
        <v>1</v>
      </c>
      <c r="AV248" s="585">
        <v>1</v>
      </c>
      <c r="AW248" s="585">
        <v>1</v>
      </c>
      <c r="AX248" s="585">
        <v>1</v>
      </c>
      <c r="AZ248" s="585">
        <v>1</v>
      </c>
      <c r="BA248" s="585">
        <v>1</v>
      </c>
      <c r="BB248" s="585">
        <v>1</v>
      </c>
      <c r="BC248" s="585">
        <v>1</v>
      </c>
      <c r="BD248" s="585">
        <v>1</v>
      </c>
      <c r="BE248" s="585">
        <v>1</v>
      </c>
      <c r="BF248" s="585">
        <v>1</v>
      </c>
      <c r="BG248" s="585">
        <v>1</v>
      </c>
      <c r="BH248" s="585">
        <v>1</v>
      </c>
      <c r="BI248" s="585">
        <v>1</v>
      </c>
      <c r="BJ248" s="585">
        <v>1</v>
      </c>
      <c r="BK248" s="585">
        <v>1</v>
      </c>
      <c r="BL248" s="585">
        <v>1</v>
      </c>
      <c r="BM248" s="585">
        <v>1</v>
      </c>
      <c r="BN248" s="585">
        <v>1</v>
      </c>
      <c r="BO248" s="585">
        <v>1</v>
      </c>
      <c r="BP248" s="585">
        <v>1</v>
      </c>
      <c r="BQ248" s="585">
        <v>1</v>
      </c>
      <c r="BR248" s="585">
        <v>1</v>
      </c>
      <c r="BS248" s="585">
        <v>1</v>
      </c>
      <c r="BT248" s="585">
        <v>1</v>
      </c>
      <c r="BU248" s="585">
        <v>1</v>
      </c>
      <c r="BV248" s="585">
        <v>1</v>
      </c>
      <c r="BW248" s="585">
        <v>1</v>
      </c>
      <c r="BX248" s="585">
        <v>1</v>
      </c>
      <c r="BY248" s="585">
        <v>1</v>
      </c>
      <c r="BZ248" s="585">
        <v>1</v>
      </c>
      <c r="CA248" s="585">
        <v>1</v>
      </c>
      <c r="CB248" s="585">
        <v>1</v>
      </c>
      <c r="CC248" s="585">
        <v>1</v>
      </c>
      <c r="CD248" s="585">
        <v>1</v>
      </c>
      <c r="CE248" s="585">
        <v>1</v>
      </c>
      <c r="CF248" s="585">
        <v>1</v>
      </c>
      <c r="CG248" s="585">
        <v>1</v>
      </c>
      <c r="CH248" s="585">
        <v>1</v>
      </c>
      <c r="CI248" s="585">
        <v>1</v>
      </c>
      <c r="CJ248" s="585">
        <v>1</v>
      </c>
      <c r="CK248" s="585">
        <v>1</v>
      </c>
      <c r="CL248" s="585">
        <v>1</v>
      </c>
      <c r="CM248" s="585">
        <v>1</v>
      </c>
      <c r="CN248" s="585">
        <v>1</v>
      </c>
      <c r="CO248" s="585">
        <v>1</v>
      </c>
      <c r="CP248" s="585">
        <v>1</v>
      </c>
      <c r="CQ248" s="585">
        <v>1</v>
      </c>
      <c r="CR248" s="585">
        <v>1</v>
      </c>
      <c r="CS248" s="585">
        <v>1</v>
      </c>
      <c r="CT248" s="585">
        <v>1</v>
      </c>
      <c r="CU248" s="585">
        <v>1</v>
      </c>
      <c r="CV248" s="585">
        <v>1</v>
      </c>
      <c r="CW248" s="585">
        <v>1</v>
      </c>
      <c r="CX248" s="585">
        <v>1</v>
      </c>
      <c r="CY248" s="585">
        <v>1</v>
      </c>
    </row>
    <row r="249" spans="1:103" s="585" customFormat="1" x14ac:dyDescent="0.3">
      <c r="A249" s="584">
        <v>907</v>
      </c>
      <c r="B249" s="585" t="s">
        <v>976</v>
      </c>
      <c r="D249" s="585">
        <v>2</v>
      </c>
      <c r="E249" s="585">
        <v>2</v>
      </c>
      <c r="F249" s="585">
        <v>1</v>
      </c>
      <c r="H249" s="585">
        <v>2</v>
      </c>
      <c r="I249" s="585">
        <v>2</v>
      </c>
      <c r="J249" s="585">
        <v>2</v>
      </c>
      <c r="K249" s="585">
        <v>2</v>
      </c>
      <c r="L249" s="585">
        <v>2</v>
      </c>
      <c r="M249" s="585">
        <v>2</v>
      </c>
      <c r="N249" s="585">
        <v>2</v>
      </c>
      <c r="O249" s="585">
        <v>2</v>
      </c>
      <c r="P249" s="585">
        <v>2</v>
      </c>
      <c r="Q249" s="585">
        <v>2</v>
      </c>
      <c r="R249" s="585">
        <v>2</v>
      </c>
      <c r="S249" s="585">
        <v>2</v>
      </c>
      <c r="U249" s="585">
        <v>2</v>
      </c>
      <c r="V249" s="585">
        <v>2</v>
      </c>
      <c r="X249" s="585">
        <v>2</v>
      </c>
      <c r="Y249" s="585">
        <v>1</v>
      </c>
      <c r="Z249" s="585">
        <v>2</v>
      </c>
      <c r="AA249" s="585">
        <v>2</v>
      </c>
      <c r="AB249" s="585">
        <v>2</v>
      </c>
      <c r="AC249" s="585">
        <v>2</v>
      </c>
      <c r="AD249" s="585">
        <v>2</v>
      </c>
      <c r="AE249" s="585">
        <v>2</v>
      </c>
      <c r="AF249" s="585">
        <v>2</v>
      </c>
      <c r="AG249" s="585">
        <v>2</v>
      </c>
      <c r="AH249" s="585">
        <v>2</v>
      </c>
      <c r="AI249" s="585">
        <v>2</v>
      </c>
      <c r="AJ249" s="585">
        <v>2</v>
      </c>
      <c r="AK249" s="585">
        <v>1</v>
      </c>
      <c r="AL249" s="585">
        <v>2</v>
      </c>
      <c r="AM249" s="585">
        <v>2</v>
      </c>
      <c r="AN249" s="585">
        <v>2</v>
      </c>
      <c r="AO249" s="585">
        <v>2</v>
      </c>
      <c r="AP249" s="585">
        <v>2</v>
      </c>
      <c r="AQ249" s="585">
        <v>2</v>
      </c>
      <c r="AR249" s="585">
        <v>2</v>
      </c>
      <c r="AS249" s="585">
        <v>2</v>
      </c>
      <c r="AT249" s="585">
        <v>2</v>
      </c>
      <c r="AU249" s="585">
        <v>2</v>
      </c>
      <c r="AV249" s="585">
        <v>2</v>
      </c>
      <c r="AW249" s="585">
        <v>2</v>
      </c>
      <c r="AX249" s="585">
        <v>2</v>
      </c>
      <c r="AZ249" s="585">
        <v>2</v>
      </c>
      <c r="BA249" s="585">
        <v>2</v>
      </c>
      <c r="BB249" s="585">
        <v>2</v>
      </c>
      <c r="BC249" s="585">
        <v>2</v>
      </c>
      <c r="BD249" s="585">
        <v>2</v>
      </c>
      <c r="BE249" s="585">
        <v>2</v>
      </c>
      <c r="BF249" s="585">
        <v>2</v>
      </c>
      <c r="BG249" s="585">
        <v>2</v>
      </c>
      <c r="BH249" s="585">
        <v>1</v>
      </c>
      <c r="BI249" s="585">
        <v>2</v>
      </c>
      <c r="BJ249" s="585">
        <v>2</v>
      </c>
      <c r="BK249" s="585">
        <v>2</v>
      </c>
      <c r="BL249" s="585">
        <v>2</v>
      </c>
      <c r="BM249" s="585">
        <v>2</v>
      </c>
      <c r="BN249" s="585">
        <v>2</v>
      </c>
      <c r="BO249" s="585">
        <v>2</v>
      </c>
      <c r="BP249" s="585">
        <v>2</v>
      </c>
      <c r="BQ249" s="585">
        <v>2</v>
      </c>
      <c r="BR249" s="585">
        <v>2</v>
      </c>
      <c r="BS249" s="585">
        <v>2</v>
      </c>
      <c r="BT249" s="585">
        <v>2</v>
      </c>
      <c r="BU249" s="585">
        <v>2</v>
      </c>
      <c r="BV249" s="585">
        <v>2</v>
      </c>
      <c r="BW249" s="585">
        <v>2</v>
      </c>
      <c r="BX249" s="585">
        <v>2</v>
      </c>
      <c r="BY249" s="585">
        <v>2</v>
      </c>
      <c r="BZ249" s="585">
        <v>2</v>
      </c>
      <c r="CA249" s="585">
        <v>2</v>
      </c>
      <c r="CB249" s="585">
        <v>2</v>
      </c>
      <c r="CC249" s="585">
        <v>2</v>
      </c>
      <c r="CD249" s="585">
        <v>2</v>
      </c>
      <c r="CE249" s="585">
        <v>2</v>
      </c>
      <c r="CF249" s="585">
        <v>2</v>
      </c>
      <c r="CG249" s="585">
        <v>2</v>
      </c>
      <c r="CH249" s="585">
        <v>2</v>
      </c>
      <c r="CI249" s="585">
        <v>2</v>
      </c>
      <c r="CJ249" s="585">
        <v>2</v>
      </c>
      <c r="CK249" s="585">
        <v>2</v>
      </c>
      <c r="CL249" s="585">
        <v>2</v>
      </c>
      <c r="CM249" s="585">
        <v>2</v>
      </c>
      <c r="CN249" s="585">
        <v>2</v>
      </c>
      <c r="CO249" s="585">
        <v>2</v>
      </c>
      <c r="CP249" s="585">
        <v>2</v>
      </c>
      <c r="CQ249" s="585">
        <v>2</v>
      </c>
      <c r="CR249" s="585">
        <v>2</v>
      </c>
      <c r="CS249" s="585">
        <v>2</v>
      </c>
      <c r="CT249" s="585">
        <v>2</v>
      </c>
      <c r="CU249" s="585">
        <v>2</v>
      </c>
      <c r="CV249" s="585">
        <v>2</v>
      </c>
      <c r="CW249" s="585">
        <v>2</v>
      </c>
      <c r="CX249" s="585">
        <v>2</v>
      </c>
      <c r="CY249" s="585">
        <v>2</v>
      </c>
    </row>
    <row r="250" spans="1:103" s="590" customFormat="1" x14ac:dyDescent="0.3">
      <c r="A250" s="589">
        <v>947</v>
      </c>
      <c r="B250" s="590" t="s">
        <v>977</v>
      </c>
      <c r="D250" s="590" t="s">
        <v>980</v>
      </c>
      <c r="E250" s="590" t="s">
        <v>1084</v>
      </c>
      <c r="F250" s="590" t="s">
        <v>1540</v>
      </c>
      <c r="H250" s="590" t="s">
        <v>1541</v>
      </c>
      <c r="I250" s="590" t="s">
        <v>1542</v>
      </c>
      <c r="J250" s="590" t="s">
        <v>1543</v>
      </c>
      <c r="K250" s="590" t="s">
        <v>1544</v>
      </c>
      <c r="L250" s="590" t="s">
        <v>1545</v>
      </c>
      <c r="M250" s="590" t="s">
        <v>1546</v>
      </c>
      <c r="N250" s="590" t="s">
        <v>1547</v>
      </c>
      <c r="O250" s="590" t="s">
        <v>1548</v>
      </c>
      <c r="P250" s="590" t="s">
        <v>1549</v>
      </c>
      <c r="Q250" s="590" t="s">
        <v>1087</v>
      </c>
      <c r="R250" s="590" t="s">
        <v>1550</v>
      </c>
      <c r="S250" s="590" t="s">
        <v>1081</v>
      </c>
      <c r="U250" s="590" t="s">
        <v>1551</v>
      </c>
      <c r="V250" s="590" t="s">
        <v>1552</v>
      </c>
      <c r="X250" s="590" t="s">
        <v>1553</v>
      </c>
      <c r="Y250" s="590" t="s">
        <v>1554</v>
      </c>
      <c r="Z250" s="590" t="s">
        <v>1555</v>
      </c>
      <c r="AA250" s="590" t="s">
        <v>1556</v>
      </c>
      <c r="AB250" s="590" t="s">
        <v>1557</v>
      </c>
      <c r="AC250" s="590" t="s">
        <v>1079</v>
      </c>
      <c r="AD250" s="590" t="s">
        <v>1558</v>
      </c>
      <c r="AE250" s="590" t="s">
        <v>1082</v>
      </c>
      <c r="AF250" s="590" t="s">
        <v>1559</v>
      </c>
      <c r="AG250" s="590" t="s">
        <v>1077</v>
      </c>
      <c r="AH250" s="590" t="s">
        <v>1560</v>
      </c>
      <c r="AI250" s="590" t="s">
        <v>980</v>
      </c>
      <c r="AJ250" s="590" t="s">
        <v>1561</v>
      </c>
      <c r="AK250" s="590" t="s">
        <v>1562</v>
      </c>
      <c r="AL250" s="590" t="s">
        <v>1563</v>
      </c>
      <c r="AM250" s="590" t="s">
        <v>1564</v>
      </c>
      <c r="AN250" s="590" t="s">
        <v>1343</v>
      </c>
      <c r="AO250" s="590" t="s">
        <v>1565</v>
      </c>
      <c r="AP250" s="590" t="s">
        <v>1566</v>
      </c>
      <c r="AQ250" s="590" t="s">
        <v>1341</v>
      </c>
      <c r="AR250" s="590" t="s">
        <v>1567</v>
      </c>
      <c r="AS250" s="590" t="s">
        <v>1076</v>
      </c>
      <c r="AT250" s="590" t="s">
        <v>1080</v>
      </c>
      <c r="AU250" s="590" t="s">
        <v>1568</v>
      </c>
      <c r="AV250" s="590" t="s">
        <v>1569</v>
      </c>
      <c r="AW250" s="590" t="s">
        <v>1082</v>
      </c>
      <c r="AX250" s="590" t="s">
        <v>1570</v>
      </c>
      <c r="AZ250" s="590" t="s">
        <v>1571</v>
      </c>
      <c r="BA250" s="590" t="s">
        <v>1572</v>
      </c>
      <c r="BB250" s="590" t="s">
        <v>1573</v>
      </c>
      <c r="BC250" s="590" t="s">
        <v>1574</v>
      </c>
      <c r="BD250" s="590" t="s">
        <v>1086</v>
      </c>
      <c r="BE250" s="590" t="s">
        <v>1541</v>
      </c>
      <c r="BF250" s="590" t="s">
        <v>1575</v>
      </c>
      <c r="BG250" s="590" t="s">
        <v>1576</v>
      </c>
      <c r="BH250" s="590" t="s">
        <v>1577</v>
      </c>
      <c r="BI250" s="590" t="s">
        <v>979</v>
      </c>
      <c r="BJ250" s="590" t="s">
        <v>1578</v>
      </c>
      <c r="BK250" s="590" t="s">
        <v>1082</v>
      </c>
      <c r="BL250" s="590" t="s">
        <v>1579</v>
      </c>
      <c r="BM250" s="590" t="s">
        <v>1580</v>
      </c>
      <c r="BN250" s="590" t="s">
        <v>1581</v>
      </c>
      <c r="BO250" s="590" t="s">
        <v>1340</v>
      </c>
      <c r="BP250" s="590" t="s">
        <v>1086</v>
      </c>
      <c r="BQ250" s="590" t="s">
        <v>2502</v>
      </c>
      <c r="BR250" s="590" t="s">
        <v>1342</v>
      </c>
      <c r="BS250" s="590" t="s">
        <v>1582</v>
      </c>
      <c r="BT250" s="590" t="s">
        <v>1583</v>
      </c>
      <c r="BU250" s="590" t="s">
        <v>1088</v>
      </c>
      <c r="BV250" s="590" t="s">
        <v>1548</v>
      </c>
      <c r="BW250" s="590" t="s">
        <v>1560</v>
      </c>
      <c r="BX250" s="590" t="s">
        <v>978</v>
      </c>
      <c r="BY250" s="590" t="s">
        <v>1078</v>
      </c>
      <c r="BZ250" s="590" t="s">
        <v>1558</v>
      </c>
      <c r="CA250" s="590" t="s">
        <v>1584</v>
      </c>
      <c r="CB250" s="590" t="s">
        <v>1399</v>
      </c>
      <c r="CC250" s="590" t="s">
        <v>1585</v>
      </c>
      <c r="CD250" s="590" t="s">
        <v>1586</v>
      </c>
      <c r="CE250" s="590" t="s">
        <v>1587</v>
      </c>
      <c r="CF250" s="590" t="s">
        <v>1588</v>
      </c>
      <c r="CG250" s="590" t="s">
        <v>1082</v>
      </c>
      <c r="CH250" s="590" t="s">
        <v>1589</v>
      </c>
      <c r="CI250" s="590" t="s">
        <v>1590</v>
      </c>
      <c r="CJ250" s="590" t="s">
        <v>1591</v>
      </c>
      <c r="CK250" s="590" t="s">
        <v>1592</v>
      </c>
      <c r="CL250" s="590" t="s">
        <v>1593</v>
      </c>
      <c r="CM250" s="590" t="s">
        <v>1594</v>
      </c>
      <c r="CN250" s="590" t="s">
        <v>1085</v>
      </c>
      <c r="CO250" s="590" t="s">
        <v>1341</v>
      </c>
      <c r="CP250" s="590" t="s">
        <v>1561</v>
      </c>
      <c r="CQ250" s="590" t="s">
        <v>1595</v>
      </c>
      <c r="CR250" s="590" t="s">
        <v>1596</v>
      </c>
      <c r="CS250" s="590" t="s">
        <v>1597</v>
      </c>
      <c r="CT250" s="590" t="s">
        <v>1083</v>
      </c>
      <c r="CU250" s="590" t="s">
        <v>1598</v>
      </c>
      <c r="CV250" s="590" t="s">
        <v>1339</v>
      </c>
      <c r="CW250" s="590" t="s">
        <v>1599</v>
      </c>
      <c r="CX250" s="590" t="s">
        <v>1600</v>
      </c>
      <c r="CY250" s="590" t="s">
        <v>1601</v>
      </c>
    </row>
    <row r="251" spans="1:103" s="590" customFormat="1" x14ac:dyDescent="0.3">
      <c r="A251" s="589">
        <v>948</v>
      </c>
      <c r="B251" s="590" t="s">
        <v>981</v>
      </c>
      <c r="D251" s="590" t="s">
        <v>1602</v>
      </c>
      <c r="E251" s="590" t="s">
        <v>1603</v>
      </c>
      <c r="F251" s="590" t="s">
        <v>1604</v>
      </c>
      <c r="H251" s="590" t="s">
        <v>1605</v>
      </c>
      <c r="I251" s="590" t="s">
        <v>1606</v>
      </c>
      <c r="J251" s="590" t="s">
        <v>1607</v>
      </c>
      <c r="K251" s="590" t="s">
        <v>1608</v>
      </c>
      <c r="L251" s="590" t="s">
        <v>1609</v>
      </c>
      <c r="M251" s="590" t="s">
        <v>1610</v>
      </c>
      <c r="N251" s="590" t="s">
        <v>1611</v>
      </c>
      <c r="O251" s="590" t="s">
        <v>1612</v>
      </c>
      <c r="P251" s="590" t="s">
        <v>1613</v>
      </c>
      <c r="Q251" s="590" t="s">
        <v>1614</v>
      </c>
      <c r="R251" s="590" t="s">
        <v>407</v>
      </c>
      <c r="S251" s="590" t="s">
        <v>1615</v>
      </c>
      <c r="U251" s="590" t="s">
        <v>1345</v>
      </c>
      <c r="V251" s="590" t="s">
        <v>1616</v>
      </c>
      <c r="X251" s="590" t="s">
        <v>1617</v>
      </c>
      <c r="Y251" s="590" t="s">
        <v>1091</v>
      </c>
      <c r="Z251" s="590" t="s">
        <v>407</v>
      </c>
      <c r="AA251" s="590" t="s">
        <v>1618</v>
      </c>
      <c r="AB251" s="590" t="s">
        <v>1619</v>
      </c>
      <c r="AC251" s="590" t="s">
        <v>1602</v>
      </c>
      <c r="AD251" s="590" t="s">
        <v>1620</v>
      </c>
      <c r="AE251" s="590" t="s">
        <v>1621</v>
      </c>
      <c r="AF251" s="590" t="s">
        <v>1622</v>
      </c>
      <c r="AG251" s="590" t="s">
        <v>1623</v>
      </c>
      <c r="AH251" s="590" t="s">
        <v>1624</v>
      </c>
      <c r="AI251" s="590" t="s">
        <v>1625</v>
      </c>
      <c r="AJ251" s="590" t="s">
        <v>1626</v>
      </c>
      <c r="AK251" s="590" t="s">
        <v>1627</v>
      </c>
      <c r="AL251" s="590" t="s">
        <v>1628</v>
      </c>
      <c r="AM251" s="590" t="s">
        <v>1629</v>
      </c>
      <c r="AN251" s="590" t="s">
        <v>1630</v>
      </c>
      <c r="AO251" s="590" t="s">
        <v>1400</v>
      </c>
      <c r="AP251" s="590" t="s">
        <v>1631</v>
      </c>
      <c r="AQ251" s="590" t="s">
        <v>1632</v>
      </c>
      <c r="AR251" s="590" t="s">
        <v>1092</v>
      </c>
      <c r="AS251" s="590" t="s">
        <v>1633</v>
      </c>
      <c r="AT251" s="590" t="s">
        <v>1634</v>
      </c>
      <c r="AU251" s="590" t="s">
        <v>1635</v>
      </c>
      <c r="AV251" s="590" t="s">
        <v>1636</v>
      </c>
      <c r="AW251" s="590" t="s">
        <v>1637</v>
      </c>
      <c r="AX251" s="590" t="s">
        <v>1638</v>
      </c>
      <c r="AZ251" s="590" t="s">
        <v>1639</v>
      </c>
      <c r="BA251" s="590" t="s">
        <v>1640</v>
      </c>
      <c r="BB251" s="590" t="s">
        <v>1641</v>
      </c>
      <c r="BC251" s="590" t="s">
        <v>1617</v>
      </c>
      <c r="BD251" s="590" t="s">
        <v>1642</v>
      </c>
      <c r="BE251" s="590" t="s">
        <v>1643</v>
      </c>
      <c r="BF251" s="590" t="s">
        <v>1644</v>
      </c>
      <c r="BG251" s="590" t="s">
        <v>1645</v>
      </c>
      <c r="BH251" s="590" t="s">
        <v>1646</v>
      </c>
      <c r="BI251" s="590" t="s">
        <v>1647</v>
      </c>
      <c r="BJ251" s="590" t="s">
        <v>1648</v>
      </c>
      <c r="BK251" s="590" t="s">
        <v>1649</v>
      </c>
      <c r="BL251" s="590" t="s">
        <v>1650</v>
      </c>
      <c r="BM251" s="590" t="s">
        <v>1651</v>
      </c>
      <c r="BN251" s="590" t="s">
        <v>1652</v>
      </c>
      <c r="BO251" s="590" t="s">
        <v>1653</v>
      </c>
      <c r="BP251" s="590" t="s">
        <v>1654</v>
      </c>
      <c r="BQ251" s="590" t="s">
        <v>2503</v>
      </c>
      <c r="BR251" s="590" t="s">
        <v>1655</v>
      </c>
      <c r="BS251" s="590" t="s">
        <v>1656</v>
      </c>
      <c r="BT251" s="590" t="s">
        <v>1657</v>
      </c>
      <c r="BU251" s="590" t="s">
        <v>1658</v>
      </c>
      <c r="BV251" s="590" t="s">
        <v>1659</v>
      </c>
      <c r="BW251" s="590" t="s">
        <v>1660</v>
      </c>
      <c r="BX251" s="590" t="s">
        <v>1661</v>
      </c>
      <c r="BY251" s="590" t="s">
        <v>1093</v>
      </c>
      <c r="BZ251" s="590" t="s">
        <v>1662</v>
      </c>
      <c r="CA251" s="590" t="s">
        <v>1663</v>
      </c>
      <c r="CB251" s="590" t="s">
        <v>1401</v>
      </c>
      <c r="CC251" s="590" t="s">
        <v>1664</v>
      </c>
      <c r="CD251" s="590" t="s">
        <v>1665</v>
      </c>
      <c r="CE251" s="590" t="s">
        <v>1666</v>
      </c>
      <c r="CF251" s="590" t="s">
        <v>1667</v>
      </c>
      <c r="CG251" s="590" t="s">
        <v>1668</v>
      </c>
      <c r="CH251" s="590" t="s">
        <v>1669</v>
      </c>
      <c r="CI251" s="590" t="s">
        <v>1089</v>
      </c>
      <c r="CJ251" s="590" t="s">
        <v>1090</v>
      </c>
      <c r="CK251" s="590" t="s">
        <v>1670</v>
      </c>
      <c r="CL251" s="590" t="s">
        <v>1671</v>
      </c>
      <c r="CM251" s="590" t="s">
        <v>1672</v>
      </c>
      <c r="CN251" s="590" t="s">
        <v>1673</v>
      </c>
      <c r="CO251" s="590" t="s">
        <v>1674</v>
      </c>
      <c r="CP251" s="590" t="s">
        <v>1675</v>
      </c>
      <c r="CQ251" s="590" t="s">
        <v>1676</v>
      </c>
      <c r="CR251" s="590" t="s">
        <v>1677</v>
      </c>
      <c r="CS251" s="590" t="s">
        <v>1678</v>
      </c>
      <c r="CT251" s="590" t="s">
        <v>1679</v>
      </c>
      <c r="CU251" s="590" t="s">
        <v>1680</v>
      </c>
      <c r="CV251" s="590" t="s">
        <v>1681</v>
      </c>
      <c r="CW251" s="590" t="s">
        <v>1682</v>
      </c>
      <c r="CX251" s="590" t="s">
        <v>1683</v>
      </c>
      <c r="CY251" s="590" t="s">
        <v>1684</v>
      </c>
    </row>
    <row r="252" spans="1:103" s="590" customFormat="1" x14ac:dyDescent="0.3">
      <c r="A252" s="589">
        <v>949</v>
      </c>
      <c r="B252" s="590" t="s">
        <v>982</v>
      </c>
      <c r="D252" s="590" t="s">
        <v>381</v>
      </c>
      <c r="E252" s="590" t="s">
        <v>381</v>
      </c>
      <c r="F252" s="590" t="s">
        <v>381</v>
      </c>
      <c r="H252" s="590" t="s">
        <v>381</v>
      </c>
      <c r="I252" s="590" t="s">
        <v>381</v>
      </c>
      <c r="J252" s="590" t="s">
        <v>381</v>
      </c>
      <c r="K252" s="590" t="s">
        <v>381</v>
      </c>
      <c r="L252" s="590" t="s">
        <v>381</v>
      </c>
      <c r="M252" s="590" t="s">
        <v>381</v>
      </c>
      <c r="N252" s="590" t="s">
        <v>381</v>
      </c>
      <c r="O252" s="590" t="s">
        <v>381</v>
      </c>
      <c r="P252" s="590" t="s">
        <v>381</v>
      </c>
      <c r="Q252" s="590" t="s">
        <v>381</v>
      </c>
      <c r="R252" s="590" t="s">
        <v>381</v>
      </c>
      <c r="S252" s="590" t="s">
        <v>381</v>
      </c>
      <c r="U252" s="590" t="s">
        <v>398</v>
      </c>
      <c r="V252" s="590" t="s">
        <v>381</v>
      </c>
      <c r="X252" s="590" t="s">
        <v>381</v>
      </c>
      <c r="Y252" s="590" t="s">
        <v>381</v>
      </c>
      <c r="Z252" s="590" t="s">
        <v>381</v>
      </c>
      <c r="AA252" s="590" t="s">
        <v>381</v>
      </c>
      <c r="AB252" s="590" t="s">
        <v>381</v>
      </c>
      <c r="AC252" s="590" t="s">
        <v>381</v>
      </c>
      <c r="AD252" s="590" t="s">
        <v>381</v>
      </c>
      <c r="AE252" s="590" t="s">
        <v>381</v>
      </c>
      <c r="AF252" s="590" t="s">
        <v>381</v>
      </c>
      <c r="AG252" s="590" t="s">
        <v>381</v>
      </c>
      <c r="AH252" s="590" t="s">
        <v>381</v>
      </c>
      <c r="AI252" s="590" t="s">
        <v>381</v>
      </c>
      <c r="AJ252" s="590" t="s">
        <v>381</v>
      </c>
      <c r="AK252" s="590" t="s">
        <v>381</v>
      </c>
      <c r="AL252" s="590" t="s">
        <v>1347</v>
      </c>
      <c r="AM252" s="590" t="s">
        <v>381</v>
      </c>
      <c r="AN252" s="590" t="s">
        <v>381</v>
      </c>
      <c r="AO252" s="590" t="s">
        <v>381</v>
      </c>
      <c r="AP252" s="590" t="s">
        <v>381</v>
      </c>
      <c r="AQ252" s="590" t="s">
        <v>381</v>
      </c>
      <c r="AR252" s="590" t="s">
        <v>1347</v>
      </c>
      <c r="AS252" s="590" t="s">
        <v>381</v>
      </c>
      <c r="AT252" s="590" t="s">
        <v>381</v>
      </c>
      <c r="AU252" s="590" t="s">
        <v>381</v>
      </c>
      <c r="AV252" s="590" t="s">
        <v>381</v>
      </c>
      <c r="AW252" s="590" t="s">
        <v>398</v>
      </c>
      <c r="AX252" s="590" t="s">
        <v>381</v>
      </c>
      <c r="AZ252" s="590" t="s">
        <v>381</v>
      </c>
      <c r="BA252" s="590" t="s">
        <v>381</v>
      </c>
      <c r="BB252" s="590" t="s">
        <v>381</v>
      </c>
      <c r="BC252" s="590" t="s">
        <v>381</v>
      </c>
      <c r="BD252" s="590" t="s">
        <v>381</v>
      </c>
      <c r="BE252" s="590" t="s">
        <v>381</v>
      </c>
      <c r="BF252" s="590" t="s">
        <v>381</v>
      </c>
      <c r="BG252" s="590" t="s">
        <v>381</v>
      </c>
      <c r="BH252" s="590" t="s">
        <v>398</v>
      </c>
      <c r="BI252" s="590" t="s">
        <v>381</v>
      </c>
      <c r="BJ252" s="590" t="s">
        <v>381</v>
      </c>
      <c r="BK252" s="590" t="s">
        <v>381</v>
      </c>
      <c r="BL252" s="590" t="s">
        <v>381</v>
      </c>
      <c r="BM252" s="590" t="s">
        <v>381</v>
      </c>
      <c r="BN252" s="590" t="s">
        <v>381</v>
      </c>
      <c r="BO252" s="590" t="s">
        <v>381</v>
      </c>
      <c r="BP252" s="590" t="s">
        <v>381</v>
      </c>
      <c r="BQ252" s="590" t="s">
        <v>1346</v>
      </c>
      <c r="BR252" s="590" t="s">
        <v>381</v>
      </c>
      <c r="BS252" s="590" t="s">
        <v>381</v>
      </c>
      <c r="BT252" s="590" t="s">
        <v>381</v>
      </c>
      <c r="BU252" s="590" t="s">
        <v>381</v>
      </c>
      <c r="BV252" s="590" t="s">
        <v>381</v>
      </c>
      <c r="BW252" s="590" t="s">
        <v>381</v>
      </c>
      <c r="BX252" s="590" t="s">
        <v>381</v>
      </c>
      <c r="BY252" s="590" t="s">
        <v>381</v>
      </c>
      <c r="BZ252" s="590" t="s">
        <v>381</v>
      </c>
      <c r="CA252" s="590" t="s">
        <v>381</v>
      </c>
      <c r="CB252" s="590" t="s">
        <v>381</v>
      </c>
      <c r="CC252" s="590" t="s">
        <v>381</v>
      </c>
      <c r="CD252" s="590" t="s">
        <v>381</v>
      </c>
      <c r="CE252" s="590" t="s">
        <v>381</v>
      </c>
      <c r="CF252" s="590" t="s">
        <v>381</v>
      </c>
      <c r="CG252" s="590" t="s">
        <v>381</v>
      </c>
      <c r="CH252" s="590" t="s">
        <v>381</v>
      </c>
      <c r="CI252" s="590" t="s">
        <v>381</v>
      </c>
      <c r="CJ252" s="590" t="s">
        <v>381</v>
      </c>
      <c r="CK252" s="590" t="s">
        <v>381</v>
      </c>
      <c r="CL252" s="590" t="s">
        <v>381</v>
      </c>
      <c r="CM252" s="590" t="s">
        <v>381</v>
      </c>
      <c r="CN252" s="590" t="s">
        <v>381</v>
      </c>
      <c r="CO252" s="590" t="s">
        <v>381</v>
      </c>
      <c r="CP252" s="590" t="s">
        <v>381</v>
      </c>
      <c r="CQ252" s="590" t="s">
        <v>381</v>
      </c>
      <c r="CR252" s="590" t="s">
        <v>1347</v>
      </c>
      <c r="CS252" s="590" t="s">
        <v>381</v>
      </c>
      <c r="CT252" s="590" t="s">
        <v>381</v>
      </c>
      <c r="CU252" s="590" t="s">
        <v>381</v>
      </c>
      <c r="CV252" s="590" t="s">
        <v>381</v>
      </c>
      <c r="CW252" s="590" t="s">
        <v>381</v>
      </c>
      <c r="CX252" s="590" t="s">
        <v>381</v>
      </c>
      <c r="CY252" s="590" t="s">
        <v>381</v>
      </c>
    </row>
    <row r="253" spans="1:103" s="590" customFormat="1" x14ac:dyDescent="0.3">
      <c r="A253" s="589">
        <v>950</v>
      </c>
      <c r="B253" s="590" t="s">
        <v>983</v>
      </c>
      <c r="D253" s="590" t="s">
        <v>46</v>
      </c>
      <c r="E253" s="590" t="s">
        <v>46</v>
      </c>
      <c r="F253" s="590" t="s">
        <v>46</v>
      </c>
      <c r="H253" s="590" t="s">
        <v>46</v>
      </c>
      <c r="I253" s="590" t="s">
        <v>46</v>
      </c>
      <c r="J253" s="590" t="s">
        <v>46</v>
      </c>
      <c r="K253" s="590" t="s">
        <v>46</v>
      </c>
      <c r="L253" s="590" t="s">
        <v>46</v>
      </c>
      <c r="M253" s="590" t="s">
        <v>47</v>
      </c>
      <c r="N253" s="590" t="s">
        <v>46</v>
      </c>
      <c r="O253" s="590" t="s">
        <v>46</v>
      </c>
      <c r="P253" s="590" t="s">
        <v>46</v>
      </c>
      <c r="Q253" s="590" t="s">
        <v>46</v>
      </c>
      <c r="R253" s="590" t="s">
        <v>46</v>
      </c>
      <c r="S253" s="590" t="s">
        <v>46</v>
      </c>
      <c r="U253" s="590" t="s">
        <v>46</v>
      </c>
      <c r="V253" s="590" t="s">
        <v>46</v>
      </c>
      <c r="X253" s="590" t="s">
        <v>46</v>
      </c>
      <c r="Y253" s="590" t="s">
        <v>46</v>
      </c>
      <c r="Z253" s="590" t="s">
        <v>46</v>
      </c>
      <c r="AA253" s="590" t="s">
        <v>46</v>
      </c>
      <c r="AB253" s="590" t="s">
        <v>46</v>
      </c>
      <c r="AC253" s="590" t="s">
        <v>46</v>
      </c>
      <c r="AD253" s="590" t="s">
        <v>46</v>
      </c>
      <c r="AE253" s="590" t="s">
        <v>46</v>
      </c>
      <c r="AF253" s="590" t="s">
        <v>46</v>
      </c>
      <c r="AG253" s="590" t="s">
        <v>46</v>
      </c>
      <c r="AH253" s="590" t="s">
        <v>46</v>
      </c>
      <c r="AI253" s="590" t="s">
        <v>46</v>
      </c>
      <c r="AJ253" s="590" t="s">
        <v>46</v>
      </c>
      <c r="AK253" s="590" t="s">
        <v>46</v>
      </c>
      <c r="AL253" s="590" t="s">
        <v>46</v>
      </c>
      <c r="AM253" s="590" t="s">
        <v>46</v>
      </c>
      <c r="AN253" s="590" t="s">
        <v>46</v>
      </c>
      <c r="AO253" s="590" t="s">
        <v>46</v>
      </c>
      <c r="AP253" s="590" t="s">
        <v>46</v>
      </c>
      <c r="AQ253" s="590" t="s">
        <v>46</v>
      </c>
      <c r="AR253" s="590" t="s">
        <v>46</v>
      </c>
      <c r="AS253" s="590" t="s">
        <v>46</v>
      </c>
      <c r="AT253" s="590" t="s">
        <v>46</v>
      </c>
      <c r="AU253" s="590" t="s">
        <v>46</v>
      </c>
      <c r="AV253" s="590" t="s">
        <v>46</v>
      </c>
      <c r="AW253" s="590" t="s">
        <v>46</v>
      </c>
      <c r="AX253" s="590" t="s">
        <v>46</v>
      </c>
      <c r="AZ253" s="590" t="s">
        <v>46</v>
      </c>
      <c r="BA253" s="590" t="s">
        <v>46</v>
      </c>
      <c r="BB253" s="590" t="s">
        <v>46</v>
      </c>
      <c r="BC253" s="590" t="s">
        <v>46</v>
      </c>
      <c r="BD253" s="590" t="s">
        <v>46</v>
      </c>
      <c r="BE253" s="590" t="s">
        <v>1348</v>
      </c>
      <c r="BF253" s="590" t="s">
        <v>46</v>
      </c>
      <c r="BG253" s="590" t="s">
        <v>46</v>
      </c>
      <c r="BH253" s="590" t="s">
        <v>46</v>
      </c>
      <c r="BI253" s="590" t="s">
        <v>46</v>
      </c>
      <c r="BJ253" s="590" t="s">
        <v>46</v>
      </c>
      <c r="BK253" s="590" t="s">
        <v>46</v>
      </c>
      <c r="BL253" s="590" t="s">
        <v>46</v>
      </c>
      <c r="BM253" s="590" t="s">
        <v>46</v>
      </c>
      <c r="BN253" s="590" t="s">
        <v>46</v>
      </c>
      <c r="BO253" s="590" t="s">
        <v>46</v>
      </c>
      <c r="BP253" s="590" t="s">
        <v>46</v>
      </c>
      <c r="BQ253" s="590" t="s">
        <v>46</v>
      </c>
      <c r="BR253" s="590" t="s">
        <v>46</v>
      </c>
      <c r="BS253" s="590" t="s">
        <v>46</v>
      </c>
      <c r="BT253" s="590" t="s">
        <v>46</v>
      </c>
      <c r="BU253" s="590" t="s">
        <v>46</v>
      </c>
      <c r="BV253" s="590" t="s">
        <v>46</v>
      </c>
      <c r="BW253" s="590" t="s">
        <v>46</v>
      </c>
      <c r="BX253" s="590" t="s">
        <v>46</v>
      </c>
      <c r="BY253" s="590" t="s">
        <v>46</v>
      </c>
      <c r="BZ253" s="590" t="s">
        <v>46</v>
      </c>
      <c r="CA253" s="590" t="s">
        <v>46</v>
      </c>
      <c r="CB253" s="590" t="s">
        <v>46</v>
      </c>
      <c r="CC253" s="590" t="s">
        <v>46</v>
      </c>
      <c r="CD253" s="590" t="s">
        <v>46</v>
      </c>
      <c r="CE253" s="590" t="s">
        <v>46</v>
      </c>
      <c r="CF253" s="590" t="s">
        <v>46</v>
      </c>
      <c r="CG253" s="590" t="s">
        <v>46</v>
      </c>
      <c r="CH253" s="590" t="s">
        <v>46</v>
      </c>
      <c r="CI253" s="590" t="s">
        <v>46</v>
      </c>
      <c r="CJ253" s="590" t="s">
        <v>46</v>
      </c>
      <c r="CK253" s="590" t="s">
        <v>46</v>
      </c>
      <c r="CL253" s="590" t="s">
        <v>46</v>
      </c>
      <c r="CM253" s="590" t="s">
        <v>46</v>
      </c>
      <c r="CN253" s="590" t="s">
        <v>46</v>
      </c>
      <c r="CO253" s="590" t="s">
        <v>46</v>
      </c>
      <c r="CP253" s="590" t="s">
        <v>46</v>
      </c>
      <c r="CQ253" s="590" t="s">
        <v>46</v>
      </c>
      <c r="CR253" s="590" t="s">
        <v>46</v>
      </c>
      <c r="CS253" s="590" t="s">
        <v>46</v>
      </c>
      <c r="CT253" s="590" t="s">
        <v>46</v>
      </c>
      <c r="CU253" s="590" t="s">
        <v>46</v>
      </c>
      <c r="CV253" s="590" t="s">
        <v>46</v>
      </c>
      <c r="CW253" s="590" t="s">
        <v>46</v>
      </c>
      <c r="CX253" s="590" t="s">
        <v>46</v>
      </c>
      <c r="CY253" s="590" t="s">
        <v>46</v>
      </c>
    </row>
    <row r="254" spans="1:103" s="585" customFormat="1" x14ac:dyDescent="0.3">
      <c r="A254" s="584">
        <v>951</v>
      </c>
      <c r="B254" s="585" t="s">
        <v>984</v>
      </c>
      <c r="D254" s="585">
        <v>2</v>
      </c>
      <c r="E254" s="585">
        <v>2</v>
      </c>
      <c r="F254" s="585">
        <v>2</v>
      </c>
      <c r="H254" s="585">
        <v>2</v>
      </c>
      <c r="I254" s="585">
        <v>2</v>
      </c>
      <c r="J254" s="585">
        <v>2</v>
      </c>
      <c r="K254" s="585">
        <v>2</v>
      </c>
      <c r="L254" s="585">
        <v>2</v>
      </c>
      <c r="M254" s="585">
        <v>2</v>
      </c>
      <c r="N254" s="585">
        <v>2</v>
      </c>
      <c r="O254" s="585">
        <v>2</v>
      </c>
      <c r="P254" s="585">
        <v>2</v>
      </c>
      <c r="Q254" s="585">
        <v>2</v>
      </c>
      <c r="R254" s="585">
        <v>2</v>
      </c>
      <c r="S254" s="585">
        <v>2</v>
      </c>
      <c r="U254" s="585">
        <v>2</v>
      </c>
      <c r="V254" s="585">
        <v>2</v>
      </c>
      <c r="X254" s="585">
        <v>2</v>
      </c>
      <c r="Y254" s="585">
        <v>2</v>
      </c>
      <c r="Z254" s="585">
        <v>2</v>
      </c>
      <c r="AA254" s="585">
        <v>2</v>
      </c>
      <c r="AB254" s="585">
        <v>2</v>
      </c>
      <c r="AC254" s="585">
        <v>2</v>
      </c>
      <c r="AD254" s="585">
        <v>2</v>
      </c>
      <c r="AE254" s="585">
        <v>2</v>
      </c>
      <c r="AF254" s="585">
        <v>2</v>
      </c>
      <c r="AG254" s="585">
        <v>2</v>
      </c>
      <c r="AH254" s="585">
        <v>2</v>
      </c>
      <c r="AI254" s="585">
        <v>2</v>
      </c>
      <c r="AJ254" s="585">
        <v>2</v>
      </c>
      <c r="AK254" s="585">
        <v>2</v>
      </c>
      <c r="AL254" s="585">
        <v>2</v>
      </c>
      <c r="AM254" s="585">
        <v>2</v>
      </c>
      <c r="AN254" s="585">
        <v>2</v>
      </c>
      <c r="AO254" s="585">
        <v>2</v>
      </c>
      <c r="AP254" s="585">
        <v>2</v>
      </c>
      <c r="AQ254" s="585">
        <v>2</v>
      </c>
      <c r="AR254" s="585">
        <v>2</v>
      </c>
      <c r="AS254" s="585">
        <v>2</v>
      </c>
      <c r="AT254" s="585">
        <v>2</v>
      </c>
      <c r="AU254" s="585">
        <v>2</v>
      </c>
      <c r="AV254" s="585">
        <v>2</v>
      </c>
      <c r="AW254" s="585">
        <v>2</v>
      </c>
      <c r="AX254" s="585">
        <v>2</v>
      </c>
      <c r="AZ254" s="585">
        <v>2</v>
      </c>
      <c r="BA254" s="585">
        <v>2</v>
      </c>
      <c r="BB254" s="585">
        <v>2</v>
      </c>
      <c r="BC254" s="585">
        <v>2</v>
      </c>
      <c r="BD254" s="585">
        <v>2</v>
      </c>
      <c r="BE254" s="585">
        <v>2</v>
      </c>
      <c r="BF254" s="585">
        <v>2</v>
      </c>
      <c r="BG254" s="585">
        <v>2</v>
      </c>
      <c r="BH254" s="585">
        <v>2</v>
      </c>
      <c r="BI254" s="585">
        <v>2</v>
      </c>
      <c r="BJ254" s="585">
        <v>2</v>
      </c>
      <c r="BK254" s="585">
        <v>2</v>
      </c>
      <c r="BL254" s="585">
        <v>2</v>
      </c>
      <c r="BM254" s="585">
        <v>2</v>
      </c>
      <c r="BN254" s="585">
        <v>2</v>
      </c>
      <c r="BO254" s="585">
        <v>2</v>
      </c>
      <c r="BP254" s="585">
        <v>2</v>
      </c>
      <c r="BQ254" s="585">
        <v>2</v>
      </c>
      <c r="BR254" s="585">
        <v>2</v>
      </c>
      <c r="BS254" s="585">
        <v>2</v>
      </c>
      <c r="BT254" s="585">
        <v>2</v>
      </c>
      <c r="BU254" s="585">
        <v>2</v>
      </c>
      <c r="BV254" s="585">
        <v>2</v>
      </c>
      <c r="BW254" s="585">
        <v>2</v>
      </c>
      <c r="BX254" s="585">
        <v>2</v>
      </c>
      <c r="BY254" s="585">
        <v>2</v>
      </c>
      <c r="BZ254" s="585">
        <v>2</v>
      </c>
      <c r="CA254" s="585">
        <v>2</v>
      </c>
      <c r="CB254" s="585">
        <v>2</v>
      </c>
      <c r="CC254" s="585">
        <v>2</v>
      </c>
      <c r="CD254" s="585">
        <v>2</v>
      </c>
      <c r="CE254" s="585">
        <v>2</v>
      </c>
      <c r="CF254" s="585">
        <v>2</v>
      </c>
      <c r="CG254" s="585">
        <v>2</v>
      </c>
      <c r="CH254" s="585">
        <v>2</v>
      </c>
      <c r="CI254" s="585">
        <v>2</v>
      </c>
      <c r="CJ254" s="585">
        <v>2</v>
      </c>
      <c r="CK254" s="585">
        <v>2</v>
      </c>
      <c r="CL254" s="585">
        <v>2</v>
      </c>
      <c r="CM254" s="585">
        <v>2</v>
      </c>
      <c r="CN254" s="585">
        <v>2</v>
      </c>
      <c r="CO254" s="585">
        <v>2</v>
      </c>
      <c r="CP254" s="585">
        <v>2</v>
      </c>
      <c r="CQ254" s="585">
        <v>2</v>
      </c>
      <c r="CR254" s="585">
        <v>2</v>
      </c>
      <c r="CS254" s="585">
        <v>2</v>
      </c>
      <c r="CT254" s="585">
        <v>2</v>
      </c>
      <c r="CU254" s="585">
        <v>2</v>
      </c>
      <c r="CV254" s="585">
        <v>2</v>
      </c>
      <c r="CW254" s="585">
        <v>2</v>
      </c>
      <c r="CX254" s="585">
        <v>2</v>
      </c>
      <c r="CY254" s="585">
        <v>2</v>
      </c>
    </row>
    <row r="255" spans="1:103" s="590" customFormat="1" x14ac:dyDescent="0.3">
      <c r="A255" s="589">
        <v>952</v>
      </c>
      <c r="B255" s="590" t="s">
        <v>985</v>
      </c>
      <c r="D255" s="590" t="s">
        <v>1685</v>
      </c>
      <c r="E255" s="590" t="s">
        <v>1686</v>
      </c>
      <c r="F255" s="590" t="s">
        <v>1257</v>
      </c>
      <c r="H255" s="590" t="s">
        <v>1687</v>
      </c>
      <c r="I255" s="590" t="s">
        <v>986</v>
      </c>
      <c r="J255" s="590" t="s">
        <v>1688</v>
      </c>
      <c r="K255" s="590" t="s">
        <v>1689</v>
      </c>
      <c r="L255" s="590" t="s">
        <v>1690</v>
      </c>
      <c r="M255" s="590" t="s">
        <v>1691</v>
      </c>
      <c r="N255" s="590" t="s">
        <v>1692</v>
      </c>
      <c r="O255" s="590" t="s">
        <v>1693</v>
      </c>
      <c r="P255" s="590" t="s">
        <v>986</v>
      </c>
      <c r="Q255" s="590" t="s">
        <v>1694</v>
      </c>
      <c r="R255" s="590" t="s">
        <v>1695</v>
      </c>
      <c r="S255" s="590" t="s">
        <v>1696</v>
      </c>
      <c r="U255" s="590" t="s">
        <v>1697</v>
      </c>
      <c r="V255" s="590" t="s">
        <v>1698</v>
      </c>
      <c r="X255" s="590" t="s">
        <v>1699</v>
      </c>
      <c r="Y255" s="590" t="s">
        <v>1700</v>
      </c>
      <c r="Z255" s="590" t="s">
        <v>1351</v>
      </c>
      <c r="AA255" s="590" t="s">
        <v>1701</v>
      </c>
      <c r="AB255" s="590" t="s">
        <v>1702</v>
      </c>
      <c r="AC255" s="590" t="s">
        <v>1703</v>
      </c>
      <c r="AD255" s="590" t="s">
        <v>1704</v>
      </c>
      <c r="AE255" s="590" t="s">
        <v>1705</v>
      </c>
      <c r="AF255" s="590" t="s">
        <v>1706</v>
      </c>
      <c r="AG255" s="590" t="s">
        <v>1707</v>
      </c>
      <c r="AH255" s="590" t="s">
        <v>1708</v>
      </c>
      <c r="AI255" s="590" t="s">
        <v>1097</v>
      </c>
      <c r="AJ255" s="590" t="s">
        <v>1709</v>
      </c>
      <c r="AK255" s="590" t="s">
        <v>1130</v>
      </c>
      <c r="AL255" s="590" t="s">
        <v>1102</v>
      </c>
      <c r="AM255" s="590" t="s">
        <v>1710</v>
      </c>
      <c r="AN255" s="590" t="s">
        <v>1097</v>
      </c>
      <c r="AO255" s="590" t="s">
        <v>1351</v>
      </c>
      <c r="AP255" s="590" t="s">
        <v>1711</v>
      </c>
      <c r="AQ255" s="590" t="s">
        <v>1351</v>
      </c>
      <c r="AR255" s="590" t="s">
        <v>1712</v>
      </c>
      <c r="AS255" s="590" t="s">
        <v>1350</v>
      </c>
      <c r="AT255" s="590" t="s">
        <v>1098</v>
      </c>
      <c r="AU255" s="590" t="s">
        <v>986</v>
      </c>
      <c r="AV255" s="590" t="s">
        <v>1713</v>
      </c>
      <c r="AW255" s="590" t="s">
        <v>1218</v>
      </c>
      <c r="AX255" s="590" t="s">
        <v>1714</v>
      </c>
      <c r="AZ255" s="590" t="s">
        <v>1715</v>
      </c>
      <c r="BA255" s="590" t="s">
        <v>1350</v>
      </c>
      <c r="BB255" s="590" t="s">
        <v>1716</v>
      </c>
      <c r="BC255" s="590" t="s">
        <v>986</v>
      </c>
      <c r="BD255" s="590" t="s">
        <v>1717</v>
      </c>
      <c r="BE255" s="590" t="s">
        <v>1718</v>
      </c>
      <c r="BF255" s="590" t="s">
        <v>1719</v>
      </c>
      <c r="BG255" s="590" t="s">
        <v>1689</v>
      </c>
      <c r="BI255" s="590" t="s">
        <v>1720</v>
      </c>
      <c r="BJ255" s="590" t="s">
        <v>1717</v>
      </c>
      <c r="BK255" s="590" t="s">
        <v>1096</v>
      </c>
      <c r="BL255" s="590" t="s">
        <v>986</v>
      </c>
      <c r="BM255" s="590" t="s">
        <v>1106</v>
      </c>
      <c r="BN255" s="590" t="s">
        <v>1098</v>
      </c>
      <c r="BO255" s="590" t="s">
        <v>1721</v>
      </c>
      <c r="BP255" s="590" t="s">
        <v>986</v>
      </c>
      <c r="BQ255" s="590" t="s">
        <v>2064</v>
      </c>
      <c r="BR255" s="590" t="s">
        <v>1188</v>
      </c>
      <c r="BS255" s="590" t="s">
        <v>1722</v>
      </c>
      <c r="BT255" s="590" t="s">
        <v>1723</v>
      </c>
      <c r="BU255" s="590" t="s">
        <v>1724</v>
      </c>
      <c r="BV255" s="590" t="s">
        <v>1725</v>
      </c>
      <c r="BW255" s="590" t="s">
        <v>1726</v>
      </c>
      <c r="BX255" s="590" t="s">
        <v>1727</v>
      </c>
      <c r="BY255" s="590" t="s">
        <v>1728</v>
      </c>
      <c r="BZ255" s="590" t="s">
        <v>1729</v>
      </c>
      <c r="CA255" s="590" t="s">
        <v>1730</v>
      </c>
      <c r="CB255" s="590" t="s">
        <v>1286</v>
      </c>
      <c r="CC255" s="590" t="s">
        <v>1731</v>
      </c>
      <c r="CD255" s="590" t="s">
        <v>1732</v>
      </c>
      <c r="CE255" s="590" t="s">
        <v>1733</v>
      </c>
      <c r="CF255" s="590" t="s">
        <v>986</v>
      </c>
      <c r="CG255" s="590" t="s">
        <v>1104</v>
      </c>
      <c r="CH255" s="590" t="s">
        <v>1726</v>
      </c>
      <c r="CI255" s="590" t="s">
        <v>1734</v>
      </c>
      <c r="CJ255" s="590" t="s">
        <v>1735</v>
      </c>
      <c r="CK255" s="590" t="s">
        <v>988</v>
      </c>
      <c r="CL255" s="590" t="s">
        <v>1736</v>
      </c>
      <c r="CM255" s="590" t="s">
        <v>1737</v>
      </c>
      <c r="CN255" s="590" t="s">
        <v>1738</v>
      </c>
      <c r="CO255" s="590" t="s">
        <v>1739</v>
      </c>
      <c r="CP255" s="590" t="s">
        <v>1740</v>
      </c>
      <c r="CQ255" s="590" t="s">
        <v>1208</v>
      </c>
      <c r="CR255" s="590" t="s">
        <v>1741</v>
      </c>
      <c r="CS255" s="590" t="s">
        <v>1742</v>
      </c>
      <c r="CU255" s="590" t="s">
        <v>1688</v>
      </c>
      <c r="CV255" s="590" t="s">
        <v>1743</v>
      </c>
      <c r="CW255" s="590" t="s">
        <v>1744</v>
      </c>
      <c r="CX255" s="590" t="s">
        <v>1745</v>
      </c>
      <c r="CY255" s="590" t="s">
        <v>988</v>
      </c>
    </row>
    <row r="256" spans="1:103" s="585" customFormat="1" x14ac:dyDescent="0.3">
      <c r="A256" s="584">
        <v>953</v>
      </c>
      <c r="B256" s="585" t="s">
        <v>989</v>
      </c>
      <c r="D256" s="585">
        <v>2</v>
      </c>
      <c r="E256" s="585">
        <v>2</v>
      </c>
      <c r="F256" s="585">
        <v>2</v>
      </c>
      <c r="H256" s="585">
        <v>2</v>
      </c>
      <c r="I256" s="585">
        <v>2</v>
      </c>
      <c r="J256" s="585">
        <v>2</v>
      </c>
      <c r="K256" s="585">
        <v>2</v>
      </c>
      <c r="L256" s="585">
        <v>2</v>
      </c>
      <c r="M256" s="585">
        <v>2</v>
      </c>
      <c r="N256" s="585">
        <v>2</v>
      </c>
      <c r="O256" s="585">
        <v>2</v>
      </c>
      <c r="P256" s="585">
        <v>2</v>
      </c>
      <c r="Q256" s="585">
        <v>2</v>
      </c>
      <c r="R256" s="585">
        <v>2</v>
      </c>
      <c r="S256" s="585">
        <v>2</v>
      </c>
      <c r="U256" s="585">
        <v>2</v>
      </c>
      <c r="V256" s="585">
        <v>2</v>
      </c>
      <c r="X256" s="585">
        <v>2</v>
      </c>
      <c r="Y256" s="585">
        <v>2</v>
      </c>
      <c r="Z256" s="585">
        <v>2</v>
      </c>
      <c r="AA256" s="585">
        <v>2</v>
      </c>
      <c r="AB256" s="585">
        <v>2</v>
      </c>
      <c r="AC256" s="585">
        <v>2</v>
      </c>
      <c r="AD256" s="585">
        <v>2</v>
      </c>
      <c r="AE256" s="585">
        <v>2</v>
      </c>
      <c r="AF256" s="585">
        <v>2</v>
      </c>
      <c r="AG256" s="585">
        <v>2</v>
      </c>
      <c r="AH256" s="585">
        <v>2</v>
      </c>
      <c r="AI256" s="585">
        <v>2</v>
      </c>
      <c r="AJ256" s="585">
        <v>2</v>
      </c>
      <c r="AK256" s="585">
        <v>2</v>
      </c>
      <c r="AL256" s="585">
        <v>2</v>
      </c>
      <c r="AM256" s="585">
        <v>2</v>
      </c>
      <c r="AN256" s="585">
        <v>2</v>
      </c>
      <c r="AO256" s="585">
        <v>2</v>
      </c>
      <c r="AP256" s="585">
        <v>2</v>
      </c>
      <c r="AQ256" s="585">
        <v>2</v>
      </c>
      <c r="AR256" s="585">
        <v>2</v>
      </c>
      <c r="AS256" s="585">
        <v>2</v>
      </c>
      <c r="AT256" s="585">
        <v>2</v>
      </c>
      <c r="AU256" s="585">
        <v>2</v>
      </c>
      <c r="AV256" s="585">
        <v>2</v>
      </c>
      <c r="AW256" s="585">
        <v>2</v>
      </c>
      <c r="AX256" s="585">
        <v>2</v>
      </c>
      <c r="AZ256" s="585">
        <v>2</v>
      </c>
      <c r="BA256" s="585">
        <v>2</v>
      </c>
      <c r="BB256" s="585">
        <v>2</v>
      </c>
      <c r="BC256" s="585">
        <v>2</v>
      </c>
      <c r="BD256" s="585">
        <v>2</v>
      </c>
      <c r="BE256" s="585">
        <v>2</v>
      </c>
      <c r="BF256" s="585">
        <v>2</v>
      </c>
      <c r="BG256" s="585">
        <v>2</v>
      </c>
      <c r="BH256" s="585">
        <v>2</v>
      </c>
      <c r="BI256" s="585">
        <v>2</v>
      </c>
      <c r="BJ256" s="585">
        <v>2</v>
      </c>
      <c r="BK256" s="585">
        <v>2</v>
      </c>
      <c r="BL256" s="585">
        <v>2</v>
      </c>
      <c r="BM256" s="585">
        <v>2</v>
      </c>
      <c r="BN256" s="585">
        <v>2</v>
      </c>
      <c r="BO256" s="585">
        <v>2</v>
      </c>
      <c r="BP256" s="585">
        <v>2</v>
      </c>
      <c r="BQ256" s="585">
        <v>2</v>
      </c>
      <c r="BR256" s="585">
        <v>2</v>
      </c>
      <c r="BS256" s="585">
        <v>2</v>
      </c>
      <c r="BT256" s="585">
        <v>2</v>
      </c>
      <c r="BU256" s="585">
        <v>2</v>
      </c>
      <c r="BV256" s="585">
        <v>2</v>
      </c>
      <c r="BW256" s="585">
        <v>2</v>
      </c>
      <c r="BX256" s="585">
        <v>2</v>
      </c>
      <c r="BY256" s="585">
        <v>2</v>
      </c>
      <c r="BZ256" s="585">
        <v>2</v>
      </c>
      <c r="CA256" s="585">
        <v>2</v>
      </c>
      <c r="CB256" s="585">
        <v>2</v>
      </c>
      <c r="CC256" s="585">
        <v>2</v>
      </c>
      <c r="CD256" s="585">
        <v>2</v>
      </c>
      <c r="CE256" s="585">
        <v>2</v>
      </c>
      <c r="CF256" s="585">
        <v>2</v>
      </c>
      <c r="CG256" s="585">
        <v>2</v>
      </c>
      <c r="CH256" s="585">
        <v>2</v>
      </c>
      <c r="CI256" s="585">
        <v>2</v>
      </c>
      <c r="CJ256" s="585">
        <v>2</v>
      </c>
      <c r="CK256" s="585">
        <v>2</v>
      </c>
      <c r="CL256" s="585">
        <v>2</v>
      </c>
      <c r="CM256" s="585">
        <v>2</v>
      </c>
      <c r="CN256" s="585">
        <v>2</v>
      </c>
      <c r="CO256" s="585">
        <v>2</v>
      </c>
      <c r="CP256" s="585">
        <v>2</v>
      </c>
      <c r="CQ256" s="585">
        <v>2</v>
      </c>
      <c r="CR256" s="585">
        <v>2</v>
      </c>
      <c r="CS256" s="585">
        <v>2</v>
      </c>
      <c r="CT256" s="585">
        <v>2</v>
      </c>
      <c r="CU256" s="585">
        <v>2</v>
      </c>
      <c r="CV256" s="585">
        <v>2</v>
      </c>
      <c r="CW256" s="585">
        <v>2</v>
      </c>
      <c r="CX256" s="585">
        <v>2</v>
      </c>
      <c r="CY256" s="585">
        <v>2</v>
      </c>
    </row>
    <row r="257" spans="1:103" s="590" customFormat="1" x14ac:dyDescent="0.3">
      <c r="A257" s="589">
        <v>954</v>
      </c>
      <c r="B257" s="590" t="s">
        <v>379</v>
      </c>
      <c r="D257" s="590" t="s">
        <v>46</v>
      </c>
      <c r="E257" s="590" t="s">
        <v>46</v>
      </c>
      <c r="F257" s="590" t="s">
        <v>46</v>
      </c>
      <c r="H257" s="590" t="s">
        <v>46</v>
      </c>
      <c r="I257" s="590" t="s">
        <v>46</v>
      </c>
      <c r="J257" s="590" t="s">
        <v>46</v>
      </c>
      <c r="K257" s="590" t="s">
        <v>46</v>
      </c>
      <c r="L257" s="590" t="s">
        <v>46</v>
      </c>
      <c r="M257" s="590" t="s">
        <v>46</v>
      </c>
      <c r="N257" s="590" t="s">
        <v>46</v>
      </c>
      <c r="O257" s="590" t="s">
        <v>46</v>
      </c>
      <c r="P257" s="590" t="s">
        <v>46</v>
      </c>
      <c r="Q257" s="590" t="s">
        <v>46</v>
      </c>
      <c r="R257" s="590" t="s">
        <v>46</v>
      </c>
      <c r="S257" s="590" t="s">
        <v>46</v>
      </c>
      <c r="U257" s="590" t="s">
        <v>46</v>
      </c>
      <c r="V257" s="590" t="s">
        <v>46</v>
      </c>
      <c r="X257" s="590" t="s">
        <v>46</v>
      </c>
      <c r="Y257" s="590" t="s">
        <v>46</v>
      </c>
      <c r="Z257" s="590" t="s">
        <v>46</v>
      </c>
      <c r="AA257" s="590" t="s">
        <v>46</v>
      </c>
      <c r="AB257" s="590" t="s">
        <v>46</v>
      </c>
      <c r="AC257" s="590" t="s">
        <v>1094</v>
      </c>
      <c r="AD257" s="590" t="s">
        <v>46</v>
      </c>
      <c r="AE257" s="590" t="s">
        <v>46</v>
      </c>
      <c r="AF257" s="590" t="s">
        <v>46</v>
      </c>
      <c r="AG257" s="590" t="s">
        <v>46</v>
      </c>
      <c r="AH257" s="590" t="s">
        <v>46</v>
      </c>
      <c r="AI257" s="590" t="s">
        <v>46</v>
      </c>
      <c r="AJ257" s="590" t="s">
        <v>46</v>
      </c>
      <c r="AK257" s="590" t="s">
        <v>46</v>
      </c>
      <c r="AL257" s="590" t="s">
        <v>46</v>
      </c>
      <c r="AM257" s="590" t="s">
        <v>46</v>
      </c>
      <c r="AN257" s="590" t="s">
        <v>46</v>
      </c>
      <c r="AO257" s="590" t="s">
        <v>46</v>
      </c>
      <c r="AP257" s="590" t="s">
        <v>46</v>
      </c>
      <c r="AQ257" s="590" t="s">
        <v>46</v>
      </c>
      <c r="AR257" s="590" t="s">
        <v>46</v>
      </c>
      <c r="AS257" s="590" t="s">
        <v>46</v>
      </c>
      <c r="AT257" s="590" t="s">
        <v>46</v>
      </c>
      <c r="AU257" s="590" t="s">
        <v>46</v>
      </c>
      <c r="AV257" s="590" t="s">
        <v>46</v>
      </c>
      <c r="AW257" s="590" t="s">
        <v>46</v>
      </c>
      <c r="AX257" s="590" t="s">
        <v>46</v>
      </c>
      <c r="AZ257" s="590" t="s">
        <v>46</v>
      </c>
      <c r="BA257" s="590" t="s">
        <v>46</v>
      </c>
      <c r="BB257" s="590" t="s">
        <v>46</v>
      </c>
      <c r="BC257" s="590" t="s">
        <v>46</v>
      </c>
      <c r="BD257" s="590" t="s">
        <v>46</v>
      </c>
      <c r="BE257" s="590" t="s">
        <v>46</v>
      </c>
      <c r="BF257" s="590" t="s">
        <v>46</v>
      </c>
      <c r="BG257" s="590" t="s">
        <v>46</v>
      </c>
      <c r="BH257" s="590" t="s">
        <v>46</v>
      </c>
      <c r="BI257" s="590" t="s">
        <v>46</v>
      </c>
      <c r="BJ257" s="590" t="s">
        <v>46</v>
      </c>
      <c r="BK257" s="590" t="s">
        <v>46</v>
      </c>
      <c r="BL257" s="590" t="s">
        <v>46</v>
      </c>
      <c r="BM257" s="590" t="s">
        <v>46</v>
      </c>
      <c r="BN257" s="590" t="s">
        <v>46</v>
      </c>
      <c r="BO257" s="590" t="s">
        <v>46</v>
      </c>
      <c r="BP257" s="590" t="s">
        <v>46</v>
      </c>
      <c r="BQ257" s="590" t="s">
        <v>46</v>
      </c>
      <c r="BR257" s="590" t="s">
        <v>46</v>
      </c>
      <c r="BS257" s="590" t="s">
        <v>46</v>
      </c>
      <c r="BT257" s="590" t="s">
        <v>46</v>
      </c>
      <c r="BU257" s="590" t="s">
        <v>46</v>
      </c>
      <c r="BV257" s="590" t="s">
        <v>46</v>
      </c>
      <c r="BW257" s="590" t="s">
        <v>46</v>
      </c>
      <c r="BX257" s="590" t="s">
        <v>46</v>
      </c>
      <c r="BY257" s="590" t="s">
        <v>46</v>
      </c>
      <c r="BZ257" s="590" t="s">
        <v>46</v>
      </c>
      <c r="CA257" s="590" t="s">
        <v>46</v>
      </c>
      <c r="CB257" s="590" t="s">
        <v>46</v>
      </c>
      <c r="CC257" s="590" t="s">
        <v>46</v>
      </c>
      <c r="CD257" s="590" t="s">
        <v>46</v>
      </c>
      <c r="CE257" s="590" t="s">
        <v>46</v>
      </c>
      <c r="CF257" s="590" t="s">
        <v>46</v>
      </c>
      <c r="CG257" s="590" t="s">
        <v>46</v>
      </c>
      <c r="CH257" s="590" t="s">
        <v>46</v>
      </c>
      <c r="CI257" s="590" t="s">
        <v>46</v>
      </c>
      <c r="CJ257" s="590" t="s">
        <v>46</v>
      </c>
      <c r="CK257" s="590" t="s">
        <v>46</v>
      </c>
      <c r="CL257" s="590" t="s">
        <v>46</v>
      </c>
      <c r="CM257" s="590" t="s">
        <v>46</v>
      </c>
      <c r="CN257" s="590" t="s">
        <v>46</v>
      </c>
      <c r="CO257" s="590" t="s">
        <v>46</v>
      </c>
      <c r="CP257" s="590" t="s">
        <v>46</v>
      </c>
      <c r="CQ257" s="590" t="s">
        <v>46</v>
      </c>
      <c r="CR257" s="590" t="s">
        <v>46</v>
      </c>
      <c r="CS257" s="590" t="s">
        <v>46</v>
      </c>
      <c r="CT257" s="590" t="s">
        <v>46</v>
      </c>
      <c r="CU257" s="590" t="s">
        <v>46</v>
      </c>
      <c r="CV257" s="590" t="s">
        <v>46</v>
      </c>
      <c r="CW257" s="590" t="s">
        <v>46</v>
      </c>
      <c r="CX257" s="590" t="s">
        <v>46</v>
      </c>
      <c r="CY257" s="590" t="s">
        <v>46</v>
      </c>
    </row>
    <row r="258" spans="1:103" s="585" customFormat="1" x14ac:dyDescent="0.3">
      <c r="A258" s="584">
        <v>955</v>
      </c>
      <c r="B258" s="585" t="s">
        <v>990</v>
      </c>
      <c r="D258" s="585">
        <v>0</v>
      </c>
      <c r="E258" s="585">
        <v>0</v>
      </c>
      <c r="F258" s="585">
        <v>0</v>
      </c>
      <c r="H258" s="585">
        <v>0</v>
      </c>
      <c r="I258" s="585">
        <v>0</v>
      </c>
      <c r="J258" s="585">
        <v>0</v>
      </c>
      <c r="K258" s="585">
        <v>0</v>
      </c>
      <c r="L258" s="585">
        <v>1</v>
      </c>
      <c r="M258" s="585">
        <v>0</v>
      </c>
      <c r="O258" s="585">
        <v>0</v>
      </c>
      <c r="P258" s="585">
        <v>0</v>
      </c>
      <c r="Q258" s="585">
        <v>0</v>
      </c>
      <c r="R258" s="585">
        <v>0</v>
      </c>
      <c r="S258" s="585">
        <v>2</v>
      </c>
      <c r="U258" s="585">
        <v>0</v>
      </c>
      <c r="V258" s="585">
        <v>0</v>
      </c>
      <c r="X258" s="585">
        <v>0</v>
      </c>
      <c r="Y258" s="585">
        <v>1</v>
      </c>
      <c r="Z258" s="585">
        <v>0</v>
      </c>
      <c r="AA258" s="585">
        <v>1</v>
      </c>
      <c r="AB258" s="585">
        <v>0</v>
      </c>
      <c r="AC258" s="585">
        <v>0</v>
      </c>
      <c r="AD258" s="585">
        <v>0</v>
      </c>
      <c r="AE258" s="585">
        <v>0</v>
      </c>
      <c r="AF258" s="585">
        <v>1</v>
      </c>
      <c r="AG258" s="585">
        <v>0</v>
      </c>
      <c r="AH258" s="585">
        <v>0</v>
      </c>
      <c r="AI258" s="585">
        <v>0</v>
      </c>
      <c r="AJ258" s="585">
        <v>2</v>
      </c>
      <c r="AK258" s="585">
        <v>2</v>
      </c>
      <c r="AL258" s="585">
        <v>0</v>
      </c>
      <c r="AM258" s="585">
        <v>0</v>
      </c>
      <c r="AN258" s="585">
        <v>0</v>
      </c>
      <c r="AO258" s="585">
        <v>1</v>
      </c>
      <c r="AP258" s="585">
        <v>0</v>
      </c>
      <c r="AQ258" s="585">
        <v>0</v>
      </c>
      <c r="AR258" s="585">
        <v>0</v>
      </c>
      <c r="AS258" s="585">
        <v>0</v>
      </c>
      <c r="AT258" s="585">
        <v>0</v>
      </c>
      <c r="AU258" s="585">
        <v>0</v>
      </c>
      <c r="AV258" s="585">
        <v>0</v>
      </c>
      <c r="AW258" s="585">
        <v>2</v>
      </c>
      <c r="AX258" s="585">
        <v>0</v>
      </c>
      <c r="AZ258" s="585">
        <v>0</v>
      </c>
      <c r="BA258" s="585">
        <v>0</v>
      </c>
      <c r="BB258" s="585">
        <v>1</v>
      </c>
      <c r="BC258" s="585">
        <v>2</v>
      </c>
      <c r="BD258" s="585">
        <v>0</v>
      </c>
      <c r="BE258" s="585">
        <v>3</v>
      </c>
      <c r="BF258" s="585">
        <v>0</v>
      </c>
      <c r="BG258" s="585">
        <v>0</v>
      </c>
      <c r="BH258" s="585">
        <v>1</v>
      </c>
      <c r="BI258" s="585">
        <v>0</v>
      </c>
      <c r="BJ258" s="585">
        <v>0</v>
      </c>
      <c r="BK258" s="585">
        <v>1</v>
      </c>
      <c r="BL258" s="585">
        <v>0</v>
      </c>
      <c r="BM258" s="585">
        <v>0</v>
      </c>
      <c r="BN258" s="585">
        <v>0</v>
      </c>
      <c r="BO258" s="585">
        <v>0</v>
      </c>
      <c r="BP258" s="585">
        <v>0</v>
      </c>
      <c r="BQ258" s="585">
        <v>1</v>
      </c>
      <c r="BR258" s="585">
        <v>1</v>
      </c>
      <c r="BS258" s="585">
        <v>0</v>
      </c>
      <c r="BT258" s="585">
        <v>0</v>
      </c>
      <c r="BU258" s="585">
        <v>0</v>
      </c>
      <c r="BV258" s="585">
        <v>0</v>
      </c>
      <c r="BW258" s="585">
        <v>0</v>
      </c>
      <c r="BX258" s="585">
        <v>0</v>
      </c>
      <c r="BY258" s="585">
        <v>0</v>
      </c>
      <c r="BZ258" s="585">
        <v>0</v>
      </c>
      <c r="CA258" s="585">
        <v>0</v>
      </c>
      <c r="CB258" s="585">
        <v>2</v>
      </c>
      <c r="CC258" s="585">
        <v>0</v>
      </c>
      <c r="CD258" s="585">
        <v>0</v>
      </c>
      <c r="CE258" s="585">
        <v>0</v>
      </c>
      <c r="CF258" s="585">
        <v>0</v>
      </c>
      <c r="CG258" s="585">
        <v>0</v>
      </c>
      <c r="CH258" s="585">
        <v>2</v>
      </c>
      <c r="CI258" s="585">
        <v>1</v>
      </c>
      <c r="CJ258" s="585">
        <v>2</v>
      </c>
      <c r="CK258" s="585">
        <v>0</v>
      </c>
      <c r="CL258" s="585">
        <v>0</v>
      </c>
      <c r="CM258" s="585">
        <v>0</v>
      </c>
      <c r="CN258" s="585">
        <v>0</v>
      </c>
      <c r="CO258" s="585">
        <v>1</v>
      </c>
      <c r="CP258" s="585">
        <v>2</v>
      </c>
      <c r="CQ258" s="585">
        <v>0</v>
      </c>
      <c r="CR258" s="585">
        <v>1</v>
      </c>
      <c r="CS258" s="585">
        <v>1</v>
      </c>
      <c r="CT258" s="585">
        <v>0</v>
      </c>
      <c r="CU258" s="585">
        <v>1</v>
      </c>
      <c r="CV258" s="585">
        <v>0</v>
      </c>
      <c r="CW258" s="585">
        <v>0</v>
      </c>
      <c r="CX258" s="585">
        <v>0</v>
      </c>
      <c r="CY258" s="585">
        <v>0</v>
      </c>
    </row>
    <row r="259" spans="1:103" s="590" customFormat="1" x14ac:dyDescent="0.3">
      <c r="A259" s="589">
        <v>956</v>
      </c>
      <c r="B259" s="590" t="s">
        <v>380</v>
      </c>
      <c r="D259" s="590" t="s">
        <v>46</v>
      </c>
      <c r="E259" s="590" t="s">
        <v>46</v>
      </c>
      <c r="F259" s="590" t="s">
        <v>46</v>
      </c>
      <c r="H259" s="590" t="s">
        <v>46</v>
      </c>
      <c r="I259" s="590" t="s">
        <v>46</v>
      </c>
      <c r="J259" s="590" t="s">
        <v>46</v>
      </c>
      <c r="K259" s="590" t="s">
        <v>46</v>
      </c>
      <c r="L259" s="590" t="s">
        <v>46</v>
      </c>
      <c r="M259" s="590" t="s">
        <v>46</v>
      </c>
      <c r="N259" s="590" t="s">
        <v>46</v>
      </c>
      <c r="O259" s="590" t="s">
        <v>46</v>
      </c>
      <c r="P259" s="590" t="s">
        <v>46</v>
      </c>
      <c r="Q259" s="590" t="s">
        <v>46</v>
      </c>
      <c r="R259" s="590" t="s">
        <v>46</v>
      </c>
      <c r="S259" s="590" t="s">
        <v>46</v>
      </c>
      <c r="U259" s="590" t="s">
        <v>46</v>
      </c>
      <c r="V259" s="590" t="s">
        <v>46</v>
      </c>
      <c r="X259" s="590" t="s">
        <v>46</v>
      </c>
      <c r="Y259" s="590" t="s">
        <v>46</v>
      </c>
      <c r="Z259" s="590" t="s">
        <v>46</v>
      </c>
      <c r="AA259" s="590" t="s">
        <v>46</v>
      </c>
      <c r="AB259" s="590" t="s">
        <v>46</v>
      </c>
      <c r="AC259" s="590" t="s">
        <v>46</v>
      </c>
      <c r="AD259" s="590" t="s">
        <v>46</v>
      </c>
      <c r="AE259" s="590" t="s">
        <v>46</v>
      </c>
      <c r="AF259" s="590" t="s">
        <v>46</v>
      </c>
      <c r="AG259" s="590" t="s">
        <v>46</v>
      </c>
      <c r="AH259" s="590" t="s">
        <v>46</v>
      </c>
      <c r="AI259" s="590" t="s">
        <v>46</v>
      </c>
      <c r="AJ259" s="590" t="s">
        <v>46</v>
      </c>
      <c r="AK259" s="590" t="s">
        <v>46</v>
      </c>
      <c r="AL259" s="590" t="s">
        <v>46</v>
      </c>
      <c r="AM259" s="590" t="s">
        <v>46</v>
      </c>
      <c r="AN259" s="590" t="s">
        <v>46</v>
      </c>
      <c r="AO259" s="590" t="s">
        <v>46</v>
      </c>
      <c r="AP259" s="590" t="s">
        <v>46</v>
      </c>
      <c r="AQ259" s="590" t="s">
        <v>46</v>
      </c>
      <c r="AR259" s="590" t="s">
        <v>46</v>
      </c>
      <c r="AS259" s="590" t="s">
        <v>46</v>
      </c>
      <c r="AT259" s="590" t="s">
        <v>46</v>
      </c>
      <c r="AU259" s="590" t="s">
        <v>46</v>
      </c>
      <c r="AV259" s="590" t="s">
        <v>46</v>
      </c>
      <c r="AW259" s="590" t="s">
        <v>46</v>
      </c>
      <c r="AX259" s="590" t="s">
        <v>46</v>
      </c>
      <c r="AZ259" s="590" t="s">
        <v>46</v>
      </c>
      <c r="BA259" s="590" t="s">
        <v>46</v>
      </c>
      <c r="BB259" s="590" t="s">
        <v>46</v>
      </c>
      <c r="BC259" s="590" t="s">
        <v>46</v>
      </c>
      <c r="BD259" s="590" t="s">
        <v>46</v>
      </c>
      <c r="BE259" s="590" t="s">
        <v>46</v>
      </c>
      <c r="BF259" s="590" t="s">
        <v>46</v>
      </c>
      <c r="BG259" s="590" t="s">
        <v>46</v>
      </c>
      <c r="BH259" s="590" t="s">
        <v>46</v>
      </c>
      <c r="BI259" s="590" t="s">
        <v>46</v>
      </c>
      <c r="BJ259" s="590" t="s">
        <v>46</v>
      </c>
      <c r="BK259" s="590" t="s">
        <v>46</v>
      </c>
      <c r="BL259" s="590" t="s">
        <v>46</v>
      </c>
      <c r="BM259" s="590" t="s">
        <v>46</v>
      </c>
      <c r="BN259" s="590" t="s">
        <v>46</v>
      </c>
      <c r="BO259" s="590" t="s">
        <v>46</v>
      </c>
      <c r="BP259" s="590" t="s">
        <v>46</v>
      </c>
      <c r="BQ259" s="590" t="s">
        <v>46</v>
      </c>
      <c r="BR259" s="590" t="s">
        <v>46</v>
      </c>
      <c r="BS259" s="590" t="s">
        <v>46</v>
      </c>
      <c r="BT259" s="590" t="s">
        <v>46</v>
      </c>
      <c r="BU259" s="590" t="s">
        <v>46</v>
      </c>
      <c r="BV259" s="590" t="s">
        <v>46</v>
      </c>
      <c r="BW259" s="590" t="s">
        <v>46</v>
      </c>
      <c r="BX259" s="590" t="s">
        <v>46</v>
      </c>
      <c r="BY259" s="590" t="s">
        <v>46</v>
      </c>
      <c r="BZ259" s="590" t="s">
        <v>46</v>
      </c>
      <c r="CA259" s="590" t="s">
        <v>46</v>
      </c>
      <c r="CB259" s="590" t="s">
        <v>46</v>
      </c>
      <c r="CC259" s="590" t="s">
        <v>46</v>
      </c>
      <c r="CD259" s="590" t="s">
        <v>46</v>
      </c>
      <c r="CE259" s="590" t="s">
        <v>46</v>
      </c>
      <c r="CF259" s="590" t="s">
        <v>46</v>
      </c>
      <c r="CG259" s="590" t="s">
        <v>46</v>
      </c>
      <c r="CH259" s="590" t="s">
        <v>46</v>
      </c>
      <c r="CI259" s="590" t="s">
        <v>46</v>
      </c>
      <c r="CJ259" s="590" t="s">
        <v>46</v>
      </c>
      <c r="CK259" s="590" t="s">
        <v>46</v>
      </c>
      <c r="CL259" s="590" t="s">
        <v>46</v>
      </c>
      <c r="CM259" s="590" t="s">
        <v>46</v>
      </c>
      <c r="CN259" s="590" t="s">
        <v>46</v>
      </c>
      <c r="CO259" s="590" t="s">
        <v>46</v>
      </c>
      <c r="CP259" s="590" t="s">
        <v>46</v>
      </c>
      <c r="CQ259" s="590" t="s">
        <v>46</v>
      </c>
      <c r="CR259" s="590" t="s">
        <v>46</v>
      </c>
      <c r="CS259" s="590" t="s">
        <v>46</v>
      </c>
      <c r="CT259" s="590" t="s">
        <v>46</v>
      </c>
      <c r="CU259" s="590" t="s">
        <v>46</v>
      </c>
      <c r="CV259" s="590" t="s">
        <v>46</v>
      </c>
      <c r="CW259" s="590" t="s">
        <v>46</v>
      </c>
      <c r="CX259" s="590" t="s">
        <v>46</v>
      </c>
      <c r="CY259" s="590" t="s">
        <v>46</v>
      </c>
    </row>
    <row r="260" spans="1:103" s="585" customFormat="1" x14ac:dyDescent="0.3">
      <c r="A260" s="584">
        <v>957</v>
      </c>
      <c r="B260" s="585" t="s">
        <v>991</v>
      </c>
      <c r="D260" s="585">
        <v>0</v>
      </c>
      <c r="E260" s="585">
        <v>0</v>
      </c>
      <c r="F260" s="585">
        <v>2</v>
      </c>
      <c r="H260" s="585">
        <v>0</v>
      </c>
      <c r="I260" s="585">
        <v>0</v>
      </c>
      <c r="J260" s="585">
        <v>0</v>
      </c>
      <c r="K260" s="585">
        <v>0</v>
      </c>
      <c r="L260" s="585">
        <v>0</v>
      </c>
      <c r="M260" s="585">
        <v>1</v>
      </c>
      <c r="O260" s="585">
        <v>0</v>
      </c>
      <c r="P260" s="585">
        <v>0</v>
      </c>
      <c r="Q260" s="585">
        <v>0</v>
      </c>
      <c r="R260" s="585">
        <v>0</v>
      </c>
      <c r="S260" s="585">
        <v>2</v>
      </c>
      <c r="U260" s="585">
        <v>0</v>
      </c>
      <c r="V260" s="585">
        <v>0</v>
      </c>
      <c r="X260" s="585">
        <v>0</v>
      </c>
      <c r="Y260" s="585">
        <v>0</v>
      </c>
      <c r="Z260" s="585">
        <v>0</v>
      </c>
      <c r="AA260" s="585">
        <v>1</v>
      </c>
      <c r="AB260" s="585">
        <v>0</v>
      </c>
      <c r="AC260" s="585">
        <v>0</v>
      </c>
      <c r="AD260" s="585">
        <v>0</v>
      </c>
      <c r="AE260" s="585">
        <v>0</v>
      </c>
      <c r="AF260" s="585">
        <v>0</v>
      </c>
      <c r="AG260" s="585">
        <v>0</v>
      </c>
      <c r="AH260" s="585">
        <v>0</v>
      </c>
      <c r="AI260" s="585">
        <v>0</v>
      </c>
      <c r="AJ260" s="585">
        <v>3</v>
      </c>
      <c r="AK260" s="585">
        <v>0</v>
      </c>
      <c r="AL260" s="585">
        <v>0</v>
      </c>
      <c r="AM260" s="585">
        <v>0</v>
      </c>
      <c r="AN260" s="585">
        <v>0</v>
      </c>
      <c r="AO260" s="585">
        <v>0</v>
      </c>
      <c r="AP260" s="585">
        <v>0</v>
      </c>
      <c r="AQ260" s="585">
        <v>0</v>
      </c>
      <c r="AR260" s="585">
        <v>0</v>
      </c>
      <c r="AS260" s="585">
        <v>4</v>
      </c>
      <c r="AT260" s="585">
        <v>0</v>
      </c>
      <c r="AU260" s="585">
        <v>0</v>
      </c>
      <c r="AV260" s="585">
        <v>0</v>
      </c>
      <c r="AW260" s="585">
        <v>1</v>
      </c>
      <c r="AX260" s="585">
        <v>1</v>
      </c>
      <c r="AZ260" s="585">
        <v>0</v>
      </c>
      <c r="BA260" s="585">
        <v>0</v>
      </c>
      <c r="BB260" s="585">
        <v>0</v>
      </c>
      <c r="BC260" s="585">
        <v>0</v>
      </c>
      <c r="BD260" s="585">
        <v>0</v>
      </c>
      <c r="BE260" s="585">
        <v>0</v>
      </c>
      <c r="BF260" s="585">
        <v>0</v>
      </c>
      <c r="BG260" s="585">
        <v>0</v>
      </c>
      <c r="BH260" s="585">
        <v>1</v>
      </c>
      <c r="BI260" s="585">
        <v>0</v>
      </c>
      <c r="BJ260" s="585">
        <v>0</v>
      </c>
      <c r="BK260" s="585">
        <v>2</v>
      </c>
      <c r="BL260" s="585">
        <v>0</v>
      </c>
      <c r="BM260" s="585">
        <v>1</v>
      </c>
      <c r="BN260" s="585">
        <v>0</v>
      </c>
      <c r="BO260" s="585">
        <v>0</v>
      </c>
      <c r="BP260" s="585">
        <v>0</v>
      </c>
      <c r="BQ260" s="585">
        <v>4</v>
      </c>
      <c r="BR260" s="585">
        <v>0</v>
      </c>
      <c r="BS260" s="585">
        <v>0</v>
      </c>
      <c r="BT260" s="585">
        <v>0</v>
      </c>
      <c r="BU260" s="585">
        <v>0</v>
      </c>
      <c r="BV260" s="585">
        <v>3</v>
      </c>
      <c r="BW260" s="585">
        <v>0</v>
      </c>
      <c r="BX260" s="585">
        <v>0</v>
      </c>
      <c r="BY260" s="585">
        <v>0</v>
      </c>
      <c r="BZ260" s="585">
        <v>0</v>
      </c>
      <c r="CA260" s="585">
        <v>0</v>
      </c>
      <c r="CB260" s="585">
        <v>0</v>
      </c>
      <c r="CC260" s="585">
        <v>0</v>
      </c>
      <c r="CD260" s="585">
        <v>0</v>
      </c>
      <c r="CE260" s="585">
        <v>0</v>
      </c>
      <c r="CF260" s="585">
        <v>0</v>
      </c>
      <c r="CG260" s="585">
        <v>0</v>
      </c>
      <c r="CH260" s="585">
        <v>1</v>
      </c>
      <c r="CI260" s="585">
        <v>0</v>
      </c>
      <c r="CJ260" s="585">
        <v>1</v>
      </c>
      <c r="CK260" s="585">
        <v>0</v>
      </c>
      <c r="CL260" s="585">
        <v>0</v>
      </c>
      <c r="CM260" s="585">
        <v>0</v>
      </c>
      <c r="CN260" s="585">
        <v>0</v>
      </c>
      <c r="CO260" s="585">
        <v>0</v>
      </c>
      <c r="CP260" s="585">
        <v>0</v>
      </c>
      <c r="CQ260" s="585">
        <v>0</v>
      </c>
      <c r="CR260" s="585">
        <v>3</v>
      </c>
      <c r="CS260" s="585">
        <v>0</v>
      </c>
      <c r="CT260" s="585">
        <v>0</v>
      </c>
      <c r="CU260" s="585">
        <v>0</v>
      </c>
      <c r="CV260" s="585">
        <v>0</v>
      </c>
      <c r="CW260" s="585">
        <v>0</v>
      </c>
      <c r="CX260" s="585">
        <v>0</v>
      </c>
      <c r="CY260" s="585">
        <v>0</v>
      </c>
    </row>
    <row r="261" spans="1:103" s="590" customFormat="1" x14ac:dyDescent="0.3">
      <c r="A261" s="589">
        <v>958</v>
      </c>
      <c r="B261" s="590" t="s">
        <v>992</v>
      </c>
      <c r="D261" s="590" t="s">
        <v>46</v>
      </c>
      <c r="E261" s="590" t="s">
        <v>46</v>
      </c>
      <c r="F261" s="590" t="s">
        <v>46</v>
      </c>
      <c r="H261" s="590" t="s">
        <v>46</v>
      </c>
      <c r="I261" s="590" t="s">
        <v>1094</v>
      </c>
      <c r="J261" s="590" t="s">
        <v>46</v>
      </c>
      <c r="K261" s="590" t="s">
        <v>46</v>
      </c>
      <c r="L261" s="590" t="s">
        <v>46</v>
      </c>
      <c r="M261" s="590" t="s">
        <v>46</v>
      </c>
      <c r="N261" s="590" t="s">
        <v>46</v>
      </c>
      <c r="O261" s="590" t="s">
        <v>46</v>
      </c>
      <c r="P261" s="590" t="s">
        <v>46</v>
      </c>
      <c r="Q261" s="590" t="s">
        <v>46</v>
      </c>
      <c r="R261" s="590" t="s">
        <v>46</v>
      </c>
      <c r="S261" s="590" t="s">
        <v>46</v>
      </c>
      <c r="U261" s="590" t="s">
        <v>46</v>
      </c>
      <c r="V261" s="590" t="s">
        <v>46</v>
      </c>
      <c r="X261" s="590" t="s">
        <v>46</v>
      </c>
      <c r="Y261" s="590" t="s">
        <v>46</v>
      </c>
      <c r="Z261" s="590" t="s">
        <v>46</v>
      </c>
      <c r="AA261" s="590" t="s">
        <v>46</v>
      </c>
      <c r="AB261" s="590" t="s">
        <v>46</v>
      </c>
      <c r="AC261" s="590" t="s">
        <v>1094</v>
      </c>
      <c r="AD261" s="590" t="s">
        <v>46</v>
      </c>
      <c r="AE261" s="590" t="s">
        <v>46</v>
      </c>
      <c r="AF261" s="590" t="s">
        <v>46</v>
      </c>
      <c r="AG261" s="590" t="s">
        <v>46</v>
      </c>
      <c r="AH261" s="590" t="s">
        <v>46</v>
      </c>
      <c r="AI261" s="590" t="s">
        <v>46</v>
      </c>
      <c r="AJ261" s="590" t="s">
        <v>47</v>
      </c>
      <c r="AK261" s="590" t="s">
        <v>46</v>
      </c>
      <c r="AL261" s="590" t="s">
        <v>46</v>
      </c>
      <c r="AM261" s="590" t="s">
        <v>46</v>
      </c>
      <c r="AN261" s="590" t="s">
        <v>46</v>
      </c>
      <c r="AO261" s="590" t="s">
        <v>46</v>
      </c>
      <c r="AP261" s="590" t="s">
        <v>46</v>
      </c>
      <c r="AQ261" s="590" t="s">
        <v>46</v>
      </c>
      <c r="AR261" s="590" t="s">
        <v>1094</v>
      </c>
      <c r="AS261" s="590" t="s">
        <v>46</v>
      </c>
      <c r="AT261" s="590" t="s">
        <v>46</v>
      </c>
      <c r="AU261" s="590" t="s">
        <v>46</v>
      </c>
      <c r="AV261" s="590" t="s">
        <v>46</v>
      </c>
      <c r="AW261" s="590" t="s">
        <v>46</v>
      </c>
      <c r="AX261" s="590" t="s">
        <v>46</v>
      </c>
      <c r="AZ261" s="590" t="s">
        <v>46</v>
      </c>
      <c r="BA261" s="590" t="s">
        <v>46</v>
      </c>
      <c r="BB261" s="590" t="s">
        <v>46</v>
      </c>
      <c r="BC261" s="590" t="s">
        <v>46</v>
      </c>
      <c r="BD261" s="590" t="s">
        <v>46</v>
      </c>
      <c r="BE261" s="590" t="s">
        <v>46</v>
      </c>
      <c r="BF261" s="590" t="s">
        <v>46</v>
      </c>
      <c r="BG261" s="590" t="s">
        <v>46</v>
      </c>
      <c r="BH261" s="590" t="s">
        <v>46</v>
      </c>
      <c r="BI261" s="590" t="s">
        <v>46</v>
      </c>
      <c r="BJ261" s="590" t="s">
        <v>46</v>
      </c>
      <c r="BK261" s="590" t="s">
        <v>46</v>
      </c>
      <c r="BL261" s="590" t="s">
        <v>46</v>
      </c>
      <c r="BM261" s="590" t="s">
        <v>46</v>
      </c>
      <c r="BN261" s="590" t="s">
        <v>46</v>
      </c>
      <c r="BO261" s="590" t="s">
        <v>46</v>
      </c>
      <c r="BP261" s="590" t="s">
        <v>46</v>
      </c>
      <c r="BQ261" s="590" t="s">
        <v>46</v>
      </c>
      <c r="BR261" s="590" t="s">
        <v>46</v>
      </c>
      <c r="BS261" s="590" t="s">
        <v>46</v>
      </c>
      <c r="BT261" s="590" t="s">
        <v>46</v>
      </c>
      <c r="BU261" s="590" t="s">
        <v>46</v>
      </c>
      <c r="BV261" s="590" t="s">
        <v>46</v>
      </c>
      <c r="BW261" s="590" t="s">
        <v>46</v>
      </c>
      <c r="BX261" s="590" t="s">
        <v>47</v>
      </c>
      <c r="BY261" s="590" t="s">
        <v>46</v>
      </c>
      <c r="BZ261" s="590" t="s">
        <v>46</v>
      </c>
      <c r="CA261" s="590" t="s">
        <v>46</v>
      </c>
      <c r="CB261" s="590" t="s">
        <v>46</v>
      </c>
      <c r="CC261" s="590" t="s">
        <v>46</v>
      </c>
      <c r="CD261" s="590" t="s">
        <v>46</v>
      </c>
      <c r="CE261" s="590" t="s">
        <v>46</v>
      </c>
      <c r="CF261" s="590" t="s">
        <v>46</v>
      </c>
      <c r="CG261" s="590" t="s">
        <v>46</v>
      </c>
      <c r="CH261" s="590" t="s">
        <v>47</v>
      </c>
      <c r="CI261" s="590" t="s">
        <v>46</v>
      </c>
      <c r="CJ261" s="590" t="s">
        <v>46</v>
      </c>
      <c r="CK261" s="590" t="s">
        <v>46</v>
      </c>
      <c r="CL261" s="590" t="s">
        <v>46</v>
      </c>
      <c r="CM261" s="590" t="s">
        <v>46</v>
      </c>
      <c r="CN261" s="590" t="s">
        <v>46</v>
      </c>
      <c r="CO261" s="590" t="s">
        <v>46</v>
      </c>
      <c r="CP261" s="590" t="s">
        <v>46</v>
      </c>
      <c r="CQ261" s="590" t="s">
        <v>46</v>
      </c>
      <c r="CR261" s="590" t="s">
        <v>46</v>
      </c>
      <c r="CS261" s="590" t="s">
        <v>46</v>
      </c>
      <c r="CT261" s="590" t="s">
        <v>46</v>
      </c>
      <c r="CU261" s="590" t="s">
        <v>46</v>
      </c>
      <c r="CV261" s="590" t="s">
        <v>46</v>
      </c>
      <c r="CW261" s="590" t="s">
        <v>46</v>
      </c>
      <c r="CX261" s="590" t="s">
        <v>46</v>
      </c>
      <c r="CY261" s="590" t="s">
        <v>46</v>
      </c>
    </row>
    <row r="262" spans="1:103" s="585" customFormat="1" x14ac:dyDescent="0.3">
      <c r="A262" s="584">
        <v>959</v>
      </c>
      <c r="B262" s="585" t="s">
        <v>993</v>
      </c>
      <c r="D262" s="585">
        <v>2</v>
      </c>
      <c r="E262" s="585">
        <v>2</v>
      </c>
      <c r="F262" s="585">
        <v>2</v>
      </c>
      <c r="H262" s="585">
        <v>2</v>
      </c>
      <c r="I262" s="585">
        <v>2</v>
      </c>
      <c r="J262" s="585">
        <v>2</v>
      </c>
      <c r="K262" s="585">
        <v>3</v>
      </c>
      <c r="L262" s="585">
        <v>2</v>
      </c>
      <c r="M262" s="585">
        <v>2</v>
      </c>
      <c r="N262" s="585">
        <v>2</v>
      </c>
      <c r="O262" s="585">
        <v>2</v>
      </c>
      <c r="P262" s="585">
        <v>2</v>
      </c>
      <c r="Q262" s="585">
        <v>2</v>
      </c>
      <c r="R262" s="585">
        <v>2</v>
      </c>
      <c r="S262" s="585">
        <v>3</v>
      </c>
      <c r="U262" s="585">
        <v>2</v>
      </c>
      <c r="V262" s="585">
        <v>2</v>
      </c>
      <c r="X262" s="585">
        <v>3</v>
      </c>
      <c r="Y262" s="585">
        <v>2</v>
      </c>
      <c r="Z262" s="585">
        <v>2</v>
      </c>
      <c r="AA262" s="585">
        <v>2</v>
      </c>
      <c r="AB262" s="585">
        <v>2</v>
      </c>
      <c r="AC262" s="585">
        <v>2</v>
      </c>
      <c r="AD262" s="585">
        <v>2</v>
      </c>
      <c r="AE262" s="585">
        <v>2</v>
      </c>
      <c r="AF262" s="585">
        <v>2</v>
      </c>
      <c r="AG262" s="585">
        <v>2</v>
      </c>
      <c r="AH262" s="585">
        <v>3</v>
      </c>
      <c r="AI262" s="585">
        <v>2</v>
      </c>
      <c r="AJ262" s="585">
        <v>2</v>
      </c>
      <c r="AK262" s="585">
        <v>2</v>
      </c>
      <c r="AL262" s="585">
        <v>3</v>
      </c>
      <c r="AM262" s="585">
        <v>2</v>
      </c>
      <c r="AN262" s="585">
        <v>2</v>
      </c>
      <c r="AO262" s="585">
        <v>2</v>
      </c>
      <c r="AP262" s="585">
        <v>2</v>
      </c>
      <c r="AQ262" s="585">
        <v>2</v>
      </c>
      <c r="AR262" s="585">
        <v>2</v>
      </c>
      <c r="AS262" s="585">
        <v>2</v>
      </c>
      <c r="AT262" s="585">
        <v>2</v>
      </c>
      <c r="AU262" s="585">
        <v>2</v>
      </c>
      <c r="AV262" s="585">
        <v>2</v>
      </c>
      <c r="AW262" s="585">
        <v>2</v>
      </c>
      <c r="AX262" s="585">
        <v>2</v>
      </c>
      <c r="AZ262" s="585">
        <v>2</v>
      </c>
      <c r="BA262" s="585">
        <v>2</v>
      </c>
      <c r="BB262" s="585">
        <v>2</v>
      </c>
      <c r="BC262" s="585">
        <v>2</v>
      </c>
      <c r="BD262" s="585">
        <v>3</v>
      </c>
      <c r="BE262" s="585">
        <v>2</v>
      </c>
      <c r="BF262" s="585">
        <v>2</v>
      </c>
      <c r="BG262" s="585">
        <v>2</v>
      </c>
      <c r="BH262" s="585">
        <v>2</v>
      </c>
      <c r="BI262" s="585">
        <v>2</v>
      </c>
      <c r="BJ262" s="585">
        <v>2</v>
      </c>
      <c r="BK262" s="585">
        <v>2</v>
      </c>
      <c r="BL262" s="585">
        <v>3</v>
      </c>
      <c r="BM262" s="585">
        <v>2</v>
      </c>
      <c r="BN262" s="585">
        <v>2</v>
      </c>
      <c r="BO262" s="585">
        <v>2</v>
      </c>
      <c r="BP262" s="585">
        <v>3</v>
      </c>
      <c r="BQ262" s="585">
        <v>2</v>
      </c>
      <c r="BR262" s="585">
        <v>2</v>
      </c>
      <c r="BS262" s="585">
        <v>2</v>
      </c>
      <c r="BT262" s="585">
        <v>2</v>
      </c>
      <c r="BU262" s="585">
        <v>2</v>
      </c>
      <c r="BV262" s="585">
        <v>2</v>
      </c>
      <c r="BW262" s="585">
        <v>2</v>
      </c>
      <c r="BX262" s="585">
        <v>2</v>
      </c>
      <c r="BY262" s="585">
        <v>2</v>
      </c>
      <c r="BZ262" s="585">
        <v>2</v>
      </c>
      <c r="CA262" s="585">
        <v>2</v>
      </c>
      <c r="CB262" s="585">
        <v>2</v>
      </c>
      <c r="CC262" s="585">
        <v>2</v>
      </c>
      <c r="CD262" s="585">
        <v>2</v>
      </c>
      <c r="CE262" s="585">
        <v>2</v>
      </c>
      <c r="CF262" s="585">
        <v>2</v>
      </c>
      <c r="CG262" s="585">
        <v>2</v>
      </c>
      <c r="CH262" s="585">
        <v>2</v>
      </c>
      <c r="CI262" s="585">
        <v>2</v>
      </c>
      <c r="CJ262" s="585">
        <v>2</v>
      </c>
      <c r="CK262" s="585">
        <v>2</v>
      </c>
      <c r="CL262" s="585">
        <v>2</v>
      </c>
      <c r="CM262" s="585">
        <v>2</v>
      </c>
      <c r="CN262" s="585">
        <v>2</v>
      </c>
      <c r="CO262" s="585">
        <v>2</v>
      </c>
      <c r="CP262" s="585">
        <v>2</v>
      </c>
      <c r="CQ262" s="585">
        <v>2</v>
      </c>
      <c r="CR262" s="585">
        <v>2</v>
      </c>
      <c r="CS262" s="585">
        <v>2</v>
      </c>
      <c r="CT262" s="585">
        <v>2</v>
      </c>
      <c r="CU262" s="585">
        <v>2</v>
      </c>
      <c r="CV262" s="585">
        <v>2</v>
      </c>
      <c r="CW262" s="585">
        <v>2</v>
      </c>
      <c r="CX262" s="585">
        <v>2</v>
      </c>
      <c r="CY262" s="585">
        <v>2</v>
      </c>
    </row>
    <row r="263" spans="1:103" s="590" customFormat="1" x14ac:dyDescent="0.3">
      <c r="A263" s="589">
        <v>960</v>
      </c>
      <c r="B263" s="590" t="s">
        <v>994</v>
      </c>
      <c r="D263" s="590" t="s">
        <v>1746</v>
      </c>
      <c r="E263" s="590" t="s">
        <v>1747</v>
      </c>
      <c r="F263" s="590" t="s">
        <v>1748</v>
      </c>
      <c r="H263" s="590" t="s">
        <v>1749</v>
      </c>
      <c r="I263" s="590" t="s">
        <v>1750</v>
      </c>
      <c r="J263" s="590" t="s">
        <v>1751</v>
      </c>
      <c r="K263" s="590" t="s">
        <v>1752</v>
      </c>
      <c r="L263" s="590" t="s">
        <v>1753</v>
      </c>
      <c r="M263" s="590" t="s">
        <v>1754</v>
      </c>
      <c r="N263" s="590" t="s">
        <v>1755</v>
      </c>
      <c r="O263" s="590" t="s">
        <v>1756</v>
      </c>
      <c r="P263" s="590" t="s">
        <v>1757</v>
      </c>
      <c r="Q263" s="590" t="s">
        <v>1758</v>
      </c>
      <c r="R263" s="590" t="s">
        <v>1759</v>
      </c>
      <c r="S263" s="590" t="s">
        <v>1760</v>
      </c>
      <c r="U263" s="590" t="s">
        <v>1761</v>
      </c>
      <c r="V263" s="590" t="s">
        <v>1762</v>
      </c>
      <c r="X263" s="590" t="s">
        <v>1763</v>
      </c>
      <c r="Y263" s="590" t="s">
        <v>1764</v>
      </c>
      <c r="Z263" s="590" t="s">
        <v>1765</v>
      </c>
      <c r="AA263" s="590" t="s">
        <v>1766</v>
      </c>
      <c r="AB263" s="590" t="s">
        <v>1767</v>
      </c>
      <c r="AC263" s="590" t="s">
        <v>1768</v>
      </c>
      <c r="AD263" s="590" t="s">
        <v>1769</v>
      </c>
      <c r="AE263" s="590" t="s">
        <v>1770</v>
      </c>
      <c r="AF263" s="590" t="s">
        <v>1771</v>
      </c>
      <c r="AG263" s="590" t="s">
        <v>1772</v>
      </c>
      <c r="AH263" s="590" t="s">
        <v>1773</v>
      </c>
      <c r="AI263" s="590" t="s">
        <v>1774</v>
      </c>
      <c r="AJ263" s="590" t="s">
        <v>1775</v>
      </c>
      <c r="AK263" s="590" t="s">
        <v>1776</v>
      </c>
      <c r="AL263" s="590" t="s">
        <v>1777</v>
      </c>
      <c r="AM263" s="590" t="s">
        <v>1778</v>
      </c>
      <c r="AN263" s="590" t="s">
        <v>1779</v>
      </c>
      <c r="AO263" s="590" t="s">
        <v>1780</v>
      </c>
      <c r="AP263" s="590" t="s">
        <v>1781</v>
      </c>
      <c r="AQ263" s="590" t="s">
        <v>1782</v>
      </c>
      <c r="AR263" s="590" t="s">
        <v>1783</v>
      </c>
      <c r="AS263" s="590" t="s">
        <v>1784</v>
      </c>
      <c r="AT263" s="590" t="s">
        <v>1785</v>
      </c>
      <c r="AU263" s="590" t="s">
        <v>1786</v>
      </c>
      <c r="AV263" s="590" t="s">
        <v>1787</v>
      </c>
      <c r="AW263" s="590" t="s">
        <v>1788</v>
      </c>
      <c r="AX263" s="590" t="s">
        <v>1789</v>
      </c>
      <c r="AZ263" s="590" t="s">
        <v>1790</v>
      </c>
      <c r="BA263" s="590" t="s">
        <v>1791</v>
      </c>
      <c r="BB263" s="590" t="s">
        <v>1792</v>
      </c>
      <c r="BC263" s="590" t="s">
        <v>1793</v>
      </c>
      <c r="BD263" s="590" t="s">
        <v>1794</v>
      </c>
      <c r="BE263" s="590" t="s">
        <v>1795</v>
      </c>
      <c r="BF263" s="590" t="s">
        <v>1796</v>
      </c>
      <c r="BG263" s="590" t="s">
        <v>1797</v>
      </c>
      <c r="BH263" s="590" t="s">
        <v>1798</v>
      </c>
      <c r="BI263" s="590" t="s">
        <v>1799</v>
      </c>
      <c r="BJ263" s="590" t="s">
        <v>1800</v>
      </c>
      <c r="BK263" s="590" t="s">
        <v>1801</v>
      </c>
      <c r="BL263" s="590" t="s">
        <v>1802</v>
      </c>
      <c r="BM263" s="590" t="s">
        <v>1803</v>
      </c>
      <c r="BN263" s="590" t="s">
        <v>1804</v>
      </c>
      <c r="BO263" s="590" t="s">
        <v>1805</v>
      </c>
      <c r="BP263" s="590" t="s">
        <v>1806</v>
      </c>
      <c r="BQ263" s="590" t="s">
        <v>2504</v>
      </c>
      <c r="BR263" s="590" t="s">
        <v>1807</v>
      </c>
      <c r="BS263" s="590" t="s">
        <v>1808</v>
      </c>
      <c r="BT263" s="590" t="s">
        <v>1809</v>
      </c>
      <c r="BU263" s="590" t="s">
        <v>1810</v>
      </c>
      <c r="BV263" s="590" t="s">
        <v>1811</v>
      </c>
      <c r="BW263" s="590" t="s">
        <v>1812</v>
      </c>
      <c r="BX263" s="590" t="s">
        <v>1813</v>
      </c>
      <c r="BY263" s="590" t="s">
        <v>1814</v>
      </c>
      <c r="BZ263" s="590" t="s">
        <v>1815</v>
      </c>
      <c r="CA263" s="590" t="s">
        <v>1816</v>
      </c>
      <c r="CB263" s="590" t="s">
        <v>1817</v>
      </c>
      <c r="CC263" s="590" t="s">
        <v>1818</v>
      </c>
      <c r="CD263" s="590" t="s">
        <v>1819</v>
      </c>
      <c r="CE263" s="590" t="s">
        <v>1820</v>
      </c>
      <c r="CF263" s="590" t="s">
        <v>1821</v>
      </c>
      <c r="CG263" s="590" t="s">
        <v>1822</v>
      </c>
      <c r="CH263" s="590" t="s">
        <v>1823</v>
      </c>
      <c r="CI263" s="590" t="s">
        <v>1824</v>
      </c>
      <c r="CJ263" s="590" t="s">
        <v>1825</v>
      </c>
      <c r="CK263" s="590" t="s">
        <v>1826</v>
      </c>
      <c r="CL263" s="590" t="s">
        <v>1827</v>
      </c>
      <c r="CM263" s="590" t="s">
        <v>1828</v>
      </c>
      <c r="CN263" s="590" t="s">
        <v>1829</v>
      </c>
      <c r="CO263" s="590" t="s">
        <v>1830</v>
      </c>
      <c r="CP263" s="590" t="s">
        <v>1831</v>
      </c>
      <c r="CQ263" s="590" t="s">
        <v>1832</v>
      </c>
      <c r="CR263" s="590" t="s">
        <v>1833</v>
      </c>
      <c r="CS263" s="590" t="s">
        <v>1834</v>
      </c>
      <c r="CT263" s="590" t="s">
        <v>1159</v>
      </c>
      <c r="CU263" s="590" t="s">
        <v>1835</v>
      </c>
      <c r="CV263" s="590" t="s">
        <v>1836</v>
      </c>
      <c r="CW263" s="590" t="s">
        <v>1837</v>
      </c>
      <c r="CX263" s="590" t="s">
        <v>1838</v>
      </c>
      <c r="CY263" s="590" t="s">
        <v>1839</v>
      </c>
    </row>
    <row r="264" spans="1:103" s="590" customFormat="1" x14ac:dyDescent="0.3">
      <c r="A264" s="589">
        <v>962</v>
      </c>
      <c r="B264" s="590" t="s">
        <v>995</v>
      </c>
      <c r="D264" s="590" t="s">
        <v>997</v>
      </c>
      <c r="E264" s="590" t="s">
        <v>996</v>
      </c>
      <c r="F264" s="590" t="s">
        <v>997</v>
      </c>
      <c r="H264" s="590" t="s">
        <v>998</v>
      </c>
      <c r="I264" s="590" t="s">
        <v>997</v>
      </c>
      <c r="J264" s="590" t="s">
        <v>996</v>
      </c>
      <c r="K264" s="590" t="s">
        <v>996</v>
      </c>
      <c r="L264" s="590" t="s">
        <v>998</v>
      </c>
      <c r="M264" s="590" t="s">
        <v>1840</v>
      </c>
      <c r="N264" s="590" t="s">
        <v>1841</v>
      </c>
      <c r="O264" s="590" t="s">
        <v>1842</v>
      </c>
      <c r="P264" s="590" t="s">
        <v>996</v>
      </c>
      <c r="Q264" s="590" t="s">
        <v>996</v>
      </c>
      <c r="R264" s="590" t="s">
        <v>997</v>
      </c>
      <c r="S264" s="590" t="s">
        <v>1843</v>
      </c>
      <c r="U264" s="590" t="s">
        <v>1844</v>
      </c>
      <c r="V264" s="590" t="s">
        <v>997</v>
      </c>
      <c r="X264" s="590" t="s">
        <v>997</v>
      </c>
      <c r="Y264" s="590" t="s">
        <v>997</v>
      </c>
      <c r="Z264" s="590" t="s">
        <v>996</v>
      </c>
      <c r="AA264" s="590" t="s">
        <v>996</v>
      </c>
      <c r="AB264" s="590" t="s">
        <v>996</v>
      </c>
      <c r="AC264" s="590" t="s">
        <v>1845</v>
      </c>
      <c r="AD264" s="590" t="s">
        <v>997</v>
      </c>
      <c r="AE264" s="590" t="s">
        <v>1842</v>
      </c>
      <c r="AF264" s="590" t="s">
        <v>996</v>
      </c>
      <c r="AG264" s="590" t="s">
        <v>1846</v>
      </c>
      <c r="AH264" s="590" t="s">
        <v>997</v>
      </c>
      <c r="AI264" s="590" t="s">
        <v>1110</v>
      </c>
      <c r="AJ264" s="590" t="s">
        <v>996</v>
      </c>
      <c r="AK264" s="590" t="s">
        <v>1110</v>
      </c>
      <c r="AL264" s="590" t="s">
        <v>997</v>
      </c>
      <c r="AM264" s="590" t="s">
        <v>1109</v>
      </c>
      <c r="AN264" s="590" t="s">
        <v>996</v>
      </c>
      <c r="AO264" s="590" t="s">
        <v>997</v>
      </c>
      <c r="AP264" s="590" t="s">
        <v>996</v>
      </c>
      <c r="AQ264" s="590" t="s">
        <v>997</v>
      </c>
      <c r="AR264" s="590" t="s">
        <v>996</v>
      </c>
      <c r="AS264" s="590" t="s">
        <v>996</v>
      </c>
      <c r="AT264" s="590" t="s">
        <v>996</v>
      </c>
      <c r="AU264" s="590" t="s">
        <v>996</v>
      </c>
      <c r="AV264" s="590" t="s">
        <v>996</v>
      </c>
      <c r="AW264" s="590" t="s">
        <v>1847</v>
      </c>
      <c r="AX264" s="590" t="s">
        <v>996</v>
      </c>
      <c r="AZ264" s="590" t="s">
        <v>996</v>
      </c>
      <c r="BA264" s="590" t="s">
        <v>1848</v>
      </c>
      <c r="BB264" s="590" t="s">
        <v>1849</v>
      </c>
      <c r="BC264" s="590" t="s">
        <v>997</v>
      </c>
      <c r="BD264" s="590" t="s">
        <v>1850</v>
      </c>
      <c r="BE264" s="590" t="s">
        <v>998</v>
      </c>
      <c r="BF264" s="590" t="s">
        <v>996</v>
      </c>
      <c r="BG264" s="590" t="s">
        <v>996</v>
      </c>
      <c r="BH264" s="590" t="s">
        <v>1851</v>
      </c>
      <c r="BI264" s="590" t="s">
        <v>1852</v>
      </c>
      <c r="BJ264" s="590" t="s">
        <v>997</v>
      </c>
      <c r="BK264" s="590" t="s">
        <v>1110</v>
      </c>
      <c r="BL264" s="590" t="s">
        <v>997</v>
      </c>
      <c r="BM264" s="590" t="s">
        <v>996</v>
      </c>
      <c r="BN264" s="590" t="s">
        <v>996</v>
      </c>
      <c r="BO264" s="590" t="s">
        <v>997</v>
      </c>
      <c r="BP264" s="590" t="s">
        <v>1110</v>
      </c>
      <c r="BQ264" s="590" t="s">
        <v>998</v>
      </c>
      <c r="BR264" s="590" t="s">
        <v>997</v>
      </c>
      <c r="BS264" s="590" t="s">
        <v>1853</v>
      </c>
      <c r="BT264" s="590" t="s">
        <v>997</v>
      </c>
      <c r="BU264" s="590" t="s">
        <v>997</v>
      </c>
      <c r="BV264" s="590" t="s">
        <v>996</v>
      </c>
      <c r="BW264" s="590" t="s">
        <v>997</v>
      </c>
      <c r="BX264" s="590" t="s">
        <v>996</v>
      </c>
      <c r="BY264" s="590" t="s">
        <v>1110</v>
      </c>
      <c r="BZ264" s="590" t="s">
        <v>997</v>
      </c>
      <c r="CA264" s="590" t="s">
        <v>1854</v>
      </c>
      <c r="CB264" s="590" t="s">
        <v>996</v>
      </c>
      <c r="CC264" s="590" t="s">
        <v>996</v>
      </c>
      <c r="CD264" s="590" t="s">
        <v>1855</v>
      </c>
      <c r="CE264" s="590" t="s">
        <v>997</v>
      </c>
      <c r="CF264" s="590" t="s">
        <v>996</v>
      </c>
      <c r="CG264" s="590" t="s">
        <v>997</v>
      </c>
      <c r="CH264" s="590" t="s">
        <v>997</v>
      </c>
      <c r="CI264" s="590" t="s">
        <v>996</v>
      </c>
      <c r="CJ264" s="590" t="s">
        <v>996</v>
      </c>
      <c r="CK264" s="590" t="s">
        <v>996</v>
      </c>
      <c r="CL264" s="590" t="s">
        <v>997</v>
      </c>
      <c r="CM264" s="590" t="s">
        <v>996</v>
      </c>
      <c r="CN264" s="590" t="s">
        <v>1856</v>
      </c>
      <c r="CO264" s="590" t="s">
        <v>996</v>
      </c>
      <c r="CP264" s="590" t="s">
        <v>996</v>
      </c>
      <c r="CQ264" s="590" t="s">
        <v>1848</v>
      </c>
      <c r="CR264" s="590" t="s">
        <v>997</v>
      </c>
      <c r="CS264" s="590" t="s">
        <v>997</v>
      </c>
      <c r="CT264" s="590" t="s">
        <v>996</v>
      </c>
      <c r="CU264" s="590" t="s">
        <v>997</v>
      </c>
      <c r="CV264" s="590" t="s">
        <v>997</v>
      </c>
      <c r="CW264" s="590" t="s">
        <v>996</v>
      </c>
      <c r="CX264" s="590" t="s">
        <v>997</v>
      </c>
      <c r="CY264" s="590" t="s">
        <v>996</v>
      </c>
    </row>
    <row r="265" spans="1:103" s="590" customFormat="1" x14ac:dyDescent="0.3">
      <c r="A265" s="589">
        <v>964</v>
      </c>
      <c r="B265" s="590" t="s">
        <v>999</v>
      </c>
      <c r="D265" s="590" t="s">
        <v>1857</v>
      </c>
      <c r="E265" s="590" t="s">
        <v>1119</v>
      </c>
      <c r="F265" s="590" t="s">
        <v>1010</v>
      </c>
      <c r="H265" s="590" t="s">
        <v>1858</v>
      </c>
      <c r="I265" s="590" t="s">
        <v>1859</v>
      </c>
      <c r="J265" s="590" t="s">
        <v>1009</v>
      </c>
      <c r="K265" s="590" t="s">
        <v>1001</v>
      </c>
      <c r="L265" s="590" t="s">
        <v>1860</v>
      </c>
      <c r="M265" s="590" t="s">
        <v>1113</v>
      </c>
      <c r="N265" s="590" t="s">
        <v>1005</v>
      </c>
      <c r="O265" s="590" t="s">
        <v>1861</v>
      </c>
      <c r="P265" s="590" t="s">
        <v>1007</v>
      </c>
      <c r="Q265" s="590" t="s">
        <v>1000</v>
      </c>
      <c r="R265" s="590" t="s">
        <v>1001</v>
      </c>
      <c r="S265" s="590" t="s">
        <v>1026</v>
      </c>
      <c r="U265" s="590" t="s">
        <v>1004</v>
      </c>
      <c r="V265" s="590" t="s">
        <v>1224</v>
      </c>
      <c r="X265" s="590" t="s">
        <v>1032</v>
      </c>
      <c r="Y265" s="590" t="s">
        <v>1025</v>
      </c>
      <c r="Z265" s="590" t="s">
        <v>1111</v>
      </c>
      <c r="AA265" s="590" t="s">
        <v>1136</v>
      </c>
      <c r="AB265" s="590" t="s">
        <v>1010</v>
      </c>
      <c r="AC265" s="590" t="s">
        <v>1862</v>
      </c>
      <c r="AD265" s="590" t="s">
        <v>1863</v>
      </c>
      <c r="AE265" s="590" t="s">
        <v>1007</v>
      </c>
      <c r="AF265" s="590" t="s">
        <v>1116</v>
      </c>
      <c r="AG265" s="590" t="s">
        <v>1001</v>
      </c>
      <c r="AH265" s="590" t="s">
        <v>1027</v>
      </c>
      <c r="AI265" s="590" t="s">
        <v>1116</v>
      </c>
      <c r="AJ265" s="590" t="s">
        <v>1864</v>
      </c>
      <c r="AK265" s="590" t="s">
        <v>1865</v>
      </c>
      <c r="AL265" s="590" t="s">
        <v>1010</v>
      </c>
      <c r="AM265" s="590" t="s">
        <v>1004</v>
      </c>
      <c r="AN265" s="590" t="s">
        <v>1025</v>
      </c>
      <c r="AO265" s="590" t="s">
        <v>1866</v>
      </c>
      <c r="AP265" s="590" t="s">
        <v>1008</v>
      </c>
      <c r="AQ265" s="590" t="s">
        <v>1115</v>
      </c>
      <c r="AR265" s="590" t="s">
        <v>1865</v>
      </c>
      <c r="AS265" s="590" t="s">
        <v>1001</v>
      </c>
      <c r="AT265" s="590" t="s">
        <v>1007</v>
      </c>
      <c r="AU265" s="590" t="s">
        <v>1115</v>
      </c>
      <c r="AV265" s="590" t="s">
        <v>1000</v>
      </c>
      <c r="AW265" s="590" t="s">
        <v>1001</v>
      </c>
      <c r="AX265" s="590" t="s">
        <v>1012</v>
      </c>
      <c r="AZ265" s="590" t="s">
        <v>1867</v>
      </c>
      <c r="BA265" s="590" t="s">
        <v>1123</v>
      </c>
      <c r="BB265" s="590" t="s">
        <v>1862</v>
      </c>
      <c r="BC265" s="590" t="s">
        <v>1030</v>
      </c>
      <c r="BD265" s="590" t="s">
        <v>1868</v>
      </c>
      <c r="BE265" s="590" t="s">
        <v>1126</v>
      </c>
      <c r="BF265" s="590" t="s">
        <v>1025</v>
      </c>
      <c r="BG265" s="590" t="s">
        <v>1868</v>
      </c>
      <c r="BH265" s="590" t="s">
        <v>1858</v>
      </c>
      <c r="BI265" s="590" t="s">
        <v>1118</v>
      </c>
      <c r="BJ265" s="590" t="s">
        <v>1124</v>
      </c>
      <c r="BK265" s="590" t="s">
        <v>1869</v>
      </c>
      <c r="BL265" s="590" t="s">
        <v>1123</v>
      </c>
      <c r="BM265" s="590" t="s">
        <v>1869</v>
      </c>
      <c r="BN265" s="590" t="s">
        <v>1117</v>
      </c>
      <c r="BO265" s="590" t="s">
        <v>1002</v>
      </c>
      <c r="BP265" s="590" t="s">
        <v>1010</v>
      </c>
      <c r="BQ265" s="590" t="s">
        <v>2505</v>
      </c>
      <c r="BR265" s="590" t="s">
        <v>1002</v>
      </c>
      <c r="BS265" s="590" t="s">
        <v>1025</v>
      </c>
      <c r="BT265" s="590" t="s">
        <v>1868</v>
      </c>
      <c r="BU265" s="590" t="s">
        <v>1000</v>
      </c>
      <c r="BV265" s="590" t="s">
        <v>1870</v>
      </c>
      <c r="BW265" s="590" t="s">
        <v>1871</v>
      </c>
      <c r="BX265" s="590" t="s">
        <v>1002</v>
      </c>
      <c r="BY265" s="590" t="s">
        <v>1004</v>
      </c>
      <c r="BZ265" s="590" t="s">
        <v>1135</v>
      </c>
      <c r="CA265" s="590" t="s">
        <v>987</v>
      </c>
      <c r="CB265" s="590" t="s">
        <v>1011</v>
      </c>
      <c r="CC265" s="590" t="s">
        <v>1872</v>
      </c>
      <c r="CD265" s="590" t="s">
        <v>1112</v>
      </c>
      <c r="CE265" s="590" t="s">
        <v>1122</v>
      </c>
      <c r="CF265" s="590" t="s">
        <v>1001</v>
      </c>
      <c r="CG265" s="590" t="s">
        <v>1115</v>
      </c>
      <c r="CH265" s="590" t="s">
        <v>1869</v>
      </c>
      <c r="CI265" s="590" t="s">
        <v>1112</v>
      </c>
      <c r="CJ265" s="590" t="s">
        <v>1873</v>
      </c>
      <c r="CK265" s="590" t="s">
        <v>1120</v>
      </c>
      <c r="CL265" s="590" t="s">
        <v>1019</v>
      </c>
      <c r="CM265" s="590" t="s">
        <v>1131</v>
      </c>
      <c r="CN265" s="590" t="s">
        <v>1127</v>
      </c>
      <c r="CO265" s="590" t="s">
        <v>1224</v>
      </c>
      <c r="CP265" s="590" t="s">
        <v>1133</v>
      </c>
      <c r="CQ265" s="590" t="s">
        <v>1021</v>
      </c>
      <c r="CR265" s="590" t="s">
        <v>1006</v>
      </c>
      <c r="CS265" s="590" t="s">
        <v>1127</v>
      </c>
      <c r="CT265" s="590" t="s">
        <v>1003</v>
      </c>
      <c r="CU265" s="590" t="s">
        <v>1006</v>
      </c>
      <c r="CV265" s="590" t="s">
        <v>1868</v>
      </c>
      <c r="CW265" s="590" t="s">
        <v>1118</v>
      </c>
      <c r="CX265" s="590" t="s">
        <v>1117</v>
      </c>
      <c r="CY265" s="590" t="s">
        <v>1120</v>
      </c>
    </row>
    <row r="266" spans="1:103" s="585" customFormat="1" x14ac:dyDescent="0.3">
      <c r="A266" s="584">
        <v>965</v>
      </c>
      <c r="B266" s="585" t="s">
        <v>1013</v>
      </c>
      <c r="D266" s="585">
        <v>0</v>
      </c>
      <c r="E266" s="585">
        <v>0</v>
      </c>
      <c r="F266" s="585">
        <v>0</v>
      </c>
      <c r="H266" s="585">
        <v>0</v>
      </c>
      <c r="I266" s="585">
        <v>0</v>
      </c>
      <c r="J266" s="585">
        <v>0</v>
      </c>
      <c r="K266" s="585">
        <v>0</v>
      </c>
      <c r="L266" s="585">
        <v>0</v>
      </c>
      <c r="M266" s="585">
        <v>0</v>
      </c>
      <c r="O266" s="585">
        <v>0</v>
      </c>
      <c r="P266" s="585">
        <v>0</v>
      </c>
      <c r="Q266" s="585">
        <v>0</v>
      </c>
      <c r="R266" s="585">
        <v>0</v>
      </c>
      <c r="S266" s="585">
        <v>0</v>
      </c>
      <c r="U266" s="585">
        <v>0</v>
      </c>
      <c r="V266" s="585">
        <v>0</v>
      </c>
      <c r="X266" s="585">
        <v>0</v>
      </c>
      <c r="Y266" s="585">
        <v>0</v>
      </c>
      <c r="Z266" s="585">
        <v>0</v>
      </c>
      <c r="AA266" s="585">
        <v>0</v>
      </c>
      <c r="AB266" s="585">
        <v>0</v>
      </c>
      <c r="AC266" s="585">
        <v>0</v>
      </c>
      <c r="AD266" s="585">
        <v>0</v>
      </c>
      <c r="AE266" s="585">
        <v>0</v>
      </c>
      <c r="AF266" s="585">
        <v>0</v>
      </c>
      <c r="AG266" s="585">
        <v>0</v>
      </c>
      <c r="AH266" s="585">
        <v>0</v>
      </c>
      <c r="AI266" s="585">
        <v>0</v>
      </c>
      <c r="AJ266" s="585">
        <v>0</v>
      </c>
      <c r="AK266" s="585">
        <v>0</v>
      </c>
      <c r="AL266" s="585">
        <v>0</v>
      </c>
      <c r="AM266" s="585">
        <v>0</v>
      </c>
      <c r="AN266" s="585">
        <v>0</v>
      </c>
      <c r="AO266" s="585">
        <v>0</v>
      </c>
      <c r="AP266" s="585">
        <v>0</v>
      </c>
      <c r="AQ266" s="585">
        <v>0</v>
      </c>
      <c r="AR266" s="585">
        <v>0</v>
      </c>
      <c r="AS266" s="585">
        <v>0</v>
      </c>
      <c r="AT266" s="585">
        <v>0</v>
      </c>
      <c r="AU266" s="585">
        <v>0</v>
      </c>
      <c r="AV266" s="585">
        <v>0</v>
      </c>
      <c r="AW266" s="585">
        <v>0</v>
      </c>
      <c r="AX266" s="585">
        <v>0</v>
      </c>
      <c r="AZ266" s="585">
        <v>0</v>
      </c>
      <c r="BA266" s="585">
        <v>0</v>
      </c>
      <c r="BB266" s="585">
        <v>0</v>
      </c>
      <c r="BC266" s="585">
        <v>0</v>
      </c>
      <c r="BD266" s="585">
        <v>0</v>
      </c>
      <c r="BE266" s="585">
        <v>0</v>
      </c>
      <c r="BF266" s="585">
        <v>0</v>
      </c>
      <c r="BG266" s="585">
        <v>0</v>
      </c>
      <c r="BH266" s="585">
        <v>0</v>
      </c>
      <c r="BI266" s="585">
        <v>0</v>
      </c>
      <c r="BJ266" s="585">
        <v>0</v>
      </c>
      <c r="BK266" s="585">
        <v>0</v>
      </c>
      <c r="BL266" s="585">
        <v>0</v>
      </c>
      <c r="BM266" s="585">
        <v>0</v>
      </c>
      <c r="BN266" s="585">
        <v>0</v>
      </c>
      <c r="BO266" s="585">
        <v>0</v>
      </c>
      <c r="BP266" s="585">
        <v>0</v>
      </c>
      <c r="BQ266" s="585">
        <v>0</v>
      </c>
      <c r="BR266" s="585">
        <v>0</v>
      </c>
      <c r="BS266" s="585">
        <v>0</v>
      </c>
      <c r="BT266" s="585">
        <v>0</v>
      </c>
      <c r="BU266" s="585">
        <v>0</v>
      </c>
      <c r="BV266" s="585">
        <v>0</v>
      </c>
      <c r="BW266" s="585">
        <v>0</v>
      </c>
      <c r="BX266" s="585">
        <v>0</v>
      </c>
      <c r="BY266" s="585">
        <v>0</v>
      </c>
      <c r="BZ266" s="585">
        <v>0</v>
      </c>
      <c r="CA266" s="585">
        <v>0</v>
      </c>
      <c r="CB266" s="585">
        <v>0</v>
      </c>
      <c r="CC266" s="585">
        <v>0</v>
      </c>
      <c r="CD266" s="585">
        <v>0</v>
      </c>
      <c r="CE266" s="585">
        <v>0</v>
      </c>
      <c r="CF266" s="585">
        <v>0</v>
      </c>
      <c r="CG266" s="585">
        <v>0</v>
      </c>
      <c r="CH266" s="585">
        <v>0</v>
      </c>
      <c r="CI266" s="585">
        <v>0</v>
      </c>
      <c r="CJ266" s="585">
        <v>0</v>
      </c>
      <c r="CK266" s="585">
        <v>0</v>
      </c>
      <c r="CL266" s="585">
        <v>0</v>
      </c>
      <c r="CM266" s="585">
        <v>0</v>
      </c>
      <c r="CN266" s="585">
        <v>0</v>
      </c>
      <c r="CO266" s="585">
        <v>0</v>
      </c>
      <c r="CP266" s="585">
        <v>0</v>
      </c>
      <c r="CQ266" s="585">
        <v>0</v>
      </c>
      <c r="CR266" s="585">
        <v>0</v>
      </c>
      <c r="CS266" s="585">
        <v>0</v>
      </c>
      <c r="CT266" s="585">
        <v>0</v>
      </c>
      <c r="CU266" s="585">
        <v>0</v>
      </c>
      <c r="CV266" s="585">
        <v>0</v>
      </c>
      <c r="CW266" s="585">
        <v>0</v>
      </c>
      <c r="CX266" s="585">
        <v>0</v>
      </c>
      <c r="CY266" s="585">
        <v>0</v>
      </c>
    </row>
    <row r="267" spans="1:103" s="590" customFormat="1" x14ac:dyDescent="0.3">
      <c r="A267" s="589">
        <v>966</v>
      </c>
      <c r="B267" s="590" t="s">
        <v>1014</v>
      </c>
      <c r="D267" s="590" t="s">
        <v>1874</v>
      </c>
      <c r="E267" s="590" t="s">
        <v>1875</v>
      </c>
      <c r="F267" s="590" t="s">
        <v>1876</v>
      </c>
      <c r="H267" s="590" t="s">
        <v>1877</v>
      </c>
      <c r="I267" s="590" t="s">
        <v>1878</v>
      </c>
      <c r="J267" s="590" t="s">
        <v>1879</v>
      </c>
      <c r="K267" s="590" t="s">
        <v>1880</v>
      </c>
      <c r="L267" s="590" t="s">
        <v>1881</v>
      </c>
      <c r="M267" s="590" t="s">
        <v>1882</v>
      </c>
      <c r="N267" s="590" t="s">
        <v>1883</v>
      </c>
      <c r="O267" s="590" t="s">
        <v>1884</v>
      </c>
      <c r="P267" s="590" t="s">
        <v>1885</v>
      </c>
      <c r="Q267" s="590" t="s">
        <v>1886</v>
      </c>
      <c r="R267" s="590" t="s">
        <v>1887</v>
      </c>
      <c r="S267" s="590" t="s">
        <v>1888</v>
      </c>
      <c r="U267" s="590" t="s">
        <v>1889</v>
      </c>
      <c r="V267" s="590" t="s">
        <v>1890</v>
      </c>
      <c r="X267" s="590" t="s">
        <v>1891</v>
      </c>
      <c r="Y267" s="590" t="s">
        <v>1892</v>
      </c>
      <c r="Z267" s="590" t="s">
        <v>1893</v>
      </c>
      <c r="AA267" s="590" t="s">
        <v>1894</v>
      </c>
      <c r="AB267" s="590" t="s">
        <v>1895</v>
      </c>
      <c r="AC267" s="590" t="s">
        <v>1896</v>
      </c>
      <c r="AD267" s="590" t="s">
        <v>1897</v>
      </c>
      <c r="AE267" s="590" t="s">
        <v>1898</v>
      </c>
      <c r="AF267" s="590" t="s">
        <v>1899</v>
      </c>
      <c r="AG267" s="590" t="s">
        <v>1900</v>
      </c>
      <c r="AH267" s="590" t="s">
        <v>1901</v>
      </c>
      <c r="AI267" s="590" t="s">
        <v>1902</v>
      </c>
      <c r="AJ267" s="590" t="s">
        <v>1903</v>
      </c>
      <c r="AK267" s="590" t="s">
        <v>1904</v>
      </c>
      <c r="AL267" s="590" t="s">
        <v>1905</v>
      </c>
      <c r="AM267" s="590" t="s">
        <v>1906</v>
      </c>
      <c r="AN267" s="590" t="s">
        <v>1907</v>
      </c>
      <c r="AO267" s="590" t="s">
        <v>1908</v>
      </c>
      <c r="AP267" s="590" t="s">
        <v>1909</v>
      </c>
      <c r="AQ267" s="590" t="s">
        <v>1910</v>
      </c>
      <c r="AR267" s="590" t="s">
        <v>1911</v>
      </c>
      <c r="AS267" s="590" t="s">
        <v>1912</v>
      </c>
      <c r="AT267" s="590" t="s">
        <v>1913</v>
      </c>
      <c r="AU267" s="590" t="s">
        <v>1914</v>
      </c>
      <c r="AV267" s="590" t="s">
        <v>1915</v>
      </c>
      <c r="AW267" s="590" t="s">
        <v>1916</v>
      </c>
      <c r="AX267" s="590" t="s">
        <v>1917</v>
      </c>
      <c r="AZ267" s="590" t="s">
        <v>1918</v>
      </c>
      <c r="BA267" s="590" t="s">
        <v>1919</v>
      </c>
      <c r="BB267" s="590" t="s">
        <v>1920</v>
      </c>
      <c r="BC267" s="590" t="s">
        <v>1921</v>
      </c>
      <c r="BD267" s="590" t="s">
        <v>1922</v>
      </c>
      <c r="BE267" s="590" t="s">
        <v>1923</v>
      </c>
      <c r="BF267" s="590" t="s">
        <v>1924</v>
      </c>
      <c r="BG267" s="590" t="s">
        <v>1925</v>
      </c>
      <c r="BH267" s="590" t="s">
        <v>1926</v>
      </c>
      <c r="BI267" s="590" t="s">
        <v>1927</v>
      </c>
      <c r="BJ267" s="590" t="s">
        <v>1928</v>
      </c>
      <c r="BK267" s="590" t="s">
        <v>1929</v>
      </c>
      <c r="BL267" s="590" t="s">
        <v>1930</v>
      </c>
      <c r="BM267" s="590" t="s">
        <v>1931</v>
      </c>
      <c r="BN267" s="590" t="s">
        <v>1932</v>
      </c>
      <c r="BO267" s="590" t="s">
        <v>1933</v>
      </c>
      <c r="BP267" s="590" t="s">
        <v>1934</v>
      </c>
      <c r="BQ267" s="590" t="s">
        <v>2506</v>
      </c>
      <c r="BR267" s="590" t="s">
        <v>1935</v>
      </c>
      <c r="BS267" s="590" t="s">
        <v>1936</v>
      </c>
      <c r="BT267" s="590" t="s">
        <v>1937</v>
      </c>
      <c r="BU267" s="590" t="s">
        <v>1938</v>
      </c>
      <c r="BV267" s="590" t="s">
        <v>1939</v>
      </c>
      <c r="BW267" s="590" t="s">
        <v>1940</v>
      </c>
      <c r="BX267" s="590" t="s">
        <v>1941</v>
      </c>
      <c r="BY267" s="590" t="s">
        <v>1942</v>
      </c>
      <c r="BZ267" s="590" t="s">
        <v>1943</v>
      </c>
      <c r="CA267" s="590" t="s">
        <v>1944</v>
      </c>
      <c r="CB267" s="590" t="s">
        <v>1945</v>
      </c>
      <c r="CC267" s="590" t="s">
        <v>1946</v>
      </c>
      <c r="CD267" s="590" t="s">
        <v>1947</v>
      </c>
      <c r="CE267" s="590" t="s">
        <v>1948</v>
      </c>
      <c r="CF267" s="590" t="s">
        <v>1949</v>
      </c>
      <c r="CG267" s="590" t="s">
        <v>1950</v>
      </c>
      <c r="CH267" s="590" t="s">
        <v>1951</v>
      </c>
      <c r="CI267" s="590" t="s">
        <v>1952</v>
      </c>
      <c r="CJ267" s="590" t="s">
        <v>1953</v>
      </c>
      <c r="CK267" s="590" t="s">
        <v>1954</v>
      </c>
      <c r="CL267" s="590" t="s">
        <v>1955</v>
      </c>
      <c r="CM267" s="590" t="s">
        <v>1956</v>
      </c>
      <c r="CN267" s="590" t="s">
        <v>1957</v>
      </c>
      <c r="CO267" s="590" t="s">
        <v>1958</v>
      </c>
      <c r="CP267" s="590" t="s">
        <v>1959</v>
      </c>
      <c r="CQ267" s="590" t="s">
        <v>1960</v>
      </c>
      <c r="CR267" s="590" t="s">
        <v>1961</v>
      </c>
      <c r="CS267" s="590" t="s">
        <v>1962</v>
      </c>
      <c r="CT267" s="590" t="s">
        <v>1963</v>
      </c>
      <c r="CU267" s="590" t="s">
        <v>1964</v>
      </c>
      <c r="CV267" s="590" t="s">
        <v>1965</v>
      </c>
      <c r="CW267" s="590" t="s">
        <v>1966</v>
      </c>
      <c r="CX267" s="590" t="s">
        <v>1967</v>
      </c>
      <c r="CY267" s="590" t="s">
        <v>1968</v>
      </c>
    </row>
    <row r="268" spans="1:103" s="590" customFormat="1" x14ac:dyDescent="0.3">
      <c r="A268" s="589">
        <v>968</v>
      </c>
      <c r="B268" s="590" t="s">
        <v>1015</v>
      </c>
      <c r="D268" s="590" t="s">
        <v>1969</v>
      </c>
      <c r="E268" s="590" t="s">
        <v>1970</v>
      </c>
      <c r="F268" s="590" t="s">
        <v>1971</v>
      </c>
      <c r="H268" s="590" t="s">
        <v>1972</v>
      </c>
      <c r="I268" s="590" t="s">
        <v>1973</v>
      </c>
      <c r="J268" s="590" t="s">
        <v>1974</v>
      </c>
      <c r="K268" s="590" t="s">
        <v>1975</v>
      </c>
      <c r="L268" s="590" t="s">
        <v>1976</v>
      </c>
      <c r="M268" s="590" t="s">
        <v>1977</v>
      </c>
      <c r="N268" s="590" t="s">
        <v>1978</v>
      </c>
      <c r="O268" s="590" t="s">
        <v>1979</v>
      </c>
      <c r="P268" s="590" t="s">
        <v>1980</v>
      </c>
      <c r="Q268" s="590" t="s">
        <v>1981</v>
      </c>
      <c r="R268" s="590" t="s">
        <v>1982</v>
      </c>
      <c r="S268" s="590" t="s">
        <v>1983</v>
      </c>
      <c r="U268" s="590" t="s">
        <v>1984</v>
      </c>
      <c r="V268" s="590" t="s">
        <v>1985</v>
      </c>
      <c r="X268" s="590" t="s">
        <v>1986</v>
      </c>
      <c r="Y268" s="590" t="s">
        <v>1987</v>
      </c>
      <c r="Z268" s="590" t="s">
        <v>1988</v>
      </c>
      <c r="AA268" s="590" t="s">
        <v>1989</v>
      </c>
      <c r="AB268" s="590" t="s">
        <v>1990</v>
      </c>
      <c r="AC268" s="590" t="s">
        <v>1991</v>
      </c>
      <c r="AD268" s="590" t="s">
        <v>1992</v>
      </c>
      <c r="AE268" s="590" t="s">
        <v>1993</v>
      </c>
      <c r="AF268" s="590" t="s">
        <v>1994</v>
      </c>
      <c r="AG268" s="590" t="s">
        <v>1995</v>
      </c>
      <c r="AH268" s="590" t="s">
        <v>1996</v>
      </c>
      <c r="AI268" s="590" t="s">
        <v>1997</v>
      </c>
      <c r="AJ268" s="590" t="s">
        <v>1998</v>
      </c>
      <c r="AK268" s="590" t="s">
        <v>1999</v>
      </c>
      <c r="AL268" s="590" t="s">
        <v>2000</v>
      </c>
      <c r="AM268" s="590" t="s">
        <v>2001</v>
      </c>
      <c r="AN268" s="590" t="s">
        <v>2002</v>
      </c>
      <c r="AO268" s="590" t="s">
        <v>2003</v>
      </c>
      <c r="AP268" s="590" t="s">
        <v>2004</v>
      </c>
      <c r="AQ268" s="590" t="s">
        <v>2005</v>
      </c>
      <c r="AR268" s="590" t="s">
        <v>2006</v>
      </c>
      <c r="AS268" s="590" t="s">
        <v>2007</v>
      </c>
      <c r="AT268" s="590" t="s">
        <v>2008</v>
      </c>
      <c r="AU268" s="590" t="s">
        <v>2009</v>
      </c>
      <c r="AV268" s="590" t="s">
        <v>2010</v>
      </c>
      <c r="AW268" s="590" t="s">
        <v>2011</v>
      </c>
      <c r="AX268" s="590" t="s">
        <v>2012</v>
      </c>
      <c r="AZ268" s="590" t="s">
        <v>2013</v>
      </c>
      <c r="BA268" s="590" t="s">
        <v>2014</v>
      </c>
      <c r="BB268" s="590" t="s">
        <v>2015</v>
      </c>
      <c r="BC268" s="590" t="s">
        <v>2016</v>
      </c>
      <c r="BD268" s="590" t="s">
        <v>2017</v>
      </c>
      <c r="BE268" s="590" t="s">
        <v>2018</v>
      </c>
      <c r="BF268" s="590" t="s">
        <v>2019</v>
      </c>
      <c r="BG268" s="590" t="s">
        <v>2020</v>
      </c>
      <c r="BH268" s="590" t="s">
        <v>2021</v>
      </c>
      <c r="BI268" s="590" t="s">
        <v>2022</v>
      </c>
      <c r="BJ268" s="590" t="s">
        <v>2023</v>
      </c>
      <c r="BK268" s="590" t="s">
        <v>2024</v>
      </c>
      <c r="BL268" s="590" t="s">
        <v>2025</v>
      </c>
      <c r="BM268" s="590" t="s">
        <v>2026</v>
      </c>
      <c r="BN268" s="590" t="s">
        <v>2027</v>
      </c>
      <c r="BO268" s="590" t="s">
        <v>2028</v>
      </c>
      <c r="BP268" s="590" t="s">
        <v>2029</v>
      </c>
      <c r="BQ268" s="590" t="s">
        <v>2507</v>
      </c>
      <c r="BR268" s="590" t="s">
        <v>2030</v>
      </c>
      <c r="BS268" s="590" t="s">
        <v>2031</v>
      </c>
      <c r="BT268" s="590" t="s">
        <v>2032</v>
      </c>
      <c r="BU268" s="590" t="s">
        <v>2033</v>
      </c>
      <c r="BV268" s="590" t="s">
        <v>2034</v>
      </c>
      <c r="BW268" s="590" t="s">
        <v>2035</v>
      </c>
      <c r="BX268" s="590" t="s">
        <v>2036</v>
      </c>
      <c r="BY268" s="590" t="s">
        <v>2037</v>
      </c>
      <c r="BZ268" s="590" t="s">
        <v>2038</v>
      </c>
      <c r="CA268" s="590" t="s">
        <v>2039</v>
      </c>
      <c r="CB268" s="590" t="s">
        <v>2040</v>
      </c>
      <c r="CC268" s="590" t="s">
        <v>2041</v>
      </c>
      <c r="CD268" s="590" t="s">
        <v>2042</v>
      </c>
      <c r="CE268" s="590" t="s">
        <v>2043</v>
      </c>
      <c r="CF268" s="590" t="s">
        <v>2044</v>
      </c>
      <c r="CG268" s="590" t="s">
        <v>2045</v>
      </c>
      <c r="CH268" s="590" t="s">
        <v>2046</v>
      </c>
      <c r="CI268" s="590" t="s">
        <v>2047</v>
      </c>
      <c r="CJ268" s="590" t="s">
        <v>2048</v>
      </c>
      <c r="CK268" s="590" t="s">
        <v>2049</v>
      </c>
      <c r="CL268" s="590" t="s">
        <v>2050</v>
      </c>
      <c r="CM268" s="590" t="s">
        <v>2051</v>
      </c>
      <c r="CN268" s="590" t="s">
        <v>2052</v>
      </c>
      <c r="CO268" s="590" t="s">
        <v>2053</v>
      </c>
      <c r="CP268" s="590" t="s">
        <v>2054</v>
      </c>
      <c r="CQ268" s="590" t="s">
        <v>2055</v>
      </c>
      <c r="CR268" s="590" t="s">
        <v>2056</v>
      </c>
      <c r="CS268" s="590" t="s">
        <v>2057</v>
      </c>
      <c r="CT268" s="590" t="s">
        <v>2058</v>
      </c>
      <c r="CU268" s="590" t="s">
        <v>2059</v>
      </c>
      <c r="CV268" s="590" t="s">
        <v>2060</v>
      </c>
      <c r="CW268" s="590" t="s">
        <v>2061</v>
      </c>
      <c r="CX268" s="590" t="s">
        <v>2062</v>
      </c>
      <c r="CY268" s="590" t="s">
        <v>2063</v>
      </c>
    </row>
    <row r="269" spans="1:103" s="585" customFormat="1" x14ac:dyDescent="0.3">
      <c r="A269" s="584">
        <v>973</v>
      </c>
      <c r="B269" s="585" t="s">
        <v>667</v>
      </c>
      <c r="D269" s="585">
        <v>0</v>
      </c>
      <c r="E269" s="585">
        <v>0</v>
      </c>
      <c r="F269" s="585">
        <v>0</v>
      </c>
      <c r="H269" s="585">
        <v>0</v>
      </c>
      <c r="I269" s="585">
        <v>0</v>
      </c>
      <c r="J269" s="585">
        <v>0</v>
      </c>
      <c r="K269" s="585">
        <v>0</v>
      </c>
      <c r="L269" s="585">
        <v>0</v>
      </c>
      <c r="M269" s="585">
        <v>1</v>
      </c>
      <c r="O269" s="585">
        <v>0</v>
      </c>
      <c r="P269" s="585">
        <v>0</v>
      </c>
      <c r="Q269" s="585">
        <v>0</v>
      </c>
      <c r="R269" s="585">
        <v>0</v>
      </c>
      <c r="S269" s="585">
        <v>0</v>
      </c>
      <c r="U269" s="585">
        <v>1</v>
      </c>
      <c r="V269" s="585">
        <v>0</v>
      </c>
      <c r="X269" s="585">
        <v>0</v>
      </c>
      <c r="Y269" s="585">
        <v>0</v>
      </c>
      <c r="Z269" s="585">
        <v>0</v>
      </c>
      <c r="AA269" s="585">
        <v>0</v>
      </c>
      <c r="AB269" s="585">
        <v>0</v>
      </c>
      <c r="AC269" s="585">
        <v>0</v>
      </c>
      <c r="AD269" s="585">
        <v>0</v>
      </c>
      <c r="AE269" s="585">
        <v>0</v>
      </c>
      <c r="AF269" s="585">
        <v>0</v>
      </c>
      <c r="AG269" s="585">
        <v>0</v>
      </c>
      <c r="AH269" s="585">
        <v>0</v>
      </c>
      <c r="AI269" s="585">
        <v>0</v>
      </c>
      <c r="AJ269" s="585">
        <v>0</v>
      </c>
      <c r="AK269" s="585">
        <v>0</v>
      </c>
      <c r="AL269" s="585">
        <v>1</v>
      </c>
      <c r="AM269" s="585">
        <v>0</v>
      </c>
      <c r="AN269" s="585">
        <v>0</v>
      </c>
      <c r="AO269" s="585">
        <v>0</v>
      </c>
      <c r="AP269" s="585">
        <v>0</v>
      </c>
      <c r="AQ269" s="585">
        <v>0</v>
      </c>
      <c r="AR269" s="585">
        <v>0</v>
      </c>
      <c r="AS269" s="585">
        <v>0</v>
      </c>
      <c r="AT269" s="585">
        <v>0</v>
      </c>
      <c r="AU269" s="585">
        <v>0</v>
      </c>
      <c r="AV269" s="585">
        <v>0</v>
      </c>
      <c r="AW269" s="585">
        <v>0</v>
      </c>
      <c r="AX269" s="585">
        <v>0</v>
      </c>
      <c r="AZ269" s="585">
        <v>0</v>
      </c>
      <c r="BA269" s="585">
        <v>0</v>
      </c>
      <c r="BB269" s="585">
        <v>0</v>
      </c>
      <c r="BC269" s="585">
        <v>0</v>
      </c>
      <c r="BD269" s="585">
        <v>0</v>
      </c>
      <c r="BE269" s="585">
        <v>0</v>
      </c>
      <c r="BF269" s="585">
        <v>0</v>
      </c>
      <c r="BG269" s="585">
        <v>0</v>
      </c>
      <c r="BH269" s="585">
        <v>0</v>
      </c>
      <c r="BI269" s="585">
        <v>0</v>
      </c>
      <c r="BJ269" s="585">
        <v>0</v>
      </c>
      <c r="BK269" s="585">
        <v>0</v>
      </c>
      <c r="BL269" s="585">
        <v>0</v>
      </c>
      <c r="BM269" s="585">
        <v>0</v>
      </c>
      <c r="BN269" s="585">
        <v>0</v>
      </c>
      <c r="BO269" s="585">
        <v>0</v>
      </c>
      <c r="BP269" s="585">
        <v>0</v>
      </c>
      <c r="BQ269" s="585">
        <v>4</v>
      </c>
      <c r="BR269" s="585">
        <v>0</v>
      </c>
      <c r="BS269" s="585">
        <v>0</v>
      </c>
      <c r="BT269" s="585">
        <v>0</v>
      </c>
      <c r="BU269" s="585">
        <v>0</v>
      </c>
      <c r="BV269" s="585">
        <v>0</v>
      </c>
      <c r="BW269" s="585">
        <v>0</v>
      </c>
      <c r="BX269" s="585">
        <v>0</v>
      </c>
      <c r="BY269" s="585">
        <v>0</v>
      </c>
      <c r="BZ269" s="585">
        <v>0</v>
      </c>
      <c r="CA269" s="585">
        <v>0</v>
      </c>
      <c r="CB269" s="585">
        <v>0</v>
      </c>
      <c r="CC269" s="585">
        <v>0</v>
      </c>
      <c r="CD269" s="585">
        <v>0</v>
      </c>
      <c r="CE269" s="585">
        <v>0</v>
      </c>
      <c r="CF269" s="585">
        <v>0</v>
      </c>
      <c r="CG269" s="585">
        <v>0</v>
      </c>
      <c r="CH269" s="585">
        <v>0</v>
      </c>
      <c r="CI269" s="585">
        <v>0</v>
      </c>
      <c r="CJ269" s="585">
        <v>0</v>
      </c>
      <c r="CK269" s="585">
        <v>0</v>
      </c>
      <c r="CL269" s="585">
        <v>0</v>
      </c>
      <c r="CM269" s="585">
        <v>0</v>
      </c>
      <c r="CN269" s="585">
        <v>0</v>
      </c>
      <c r="CO269" s="585">
        <v>0</v>
      </c>
      <c r="CP269" s="585">
        <v>0</v>
      </c>
      <c r="CQ269" s="585">
        <v>0</v>
      </c>
      <c r="CR269" s="585">
        <v>0</v>
      </c>
      <c r="CS269" s="585">
        <v>1</v>
      </c>
      <c r="CT269" s="585">
        <v>0</v>
      </c>
      <c r="CU269" s="585">
        <v>0</v>
      </c>
      <c r="CV269" s="585">
        <v>0</v>
      </c>
      <c r="CW269" s="585">
        <v>0</v>
      </c>
      <c r="CX269" s="585">
        <v>0</v>
      </c>
      <c r="CY269" s="585">
        <v>0</v>
      </c>
    </row>
    <row r="270" spans="1:103" s="585" customFormat="1" x14ac:dyDescent="0.3">
      <c r="A270" s="584">
        <v>974</v>
      </c>
      <c r="B270" s="585" t="s">
        <v>1016</v>
      </c>
      <c r="D270" s="585">
        <v>2</v>
      </c>
      <c r="E270" s="585">
        <v>2</v>
      </c>
      <c r="F270" s="585">
        <v>2</v>
      </c>
      <c r="H270" s="585">
        <v>2</v>
      </c>
      <c r="I270" s="585">
        <v>3</v>
      </c>
      <c r="J270" s="585">
        <v>2</v>
      </c>
      <c r="K270" s="585">
        <v>2</v>
      </c>
      <c r="L270" s="585">
        <v>2</v>
      </c>
      <c r="M270" s="585">
        <v>2</v>
      </c>
      <c r="N270" s="585">
        <v>2</v>
      </c>
      <c r="O270" s="585">
        <v>2</v>
      </c>
      <c r="P270" s="585">
        <v>2</v>
      </c>
      <c r="Q270" s="585">
        <v>3</v>
      </c>
      <c r="R270" s="585">
        <v>2</v>
      </c>
      <c r="S270" s="585">
        <v>2</v>
      </c>
      <c r="U270" s="585">
        <v>2</v>
      </c>
      <c r="V270" s="585">
        <v>2</v>
      </c>
      <c r="X270" s="585">
        <v>2</v>
      </c>
      <c r="Y270" s="585">
        <v>2</v>
      </c>
      <c r="Z270" s="585">
        <v>3</v>
      </c>
      <c r="AA270" s="585">
        <v>2</v>
      </c>
      <c r="AB270" s="585">
        <v>2</v>
      </c>
      <c r="AC270" s="585">
        <v>2</v>
      </c>
      <c r="AD270" s="585">
        <v>2</v>
      </c>
      <c r="AE270" s="585">
        <v>2</v>
      </c>
      <c r="AF270" s="585">
        <v>2</v>
      </c>
      <c r="AG270" s="585">
        <v>2</v>
      </c>
      <c r="AH270" s="585">
        <v>2</v>
      </c>
      <c r="AI270" s="585">
        <v>2</v>
      </c>
      <c r="AJ270" s="585">
        <v>2</v>
      </c>
      <c r="AK270" s="585">
        <v>2</v>
      </c>
      <c r="AL270" s="585">
        <v>2</v>
      </c>
      <c r="AM270" s="585">
        <v>3</v>
      </c>
      <c r="AN270" s="585">
        <v>2</v>
      </c>
      <c r="AO270" s="585">
        <v>2</v>
      </c>
      <c r="AP270" s="585">
        <v>2</v>
      </c>
      <c r="AQ270" s="585">
        <v>2</v>
      </c>
      <c r="AR270" s="585">
        <v>2</v>
      </c>
      <c r="AS270" s="585">
        <v>2</v>
      </c>
      <c r="AT270" s="585">
        <v>2</v>
      </c>
      <c r="AU270" s="585">
        <v>2</v>
      </c>
      <c r="AV270" s="585">
        <v>2</v>
      </c>
      <c r="AW270" s="585">
        <v>2</v>
      </c>
      <c r="AX270" s="585">
        <v>2</v>
      </c>
      <c r="AZ270" s="585">
        <v>2</v>
      </c>
      <c r="BA270" s="585">
        <v>2</v>
      </c>
      <c r="BB270" s="585">
        <v>2</v>
      </c>
      <c r="BC270" s="585">
        <v>2</v>
      </c>
      <c r="BD270" s="585">
        <v>2</v>
      </c>
      <c r="BE270" s="585">
        <v>2</v>
      </c>
      <c r="BF270" s="585">
        <v>2</v>
      </c>
      <c r="BG270" s="585">
        <v>3</v>
      </c>
      <c r="BH270" s="585">
        <v>2</v>
      </c>
      <c r="BI270" s="585">
        <v>2</v>
      </c>
      <c r="BJ270" s="585">
        <v>2</v>
      </c>
      <c r="BK270" s="585">
        <v>2</v>
      </c>
      <c r="BL270" s="585">
        <v>2</v>
      </c>
      <c r="BM270" s="585">
        <v>2</v>
      </c>
      <c r="BN270" s="585">
        <v>2</v>
      </c>
      <c r="BO270" s="585">
        <v>2</v>
      </c>
      <c r="BP270" s="585">
        <v>2</v>
      </c>
      <c r="BQ270" s="585">
        <v>2</v>
      </c>
      <c r="BR270" s="585">
        <v>2</v>
      </c>
      <c r="BS270" s="585">
        <v>2</v>
      </c>
      <c r="BT270" s="585">
        <v>2</v>
      </c>
      <c r="BU270" s="585">
        <v>2</v>
      </c>
      <c r="BV270" s="585">
        <v>2</v>
      </c>
      <c r="BW270" s="585">
        <v>2</v>
      </c>
      <c r="BX270" s="585">
        <v>2</v>
      </c>
      <c r="BY270" s="585">
        <v>2</v>
      </c>
      <c r="BZ270" s="585">
        <v>2</v>
      </c>
      <c r="CA270" s="585">
        <v>2</v>
      </c>
      <c r="CB270" s="585">
        <v>2</v>
      </c>
      <c r="CC270" s="585">
        <v>2</v>
      </c>
      <c r="CD270" s="585">
        <v>2</v>
      </c>
      <c r="CE270" s="585">
        <v>2</v>
      </c>
      <c r="CF270" s="585">
        <v>2</v>
      </c>
      <c r="CG270" s="585">
        <v>2</v>
      </c>
      <c r="CH270" s="585">
        <v>2</v>
      </c>
      <c r="CI270" s="585">
        <v>2</v>
      </c>
      <c r="CJ270" s="585">
        <v>2</v>
      </c>
      <c r="CK270" s="585">
        <v>2</v>
      </c>
      <c r="CL270" s="585">
        <v>2</v>
      </c>
      <c r="CM270" s="585">
        <v>2</v>
      </c>
      <c r="CN270" s="585">
        <v>2</v>
      </c>
      <c r="CO270" s="585">
        <v>2</v>
      </c>
      <c r="CP270" s="585">
        <v>2</v>
      </c>
      <c r="CQ270" s="585">
        <v>2</v>
      </c>
      <c r="CR270" s="585">
        <v>2</v>
      </c>
      <c r="CS270" s="585">
        <v>2</v>
      </c>
      <c r="CT270" s="585">
        <v>2</v>
      </c>
      <c r="CU270" s="585">
        <v>2</v>
      </c>
      <c r="CV270" s="585">
        <v>2</v>
      </c>
      <c r="CW270" s="585">
        <v>2</v>
      </c>
      <c r="CX270" s="585">
        <v>2</v>
      </c>
      <c r="CY270" s="585">
        <v>2</v>
      </c>
    </row>
    <row r="271" spans="1:103" s="585" customFormat="1" x14ac:dyDescent="0.3">
      <c r="A271" s="584">
        <v>975</v>
      </c>
      <c r="B271" s="585" t="s">
        <v>539</v>
      </c>
      <c r="D271" s="585">
        <v>1</v>
      </c>
      <c r="E271" s="585">
        <v>2</v>
      </c>
      <c r="F271" s="585">
        <v>1</v>
      </c>
      <c r="H271" s="585">
        <v>1</v>
      </c>
      <c r="I271" s="585">
        <v>2</v>
      </c>
      <c r="J271" s="585">
        <v>2</v>
      </c>
      <c r="K271" s="585">
        <v>1</v>
      </c>
      <c r="L271" s="585">
        <v>1</v>
      </c>
      <c r="M271" s="585">
        <v>1</v>
      </c>
      <c r="N271" s="585">
        <v>1</v>
      </c>
      <c r="O271" s="585">
        <v>1</v>
      </c>
      <c r="P271" s="585">
        <v>2</v>
      </c>
      <c r="Q271" s="585">
        <v>1</v>
      </c>
      <c r="R271" s="585">
        <v>2</v>
      </c>
      <c r="S271" s="585">
        <v>1</v>
      </c>
      <c r="U271" s="585">
        <v>1</v>
      </c>
      <c r="V271" s="585">
        <v>2</v>
      </c>
      <c r="X271" s="585">
        <v>1</v>
      </c>
      <c r="Y271" s="585">
        <v>1</v>
      </c>
      <c r="Z271" s="585">
        <v>2</v>
      </c>
      <c r="AA271" s="585">
        <v>1</v>
      </c>
      <c r="AB271" s="585">
        <v>2</v>
      </c>
      <c r="AC271" s="585">
        <v>1</v>
      </c>
      <c r="AD271" s="585">
        <v>1</v>
      </c>
      <c r="AE271" s="585">
        <v>2</v>
      </c>
      <c r="AF271" s="585">
        <v>1</v>
      </c>
      <c r="AG271" s="585">
        <v>1</v>
      </c>
      <c r="AH271" s="585">
        <v>1</v>
      </c>
      <c r="AI271" s="585">
        <v>1</v>
      </c>
      <c r="AJ271" s="585">
        <v>1</v>
      </c>
      <c r="AK271" s="585">
        <v>1</v>
      </c>
      <c r="AL271" s="585">
        <v>1</v>
      </c>
      <c r="AM271" s="585">
        <v>2</v>
      </c>
      <c r="AN271" s="585">
        <v>1</v>
      </c>
      <c r="AO271" s="585">
        <v>1</v>
      </c>
      <c r="AP271" s="585">
        <v>2</v>
      </c>
      <c r="AQ271" s="585">
        <v>1</v>
      </c>
      <c r="AR271" s="585">
        <v>1</v>
      </c>
      <c r="AS271" s="585">
        <v>1</v>
      </c>
      <c r="AT271" s="585">
        <v>2</v>
      </c>
      <c r="AU271" s="585">
        <v>1</v>
      </c>
      <c r="AV271" s="585">
        <v>1</v>
      </c>
      <c r="AW271" s="585">
        <v>1</v>
      </c>
      <c r="AX271" s="585">
        <v>1</v>
      </c>
      <c r="AZ271" s="585">
        <v>1</v>
      </c>
      <c r="BA271" s="585">
        <v>2</v>
      </c>
      <c r="BB271" s="585">
        <v>1</v>
      </c>
      <c r="BC271" s="585">
        <v>1</v>
      </c>
      <c r="BD271" s="585">
        <v>2</v>
      </c>
      <c r="BE271" s="585">
        <v>1</v>
      </c>
      <c r="BF271" s="585">
        <v>1</v>
      </c>
      <c r="BG271" s="585">
        <v>2</v>
      </c>
      <c r="BH271" s="585">
        <v>1</v>
      </c>
      <c r="BI271" s="585">
        <v>1</v>
      </c>
      <c r="BJ271" s="585">
        <v>1</v>
      </c>
      <c r="BK271" s="585">
        <v>1</v>
      </c>
      <c r="BL271" s="585">
        <v>2</v>
      </c>
      <c r="BM271" s="585">
        <v>1</v>
      </c>
      <c r="BN271" s="585">
        <v>2</v>
      </c>
      <c r="BO271" s="585">
        <v>2</v>
      </c>
      <c r="BP271" s="585">
        <v>2</v>
      </c>
      <c r="BQ271" s="585">
        <v>1</v>
      </c>
      <c r="BR271" s="585">
        <v>1</v>
      </c>
      <c r="BS271" s="585">
        <v>1</v>
      </c>
      <c r="BT271" s="585">
        <v>2</v>
      </c>
      <c r="BU271" s="585">
        <v>2</v>
      </c>
      <c r="BV271" s="585">
        <v>1</v>
      </c>
      <c r="BW271" s="585">
        <v>1</v>
      </c>
      <c r="BX271" s="585">
        <v>1</v>
      </c>
      <c r="BY271" s="585">
        <v>1</v>
      </c>
      <c r="BZ271" s="585">
        <v>2</v>
      </c>
      <c r="CA271" s="585">
        <v>1</v>
      </c>
      <c r="CB271" s="585">
        <v>1</v>
      </c>
      <c r="CC271" s="585">
        <v>1</v>
      </c>
      <c r="CD271" s="585">
        <v>1</v>
      </c>
      <c r="CE271" s="585">
        <v>1</v>
      </c>
      <c r="CF271" s="585">
        <v>2</v>
      </c>
      <c r="CG271" s="585">
        <v>1</v>
      </c>
      <c r="CH271" s="585">
        <v>1</v>
      </c>
      <c r="CI271" s="585">
        <v>1</v>
      </c>
      <c r="CJ271" s="585">
        <v>1</v>
      </c>
      <c r="CK271" s="585">
        <v>1</v>
      </c>
      <c r="CL271" s="585">
        <v>2</v>
      </c>
      <c r="CM271" s="585">
        <v>1</v>
      </c>
      <c r="CN271" s="585">
        <v>1</v>
      </c>
      <c r="CO271" s="585">
        <v>1</v>
      </c>
      <c r="CP271" s="585">
        <v>1</v>
      </c>
      <c r="CQ271" s="585">
        <v>1</v>
      </c>
      <c r="CR271" s="585">
        <v>1</v>
      </c>
      <c r="CS271" s="585">
        <v>1</v>
      </c>
      <c r="CT271" s="585">
        <v>2</v>
      </c>
      <c r="CU271" s="585">
        <v>1</v>
      </c>
      <c r="CV271" s="585">
        <v>2</v>
      </c>
      <c r="CW271" s="585">
        <v>2</v>
      </c>
      <c r="CX271" s="585">
        <v>1</v>
      </c>
      <c r="CY271" s="585">
        <v>1</v>
      </c>
    </row>
    <row r="272" spans="1:103" s="585" customFormat="1" x14ac:dyDescent="0.3">
      <c r="A272" s="584">
        <v>976</v>
      </c>
      <c r="B272" s="585" t="s">
        <v>668</v>
      </c>
      <c r="D272" s="585">
        <v>1</v>
      </c>
      <c r="E272" s="585">
        <v>3</v>
      </c>
      <c r="F272" s="585">
        <v>1</v>
      </c>
      <c r="H272" s="585">
        <v>1</v>
      </c>
      <c r="I272" s="585">
        <v>3</v>
      </c>
      <c r="J272" s="585">
        <v>3</v>
      </c>
      <c r="K272" s="585">
        <v>1</v>
      </c>
      <c r="L272" s="585">
        <v>1</v>
      </c>
      <c r="M272" s="585">
        <v>1</v>
      </c>
      <c r="N272" s="585">
        <v>1</v>
      </c>
      <c r="O272" s="585">
        <v>1</v>
      </c>
      <c r="P272" s="585">
        <v>3</v>
      </c>
      <c r="Q272" s="585">
        <v>1</v>
      </c>
      <c r="R272" s="585">
        <v>3</v>
      </c>
      <c r="S272" s="585">
        <v>1</v>
      </c>
      <c r="U272" s="585">
        <v>1</v>
      </c>
      <c r="V272" s="585">
        <v>3</v>
      </c>
      <c r="X272" s="585">
        <v>1</v>
      </c>
      <c r="Y272" s="585">
        <v>1</v>
      </c>
      <c r="Z272" s="585">
        <v>3</v>
      </c>
      <c r="AA272" s="585">
        <v>1</v>
      </c>
      <c r="AB272" s="585">
        <v>3</v>
      </c>
      <c r="AC272" s="585">
        <v>1</v>
      </c>
      <c r="AD272" s="585">
        <v>1</v>
      </c>
      <c r="AE272" s="585">
        <v>3</v>
      </c>
      <c r="AF272" s="585">
        <v>1</v>
      </c>
      <c r="AG272" s="585">
        <v>1</v>
      </c>
      <c r="AH272" s="585">
        <v>1</v>
      </c>
      <c r="AI272" s="585">
        <v>1</v>
      </c>
      <c r="AJ272" s="585">
        <v>1</v>
      </c>
      <c r="AK272" s="585">
        <v>1</v>
      </c>
      <c r="AL272" s="585">
        <v>1</v>
      </c>
      <c r="AM272" s="585">
        <v>3</v>
      </c>
      <c r="AN272" s="585">
        <v>1</v>
      </c>
      <c r="AO272" s="585">
        <v>1</v>
      </c>
      <c r="AP272" s="585">
        <v>3</v>
      </c>
      <c r="AQ272" s="585">
        <v>1</v>
      </c>
      <c r="AR272" s="585">
        <v>1</v>
      </c>
      <c r="AS272" s="585">
        <v>1</v>
      </c>
      <c r="AT272" s="585">
        <v>3</v>
      </c>
      <c r="AU272" s="585">
        <v>1</v>
      </c>
      <c r="AV272" s="585">
        <v>1</v>
      </c>
      <c r="AW272" s="585">
        <v>1</v>
      </c>
      <c r="AX272" s="585">
        <v>1</v>
      </c>
      <c r="AZ272" s="585">
        <v>1</v>
      </c>
      <c r="BA272" s="585">
        <v>3</v>
      </c>
      <c r="BB272" s="585">
        <v>1</v>
      </c>
      <c r="BC272" s="585">
        <v>1</v>
      </c>
      <c r="BD272" s="585">
        <v>3</v>
      </c>
      <c r="BE272" s="585">
        <v>1</v>
      </c>
      <c r="BF272" s="585">
        <v>1</v>
      </c>
      <c r="BG272" s="585">
        <v>3</v>
      </c>
      <c r="BH272" s="585">
        <v>1</v>
      </c>
      <c r="BI272" s="585">
        <v>1</v>
      </c>
      <c r="BJ272" s="585">
        <v>1</v>
      </c>
      <c r="BK272" s="585">
        <v>1</v>
      </c>
      <c r="BL272" s="585">
        <v>3</v>
      </c>
      <c r="BM272" s="585">
        <v>1</v>
      </c>
      <c r="BN272" s="585">
        <v>3</v>
      </c>
      <c r="BO272" s="585">
        <v>3</v>
      </c>
      <c r="BP272" s="585">
        <v>3</v>
      </c>
      <c r="BQ272" s="585">
        <v>1</v>
      </c>
      <c r="BR272" s="585">
        <v>1</v>
      </c>
      <c r="BS272" s="585">
        <v>1</v>
      </c>
      <c r="BT272" s="585">
        <v>3</v>
      </c>
      <c r="BU272" s="585">
        <v>3</v>
      </c>
      <c r="BV272" s="585">
        <v>1</v>
      </c>
      <c r="BW272" s="585">
        <v>1</v>
      </c>
      <c r="BX272" s="585">
        <v>1</v>
      </c>
      <c r="BY272" s="585">
        <v>1</v>
      </c>
      <c r="BZ272" s="585">
        <v>3</v>
      </c>
      <c r="CA272" s="585">
        <v>1</v>
      </c>
      <c r="CB272" s="585">
        <v>1</v>
      </c>
      <c r="CC272" s="585">
        <v>1</v>
      </c>
      <c r="CD272" s="585">
        <v>1</v>
      </c>
      <c r="CE272" s="585">
        <v>1</v>
      </c>
      <c r="CF272" s="585">
        <v>3</v>
      </c>
      <c r="CG272" s="585">
        <v>1</v>
      </c>
      <c r="CH272" s="585">
        <v>1</v>
      </c>
      <c r="CI272" s="585">
        <v>1</v>
      </c>
      <c r="CJ272" s="585">
        <v>1</v>
      </c>
      <c r="CK272" s="585">
        <v>1</v>
      </c>
      <c r="CL272" s="585">
        <v>3</v>
      </c>
      <c r="CM272" s="585">
        <v>1</v>
      </c>
      <c r="CN272" s="585">
        <v>1</v>
      </c>
      <c r="CO272" s="585">
        <v>1</v>
      </c>
      <c r="CP272" s="585">
        <v>1</v>
      </c>
      <c r="CQ272" s="585">
        <v>1</v>
      </c>
      <c r="CR272" s="585">
        <v>1</v>
      </c>
      <c r="CS272" s="585">
        <v>1</v>
      </c>
      <c r="CT272" s="585">
        <v>3</v>
      </c>
      <c r="CU272" s="585">
        <v>1</v>
      </c>
      <c r="CV272" s="585">
        <v>3</v>
      </c>
      <c r="CW272" s="585">
        <v>3</v>
      </c>
      <c r="CX272" s="585">
        <v>1</v>
      </c>
      <c r="CY272" s="585">
        <v>1</v>
      </c>
    </row>
    <row r="273" spans="1:103" s="585" customFormat="1" x14ac:dyDescent="0.3">
      <c r="A273" s="584">
        <v>977</v>
      </c>
      <c r="B273" s="585" t="s">
        <v>1017</v>
      </c>
      <c r="D273" s="585">
        <v>1</v>
      </c>
      <c r="E273" s="585">
        <v>1</v>
      </c>
      <c r="F273" s="585">
        <v>1</v>
      </c>
      <c r="H273" s="585">
        <v>1</v>
      </c>
      <c r="I273" s="585">
        <v>1</v>
      </c>
      <c r="J273" s="585">
        <v>1</v>
      </c>
      <c r="K273" s="585">
        <v>1</v>
      </c>
      <c r="L273" s="585">
        <v>1</v>
      </c>
      <c r="M273" s="585">
        <v>1</v>
      </c>
      <c r="N273" s="585">
        <v>1</v>
      </c>
      <c r="O273" s="585">
        <v>1</v>
      </c>
      <c r="P273" s="585">
        <v>1</v>
      </c>
      <c r="Q273" s="585">
        <v>1</v>
      </c>
      <c r="R273" s="585">
        <v>1</v>
      </c>
      <c r="S273" s="585">
        <v>1</v>
      </c>
      <c r="U273" s="585">
        <v>1</v>
      </c>
      <c r="V273" s="585">
        <v>1</v>
      </c>
      <c r="X273" s="585">
        <v>1</v>
      </c>
      <c r="Y273" s="585">
        <v>1</v>
      </c>
      <c r="Z273" s="585">
        <v>1</v>
      </c>
      <c r="AA273" s="585">
        <v>1</v>
      </c>
      <c r="AB273" s="585">
        <v>1</v>
      </c>
      <c r="AC273" s="585">
        <v>1</v>
      </c>
      <c r="AD273" s="585">
        <v>1</v>
      </c>
      <c r="AE273" s="585">
        <v>1</v>
      </c>
      <c r="AF273" s="585">
        <v>1</v>
      </c>
      <c r="AG273" s="585">
        <v>1</v>
      </c>
      <c r="AH273" s="585">
        <v>1</v>
      </c>
      <c r="AI273" s="585">
        <v>1</v>
      </c>
      <c r="AJ273" s="585">
        <v>2</v>
      </c>
      <c r="AK273" s="585">
        <v>1</v>
      </c>
      <c r="AL273" s="585">
        <v>1</v>
      </c>
      <c r="AM273" s="585">
        <v>1</v>
      </c>
      <c r="AN273" s="585">
        <v>1</v>
      </c>
      <c r="AO273" s="585">
        <v>1</v>
      </c>
      <c r="AP273" s="585">
        <v>1</v>
      </c>
      <c r="AQ273" s="585">
        <v>1</v>
      </c>
      <c r="AR273" s="585">
        <v>1</v>
      </c>
      <c r="AS273" s="585">
        <v>1</v>
      </c>
      <c r="AT273" s="585">
        <v>1</v>
      </c>
      <c r="AU273" s="585">
        <v>1</v>
      </c>
      <c r="AV273" s="585">
        <v>1</v>
      </c>
      <c r="AW273" s="585">
        <v>1</v>
      </c>
      <c r="AX273" s="585">
        <v>1</v>
      </c>
      <c r="AZ273" s="585">
        <v>1</v>
      </c>
      <c r="BA273" s="585">
        <v>1</v>
      </c>
      <c r="BB273" s="585">
        <v>1</v>
      </c>
      <c r="BC273" s="585">
        <v>1</v>
      </c>
      <c r="BD273" s="585">
        <v>1</v>
      </c>
      <c r="BE273" s="585">
        <v>1</v>
      </c>
      <c r="BF273" s="585">
        <v>1</v>
      </c>
      <c r="BG273" s="585">
        <v>1</v>
      </c>
      <c r="BH273" s="585">
        <v>1</v>
      </c>
      <c r="BI273" s="585">
        <v>1</v>
      </c>
      <c r="BJ273" s="585">
        <v>1</v>
      </c>
      <c r="BK273" s="585">
        <v>1</v>
      </c>
      <c r="BL273" s="585">
        <v>1</v>
      </c>
      <c r="BM273" s="585">
        <v>1</v>
      </c>
      <c r="BN273" s="585">
        <v>1</v>
      </c>
      <c r="BO273" s="585">
        <v>1</v>
      </c>
      <c r="BP273" s="585">
        <v>1</v>
      </c>
      <c r="BQ273" s="585">
        <v>2</v>
      </c>
      <c r="BR273" s="585">
        <v>1</v>
      </c>
      <c r="BS273" s="585">
        <v>1</v>
      </c>
      <c r="BT273" s="585">
        <v>1</v>
      </c>
      <c r="BU273" s="585">
        <v>1</v>
      </c>
      <c r="BV273" s="585">
        <v>2</v>
      </c>
      <c r="BW273" s="585">
        <v>1</v>
      </c>
      <c r="BX273" s="585">
        <v>1</v>
      </c>
      <c r="BY273" s="585">
        <v>1</v>
      </c>
      <c r="BZ273" s="585">
        <v>1</v>
      </c>
      <c r="CA273" s="585">
        <v>1</v>
      </c>
      <c r="CB273" s="585">
        <v>1</v>
      </c>
      <c r="CC273" s="585">
        <v>1</v>
      </c>
      <c r="CD273" s="585">
        <v>1</v>
      </c>
      <c r="CE273" s="585">
        <v>1</v>
      </c>
      <c r="CF273" s="585">
        <v>1</v>
      </c>
      <c r="CG273" s="585">
        <v>1</v>
      </c>
      <c r="CH273" s="585">
        <v>1</v>
      </c>
      <c r="CI273" s="585">
        <v>1</v>
      </c>
      <c r="CJ273" s="585">
        <v>1</v>
      </c>
      <c r="CK273" s="585">
        <v>1</v>
      </c>
      <c r="CL273" s="585">
        <v>1</v>
      </c>
      <c r="CM273" s="585">
        <v>1</v>
      </c>
      <c r="CN273" s="585">
        <v>1</v>
      </c>
      <c r="CO273" s="585">
        <v>1</v>
      </c>
      <c r="CP273" s="585">
        <v>1</v>
      </c>
      <c r="CQ273" s="585">
        <v>1</v>
      </c>
      <c r="CR273" s="585">
        <v>2</v>
      </c>
      <c r="CS273" s="585">
        <v>1</v>
      </c>
      <c r="CT273" s="585">
        <v>1</v>
      </c>
      <c r="CU273" s="585">
        <v>1</v>
      </c>
      <c r="CV273" s="585">
        <v>1</v>
      </c>
      <c r="CW273" s="585">
        <v>1</v>
      </c>
      <c r="CX273" s="585">
        <v>1</v>
      </c>
      <c r="CY273" s="585">
        <v>1</v>
      </c>
    </row>
    <row r="274" spans="1:103" s="585" customFormat="1" x14ac:dyDescent="0.3">
      <c r="A274" s="584">
        <v>978</v>
      </c>
      <c r="B274" s="585" t="s">
        <v>527</v>
      </c>
      <c r="D274" s="585">
        <v>2</v>
      </c>
      <c r="E274" s="585">
        <v>2</v>
      </c>
      <c r="F274" s="585">
        <v>1</v>
      </c>
      <c r="H274" s="585">
        <v>2</v>
      </c>
      <c r="I274" s="585">
        <v>2</v>
      </c>
      <c r="J274" s="585">
        <v>2</v>
      </c>
      <c r="K274" s="585">
        <v>2</v>
      </c>
      <c r="L274" s="585">
        <v>1</v>
      </c>
      <c r="M274" s="585">
        <v>2</v>
      </c>
      <c r="N274" s="585">
        <v>2</v>
      </c>
      <c r="O274" s="585">
        <v>2</v>
      </c>
      <c r="P274" s="585">
        <v>2</v>
      </c>
      <c r="Q274" s="585">
        <v>2</v>
      </c>
      <c r="R274" s="585">
        <v>2</v>
      </c>
      <c r="S274" s="585">
        <v>2</v>
      </c>
      <c r="U274" s="585">
        <v>2</v>
      </c>
      <c r="V274" s="585">
        <v>2</v>
      </c>
      <c r="X274" s="585">
        <v>2</v>
      </c>
      <c r="Y274" s="585">
        <v>1</v>
      </c>
      <c r="Z274" s="585">
        <v>2</v>
      </c>
      <c r="AA274" s="585">
        <v>2</v>
      </c>
      <c r="AB274" s="585">
        <v>2</v>
      </c>
      <c r="AC274" s="585">
        <v>1</v>
      </c>
      <c r="AD274" s="585">
        <v>2</v>
      </c>
      <c r="AE274" s="585">
        <v>2</v>
      </c>
      <c r="AF274" s="585">
        <v>2</v>
      </c>
      <c r="AG274" s="585">
        <v>1</v>
      </c>
      <c r="AH274" s="585">
        <v>2</v>
      </c>
      <c r="AI274" s="585">
        <v>2</v>
      </c>
      <c r="AJ274" s="585">
        <v>2</v>
      </c>
      <c r="AK274" s="585">
        <v>1</v>
      </c>
      <c r="AL274" s="585">
        <v>2</v>
      </c>
      <c r="AM274" s="585">
        <v>2</v>
      </c>
      <c r="AN274" s="585">
        <v>2</v>
      </c>
      <c r="AO274" s="585">
        <v>2</v>
      </c>
      <c r="AP274" s="585">
        <v>2</v>
      </c>
      <c r="AQ274" s="585">
        <v>2</v>
      </c>
      <c r="AR274" s="585">
        <v>2</v>
      </c>
      <c r="AS274" s="585">
        <v>1</v>
      </c>
      <c r="AT274" s="585">
        <v>2</v>
      </c>
      <c r="AU274" s="585">
        <v>2</v>
      </c>
      <c r="AV274" s="585">
        <v>1</v>
      </c>
      <c r="AW274" s="585">
        <v>2</v>
      </c>
      <c r="AX274" s="585">
        <v>2</v>
      </c>
      <c r="AZ274" s="585">
        <v>1</v>
      </c>
      <c r="BA274" s="585">
        <v>2</v>
      </c>
      <c r="BB274" s="585">
        <v>2</v>
      </c>
      <c r="BC274" s="585">
        <v>2</v>
      </c>
      <c r="BD274" s="585">
        <v>2</v>
      </c>
      <c r="BE274" s="585">
        <v>2</v>
      </c>
      <c r="BF274" s="585">
        <v>2</v>
      </c>
      <c r="BG274" s="585">
        <v>2</v>
      </c>
      <c r="BH274" s="585">
        <v>2</v>
      </c>
      <c r="BI274" s="585">
        <v>2</v>
      </c>
      <c r="BJ274" s="585">
        <v>2</v>
      </c>
      <c r="BK274" s="585">
        <v>2</v>
      </c>
      <c r="BL274" s="585">
        <v>2</v>
      </c>
      <c r="BM274" s="585">
        <v>2</v>
      </c>
      <c r="BN274" s="585">
        <v>2</v>
      </c>
      <c r="BO274" s="585">
        <v>2</v>
      </c>
      <c r="BP274" s="585">
        <v>2</v>
      </c>
      <c r="BQ274" s="585">
        <v>1</v>
      </c>
      <c r="BR274" s="585">
        <v>1</v>
      </c>
      <c r="BS274" s="585">
        <v>2</v>
      </c>
      <c r="BT274" s="585">
        <v>2</v>
      </c>
      <c r="BU274" s="585">
        <v>2</v>
      </c>
      <c r="BV274" s="585">
        <v>2</v>
      </c>
      <c r="BW274" s="585">
        <v>2</v>
      </c>
      <c r="BX274" s="585">
        <v>1</v>
      </c>
      <c r="BY274" s="585">
        <v>1</v>
      </c>
      <c r="BZ274" s="585">
        <v>2</v>
      </c>
      <c r="CA274" s="585">
        <v>2</v>
      </c>
      <c r="CB274" s="585">
        <v>2</v>
      </c>
      <c r="CC274" s="585">
        <v>2</v>
      </c>
      <c r="CD274" s="585">
        <v>2</v>
      </c>
      <c r="CE274" s="585">
        <v>1</v>
      </c>
      <c r="CF274" s="585">
        <v>2</v>
      </c>
      <c r="CG274" s="585">
        <v>2</v>
      </c>
      <c r="CH274" s="585">
        <v>2</v>
      </c>
      <c r="CI274" s="585">
        <v>2</v>
      </c>
      <c r="CJ274" s="585">
        <v>2</v>
      </c>
      <c r="CK274" s="585">
        <v>2</v>
      </c>
      <c r="CL274" s="585">
        <v>2</v>
      </c>
      <c r="CM274" s="585">
        <v>1</v>
      </c>
      <c r="CN274" s="585">
        <v>1</v>
      </c>
      <c r="CO274" s="585">
        <v>1</v>
      </c>
      <c r="CP274" s="585">
        <v>2</v>
      </c>
      <c r="CQ274" s="585">
        <v>1</v>
      </c>
      <c r="CR274" s="585">
        <v>1</v>
      </c>
      <c r="CS274" s="585">
        <v>1</v>
      </c>
      <c r="CT274" s="585">
        <v>2</v>
      </c>
      <c r="CU274" s="585">
        <v>2</v>
      </c>
      <c r="CV274" s="585">
        <v>2</v>
      </c>
      <c r="CW274" s="585">
        <v>2</v>
      </c>
      <c r="CX274" s="585">
        <v>2</v>
      </c>
      <c r="CY274" s="585">
        <v>1</v>
      </c>
    </row>
    <row r="275" spans="1:103" s="585" customFormat="1" x14ac:dyDescent="0.3">
      <c r="A275" s="584">
        <v>979</v>
      </c>
      <c r="B275" s="585" t="s">
        <v>1018</v>
      </c>
      <c r="D275" s="585">
        <v>2</v>
      </c>
      <c r="E275" s="585">
        <v>1</v>
      </c>
      <c r="F275" s="585">
        <v>1</v>
      </c>
      <c r="H275" s="585">
        <v>2</v>
      </c>
      <c r="I275" s="585">
        <v>1</v>
      </c>
      <c r="J275" s="585">
        <v>1</v>
      </c>
      <c r="K275" s="585">
        <v>1</v>
      </c>
      <c r="L275" s="585">
        <v>2</v>
      </c>
      <c r="M275" s="585">
        <v>1</v>
      </c>
      <c r="N275" s="585">
        <v>2</v>
      </c>
      <c r="O275" s="585">
        <v>1</v>
      </c>
      <c r="P275" s="585">
        <v>1</v>
      </c>
      <c r="Q275" s="585">
        <v>1</v>
      </c>
      <c r="R275" s="585">
        <v>1</v>
      </c>
      <c r="S275" s="585">
        <v>2</v>
      </c>
      <c r="U275" s="585">
        <v>1</v>
      </c>
      <c r="V275" s="585">
        <v>1</v>
      </c>
      <c r="X275" s="585">
        <v>2</v>
      </c>
      <c r="Y275" s="585">
        <v>2</v>
      </c>
      <c r="Z275" s="585">
        <v>1</v>
      </c>
      <c r="AA275" s="585">
        <v>2</v>
      </c>
      <c r="AB275" s="585">
        <v>1</v>
      </c>
      <c r="AC275" s="585">
        <v>1</v>
      </c>
      <c r="AD275" s="585">
        <v>2</v>
      </c>
      <c r="AE275" s="585">
        <v>1</v>
      </c>
      <c r="AF275" s="585">
        <v>2</v>
      </c>
      <c r="AG275" s="585">
        <v>1</v>
      </c>
      <c r="AH275" s="585">
        <v>2</v>
      </c>
      <c r="AI275" s="585">
        <v>2</v>
      </c>
      <c r="AJ275" s="585">
        <v>2</v>
      </c>
      <c r="AK275" s="585">
        <v>2</v>
      </c>
      <c r="AL275" s="585">
        <v>1</v>
      </c>
      <c r="AM275" s="585">
        <v>1</v>
      </c>
      <c r="AN275" s="585">
        <v>2</v>
      </c>
      <c r="AO275" s="585">
        <v>2</v>
      </c>
      <c r="AP275" s="585">
        <v>1</v>
      </c>
      <c r="AQ275" s="585">
        <v>2</v>
      </c>
      <c r="AR275" s="585">
        <v>2</v>
      </c>
      <c r="AS275" s="585">
        <v>2</v>
      </c>
      <c r="AT275" s="585">
        <v>1</v>
      </c>
      <c r="AU275" s="585">
        <v>2</v>
      </c>
      <c r="AV275" s="585">
        <v>1</v>
      </c>
      <c r="AW275" s="585">
        <v>1</v>
      </c>
      <c r="AX275" s="585">
        <v>2</v>
      </c>
      <c r="AZ275" s="585">
        <v>1</v>
      </c>
      <c r="BA275" s="585">
        <v>1</v>
      </c>
      <c r="BB275" s="585">
        <v>2</v>
      </c>
      <c r="BC275" s="585">
        <v>2</v>
      </c>
      <c r="BD275" s="585">
        <v>1</v>
      </c>
      <c r="BE275" s="585">
        <v>2</v>
      </c>
      <c r="BF275" s="585">
        <v>2</v>
      </c>
      <c r="BG275" s="585">
        <v>1</v>
      </c>
      <c r="BH275" s="585">
        <v>2</v>
      </c>
      <c r="BI275" s="585">
        <v>1</v>
      </c>
      <c r="BJ275" s="585">
        <v>2</v>
      </c>
      <c r="BK275" s="585">
        <v>2</v>
      </c>
      <c r="BL275" s="585">
        <v>1</v>
      </c>
      <c r="BM275" s="585">
        <v>2</v>
      </c>
      <c r="BN275" s="585">
        <v>1</v>
      </c>
      <c r="BO275" s="585">
        <v>1</v>
      </c>
      <c r="BP275" s="585">
        <v>1</v>
      </c>
      <c r="BQ275" s="585">
        <v>2</v>
      </c>
      <c r="BR275" s="585">
        <v>1</v>
      </c>
      <c r="BS275" s="585">
        <v>2</v>
      </c>
      <c r="BT275" s="585">
        <v>1</v>
      </c>
      <c r="BU275" s="585">
        <v>1</v>
      </c>
      <c r="BV275" s="585">
        <v>2</v>
      </c>
      <c r="BW275" s="585">
        <v>1</v>
      </c>
      <c r="BX275" s="585">
        <v>1</v>
      </c>
      <c r="BY275" s="585">
        <v>1</v>
      </c>
      <c r="BZ275" s="585">
        <v>1</v>
      </c>
      <c r="CA275" s="585">
        <v>2</v>
      </c>
      <c r="CB275" s="585">
        <v>2</v>
      </c>
      <c r="CC275" s="585">
        <v>2</v>
      </c>
      <c r="CD275" s="585">
        <v>1</v>
      </c>
      <c r="CE275" s="585">
        <v>2</v>
      </c>
      <c r="CF275" s="585">
        <v>1</v>
      </c>
      <c r="CG275" s="585">
        <v>2</v>
      </c>
      <c r="CH275" s="585">
        <v>2</v>
      </c>
      <c r="CI275" s="585">
        <v>1</v>
      </c>
      <c r="CJ275" s="585">
        <v>2</v>
      </c>
      <c r="CK275" s="585">
        <v>2</v>
      </c>
      <c r="CL275" s="585">
        <v>1</v>
      </c>
      <c r="CM275" s="585">
        <v>2</v>
      </c>
      <c r="CN275" s="585">
        <v>1</v>
      </c>
      <c r="CO275" s="585">
        <v>1</v>
      </c>
      <c r="CP275" s="585">
        <v>1</v>
      </c>
      <c r="CQ275" s="585">
        <v>2</v>
      </c>
      <c r="CR275" s="585">
        <v>2</v>
      </c>
      <c r="CS275" s="585">
        <v>2</v>
      </c>
      <c r="CT275" s="585">
        <v>1</v>
      </c>
      <c r="CU275" s="585">
        <v>2</v>
      </c>
      <c r="CV275" s="585">
        <v>1</v>
      </c>
      <c r="CW275" s="585">
        <v>1</v>
      </c>
      <c r="CX275" s="585">
        <v>1</v>
      </c>
      <c r="CY275" s="585">
        <v>2</v>
      </c>
    </row>
    <row r="276" spans="1:103" s="590" customFormat="1" x14ac:dyDescent="0.3">
      <c r="A276" s="589">
        <v>980</v>
      </c>
      <c r="B276" s="590" t="s">
        <v>526</v>
      </c>
      <c r="D276" s="590" t="s">
        <v>2064</v>
      </c>
      <c r="E276" s="590" t="s">
        <v>1021</v>
      </c>
      <c r="F276" s="590" t="s">
        <v>1019</v>
      </c>
      <c r="H276" s="590" t="s">
        <v>1131</v>
      </c>
      <c r="I276" s="590" t="s">
        <v>1021</v>
      </c>
      <c r="J276" s="590" t="s">
        <v>1021</v>
      </c>
      <c r="K276" s="590" t="s">
        <v>1019</v>
      </c>
      <c r="L276" s="590" t="s">
        <v>1132</v>
      </c>
      <c r="M276" s="590" t="s">
        <v>1121</v>
      </c>
      <c r="N276" s="590" t="s">
        <v>2065</v>
      </c>
      <c r="O276" s="590" t="s">
        <v>1003</v>
      </c>
      <c r="P276" s="590" t="s">
        <v>1020</v>
      </c>
      <c r="Q276" s="590" t="s">
        <v>1021</v>
      </c>
      <c r="R276" s="590" t="s">
        <v>1012</v>
      </c>
      <c r="S276" s="590" t="s">
        <v>1025</v>
      </c>
      <c r="U276" s="590" t="s">
        <v>1115</v>
      </c>
      <c r="V276" s="590" t="s">
        <v>1019</v>
      </c>
      <c r="X276" s="590" t="s">
        <v>2066</v>
      </c>
      <c r="Y276" s="590" t="s">
        <v>1128</v>
      </c>
      <c r="Z276" s="590" t="s">
        <v>1028</v>
      </c>
      <c r="AA276" s="590" t="s">
        <v>1021</v>
      </c>
      <c r="AB276" s="590" t="s">
        <v>1020</v>
      </c>
      <c r="AC276" s="590" t="s">
        <v>1125</v>
      </c>
      <c r="AD276" s="590" t="s">
        <v>1115</v>
      </c>
      <c r="AE276" s="590" t="s">
        <v>1029</v>
      </c>
      <c r="AF276" s="590" t="s">
        <v>1128</v>
      </c>
      <c r="AG276" s="590" t="s">
        <v>1020</v>
      </c>
      <c r="AH276" s="590" t="s">
        <v>2067</v>
      </c>
      <c r="AI276" s="590" t="s">
        <v>1114</v>
      </c>
      <c r="AJ276" s="590" t="s">
        <v>2068</v>
      </c>
      <c r="AK276" s="590" t="s">
        <v>1116</v>
      </c>
      <c r="AL276" s="590" t="s">
        <v>1020</v>
      </c>
      <c r="AM276" s="590" t="s">
        <v>1024</v>
      </c>
      <c r="AN276" s="590" t="s">
        <v>1866</v>
      </c>
      <c r="AO276" s="590" t="s">
        <v>2069</v>
      </c>
      <c r="AP276" s="590" t="s">
        <v>1029</v>
      </c>
      <c r="AQ276" s="590" t="s">
        <v>1115</v>
      </c>
      <c r="AR276" s="590" t="s">
        <v>1032</v>
      </c>
      <c r="AS276" s="590" t="s">
        <v>1021</v>
      </c>
      <c r="AT276" s="590" t="s">
        <v>1021</v>
      </c>
      <c r="AU276" s="590" t="s">
        <v>1115</v>
      </c>
      <c r="AV276" s="590" t="s">
        <v>1021</v>
      </c>
      <c r="AW276" s="590" t="s">
        <v>1021</v>
      </c>
      <c r="AX276" s="590" t="s">
        <v>1020</v>
      </c>
      <c r="AZ276" s="590" t="s">
        <v>1028</v>
      </c>
      <c r="BA276" s="590" t="s">
        <v>1022</v>
      </c>
      <c r="BB276" s="590" t="s">
        <v>1134</v>
      </c>
      <c r="BC276" s="590" t="s">
        <v>2067</v>
      </c>
      <c r="BD276" s="590" t="s">
        <v>1026</v>
      </c>
      <c r="BE276" s="590" t="s">
        <v>2070</v>
      </c>
      <c r="BF276" s="590" t="s">
        <v>2071</v>
      </c>
      <c r="BG276" s="590" t="s">
        <v>1022</v>
      </c>
      <c r="BH276" s="590" t="s">
        <v>1023</v>
      </c>
      <c r="BI276" s="590" t="s">
        <v>1024</v>
      </c>
      <c r="BJ276" s="590" t="s">
        <v>1114</v>
      </c>
      <c r="BK276" s="590" t="s">
        <v>1129</v>
      </c>
      <c r="BL276" s="590" t="s">
        <v>1867</v>
      </c>
      <c r="BM276" s="590" t="s">
        <v>1115</v>
      </c>
      <c r="BN276" s="590" t="s">
        <v>1021</v>
      </c>
      <c r="BO276" s="590" t="s">
        <v>1000</v>
      </c>
      <c r="BP276" s="590" t="s">
        <v>1031</v>
      </c>
      <c r="BQ276" s="590" t="s">
        <v>2508</v>
      </c>
      <c r="BR276" s="590" t="s">
        <v>1000</v>
      </c>
      <c r="BS276" s="590" t="s">
        <v>1129</v>
      </c>
      <c r="BT276" s="590" t="s">
        <v>1030</v>
      </c>
      <c r="BU276" s="590" t="s">
        <v>1012</v>
      </c>
      <c r="BV276" s="590" t="s">
        <v>2072</v>
      </c>
      <c r="BW276" s="590" t="s">
        <v>1021</v>
      </c>
      <c r="BX276" s="590" t="s">
        <v>1021</v>
      </c>
      <c r="BY276" s="590" t="s">
        <v>1021</v>
      </c>
      <c r="BZ276" s="590" t="s">
        <v>1021</v>
      </c>
      <c r="CA276" s="590" t="s">
        <v>1020</v>
      </c>
      <c r="CB276" s="590" t="s">
        <v>1029</v>
      </c>
      <c r="CC276" s="590" t="s">
        <v>2073</v>
      </c>
      <c r="CD276" s="590" t="s">
        <v>1000</v>
      </c>
      <c r="CE276" s="590" t="s">
        <v>1134</v>
      </c>
      <c r="CF276" s="590" t="s">
        <v>1021</v>
      </c>
      <c r="CG276" s="590" t="s">
        <v>1134</v>
      </c>
      <c r="CH276" s="590" t="s">
        <v>2071</v>
      </c>
      <c r="CI276" s="590" t="s">
        <v>1000</v>
      </c>
      <c r="CJ276" s="590" t="s">
        <v>2074</v>
      </c>
      <c r="CK276" s="590" t="s">
        <v>1020</v>
      </c>
      <c r="CL276" s="590" t="s">
        <v>1027</v>
      </c>
      <c r="CM276" s="590" t="s">
        <v>2075</v>
      </c>
      <c r="CN276" s="590" t="s">
        <v>1024</v>
      </c>
      <c r="CO276" s="590" t="s">
        <v>1019</v>
      </c>
      <c r="CP276" s="590" t="s">
        <v>1020</v>
      </c>
      <c r="CQ276" s="590" t="s">
        <v>1020</v>
      </c>
      <c r="CR276" s="590" t="s">
        <v>2076</v>
      </c>
      <c r="CS276" s="590" t="s">
        <v>1021</v>
      </c>
      <c r="CT276" s="590" t="s">
        <v>1028</v>
      </c>
      <c r="CU276" s="590" t="s">
        <v>1129</v>
      </c>
      <c r="CV276" s="590" t="s">
        <v>1029</v>
      </c>
      <c r="CW276" s="590" t="s">
        <v>1021</v>
      </c>
      <c r="CX276" s="590" t="s">
        <v>1121</v>
      </c>
      <c r="CY276" s="590" t="s">
        <v>1026</v>
      </c>
    </row>
    <row r="277" spans="1:103" x14ac:dyDescent="0.3">
      <c r="A277" s="151">
        <v>984</v>
      </c>
      <c r="B277" s="176" t="s">
        <v>1033</v>
      </c>
      <c r="C277" s="176"/>
      <c r="D277" s="176">
        <v>101979571</v>
      </c>
      <c r="E277" s="176">
        <v>21807293</v>
      </c>
      <c r="F277" s="176">
        <v>10710239</v>
      </c>
      <c r="G277" s="176"/>
      <c r="H277" s="176">
        <v>19485617</v>
      </c>
      <c r="I277" s="176">
        <v>19818929</v>
      </c>
      <c r="J277" s="176">
        <v>38552966</v>
      </c>
      <c r="K277" s="176">
        <v>12349796</v>
      </c>
      <c r="L277" s="176">
        <v>25646727</v>
      </c>
      <c r="M277" s="176">
        <v>150243480</v>
      </c>
      <c r="N277" s="176">
        <v>219807334</v>
      </c>
      <c r="O277" s="176">
        <v>51768457</v>
      </c>
      <c r="P277" s="176">
        <v>214594269</v>
      </c>
      <c r="Q277" s="176">
        <v>49140196</v>
      </c>
      <c r="R277" s="176">
        <v>8919696</v>
      </c>
      <c r="S277" s="176">
        <v>55125588</v>
      </c>
      <c r="T277" s="176"/>
      <c r="U277" s="176">
        <v>110862502</v>
      </c>
      <c r="V277" s="176">
        <v>81974219</v>
      </c>
      <c r="W277" s="176"/>
      <c r="X277" s="176">
        <v>11655532</v>
      </c>
      <c r="Y277" s="176">
        <v>8948864</v>
      </c>
      <c r="Z277" s="176">
        <v>70089282</v>
      </c>
      <c r="AA277" s="176">
        <v>31209707</v>
      </c>
      <c r="AB277" s="176">
        <v>55350382</v>
      </c>
      <c r="AC277" s="176">
        <v>195646766</v>
      </c>
      <c r="AD277" s="176">
        <v>32883596</v>
      </c>
      <c r="AE277" s="176">
        <v>68086093</v>
      </c>
      <c r="AF277" s="176">
        <v>82473783</v>
      </c>
      <c r="AG277" s="176">
        <v>50007078</v>
      </c>
      <c r="AH277" s="176">
        <v>34015062</v>
      </c>
      <c r="AI277" s="176">
        <v>324441553</v>
      </c>
      <c r="AJ277" s="176">
        <v>33540349</v>
      </c>
      <c r="AK277" s="176">
        <v>287346844</v>
      </c>
      <c r="AL277" s="176">
        <v>51290767</v>
      </c>
      <c r="AM277" s="176">
        <v>172048613</v>
      </c>
      <c r="AN277" s="176">
        <v>7701989</v>
      </c>
      <c r="AO277" s="176">
        <v>7913436</v>
      </c>
      <c r="AP277" s="176">
        <v>43258583</v>
      </c>
      <c r="AQ277" s="176">
        <v>9425011</v>
      </c>
      <c r="AR277" s="176">
        <v>4635701</v>
      </c>
      <c r="AS277" s="176">
        <v>30776783</v>
      </c>
      <c r="AT277" s="176">
        <v>70991210</v>
      </c>
      <c r="AU277" s="176">
        <v>46213759</v>
      </c>
      <c r="AV277" s="176">
        <v>92607262</v>
      </c>
      <c r="AW277" s="176">
        <v>14468955</v>
      </c>
      <c r="AX277" s="176">
        <v>29376103</v>
      </c>
      <c r="AY277" s="176"/>
      <c r="AZ277" s="176">
        <v>147839302</v>
      </c>
      <c r="BA277" s="176">
        <v>38579247</v>
      </c>
      <c r="BB277" s="176">
        <v>169864108</v>
      </c>
      <c r="BC277" s="176">
        <v>6784067</v>
      </c>
      <c r="BD277" s="176">
        <v>47907913</v>
      </c>
      <c r="BE277" s="176">
        <v>36401183</v>
      </c>
      <c r="BF277" s="176">
        <v>68720479</v>
      </c>
      <c r="BG277" s="176">
        <v>31216927</v>
      </c>
      <c r="BH277" s="176">
        <v>13816635</v>
      </c>
      <c r="BI277" s="176">
        <v>16779959</v>
      </c>
      <c r="BJ277" s="176">
        <v>27086588</v>
      </c>
      <c r="BK277" s="176">
        <v>949395473</v>
      </c>
      <c r="BL277" s="176">
        <v>10819456</v>
      </c>
      <c r="BM277" s="176">
        <v>21669073</v>
      </c>
      <c r="BN277" s="176">
        <v>72247829</v>
      </c>
      <c r="BO277" s="176">
        <v>55149112</v>
      </c>
      <c r="BP277" s="176">
        <v>177959061</v>
      </c>
      <c r="BQ277" s="176">
        <v>21519033</v>
      </c>
      <c r="BR277" s="176">
        <v>106433280</v>
      </c>
      <c r="BS277" s="176">
        <v>169609395</v>
      </c>
      <c r="BT277" s="176">
        <v>12131488</v>
      </c>
      <c r="BU277" s="176">
        <v>26432481</v>
      </c>
      <c r="BV277" s="176">
        <v>53908293</v>
      </c>
      <c r="BW277" s="176">
        <v>9560513</v>
      </c>
      <c r="BX277" s="176">
        <v>34703380</v>
      </c>
      <c r="BY277" s="176">
        <v>101971909</v>
      </c>
      <c r="BZ277" s="176">
        <v>17298840</v>
      </c>
      <c r="CA277" s="176">
        <v>75997050</v>
      </c>
      <c r="CB277" s="176">
        <v>30181673</v>
      </c>
      <c r="CC277" s="176">
        <v>60116359</v>
      </c>
      <c r="CD277" s="176">
        <v>55196121</v>
      </c>
      <c r="CE277" s="176">
        <v>92256511</v>
      </c>
      <c r="CF277" s="176">
        <v>47910935</v>
      </c>
      <c r="CG277" s="176">
        <v>42014464</v>
      </c>
      <c r="CH277" s="176">
        <v>23657170</v>
      </c>
      <c r="CI277" s="176">
        <v>35617178</v>
      </c>
      <c r="CJ277" s="176">
        <v>13356446</v>
      </c>
      <c r="CK277" s="176">
        <v>37557465</v>
      </c>
      <c r="CL277" s="176">
        <v>6446419</v>
      </c>
      <c r="CM277" s="176">
        <v>38613250</v>
      </c>
      <c r="CN277" s="176">
        <v>4571542</v>
      </c>
      <c r="CO277" s="176">
        <v>206309193</v>
      </c>
      <c r="CP277" s="176">
        <v>25792196</v>
      </c>
      <c r="CQ277" s="176">
        <v>1131821314</v>
      </c>
      <c r="CR277" s="176">
        <v>20544457</v>
      </c>
      <c r="CS277" s="176">
        <v>8550407</v>
      </c>
      <c r="CT277" s="176">
        <v>38677716</v>
      </c>
      <c r="CU277" s="176">
        <v>60960628</v>
      </c>
      <c r="CV277">
        <v>40142725</v>
      </c>
      <c r="CW277">
        <v>55262541</v>
      </c>
      <c r="CX277">
        <v>21143660</v>
      </c>
      <c r="CY277">
        <v>14254384</v>
      </c>
    </row>
    <row r="278" spans="1:103" x14ac:dyDescent="0.3">
      <c r="A278" s="151">
        <v>985</v>
      </c>
      <c r="B278" s="176" t="s">
        <v>1034</v>
      </c>
      <c r="C278" s="176"/>
      <c r="D278" s="176">
        <v>100104667</v>
      </c>
      <c r="E278" s="176">
        <v>20769798</v>
      </c>
      <c r="F278" s="176">
        <v>10268900</v>
      </c>
      <c r="G278" s="176"/>
      <c r="H278" s="176">
        <v>18014778</v>
      </c>
      <c r="I278" s="176">
        <v>19563000</v>
      </c>
      <c r="J278" s="176">
        <v>37329197</v>
      </c>
      <c r="K278" s="176">
        <v>12291779</v>
      </c>
      <c r="L278" s="176">
        <v>23546306</v>
      </c>
      <c r="M278" s="176">
        <v>146199992</v>
      </c>
      <c r="N278" s="176">
        <v>212211847</v>
      </c>
      <c r="O278" s="176">
        <v>49310000</v>
      </c>
      <c r="P278" s="176">
        <v>210180202</v>
      </c>
      <c r="Q278" s="176">
        <v>46968485</v>
      </c>
      <c r="R278" s="176">
        <v>8714612</v>
      </c>
      <c r="S278" s="176">
        <v>54613000</v>
      </c>
      <c r="T278" s="176"/>
      <c r="U278" s="176">
        <v>105547711</v>
      </c>
      <c r="V278" s="176">
        <v>79772620</v>
      </c>
      <c r="W278" s="176"/>
      <c r="X278" s="176">
        <v>11243703</v>
      </c>
      <c r="Y278" s="176">
        <v>8920536</v>
      </c>
      <c r="Z278" s="176">
        <v>69000354</v>
      </c>
      <c r="AA278" s="176">
        <v>32438423</v>
      </c>
      <c r="AB278" s="176">
        <v>54695744</v>
      </c>
      <c r="AC278" s="176">
        <v>188498187</v>
      </c>
      <c r="AD278" s="176">
        <v>31571565</v>
      </c>
      <c r="AE278" s="176">
        <v>64549288</v>
      </c>
      <c r="AF278" s="176">
        <v>79378487</v>
      </c>
      <c r="AG278" s="176">
        <v>44591290</v>
      </c>
      <c r="AH278" s="176">
        <v>33246712</v>
      </c>
      <c r="AI278" s="176">
        <v>311132185</v>
      </c>
      <c r="AJ278" s="176">
        <v>30425000</v>
      </c>
      <c r="AK278" s="176">
        <v>281339025</v>
      </c>
      <c r="AL278" s="176">
        <v>49155288</v>
      </c>
      <c r="AM278" s="176">
        <v>163422745</v>
      </c>
      <c r="AN278" s="176">
        <v>7324989</v>
      </c>
      <c r="AO278" s="176">
        <v>7581207</v>
      </c>
      <c r="AP278" s="176">
        <v>41499658</v>
      </c>
      <c r="AQ278" s="176">
        <v>9069342</v>
      </c>
      <c r="AR278" s="176">
        <v>3250000</v>
      </c>
      <c r="AS278" s="176">
        <v>28515782</v>
      </c>
      <c r="AT278" s="176">
        <v>66850000</v>
      </c>
      <c r="AU278" s="176">
        <v>44916457</v>
      </c>
      <c r="AV278" s="176">
        <v>88629211</v>
      </c>
      <c r="AW278" s="176">
        <v>14101556</v>
      </c>
      <c r="AX278" s="176">
        <v>27462344</v>
      </c>
      <c r="AY278" s="176"/>
      <c r="AZ278" s="176">
        <v>143825815</v>
      </c>
      <c r="BA278" s="176">
        <v>38531120</v>
      </c>
      <c r="BB278" s="176">
        <v>158190000</v>
      </c>
      <c r="BC278" s="176">
        <v>6765713</v>
      </c>
      <c r="BD278" s="176">
        <v>45842187</v>
      </c>
      <c r="BE278" s="176">
        <v>33758276</v>
      </c>
      <c r="BF278" s="176">
        <v>68238570</v>
      </c>
      <c r="BG278" s="176">
        <v>31023246</v>
      </c>
      <c r="BH278" s="176">
        <v>13322830</v>
      </c>
      <c r="BI278" s="176">
        <v>15790625</v>
      </c>
      <c r="BJ278" s="176">
        <v>26444864</v>
      </c>
      <c r="BK278" s="176">
        <v>931663198</v>
      </c>
      <c r="BL278" s="176">
        <v>10809560</v>
      </c>
      <c r="BM278" s="176">
        <v>21318749</v>
      </c>
      <c r="BN278" s="176">
        <v>69902590</v>
      </c>
      <c r="BO278" s="176">
        <v>51118823</v>
      </c>
      <c r="BP278" s="176">
        <v>177017949</v>
      </c>
      <c r="BQ278" s="176">
        <v>17804408</v>
      </c>
      <c r="BR278" s="176">
        <v>106413345</v>
      </c>
      <c r="BS278" s="176">
        <v>167234047</v>
      </c>
      <c r="BT278" s="176">
        <v>12091871</v>
      </c>
      <c r="BU278" s="176">
        <v>25721044</v>
      </c>
      <c r="BV278" s="176">
        <v>52701098</v>
      </c>
      <c r="BW278" s="176">
        <v>9162693</v>
      </c>
      <c r="BX278" s="176">
        <v>32984615</v>
      </c>
      <c r="BY278" s="176">
        <v>98210179</v>
      </c>
      <c r="BZ278" s="176">
        <v>17029509</v>
      </c>
      <c r="CA278" s="176">
        <v>74904844</v>
      </c>
      <c r="CB278" s="176">
        <v>29301752</v>
      </c>
      <c r="CC278" s="176">
        <v>54435639</v>
      </c>
      <c r="CD278" s="176">
        <v>53594505</v>
      </c>
      <c r="CE278" s="176">
        <v>88280000</v>
      </c>
      <c r="CF278" s="176">
        <v>46254295</v>
      </c>
      <c r="CG278" s="176">
        <v>40946555</v>
      </c>
      <c r="CH278" s="176">
        <v>23674632</v>
      </c>
      <c r="CI278" s="176">
        <v>34802799</v>
      </c>
      <c r="CJ278" s="176">
        <v>13071730</v>
      </c>
      <c r="CK278" s="176">
        <v>35875718</v>
      </c>
      <c r="CL278" s="176">
        <v>6254200</v>
      </c>
      <c r="CM278" s="176">
        <v>37953276</v>
      </c>
      <c r="CN278" s="176">
        <v>4438010</v>
      </c>
      <c r="CO278" s="176">
        <v>206254947</v>
      </c>
      <c r="CP278" s="176">
        <v>24832550</v>
      </c>
      <c r="CQ278" s="176">
        <v>1124834000</v>
      </c>
      <c r="CR278" s="176">
        <v>20381862</v>
      </c>
      <c r="CS278" s="176">
        <v>8391296</v>
      </c>
      <c r="CT278" s="176">
        <v>36911375</v>
      </c>
      <c r="CU278" s="176">
        <v>58140200</v>
      </c>
      <c r="CV278">
        <v>38601558</v>
      </c>
      <c r="CW278">
        <v>52282098</v>
      </c>
      <c r="CX278">
        <v>20348500</v>
      </c>
      <c r="CY278">
        <v>14117200</v>
      </c>
    </row>
    <row r="279" spans="1:103" x14ac:dyDescent="0.3">
      <c r="A279" s="151">
        <v>986</v>
      </c>
      <c r="B279" s="176" t="s">
        <v>530</v>
      </c>
      <c r="C279" s="176"/>
      <c r="D279" s="176">
        <v>0</v>
      </c>
      <c r="E279" s="176">
        <v>0</v>
      </c>
      <c r="F279" s="176">
        <v>0</v>
      </c>
      <c r="G279" s="176"/>
      <c r="H279" s="176">
        <v>0</v>
      </c>
      <c r="I279" s="176">
        <v>0</v>
      </c>
      <c r="J279" s="176">
        <v>0</v>
      </c>
      <c r="K279" s="176">
        <v>0</v>
      </c>
      <c r="L279" s="176">
        <v>0</v>
      </c>
      <c r="M279" s="176">
        <v>0</v>
      </c>
      <c r="N279" s="176"/>
      <c r="O279" s="176">
        <v>0</v>
      </c>
      <c r="P279" s="176">
        <v>0</v>
      </c>
      <c r="Q279" s="176">
        <v>0</v>
      </c>
      <c r="R279" s="176">
        <v>0</v>
      </c>
      <c r="S279" s="176">
        <v>405000</v>
      </c>
      <c r="T279" s="176"/>
      <c r="U279" s="176">
        <v>0</v>
      </c>
      <c r="V279" s="176">
        <v>0</v>
      </c>
      <c r="W279" s="176"/>
      <c r="X279" s="176">
        <v>0</v>
      </c>
      <c r="Y279" s="176">
        <v>0</v>
      </c>
      <c r="Z279" s="176">
        <v>0</v>
      </c>
      <c r="AA279" s="176">
        <v>0</v>
      </c>
      <c r="AB279" s="176">
        <v>0</v>
      </c>
      <c r="AC279" s="176">
        <v>0</v>
      </c>
      <c r="AD279" s="176">
        <v>0</v>
      </c>
      <c r="AE279" s="176">
        <v>0</v>
      </c>
      <c r="AF279" s="176">
        <v>909900</v>
      </c>
      <c r="AG279" s="176">
        <v>0</v>
      </c>
      <c r="AH279" s="176">
        <v>0</v>
      </c>
      <c r="AI279" s="176">
        <v>0</v>
      </c>
      <c r="AJ279" s="176">
        <v>0</v>
      </c>
      <c r="AK279" s="176">
        <v>0</v>
      </c>
      <c r="AL279" s="176">
        <v>0</v>
      </c>
      <c r="AM279" s="176">
        <v>0</v>
      </c>
      <c r="AN279" s="176">
        <v>0</v>
      </c>
      <c r="AO279" s="176">
        <v>0</v>
      </c>
      <c r="AP279" s="176">
        <v>0</v>
      </c>
      <c r="AQ279" s="176">
        <v>0</v>
      </c>
      <c r="AR279" s="176">
        <v>0</v>
      </c>
      <c r="AS279" s="176">
        <v>0</v>
      </c>
      <c r="AT279" s="176">
        <v>0</v>
      </c>
      <c r="AU279" s="176">
        <v>0</v>
      </c>
      <c r="AV279" s="176">
        <v>0</v>
      </c>
      <c r="AW279" s="176">
        <v>0</v>
      </c>
      <c r="AX279" s="176">
        <v>0</v>
      </c>
      <c r="AY279" s="176"/>
      <c r="AZ279" s="176">
        <v>0</v>
      </c>
      <c r="BA279" s="176">
        <v>0</v>
      </c>
      <c r="BB279" s="176">
        <v>0</v>
      </c>
      <c r="BC279" s="176">
        <v>0</v>
      </c>
      <c r="BD279" s="176">
        <v>0</v>
      </c>
      <c r="BE279" s="176">
        <v>0</v>
      </c>
      <c r="BF279" s="176">
        <v>0</v>
      </c>
      <c r="BG279" s="176">
        <v>0</v>
      </c>
      <c r="BH279" s="176">
        <v>0</v>
      </c>
      <c r="BI279" s="176">
        <v>0</v>
      </c>
      <c r="BJ279" s="176">
        <v>0</v>
      </c>
      <c r="BK279" s="176">
        <v>0</v>
      </c>
      <c r="BL279" s="176">
        <v>0</v>
      </c>
      <c r="BM279" s="176">
        <v>0</v>
      </c>
      <c r="BN279" s="176">
        <v>0</v>
      </c>
      <c r="BO279" s="176">
        <v>0</v>
      </c>
      <c r="BP279" s="176">
        <v>0</v>
      </c>
      <c r="BQ279" s="176">
        <v>0</v>
      </c>
      <c r="BR279" s="176">
        <v>0</v>
      </c>
      <c r="BS279" s="176">
        <v>0</v>
      </c>
      <c r="BT279" s="176">
        <v>0</v>
      </c>
      <c r="BU279" s="176">
        <v>0</v>
      </c>
      <c r="BV279" s="176">
        <v>0</v>
      </c>
      <c r="BW279" s="176">
        <v>0</v>
      </c>
      <c r="BX279" s="176">
        <v>0</v>
      </c>
      <c r="BY279" s="176">
        <v>0</v>
      </c>
      <c r="BZ279" s="176">
        <v>0</v>
      </c>
      <c r="CA279" s="176">
        <v>0</v>
      </c>
      <c r="CB279" s="176">
        <v>0</v>
      </c>
      <c r="CC279" s="176">
        <v>0</v>
      </c>
      <c r="CD279" s="176">
        <v>567227</v>
      </c>
      <c r="CE279" s="176">
        <v>0</v>
      </c>
      <c r="CF279" s="176">
        <v>0</v>
      </c>
      <c r="CG279" s="176">
        <v>0</v>
      </c>
      <c r="CH279" s="176">
        <v>0</v>
      </c>
      <c r="CI279" s="176">
        <v>0</v>
      </c>
      <c r="CJ279" s="176">
        <v>0</v>
      </c>
      <c r="CK279" s="176">
        <v>0</v>
      </c>
      <c r="CL279" s="176">
        <v>0</v>
      </c>
      <c r="CM279" s="176">
        <v>0</v>
      </c>
      <c r="CN279" s="176">
        <v>0</v>
      </c>
      <c r="CO279" s="176">
        <v>0</v>
      </c>
      <c r="CP279" s="176">
        <v>0</v>
      </c>
      <c r="CQ279" s="176">
        <v>0</v>
      </c>
      <c r="CR279" s="176">
        <v>0</v>
      </c>
      <c r="CS279" s="176">
        <v>0</v>
      </c>
      <c r="CT279" s="176">
        <v>0</v>
      </c>
      <c r="CU279" s="176">
        <v>0</v>
      </c>
      <c r="CV279">
        <v>0</v>
      </c>
      <c r="CW279">
        <v>0</v>
      </c>
      <c r="CX279">
        <v>0</v>
      </c>
      <c r="CY279">
        <v>0</v>
      </c>
    </row>
    <row r="280" spans="1:103" x14ac:dyDescent="0.3">
      <c r="A280" s="151">
        <v>987</v>
      </c>
      <c r="B280" s="176" t="s">
        <v>1035</v>
      </c>
      <c r="C280" s="176"/>
      <c r="D280" s="176">
        <v>0</v>
      </c>
      <c r="E280" s="176">
        <v>0</v>
      </c>
      <c r="F280" s="176">
        <v>0</v>
      </c>
      <c r="G280" s="176"/>
      <c r="H280" s="176">
        <v>0</v>
      </c>
      <c r="I280" s="176">
        <v>0</v>
      </c>
      <c r="J280" s="176">
        <v>0</v>
      </c>
      <c r="K280" s="176">
        <v>0</v>
      </c>
      <c r="L280" s="176">
        <v>0</v>
      </c>
      <c r="M280" s="176">
        <v>0</v>
      </c>
      <c r="N280" s="176"/>
      <c r="O280" s="176">
        <v>0</v>
      </c>
      <c r="P280" s="176">
        <v>0</v>
      </c>
      <c r="Q280" s="176">
        <v>0</v>
      </c>
      <c r="R280" s="176">
        <v>0</v>
      </c>
      <c r="S280" s="176">
        <v>0</v>
      </c>
      <c r="T280" s="176"/>
      <c r="U280" s="176">
        <v>0</v>
      </c>
      <c r="V280" s="176">
        <v>0</v>
      </c>
      <c r="W280" s="176"/>
      <c r="X280" s="176">
        <v>0</v>
      </c>
      <c r="Y280" s="176">
        <v>0</v>
      </c>
      <c r="Z280" s="176">
        <v>0</v>
      </c>
      <c r="AA280" s="176">
        <v>0</v>
      </c>
      <c r="AB280" s="176">
        <v>0</v>
      </c>
      <c r="AC280" s="176">
        <v>0</v>
      </c>
      <c r="AD280" s="176">
        <v>0</v>
      </c>
      <c r="AE280" s="176">
        <v>0</v>
      </c>
      <c r="AF280" s="176">
        <v>0</v>
      </c>
      <c r="AG280" s="176">
        <v>0</v>
      </c>
      <c r="AH280" s="176">
        <v>0</v>
      </c>
      <c r="AI280" s="176">
        <v>0</v>
      </c>
      <c r="AJ280" s="176">
        <v>0</v>
      </c>
      <c r="AK280" s="176">
        <v>0</v>
      </c>
      <c r="AL280" s="176">
        <v>0</v>
      </c>
      <c r="AM280" s="176">
        <v>0</v>
      </c>
      <c r="AN280" s="176">
        <v>0</v>
      </c>
      <c r="AO280" s="176">
        <v>0</v>
      </c>
      <c r="AP280" s="176">
        <v>0</v>
      </c>
      <c r="AQ280" s="176">
        <v>0</v>
      </c>
      <c r="AR280" s="176">
        <v>0</v>
      </c>
      <c r="AS280" s="176">
        <v>0</v>
      </c>
      <c r="AT280" s="176">
        <v>0</v>
      </c>
      <c r="AU280" s="176">
        <v>0</v>
      </c>
      <c r="AV280" s="176">
        <v>0</v>
      </c>
      <c r="AW280" s="176">
        <v>0</v>
      </c>
      <c r="AX280" s="176">
        <v>0</v>
      </c>
      <c r="AY280" s="176"/>
      <c r="AZ280" s="176">
        <v>0</v>
      </c>
      <c r="BA280" s="176">
        <v>0</v>
      </c>
      <c r="BB280" s="176">
        <v>0</v>
      </c>
      <c r="BC280" s="176">
        <v>0</v>
      </c>
      <c r="BD280" s="176">
        <v>0</v>
      </c>
      <c r="BE280" s="176">
        <v>0</v>
      </c>
      <c r="BF280" s="176">
        <v>0</v>
      </c>
      <c r="BG280" s="176">
        <v>0</v>
      </c>
      <c r="BH280" s="176">
        <v>0</v>
      </c>
      <c r="BI280" s="176">
        <v>0</v>
      </c>
      <c r="BJ280" s="176">
        <v>0</v>
      </c>
      <c r="BK280" s="176">
        <v>0</v>
      </c>
      <c r="BL280" s="176">
        <v>0</v>
      </c>
      <c r="BM280" s="176">
        <v>0</v>
      </c>
      <c r="BN280" s="176">
        <v>0</v>
      </c>
      <c r="BO280" s="176">
        <v>0</v>
      </c>
      <c r="BP280" s="176">
        <v>0</v>
      </c>
      <c r="BQ280" s="176">
        <v>0</v>
      </c>
      <c r="BR280" s="176">
        <v>0</v>
      </c>
      <c r="BS280" s="176">
        <v>0</v>
      </c>
      <c r="BT280" s="176">
        <v>0</v>
      </c>
      <c r="BU280" s="176">
        <v>0</v>
      </c>
      <c r="BV280" s="176">
        <v>0</v>
      </c>
      <c r="BW280" s="176">
        <v>0</v>
      </c>
      <c r="BX280" s="176">
        <v>0</v>
      </c>
      <c r="BY280" s="176">
        <v>0</v>
      </c>
      <c r="BZ280" s="176">
        <v>0</v>
      </c>
      <c r="CA280" s="176">
        <v>0</v>
      </c>
      <c r="CB280" s="176">
        <v>0</v>
      </c>
      <c r="CC280" s="176">
        <v>0</v>
      </c>
      <c r="CD280" s="176">
        <v>0</v>
      </c>
      <c r="CE280" s="176">
        <v>0</v>
      </c>
      <c r="CF280" s="176">
        <v>0</v>
      </c>
      <c r="CG280" s="176">
        <v>0</v>
      </c>
      <c r="CH280" s="176">
        <v>0</v>
      </c>
      <c r="CI280" s="176">
        <v>0</v>
      </c>
      <c r="CJ280" s="176">
        <v>0</v>
      </c>
      <c r="CK280" s="176">
        <v>0</v>
      </c>
      <c r="CL280" s="176">
        <v>0</v>
      </c>
      <c r="CM280" s="176">
        <v>0</v>
      </c>
      <c r="CN280" s="176">
        <v>0</v>
      </c>
      <c r="CO280" s="176">
        <v>0</v>
      </c>
      <c r="CP280" s="176">
        <v>0</v>
      </c>
      <c r="CQ280" s="176">
        <v>0</v>
      </c>
      <c r="CR280" s="176">
        <v>0</v>
      </c>
      <c r="CS280" s="176">
        <v>0</v>
      </c>
      <c r="CT280" s="176">
        <v>0</v>
      </c>
      <c r="CU280" s="176">
        <v>0</v>
      </c>
      <c r="CV280">
        <v>0</v>
      </c>
      <c r="CW280">
        <v>0</v>
      </c>
      <c r="CX280">
        <v>0</v>
      </c>
      <c r="CY280">
        <v>0</v>
      </c>
    </row>
    <row r="281" spans="1:103" x14ac:dyDescent="0.3">
      <c r="A281" s="151">
        <v>988</v>
      </c>
      <c r="B281" s="176" t="s">
        <v>1036</v>
      </c>
      <c r="C281" s="176"/>
      <c r="D281" s="176">
        <v>1</v>
      </c>
      <c r="E281" s="176">
        <v>2</v>
      </c>
      <c r="F281" s="176">
        <v>2</v>
      </c>
      <c r="G281" s="176"/>
      <c r="H281" s="176">
        <v>2</v>
      </c>
      <c r="I281" s="176">
        <v>2</v>
      </c>
      <c r="J281" s="176">
        <v>2</v>
      </c>
      <c r="K281" s="176">
        <v>2</v>
      </c>
      <c r="L281" s="176">
        <v>2</v>
      </c>
      <c r="M281" s="176">
        <v>2</v>
      </c>
      <c r="N281" s="176">
        <v>2</v>
      </c>
      <c r="O281" s="176">
        <v>2</v>
      </c>
      <c r="P281" s="176">
        <v>1</v>
      </c>
      <c r="Q281" s="176">
        <v>2</v>
      </c>
      <c r="R281" s="176">
        <v>2</v>
      </c>
      <c r="S281" s="176">
        <v>2</v>
      </c>
      <c r="T281" s="176"/>
      <c r="U281" s="176">
        <v>2</v>
      </c>
      <c r="V281" s="176">
        <v>2</v>
      </c>
      <c r="W281" s="176"/>
      <c r="X281" s="176">
        <v>2</v>
      </c>
      <c r="Y281" s="176">
        <v>2</v>
      </c>
      <c r="Z281" s="176">
        <v>2</v>
      </c>
      <c r="AA281" s="176">
        <v>2</v>
      </c>
      <c r="AB281" s="176">
        <v>2</v>
      </c>
      <c r="AC281" s="176">
        <v>2</v>
      </c>
      <c r="AD281" s="176">
        <v>2</v>
      </c>
      <c r="AE281" s="176">
        <v>2</v>
      </c>
      <c r="AF281" s="176">
        <v>2</v>
      </c>
      <c r="AG281" s="176">
        <v>2</v>
      </c>
      <c r="AH281" s="176">
        <v>2</v>
      </c>
      <c r="AI281" s="176">
        <v>2</v>
      </c>
      <c r="AJ281" s="176">
        <v>2</v>
      </c>
      <c r="AK281" s="176">
        <v>2</v>
      </c>
      <c r="AL281" s="176">
        <v>2</v>
      </c>
      <c r="AM281" s="176">
        <v>2</v>
      </c>
      <c r="AN281" s="176">
        <v>2</v>
      </c>
      <c r="AO281" s="176">
        <v>2</v>
      </c>
      <c r="AP281" s="176">
        <v>2</v>
      </c>
      <c r="AQ281" s="176">
        <v>2</v>
      </c>
      <c r="AR281" s="176">
        <v>2</v>
      </c>
      <c r="AS281" s="176">
        <v>1</v>
      </c>
      <c r="AT281" s="176">
        <v>2</v>
      </c>
      <c r="AU281" s="176">
        <v>2</v>
      </c>
      <c r="AV281" s="176">
        <v>2</v>
      </c>
      <c r="AW281" s="176">
        <v>2</v>
      </c>
      <c r="AX281" s="176">
        <v>2</v>
      </c>
      <c r="AY281" s="176"/>
      <c r="AZ281" s="176">
        <v>2</v>
      </c>
      <c r="BA281" s="176">
        <v>1</v>
      </c>
      <c r="BB281" s="176">
        <v>1</v>
      </c>
      <c r="BC281" s="176">
        <v>2</v>
      </c>
      <c r="BD281" s="176">
        <v>2</v>
      </c>
      <c r="BE281" s="176">
        <v>2</v>
      </c>
      <c r="BF281" s="176">
        <v>2</v>
      </c>
      <c r="BG281" s="176">
        <v>2</v>
      </c>
      <c r="BH281" s="176">
        <v>2</v>
      </c>
      <c r="BI281" s="176">
        <v>2</v>
      </c>
      <c r="BJ281" s="176">
        <v>2</v>
      </c>
      <c r="BK281" s="176">
        <v>2</v>
      </c>
      <c r="BL281" s="176">
        <v>2</v>
      </c>
      <c r="BM281" s="176">
        <v>2</v>
      </c>
      <c r="BN281" s="176">
        <v>2</v>
      </c>
      <c r="BO281" s="176">
        <v>2</v>
      </c>
      <c r="BP281" s="176">
        <v>2</v>
      </c>
      <c r="BQ281" s="176">
        <v>2</v>
      </c>
      <c r="BR281" s="176">
        <v>2</v>
      </c>
      <c r="BS281" s="176">
        <v>2</v>
      </c>
      <c r="BT281" s="176">
        <v>2</v>
      </c>
      <c r="BU281" s="176">
        <v>2</v>
      </c>
      <c r="BV281" s="176">
        <v>2</v>
      </c>
      <c r="BW281" s="176">
        <v>2</v>
      </c>
      <c r="BX281" s="176">
        <v>2</v>
      </c>
      <c r="BY281" s="176">
        <v>2</v>
      </c>
      <c r="BZ281" s="176">
        <v>2</v>
      </c>
      <c r="CA281" s="176">
        <v>2</v>
      </c>
      <c r="CB281" s="176">
        <v>2</v>
      </c>
      <c r="CC281" s="176">
        <v>1</v>
      </c>
      <c r="CD281" s="176">
        <v>1</v>
      </c>
      <c r="CE281" s="176">
        <v>2</v>
      </c>
      <c r="CF281" s="176">
        <v>2</v>
      </c>
      <c r="CG281" s="176">
        <v>2</v>
      </c>
      <c r="CH281" s="176">
        <v>2</v>
      </c>
      <c r="CI281" s="176">
        <v>2</v>
      </c>
      <c r="CJ281" s="176">
        <v>2</v>
      </c>
      <c r="CK281" s="176">
        <v>2</v>
      </c>
      <c r="CL281" s="176">
        <v>2</v>
      </c>
      <c r="CM281" s="176">
        <v>1</v>
      </c>
      <c r="CN281" s="176">
        <v>2</v>
      </c>
      <c r="CO281" s="176">
        <v>2</v>
      </c>
      <c r="CP281" s="176">
        <v>2</v>
      </c>
      <c r="CQ281" s="176">
        <v>1</v>
      </c>
      <c r="CR281" s="176">
        <v>2</v>
      </c>
      <c r="CS281" s="176">
        <v>2</v>
      </c>
      <c r="CT281" s="176">
        <v>2</v>
      </c>
      <c r="CU281" s="176">
        <v>2</v>
      </c>
      <c r="CV281">
        <v>2</v>
      </c>
      <c r="CW281">
        <v>2</v>
      </c>
      <c r="CX281">
        <v>2</v>
      </c>
      <c r="CY281">
        <v>2</v>
      </c>
    </row>
    <row r="282" spans="1:103" x14ac:dyDescent="0.3">
      <c r="A282" s="151">
        <v>989</v>
      </c>
      <c r="B282" s="176" t="s">
        <v>1037</v>
      </c>
      <c r="C282" s="176"/>
      <c r="D282" s="176">
        <v>1</v>
      </c>
      <c r="E282" s="176">
        <v>3</v>
      </c>
      <c r="F282" s="176">
        <v>3</v>
      </c>
      <c r="G282" s="176"/>
      <c r="H282" s="176">
        <v>0</v>
      </c>
      <c r="I282" s="176">
        <v>3</v>
      </c>
      <c r="J282" s="176">
        <v>3</v>
      </c>
      <c r="K282" s="176">
        <v>3</v>
      </c>
      <c r="L282" s="176">
        <v>3</v>
      </c>
      <c r="M282" s="176">
        <v>0</v>
      </c>
      <c r="N282" s="176">
        <v>3</v>
      </c>
      <c r="O282" s="176">
        <v>3</v>
      </c>
      <c r="P282" s="176">
        <v>1</v>
      </c>
      <c r="Q282" s="176">
        <v>0</v>
      </c>
      <c r="R282" s="176">
        <v>3</v>
      </c>
      <c r="S282" s="176">
        <v>3</v>
      </c>
      <c r="T282" s="176"/>
      <c r="U282" s="176">
        <v>3</v>
      </c>
      <c r="V282" s="176">
        <v>3</v>
      </c>
      <c r="W282" s="176"/>
      <c r="X282" s="176">
        <v>3</v>
      </c>
      <c r="Y282" s="176">
        <v>0</v>
      </c>
      <c r="Z282" s="176">
        <v>3</v>
      </c>
      <c r="AA282" s="176">
        <v>3</v>
      </c>
      <c r="AB282" s="176">
        <v>3</v>
      </c>
      <c r="AC282" s="176">
        <v>3</v>
      </c>
      <c r="AD282" s="176">
        <v>3</v>
      </c>
      <c r="AE282" s="176">
        <v>3</v>
      </c>
      <c r="AF282" s="176">
        <v>3</v>
      </c>
      <c r="AG282" s="176">
        <v>3</v>
      </c>
      <c r="AH282" s="176">
        <v>3</v>
      </c>
      <c r="AI282" s="176">
        <v>3</v>
      </c>
      <c r="AJ282" s="176">
        <v>3</v>
      </c>
      <c r="AK282" s="176">
        <v>3</v>
      </c>
      <c r="AL282" s="176">
        <v>0</v>
      </c>
      <c r="AM282" s="176">
        <v>3</v>
      </c>
      <c r="AN282" s="176">
        <v>3</v>
      </c>
      <c r="AO282" s="176">
        <v>3</v>
      </c>
      <c r="AP282" s="176">
        <v>3</v>
      </c>
      <c r="AQ282" s="176">
        <v>3</v>
      </c>
      <c r="AR282" s="176">
        <v>3</v>
      </c>
      <c r="AS282" s="176">
        <v>1</v>
      </c>
      <c r="AT282" s="176">
        <v>3</v>
      </c>
      <c r="AU282" s="176">
        <v>3</v>
      </c>
      <c r="AV282" s="176">
        <v>3</v>
      </c>
      <c r="AW282" s="176">
        <v>3</v>
      </c>
      <c r="AX282" s="176">
        <v>3</v>
      </c>
      <c r="AY282" s="176"/>
      <c r="AZ282" s="176">
        <v>3</v>
      </c>
      <c r="BA282" s="176">
        <v>1</v>
      </c>
      <c r="BB282" s="176">
        <v>1</v>
      </c>
      <c r="BC282" s="176">
        <v>0</v>
      </c>
      <c r="BD282" s="176">
        <v>3</v>
      </c>
      <c r="BE282" s="176">
        <v>0</v>
      </c>
      <c r="BF282" s="176">
        <v>3</v>
      </c>
      <c r="BG282" s="176">
        <v>3</v>
      </c>
      <c r="BH282" s="176">
        <v>0</v>
      </c>
      <c r="BI282" s="176">
        <v>3</v>
      </c>
      <c r="BJ282" s="176">
        <v>3</v>
      </c>
      <c r="BK282" s="176">
        <v>3</v>
      </c>
      <c r="BL282" s="176">
        <v>3</v>
      </c>
      <c r="BM282" s="176">
        <v>3</v>
      </c>
      <c r="BN282" s="176">
        <v>3</v>
      </c>
      <c r="BO282" s="176">
        <v>3</v>
      </c>
      <c r="BP282" s="176">
        <v>0</v>
      </c>
      <c r="BQ282" s="176">
        <v>0</v>
      </c>
      <c r="BR282" s="176">
        <v>3</v>
      </c>
      <c r="BS282" s="176">
        <v>3</v>
      </c>
      <c r="BT282" s="176">
        <v>3</v>
      </c>
      <c r="BU282" s="176">
        <v>0</v>
      </c>
      <c r="BV282" s="176">
        <v>3</v>
      </c>
      <c r="BW282" s="176">
        <v>0</v>
      </c>
      <c r="BX282" s="176">
        <v>3</v>
      </c>
      <c r="BY282" s="176">
        <v>3</v>
      </c>
      <c r="BZ282" s="176">
        <v>3</v>
      </c>
      <c r="CA282" s="176">
        <v>0</v>
      </c>
      <c r="CB282" s="176">
        <v>3</v>
      </c>
      <c r="CC282" s="176">
        <v>1</v>
      </c>
      <c r="CD282" s="176">
        <v>1</v>
      </c>
      <c r="CE282" s="176">
        <v>3</v>
      </c>
      <c r="CF282" s="176">
        <v>0</v>
      </c>
      <c r="CG282" s="176">
        <v>3</v>
      </c>
      <c r="CH282" s="176">
        <v>0</v>
      </c>
      <c r="CI282" s="176">
        <v>0</v>
      </c>
      <c r="CJ282" s="176">
        <v>3</v>
      </c>
      <c r="CK282" s="176">
        <v>3</v>
      </c>
      <c r="CL282" s="176">
        <v>3</v>
      </c>
      <c r="CM282" s="176">
        <v>1</v>
      </c>
      <c r="CN282" s="176">
        <v>3</v>
      </c>
      <c r="CO282" s="176">
        <v>0</v>
      </c>
      <c r="CP282" s="176">
        <v>3</v>
      </c>
      <c r="CQ282" s="176">
        <v>1</v>
      </c>
      <c r="CR282" s="176">
        <v>3</v>
      </c>
      <c r="CS282" s="176">
        <v>3</v>
      </c>
      <c r="CT282" s="176">
        <v>3</v>
      </c>
      <c r="CU282" s="176">
        <v>3</v>
      </c>
      <c r="CV282">
        <v>3</v>
      </c>
      <c r="CW282">
        <v>3</v>
      </c>
      <c r="CX282">
        <v>3</v>
      </c>
      <c r="CY282">
        <v>3</v>
      </c>
    </row>
    <row r="283" spans="1:103" x14ac:dyDescent="0.3">
      <c r="A283" s="151">
        <v>990</v>
      </c>
      <c r="B283" s="176" t="s">
        <v>519</v>
      </c>
      <c r="C283" s="176"/>
      <c r="D283" s="176">
        <v>0</v>
      </c>
      <c r="E283" s="176">
        <v>0</v>
      </c>
      <c r="F283" s="176">
        <v>0</v>
      </c>
      <c r="G283" s="176"/>
      <c r="H283" s="176">
        <v>0</v>
      </c>
      <c r="I283" s="176">
        <v>0</v>
      </c>
      <c r="J283" s="176">
        <v>0</v>
      </c>
      <c r="K283" s="176">
        <v>0</v>
      </c>
      <c r="L283" s="176">
        <v>0</v>
      </c>
      <c r="M283" s="176">
        <v>0</v>
      </c>
      <c r="N283" s="176"/>
      <c r="O283" s="176">
        <v>0</v>
      </c>
      <c r="P283" s="176">
        <v>0</v>
      </c>
      <c r="Q283" s="176">
        <v>0</v>
      </c>
      <c r="R283" s="176">
        <v>0</v>
      </c>
      <c r="S283" s="176">
        <v>0</v>
      </c>
      <c r="T283" s="176"/>
      <c r="U283" s="176">
        <v>0</v>
      </c>
      <c r="V283" s="176">
        <v>0</v>
      </c>
      <c r="W283" s="176"/>
      <c r="X283" s="176">
        <v>0</v>
      </c>
      <c r="Y283" s="176">
        <v>0</v>
      </c>
      <c r="Z283" s="176">
        <v>0</v>
      </c>
      <c r="AA283" s="176">
        <v>0</v>
      </c>
      <c r="AB283" s="176">
        <v>0</v>
      </c>
      <c r="AC283" s="176">
        <v>0</v>
      </c>
      <c r="AD283" s="176">
        <v>0</v>
      </c>
      <c r="AE283" s="176">
        <v>0</v>
      </c>
      <c r="AF283" s="176">
        <v>0</v>
      </c>
      <c r="AG283" s="176">
        <v>0</v>
      </c>
      <c r="AH283" s="176">
        <v>0</v>
      </c>
      <c r="AI283" s="176">
        <v>0</v>
      </c>
      <c r="AJ283" s="176">
        <v>0</v>
      </c>
      <c r="AK283" s="176">
        <v>0</v>
      </c>
      <c r="AL283" s="176">
        <v>0</v>
      </c>
      <c r="AM283" s="176">
        <v>0</v>
      </c>
      <c r="AN283" s="176">
        <v>0</v>
      </c>
      <c r="AO283" s="176">
        <v>0</v>
      </c>
      <c r="AP283" s="176">
        <v>0</v>
      </c>
      <c r="AQ283" s="176">
        <v>0</v>
      </c>
      <c r="AR283" s="176">
        <v>0</v>
      </c>
      <c r="AS283" s="176">
        <v>0</v>
      </c>
      <c r="AT283" s="176">
        <v>0</v>
      </c>
      <c r="AU283" s="176">
        <v>0</v>
      </c>
      <c r="AV283" s="176">
        <v>0</v>
      </c>
      <c r="AW283" s="176">
        <v>0</v>
      </c>
      <c r="AX283" s="176">
        <v>0</v>
      </c>
      <c r="AY283" s="176"/>
      <c r="AZ283" s="176">
        <v>0</v>
      </c>
      <c r="BA283" s="176">
        <v>0</v>
      </c>
      <c r="BB283" s="176">
        <v>0</v>
      </c>
      <c r="BC283" s="176">
        <v>0</v>
      </c>
      <c r="BD283" s="176">
        <v>0</v>
      </c>
      <c r="BE283" s="176">
        <v>0</v>
      </c>
      <c r="BF283" s="176">
        <v>0</v>
      </c>
      <c r="BG283" s="176">
        <v>0</v>
      </c>
      <c r="BH283" s="176">
        <v>0</v>
      </c>
      <c r="BI283" s="176">
        <v>0</v>
      </c>
      <c r="BJ283" s="176">
        <v>0</v>
      </c>
      <c r="BK283" s="176">
        <v>0</v>
      </c>
      <c r="BL283" s="176">
        <v>0</v>
      </c>
      <c r="BM283" s="176">
        <v>0</v>
      </c>
      <c r="BN283" s="176">
        <v>0</v>
      </c>
      <c r="BO283" s="176">
        <v>0</v>
      </c>
      <c r="BP283" s="176">
        <v>0</v>
      </c>
      <c r="BQ283" s="176">
        <v>0</v>
      </c>
      <c r="BR283" s="176">
        <v>0</v>
      </c>
      <c r="BS283" s="176">
        <v>0</v>
      </c>
      <c r="BT283" s="176">
        <v>0</v>
      </c>
      <c r="BU283" s="176">
        <v>0</v>
      </c>
      <c r="BV283" s="176">
        <v>0</v>
      </c>
      <c r="BW283" s="176">
        <v>0</v>
      </c>
      <c r="BX283" s="176">
        <v>0</v>
      </c>
      <c r="BY283" s="176">
        <v>0</v>
      </c>
      <c r="BZ283" s="176">
        <v>0</v>
      </c>
      <c r="CA283" s="176">
        <v>0</v>
      </c>
      <c r="CB283" s="176">
        <v>0</v>
      </c>
      <c r="CC283" s="176">
        <v>0</v>
      </c>
      <c r="CD283" s="176">
        <v>0</v>
      </c>
      <c r="CE283" s="176">
        <v>0</v>
      </c>
      <c r="CF283" s="176">
        <v>0</v>
      </c>
      <c r="CG283" s="176">
        <v>0</v>
      </c>
      <c r="CH283" s="176">
        <v>0</v>
      </c>
      <c r="CI283" s="176">
        <v>0</v>
      </c>
      <c r="CJ283" s="176">
        <v>0</v>
      </c>
      <c r="CK283" s="176">
        <v>0</v>
      </c>
      <c r="CL283" s="176">
        <v>0</v>
      </c>
      <c r="CM283" s="176">
        <v>0</v>
      </c>
      <c r="CN283" s="176">
        <v>0</v>
      </c>
      <c r="CO283" s="176">
        <v>0</v>
      </c>
      <c r="CP283" s="176">
        <v>0</v>
      </c>
      <c r="CQ283" s="176">
        <v>0</v>
      </c>
      <c r="CR283" s="176">
        <v>0</v>
      </c>
      <c r="CS283" s="176">
        <v>0</v>
      </c>
      <c r="CT283" s="176">
        <v>0</v>
      </c>
      <c r="CU283" s="176">
        <v>0</v>
      </c>
      <c r="CV283">
        <v>0</v>
      </c>
      <c r="CW283">
        <v>0</v>
      </c>
      <c r="CX283">
        <v>0</v>
      </c>
      <c r="CY283">
        <v>0</v>
      </c>
    </row>
    <row r="284" spans="1:103" x14ac:dyDescent="0.3">
      <c r="A284" s="151">
        <v>991</v>
      </c>
      <c r="B284" s="176" t="s">
        <v>1038</v>
      </c>
      <c r="C284" s="176"/>
      <c r="D284" s="176">
        <v>23</v>
      </c>
      <c r="E284" s="176">
        <v>23</v>
      </c>
      <c r="F284" s="176">
        <v>23</v>
      </c>
      <c r="G284" s="176"/>
      <c r="H284" s="176">
        <v>23</v>
      </c>
      <c r="I284" s="176">
        <v>20</v>
      </c>
      <c r="J284" s="176">
        <v>0</v>
      </c>
      <c r="K284" s="176">
        <v>23</v>
      </c>
      <c r="L284" s="176">
        <v>22</v>
      </c>
      <c r="M284" s="176">
        <v>23</v>
      </c>
      <c r="N284" s="176"/>
      <c r="O284" s="176">
        <v>23</v>
      </c>
      <c r="P284" s="176">
        <v>23</v>
      </c>
      <c r="Q284" s="176">
        <v>23</v>
      </c>
      <c r="R284" s="176">
        <v>23</v>
      </c>
      <c r="S284" s="176">
        <v>23</v>
      </c>
      <c r="T284" s="176"/>
      <c r="U284" s="176">
        <v>23</v>
      </c>
      <c r="V284" s="176">
        <v>23</v>
      </c>
      <c r="W284" s="176"/>
      <c r="X284" s="176">
        <v>20</v>
      </c>
      <c r="Y284" s="176">
        <v>23</v>
      </c>
      <c r="Z284" s="176">
        <v>23</v>
      </c>
      <c r="AA284" s="176">
        <v>23</v>
      </c>
      <c r="AB284" s="176">
        <v>20</v>
      </c>
      <c r="AC284" s="176">
        <v>23</v>
      </c>
      <c r="AD284" s="176">
        <v>23</v>
      </c>
      <c r="AE284" s="176">
        <v>23</v>
      </c>
      <c r="AF284" s="176">
        <v>0</v>
      </c>
      <c r="AG284" s="176">
        <v>23</v>
      </c>
      <c r="AH284" s="176">
        <v>22</v>
      </c>
      <c r="AI284" s="176">
        <v>0</v>
      </c>
      <c r="AJ284" s="176">
        <v>23</v>
      </c>
      <c r="AK284" s="176">
        <v>23</v>
      </c>
      <c r="AL284" s="176">
        <v>23</v>
      </c>
      <c r="AM284" s="176">
        <v>23</v>
      </c>
      <c r="AN284" s="176">
        <v>23</v>
      </c>
      <c r="AO284" s="176">
        <v>0</v>
      </c>
      <c r="AP284" s="176">
        <v>0</v>
      </c>
      <c r="AQ284" s="176">
        <v>0</v>
      </c>
      <c r="AR284" s="176">
        <v>0</v>
      </c>
      <c r="AS284" s="176">
        <v>0</v>
      </c>
      <c r="AT284" s="176">
        <v>23</v>
      </c>
      <c r="AU284" s="176">
        <v>23</v>
      </c>
      <c r="AV284" s="176">
        <v>23</v>
      </c>
      <c r="AW284" s="176">
        <v>23</v>
      </c>
      <c r="AX284" s="176">
        <v>20</v>
      </c>
      <c r="AY284" s="176"/>
      <c r="AZ284" s="176">
        <v>22</v>
      </c>
      <c r="BA284" s="176">
        <v>23</v>
      </c>
      <c r="BB284" s="176">
        <v>23</v>
      </c>
      <c r="BC284" s="176">
        <v>20</v>
      </c>
      <c r="BD284" s="176">
        <v>0</v>
      </c>
      <c r="BE284" s="176">
        <v>20</v>
      </c>
      <c r="BF284" s="176">
        <v>23</v>
      </c>
      <c r="BG284" s="176">
        <v>23</v>
      </c>
      <c r="BH284" s="176">
        <v>22</v>
      </c>
      <c r="BI284" s="176">
        <v>23</v>
      </c>
      <c r="BJ284" s="176">
        <v>23</v>
      </c>
      <c r="BK284" s="176">
        <v>23</v>
      </c>
      <c r="BL284" s="176">
        <v>20</v>
      </c>
      <c r="BM284" s="176">
        <v>23</v>
      </c>
      <c r="BN284" s="176">
        <v>20</v>
      </c>
      <c r="BO284" s="176">
        <v>0</v>
      </c>
      <c r="BP284" s="176">
        <v>0</v>
      </c>
      <c r="BQ284" s="176">
        <v>0</v>
      </c>
      <c r="BR284" s="176">
        <v>22</v>
      </c>
      <c r="BS284" s="176">
        <v>23</v>
      </c>
      <c r="BT284" s="176">
        <v>23</v>
      </c>
      <c r="BU284" s="176">
        <v>20</v>
      </c>
      <c r="BV284" s="176">
        <v>23</v>
      </c>
      <c r="BW284" s="176">
        <v>23</v>
      </c>
      <c r="BX284" s="176">
        <v>23</v>
      </c>
      <c r="BY284" s="176">
        <v>23</v>
      </c>
      <c r="BZ284" s="176">
        <v>23</v>
      </c>
      <c r="CA284" s="176">
        <v>23</v>
      </c>
      <c r="CB284" s="176">
        <v>23</v>
      </c>
      <c r="CC284" s="176">
        <v>23</v>
      </c>
      <c r="CD284" s="176">
        <v>20</v>
      </c>
      <c r="CE284" s="176">
        <v>23</v>
      </c>
      <c r="CF284" s="176">
        <v>22</v>
      </c>
      <c r="CG284" s="176">
        <v>23</v>
      </c>
      <c r="CH284" s="176">
        <v>0</v>
      </c>
      <c r="CI284" s="176">
        <v>23</v>
      </c>
      <c r="CJ284" s="176">
        <v>23</v>
      </c>
      <c r="CK284" s="176">
        <v>23</v>
      </c>
      <c r="CL284" s="176">
        <v>23</v>
      </c>
      <c r="CM284" s="176">
        <v>23</v>
      </c>
      <c r="CN284" s="176">
        <v>23</v>
      </c>
      <c r="CO284" s="176">
        <v>23</v>
      </c>
      <c r="CP284" s="176">
        <v>23</v>
      </c>
      <c r="CQ284" s="176">
        <v>0</v>
      </c>
      <c r="CR284" s="176">
        <v>23</v>
      </c>
      <c r="CS284" s="176">
        <v>0</v>
      </c>
      <c r="CT284" s="176">
        <v>20</v>
      </c>
      <c r="CU284" s="176">
        <v>23</v>
      </c>
      <c r="CV284">
        <v>23</v>
      </c>
      <c r="CW284">
        <v>23</v>
      </c>
      <c r="CX284">
        <v>23</v>
      </c>
      <c r="CY284">
        <v>23</v>
      </c>
    </row>
    <row r="285" spans="1:103" x14ac:dyDescent="0.3">
      <c r="A285" s="151">
        <v>995</v>
      </c>
      <c r="B285" s="176" t="s">
        <v>260</v>
      </c>
      <c r="C285" s="176"/>
      <c r="D285" s="176">
        <v>0</v>
      </c>
      <c r="E285" s="176">
        <v>0</v>
      </c>
      <c r="F285" s="176">
        <v>0</v>
      </c>
      <c r="G285" s="176"/>
      <c r="H285" s="176">
        <v>0</v>
      </c>
      <c r="I285" s="176">
        <v>0</v>
      </c>
      <c r="J285" s="176">
        <v>0</v>
      </c>
      <c r="K285" s="176">
        <v>0</v>
      </c>
      <c r="L285" s="176">
        <v>0</v>
      </c>
      <c r="M285" s="176">
        <v>0</v>
      </c>
      <c r="N285" s="176">
        <v>0</v>
      </c>
      <c r="O285" s="176">
        <v>0</v>
      </c>
      <c r="P285" s="176">
        <v>0</v>
      </c>
      <c r="Q285" s="176">
        <v>0</v>
      </c>
      <c r="R285" s="176">
        <v>0</v>
      </c>
      <c r="S285" s="176">
        <v>0</v>
      </c>
      <c r="T285" s="176"/>
      <c r="U285" s="176">
        <v>0</v>
      </c>
      <c r="V285" s="176">
        <v>0</v>
      </c>
      <c r="W285" s="176"/>
      <c r="X285" s="176">
        <v>0</v>
      </c>
      <c r="Y285" s="176">
        <v>0</v>
      </c>
      <c r="Z285" s="176">
        <v>0</v>
      </c>
      <c r="AA285" s="176">
        <v>0</v>
      </c>
      <c r="AB285" s="176">
        <v>0</v>
      </c>
      <c r="AC285" s="176">
        <v>0</v>
      </c>
      <c r="AD285" s="176">
        <v>0</v>
      </c>
      <c r="AE285" s="176">
        <v>0</v>
      </c>
      <c r="AF285" s="176">
        <v>0</v>
      </c>
      <c r="AG285" s="176">
        <v>0</v>
      </c>
      <c r="AH285" s="176">
        <v>0</v>
      </c>
      <c r="AI285" s="176">
        <v>0</v>
      </c>
      <c r="AJ285" s="176">
        <v>0</v>
      </c>
      <c r="AK285" s="176">
        <v>0</v>
      </c>
      <c r="AL285" s="176">
        <v>0</v>
      </c>
      <c r="AM285" s="176">
        <v>0</v>
      </c>
      <c r="AN285" s="176">
        <v>0</v>
      </c>
      <c r="AO285" s="176">
        <v>0</v>
      </c>
      <c r="AP285" s="176">
        <v>0</v>
      </c>
      <c r="AQ285" s="176">
        <v>0</v>
      </c>
      <c r="AR285" s="176">
        <v>0</v>
      </c>
      <c r="AS285" s="176">
        <v>0</v>
      </c>
      <c r="AT285" s="176">
        <v>0</v>
      </c>
      <c r="AU285" s="176">
        <v>0</v>
      </c>
      <c r="AV285" s="176">
        <v>0</v>
      </c>
      <c r="AW285" s="176">
        <v>0</v>
      </c>
      <c r="AX285" s="176">
        <v>0</v>
      </c>
      <c r="AY285" s="176"/>
      <c r="AZ285" s="176">
        <v>0</v>
      </c>
      <c r="BA285" s="176">
        <v>0</v>
      </c>
      <c r="BB285" s="176">
        <v>0</v>
      </c>
      <c r="BC285" s="176">
        <v>0</v>
      </c>
      <c r="BD285" s="176">
        <v>0</v>
      </c>
      <c r="BE285" s="176">
        <v>0</v>
      </c>
      <c r="BF285" s="176">
        <v>0</v>
      </c>
      <c r="BG285" s="176">
        <v>0</v>
      </c>
      <c r="BH285" s="176">
        <v>0</v>
      </c>
      <c r="BI285" s="176">
        <v>0</v>
      </c>
      <c r="BJ285" s="176">
        <v>0</v>
      </c>
      <c r="BK285" s="176">
        <v>0</v>
      </c>
      <c r="BL285" s="176">
        <v>0</v>
      </c>
      <c r="BM285" s="176">
        <v>0</v>
      </c>
      <c r="BN285" s="176">
        <v>0</v>
      </c>
      <c r="BO285" s="176">
        <v>0</v>
      </c>
      <c r="BP285" s="176">
        <v>0</v>
      </c>
      <c r="BQ285" s="176">
        <v>0</v>
      </c>
      <c r="BR285" s="176">
        <v>0</v>
      </c>
      <c r="BS285" s="176">
        <v>0</v>
      </c>
      <c r="BT285" s="176">
        <v>0</v>
      </c>
      <c r="BU285" s="176">
        <v>0</v>
      </c>
      <c r="BV285" s="176">
        <v>0</v>
      </c>
      <c r="BW285" s="176">
        <v>0</v>
      </c>
      <c r="BX285" s="176">
        <v>0</v>
      </c>
      <c r="BY285" s="176">
        <v>0</v>
      </c>
      <c r="BZ285" s="176">
        <v>0</v>
      </c>
      <c r="CA285" s="176">
        <v>0</v>
      </c>
      <c r="CB285" s="176">
        <v>0</v>
      </c>
      <c r="CC285" s="176">
        <v>0</v>
      </c>
      <c r="CD285" s="176">
        <v>0</v>
      </c>
      <c r="CE285" s="176">
        <v>0</v>
      </c>
      <c r="CF285" s="176">
        <v>0</v>
      </c>
      <c r="CG285" s="176">
        <v>0</v>
      </c>
      <c r="CH285" s="176">
        <v>0</v>
      </c>
      <c r="CI285" s="176">
        <v>0</v>
      </c>
      <c r="CJ285" s="176">
        <v>0</v>
      </c>
      <c r="CK285" s="176">
        <v>0</v>
      </c>
      <c r="CL285" s="176">
        <v>0</v>
      </c>
      <c r="CM285" s="176">
        <v>0</v>
      </c>
      <c r="CN285" s="176">
        <v>0</v>
      </c>
      <c r="CO285" s="176">
        <v>0</v>
      </c>
      <c r="CP285" s="176">
        <v>0</v>
      </c>
      <c r="CQ285" s="176">
        <v>0</v>
      </c>
      <c r="CR285" s="176">
        <v>0</v>
      </c>
      <c r="CS285" s="176">
        <v>0</v>
      </c>
      <c r="CT285" s="176">
        <v>0</v>
      </c>
      <c r="CU285" s="176">
        <v>0</v>
      </c>
      <c r="CV285">
        <v>0</v>
      </c>
      <c r="CW285">
        <v>0</v>
      </c>
      <c r="CX285">
        <v>0</v>
      </c>
      <c r="CY285">
        <v>0</v>
      </c>
    </row>
    <row r="286" spans="1:103" x14ac:dyDescent="0.3">
      <c r="A286" s="151">
        <v>996</v>
      </c>
      <c r="B286" s="176" t="s">
        <v>261</v>
      </c>
      <c r="C286" s="176"/>
      <c r="D286" s="176">
        <v>0</v>
      </c>
      <c r="E286" s="176">
        <v>0.01</v>
      </c>
      <c r="F286" s="176">
        <v>0</v>
      </c>
      <c r="G286" s="176">
        <v>0.01</v>
      </c>
      <c r="H286" s="176">
        <v>0</v>
      </c>
      <c r="I286" s="176">
        <v>0</v>
      </c>
      <c r="J286" s="176">
        <v>0.01</v>
      </c>
      <c r="K286" s="176">
        <v>0.01</v>
      </c>
      <c r="L286" s="176">
        <v>0.01</v>
      </c>
      <c r="M286" s="176">
        <v>0.01</v>
      </c>
      <c r="N286" s="176">
        <v>0</v>
      </c>
      <c r="O286" s="176">
        <v>0.01</v>
      </c>
      <c r="P286" s="176">
        <v>0</v>
      </c>
      <c r="Q286" s="176">
        <v>0.01</v>
      </c>
      <c r="R286" s="176">
        <v>0.01</v>
      </c>
      <c r="S286" s="176">
        <v>0.01</v>
      </c>
      <c r="T286" s="176">
        <v>0</v>
      </c>
      <c r="U286" s="176">
        <v>0</v>
      </c>
      <c r="V286" s="176">
        <v>0.01</v>
      </c>
      <c r="W286" s="176">
        <v>0</v>
      </c>
      <c r="X286" s="176">
        <v>0.01</v>
      </c>
      <c r="Y286" s="176">
        <v>0.01</v>
      </c>
      <c r="Z286" s="176">
        <v>0</v>
      </c>
      <c r="AA286" s="176">
        <v>0.01</v>
      </c>
      <c r="AB286" s="176">
        <v>0.01</v>
      </c>
      <c r="AC286" s="176">
        <v>0.01</v>
      </c>
      <c r="AD286" s="176">
        <v>0.01</v>
      </c>
      <c r="AE286" s="176">
        <v>0.01</v>
      </c>
      <c r="AF286" s="176">
        <v>0.01</v>
      </c>
      <c r="AG286" s="176">
        <v>0.01</v>
      </c>
      <c r="AH286" s="176">
        <v>0.01</v>
      </c>
      <c r="AI286" s="176">
        <v>0.01</v>
      </c>
      <c r="AJ286" s="176">
        <v>0.01</v>
      </c>
      <c r="AK286" s="176">
        <v>0</v>
      </c>
      <c r="AL286" s="176">
        <v>0.01</v>
      </c>
      <c r="AM286" s="176">
        <v>0</v>
      </c>
      <c r="AN286" s="176">
        <v>0.01</v>
      </c>
      <c r="AO286" s="176">
        <v>0</v>
      </c>
      <c r="AP286" s="176">
        <v>0</v>
      </c>
      <c r="AQ286" s="176">
        <v>0.01</v>
      </c>
      <c r="AR286" s="176">
        <v>0</v>
      </c>
      <c r="AS286" s="176">
        <v>0.01</v>
      </c>
      <c r="AT286" s="176">
        <v>0.01</v>
      </c>
      <c r="AU286" s="176">
        <v>0</v>
      </c>
      <c r="AV286" s="176">
        <v>0.01</v>
      </c>
      <c r="AW286" s="176">
        <v>0.01</v>
      </c>
      <c r="AX286" s="176">
        <v>0.01</v>
      </c>
      <c r="AY286" s="176">
        <v>0.01</v>
      </c>
      <c r="AZ286" s="176">
        <v>0</v>
      </c>
      <c r="BA286" s="176">
        <v>0</v>
      </c>
      <c r="BB286" s="176">
        <v>0.01</v>
      </c>
      <c r="BC286" s="176">
        <v>0.01</v>
      </c>
      <c r="BD286" s="176">
        <v>0</v>
      </c>
      <c r="BE286" s="176">
        <v>0</v>
      </c>
      <c r="BF286" s="176">
        <v>0.01</v>
      </c>
      <c r="BG286" s="176">
        <v>0</v>
      </c>
      <c r="BH286" s="176">
        <v>0</v>
      </c>
      <c r="BI286" s="176">
        <v>0.01</v>
      </c>
      <c r="BJ286" s="176">
        <v>0.01</v>
      </c>
      <c r="BK286" s="176">
        <v>0</v>
      </c>
      <c r="BL286" s="176">
        <v>0</v>
      </c>
      <c r="BM286" s="176">
        <v>0.01</v>
      </c>
      <c r="BN286" s="176">
        <v>0.01</v>
      </c>
      <c r="BO286" s="176">
        <v>0.01</v>
      </c>
      <c r="BP286" s="176">
        <v>0</v>
      </c>
      <c r="BQ286" s="176">
        <v>0.01</v>
      </c>
      <c r="BR286" s="176">
        <v>0</v>
      </c>
      <c r="BS286" s="176">
        <v>0</v>
      </c>
      <c r="BT286" s="176">
        <v>0.01</v>
      </c>
      <c r="BU286" s="176">
        <v>0.01</v>
      </c>
      <c r="BV286" s="176">
        <v>0.01</v>
      </c>
      <c r="BW286" s="176">
        <v>0.01</v>
      </c>
      <c r="BX286" s="176">
        <v>0</v>
      </c>
      <c r="BY286" s="176">
        <v>0</v>
      </c>
      <c r="BZ286" s="176">
        <v>0</v>
      </c>
      <c r="CA286" s="176">
        <v>0</v>
      </c>
      <c r="CB286" s="176">
        <v>0.01</v>
      </c>
      <c r="CC286" s="176">
        <v>0.01</v>
      </c>
      <c r="CD286" s="176">
        <v>0.01</v>
      </c>
      <c r="CE286" s="176">
        <v>0</v>
      </c>
      <c r="CF286" s="176">
        <v>0</v>
      </c>
      <c r="CG286" s="176">
        <v>0.01</v>
      </c>
      <c r="CH286" s="176">
        <v>0.01</v>
      </c>
      <c r="CI286" s="176">
        <v>0.01</v>
      </c>
      <c r="CJ286" s="176">
        <v>0.01</v>
      </c>
      <c r="CK286" s="176">
        <v>0.01</v>
      </c>
      <c r="CL286" s="176">
        <v>0</v>
      </c>
      <c r="CM286" s="176">
        <v>0</v>
      </c>
      <c r="CN286" s="176">
        <v>0.01</v>
      </c>
      <c r="CO286" s="176">
        <v>0.01</v>
      </c>
      <c r="CP286" s="176">
        <v>0.01</v>
      </c>
      <c r="CQ286" s="176">
        <v>0</v>
      </c>
      <c r="CR286" s="176">
        <v>0.01</v>
      </c>
      <c r="CS286" s="176">
        <v>0.01</v>
      </c>
      <c r="CT286" s="176">
        <v>0</v>
      </c>
      <c r="CU286" s="176">
        <v>0.01</v>
      </c>
      <c r="CV286">
        <v>0</v>
      </c>
      <c r="CW286">
        <v>0.01</v>
      </c>
      <c r="CX286">
        <v>0.01</v>
      </c>
      <c r="CY286">
        <v>0</v>
      </c>
    </row>
    <row r="287" spans="1:103" x14ac:dyDescent="0.3">
      <c r="A287" s="151">
        <v>998</v>
      </c>
      <c r="B287" s="176" t="s">
        <v>262</v>
      </c>
      <c r="C287" s="176"/>
      <c r="D287" s="176">
        <v>51</v>
      </c>
      <c r="E287" s="176">
        <v>51</v>
      </c>
      <c r="F287" s="176">
        <v>51</v>
      </c>
      <c r="G287" s="176">
        <v>51</v>
      </c>
      <c r="H287" s="176">
        <v>51</v>
      </c>
      <c r="I287" s="176">
        <v>51</v>
      </c>
      <c r="J287" s="176">
        <v>51</v>
      </c>
      <c r="K287" s="176">
        <v>51</v>
      </c>
      <c r="L287" s="176">
        <v>51</v>
      </c>
      <c r="M287" s="176">
        <v>51</v>
      </c>
      <c r="N287" s="176">
        <v>51</v>
      </c>
      <c r="O287" s="176">
        <v>51</v>
      </c>
      <c r="P287" s="176">
        <v>51</v>
      </c>
      <c r="Q287" s="176">
        <v>51</v>
      </c>
      <c r="R287" s="176">
        <v>51</v>
      </c>
      <c r="S287" s="176">
        <v>51</v>
      </c>
      <c r="T287" s="176">
        <v>51</v>
      </c>
      <c r="U287" s="176">
        <v>51</v>
      </c>
      <c r="V287" s="176">
        <v>51</v>
      </c>
      <c r="W287" s="176">
        <v>51</v>
      </c>
      <c r="X287" s="176">
        <v>51</v>
      </c>
      <c r="Y287" s="176">
        <v>51</v>
      </c>
      <c r="Z287" s="176">
        <v>51</v>
      </c>
      <c r="AA287" s="176">
        <v>51</v>
      </c>
      <c r="AB287" s="176">
        <v>51</v>
      </c>
      <c r="AC287" s="176">
        <v>51</v>
      </c>
      <c r="AD287" s="176">
        <v>51</v>
      </c>
      <c r="AE287" s="176">
        <v>51</v>
      </c>
      <c r="AF287" s="176">
        <v>51</v>
      </c>
      <c r="AG287" s="176">
        <v>51</v>
      </c>
      <c r="AH287" s="176">
        <v>51</v>
      </c>
      <c r="AI287" s="176">
        <v>51</v>
      </c>
      <c r="AJ287" s="176">
        <v>51</v>
      </c>
      <c r="AK287" s="176">
        <v>51</v>
      </c>
      <c r="AL287" s="176">
        <v>51</v>
      </c>
      <c r="AM287" s="176">
        <v>51</v>
      </c>
      <c r="AN287" s="176">
        <v>51</v>
      </c>
      <c r="AO287" s="176">
        <v>51</v>
      </c>
      <c r="AP287" s="176">
        <v>51</v>
      </c>
      <c r="AQ287" s="176">
        <v>51</v>
      </c>
      <c r="AR287" s="176">
        <v>51</v>
      </c>
      <c r="AS287" s="176">
        <v>51</v>
      </c>
      <c r="AT287" s="176">
        <v>51</v>
      </c>
      <c r="AU287" s="176">
        <v>51</v>
      </c>
      <c r="AV287" s="176">
        <v>51</v>
      </c>
      <c r="AW287" s="176">
        <v>51</v>
      </c>
      <c r="AX287" s="176">
        <v>51</v>
      </c>
      <c r="AY287" s="176">
        <v>51</v>
      </c>
      <c r="AZ287" s="176">
        <v>51</v>
      </c>
      <c r="BA287" s="176">
        <v>51</v>
      </c>
      <c r="BB287" s="176">
        <v>51</v>
      </c>
      <c r="BC287" s="176">
        <v>51</v>
      </c>
      <c r="BD287" s="176">
        <v>51</v>
      </c>
      <c r="BE287" s="176">
        <v>51</v>
      </c>
      <c r="BF287" s="176">
        <v>51</v>
      </c>
      <c r="BG287" s="176">
        <v>51</v>
      </c>
      <c r="BH287" s="176">
        <v>51</v>
      </c>
      <c r="BI287" s="176">
        <v>51</v>
      </c>
      <c r="BJ287" s="176">
        <v>51</v>
      </c>
      <c r="BK287" s="176">
        <v>51</v>
      </c>
      <c r="BL287" s="176">
        <v>51</v>
      </c>
      <c r="BM287" s="176">
        <v>51</v>
      </c>
      <c r="BN287" s="176">
        <v>51</v>
      </c>
      <c r="BO287" s="176">
        <v>51</v>
      </c>
      <c r="BP287" s="176">
        <v>51</v>
      </c>
      <c r="BQ287" s="176">
        <v>51</v>
      </c>
      <c r="BR287" s="176">
        <v>51</v>
      </c>
      <c r="BS287" s="176">
        <v>51</v>
      </c>
      <c r="BT287" s="176">
        <v>51</v>
      </c>
      <c r="BU287" s="176">
        <v>51</v>
      </c>
      <c r="BV287" s="176">
        <v>51</v>
      </c>
      <c r="BW287" s="176">
        <v>51</v>
      </c>
      <c r="BX287" s="176">
        <v>51</v>
      </c>
      <c r="BY287" s="176">
        <v>51</v>
      </c>
      <c r="BZ287" s="176">
        <v>51</v>
      </c>
      <c r="CA287" s="176">
        <v>51</v>
      </c>
      <c r="CB287" s="176">
        <v>51</v>
      </c>
      <c r="CC287" s="176">
        <v>51</v>
      </c>
      <c r="CD287" s="176">
        <v>51</v>
      </c>
      <c r="CE287" s="176">
        <v>51</v>
      </c>
      <c r="CF287" s="176">
        <v>51</v>
      </c>
      <c r="CG287" s="176">
        <v>51</v>
      </c>
      <c r="CH287" s="176">
        <v>51</v>
      </c>
      <c r="CI287" s="176">
        <v>51</v>
      </c>
      <c r="CJ287" s="176">
        <v>51</v>
      </c>
      <c r="CK287" s="176">
        <v>51</v>
      </c>
      <c r="CL287" s="176">
        <v>51</v>
      </c>
      <c r="CM287" s="176">
        <v>51</v>
      </c>
      <c r="CN287" s="176">
        <v>51</v>
      </c>
      <c r="CO287" s="176">
        <v>51</v>
      </c>
      <c r="CP287" s="176">
        <v>51</v>
      </c>
      <c r="CQ287" s="176">
        <v>51</v>
      </c>
      <c r="CR287" s="176">
        <v>51</v>
      </c>
      <c r="CS287" s="176">
        <v>51</v>
      </c>
      <c r="CT287" s="176">
        <v>51</v>
      </c>
      <c r="CU287" s="176">
        <v>51</v>
      </c>
      <c r="CV287">
        <v>51</v>
      </c>
      <c r="CW287">
        <v>51</v>
      </c>
      <c r="CX287">
        <v>51</v>
      </c>
      <c r="CY287">
        <v>51</v>
      </c>
    </row>
    <row r="288" spans="1:103" x14ac:dyDescent="0.3">
      <c r="A288" s="151">
        <v>999</v>
      </c>
      <c r="B288" s="176" t="s">
        <v>263</v>
      </c>
      <c r="C288" s="176"/>
      <c r="D288" s="176">
        <v>5100</v>
      </c>
      <c r="E288" s="176">
        <v>5101</v>
      </c>
      <c r="F288" s="176">
        <v>5102</v>
      </c>
      <c r="G288" s="176">
        <v>5103</v>
      </c>
      <c r="H288" s="176">
        <v>5104</v>
      </c>
      <c r="I288" s="176">
        <v>5105</v>
      </c>
      <c r="J288" s="176">
        <v>5106</v>
      </c>
      <c r="K288" s="176">
        <v>5107</v>
      </c>
      <c r="L288" s="176">
        <v>5108</v>
      </c>
      <c r="M288" s="176">
        <v>5109</v>
      </c>
      <c r="N288" s="176">
        <v>5110</v>
      </c>
      <c r="O288" s="176">
        <v>5111</v>
      </c>
      <c r="P288" s="176">
        <v>5112</v>
      </c>
      <c r="Q288" s="176">
        <v>5113</v>
      </c>
      <c r="R288" s="176">
        <v>5114</v>
      </c>
      <c r="S288" s="176">
        <v>5115</v>
      </c>
      <c r="T288" s="176">
        <v>5116</v>
      </c>
      <c r="U288" s="176">
        <v>5117</v>
      </c>
      <c r="V288" s="176">
        <v>5118</v>
      </c>
      <c r="W288" s="176">
        <v>5119</v>
      </c>
      <c r="X288" s="176">
        <v>5120</v>
      </c>
      <c r="Y288" s="176">
        <v>5121</v>
      </c>
      <c r="Z288" s="176">
        <v>5122</v>
      </c>
      <c r="AA288" s="176">
        <v>5123</v>
      </c>
      <c r="AB288" s="176">
        <v>5124</v>
      </c>
      <c r="AC288" s="176">
        <v>5125</v>
      </c>
      <c r="AD288" s="176">
        <v>5126</v>
      </c>
      <c r="AE288" s="176">
        <v>5127</v>
      </c>
      <c r="AF288" s="176">
        <v>5128</v>
      </c>
      <c r="AG288" s="176">
        <v>5129</v>
      </c>
      <c r="AH288" s="176">
        <v>5130</v>
      </c>
      <c r="AI288" s="176">
        <v>5131</v>
      </c>
      <c r="AJ288" s="176">
        <v>5132</v>
      </c>
      <c r="AK288" s="176">
        <v>5133</v>
      </c>
      <c r="AL288" s="176">
        <v>5134</v>
      </c>
      <c r="AM288" s="176">
        <v>5135</v>
      </c>
      <c r="AN288" s="176">
        <v>5136</v>
      </c>
      <c r="AO288" s="176">
        <v>5137</v>
      </c>
      <c r="AP288" s="176">
        <v>5138</v>
      </c>
      <c r="AQ288" s="176">
        <v>5139</v>
      </c>
      <c r="AR288" s="176">
        <v>5140</v>
      </c>
      <c r="AS288" s="176">
        <v>5141</v>
      </c>
      <c r="AT288" s="176">
        <v>5142</v>
      </c>
      <c r="AU288" s="176">
        <v>5143</v>
      </c>
      <c r="AV288" s="176">
        <v>5144</v>
      </c>
      <c r="AW288" s="176">
        <v>5145</v>
      </c>
      <c r="AX288" s="176">
        <v>5146</v>
      </c>
      <c r="AY288" s="176">
        <v>5147</v>
      </c>
      <c r="AZ288" s="176">
        <v>5148</v>
      </c>
      <c r="BA288" s="176">
        <v>5149</v>
      </c>
      <c r="BB288" s="176">
        <v>5150</v>
      </c>
      <c r="BC288" s="176">
        <v>5151</v>
      </c>
      <c r="BD288" s="176">
        <v>5152</v>
      </c>
      <c r="BE288" s="176">
        <v>5153</v>
      </c>
      <c r="BF288" s="176">
        <v>5154</v>
      </c>
      <c r="BG288" s="176">
        <v>5155</v>
      </c>
      <c r="BH288" s="176">
        <v>5156</v>
      </c>
      <c r="BI288" s="176">
        <v>5157</v>
      </c>
      <c r="BJ288" s="176">
        <v>5158</v>
      </c>
      <c r="BK288" s="176">
        <v>5159</v>
      </c>
      <c r="BL288" s="176">
        <v>5160</v>
      </c>
      <c r="BM288" s="176">
        <v>5161</v>
      </c>
      <c r="BN288" s="176">
        <v>5162</v>
      </c>
      <c r="BO288" s="176">
        <v>5163</v>
      </c>
      <c r="BP288" s="176">
        <v>5164</v>
      </c>
      <c r="BQ288" s="176">
        <v>5165</v>
      </c>
      <c r="BR288" s="176">
        <v>5166</v>
      </c>
      <c r="BS288" s="176">
        <v>5167</v>
      </c>
      <c r="BT288" s="176">
        <v>5168</v>
      </c>
      <c r="BU288" s="176">
        <v>5169</v>
      </c>
      <c r="BV288" s="176">
        <v>5170</v>
      </c>
      <c r="BW288" s="176">
        <v>5171</v>
      </c>
      <c r="BX288" s="176">
        <v>5172</v>
      </c>
      <c r="BY288" s="176">
        <v>5173</v>
      </c>
      <c r="BZ288" s="176">
        <v>5174</v>
      </c>
      <c r="CA288" s="176">
        <v>5175</v>
      </c>
      <c r="CB288" s="176">
        <v>5176</v>
      </c>
      <c r="CC288" s="176">
        <v>5177</v>
      </c>
      <c r="CD288" s="176">
        <v>5178</v>
      </c>
      <c r="CE288" s="176">
        <v>5179</v>
      </c>
      <c r="CF288" s="176">
        <v>5180</v>
      </c>
      <c r="CG288" s="176">
        <v>5181</v>
      </c>
      <c r="CH288" s="176">
        <v>5182</v>
      </c>
      <c r="CI288" s="176">
        <v>5183</v>
      </c>
      <c r="CJ288" s="176">
        <v>5184</v>
      </c>
      <c r="CK288" s="176">
        <v>5185</v>
      </c>
      <c r="CL288" s="176">
        <v>5186</v>
      </c>
      <c r="CM288" s="176">
        <v>5187</v>
      </c>
      <c r="CN288" s="176">
        <v>5188</v>
      </c>
      <c r="CO288" s="176">
        <v>5189</v>
      </c>
      <c r="CP288" s="176">
        <v>5190</v>
      </c>
      <c r="CQ288" s="176">
        <v>5191</v>
      </c>
      <c r="CR288" s="176">
        <v>5192</v>
      </c>
      <c r="CS288" s="176">
        <v>5193</v>
      </c>
      <c r="CT288" s="176">
        <v>5194</v>
      </c>
      <c r="CU288" s="176">
        <v>5195</v>
      </c>
      <c r="CV288">
        <v>5196</v>
      </c>
      <c r="CW288">
        <v>5197</v>
      </c>
      <c r="CX288">
        <v>5198</v>
      </c>
      <c r="CY288">
        <v>5199</v>
      </c>
    </row>
    <row r="289" spans="1:103" x14ac:dyDescent="0.3">
      <c r="A289" s="151">
        <v>9000</v>
      </c>
      <c r="B289" s="176" t="s">
        <v>1039</v>
      </c>
      <c r="C289" s="176" t="s">
        <v>336</v>
      </c>
      <c r="D289" s="176">
        <v>3272789272.54</v>
      </c>
      <c r="E289" s="176">
        <v>875655334.32000005</v>
      </c>
      <c r="F289" s="176">
        <v>302977133.94999999</v>
      </c>
      <c r="G289" s="176">
        <v>5154.01</v>
      </c>
      <c r="H289" s="176">
        <v>647510209.26999998</v>
      </c>
      <c r="I289" s="176">
        <v>618193060.86000001</v>
      </c>
      <c r="J289" s="176">
        <v>1330059643.5999999</v>
      </c>
      <c r="K289" s="176">
        <v>574669430</v>
      </c>
      <c r="L289" s="176">
        <v>1060182721.03</v>
      </c>
      <c r="M289" s="176">
        <v>8264957313.96</v>
      </c>
      <c r="N289" s="176">
        <v>6144994854</v>
      </c>
      <c r="O289" s="176">
        <v>1547146774.3599999</v>
      </c>
      <c r="P289" s="176">
        <v>5104190808.0799999</v>
      </c>
      <c r="Q289" s="176">
        <v>1220424275.97</v>
      </c>
      <c r="R289" s="176">
        <v>401543297.49000001</v>
      </c>
      <c r="S289" s="176">
        <v>1647327703.6900001</v>
      </c>
      <c r="T289" s="176">
        <v>5167</v>
      </c>
      <c r="U289" s="176">
        <v>3498333593.8099999</v>
      </c>
      <c r="V289" s="176">
        <v>2821840398.1199999</v>
      </c>
      <c r="W289" s="176">
        <v>5170</v>
      </c>
      <c r="X289" s="176">
        <v>451851313.36000001</v>
      </c>
      <c r="Y289" s="176">
        <v>389931570.58999997</v>
      </c>
      <c r="Z289" s="176">
        <v>2037262584.1400001</v>
      </c>
      <c r="AA289" s="176">
        <v>1443679987.8399999</v>
      </c>
      <c r="AB289" s="176">
        <v>2126647067.3806</v>
      </c>
      <c r="AC289" s="176">
        <v>5991748082.0500002</v>
      </c>
      <c r="AD289" s="176">
        <v>2059571530.46</v>
      </c>
      <c r="AE289" s="176">
        <v>3405250385.5599999</v>
      </c>
      <c r="AF289" s="176">
        <v>2746896101.5100002</v>
      </c>
      <c r="AG289" s="176">
        <v>1219342455.3800001</v>
      </c>
      <c r="AH289" s="176">
        <v>1263700933.55</v>
      </c>
      <c r="AI289" s="176">
        <v>9737299195.8999996</v>
      </c>
      <c r="AJ289" s="176">
        <v>1153902020.0599999</v>
      </c>
      <c r="AK289" s="176">
        <v>8383173888.2700005</v>
      </c>
      <c r="AL289" s="176">
        <v>1767269571.47</v>
      </c>
      <c r="AM289" s="176">
        <v>4743269999.0699997</v>
      </c>
      <c r="AN289" s="176">
        <v>257102813.16999999</v>
      </c>
      <c r="AO289" s="176">
        <v>274182713.48000002</v>
      </c>
      <c r="AP289" s="176">
        <v>1146725257.29</v>
      </c>
      <c r="AQ289" s="176">
        <v>601435066.10000002</v>
      </c>
      <c r="AR289" s="176">
        <v>7617256064.9499998</v>
      </c>
      <c r="AS289" s="176">
        <v>1269139576.3699999</v>
      </c>
      <c r="AT289" s="176">
        <v>4615559290.1999998</v>
      </c>
      <c r="AU289" s="176">
        <v>1659775081.49</v>
      </c>
      <c r="AV289" s="176">
        <v>3058411296.3800001</v>
      </c>
      <c r="AW289" s="176">
        <v>615551232.17999995</v>
      </c>
      <c r="AX289" s="176">
        <v>1410608851.1600001</v>
      </c>
      <c r="AY289" s="176">
        <v>5198.01</v>
      </c>
      <c r="AZ289" s="176">
        <v>4966281117.7799997</v>
      </c>
      <c r="BA289" s="176">
        <v>1239066805.46</v>
      </c>
      <c r="BB289" s="176">
        <v>7158349324.5799999</v>
      </c>
      <c r="BC289" s="176">
        <v>482757492.49000001</v>
      </c>
      <c r="BD289" s="176">
        <v>1170566886.1600001</v>
      </c>
      <c r="BE289" s="176">
        <v>1021855202.15</v>
      </c>
      <c r="BF289" s="176">
        <v>2975531577.71</v>
      </c>
      <c r="BG289" s="176">
        <v>1082214196.2453001</v>
      </c>
      <c r="BH289" s="176">
        <v>368445349.79000002</v>
      </c>
      <c r="BI289" s="176">
        <v>684627104.47000003</v>
      </c>
      <c r="BJ289" s="176">
        <v>819719208.84000003</v>
      </c>
      <c r="BK289" s="176">
        <v>28539129604.93</v>
      </c>
      <c r="BL289" s="176">
        <v>295653646.29000002</v>
      </c>
      <c r="BM289" s="176">
        <v>1415338101.51</v>
      </c>
      <c r="BN289" s="176">
        <v>3346866316.5900002</v>
      </c>
      <c r="BO289" s="176">
        <v>1845927432.2</v>
      </c>
      <c r="BP289" s="176">
        <v>10345426200.59</v>
      </c>
      <c r="BQ289" s="176">
        <v>680631328.15999997</v>
      </c>
      <c r="BR289" s="176">
        <v>3591909283.8299999</v>
      </c>
      <c r="BS289" s="176">
        <v>4034542011.5599999</v>
      </c>
      <c r="BT289" s="176">
        <v>402366949.29000002</v>
      </c>
      <c r="BU289" s="176">
        <v>1147373119.9100001</v>
      </c>
      <c r="BV289" s="176">
        <v>2289399608.2600002</v>
      </c>
      <c r="BW289" s="176">
        <v>331580299.55000001</v>
      </c>
      <c r="BX289" s="176">
        <v>990895604.48000002</v>
      </c>
      <c r="BY289" s="176">
        <v>3077530814.8443999</v>
      </c>
      <c r="BZ289" s="176">
        <v>572307987.53040004</v>
      </c>
      <c r="CA289" s="176">
        <v>2502409776.5999999</v>
      </c>
      <c r="CB289" s="176">
        <v>1138456986.97</v>
      </c>
      <c r="CC289" s="176">
        <v>2194744615.0900002</v>
      </c>
      <c r="CD289" s="176">
        <v>1740530774.3599999</v>
      </c>
      <c r="CE289" s="176">
        <v>2355849967.75</v>
      </c>
      <c r="CF289" s="176">
        <v>1444607974.0999999</v>
      </c>
      <c r="CG289" s="176">
        <v>1748593253.01</v>
      </c>
      <c r="CH289" s="176">
        <v>758253259.65999997</v>
      </c>
      <c r="CI289" s="176">
        <v>1353938670.8800001</v>
      </c>
      <c r="CJ289" s="176">
        <v>852304072.20000005</v>
      </c>
      <c r="CK289" s="176">
        <v>1375590710.8199999</v>
      </c>
      <c r="CL289" s="176">
        <v>515459498.86000001</v>
      </c>
      <c r="CM289" s="176">
        <v>958449792.61000001</v>
      </c>
      <c r="CN289" s="176">
        <v>177525916.96000001</v>
      </c>
      <c r="CO289" s="176">
        <v>10365052267.690001</v>
      </c>
      <c r="CP289" s="176">
        <v>837449542.73000002</v>
      </c>
      <c r="CQ289" s="176">
        <v>27483123714.060001</v>
      </c>
      <c r="CR289" s="176">
        <v>713344502.25999999</v>
      </c>
      <c r="CS289" s="176">
        <v>358672569.42000002</v>
      </c>
      <c r="CT289" s="176">
        <v>1546653318.3</v>
      </c>
      <c r="CU289" s="176">
        <v>2243059427.0139999</v>
      </c>
      <c r="CV289">
        <v>1197862595.1199999</v>
      </c>
      <c r="CW289">
        <v>1573326833.48</v>
      </c>
      <c r="CX289">
        <v>733310266.44000006</v>
      </c>
      <c r="CY289">
        <v>380357303.02999997</v>
      </c>
    </row>
    <row r="290" spans="1:103" s="592" customFormat="1" x14ac:dyDescent="0.3">
      <c r="A290" s="151">
        <v>9001</v>
      </c>
      <c r="B290" s="592" t="s">
        <v>1040</v>
      </c>
      <c r="C290" s="592" t="s">
        <v>1041</v>
      </c>
      <c r="D290" s="592">
        <v>379690421</v>
      </c>
      <c r="E290" s="592">
        <v>63619689</v>
      </c>
      <c r="F290" s="592">
        <v>32561775</v>
      </c>
      <c r="G290" s="592">
        <v>0</v>
      </c>
      <c r="H290" s="592">
        <v>75295285</v>
      </c>
      <c r="I290" s="592">
        <v>81925860</v>
      </c>
      <c r="J290" s="592">
        <v>80624450</v>
      </c>
      <c r="K290" s="592">
        <v>48535070</v>
      </c>
      <c r="L290" s="592">
        <v>87226008</v>
      </c>
      <c r="M290" s="592">
        <v>431010797</v>
      </c>
      <c r="N290" s="592">
        <v>593927815</v>
      </c>
      <c r="O290" s="592">
        <v>148787650</v>
      </c>
      <c r="P290" s="592">
        <v>507610303</v>
      </c>
      <c r="Q290" s="592">
        <v>85041800</v>
      </c>
      <c r="R290" s="592">
        <v>32782500</v>
      </c>
      <c r="S290" s="592">
        <v>138599955</v>
      </c>
      <c r="T290" s="592">
        <v>0</v>
      </c>
      <c r="U290" s="592">
        <v>393436523</v>
      </c>
      <c r="V290" s="592">
        <v>289923187</v>
      </c>
      <c r="W290" s="592">
        <v>0</v>
      </c>
      <c r="X290" s="592">
        <v>46068028</v>
      </c>
      <c r="Y290" s="592">
        <v>36519613</v>
      </c>
      <c r="Z290" s="592">
        <v>232168114</v>
      </c>
      <c r="AA290" s="592">
        <v>137658222</v>
      </c>
      <c r="AB290" s="592">
        <v>178965832</v>
      </c>
      <c r="AC290" s="592">
        <v>574476768</v>
      </c>
      <c r="AD290" s="592">
        <v>255192574</v>
      </c>
      <c r="AE290" s="592">
        <v>365692276</v>
      </c>
      <c r="AF290" s="592">
        <v>290477450</v>
      </c>
      <c r="AG290" s="592">
        <v>69359912</v>
      </c>
      <c r="AH290" s="592">
        <v>91764914</v>
      </c>
      <c r="AI290" s="592">
        <v>981498808</v>
      </c>
      <c r="AJ290" s="592">
        <v>88647369</v>
      </c>
      <c r="AK290" s="592">
        <v>929064688</v>
      </c>
      <c r="AL290" s="592">
        <v>132144033</v>
      </c>
      <c r="AM290" s="592">
        <v>441774752</v>
      </c>
      <c r="AN290" s="592">
        <v>18912252</v>
      </c>
      <c r="AO290" s="592">
        <v>32241377</v>
      </c>
      <c r="AP290" s="592">
        <v>142776007</v>
      </c>
      <c r="AQ290" s="592">
        <v>41090097</v>
      </c>
      <c r="AR290" s="592">
        <v>740987045</v>
      </c>
      <c r="AS290" s="592">
        <v>89763116</v>
      </c>
      <c r="AT290" s="592">
        <v>268045835</v>
      </c>
      <c r="AU290" s="592">
        <v>180917208</v>
      </c>
      <c r="AV290" s="592">
        <v>307256613</v>
      </c>
      <c r="AW290" s="592">
        <v>62803327</v>
      </c>
      <c r="AX290" s="592">
        <v>108966096</v>
      </c>
      <c r="AY290" s="592">
        <v>0</v>
      </c>
      <c r="AZ290" s="592">
        <v>660970763</v>
      </c>
      <c r="BA290" s="592">
        <v>163253891</v>
      </c>
      <c r="BB290" s="592">
        <v>421677489</v>
      </c>
      <c r="BC290" s="592">
        <v>65758764</v>
      </c>
      <c r="BD290" s="592">
        <v>97880245</v>
      </c>
      <c r="BE290" s="592">
        <v>81811175</v>
      </c>
      <c r="BF290" s="592">
        <v>234516122</v>
      </c>
      <c r="BG290" s="592">
        <v>115950091</v>
      </c>
      <c r="BH290" s="592">
        <v>27903541</v>
      </c>
      <c r="BI290" s="592">
        <v>73201034</v>
      </c>
      <c r="BJ290" s="592">
        <v>82977400</v>
      </c>
      <c r="BK290" s="592">
        <v>3156555550</v>
      </c>
      <c r="BL290" s="592">
        <v>29786327</v>
      </c>
      <c r="BM290" s="592">
        <v>158573873</v>
      </c>
      <c r="BN290" s="592">
        <v>306418376</v>
      </c>
      <c r="BO290" s="592">
        <v>173610626</v>
      </c>
      <c r="BP290" s="592">
        <v>1086103894</v>
      </c>
      <c r="BQ290" s="592">
        <v>55279423</v>
      </c>
      <c r="BR290" s="592">
        <v>336451618</v>
      </c>
      <c r="BS290" s="592">
        <v>364717193</v>
      </c>
      <c r="BT290" s="592">
        <v>26122098</v>
      </c>
      <c r="BU290" s="592">
        <v>84657554</v>
      </c>
      <c r="BV290" s="592">
        <v>119147041</v>
      </c>
      <c r="BW290" s="592">
        <v>25234256</v>
      </c>
      <c r="BX290" s="592">
        <v>108163356</v>
      </c>
      <c r="BY290" s="592">
        <v>358318101</v>
      </c>
      <c r="BZ290" s="592">
        <v>65319853</v>
      </c>
      <c r="CA290" s="592">
        <v>293444228</v>
      </c>
      <c r="CB290" s="592">
        <v>72819095</v>
      </c>
      <c r="CC290" s="592">
        <v>166859916</v>
      </c>
      <c r="CD290" s="592">
        <v>146937141</v>
      </c>
      <c r="CE290" s="592">
        <v>198150235</v>
      </c>
      <c r="CF290" s="592">
        <v>159785717</v>
      </c>
      <c r="CG290" s="592">
        <v>194561657</v>
      </c>
      <c r="CH290" s="592">
        <v>73584556</v>
      </c>
      <c r="CI290" s="592">
        <v>94993768</v>
      </c>
      <c r="CJ290" s="592">
        <v>92161484</v>
      </c>
      <c r="CK290" s="592">
        <v>138788174</v>
      </c>
      <c r="CL290" s="592">
        <v>91167252</v>
      </c>
      <c r="CM290" s="592">
        <v>99081666</v>
      </c>
      <c r="CN290" s="592">
        <v>7752087</v>
      </c>
      <c r="CO290" s="592">
        <v>454579579</v>
      </c>
      <c r="CP290" s="592">
        <v>73905217</v>
      </c>
      <c r="CQ290" s="592">
        <v>2444834863</v>
      </c>
      <c r="CR290" s="592">
        <v>48847662</v>
      </c>
      <c r="CS290" s="592">
        <v>38546615</v>
      </c>
      <c r="CT290" s="592">
        <v>241262382</v>
      </c>
      <c r="CU290" s="592">
        <v>274146720</v>
      </c>
      <c r="CV290" s="592">
        <v>106705610</v>
      </c>
      <c r="CW290" s="592">
        <v>126635843</v>
      </c>
      <c r="CX290" s="592">
        <v>89374875</v>
      </c>
      <c r="CY290" s="592">
        <v>31773086</v>
      </c>
    </row>
    <row r="291" spans="1:103" s="592" customFormat="1" x14ac:dyDescent="0.3">
      <c r="A291" s="151">
        <v>9002</v>
      </c>
      <c r="B291" s="592" t="s">
        <v>1042</v>
      </c>
      <c r="C291" s="592" t="s">
        <v>1043</v>
      </c>
      <c r="D291" s="592">
        <v>36474847</v>
      </c>
      <c r="E291" s="592">
        <v>6980522</v>
      </c>
      <c r="F291" s="592">
        <v>1959799</v>
      </c>
      <c r="G291" s="592">
        <v>0</v>
      </c>
      <c r="H291" s="592">
        <v>4776476</v>
      </c>
      <c r="I291" s="592">
        <v>2395530</v>
      </c>
      <c r="J291" s="592">
        <v>9869927</v>
      </c>
      <c r="K291" s="592">
        <v>2865334</v>
      </c>
      <c r="L291" s="592">
        <v>7416861</v>
      </c>
      <c r="M291" s="592">
        <v>45561817</v>
      </c>
      <c r="N291" s="592">
        <v>78656388</v>
      </c>
      <c r="O291" s="592">
        <v>21033516</v>
      </c>
      <c r="P291" s="592">
        <v>83367211</v>
      </c>
      <c r="Q291" s="592">
        <v>17925217</v>
      </c>
      <c r="R291" s="592">
        <v>913643</v>
      </c>
      <c r="S291" s="592">
        <v>19215456</v>
      </c>
      <c r="T291" s="592">
        <v>0</v>
      </c>
      <c r="U291" s="592">
        <v>47984828</v>
      </c>
      <c r="V291" s="592">
        <v>28000713</v>
      </c>
      <c r="W291" s="592">
        <v>0</v>
      </c>
      <c r="X291" s="592">
        <v>3913445</v>
      </c>
      <c r="Y291" s="592">
        <v>3350465</v>
      </c>
      <c r="Z291" s="592">
        <v>24603303</v>
      </c>
      <c r="AA291" s="592">
        <v>28227000</v>
      </c>
      <c r="AB291" s="592">
        <v>24528544</v>
      </c>
      <c r="AC291" s="592">
        <v>73623928</v>
      </c>
      <c r="AD291" s="592">
        <v>7853930</v>
      </c>
      <c r="AE291" s="592">
        <v>32999680</v>
      </c>
      <c r="AF291" s="592">
        <v>35189185</v>
      </c>
      <c r="AG291" s="592">
        <v>14757322</v>
      </c>
      <c r="AH291" s="592">
        <v>5098376</v>
      </c>
      <c r="AI291" s="592">
        <v>115650192</v>
      </c>
      <c r="AJ291" s="592">
        <v>8162439</v>
      </c>
      <c r="AK291" s="592">
        <v>114133072</v>
      </c>
      <c r="AL291" s="592">
        <v>17466024</v>
      </c>
      <c r="AM291" s="592">
        <v>66224838</v>
      </c>
      <c r="AN291" s="592">
        <v>2661562</v>
      </c>
      <c r="AO291" s="592">
        <v>3312078</v>
      </c>
      <c r="AP291" s="592">
        <v>12004618</v>
      </c>
      <c r="AQ291" s="592">
        <v>3395589</v>
      </c>
      <c r="AR291" s="592">
        <v>164296419</v>
      </c>
      <c r="AS291" s="592">
        <v>10758130</v>
      </c>
      <c r="AT291" s="592">
        <v>25605451</v>
      </c>
      <c r="AU291" s="592">
        <v>19740093</v>
      </c>
      <c r="AV291" s="592">
        <v>40093192</v>
      </c>
      <c r="AW291" s="592">
        <v>5614379</v>
      </c>
      <c r="AX291" s="592">
        <v>6653801</v>
      </c>
      <c r="AY291" s="592">
        <v>0</v>
      </c>
      <c r="AZ291" s="592">
        <v>54732494</v>
      </c>
      <c r="BA291" s="592">
        <v>12386426</v>
      </c>
      <c r="BB291" s="592">
        <v>70525305</v>
      </c>
      <c r="BC291" s="592">
        <v>1985225</v>
      </c>
      <c r="BD291" s="592">
        <v>13641585</v>
      </c>
      <c r="BE291" s="592">
        <v>10986527</v>
      </c>
      <c r="BF291" s="592">
        <v>24335955</v>
      </c>
      <c r="BG291" s="592">
        <v>6605268</v>
      </c>
      <c r="BH291" s="592">
        <v>2993013</v>
      </c>
      <c r="BI291" s="592">
        <v>1200634</v>
      </c>
      <c r="BJ291" s="592">
        <v>6414995</v>
      </c>
      <c r="BK291" s="592">
        <v>585175328</v>
      </c>
      <c r="BL291" s="592">
        <v>1739117</v>
      </c>
      <c r="BM291" s="592">
        <v>7567493</v>
      </c>
      <c r="BN291" s="592">
        <v>42953392</v>
      </c>
      <c r="BO291" s="592">
        <v>15598234</v>
      </c>
      <c r="BP291" s="592">
        <v>105549168</v>
      </c>
      <c r="BQ291" s="592">
        <v>3599127</v>
      </c>
      <c r="BR291" s="592">
        <v>34581346</v>
      </c>
      <c r="BS291" s="592">
        <v>65581218</v>
      </c>
      <c r="BT291" s="592">
        <v>1548341</v>
      </c>
      <c r="BU291" s="592">
        <v>10817701</v>
      </c>
      <c r="BV291" s="592">
        <v>16339059</v>
      </c>
      <c r="BW291" s="592">
        <v>1532069</v>
      </c>
      <c r="BX291" s="592">
        <v>7015569</v>
      </c>
      <c r="BY291" s="592">
        <v>43750081</v>
      </c>
      <c r="BZ291" s="592">
        <v>5466055</v>
      </c>
      <c r="CA291" s="592">
        <v>24345736</v>
      </c>
      <c r="CB291" s="592">
        <v>10161263</v>
      </c>
      <c r="CC291" s="592">
        <v>5873581</v>
      </c>
      <c r="CD291" s="592">
        <v>13529351</v>
      </c>
      <c r="CE291" s="592">
        <v>34698694</v>
      </c>
      <c r="CF291" s="592">
        <v>21143714</v>
      </c>
      <c r="CG291" s="592">
        <v>12562846</v>
      </c>
      <c r="CH291" s="592">
        <v>6696812</v>
      </c>
      <c r="CI291" s="592">
        <v>14694576</v>
      </c>
      <c r="CJ291" s="592">
        <v>12511784</v>
      </c>
      <c r="CK291" s="592">
        <v>18088614</v>
      </c>
      <c r="CL291" s="592">
        <v>4419209</v>
      </c>
      <c r="CM291" s="592">
        <v>8430024</v>
      </c>
      <c r="CN291" s="592">
        <v>1009152</v>
      </c>
      <c r="CO291" s="592">
        <v>97498415</v>
      </c>
      <c r="CP291" s="592">
        <v>8540036</v>
      </c>
      <c r="CQ291" s="592">
        <v>501932859</v>
      </c>
      <c r="CR291" s="592">
        <v>4208904</v>
      </c>
      <c r="CS291" s="592">
        <v>1768762</v>
      </c>
      <c r="CT291" s="592">
        <v>7919712</v>
      </c>
      <c r="CU291" s="592">
        <v>19555019</v>
      </c>
      <c r="CV291" s="592">
        <v>13260331</v>
      </c>
      <c r="CW291" s="592">
        <v>8368951</v>
      </c>
      <c r="CX291" s="592">
        <v>8664732</v>
      </c>
      <c r="CY291" s="592">
        <v>4774628</v>
      </c>
    </row>
    <row r="292" spans="1:103" s="592" customFormat="1" x14ac:dyDescent="0.3">
      <c r="A292" s="151">
        <v>9003</v>
      </c>
      <c r="B292" s="592" t="s">
        <v>1044</v>
      </c>
      <c r="C292" s="592" t="s">
        <v>1045</v>
      </c>
      <c r="D292" s="592">
        <v>377138712</v>
      </c>
      <c r="E292" s="592">
        <v>46449400</v>
      </c>
      <c r="F292" s="592">
        <v>21781475</v>
      </c>
      <c r="G292" s="592">
        <v>0</v>
      </c>
      <c r="H292" s="592">
        <v>32729164</v>
      </c>
      <c r="I292" s="592">
        <v>26912285</v>
      </c>
      <c r="J292" s="592">
        <v>37988000</v>
      </c>
      <c r="K292" s="592">
        <v>49151266</v>
      </c>
      <c r="L292" s="592">
        <v>70784001</v>
      </c>
      <c r="M292" s="592">
        <v>371671388</v>
      </c>
      <c r="N292" s="592">
        <v>729194439</v>
      </c>
      <c r="O292" s="592">
        <v>108956840</v>
      </c>
      <c r="P292" s="592">
        <v>529960982</v>
      </c>
      <c r="Q292" s="592">
        <v>72732115</v>
      </c>
      <c r="R292" s="592">
        <v>13501714</v>
      </c>
      <c r="S292" s="592">
        <v>57008454</v>
      </c>
      <c r="T292" s="592">
        <v>0</v>
      </c>
      <c r="U292" s="592">
        <v>263062455</v>
      </c>
      <c r="V292" s="592">
        <v>260638790</v>
      </c>
      <c r="W292" s="592">
        <v>0</v>
      </c>
      <c r="X292" s="592">
        <v>20944760</v>
      </c>
      <c r="Y292" s="592">
        <v>18324266</v>
      </c>
      <c r="Z292" s="592">
        <v>118069329</v>
      </c>
      <c r="AA292" s="592">
        <v>118601513</v>
      </c>
      <c r="AB292" s="592">
        <v>86354417</v>
      </c>
      <c r="AC292" s="592">
        <v>469908115</v>
      </c>
      <c r="AD292" s="592">
        <v>77062964</v>
      </c>
      <c r="AE292" s="592">
        <v>323956842</v>
      </c>
      <c r="AF292" s="592">
        <v>190782997</v>
      </c>
      <c r="AG292" s="592">
        <v>93468736</v>
      </c>
      <c r="AH292" s="592">
        <v>110871693</v>
      </c>
      <c r="AI292" s="592">
        <v>922518328</v>
      </c>
      <c r="AJ292" s="592">
        <v>56761163</v>
      </c>
      <c r="AK292" s="592">
        <v>1002700454</v>
      </c>
      <c r="AL292" s="592">
        <v>135038442</v>
      </c>
      <c r="AM292" s="592">
        <v>424811068</v>
      </c>
      <c r="AN292" s="592">
        <v>16403254</v>
      </c>
      <c r="AO292" s="592">
        <v>8469466</v>
      </c>
      <c r="AP292" s="592">
        <v>129720253</v>
      </c>
      <c r="AQ292" s="592">
        <v>31282529</v>
      </c>
      <c r="AR292" s="592">
        <v>1151304205</v>
      </c>
      <c r="AS292" s="592">
        <v>55504764</v>
      </c>
      <c r="AT292" s="592">
        <v>259180673</v>
      </c>
      <c r="AU292" s="592">
        <v>129586822</v>
      </c>
      <c r="AV292" s="592">
        <v>280348635</v>
      </c>
      <c r="AW292" s="592">
        <v>37800707</v>
      </c>
      <c r="AX292" s="592">
        <v>74338108</v>
      </c>
      <c r="AY292" s="592">
        <v>0</v>
      </c>
      <c r="AZ292" s="592">
        <v>302278375</v>
      </c>
      <c r="BA292" s="592">
        <v>109774440</v>
      </c>
      <c r="BB292" s="592">
        <v>624810184</v>
      </c>
      <c r="BC292" s="592">
        <v>20039815</v>
      </c>
      <c r="BD292" s="592">
        <v>142493013</v>
      </c>
      <c r="BE292" s="592">
        <v>71889455</v>
      </c>
      <c r="BF292" s="592">
        <v>197761529</v>
      </c>
      <c r="BG292" s="592">
        <v>137050727</v>
      </c>
      <c r="BH292" s="592">
        <v>15213803</v>
      </c>
      <c r="BI292" s="592">
        <v>47339782</v>
      </c>
      <c r="BJ292" s="592">
        <v>45901080</v>
      </c>
      <c r="BK292" s="592">
        <v>2946611524</v>
      </c>
      <c r="BL292" s="592">
        <v>16294483</v>
      </c>
      <c r="BM292" s="592">
        <v>90749882</v>
      </c>
      <c r="BN292" s="592">
        <v>371882829</v>
      </c>
      <c r="BO292" s="592">
        <v>163890335</v>
      </c>
      <c r="BP292" s="592">
        <v>1137566173</v>
      </c>
      <c r="BQ292" s="592">
        <v>46062886</v>
      </c>
      <c r="BR292" s="592">
        <v>340261800</v>
      </c>
      <c r="BS292" s="592">
        <v>546935953</v>
      </c>
      <c r="BT292" s="592">
        <v>13778153</v>
      </c>
      <c r="BU292" s="592">
        <v>66292373</v>
      </c>
      <c r="BV292" s="592">
        <v>137718895</v>
      </c>
      <c r="BW292" s="592">
        <v>13733538</v>
      </c>
      <c r="BX292" s="592">
        <v>39252511</v>
      </c>
      <c r="BY292" s="592">
        <v>307450716</v>
      </c>
      <c r="BZ292" s="592">
        <v>27247055</v>
      </c>
      <c r="CA292" s="592">
        <v>239335732</v>
      </c>
      <c r="CB292" s="592">
        <v>49395402</v>
      </c>
      <c r="CC292" s="592">
        <v>155833110</v>
      </c>
      <c r="CD292" s="592">
        <v>155438551</v>
      </c>
      <c r="CE292" s="592">
        <v>113538651</v>
      </c>
      <c r="CF292" s="592">
        <v>110479420</v>
      </c>
      <c r="CG292" s="592">
        <v>150628460</v>
      </c>
      <c r="CH292" s="592">
        <v>84888739</v>
      </c>
      <c r="CI292" s="592">
        <v>51047878</v>
      </c>
      <c r="CJ292" s="592">
        <v>57450957</v>
      </c>
      <c r="CK292" s="592">
        <v>92243880</v>
      </c>
      <c r="CL292" s="592">
        <v>26130777</v>
      </c>
      <c r="CM292" s="592">
        <v>23533035</v>
      </c>
      <c r="CN292" s="592">
        <v>7744972</v>
      </c>
      <c r="CO292" s="592">
        <v>560585289</v>
      </c>
      <c r="CP292" s="592">
        <v>63771808</v>
      </c>
      <c r="CQ292" s="592">
        <v>3953899179</v>
      </c>
      <c r="CR292" s="592">
        <v>16142751</v>
      </c>
      <c r="CS292" s="592">
        <v>23356684</v>
      </c>
      <c r="CT292" s="592">
        <v>62645265</v>
      </c>
      <c r="CU292" s="592">
        <v>159264063</v>
      </c>
      <c r="CV292" s="592">
        <v>94703633</v>
      </c>
      <c r="CW292" s="592">
        <v>119140338</v>
      </c>
      <c r="CX292" s="592">
        <v>41168564</v>
      </c>
      <c r="CY292" s="592">
        <v>27113112</v>
      </c>
    </row>
    <row r="293" spans="1:103" x14ac:dyDescent="0.3">
      <c r="A293" s="151">
        <v>9004</v>
      </c>
      <c r="B293" s="176" t="s">
        <v>1046</v>
      </c>
      <c r="C293" s="176" t="s">
        <v>1047</v>
      </c>
      <c r="D293" s="176" t="s">
        <v>336</v>
      </c>
      <c r="E293" s="176" t="s">
        <v>1048</v>
      </c>
      <c r="F293" s="176" t="s">
        <v>336</v>
      </c>
      <c r="G293" s="176" t="s">
        <v>1048</v>
      </c>
      <c r="H293" s="176" t="s">
        <v>336</v>
      </c>
      <c r="I293" s="176" t="s">
        <v>336</v>
      </c>
      <c r="J293" s="176" t="s">
        <v>1048</v>
      </c>
      <c r="K293" s="176" t="s">
        <v>1048</v>
      </c>
      <c r="L293" s="176" t="s">
        <v>1048</v>
      </c>
      <c r="M293" s="176" t="s">
        <v>1048</v>
      </c>
      <c r="N293" s="176" t="s">
        <v>336</v>
      </c>
      <c r="O293" s="176" t="s">
        <v>1048</v>
      </c>
      <c r="P293" s="176" t="s">
        <v>336</v>
      </c>
      <c r="Q293" s="176" t="s">
        <v>1048</v>
      </c>
      <c r="R293" s="176" t="s">
        <v>1048</v>
      </c>
      <c r="S293" s="176" t="s">
        <v>1048</v>
      </c>
      <c r="T293" s="176" t="s">
        <v>336</v>
      </c>
      <c r="U293" s="176" t="s">
        <v>336</v>
      </c>
      <c r="V293" s="176" t="s">
        <v>1048</v>
      </c>
      <c r="W293" s="176" t="s">
        <v>336</v>
      </c>
      <c r="X293" s="176" t="s">
        <v>1048</v>
      </c>
      <c r="Y293" s="176" t="s">
        <v>1048</v>
      </c>
      <c r="Z293" s="176" t="s">
        <v>336</v>
      </c>
      <c r="AA293" s="176" t="s">
        <v>1048</v>
      </c>
      <c r="AB293" s="176" t="s">
        <v>1048</v>
      </c>
      <c r="AC293" s="176" t="s">
        <v>1048</v>
      </c>
      <c r="AD293" s="176" t="s">
        <v>1048</v>
      </c>
      <c r="AE293" s="176" t="s">
        <v>1048</v>
      </c>
      <c r="AF293" s="176" t="s">
        <v>1048</v>
      </c>
      <c r="AG293" s="176" t="s">
        <v>1048</v>
      </c>
      <c r="AH293" s="176" t="s">
        <v>1048</v>
      </c>
      <c r="AI293" s="176" t="s">
        <v>1048</v>
      </c>
      <c r="AJ293" s="176" t="s">
        <v>1048</v>
      </c>
      <c r="AK293" s="176" t="s">
        <v>336</v>
      </c>
      <c r="AL293" s="176" t="s">
        <v>1048</v>
      </c>
      <c r="AM293" s="176" t="s">
        <v>336</v>
      </c>
      <c r="AN293" s="176" t="s">
        <v>1048</v>
      </c>
      <c r="AO293" s="176" t="s">
        <v>336</v>
      </c>
      <c r="AP293" s="176" t="s">
        <v>336</v>
      </c>
      <c r="AQ293" s="176" t="s">
        <v>1048</v>
      </c>
      <c r="AR293" s="176" t="s">
        <v>336</v>
      </c>
      <c r="AS293" s="176" t="s">
        <v>1048</v>
      </c>
      <c r="AT293" s="176" t="s">
        <v>1048</v>
      </c>
      <c r="AU293" s="176" t="s">
        <v>336</v>
      </c>
      <c r="AV293" s="176" t="s">
        <v>1048</v>
      </c>
      <c r="AW293" s="176" t="s">
        <v>1048</v>
      </c>
      <c r="AX293" s="176" t="s">
        <v>1048</v>
      </c>
      <c r="AY293" s="176" t="s">
        <v>1048</v>
      </c>
      <c r="AZ293" s="176" t="s">
        <v>336</v>
      </c>
      <c r="BA293" s="176" t="s">
        <v>336</v>
      </c>
      <c r="BB293" s="176" t="s">
        <v>1048</v>
      </c>
      <c r="BC293" s="176" t="s">
        <v>1048</v>
      </c>
      <c r="BD293" s="176" t="s">
        <v>336</v>
      </c>
      <c r="BE293" s="176" t="s">
        <v>336</v>
      </c>
      <c r="BF293" s="176" t="s">
        <v>1048</v>
      </c>
      <c r="BG293" s="176" t="s">
        <v>336</v>
      </c>
      <c r="BH293" s="176" t="s">
        <v>336</v>
      </c>
      <c r="BI293" s="176" t="s">
        <v>1048</v>
      </c>
      <c r="BJ293" s="176" t="s">
        <v>1048</v>
      </c>
      <c r="BK293" s="176" t="s">
        <v>336</v>
      </c>
      <c r="BL293" s="176" t="s">
        <v>336</v>
      </c>
      <c r="BM293" s="176" t="s">
        <v>1048</v>
      </c>
      <c r="BN293" s="176" t="s">
        <v>1048</v>
      </c>
      <c r="BO293" s="176" t="s">
        <v>1048</v>
      </c>
      <c r="BP293" s="176" t="s">
        <v>336</v>
      </c>
      <c r="BQ293" s="176" t="s">
        <v>1048</v>
      </c>
      <c r="BR293" s="176" t="s">
        <v>336</v>
      </c>
      <c r="BS293" s="176" t="s">
        <v>336</v>
      </c>
      <c r="BT293" s="176" t="s">
        <v>1048</v>
      </c>
      <c r="BU293" s="176" t="s">
        <v>1048</v>
      </c>
      <c r="BV293" s="176" t="s">
        <v>1048</v>
      </c>
      <c r="BW293" s="176" t="s">
        <v>1048</v>
      </c>
      <c r="BX293" s="176" t="s">
        <v>336</v>
      </c>
      <c r="BY293" s="176" t="s">
        <v>336</v>
      </c>
      <c r="BZ293" s="176" t="s">
        <v>336</v>
      </c>
      <c r="CA293" s="176" t="s">
        <v>336</v>
      </c>
      <c r="CB293" s="176" t="s">
        <v>1048</v>
      </c>
      <c r="CC293" s="176" t="s">
        <v>1048</v>
      </c>
      <c r="CD293" s="176" t="s">
        <v>1048</v>
      </c>
      <c r="CE293" s="176" t="s">
        <v>336</v>
      </c>
      <c r="CF293" s="176" t="s">
        <v>336</v>
      </c>
      <c r="CG293" s="176" t="s">
        <v>1048</v>
      </c>
      <c r="CH293" s="176" t="s">
        <v>1048</v>
      </c>
      <c r="CI293" s="176" t="s">
        <v>1048</v>
      </c>
      <c r="CJ293" s="176" t="s">
        <v>1048</v>
      </c>
      <c r="CK293" s="176" t="s">
        <v>1048</v>
      </c>
      <c r="CL293" s="176" t="s">
        <v>336</v>
      </c>
      <c r="CM293" s="176" t="s">
        <v>336</v>
      </c>
      <c r="CN293" s="176" t="s">
        <v>1048</v>
      </c>
      <c r="CO293" s="176" t="s">
        <v>1048</v>
      </c>
      <c r="CP293" s="176" t="s">
        <v>1048</v>
      </c>
      <c r="CQ293" s="176" t="s">
        <v>336</v>
      </c>
      <c r="CR293" s="176" t="s">
        <v>1048</v>
      </c>
      <c r="CS293" s="176" t="s">
        <v>1048</v>
      </c>
      <c r="CT293" s="176" t="s">
        <v>336</v>
      </c>
      <c r="CU293" s="176" t="s">
        <v>1048</v>
      </c>
      <c r="CV293" t="s">
        <v>336</v>
      </c>
      <c r="CW293" t="s">
        <v>1048</v>
      </c>
      <c r="CX293" t="s">
        <v>1048</v>
      </c>
      <c r="CY293" t="s">
        <v>336</v>
      </c>
    </row>
    <row r="294" spans="1:103" x14ac:dyDescent="0.3">
      <c r="A294" s="151">
        <v>9005</v>
      </c>
      <c r="B294" s="600" t="s">
        <v>1049</v>
      </c>
      <c r="C294" s="600" t="s">
        <v>1050</v>
      </c>
      <c r="D294" s="176">
        <v>59399922</v>
      </c>
      <c r="E294" s="176">
        <v>19195572</v>
      </c>
      <c r="F294" s="176">
        <v>4567866</v>
      </c>
      <c r="G294" s="176">
        <v>0</v>
      </c>
      <c r="H294" s="176">
        <v>12628377</v>
      </c>
      <c r="I294" s="176">
        <v>19226207</v>
      </c>
      <c r="J294" s="176">
        <v>26786308</v>
      </c>
      <c r="K294" s="176">
        <v>1614064</v>
      </c>
      <c r="L294" s="176">
        <v>28610062</v>
      </c>
      <c r="M294" s="176">
        <v>106537270</v>
      </c>
      <c r="N294" s="176">
        <v>93052147</v>
      </c>
      <c r="O294" s="176">
        <v>30766870</v>
      </c>
      <c r="P294" s="176">
        <v>100264563</v>
      </c>
      <c r="Q294" s="176">
        <v>9856720</v>
      </c>
      <c r="R294" s="176">
        <v>11861631</v>
      </c>
      <c r="S294" s="176">
        <v>65054927</v>
      </c>
      <c r="T294" s="176">
        <v>0</v>
      </c>
      <c r="U294" s="176">
        <v>92717973</v>
      </c>
      <c r="V294" s="176">
        <v>44122631</v>
      </c>
      <c r="W294" s="176">
        <v>0</v>
      </c>
      <c r="X294" s="176">
        <v>9115812</v>
      </c>
      <c r="Y294" s="176">
        <v>5370719</v>
      </c>
      <c r="Z294" s="176">
        <v>37812743</v>
      </c>
      <c r="AA294" s="176">
        <v>24281846</v>
      </c>
      <c r="AB294" s="176">
        <v>38157957</v>
      </c>
      <c r="AC294" s="176">
        <v>197332313</v>
      </c>
      <c r="AD294" s="176">
        <v>31259426</v>
      </c>
      <c r="AE294" s="176">
        <v>53379304</v>
      </c>
      <c r="AF294" s="176">
        <v>86425868</v>
      </c>
      <c r="AG294" s="176">
        <v>11445095</v>
      </c>
      <c r="AH294" s="176">
        <v>23074460</v>
      </c>
      <c r="AI294" s="176">
        <v>248060802</v>
      </c>
      <c r="AJ294" s="176">
        <v>19926629</v>
      </c>
      <c r="AK294" s="176">
        <v>118439629</v>
      </c>
      <c r="AL294" s="176">
        <v>42407238</v>
      </c>
      <c r="AM294" s="176">
        <v>84323624</v>
      </c>
      <c r="AN294" s="176">
        <v>5012638</v>
      </c>
      <c r="AO294" s="176">
        <v>8078494</v>
      </c>
      <c r="AP294" s="176">
        <v>40400167</v>
      </c>
      <c r="AQ294" s="176">
        <v>10247833</v>
      </c>
      <c r="AR294" s="176">
        <v>158260274</v>
      </c>
      <c r="AS294" s="176">
        <v>42649216</v>
      </c>
      <c r="AT294" s="176">
        <v>62553096</v>
      </c>
      <c r="AU294" s="176">
        <v>39846815</v>
      </c>
      <c r="AV294" s="176">
        <v>72373727</v>
      </c>
      <c r="AW294" s="176">
        <v>10259160</v>
      </c>
      <c r="AX294" s="176">
        <v>29960143</v>
      </c>
      <c r="AY294" s="176">
        <v>0</v>
      </c>
      <c r="AZ294" s="176">
        <v>97097104</v>
      </c>
      <c r="BA294" s="176">
        <v>28658024</v>
      </c>
      <c r="BB294" s="176">
        <v>135632539</v>
      </c>
      <c r="BC294" s="176">
        <v>10048483</v>
      </c>
      <c r="BD294" s="176">
        <v>22415331</v>
      </c>
      <c r="BE294" s="176">
        <v>30046250</v>
      </c>
      <c r="BF294" s="176">
        <v>44783242</v>
      </c>
      <c r="BG294" s="176">
        <v>34849599</v>
      </c>
      <c r="BH294" s="176">
        <v>8822806</v>
      </c>
      <c r="BI294" s="176">
        <v>20383270</v>
      </c>
      <c r="BJ294" s="176">
        <v>10528577</v>
      </c>
      <c r="BK294" s="176">
        <v>699486228</v>
      </c>
      <c r="BL294" s="176">
        <v>6819333</v>
      </c>
      <c r="BM294" s="176">
        <v>23183899</v>
      </c>
      <c r="BN294" s="176">
        <v>40586131</v>
      </c>
      <c r="BO294" s="176">
        <v>34084961</v>
      </c>
      <c r="BP294" s="176">
        <v>443599845</v>
      </c>
      <c r="BQ294" s="176">
        <v>20634151</v>
      </c>
      <c r="BR294" s="176">
        <v>84851430</v>
      </c>
      <c r="BS294" s="176">
        <v>60725497</v>
      </c>
      <c r="BT294" s="176">
        <v>9129193</v>
      </c>
      <c r="BU294" s="176">
        <v>24392905</v>
      </c>
      <c r="BV294" s="176">
        <v>47874056</v>
      </c>
      <c r="BW294" s="176">
        <v>6078245</v>
      </c>
      <c r="BX294" s="176">
        <v>23887422</v>
      </c>
      <c r="BY294" s="176">
        <v>52733976</v>
      </c>
      <c r="BZ294" s="176">
        <v>11249429</v>
      </c>
      <c r="CA294" s="176">
        <v>50774723</v>
      </c>
      <c r="CB294" s="176">
        <v>14664994</v>
      </c>
      <c r="CC294" s="176">
        <v>45976674</v>
      </c>
      <c r="CD294" s="176">
        <v>39121036</v>
      </c>
      <c r="CE294" s="176">
        <v>54748454</v>
      </c>
      <c r="CF294" s="176">
        <v>40120866</v>
      </c>
      <c r="CG294" s="176">
        <v>26706760</v>
      </c>
      <c r="CH294" s="176">
        <v>9072102</v>
      </c>
      <c r="CI294" s="176">
        <v>30979532</v>
      </c>
      <c r="CJ294" s="176">
        <v>15650610</v>
      </c>
      <c r="CK294" s="176">
        <v>39575716</v>
      </c>
      <c r="CL294" s="176">
        <v>9265468</v>
      </c>
      <c r="CM294" s="176">
        <v>26142661</v>
      </c>
      <c r="CN294" s="176">
        <v>923080</v>
      </c>
      <c r="CO294" s="176">
        <v>96356268</v>
      </c>
      <c r="CP294" s="176">
        <v>24734815</v>
      </c>
      <c r="CQ294" s="176">
        <v>557686176</v>
      </c>
      <c r="CR294" s="176">
        <v>17639897</v>
      </c>
      <c r="CS294" s="176">
        <v>8569727</v>
      </c>
      <c r="CT294" s="176">
        <v>35221649</v>
      </c>
      <c r="CU294" s="176">
        <v>54477752</v>
      </c>
      <c r="CV294">
        <v>37795994</v>
      </c>
      <c r="CW294">
        <v>45692011</v>
      </c>
      <c r="CX294">
        <v>14832162</v>
      </c>
      <c r="CY294">
        <v>5159054</v>
      </c>
    </row>
    <row r="295" spans="1:103" x14ac:dyDescent="0.3">
      <c r="A295" s="151">
        <v>9006</v>
      </c>
      <c r="B295" s="600" t="s">
        <v>1051</v>
      </c>
      <c r="C295" s="600" t="s">
        <v>1052</v>
      </c>
      <c r="D295" s="176">
        <v>169842256</v>
      </c>
      <c r="E295" s="176">
        <v>41582924</v>
      </c>
      <c r="F295" s="176">
        <v>16306756</v>
      </c>
      <c r="G295" s="176">
        <v>0</v>
      </c>
      <c r="H295" s="176">
        <v>41538261</v>
      </c>
      <c r="I295" s="176">
        <v>32097221</v>
      </c>
      <c r="J295" s="176">
        <v>59345526</v>
      </c>
      <c r="K295" s="176">
        <v>25631156</v>
      </c>
      <c r="L295" s="176">
        <v>44833064</v>
      </c>
      <c r="M295" s="176">
        <v>226781613</v>
      </c>
      <c r="N295" s="176">
        <v>332113084</v>
      </c>
      <c r="O295" s="176">
        <v>86206252</v>
      </c>
      <c r="P295" s="176">
        <v>309606590</v>
      </c>
      <c r="Q295" s="176">
        <v>81345984</v>
      </c>
      <c r="R295" s="176">
        <v>13967427</v>
      </c>
      <c r="S295" s="176">
        <v>106266001</v>
      </c>
      <c r="T295" s="176">
        <v>0</v>
      </c>
      <c r="U295" s="176">
        <v>193624132</v>
      </c>
      <c r="V295" s="176">
        <v>129236184</v>
      </c>
      <c r="W295" s="176">
        <v>0</v>
      </c>
      <c r="X295" s="176">
        <v>18997979</v>
      </c>
      <c r="Y295" s="176">
        <v>20861202</v>
      </c>
      <c r="Z295" s="176">
        <v>126044415</v>
      </c>
      <c r="AA295" s="176">
        <v>69480411</v>
      </c>
      <c r="AB295" s="176">
        <v>118993351</v>
      </c>
      <c r="AC295" s="176">
        <v>308782822</v>
      </c>
      <c r="AD295" s="176">
        <v>56777197</v>
      </c>
      <c r="AE295" s="176">
        <v>110971509</v>
      </c>
      <c r="AF295" s="176">
        <v>152529834</v>
      </c>
      <c r="AG295" s="176">
        <v>65120444</v>
      </c>
      <c r="AH295" s="176">
        <v>60162770</v>
      </c>
      <c r="AI295" s="176">
        <v>511812097</v>
      </c>
      <c r="AJ295" s="176">
        <v>61719265</v>
      </c>
      <c r="AK295" s="176">
        <v>444197909</v>
      </c>
      <c r="AL295" s="176">
        <v>86260207</v>
      </c>
      <c r="AM295" s="176">
        <v>277941470</v>
      </c>
      <c r="AN295" s="176">
        <v>12831488</v>
      </c>
      <c r="AO295" s="176">
        <v>17547159</v>
      </c>
      <c r="AP295" s="176">
        <v>69228994</v>
      </c>
      <c r="AQ295" s="176">
        <v>20486045</v>
      </c>
      <c r="AR295" s="176">
        <v>605298271</v>
      </c>
      <c r="AS295" s="176">
        <v>60605313</v>
      </c>
      <c r="AT295" s="176">
        <v>133924845</v>
      </c>
      <c r="AU295" s="176">
        <v>93709310</v>
      </c>
      <c r="AV295" s="176">
        <v>152008326</v>
      </c>
      <c r="AW295" s="176">
        <v>26542117</v>
      </c>
      <c r="AX295" s="176">
        <v>52729853</v>
      </c>
      <c r="AY295" s="176">
        <v>0</v>
      </c>
      <c r="AZ295" s="176">
        <v>227652928</v>
      </c>
      <c r="BA295" s="176">
        <v>75546377</v>
      </c>
      <c r="BB295" s="176">
        <v>245642231</v>
      </c>
      <c r="BC295" s="176">
        <v>13949951</v>
      </c>
      <c r="BD295" s="176">
        <v>76683949</v>
      </c>
      <c r="BE295" s="176">
        <v>66162461</v>
      </c>
      <c r="BF295" s="176">
        <v>119802534</v>
      </c>
      <c r="BG295" s="176">
        <v>51445579</v>
      </c>
      <c r="BH295" s="176">
        <v>26429088</v>
      </c>
      <c r="BI295" s="176">
        <v>31579933</v>
      </c>
      <c r="BJ295" s="176">
        <v>51010510</v>
      </c>
      <c r="BK295" s="176">
        <v>1377140406</v>
      </c>
      <c r="BL295" s="176">
        <v>21178040</v>
      </c>
      <c r="BM295" s="176">
        <v>34219626</v>
      </c>
      <c r="BN295" s="176">
        <v>118195910</v>
      </c>
      <c r="BO295" s="176">
        <v>94002799</v>
      </c>
      <c r="BP295" s="176">
        <v>312914196</v>
      </c>
      <c r="BQ295" s="176">
        <v>32565801</v>
      </c>
      <c r="BR295" s="176">
        <v>218581907</v>
      </c>
      <c r="BS295" s="176">
        <v>239555958</v>
      </c>
      <c r="BT295" s="176">
        <v>21043802</v>
      </c>
      <c r="BU295" s="176">
        <v>54057741</v>
      </c>
      <c r="BV295" s="176">
        <v>75344603</v>
      </c>
      <c r="BW295" s="176">
        <v>16073812</v>
      </c>
      <c r="BX295" s="176">
        <v>61376734</v>
      </c>
      <c r="BY295" s="176">
        <v>157368945</v>
      </c>
      <c r="BZ295" s="176">
        <v>28157285</v>
      </c>
      <c r="CA295" s="176">
        <v>134092602</v>
      </c>
      <c r="CB295" s="176">
        <v>52822539</v>
      </c>
      <c r="CC295" s="176">
        <v>133342238</v>
      </c>
      <c r="CD295" s="176">
        <v>93363932</v>
      </c>
      <c r="CE295" s="176">
        <v>148904064</v>
      </c>
      <c r="CF295" s="176">
        <v>68032449</v>
      </c>
      <c r="CG295" s="176">
        <v>79506207</v>
      </c>
      <c r="CH295" s="176">
        <v>47197595</v>
      </c>
      <c r="CI295" s="176">
        <v>70633635</v>
      </c>
      <c r="CJ295" s="176">
        <v>52732164</v>
      </c>
      <c r="CK295" s="176">
        <v>78692607</v>
      </c>
      <c r="CL295" s="176">
        <v>23278263</v>
      </c>
      <c r="CM295" s="176">
        <v>63093602</v>
      </c>
      <c r="CN295" s="176">
        <v>7022754</v>
      </c>
      <c r="CO295" s="176">
        <v>323221987</v>
      </c>
      <c r="CP295" s="176">
        <v>49073674</v>
      </c>
      <c r="CQ295" s="176">
        <v>1477292055</v>
      </c>
      <c r="CR295" s="176">
        <v>29145522</v>
      </c>
      <c r="CS295" s="176">
        <v>13986925</v>
      </c>
      <c r="CT295" s="176">
        <v>62660329</v>
      </c>
      <c r="CU295" s="176">
        <v>115046212</v>
      </c>
      <c r="CV295">
        <v>81504305</v>
      </c>
      <c r="CW295">
        <v>96845087</v>
      </c>
      <c r="CX295">
        <v>36833519</v>
      </c>
      <c r="CY295">
        <v>26272821</v>
      </c>
    </row>
    <row r="296" spans="1:103" x14ac:dyDescent="0.3">
      <c r="A296" s="151">
        <v>9007</v>
      </c>
      <c r="B296" s="600" t="s">
        <v>2077</v>
      </c>
      <c r="C296" s="600" t="s">
        <v>1053</v>
      </c>
      <c r="D296" s="176">
        <v>0.34970000000000001</v>
      </c>
      <c r="E296" s="176">
        <v>0.46160000000000001</v>
      </c>
      <c r="F296" s="176">
        <v>0.28010000000000002</v>
      </c>
      <c r="G296" s="176">
        <v>0</v>
      </c>
      <c r="H296" s="176">
        <v>0.30399999999999999</v>
      </c>
      <c r="I296" s="176">
        <v>0.59899999999999998</v>
      </c>
      <c r="J296" s="176">
        <v>0.45140000000000002</v>
      </c>
      <c r="K296" s="176">
        <v>6.3E-2</v>
      </c>
      <c r="L296" s="176">
        <v>0.6381</v>
      </c>
      <c r="M296" s="176">
        <v>0.4698</v>
      </c>
      <c r="N296" s="176">
        <v>0.2802</v>
      </c>
      <c r="O296" s="176">
        <v>0.3569</v>
      </c>
      <c r="P296" s="176">
        <v>0.32379999999999998</v>
      </c>
      <c r="Q296" s="176">
        <v>0.1212</v>
      </c>
      <c r="R296" s="176">
        <v>0.84919999999999995</v>
      </c>
      <c r="S296" s="176">
        <v>0.61219999999999997</v>
      </c>
      <c r="T296" s="176">
        <v>0</v>
      </c>
      <c r="U296" s="176">
        <v>0.47889999999999999</v>
      </c>
      <c r="V296" s="176">
        <v>0.34139999999999998</v>
      </c>
      <c r="W296" s="176">
        <v>0</v>
      </c>
      <c r="X296" s="176">
        <v>0.4798</v>
      </c>
      <c r="Y296" s="176">
        <v>0.25750000000000001</v>
      </c>
      <c r="Z296" s="176">
        <v>0.3</v>
      </c>
      <c r="AA296" s="176">
        <v>0.34949999999999998</v>
      </c>
      <c r="AB296" s="176">
        <v>0.32069999999999999</v>
      </c>
      <c r="AC296" s="176">
        <v>0.6391</v>
      </c>
      <c r="AD296" s="176">
        <v>0.55059999999999998</v>
      </c>
      <c r="AE296" s="176">
        <v>0.48099999999999998</v>
      </c>
      <c r="AF296" s="176">
        <v>0.56659999999999999</v>
      </c>
      <c r="AG296" s="176">
        <v>0.17580000000000001</v>
      </c>
      <c r="AH296" s="176">
        <v>0.38350000000000001</v>
      </c>
      <c r="AI296" s="176">
        <v>0.48470000000000002</v>
      </c>
      <c r="AJ296" s="176">
        <v>0.32290000000000002</v>
      </c>
      <c r="AK296" s="176">
        <v>0.2666</v>
      </c>
      <c r="AL296" s="176">
        <v>0.49159999999999998</v>
      </c>
      <c r="AM296" s="176">
        <v>0.3034</v>
      </c>
      <c r="AN296" s="176">
        <v>0.39069999999999999</v>
      </c>
      <c r="AO296" s="176">
        <v>0.46039999999999998</v>
      </c>
      <c r="AP296" s="176">
        <v>0.58360000000000001</v>
      </c>
      <c r="AQ296" s="176">
        <v>0.50019999999999998</v>
      </c>
      <c r="AR296" s="176">
        <v>0.26150000000000001</v>
      </c>
      <c r="AS296" s="176">
        <v>0.70369999999999999</v>
      </c>
      <c r="AT296" s="176">
        <v>0.46710000000000002</v>
      </c>
      <c r="AU296" s="176">
        <v>0.42520000000000002</v>
      </c>
      <c r="AV296" s="176">
        <v>0.47610000000000002</v>
      </c>
      <c r="AW296" s="176">
        <v>0.38650000000000001</v>
      </c>
      <c r="AX296" s="176">
        <v>0.56820000000000004</v>
      </c>
      <c r="AY296" s="176">
        <v>0</v>
      </c>
      <c r="AZ296" s="176">
        <v>0.42649999999999999</v>
      </c>
      <c r="BA296" s="176">
        <v>0.37930000000000003</v>
      </c>
      <c r="BB296" s="176">
        <v>0.55220000000000002</v>
      </c>
      <c r="BC296" s="176">
        <v>0.72030000000000005</v>
      </c>
      <c r="BD296" s="176">
        <v>0.2923</v>
      </c>
      <c r="BE296" s="176">
        <v>0.4541</v>
      </c>
      <c r="BF296" s="176">
        <v>0.37380000000000002</v>
      </c>
      <c r="BG296" s="176">
        <v>0.6774</v>
      </c>
      <c r="BH296" s="176">
        <v>0.33379999999999999</v>
      </c>
      <c r="BI296" s="176">
        <v>0.64549999999999996</v>
      </c>
      <c r="BJ296" s="176">
        <v>0.2064</v>
      </c>
      <c r="BK296" s="176">
        <v>0.50790000000000002</v>
      </c>
      <c r="BL296" s="176">
        <v>0.32200000000000001</v>
      </c>
      <c r="BM296" s="176">
        <v>0.67749999999999999</v>
      </c>
      <c r="BN296" s="176">
        <v>0.34339999999999998</v>
      </c>
      <c r="BO296" s="176">
        <v>0.36259999999999998</v>
      </c>
      <c r="BP296" s="176">
        <v>1.4176</v>
      </c>
      <c r="BQ296" s="176">
        <v>0.63360000000000005</v>
      </c>
      <c r="BR296" s="176">
        <v>0.38819999999999999</v>
      </c>
      <c r="BS296" s="176">
        <v>0.2535</v>
      </c>
      <c r="BT296" s="176">
        <v>0.43380000000000002</v>
      </c>
      <c r="BU296" s="176">
        <v>0.45119999999999999</v>
      </c>
      <c r="BV296" s="176">
        <v>0.63539999999999996</v>
      </c>
      <c r="BW296" s="176">
        <v>0.37809999999999999</v>
      </c>
      <c r="BX296" s="176">
        <v>0.38919999999999999</v>
      </c>
      <c r="BY296" s="176">
        <v>0.33510000000000001</v>
      </c>
      <c r="BZ296" s="176">
        <v>0.39950000000000002</v>
      </c>
      <c r="CA296" s="176">
        <v>0.37869999999999998</v>
      </c>
      <c r="CB296" s="176">
        <v>0.27760000000000001</v>
      </c>
      <c r="CC296" s="176">
        <v>0.3448</v>
      </c>
      <c r="CD296" s="176">
        <v>0.41899999999999998</v>
      </c>
      <c r="CE296" s="176">
        <v>0.36770000000000003</v>
      </c>
      <c r="CF296" s="176">
        <v>0.5897</v>
      </c>
      <c r="CG296" s="176">
        <v>0.33589999999999998</v>
      </c>
      <c r="CH296" s="176">
        <v>0.19220000000000001</v>
      </c>
      <c r="CI296" s="176">
        <v>0.43859999999999999</v>
      </c>
      <c r="CJ296" s="176">
        <v>0.29680000000000001</v>
      </c>
      <c r="CK296" s="176">
        <v>0.50290000000000001</v>
      </c>
      <c r="CL296" s="176">
        <v>0.39800000000000002</v>
      </c>
      <c r="CM296" s="176">
        <v>0.4143</v>
      </c>
      <c r="CN296" s="176">
        <v>0.13139999999999999</v>
      </c>
      <c r="CO296" s="176">
        <v>0.29809999999999998</v>
      </c>
      <c r="CP296" s="176">
        <v>0.504</v>
      </c>
      <c r="CQ296" s="176">
        <v>0.3775</v>
      </c>
      <c r="CR296" s="176">
        <v>0.60519999999999996</v>
      </c>
      <c r="CS296" s="176">
        <v>0.61270000000000002</v>
      </c>
      <c r="CT296" s="176">
        <v>0.56210000000000004</v>
      </c>
      <c r="CU296" s="176">
        <v>0.47349999999999998</v>
      </c>
      <c r="CV296">
        <v>0.4637</v>
      </c>
      <c r="CW296">
        <v>0.4718</v>
      </c>
      <c r="CX296">
        <v>0.4027</v>
      </c>
      <c r="CY296">
        <v>0.19639999999999999</v>
      </c>
    </row>
    <row r="297" spans="1:103" x14ac:dyDescent="0.3">
      <c r="A297" s="151">
        <v>9008</v>
      </c>
      <c r="B297" s="600" t="s">
        <v>1054</v>
      </c>
      <c r="C297" s="176" t="s">
        <v>336</v>
      </c>
      <c r="D297" s="176">
        <v>0</v>
      </c>
      <c r="E297" s="176">
        <v>0</v>
      </c>
      <c r="F297" s="176">
        <v>0</v>
      </c>
      <c r="G297" s="176">
        <v>0</v>
      </c>
      <c r="H297" s="176">
        <v>0</v>
      </c>
      <c r="I297" s="176">
        <v>0</v>
      </c>
      <c r="J297" s="176">
        <v>0</v>
      </c>
      <c r="K297" s="176">
        <v>0</v>
      </c>
      <c r="L297" s="176">
        <v>0</v>
      </c>
      <c r="M297" s="176">
        <v>0</v>
      </c>
      <c r="N297" s="176">
        <v>0</v>
      </c>
      <c r="O297" s="176">
        <v>0</v>
      </c>
      <c r="P297" s="176">
        <v>0</v>
      </c>
      <c r="Q297" s="176">
        <v>0</v>
      </c>
      <c r="R297" s="176">
        <v>0</v>
      </c>
      <c r="S297" s="176">
        <v>0</v>
      </c>
      <c r="T297" s="176">
        <v>0</v>
      </c>
      <c r="U297" s="176">
        <v>0</v>
      </c>
      <c r="V297" s="176">
        <v>0</v>
      </c>
      <c r="W297" s="176">
        <v>0</v>
      </c>
      <c r="X297" s="176">
        <v>0</v>
      </c>
      <c r="Y297" s="176">
        <v>0</v>
      </c>
      <c r="Z297" s="176">
        <v>0</v>
      </c>
      <c r="AA297" s="176">
        <v>0</v>
      </c>
      <c r="AB297" s="176">
        <v>0</v>
      </c>
      <c r="AC297" s="176">
        <v>0</v>
      </c>
      <c r="AD297" s="176">
        <v>0</v>
      </c>
      <c r="AE297" s="176">
        <v>0</v>
      </c>
      <c r="AF297" s="176">
        <v>0</v>
      </c>
      <c r="AG297" s="176">
        <v>0</v>
      </c>
      <c r="AH297" s="176">
        <v>0</v>
      </c>
      <c r="AI297" s="176">
        <v>0</v>
      </c>
      <c r="AJ297" s="176">
        <v>0</v>
      </c>
      <c r="AK297" s="176">
        <v>0</v>
      </c>
      <c r="AL297" s="176">
        <v>0</v>
      </c>
      <c r="AM297" s="176">
        <v>0</v>
      </c>
      <c r="AN297" s="176">
        <v>0</v>
      </c>
      <c r="AO297" s="176">
        <v>0</v>
      </c>
      <c r="AP297" s="176">
        <v>0</v>
      </c>
      <c r="AQ297" s="176">
        <v>0</v>
      </c>
      <c r="AR297" s="176">
        <v>0</v>
      </c>
      <c r="AS297" s="176">
        <v>0</v>
      </c>
      <c r="AT297" s="176">
        <v>0</v>
      </c>
      <c r="AU297" s="176">
        <v>0</v>
      </c>
      <c r="AV297" s="176">
        <v>0</v>
      </c>
      <c r="AW297" s="176">
        <v>0</v>
      </c>
      <c r="AX297" s="176">
        <v>0</v>
      </c>
      <c r="AY297" s="176">
        <v>0</v>
      </c>
      <c r="AZ297" s="176">
        <v>0</v>
      </c>
      <c r="BA297" s="176">
        <v>0</v>
      </c>
      <c r="BB297" s="176">
        <v>0</v>
      </c>
      <c r="BC297" s="176">
        <v>0</v>
      </c>
      <c r="BD297" s="176">
        <v>0</v>
      </c>
      <c r="BE297" s="176">
        <v>0</v>
      </c>
      <c r="BF297" s="176">
        <v>0</v>
      </c>
      <c r="BG297" s="176">
        <v>0</v>
      </c>
      <c r="BH297" s="176">
        <v>0</v>
      </c>
      <c r="BI297" s="176">
        <v>0</v>
      </c>
      <c r="BJ297" s="176">
        <v>0</v>
      </c>
      <c r="BK297" s="176">
        <v>0</v>
      </c>
      <c r="BL297" s="176">
        <v>0</v>
      </c>
      <c r="BM297" s="176">
        <v>0</v>
      </c>
      <c r="BN297" s="176">
        <v>0</v>
      </c>
      <c r="BO297" s="176">
        <v>0</v>
      </c>
      <c r="BP297" s="176">
        <v>0</v>
      </c>
      <c r="BQ297" s="176">
        <v>0</v>
      </c>
      <c r="BR297" s="176">
        <v>0</v>
      </c>
      <c r="BS297" s="176">
        <v>0</v>
      </c>
      <c r="BT297" s="176">
        <v>0</v>
      </c>
      <c r="BU297" s="176">
        <v>0</v>
      </c>
      <c r="BV297" s="176">
        <v>0</v>
      </c>
      <c r="BW297" s="176">
        <v>0</v>
      </c>
      <c r="BX297" s="176">
        <v>0</v>
      </c>
      <c r="BY297" s="176">
        <v>0</v>
      </c>
      <c r="BZ297" s="176">
        <v>0</v>
      </c>
      <c r="CA297" s="176">
        <v>0</v>
      </c>
      <c r="CB297" s="176">
        <v>0</v>
      </c>
      <c r="CC297" s="176">
        <v>0</v>
      </c>
      <c r="CD297" s="176">
        <v>0</v>
      </c>
      <c r="CE297" s="176">
        <v>0</v>
      </c>
      <c r="CF297" s="176">
        <v>0</v>
      </c>
      <c r="CG297" s="176">
        <v>0</v>
      </c>
      <c r="CH297" s="176">
        <v>0</v>
      </c>
      <c r="CI297" s="176">
        <v>0</v>
      </c>
      <c r="CJ297" s="176">
        <v>0</v>
      </c>
      <c r="CK297" s="176">
        <v>0</v>
      </c>
      <c r="CL297" s="176">
        <v>0</v>
      </c>
      <c r="CM297" s="176">
        <v>0</v>
      </c>
      <c r="CN297" s="176">
        <v>0</v>
      </c>
      <c r="CO297" s="176">
        <v>0</v>
      </c>
      <c r="CP297" s="176">
        <v>0</v>
      </c>
      <c r="CQ297" s="176">
        <v>0</v>
      </c>
      <c r="CR297" s="176">
        <v>0</v>
      </c>
      <c r="CS297" s="176">
        <v>0</v>
      </c>
      <c r="CT297" s="176">
        <v>0</v>
      </c>
      <c r="CU297" s="176">
        <v>0</v>
      </c>
      <c r="CV297">
        <v>0</v>
      </c>
      <c r="CW297">
        <v>0</v>
      </c>
      <c r="CX297">
        <v>0</v>
      </c>
      <c r="CY297">
        <v>0</v>
      </c>
    </row>
    <row r="298" spans="1:103" x14ac:dyDescent="0.3">
      <c r="A298" s="151">
        <v>9010</v>
      </c>
      <c r="B298" s="600" t="s">
        <v>1055</v>
      </c>
      <c r="C298" s="600" t="s">
        <v>1056</v>
      </c>
      <c r="D298" s="176">
        <v>0</v>
      </c>
      <c r="E298" s="176">
        <v>3.16</v>
      </c>
      <c r="F298" s="176">
        <v>0</v>
      </c>
      <c r="G298" s="176">
        <v>0</v>
      </c>
      <c r="H298" s="176">
        <v>0</v>
      </c>
      <c r="I298" s="176">
        <v>0</v>
      </c>
      <c r="J298" s="176">
        <v>2.52</v>
      </c>
      <c r="K298" s="176">
        <v>5.13</v>
      </c>
      <c r="L298" s="176">
        <v>11.8</v>
      </c>
      <c r="M298" s="176">
        <v>2.0499999999999998</v>
      </c>
      <c r="N298" s="176">
        <v>0</v>
      </c>
      <c r="O298" s="176">
        <v>4.01</v>
      </c>
      <c r="P298" s="176">
        <v>0</v>
      </c>
      <c r="Q298" s="176">
        <v>61.35</v>
      </c>
      <c r="R298" s="176">
        <v>9.4700000000000006</v>
      </c>
      <c r="S298" s="176">
        <v>2.52</v>
      </c>
      <c r="T298" s="176">
        <v>0</v>
      </c>
      <c r="U298" s="176">
        <v>0</v>
      </c>
      <c r="V298" s="176">
        <v>61.8</v>
      </c>
      <c r="W298" s="176">
        <v>0</v>
      </c>
      <c r="X298" s="176">
        <v>38.76</v>
      </c>
      <c r="Y298" s="176">
        <v>3.44</v>
      </c>
      <c r="Z298" s="176">
        <v>0</v>
      </c>
      <c r="AA298" s="176">
        <v>8.2799999999999994</v>
      </c>
      <c r="AB298" s="176">
        <v>9.26</v>
      </c>
      <c r="AC298" s="176">
        <v>2.59</v>
      </c>
      <c r="AD298" s="176">
        <v>7.84</v>
      </c>
      <c r="AE298" s="176">
        <v>4.63</v>
      </c>
      <c r="AF298" s="176">
        <v>1.85</v>
      </c>
      <c r="AG298" s="176">
        <v>8.59</v>
      </c>
      <c r="AH298" s="176">
        <v>10.81</v>
      </c>
      <c r="AI298" s="176">
        <v>66.16</v>
      </c>
      <c r="AJ298" s="176">
        <v>3.42</v>
      </c>
      <c r="AK298" s="176">
        <v>0</v>
      </c>
      <c r="AL298" s="176">
        <v>8.2200000000000006</v>
      </c>
      <c r="AM298" s="176">
        <v>0</v>
      </c>
      <c r="AN298" s="176">
        <v>39.979999999999997</v>
      </c>
      <c r="AO298" s="176">
        <v>0</v>
      </c>
      <c r="AP298" s="176">
        <v>0</v>
      </c>
      <c r="AQ298" s="176">
        <v>2.44</v>
      </c>
      <c r="AR298" s="176">
        <v>0</v>
      </c>
      <c r="AS298" s="176">
        <v>3.04</v>
      </c>
      <c r="AT298" s="176">
        <v>7.61</v>
      </c>
      <c r="AU298" s="176">
        <v>0</v>
      </c>
      <c r="AV298" s="176">
        <v>405.98</v>
      </c>
      <c r="AW298" s="176">
        <v>2.94</v>
      </c>
      <c r="AX298" s="176">
        <v>8.41</v>
      </c>
      <c r="AY298" s="176">
        <v>0</v>
      </c>
      <c r="AZ298" s="176">
        <v>0</v>
      </c>
      <c r="BA298" s="176">
        <v>0</v>
      </c>
      <c r="BB298" s="176">
        <v>4.87</v>
      </c>
      <c r="BC298" s="176">
        <v>7.08</v>
      </c>
      <c r="BD298" s="176">
        <v>0</v>
      </c>
      <c r="BE298" s="176">
        <v>0</v>
      </c>
      <c r="BF298" s="176">
        <v>7.4</v>
      </c>
      <c r="BG298" s="176">
        <v>0</v>
      </c>
      <c r="BH298" s="176">
        <v>0</v>
      </c>
      <c r="BI298" s="176">
        <v>0.16</v>
      </c>
      <c r="BJ298" s="176">
        <v>1.39</v>
      </c>
      <c r="BK298" s="176">
        <v>0</v>
      </c>
      <c r="BL298" s="176">
        <v>0</v>
      </c>
      <c r="BM298" s="176">
        <v>6.2</v>
      </c>
      <c r="BN298" s="176">
        <v>3.48</v>
      </c>
      <c r="BO298" s="176">
        <v>1.37</v>
      </c>
      <c r="BP298" s="176">
        <v>0</v>
      </c>
      <c r="BQ298" s="176">
        <v>1.8</v>
      </c>
      <c r="BR298" s="176">
        <v>0</v>
      </c>
      <c r="BS298" s="176">
        <v>0</v>
      </c>
      <c r="BT298" s="176">
        <v>9.3800000000000008</v>
      </c>
      <c r="BU298" s="176">
        <v>23.92</v>
      </c>
      <c r="BV298" s="176">
        <v>4.33</v>
      </c>
      <c r="BW298" s="176">
        <v>4.7699999999999996</v>
      </c>
      <c r="BX298" s="176">
        <v>0</v>
      </c>
      <c r="BY298" s="176">
        <v>0</v>
      </c>
      <c r="BZ298" s="176">
        <v>2.62</v>
      </c>
      <c r="CA298" s="176">
        <v>0</v>
      </c>
      <c r="CB298" s="176">
        <v>14.33</v>
      </c>
      <c r="CC298" s="176">
        <v>3.92</v>
      </c>
      <c r="CD298" s="176">
        <v>1.27</v>
      </c>
      <c r="CE298" s="176">
        <v>31.13</v>
      </c>
      <c r="CF298" s="176">
        <v>0</v>
      </c>
      <c r="CG298" s="176">
        <v>3.59</v>
      </c>
      <c r="CH298" s="176">
        <v>7.5</v>
      </c>
      <c r="CI298" s="176">
        <v>1.37</v>
      </c>
      <c r="CJ298" s="176">
        <v>45.9</v>
      </c>
      <c r="CK298" s="176">
        <v>1.71</v>
      </c>
      <c r="CL298" s="176">
        <v>0</v>
      </c>
      <c r="CM298" s="176">
        <v>0</v>
      </c>
      <c r="CN298" s="176">
        <v>13.55</v>
      </c>
      <c r="CO298" s="176">
        <v>2.56</v>
      </c>
      <c r="CP298" s="176">
        <v>8.0500000000000007</v>
      </c>
      <c r="CQ298" s="176">
        <v>0</v>
      </c>
      <c r="CR298" s="176">
        <v>5.98</v>
      </c>
      <c r="CS298" s="176">
        <v>2.34</v>
      </c>
      <c r="CT298" s="176">
        <v>0</v>
      </c>
      <c r="CU298" s="176">
        <v>1.54</v>
      </c>
      <c r="CV298">
        <v>0</v>
      </c>
      <c r="CW298">
        <v>10.9</v>
      </c>
      <c r="CX298">
        <v>45.28</v>
      </c>
      <c r="CY298">
        <v>0.28999999999999998</v>
      </c>
    </row>
    <row r="299" spans="1:103" x14ac:dyDescent="0.3">
      <c r="A299" s="151">
        <v>9011</v>
      </c>
      <c r="B299" s="600" t="s">
        <v>1057</v>
      </c>
      <c r="C299" s="600" t="s">
        <v>1058</v>
      </c>
      <c r="D299" s="176">
        <v>0</v>
      </c>
      <c r="E299" s="176">
        <v>655440</v>
      </c>
      <c r="F299" s="176">
        <v>0</v>
      </c>
      <c r="G299" s="176">
        <v>0</v>
      </c>
      <c r="H299" s="176">
        <v>0</v>
      </c>
      <c r="I299" s="176">
        <v>0</v>
      </c>
      <c r="J299" s="176">
        <v>2514269</v>
      </c>
      <c r="K299" s="176">
        <v>-260749</v>
      </c>
      <c r="L299" s="176">
        <v>552575</v>
      </c>
      <c r="M299" s="176">
        <v>16068490</v>
      </c>
      <c r="N299" s="176">
        <v>0</v>
      </c>
      <c r="O299" s="176">
        <v>-135132</v>
      </c>
      <c r="P299" s="176">
        <v>0</v>
      </c>
      <c r="Q299" s="176">
        <v>990770</v>
      </c>
      <c r="R299" s="176">
        <v>701312</v>
      </c>
      <c r="S299" s="176">
        <v>-178896</v>
      </c>
      <c r="T299" s="176">
        <v>0</v>
      </c>
      <c r="U299" s="176">
        <v>0</v>
      </c>
      <c r="V299" s="176">
        <v>1145895</v>
      </c>
      <c r="W299" s="176">
        <v>0</v>
      </c>
      <c r="X299" s="176">
        <v>393222</v>
      </c>
      <c r="Y299" s="176">
        <v>91961</v>
      </c>
      <c r="Z299" s="176">
        <v>0</v>
      </c>
      <c r="AA299" s="176">
        <v>895869</v>
      </c>
      <c r="AB299" s="176">
        <v>879756</v>
      </c>
      <c r="AC299" s="176">
        <v>-187857</v>
      </c>
      <c r="AD299" s="176">
        <v>3967219</v>
      </c>
      <c r="AE299" s="176">
        <v>7634921</v>
      </c>
      <c r="AF299" s="176">
        <v>-727761</v>
      </c>
      <c r="AG299" s="176">
        <v>958744</v>
      </c>
      <c r="AH299" s="176">
        <v>642734</v>
      </c>
      <c r="AI299" s="176">
        <v>2745691</v>
      </c>
      <c r="AJ299" s="176">
        <v>56843</v>
      </c>
      <c r="AK299" s="176">
        <v>0</v>
      </c>
      <c r="AL299" s="176">
        <v>5252314</v>
      </c>
      <c r="AM299" s="176">
        <v>0</v>
      </c>
      <c r="AN299" s="176">
        <v>19582</v>
      </c>
      <c r="AO299" s="176">
        <v>0</v>
      </c>
      <c r="AP299" s="176">
        <v>0</v>
      </c>
      <c r="AQ299" s="176">
        <v>-484701</v>
      </c>
      <c r="AR299" s="176">
        <v>0</v>
      </c>
      <c r="AS299" s="176">
        <v>518160</v>
      </c>
      <c r="AT299" s="176">
        <v>13386092</v>
      </c>
      <c r="AU299" s="176">
        <v>0</v>
      </c>
      <c r="AV299" s="176">
        <v>-12880</v>
      </c>
      <c r="AW299" s="176">
        <v>240118</v>
      </c>
      <c r="AX299" s="176">
        <v>887207</v>
      </c>
      <c r="AY299" s="176">
        <v>0</v>
      </c>
      <c r="AZ299" s="176">
        <v>0</v>
      </c>
      <c r="BA299" s="176">
        <v>0</v>
      </c>
      <c r="BB299" s="176">
        <v>11048743</v>
      </c>
      <c r="BC299" s="176">
        <v>628671</v>
      </c>
      <c r="BD299" s="176">
        <v>0</v>
      </c>
      <c r="BE299" s="176">
        <v>0</v>
      </c>
      <c r="BF299" s="176">
        <v>7233711</v>
      </c>
      <c r="BG299" s="176">
        <v>0</v>
      </c>
      <c r="BH299" s="176">
        <v>0</v>
      </c>
      <c r="BI299" s="176">
        <v>-329110</v>
      </c>
      <c r="BJ299" s="176">
        <v>-47067</v>
      </c>
      <c r="BK299" s="176">
        <v>0</v>
      </c>
      <c r="BL299" s="176">
        <v>0</v>
      </c>
      <c r="BM299" s="176">
        <v>1071797</v>
      </c>
      <c r="BN299" s="176">
        <v>3783625</v>
      </c>
      <c r="BO299" s="176">
        <v>251377</v>
      </c>
      <c r="BP299" s="176">
        <v>0</v>
      </c>
      <c r="BQ299" s="176">
        <v>-294118</v>
      </c>
      <c r="BR299" s="176">
        <v>0</v>
      </c>
      <c r="BS299" s="176">
        <v>21264</v>
      </c>
      <c r="BT299" s="176">
        <v>188826</v>
      </c>
      <c r="BU299" s="176">
        <v>-45073</v>
      </c>
      <c r="BV299" s="176">
        <v>3583620</v>
      </c>
      <c r="BW299" s="176">
        <v>-92745</v>
      </c>
      <c r="BX299" s="176">
        <v>0</v>
      </c>
      <c r="BY299" s="176">
        <v>0</v>
      </c>
      <c r="BZ299" s="176">
        <v>25500</v>
      </c>
      <c r="CA299" s="176">
        <v>0</v>
      </c>
      <c r="CB299" s="176">
        <v>1318831</v>
      </c>
      <c r="CC299" s="176">
        <v>4794045</v>
      </c>
      <c r="CD299" s="176">
        <v>-1574320</v>
      </c>
      <c r="CE299" s="176">
        <v>-90323</v>
      </c>
      <c r="CF299" s="176">
        <v>0</v>
      </c>
      <c r="CG299" s="176">
        <v>478859</v>
      </c>
      <c r="CH299" s="176">
        <v>263306</v>
      </c>
      <c r="CI299" s="176">
        <v>672986</v>
      </c>
      <c r="CJ299" s="176">
        <v>11536</v>
      </c>
      <c r="CK299" s="176">
        <v>4750</v>
      </c>
      <c r="CL299" s="176">
        <v>0</v>
      </c>
      <c r="CM299" s="176">
        <v>0</v>
      </c>
      <c r="CN299" s="176">
        <v>233720</v>
      </c>
      <c r="CO299" s="176">
        <v>19422380</v>
      </c>
      <c r="CP299" s="176">
        <v>54560</v>
      </c>
      <c r="CQ299" s="176">
        <v>0</v>
      </c>
      <c r="CR299" s="176">
        <v>676586</v>
      </c>
      <c r="CS299" s="176">
        <v>310685</v>
      </c>
      <c r="CT299" s="176">
        <v>0</v>
      </c>
      <c r="CU299" s="176">
        <v>-202542</v>
      </c>
      <c r="CV299">
        <v>0</v>
      </c>
      <c r="CW299">
        <v>785490</v>
      </c>
      <c r="CX299">
        <v>-179545</v>
      </c>
      <c r="CY299">
        <v>0</v>
      </c>
    </row>
    <row r="300" spans="1:103" x14ac:dyDescent="0.3">
      <c r="A300" s="151">
        <v>9012</v>
      </c>
      <c r="B300" s="600" t="s">
        <v>1059</v>
      </c>
      <c r="C300" s="600" t="s">
        <v>1058</v>
      </c>
      <c r="D300" s="176">
        <v>0</v>
      </c>
      <c r="E300" s="176">
        <v>2.4756999999999998</v>
      </c>
      <c r="F300" s="176">
        <v>0</v>
      </c>
      <c r="G300" s="176">
        <v>0</v>
      </c>
      <c r="H300" s="176">
        <v>0</v>
      </c>
      <c r="I300" s="176">
        <v>0</v>
      </c>
      <c r="J300" s="176">
        <v>1.3931</v>
      </c>
      <c r="K300" s="176">
        <v>0.3246</v>
      </c>
      <c r="L300" s="176">
        <v>0.98760000000000003</v>
      </c>
      <c r="M300" s="176">
        <v>1.1201000000000001</v>
      </c>
      <c r="N300" s="176">
        <v>0</v>
      </c>
      <c r="O300" s="176">
        <v>0.32329999999999998</v>
      </c>
      <c r="P300" s="176">
        <v>0</v>
      </c>
      <c r="Q300" s="176">
        <v>2.8079999999999998</v>
      </c>
      <c r="R300" s="176">
        <v>1.6262000000000001</v>
      </c>
      <c r="S300" s="176">
        <v>2.0510000000000002</v>
      </c>
      <c r="T300" s="176">
        <v>0</v>
      </c>
      <c r="U300" s="176">
        <v>0</v>
      </c>
      <c r="V300" s="176">
        <v>3.6413000000000002</v>
      </c>
      <c r="W300" s="176">
        <v>0</v>
      </c>
      <c r="X300" s="176">
        <v>2.0499000000000001</v>
      </c>
      <c r="Y300" s="176">
        <v>0.48549999999999999</v>
      </c>
      <c r="Z300" s="176">
        <v>0</v>
      </c>
      <c r="AA300" s="176">
        <v>1.8232999999999999</v>
      </c>
      <c r="AB300" s="176">
        <v>3.9546999999999999</v>
      </c>
      <c r="AC300" s="176">
        <v>0.55389999999999995</v>
      </c>
      <c r="AD300" s="176">
        <v>1.7683</v>
      </c>
      <c r="AE300" s="176">
        <v>0.60580000000000001</v>
      </c>
      <c r="AF300" s="176">
        <v>0.69469999999999998</v>
      </c>
      <c r="AG300" s="176">
        <v>2.3683000000000001</v>
      </c>
      <c r="AH300" s="176">
        <v>3.0499000000000001</v>
      </c>
      <c r="AI300" s="176">
        <v>4.0860000000000003</v>
      </c>
      <c r="AJ300" s="176">
        <v>0.2157</v>
      </c>
      <c r="AK300" s="176">
        <v>0</v>
      </c>
      <c r="AL300" s="176">
        <v>1.4025000000000001</v>
      </c>
      <c r="AM300" s="176">
        <v>0</v>
      </c>
      <c r="AN300" s="176">
        <v>2.0777999999999999</v>
      </c>
      <c r="AO300" s="176">
        <v>0</v>
      </c>
      <c r="AP300" s="176">
        <v>0</v>
      </c>
      <c r="AQ300" s="176">
        <v>0.39050000000000001</v>
      </c>
      <c r="AR300" s="176">
        <v>0</v>
      </c>
      <c r="AS300" s="176">
        <v>0.67200000000000004</v>
      </c>
      <c r="AT300" s="176">
        <v>2.3132000000000001</v>
      </c>
      <c r="AU300" s="176">
        <v>0</v>
      </c>
      <c r="AV300" s="176">
        <v>11.8689</v>
      </c>
      <c r="AW300" s="176">
        <v>2.6427999999999998</v>
      </c>
      <c r="AX300" s="176">
        <v>1.2542</v>
      </c>
      <c r="AY300" s="176">
        <v>0</v>
      </c>
      <c r="AZ300" s="176">
        <v>0</v>
      </c>
      <c r="BA300" s="176">
        <v>0</v>
      </c>
      <c r="BB300" s="176">
        <v>1.3828</v>
      </c>
      <c r="BC300" s="176">
        <v>4.4150999999999998</v>
      </c>
      <c r="BD300" s="176">
        <v>0</v>
      </c>
      <c r="BE300" s="176">
        <v>0</v>
      </c>
      <c r="BF300" s="176">
        <v>2.0076999999999998</v>
      </c>
      <c r="BG300" s="176">
        <v>0</v>
      </c>
      <c r="BH300" s="176">
        <v>0</v>
      </c>
      <c r="BI300" s="176">
        <v>8.8000000000000005E-3</v>
      </c>
      <c r="BJ300" s="176">
        <v>0.73950000000000005</v>
      </c>
      <c r="BK300" s="176">
        <v>0</v>
      </c>
      <c r="BL300" s="176">
        <v>0</v>
      </c>
      <c r="BM300" s="176">
        <v>2.0179</v>
      </c>
      <c r="BN300" s="176">
        <v>1.0238</v>
      </c>
      <c r="BO300" s="176">
        <v>0.40920000000000001</v>
      </c>
      <c r="BP300" s="176">
        <v>0</v>
      </c>
      <c r="BQ300" s="176">
        <v>0.15970000000000001</v>
      </c>
      <c r="BR300" s="176">
        <v>0</v>
      </c>
      <c r="BS300" s="176">
        <v>0</v>
      </c>
      <c r="BT300" s="176">
        <v>1.4111</v>
      </c>
      <c r="BU300" s="176">
        <v>1.7626999999999999</v>
      </c>
      <c r="BV300" s="176">
        <v>1.0511999999999999</v>
      </c>
      <c r="BW300" s="176">
        <v>0.39460000000000001</v>
      </c>
      <c r="BX300" s="176">
        <v>0</v>
      </c>
      <c r="BY300" s="176">
        <v>0</v>
      </c>
      <c r="BZ300" s="176">
        <v>0</v>
      </c>
      <c r="CA300" s="176">
        <v>0</v>
      </c>
      <c r="CB300" s="176">
        <v>2.0628000000000002</v>
      </c>
      <c r="CC300" s="176">
        <v>0.80279999999999996</v>
      </c>
      <c r="CD300" s="176">
        <v>1.1697</v>
      </c>
      <c r="CE300" s="176">
        <v>7.0820999999999996</v>
      </c>
      <c r="CF300" s="176">
        <v>0</v>
      </c>
      <c r="CG300" s="176">
        <v>0.72970000000000002</v>
      </c>
      <c r="CH300" s="176">
        <v>1.1331</v>
      </c>
      <c r="CI300" s="176">
        <v>0.27860000000000001</v>
      </c>
      <c r="CJ300" s="176">
        <v>1.8882000000000001</v>
      </c>
      <c r="CK300" s="176">
        <v>3.1358000000000001</v>
      </c>
      <c r="CL300" s="176">
        <v>0</v>
      </c>
      <c r="CM300" s="176">
        <v>0</v>
      </c>
      <c r="CN300" s="176">
        <v>1.1140000000000001</v>
      </c>
      <c r="CO300" s="176">
        <v>0.95289999999999997</v>
      </c>
      <c r="CP300" s="176">
        <v>0.76190000000000002</v>
      </c>
      <c r="CQ300" s="176">
        <v>0</v>
      </c>
      <c r="CR300" s="176">
        <v>1.9554</v>
      </c>
      <c r="CS300" s="176">
        <v>1.2029000000000001</v>
      </c>
      <c r="CT300" s="176">
        <v>0</v>
      </c>
      <c r="CU300" s="176">
        <v>0.59060000000000001</v>
      </c>
      <c r="CV300">
        <v>0</v>
      </c>
      <c r="CW300">
        <v>1.8415999999999999</v>
      </c>
      <c r="CX300">
        <v>1.2761</v>
      </c>
      <c r="CY300">
        <v>0</v>
      </c>
    </row>
    <row r="301" spans="1:103" x14ac:dyDescent="0.3">
      <c r="A301" s="151">
        <v>9013</v>
      </c>
      <c r="B301" s="585" t="s">
        <v>1060</v>
      </c>
      <c r="C301" s="585" t="s">
        <v>1061</v>
      </c>
      <c r="D301" s="176">
        <v>0</v>
      </c>
      <c r="E301" s="176">
        <v>3.16</v>
      </c>
      <c r="F301" s="176">
        <v>0</v>
      </c>
      <c r="G301" s="176">
        <v>0</v>
      </c>
      <c r="H301" s="176">
        <v>0</v>
      </c>
      <c r="I301" s="176">
        <v>0</v>
      </c>
      <c r="J301" s="176">
        <v>2.52</v>
      </c>
      <c r="K301" s="176">
        <v>5.13</v>
      </c>
      <c r="L301" s="176">
        <v>11.8</v>
      </c>
      <c r="M301" s="176">
        <v>2.0499999999999998</v>
      </c>
      <c r="N301" s="176">
        <v>0</v>
      </c>
      <c r="O301" s="176">
        <v>4.01</v>
      </c>
      <c r="P301" s="176">
        <v>0</v>
      </c>
      <c r="Q301" s="176">
        <v>61.35</v>
      </c>
      <c r="R301" s="176">
        <v>9.4700000000000006</v>
      </c>
      <c r="S301" s="176">
        <v>2.52</v>
      </c>
      <c r="T301" s="176">
        <v>0</v>
      </c>
      <c r="U301" s="176">
        <v>0</v>
      </c>
      <c r="V301" s="176">
        <v>61.8</v>
      </c>
      <c r="W301" s="176">
        <v>0</v>
      </c>
      <c r="X301" s="176">
        <v>38.76</v>
      </c>
      <c r="Y301" s="176">
        <v>3.44</v>
      </c>
      <c r="Z301" s="176">
        <v>0</v>
      </c>
      <c r="AA301" s="176">
        <v>8.2799999999999994</v>
      </c>
      <c r="AB301" s="176">
        <v>9.26</v>
      </c>
      <c r="AC301" s="176">
        <v>2.59</v>
      </c>
      <c r="AD301" s="176">
        <v>7.84</v>
      </c>
      <c r="AE301" s="176">
        <v>4.63</v>
      </c>
      <c r="AF301" s="176">
        <v>1.85</v>
      </c>
      <c r="AG301" s="176">
        <v>8.59</v>
      </c>
      <c r="AH301" s="176">
        <v>10.81</v>
      </c>
      <c r="AI301" s="176">
        <v>66.16</v>
      </c>
      <c r="AJ301" s="176">
        <v>3.42</v>
      </c>
      <c r="AK301" s="176">
        <v>0</v>
      </c>
      <c r="AL301" s="176">
        <v>8.2200000000000006</v>
      </c>
      <c r="AM301" s="176">
        <v>0</v>
      </c>
      <c r="AN301" s="176">
        <v>39.979999999999997</v>
      </c>
      <c r="AO301" s="176">
        <v>0</v>
      </c>
      <c r="AP301" s="176">
        <v>0</v>
      </c>
      <c r="AQ301" s="176">
        <v>2.44</v>
      </c>
      <c r="AR301" s="176">
        <v>0</v>
      </c>
      <c r="AS301" s="176">
        <v>3.04</v>
      </c>
      <c r="AT301" s="176">
        <v>7.61</v>
      </c>
      <c r="AU301" s="176">
        <v>0</v>
      </c>
      <c r="AV301" s="176">
        <v>405.98</v>
      </c>
      <c r="AW301" s="176">
        <v>2.94</v>
      </c>
      <c r="AX301" s="176">
        <v>8.41</v>
      </c>
      <c r="AY301" s="176">
        <v>0</v>
      </c>
      <c r="AZ301" s="176">
        <v>0</v>
      </c>
      <c r="BA301" s="176">
        <v>0</v>
      </c>
      <c r="BB301" s="176">
        <v>4.87</v>
      </c>
      <c r="BC301" s="176">
        <v>7.08</v>
      </c>
      <c r="BD301" s="176">
        <v>0</v>
      </c>
      <c r="BE301" s="176">
        <v>0</v>
      </c>
      <c r="BF301" s="176">
        <v>7.4</v>
      </c>
      <c r="BG301" s="176">
        <v>0</v>
      </c>
      <c r="BH301" s="176">
        <v>0</v>
      </c>
      <c r="BI301" s="176">
        <v>0.16</v>
      </c>
      <c r="BJ301" s="176">
        <v>1.39</v>
      </c>
      <c r="BK301" s="176">
        <v>0</v>
      </c>
      <c r="BL301" s="176">
        <v>0</v>
      </c>
      <c r="BM301" s="176">
        <v>6.2</v>
      </c>
      <c r="BN301" s="176">
        <v>3.48</v>
      </c>
      <c r="BO301" s="176">
        <v>1.37</v>
      </c>
      <c r="BP301" s="176">
        <v>0</v>
      </c>
      <c r="BQ301" s="176">
        <v>1.8</v>
      </c>
      <c r="BR301" s="176">
        <v>0</v>
      </c>
      <c r="BS301" s="176">
        <v>0</v>
      </c>
      <c r="BT301" s="176">
        <v>9.3800000000000008</v>
      </c>
      <c r="BU301" s="176">
        <v>23.92</v>
      </c>
      <c r="BV301" s="176">
        <v>4.33</v>
      </c>
      <c r="BW301" s="176">
        <v>4.7699999999999996</v>
      </c>
      <c r="BX301" s="176">
        <v>0</v>
      </c>
      <c r="BY301" s="176">
        <v>0</v>
      </c>
      <c r="BZ301" s="176">
        <v>2.62</v>
      </c>
      <c r="CA301" s="176">
        <v>0</v>
      </c>
      <c r="CB301" s="176">
        <v>14.33</v>
      </c>
      <c r="CC301" s="176">
        <v>3.92</v>
      </c>
      <c r="CD301" s="176">
        <v>1.27</v>
      </c>
      <c r="CE301" s="176">
        <v>31.13</v>
      </c>
      <c r="CF301" s="176">
        <v>0</v>
      </c>
      <c r="CG301" s="176">
        <v>3.59</v>
      </c>
      <c r="CH301" s="176">
        <v>7.5</v>
      </c>
      <c r="CI301" s="176">
        <v>1.37</v>
      </c>
      <c r="CJ301" s="176">
        <v>45.9</v>
      </c>
      <c r="CK301" s="176">
        <v>1.71</v>
      </c>
      <c r="CL301" s="176">
        <v>0</v>
      </c>
      <c r="CM301" s="176">
        <v>0</v>
      </c>
      <c r="CN301" s="176">
        <v>13.55</v>
      </c>
      <c r="CO301" s="176">
        <v>2.56</v>
      </c>
      <c r="CP301" s="176">
        <v>8.0500000000000007</v>
      </c>
      <c r="CQ301" s="176">
        <v>0</v>
      </c>
      <c r="CR301" s="176">
        <v>5.98</v>
      </c>
      <c r="CS301" s="176">
        <v>2.34</v>
      </c>
      <c r="CT301" s="176">
        <v>0</v>
      </c>
      <c r="CU301" s="176">
        <v>1.54</v>
      </c>
      <c r="CV301">
        <v>0</v>
      </c>
      <c r="CW301">
        <v>10.9</v>
      </c>
      <c r="CX301">
        <v>45.28</v>
      </c>
      <c r="CY301">
        <v>0.28999999999999998</v>
      </c>
    </row>
    <row r="302" spans="1:103" x14ac:dyDescent="0.3">
      <c r="A302" s="151">
        <v>9014</v>
      </c>
      <c r="B302" s="600" t="s">
        <v>1062</v>
      </c>
      <c r="C302" s="600" t="s">
        <v>1063</v>
      </c>
      <c r="D302" s="176">
        <v>0</v>
      </c>
      <c r="E302" s="176">
        <v>0</v>
      </c>
      <c r="F302" s="176">
        <v>0</v>
      </c>
      <c r="G302" s="176">
        <v>0</v>
      </c>
      <c r="H302" s="176">
        <v>0</v>
      </c>
      <c r="I302" s="176">
        <v>0</v>
      </c>
      <c r="J302" s="176">
        <v>0</v>
      </c>
      <c r="K302" s="176">
        <v>0</v>
      </c>
      <c r="L302" s="176">
        <v>0</v>
      </c>
      <c r="M302" s="176">
        <v>0</v>
      </c>
      <c r="N302" s="176">
        <v>0</v>
      </c>
      <c r="O302" s="176">
        <v>0</v>
      </c>
      <c r="P302" s="176">
        <v>0</v>
      </c>
      <c r="Q302" s="176">
        <v>0</v>
      </c>
      <c r="R302" s="176">
        <v>0</v>
      </c>
      <c r="S302" s="176">
        <v>0</v>
      </c>
      <c r="T302" s="176">
        <v>0</v>
      </c>
      <c r="U302" s="176">
        <v>0</v>
      </c>
      <c r="V302" s="176">
        <v>0</v>
      </c>
      <c r="W302" s="176">
        <v>0</v>
      </c>
      <c r="X302" s="176">
        <v>0</v>
      </c>
      <c r="Y302" s="176">
        <v>0</v>
      </c>
      <c r="Z302" s="176">
        <v>0</v>
      </c>
      <c r="AA302" s="176">
        <v>0</v>
      </c>
      <c r="AB302" s="176">
        <v>0</v>
      </c>
      <c r="AC302" s="176">
        <v>0</v>
      </c>
      <c r="AD302" s="176">
        <v>0</v>
      </c>
      <c r="AE302" s="176">
        <v>0</v>
      </c>
      <c r="AF302" s="176">
        <v>0</v>
      </c>
      <c r="AG302" s="176">
        <v>0</v>
      </c>
      <c r="AH302" s="176">
        <v>0</v>
      </c>
      <c r="AI302" s="176">
        <v>0</v>
      </c>
      <c r="AJ302" s="176">
        <v>0</v>
      </c>
      <c r="AK302" s="176">
        <v>0</v>
      </c>
      <c r="AL302" s="176">
        <v>0</v>
      </c>
      <c r="AM302" s="176">
        <v>0</v>
      </c>
      <c r="AN302" s="176">
        <v>0</v>
      </c>
      <c r="AO302" s="176">
        <v>0</v>
      </c>
      <c r="AP302" s="176">
        <v>0</v>
      </c>
      <c r="AQ302" s="176">
        <v>0</v>
      </c>
      <c r="AR302" s="176">
        <v>0</v>
      </c>
      <c r="AS302" s="176">
        <v>0</v>
      </c>
      <c r="AT302" s="176">
        <v>0</v>
      </c>
      <c r="AU302" s="176">
        <v>0</v>
      </c>
      <c r="AV302" s="176">
        <v>0</v>
      </c>
      <c r="AW302" s="176">
        <v>0</v>
      </c>
      <c r="AX302" s="176">
        <v>0</v>
      </c>
      <c r="AY302" s="176">
        <v>0</v>
      </c>
      <c r="AZ302" s="176">
        <v>0</v>
      </c>
      <c r="BA302" s="176">
        <v>0</v>
      </c>
      <c r="BB302" s="176">
        <v>0</v>
      </c>
      <c r="BC302" s="176">
        <v>0</v>
      </c>
      <c r="BD302" s="176">
        <v>0</v>
      </c>
      <c r="BE302" s="176">
        <v>0</v>
      </c>
      <c r="BF302" s="176">
        <v>0</v>
      </c>
      <c r="BG302" s="176">
        <v>0</v>
      </c>
      <c r="BH302" s="176">
        <v>0</v>
      </c>
      <c r="BI302" s="176">
        <v>0</v>
      </c>
      <c r="BJ302" s="176">
        <v>0</v>
      </c>
      <c r="BK302" s="176">
        <v>0</v>
      </c>
      <c r="BL302" s="176">
        <v>0</v>
      </c>
      <c r="BM302" s="176">
        <v>0</v>
      </c>
      <c r="BN302" s="176">
        <v>0</v>
      </c>
      <c r="BO302" s="176">
        <v>0</v>
      </c>
      <c r="BP302" s="176">
        <v>0</v>
      </c>
      <c r="BQ302" s="176">
        <v>0</v>
      </c>
      <c r="BR302" s="176">
        <v>0</v>
      </c>
      <c r="BS302" s="176">
        <v>0</v>
      </c>
      <c r="BT302" s="176">
        <v>0</v>
      </c>
      <c r="BU302" s="176">
        <v>0</v>
      </c>
      <c r="BV302" s="176">
        <v>0</v>
      </c>
      <c r="BW302" s="176">
        <v>0</v>
      </c>
      <c r="BX302" s="176">
        <v>0</v>
      </c>
      <c r="BY302" s="176">
        <v>0</v>
      </c>
      <c r="BZ302" s="176">
        <v>0</v>
      </c>
      <c r="CA302" s="176">
        <v>0</v>
      </c>
      <c r="CB302" s="176">
        <v>0</v>
      </c>
      <c r="CC302" s="176">
        <v>0</v>
      </c>
      <c r="CD302" s="176">
        <v>0</v>
      </c>
      <c r="CE302" s="176">
        <v>0</v>
      </c>
      <c r="CF302" s="176">
        <v>0</v>
      </c>
      <c r="CG302" s="176">
        <v>0</v>
      </c>
      <c r="CH302" s="176">
        <v>0</v>
      </c>
      <c r="CI302" s="176">
        <v>0</v>
      </c>
      <c r="CJ302" s="176">
        <v>0</v>
      </c>
      <c r="CK302" s="176">
        <v>0</v>
      </c>
      <c r="CL302" s="176">
        <v>0</v>
      </c>
      <c r="CM302" s="176">
        <v>0</v>
      </c>
      <c r="CN302" s="176">
        <v>0</v>
      </c>
      <c r="CO302" s="176">
        <v>0</v>
      </c>
      <c r="CP302" s="176">
        <v>0</v>
      </c>
      <c r="CQ302" s="176">
        <v>0</v>
      </c>
      <c r="CR302" s="176">
        <v>0</v>
      </c>
      <c r="CS302" s="176">
        <v>0</v>
      </c>
      <c r="CT302" s="176">
        <v>0</v>
      </c>
      <c r="CU302" s="176">
        <v>0</v>
      </c>
      <c r="CV302">
        <v>0</v>
      </c>
      <c r="CW302">
        <v>0</v>
      </c>
      <c r="CX302">
        <v>0</v>
      </c>
      <c r="CY302">
        <v>0</v>
      </c>
    </row>
    <row r="303" spans="1:103" x14ac:dyDescent="0.3">
      <c r="A303" s="151">
        <v>9015</v>
      </c>
      <c r="B303" s="600" t="s">
        <v>2609</v>
      </c>
      <c r="C303" s="600" t="s">
        <v>336</v>
      </c>
      <c r="D303" s="176">
        <v>0</v>
      </c>
      <c r="E303" s="176">
        <v>0</v>
      </c>
      <c r="F303" s="176">
        <v>0</v>
      </c>
      <c r="G303" s="176">
        <v>0</v>
      </c>
      <c r="H303" s="176">
        <v>0</v>
      </c>
      <c r="I303" s="176">
        <v>0</v>
      </c>
      <c r="J303" s="176">
        <v>0</v>
      </c>
      <c r="K303" s="176">
        <v>0</v>
      </c>
      <c r="L303" s="176">
        <v>0</v>
      </c>
      <c r="M303" s="176">
        <v>0</v>
      </c>
      <c r="N303" s="176">
        <v>0</v>
      </c>
      <c r="O303" s="176">
        <v>0</v>
      </c>
      <c r="P303" s="176">
        <v>0</v>
      </c>
      <c r="Q303" s="176">
        <v>0</v>
      </c>
      <c r="R303" s="176">
        <v>0</v>
      </c>
      <c r="S303" s="176">
        <v>0</v>
      </c>
      <c r="T303" s="176">
        <v>0</v>
      </c>
      <c r="U303" s="176">
        <v>0</v>
      </c>
      <c r="V303" s="176">
        <v>0</v>
      </c>
      <c r="W303" s="176">
        <v>0</v>
      </c>
      <c r="X303" s="176">
        <v>0</v>
      </c>
      <c r="Y303" s="176">
        <v>0</v>
      </c>
      <c r="Z303" s="176">
        <v>0</v>
      </c>
      <c r="AA303" s="176">
        <v>0</v>
      </c>
      <c r="AB303" s="176">
        <v>0</v>
      </c>
      <c r="AC303" s="176">
        <v>0</v>
      </c>
      <c r="AD303" s="176">
        <v>0</v>
      </c>
      <c r="AE303" s="176">
        <v>0</v>
      </c>
      <c r="AF303" s="176">
        <v>0</v>
      </c>
      <c r="AG303" s="176">
        <v>0</v>
      </c>
      <c r="AH303" s="176">
        <v>0</v>
      </c>
      <c r="AI303" s="176">
        <v>0</v>
      </c>
      <c r="AJ303" s="176">
        <v>0</v>
      </c>
      <c r="AK303" s="176">
        <v>0</v>
      </c>
      <c r="AL303" s="176">
        <v>0</v>
      </c>
      <c r="AM303" s="176">
        <v>0</v>
      </c>
      <c r="AN303" s="176">
        <v>0</v>
      </c>
      <c r="AO303" s="176">
        <v>0</v>
      </c>
      <c r="AP303" s="176">
        <v>0</v>
      </c>
      <c r="AQ303" s="176">
        <v>0</v>
      </c>
      <c r="AR303" s="176">
        <v>0</v>
      </c>
      <c r="AS303" s="176">
        <v>0</v>
      </c>
      <c r="AT303" s="176">
        <v>0</v>
      </c>
      <c r="AU303" s="176">
        <v>0</v>
      </c>
      <c r="AV303" s="176">
        <v>0</v>
      </c>
      <c r="AW303" s="176">
        <v>0</v>
      </c>
      <c r="AX303" s="176">
        <v>0</v>
      </c>
      <c r="AY303" s="176">
        <v>0</v>
      </c>
      <c r="AZ303" s="176">
        <v>0</v>
      </c>
      <c r="BA303" s="176">
        <v>0</v>
      </c>
      <c r="BB303" s="176">
        <v>0</v>
      </c>
      <c r="BC303" s="176">
        <v>0</v>
      </c>
      <c r="BD303" s="176">
        <v>0</v>
      </c>
      <c r="BE303" s="176">
        <v>0</v>
      </c>
      <c r="BF303" s="176">
        <v>0</v>
      </c>
      <c r="BG303" s="176">
        <v>0</v>
      </c>
      <c r="BH303" s="176">
        <v>0</v>
      </c>
      <c r="BI303" s="176">
        <v>0</v>
      </c>
      <c r="BJ303" s="176">
        <v>0</v>
      </c>
      <c r="BK303" s="176">
        <v>0</v>
      </c>
      <c r="BL303" s="176">
        <v>0</v>
      </c>
      <c r="BM303" s="176">
        <v>0</v>
      </c>
      <c r="BN303" s="176">
        <v>0</v>
      </c>
      <c r="BO303" s="176">
        <v>0</v>
      </c>
      <c r="BP303" s="176">
        <v>0</v>
      </c>
      <c r="BQ303" s="176">
        <v>0</v>
      </c>
      <c r="BR303" s="176">
        <v>0</v>
      </c>
      <c r="BS303" s="176">
        <v>0</v>
      </c>
      <c r="BT303" s="176">
        <v>0</v>
      </c>
      <c r="BU303" s="176">
        <v>0</v>
      </c>
      <c r="BV303" s="176">
        <v>0</v>
      </c>
      <c r="BW303" s="176">
        <v>0</v>
      </c>
      <c r="BX303" s="176">
        <v>0</v>
      </c>
      <c r="BY303" s="176">
        <v>0</v>
      </c>
      <c r="BZ303" s="176">
        <v>0</v>
      </c>
      <c r="CA303" s="176">
        <v>0</v>
      </c>
      <c r="CB303" s="176">
        <v>0</v>
      </c>
      <c r="CC303" s="176">
        <v>0</v>
      </c>
      <c r="CD303" s="176">
        <v>0</v>
      </c>
      <c r="CE303" s="176">
        <v>0</v>
      </c>
      <c r="CF303" s="176">
        <v>0</v>
      </c>
      <c r="CG303" s="176">
        <v>0</v>
      </c>
      <c r="CH303" s="176">
        <v>0</v>
      </c>
      <c r="CI303" s="176">
        <v>0</v>
      </c>
      <c r="CJ303" s="176">
        <v>0</v>
      </c>
      <c r="CK303" s="176">
        <v>0</v>
      </c>
      <c r="CL303" s="176">
        <v>0</v>
      </c>
      <c r="CM303" s="176">
        <v>0</v>
      </c>
      <c r="CN303" s="176">
        <v>0</v>
      </c>
      <c r="CO303" s="176">
        <v>0</v>
      </c>
      <c r="CP303" s="176">
        <v>0</v>
      </c>
      <c r="CQ303" s="176">
        <v>0</v>
      </c>
      <c r="CR303" s="176">
        <v>0</v>
      </c>
      <c r="CS303" s="176">
        <v>0</v>
      </c>
      <c r="CT303" s="176">
        <v>0</v>
      </c>
      <c r="CU303" s="176">
        <v>0</v>
      </c>
      <c r="CV303">
        <v>0</v>
      </c>
      <c r="CW303">
        <v>0</v>
      </c>
      <c r="CX303">
        <v>0</v>
      </c>
      <c r="CY303">
        <v>0</v>
      </c>
    </row>
    <row r="304" spans="1:103" x14ac:dyDescent="0.3">
      <c r="A304" s="151">
        <v>9016</v>
      </c>
      <c r="B304" s="600" t="s">
        <v>1065</v>
      </c>
      <c r="C304" s="600" t="s">
        <v>336</v>
      </c>
      <c r="D304" s="176">
        <v>0</v>
      </c>
      <c r="E304" s="176">
        <v>0</v>
      </c>
      <c r="F304" s="176">
        <v>0</v>
      </c>
      <c r="G304" s="176">
        <v>0</v>
      </c>
      <c r="H304" s="176">
        <v>0</v>
      </c>
      <c r="I304" s="176">
        <v>0</v>
      </c>
      <c r="J304" s="176">
        <v>0</v>
      </c>
      <c r="K304" s="176">
        <v>0</v>
      </c>
      <c r="L304" s="176">
        <v>0</v>
      </c>
      <c r="M304" s="176">
        <v>0</v>
      </c>
      <c r="N304" s="176">
        <v>0</v>
      </c>
      <c r="O304" s="176">
        <v>0</v>
      </c>
      <c r="P304" s="176">
        <v>0</v>
      </c>
      <c r="Q304" s="176">
        <v>0</v>
      </c>
      <c r="R304" s="176">
        <v>0</v>
      </c>
      <c r="S304" s="176">
        <v>0</v>
      </c>
      <c r="T304" s="176">
        <v>0</v>
      </c>
      <c r="U304" s="176">
        <v>0</v>
      </c>
      <c r="V304" s="176">
        <v>0</v>
      </c>
      <c r="W304" s="176">
        <v>0</v>
      </c>
      <c r="X304" s="176">
        <v>0</v>
      </c>
      <c r="Y304" s="176">
        <v>0</v>
      </c>
      <c r="Z304" s="176">
        <v>0</v>
      </c>
      <c r="AA304" s="176">
        <v>0</v>
      </c>
      <c r="AB304" s="176">
        <v>0</v>
      </c>
      <c r="AC304" s="176">
        <v>0</v>
      </c>
      <c r="AD304" s="176">
        <v>0</v>
      </c>
      <c r="AE304" s="176">
        <v>0</v>
      </c>
      <c r="AF304" s="176">
        <v>0</v>
      </c>
      <c r="AG304" s="176">
        <v>0</v>
      </c>
      <c r="AH304" s="176">
        <v>0</v>
      </c>
      <c r="AI304" s="176">
        <v>0</v>
      </c>
      <c r="AJ304" s="176">
        <v>0</v>
      </c>
      <c r="AK304" s="176">
        <v>0</v>
      </c>
      <c r="AL304" s="176">
        <v>0</v>
      </c>
      <c r="AM304" s="176">
        <v>0</v>
      </c>
      <c r="AN304" s="176">
        <v>0</v>
      </c>
      <c r="AO304" s="176">
        <v>0</v>
      </c>
      <c r="AP304" s="176">
        <v>0</v>
      </c>
      <c r="AQ304" s="176">
        <v>0</v>
      </c>
      <c r="AR304" s="176">
        <v>0</v>
      </c>
      <c r="AS304" s="176">
        <v>0</v>
      </c>
      <c r="AT304" s="176">
        <v>0</v>
      </c>
      <c r="AU304" s="176">
        <v>0</v>
      </c>
      <c r="AV304" s="176">
        <v>0</v>
      </c>
      <c r="AW304" s="176">
        <v>0</v>
      </c>
      <c r="AX304" s="176">
        <v>0</v>
      </c>
      <c r="AY304" s="176">
        <v>0</v>
      </c>
      <c r="AZ304" s="176">
        <v>0</v>
      </c>
      <c r="BA304" s="176">
        <v>0</v>
      </c>
      <c r="BB304" s="176">
        <v>0</v>
      </c>
      <c r="BC304" s="176">
        <v>0</v>
      </c>
      <c r="BD304" s="176">
        <v>0</v>
      </c>
      <c r="BE304" s="176">
        <v>0</v>
      </c>
      <c r="BF304" s="176">
        <v>0</v>
      </c>
      <c r="BG304" s="176">
        <v>0</v>
      </c>
      <c r="BH304" s="176">
        <v>0</v>
      </c>
      <c r="BI304" s="176">
        <v>0</v>
      </c>
      <c r="BJ304" s="176">
        <v>0</v>
      </c>
      <c r="BK304" s="176">
        <v>0</v>
      </c>
      <c r="BL304" s="176">
        <v>0</v>
      </c>
      <c r="BM304" s="176">
        <v>0</v>
      </c>
      <c r="BN304" s="176">
        <v>0</v>
      </c>
      <c r="BO304" s="176">
        <v>0</v>
      </c>
      <c r="BP304" s="176">
        <v>0</v>
      </c>
      <c r="BQ304" s="176">
        <v>0</v>
      </c>
      <c r="BR304" s="176">
        <v>0</v>
      </c>
      <c r="BS304" s="176">
        <v>0</v>
      </c>
      <c r="BT304" s="176">
        <v>0</v>
      </c>
      <c r="BU304" s="176">
        <v>0</v>
      </c>
      <c r="BV304" s="176">
        <v>0</v>
      </c>
      <c r="BW304" s="176">
        <v>0</v>
      </c>
      <c r="BX304" s="176">
        <v>0</v>
      </c>
      <c r="BY304" s="176">
        <v>0</v>
      </c>
      <c r="BZ304" s="176">
        <v>0</v>
      </c>
      <c r="CA304" s="176">
        <v>0</v>
      </c>
      <c r="CB304" s="176">
        <v>0</v>
      </c>
      <c r="CC304" s="176">
        <v>0</v>
      </c>
      <c r="CD304" s="176">
        <v>0</v>
      </c>
      <c r="CE304" s="176">
        <v>0</v>
      </c>
      <c r="CF304" s="176">
        <v>0</v>
      </c>
      <c r="CG304" s="176">
        <v>0</v>
      </c>
      <c r="CH304" s="176">
        <v>0</v>
      </c>
      <c r="CI304" s="176">
        <v>0</v>
      </c>
      <c r="CJ304" s="176">
        <v>0</v>
      </c>
      <c r="CK304" s="176">
        <v>0</v>
      </c>
      <c r="CL304" s="176">
        <v>0</v>
      </c>
      <c r="CM304" s="176">
        <v>0</v>
      </c>
      <c r="CN304" s="176">
        <v>0</v>
      </c>
      <c r="CO304" s="176">
        <v>0</v>
      </c>
      <c r="CP304" s="176">
        <v>0</v>
      </c>
      <c r="CQ304" s="176">
        <v>0</v>
      </c>
      <c r="CR304" s="176">
        <v>0</v>
      </c>
      <c r="CS304" s="176">
        <v>0</v>
      </c>
      <c r="CT304" s="176">
        <v>0</v>
      </c>
      <c r="CU304" s="176">
        <v>0</v>
      </c>
      <c r="CV304">
        <v>0</v>
      </c>
      <c r="CW304">
        <v>0</v>
      </c>
      <c r="CX304">
        <v>0</v>
      </c>
      <c r="CY304">
        <v>0</v>
      </c>
    </row>
    <row r="305" spans="1:103" x14ac:dyDescent="0.3">
      <c r="A305" s="151">
        <v>9017</v>
      </c>
      <c r="B305" s="585" t="s">
        <v>1066</v>
      </c>
      <c r="C305" s="585" t="s">
        <v>1067</v>
      </c>
      <c r="D305" s="176">
        <v>0</v>
      </c>
      <c r="E305" s="176">
        <v>0</v>
      </c>
      <c r="F305" s="176">
        <v>0</v>
      </c>
      <c r="G305" s="176">
        <v>0</v>
      </c>
      <c r="H305" s="176">
        <v>0</v>
      </c>
      <c r="I305" s="176">
        <v>0</v>
      </c>
      <c r="J305" s="176">
        <v>0</v>
      </c>
      <c r="K305" s="176">
        <v>0</v>
      </c>
      <c r="L305" s="176">
        <v>0</v>
      </c>
      <c r="M305" s="176">
        <v>0</v>
      </c>
      <c r="N305" s="176">
        <v>0</v>
      </c>
      <c r="O305" s="176">
        <v>0</v>
      </c>
      <c r="P305" s="176">
        <v>0</v>
      </c>
      <c r="Q305" s="176">
        <v>0</v>
      </c>
      <c r="R305" s="176">
        <v>0</v>
      </c>
      <c r="S305" s="176">
        <v>0</v>
      </c>
      <c r="T305" s="176">
        <v>0</v>
      </c>
      <c r="U305" s="176">
        <v>0</v>
      </c>
      <c r="V305" s="176">
        <v>0</v>
      </c>
      <c r="W305" s="176">
        <v>0</v>
      </c>
      <c r="X305" s="176">
        <v>0</v>
      </c>
      <c r="Y305" s="176">
        <v>0</v>
      </c>
      <c r="Z305" s="176">
        <v>0</v>
      </c>
      <c r="AA305" s="176">
        <v>0</v>
      </c>
      <c r="AB305" s="176">
        <v>0</v>
      </c>
      <c r="AC305" s="176">
        <v>0</v>
      </c>
      <c r="AD305" s="176">
        <v>0</v>
      </c>
      <c r="AE305" s="176">
        <v>0</v>
      </c>
      <c r="AF305" s="176">
        <v>0</v>
      </c>
      <c r="AG305" s="176">
        <v>0</v>
      </c>
      <c r="AH305" s="176">
        <v>0</v>
      </c>
      <c r="AI305" s="176">
        <v>0</v>
      </c>
      <c r="AJ305" s="176">
        <v>0</v>
      </c>
      <c r="AK305" s="176">
        <v>0</v>
      </c>
      <c r="AL305" s="176">
        <v>0</v>
      </c>
      <c r="AM305" s="176">
        <v>0</v>
      </c>
      <c r="AN305" s="176">
        <v>0</v>
      </c>
      <c r="AO305" s="176">
        <v>0</v>
      </c>
      <c r="AP305" s="176">
        <v>0</v>
      </c>
      <c r="AQ305" s="176">
        <v>0</v>
      </c>
      <c r="AR305" s="176">
        <v>0</v>
      </c>
      <c r="AS305" s="176">
        <v>0</v>
      </c>
      <c r="AT305" s="176">
        <v>0</v>
      </c>
      <c r="AU305" s="176">
        <v>0</v>
      </c>
      <c r="AV305" s="176">
        <v>0</v>
      </c>
      <c r="AW305" s="176">
        <v>0</v>
      </c>
      <c r="AX305" s="176">
        <v>0</v>
      </c>
      <c r="AY305" s="176">
        <v>0</v>
      </c>
      <c r="AZ305" s="176">
        <v>0</v>
      </c>
      <c r="BA305" s="176">
        <v>0</v>
      </c>
      <c r="BB305" s="176">
        <v>0</v>
      </c>
      <c r="BC305" s="176">
        <v>0</v>
      </c>
      <c r="BD305" s="176">
        <v>0</v>
      </c>
      <c r="BE305" s="176">
        <v>0</v>
      </c>
      <c r="BF305" s="176">
        <v>0</v>
      </c>
      <c r="BG305" s="176">
        <v>0</v>
      </c>
      <c r="BH305" s="176">
        <v>0</v>
      </c>
      <c r="BI305" s="176">
        <v>0</v>
      </c>
      <c r="BJ305" s="176">
        <v>0</v>
      </c>
      <c r="BK305" s="176">
        <v>0</v>
      </c>
      <c r="BL305" s="176">
        <v>0</v>
      </c>
      <c r="BM305" s="176">
        <v>0</v>
      </c>
      <c r="BN305" s="176">
        <v>0</v>
      </c>
      <c r="BO305" s="176">
        <v>0</v>
      </c>
      <c r="BP305" s="176">
        <v>0</v>
      </c>
      <c r="BQ305" s="176">
        <v>0</v>
      </c>
      <c r="BR305" s="176">
        <v>0</v>
      </c>
      <c r="BS305" s="176">
        <v>0</v>
      </c>
      <c r="BT305" s="176">
        <v>0</v>
      </c>
      <c r="BU305" s="176">
        <v>0</v>
      </c>
      <c r="BV305" s="176">
        <v>0</v>
      </c>
      <c r="BW305" s="176">
        <v>0</v>
      </c>
      <c r="BX305" s="176">
        <v>0</v>
      </c>
      <c r="BY305" s="176">
        <v>0</v>
      </c>
      <c r="BZ305" s="176">
        <v>0</v>
      </c>
      <c r="CA305" s="176">
        <v>0</v>
      </c>
      <c r="CB305" s="176">
        <v>0</v>
      </c>
      <c r="CC305" s="176">
        <v>0</v>
      </c>
      <c r="CD305" s="176">
        <v>0</v>
      </c>
      <c r="CE305" s="176">
        <v>0</v>
      </c>
      <c r="CF305" s="176">
        <v>0</v>
      </c>
      <c r="CG305" s="176">
        <v>0</v>
      </c>
      <c r="CH305" s="176">
        <v>0</v>
      </c>
      <c r="CI305" s="176">
        <v>0</v>
      </c>
      <c r="CJ305" s="176">
        <v>0</v>
      </c>
      <c r="CK305" s="176">
        <v>0</v>
      </c>
      <c r="CL305" s="176">
        <v>0</v>
      </c>
      <c r="CM305" s="176">
        <v>0</v>
      </c>
      <c r="CN305" s="176">
        <v>0</v>
      </c>
      <c r="CO305" s="176">
        <v>0</v>
      </c>
      <c r="CP305" s="176">
        <v>0</v>
      </c>
      <c r="CQ305" s="176">
        <v>0</v>
      </c>
      <c r="CR305" s="176">
        <v>0</v>
      </c>
      <c r="CS305" s="176">
        <v>0</v>
      </c>
      <c r="CT305" s="176">
        <v>0</v>
      </c>
      <c r="CU305" s="176">
        <v>0</v>
      </c>
      <c r="CV305" s="176">
        <v>0</v>
      </c>
      <c r="CW305" s="176">
        <v>0</v>
      </c>
      <c r="CX305" s="176">
        <v>0</v>
      </c>
      <c r="CY305" s="176">
        <v>0</v>
      </c>
    </row>
    <row r="306" spans="1:103" ht="57.6" x14ac:dyDescent="0.3">
      <c r="A306" s="151">
        <v>9018</v>
      </c>
      <c r="B306" s="522" t="s">
        <v>1068</v>
      </c>
      <c r="C306" s="522" t="s">
        <v>1069</v>
      </c>
      <c r="D306" s="176">
        <v>21813951</v>
      </c>
      <c r="E306" s="176">
        <v>2534012</v>
      </c>
      <c r="F306" s="176">
        <v>1671297</v>
      </c>
      <c r="G306" s="176">
        <v>0</v>
      </c>
      <c r="H306" s="176">
        <v>4776476</v>
      </c>
      <c r="I306" s="176">
        <v>2395530</v>
      </c>
      <c r="J306" s="176">
        <v>9461470</v>
      </c>
      <c r="K306" s="176">
        <v>2103204</v>
      </c>
      <c r="L306" s="176">
        <v>6838305</v>
      </c>
      <c r="M306" s="176">
        <v>31176594</v>
      </c>
      <c r="N306" s="176">
        <v>77129368</v>
      </c>
      <c r="O306" s="176">
        <v>21031126</v>
      </c>
      <c r="P306" s="176">
        <v>51144342</v>
      </c>
      <c r="Q306" s="176">
        <v>8185063</v>
      </c>
      <c r="R306" s="176">
        <v>735643</v>
      </c>
      <c r="S306" s="176">
        <v>18064806</v>
      </c>
      <c r="T306" s="176">
        <v>0</v>
      </c>
      <c r="U306" s="176">
        <v>45102895</v>
      </c>
      <c r="V306" s="176">
        <v>24991973</v>
      </c>
      <c r="W306" s="176">
        <v>0</v>
      </c>
      <c r="X306" s="176">
        <v>3620782</v>
      </c>
      <c r="Y306" s="176">
        <v>2259720</v>
      </c>
      <c r="Z306" s="176">
        <v>24197689</v>
      </c>
      <c r="AA306" s="176">
        <v>28227000</v>
      </c>
      <c r="AB306" s="176">
        <v>22502976</v>
      </c>
      <c r="AC306" s="176">
        <v>67107139</v>
      </c>
      <c r="AD306" s="176">
        <v>7238567</v>
      </c>
      <c r="AE306" s="176">
        <v>32301230</v>
      </c>
      <c r="AF306" s="176">
        <v>15725787</v>
      </c>
      <c r="AG306" s="176">
        <v>9882689</v>
      </c>
      <c r="AH306" s="176">
        <v>4348376</v>
      </c>
      <c r="AI306" s="176">
        <v>60855544</v>
      </c>
      <c r="AJ306" s="176">
        <v>8162439</v>
      </c>
      <c r="AK306" s="176">
        <v>107746157</v>
      </c>
      <c r="AL306" s="176">
        <v>16990175</v>
      </c>
      <c r="AM306" s="176">
        <v>63337898</v>
      </c>
      <c r="AN306" s="176">
        <v>2516372</v>
      </c>
      <c r="AO306" s="176">
        <v>2481332</v>
      </c>
      <c r="AP306" s="176">
        <v>11655742</v>
      </c>
      <c r="AQ306" s="176">
        <v>3395589</v>
      </c>
      <c r="AR306" s="176">
        <v>161134754</v>
      </c>
      <c r="AS306" s="176">
        <v>9915400</v>
      </c>
      <c r="AT306" s="176">
        <v>25957939</v>
      </c>
      <c r="AU306" s="176">
        <v>11976156</v>
      </c>
      <c r="AV306" s="176">
        <v>24994843</v>
      </c>
      <c r="AW306" s="176">
        <v>5614379</v>
      </c>
      <c r="AX306" s="176">
        <v>5646994</v>
      </c>
      <c r="AY306" s="176">
        <v>0</v>
      </c>
      <c r="AZ306" s="176">
        <v>24174865</v>
      </c>
      <c r="BA306" s="176">
        <v>7714888</v>
      </c>
      <c r="BB306" s="176">
        <v>40307279</v>
      </c>
      <c r="BC306" s="176">
        <v>1755108</v>
      </c>
      <c r="BD306" s="176">
        <v>10875280</v>
      </c>
      <c r="BE306" s="176">
        <v>10111527</v>
      </c>
      <c r="BF306" s="176">
        <v>21230728</v>
      </c>
      <c r="BG306" s="176">
        <v>6434222</v>
      </c>
      <c r="BH306" s="176">
        <v>3544048</v>
      </c>
      <c r="BI306" s="176">
        <v>1000634</v>
      </c>
      <c r="BJ306" s="176">
        <v>6414995</v>
      </c>
      <c r="BK306" s="176">
        <v>553583580</v>
      </c>
      <c r="BL306" s="176">
        <v>1739117</v>
      </c>
      <c r="BM306" s="176">
        <v>7457692</v>
      </c>
      <c r="BN306" s="176">
        <v>35264521</v>
      </c>
      <c r="BO306" s="176">
        <v>6292361</v>
      </c>
      <c r="BP306" s="176">
        <v>100370703</v>
      </c>
      <c r="BQ306" s="176">
        <v>3599127</v>
      </c>
      <c r="BR306" s="176">
        <v>34581346</v>
      </c>
      <c r="BS306" s="176">
        <v>62481218</v>
      </c>
      <c r="BT306" s="176">
        <v>1398341</v>
      </c>
      <c r="BU306" s="176">
        <v>10222701</v>
      </c>
      <c r="BV306" s="176">
        <v>15177488</v>
      </c>
      <c r="BW306" s="176">
        <v>1239250</v>
      </c>
      <c r="BX306" s="176">
        <v>6698056</v>
      </c>
      <c r="BY306" s="176">
        <v>24145932</v>
      </c>
      <c r="BZ306" s="176">
        <v>5125055</v>
      </c>
      <c r="CA306" s="176">
        <v>15318930</v>
      </c>
      <c r="CB306" s="176">
        <v>10161263</v>
      </c>
      <c r="CC306" s="176">
        <v>5992915</v>
      </c>
      <c r="CD306" s="176">
        <v>11868203</v>
      </c>
      <c r="CE306" s="176">
        <v>18914728</v>
      </c>
      <c r="CF306" s="176">
        <v>11411726</v>
      </c>
      <c r="CG306" s="176">
        <v>10971415</v>
      </c>
      <c r="CH306" s="176">
        <v>3314832</v>
      </c>
      <c r="CI306" s="176">
        <v>13746222</v>
      </c>
      <c r="CJ306" s="176">
        <v>11028859</v>
      </c>
      <c r="CK306" s="176">
        <v>6755412</v>
      </c>
      <c r="CL306" s="176">
        <v>4089209</v>
      </c>
      <c r="CM306" s="176">
        <v>7177082</v>
      </c>
      <c r="CN306" s="176">
        <v>619121</v>
      </c>
      <c r="CO306" s="176">
        <v>91090000</v>
      </c>
      <c r="CP306" s="176">
        <v>8540036</v>
      </c>
      <c r="CQ306" s="176">
        <v>333110197</v>
      </c>
      <c r="CR306" s="176">
        <v>3994155</v>
      </c>
      <c r="CS306" s="176">
        <v>1768762</v>
      </c>
      <c r="CT306" s="176">
        <v>7606487</v>
      </c>
      <c r="CU306" s="176">
        <v>17177134</v>
      </c>
      <c r="CV306" s="176">
        <v>11600011</v>
      </c>
      <c r="CW306" s="176">
        <v>6109565</v>
      </c>
      <c r="CX306" s="176">
        <v>8441909</v>
      </c>
      <c r="CY306" s="176">
        <v>2528074</v>
      </c>
    </row>
    <row r="307" spans="1:103" ht="72" x14ac:dyDescent="0.3">
      <c r="A307" s="151">
        <v>9019</v>
      </c>
      <c r="B307" s="585" t="s">
        <v>1070</v>
      </c>
      <c r="C307" s="607" t="s">
        <v>1071</v>
      </c>
      <c r="D307" s="176">
        <v>21813951</v>
      </c>
      <c r="E307" s="176">
        <v>2534012</v>
      </c>
      <c r="F307" s="176">
        <v>1671297</v>
      </c>
      <c r="G307" s="176">
        <v>0</v>
      </c>
      <c r="H307" s="176">
        <v>4776476</v>
      </c>
      <c r="I307" s="176">
        <v>2395530</v>
      </c>
      <c r="J307" s="176">
        <v>9461470</v>
      </c>
      <c r="K307" s="176">
        <v>2103204</v>
      </c>
      <c r="L307" s="176">
        <v>6838305</v>
      </c>
      <c r="M307" s="176">
        <v>31176594</v>
      </c>
      <c r="N307" s="176">
        <v>77129368</v>
      </c>
      <c r="O307" s="176">
        <v>21031126</v>
      </c>
      <c r="P307" s="176">
        <v>51144342</v>
      </c>
      <c r="Q307" s="176">
        <v>8185063</v>
      </c>
      <c r="R307" s="176">
        <v>735643</v>
      </c>
      <c r="S307" s="176">
        <v>18064806</v>
      </c>
      <c r="T307" s="176">
        <v>0</v>
      </c>
      <c r="U307" s="176">
        <v>45102895</v>
      </c>
      <c r="V307" s="176">
        <v>24991973</v>
      </c>
      <c r="W307" s="176">
        <v>0</v>
      </c>
      <c r="X307" s="176">
        <v>3620782</v>
      </c>
      <c r="Y307" s="176">
        <v>2259720</v>
      </c>
      <c r="Z307" s="176">
        <v>24197689</v>
      </c>
      <c r="AA307" s="176">
        <v>28227000</v>
      </c>
      <c r="AB307" s="176">
        <v>22502976</v>
      </c>
      <c r="AC307" s="176">
        <v>67107139</v>
      </c>
      <c r="AD307" s="176">
        <v>7238567</v>
      </c>
      <c r="AE307" s="176">
        <v>32301230</v>
      </c>
      <c r="AF307" s="176">
        <v>15725787</v>
      </c>
      <c r="AG307" s="176">
        <v>9882689</v>
      </c>
      <c r="AH307" s="176">
        <v>4348376</v>
      </c>
      <c r="AI307" s="176">
        <v>60855544</v>
      </c>
      <c r="AJ307" s="176">
        <v>8162439</v>
      </c>
      <c r="AK307" s="176">
        <v>107746157</v>
      </c>
      <c r="AL307" s="176">
        <v>16990175</v>
      </c>
      <c r="AM307" s="176">
        <v>63337898</v>
      </c>
      <c r="AN307" s="176">
        <v>2516372</v>
      </c>
      <c r="AO307" s="176">
        <v>2481332</v>
      </c>
      <c r="AP307" s="176">
        <v>11655742</v>
      </c>
      <c r="AQ307" s="176">
        <v>3395589</v>
      </c>
      <c r="AR307" s="176">
        <v>161134754</v>
      </c>
      <c r="AS307" s="176">
        <v>9915400</v>
      </c>
      <c r="AT307" s="176">
        <v>25957939</v>
      </c>
      <c r="AU307" s="176">
        <v>11976156</v>
      </c>
      <c r="AV307" s="176">
        <v>24994843</v>
      </c>
      <c r="AW307" s="176">
        <v>5614379</v>
      </c>
      <c r="AX307" s="176">
        <v>5646994</v>
      </c>
      <c r="AY307" s="176">
        <v>0</v>
      </c>
      <c r="AZ307" s="176">
        <v>24174865</v>
      </c>
      <c r="BA307" s="176">
        <v>7714888</v>
      </c>
      <c r="BB307" s="176">
        <v>40307279</v>
      </c>
      <c r="BC307" s="176">
        <v>1755108</v>
      </c>
      <c r="BD307" s="176">
        <v>10875280</v>
      </c>
      <c r="BE307" s="176">
        <v>10111527</v>
      </c>
      <c r="BF307" s="176">
        <v>21230728</v>
      </c>
      <c r="BG307" s="176">
        <v>6434222</v>
      </c>
      <c r="BH307" s="176">
        <v>3544048</v>
      </c>
      <c r="BI307" s="176">
        <v>1000634</v>
      </c>
      <c r="BJ307" s="176">
        <v>6414995</v>
      </c>
      <c r="BK307" s="176">
        <v>553583580</v>
      </c>
      <c r="BL307" s="176">
        <v>1739117</v>
      </c>
      <c r="BM307" s="176">
        <v>7457692</v>
      </c>
      <c r="BN307" s="176">
        <v>35264521</v>
      </c>
      <c r="BO307" s="176">
        <v>6292361</v>
      </c>
      <c r="BP307" s="176">
        <v>100370703</v>
      </c>
      <c r="BQ307" s="176">
        <v>3599127</v>
      </c>
      <c r="BR307" s="176">
        <v>34581346</v>
      </c>
      <c r="BS307" s="176">
        <v>62481218</v>
      </c>
      <c r="BT307" s="176">
        <v>1398341</v>
      </c>
      <c r="BU307" s="176">
        <v>10222701</v>
      </c>
      <c r="BV307" s="176">
        <v>15177488</v>
      </c>
      <c r="BW307" s="176">
        <v>1239250</v>
      </c>
      <c r="BX307" s="176">
        <v>6698056</v>
      </c>
      <c r="BY307" s="176">
        <v>24145932</v>
      </c>
      <c r="BZ307" s="176">
        <v>5125055</v>
      </c>
      <c r="CA307" s="176">
        <v>15318930</v>
      </c>
      <c r="CB307" s="176">
        <v>10161263</v>
      </c>
      <c r="CC307" s="176">
        <v>5992915</v>
      </c>
      <c r="CD307" s="176">
        <v>11868203</v>
      </c>
      <c r="CE307" s="176">
        <v>18914728</v>
      </c>
      <c r="CF307" s="176">
        <v>11411726</v>
      </c>
      <c r="CG307" s="176">
        <v>10971415</v>
      </c>
      <c r="CH307" s="176">
        <v>3314832</v>
      </c>
      <c r="CI307" s="176">
        <v>13746222</v>
      </c>
      <c r="CJ307" s="176">
        <v>11028859</v>
      </c>
      <c r="CK307" s="176">
        <v>6755412</v>
      </c>
      <c r="CL307" s="176">
        <v>4089209</v>
      </c>
      <c r="CM307" s="176">
        <v>7177082</v>
      </c>
      <c r="CN307" s="176">
        <v>619121</v>
      </c>
      <c r="CO307" s="176">
        <v>91090000</v>
      </c>
      <c r="CP307" s="176">
        <v>8540036</v>
      </c>
      <c r="CQ307" s="176">
        <v>333110197</v>
      </c>
      <c r="CR307" s="176">
        <v>3994155</v>
      </c>
      <c r="CS307" s="176">
        <v>1768762</v>
      </c>
      <c r="CT307" s="176">
        <v>7606487</v>
      </c>
      <c r="CU307" s="176">
        <v>17177134</v>
      </c>
      <c r="CV307" s="176">
        <v>11600011</v>
      </c>
      <c r="CW307" s="176">
        <v>6109565</v>
      </c>
      <c r="CX307" s="176">
        <v>8441909</v>
      </c>
      <c r="CY307" s="176">
        <v>2528074</v>
      </c>
    </row>
    <row r="308" spans="1:103" x14ac:dyDescent="0.3">
      <c r="B308" s="176"/>
      <c r="C308" s="176"/>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c r="AB308" s="176"/>
      <c r="AC308" s="176"/>
      <c r="AD308" s="176"/>
      <c r="AE308" s="176"/>
      <c r="AF308" s="176"/>
      <c r="AG308" s="176"/>
      <c r="AH308" s="176"/>
      <c r="AI308" s="176"/>
      <c r="AJ308" s="176"/>
      <c r="AK308" s="176"/>
      <c r="AL308" s="176"/>
      <c r="AM308" s="176"/>
      <c r="AN308" s="176"/>
      <c r="AO308" s="176"/>
      <c r="AP308" s="176"/>
      <c r="AQ308" s="176"/>
      <c r="AR308" s="176"/>
      <c r="AS308" s="176"/>
      <c r="AT308" s="176"/>
      <c r="AU308" s="176"/>
      <c r="AV308" s="176"/>
      <c r="AW308" s="176"/>
      <c r="AX308" s="176"/>
      <c r="AY308" s="176"/>
      <c r="AZ308" s="176"/>
      <c r="BA308" s="176"/>
      <c r="BB308" s="176"/>
      <c r="BC308" s="176"/>
      <c r="BD308" s="176"/>
      <c r="BE308" s="176"/>
      <c r="BF308" s="176"/>
      <c r="BG308" s="176"/>
      <c r="BH308" s="176"/>
      <c r="BI308" s="176"/>
      <c r="BJ308" s="176"/>
      <c r="BK308" s="176"/>
      <c r="BL308" s="176"/>
      <c r="BM308" s="176"/>
      <c r="BN308" s="176"/>
      <c r="BO308" s="176"/>
      <c r="BP308" s="176"/>
      <c r="BQ308" s="176"/>
      <c r="BR308" s="176"/>
      <c r="BS308" s="176"/>
      <c r="BT308" s="176"/>
      <c r="BU308" s="176"/>
      <c r="BV308" s="176"/>
      <c r="BW308" s="176"/>
      <c r="BX308" s="176"/>
      <c r="BY308" s="176"/>
      <c r="BZ308" s="176"/>
      <c r="CA308" s="176"/>
      <c r="CB308" s="176"/>
      <c r="CC308" s="176"/>
      <c r="CD308" s="176"/>
      <c r="CE308" s="176"/>
      <c r="CF308" s="176"/>
      <c r="CG308" s="176"/>
      <c r="CH308" s="176"/>
      <c r="CI308" s="176"/>
      <c r="CJ308" s="176"/>
      <c r="CK308" s="176"/>
      <c r="CL308" s="176"/>
      <c r="CM308" s="176"/>
      <c r="CN308" s="176"/>
      <c r="CO308" s="176"/>
      <c r="CP308" s="176"/>
      <c r="CQ308" s="176"/>
      <c r="CR308" s="176"/>
      <c r="CS308" s="176"/>
      <c r="CT308" s="176"/>
      <c r="CU308" s="176"/>
      <c r="CV308" s="176"/>
      <c r="CW308" s="176"/>
      <c r="CX308" s="176"/>
      <c r="CY308" s="176"/>
    </row>
    <row r="309" spans="1:103" x14ac:dyDescent="0.3">
      <c r="B309" s="176"/>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c r="AB309" s="176"/>
      <c r="AC309" s="176"/>
      <c r="AD309" s="176"/>
      <c r="AE309" s="176"/>
      <c r="AF309" s="176"/>
      <c r="AG309" s="176"/>
      <c r="AH309" s="176"/>
      <c r="AI309" s="176"/>
      <c r="AJ309" s="176"/>
      <c r="AK309" s="176"/>
      <c r="AL309" s="176"/>
      <c r="AM309" s="176"/>
      <c r="AN309" s="176"/>
      <c r="AO309" s="176"/>
      <c r="AP309" s="176"/>
      <c r="AQ309" s="176"/>
      <c r="AR309" s="176"/>
      <c r="AS309" s="176"/>
      <c r="AT309" s="176"/>
      <c r="AU309" s="176"/>
      <c r="AV309" s="176"/>
      <c r="AW309" s="176"/>
      <c r="AX309" s="176"/>
      <c r="AY309" s="176"/>
      <c r="AZ309" s="176"/>
      <c r="BA309" s="176"/>
      <c r="BB309" s="176"/>
      <c r="BC309" s="176"/>
      <c r="BD309" s="176"/>
      <c r="BE309" s="176"/>
      <c r="BF309" s="176"/>
      <c r="BG309" s="176"/>
      <c r="BH309" s="176"/>
      <c r="BI309" s="176"/>
      <c r="BJ309" s="176"/>
      <c r="BK309" s="176"/>
      <c r="BL309" s="176"/>
      <c r="BM309" s="176"/>
      <c r="BN309" s="176"/>
      <c r="BO309" s="176"/>
      <c r="BP309" s="176"/>
      <c r="BQ309" s="176"/>
      <c r="BR309" s="176"/>
      <c r="BS309" s="176"/>
      <c r="BT309" s="176"/>
      <c r="BU309" s="176"/>
      <c r="BV309" s="176"/>
      <c r="BW309" s="176"/>
      <c r="BX309" s="176"/>
      <c r="BY309" s="176"/>
      <c r="BZ309" s="176"/>
      <c r="CA309" s="176"/>
      <c r="CB309" s="176"/>
      <c r="CC309" s="176"/>
      <c r="CD309" s="176"/>
      <c r="CE309" s="176"/>
      <c r="CF309" s="176"/>
      <c r="CG309" s="176"/>
      <c r="CH309" s="176"/>
      <c r="CI309" s="176"/>
      <c r="CJ309" s="176"/>
      <c r="CK309" s="176"/>
      <c r="CL309" s="176"/>
      <c r="CM309" s="176"/>
      <c r="CN309" s="176"/>
      <c r="CO309" s="176"/>
      <c r="CP309" s="176"/>
      <c r="CQ309" s="176"/>
      <c r="CR309" s="176"/>
      <c r="CS309" s="176"/>
      <c r="CT309" s="176"/>
      <c r="CU309" s="176"/>
      <c r="CV309" s="176"/>
      <c r="CW309" s="176"/>
      <c r="CX309" s="176"/>
      <c r="CY309" s="176"/>
    </row>
    <row r="310" spans="1:103" x14ac:dyDescent="0.3">
      <c r="B310" s="176"/>
      <c r="C310" s="176"/>
      <c r="D310" s="176"/>
      <c r="E310" s="176"/>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c r="AB310" s="176"/>
      <c r="AC310" s="176"/>
      <c r="AD310" s="176"/>
      <c r="AE310" s="176"/>
      <c r="AF310" s="176"/>
      <c r="AG310" s="176"/>
      <c r="AH310" s="176"/>
      <c r="AI310" s="176"/>
      <c r="AJ310" s="176"/>
      <c r="AK310" s="176"/>
      <c r="AL310" s="176"/>
      <c r="AM310" s="176"/>
      <c r="AN310" s="176"/>
      <c r="AO310" s="176"/>
      <c r="AP310" s="176"/>
      <c r="AQ310" s="176"/>
      <c r="AR310" s="176"/>
      <c r="AS310" s="176"/>
      <c r="AT310" s="176"/>
      <c r="AU310" s="176"/>
      <c r="AV310" s="176"/>
      <c r="AW310" s="176"/>
      <c r="AX310" s="176"/>
      <c r="AY310" s="176"/>
      <c r="AZ310" s="176"/>
      <c r="BA310" s="176"/>
      <c r="BB310" s="176"/>
      <c r="BC310" s="176"/>
      <c r="BD310" s="176"/>
      <c r="BE310" s="176"/>
      <c r="BF310" s="176"/>
      <c r="BG310" s="176"/>
      <c r="BH310" s="176"/>
      <c r="BI310" s="176"/>
      <c r="BJ310" s="176"/>
      <c r="BK310" s="176"/>
      <c r="BL310" s="176"/>
      <c r="BM310" s="176"/>
      <c r="BN310" s="176"/>
      <c r="BO310" s="176"/>
      <c r="BP310" s="176"/>
      <c r="BQ310" s="176"/>
      <c r="BR310" s="176"/>
      <c r="BS310" s="176"/>
      <c r="BT310" s="176"/>
      <c r="BU310" s="176"/>
      <c r="BV310" s="176"/>
      <c r="BW310" s="176"/>
      <c r="BX310" s="176"/>
      <c r="BY310" s="176"/>
      <c r="BZ310" s="176"/>
      <c r="CA310" s="176"/>
      <c r="CB310" s="176"/>
      <c r="CC310" s="176"/>
      <c r="CD310" s="176"/>
      <c r="CE310" s="176"/>
      <c r="CF310" s="176"/>
      <c r="CG310" s="176"/>
      <c r="CH310" s="176"/>
      <c r="CI310" s="176"/>
      <c r="CJ310" s="176"/>
      <c r="CK310" s="176"/>
      <c r="CL310" s="176"/>
      <c r="CM310" s="176"/>
      <c r="CN310" s="176"/>
      <c r="CO310" s="176"/>
      <c r="CP310" s="176"/>
      <c r="CQ310" s="176"/>
      <c r="CR310" s="176"/>
      <c r="CS310" s="176"/>
      <c r="CT310" s="176"/>
      <c r="CU310" s="176"/>
      <c r="CV310" s="176"/>
      <c r="CW310" s="176"/>
      <c r="CX310" s="176"/>
      <c r="CY310" s="176"/>
    </row>
    <row r="311" spans="1:103" x14ac:dyDescent="0.3">
      <c r="A311" s="151">
        <v>0</v>
      </c>
      <c r="B311" s="176" t="s">
        <v>1075</v>
      </c>
      <c r="C311" s="176"/>
      <c r="D311" s="176">
        <f>D289</f>
        <v>3272789272.54</v>
      </c>
      <c r="E311" s="176">
        <f t="shared" ref="E311:BP311" si="0">E289</f>
        <v>875655334.32000005</v>
      </c>
      <c r="F311" s="176">
        <f t="shared" si="0"/>
        <v>302977133.94999999</v>
      </c>
      <c r="G311" s="176">
        <f t="shared" si="0"/>
        <v>5154.01</v>
      </c>
      <c r="H311" s="176">
        <f t="shared" si="0"/>
        <v>647510209.26999998</v>
      </c>
      <c r="I311" s="176">
        <f t="shared" si="0"/>
        <v>618193060.86000001</v>
      </c>
      <c r="J311" s="176">
        <f t="shared" si="0"/>
        <v>1330059643.5999999</v>
      </c>
      <c r="K311" s="176">
        <f t="shared" si="0"/>
        <v>574669430</v>
      </c>
      <c r="L311" s="176">
        <f t="shared" si="0"/>
        <v>1060182721.03</v>
      </c>
      <c r="M311" s="176">
        <f t="shared" si="0"/>
        <v>8264957313.96</v>
      </c>
      <c r="N311" s="176">
        <f t="shared" si="0"/>
        <v>6144994854</v>
      </c>
      <c r="O311" s="176">
        <f t="shared" si="0"/>
        <v>1547146774.3599999</v>
      </c>
      <c r="P311" s="176">
        <f t="shared" si="0"/>
        <v>5104190808.0799999</v>
      </c>
      <c r="Q311" s="176">
        <f t="shared" si="0"/>
        <v>1220424275.97</v>
      </c>
      <c r="R311" s="176">
        <f t="shared" si="0"/>
        <v>401543297.49000001</v>
      </c>
      <c r="S311" s="176">
        <f t="shared" si="0"/>
        <v>1647327703.6900001</v>
      </c>
      <c r="T311" s="176">
        <f t="shared" si="0"/>
        <v>5167</v>
      </c>
      <c r="U311" s="176">
        <f t="shared" si="0"/>
        <v>3498333593.8099999</v>
      </c>
      <c r="V311" s="176">
        <f t="shared" si="0"/>
        <v>2821840398.1199999</v>
      </c>
      <c r="W311" s="176">
        <f t="shared" si="0"/>
        <v>5170</v>
      </c>
      <c r="X311" s="176">
        <f t="shared" si="0"/>
        <v>451851313.36000001</v>
      </c>
      <c r="Y311" s="176">
        <f t="shared" si="0"/>
        <v>389931570.58999997</v>
      </c>
      <c r="Z311" s="176">
        <f t="shared" si="0"/>
        <v>2037262584.1400001</v>
      </c>
      <c r="AA311" s="176">
        <f t="shared" si="0"/>
        <v>1443679987.8399999</v>
      </c>
      <c r="AB311" s="176">
        <f t="shared" si="0"/>
        <v>2126647067.3806</v>
      </c>
      <c r="AC311" s="176">
        <f t="shared" si="0"/>
        <v>5991748082.0500002</v>
      </c>
      <c r="AD311" s="176">
        <f t="shared" si="0"/>
        <v>2059571530.46</v>
      </c>
      <c r="AE311" s="176">
        <f t="shared" si="0"/>
        <v>3405250385.5599999</v>
      </c>
      <c r="AF311" s="176">
        <f t="shared" si="0"/>
        <v>2746896101.5100002</v>
      </c>
      <c r="AG311" s="176">
        <f t="shared" si="0"/>
        <v>1219342455.3800001</v>
      </c>
      <c r="AH311" s="176">
        <f t="shared" si="0"/>
        <v>1263700933.55</v>
      </c>
      <c r="AI311" s="176">
        <f t="shared" si="0"/>
        <v>9737299195.8999996</v>
      </c>
      <c r="AJ311" s="176">
        <f t="shared" si="0"/>
        <v>1153902020.0599999</v>
      </c>
      <c r="AK311" s="176">
        <f t="shared" si="0"/>
        <v>8383173888.2700005</v>
      </c>
      <c r="AL311" s="176">
        <f t="shared" si="0"/>
        <v>1767269571.47</v>
      </c>
      <c r="AM311" s="176">
        <f t="shared" si="0"/>
        <v>4743269999.0699997</v>
      </c>
      <c r="AN311" s="176">
        <f t="shared" si="0"/>
        <v>257102813.16999999</v>
      </c>
      <c r="AO311" s="176">
        <f t="shared" si="0"/>
        <v>274182713.48000002</v>
      </c>
      <c r="AP311" s="176">
        <f t="shared" si="0"/>
        <v>1146725257.29</v>
      </c>
      <c r="AQ311" s="176">
        <f t="shared" si="0"/>
        <v>601435066.10000002</v>
      </c>
      <c r="AR311" s="176">
        <f t="shared" si="0"/>
        <v>7617256064.9499998</v>
      </c>
      <c r="AS311" s="176">
        <f t="shared" si="0"/>
        <v>1269139576.3699999</v>
      </c>
      <c r="AT311" s="176">
        <f t="shared" si="0"/>
        <v>4615559290.1999998</v>
      </c>
      <c r="AU311" s="176">
        <f t="shared" si="0"/>
        <v>1659775081.49</v>
      </c>
      <c r="AV311" s="176">
        <f t="shared" si="0"/>
        <v>3058411296.3800001</v>
      </c>
      <c r="AW311" s="176">
        <f t="shared" si="0"/>
        <v>615551232.17999995</v>
      </c>
      <c r="AX311" s="176">
        <f t="shared" si="0"/>
        <v>1410608851.1600001</v>
      </c>
      <c r="AY311" s="176">
        <f t="shared" si="0"/>
        <v>5198.01</v>
      </c>
      <c r="AZ311" s="176">
        <f t="shared" si="0"/>
        <v>4966281117.7799997</v>
      </c>
      <c r="BA311" s="176">
        <f t="shared" si="0"/>
        <v>1239066805.46</v>
      </c>
      <c r="BB311" s="176">
        <f t="shared" si="0"/>
        <v>7158349324.5799999</v>
      </c>
      <c r="BC311" s="176">
        <f t="shared" si="0"/>
        <v>482757492.49000001</v>
      </c>
      <c r="BD311" s="176">
        <f t="shared" si="0"/>
        <v>1170566886.1600001</v>
      </c>
      <c r="BE311" s="176">
        <f t="shared" si="0"/>
        <v>1021855202.15</v>
      </c>
      <c r="BF311" s="176">
        <f t="shared" si="0"/>
        <v>2975531577.71</v>
      </c>
      <c r="BG311" s="176">
        <f t="shared" si="0"/>
        <v>1082214196.2453001</v>
      </c>
      <c r="BH311" s="176">
        <f t="shared" si="0"/>
        <v>368445349.79000002</v>
      </c>
      <c r="BI311" s="176">
        <f t="shared" si="0"/>
        <v>684627104.47000003</v>
      </c>
      <c r="BJ311" s="176">
        <f t="shared" si="0"/>
        <v>819719208.84000003</v>
      </c>
      <c r="BK311" s="176">
        <f t="shared" si="0"/>
        <v>28539129604.93</v>
      </c>
      <c r="BL311" s="176">
        <f t="shared" si="0"/>
        <v>295653646.29000002</v>
      </c>
      <c r="BM311" s="176">
        <f t="shared" si="0"/>
        <v>1415338101.51</v>
      </c>
      <c r="BN311" s="176">
        <f t="shared" si="0"/>
        <v>3346866316.5900002</v>
      </c>
      <c r="BO311" s="176">
        <f t="shared" si="0"/>
        <v>1845927432.2</v>
      </c>
      <c r="BP311" s="176">
        <f t="shared" si="0"/>
        <v>10345426200.59</v>
      </c>
      <c r="BQ311" s="176">
        <f t="shared" ref="BQ311:CX311" si="1">BQ289</f>
        <v>680631328.15999997</v>
      </c>
      <c r="BR311" s="176">
        <f t="shared" si="1"/>
        <v>3591909283.8299999</v>
      </c>
      <c r="BS311" s="176">
        <f t="shared" si="1"/>
        <v>4034542011.5599999</v>
      </c>
      <c r="BT311" s="176">
        <f t="shared" si="1"/>
        <v>402366949.29000002</v>
      </c>
      <c r="BU311" s="176">
        <f t="shared" si="1"/>
        <v>1147373119.9100001</v>
      </c>
      <c r="BV311" s="176">
        <f t="shared" si="1"/>
        <v>2289399608.2600002</v>
      </c>
      <c r="BW311" s="176">
        <f t="shared" si="1"/>
        <v>331580299.55000001</v>
      </c>
      <c r="BX311" s="176">
        <f t="shared" si="1"/>
        <v>990895604.48000002</v>
      </c>
      <c r="BY311" s="176">
        <f t="shared" si="1"/>
        <v>3077530814.8443999</v>
      </c>
      <c r="BZ311" s="176">
        <f t="shared" si="1"/>
        <v>572307987.53040004</v>
      </c>
      <c r="CA311" s="176">
        <f t="shared" si="1"/>
        <v>2502409776.5999999</v>
      </c>
      <c r="CB311" s="176">
        <f t="shared" si="1"/>
        <v>1138456986.97</v>
      </c>
      <c r="CC311" s="176">
        <f t="shared" si="1"/>
        <v>2194744615.0900002</v>
      </c>
      <c r="CD311" s="176">
        <f t="shared" si="1"/>
        <v>1740530774.3599999</v>
      </c>
      <c r="CE311" s="176">
        <f t="shared" si="1"/>
        <v>2355849967.75</v>
      </c>
      <c r="CF311" s="176">
        <f t="shared" si="1"/>
        <v>1444607974.0999999</v>
      </c>
      <c r="CG311" s="176">
        <f t="shared" si="1"/>
        <v>1748593253.01</v>
      </c>
      <c r="CH311" s="176">
        <f t="shared" si="1"/>
        <v>758253259.65999997</v>
      </c>
      <c r="CI311" s="176">
        <f t="shared" si="1"/>
        <v>1353938670.8800001</v>
      </c>
      <c r="CJ311" s="176">
        <f t="shared" si="1"/>
        <v>852304072.20000005</v>
      </c>
      <c r="CK311" s="176">
        <f t="shared" si="1"/>
        <v>1375590710.8199999</v>
      </c>
      <c r="CL311" s="176">
        <f t="shared" si="1"/>
        <v>515459498.86000001</v>
      </c>
      <c r="CM311" s="176">
        <f t="shared" si="1"/>
        <v>958449792.61000001</v>
      </c>
      <c r="CN311" s="176">
        <f t="shared" si="1"/>
        <v>177525916.96000001</v>
      </c>
      <c r="CO311" s="176">
        <f t="shared" si="1"/>
        <v>10365052267.690001</v>
      </c>
      <c r="CP311" s="176">
        <f t="shared" si="1"/>
        <v>837449542.73000002</v>
      </c>
      <c r="CQ311" s="176">
        <f t="shared" si="1"/>
        <v>27483123714.060001</v>
      </c>
      <c r="CR311" s="176">
        <f t="shared" si="1"/>
        <v>713344502.25999999</v>
      </c>
      <c r="CS311" s="176">
        <f t="shared" si="1"/>
        <v>358672569.42000002</v>
      </c>
      <c r="CT311" s="176">
        <f t="shared" si="1"/>
        <v>1546653318.3</v>
      </c>
      <c r="CU311" s="176">
        <f t="shared" si="1"/>
        <v>2243059427.0139999</v>
      </c>
      <c r="CV311" s="176">
        <f t="shared" si="1"/>
        <v>1197862595.1199999</v>
      </c>
      <c r="CW311" s="176">
        <f t="shared" si="1"/>
        <v>1573326833.48</v>
      </c>
      <c r="CX311" s="176">
        <f t="shared" si="1"/>
        <v>733310266.44000006</v>
      </c>
      <c r="CY311" s="176">
        <f>380407303.03-50000</f>
        <v>380357303.02999997</v>
      </c>
    </row>
    <row r="312" spans="1:103" s="176" customFormat="1" x14ac:dyDescent="0.3">
      <c r="A312" s="151"/>
      <c r="B312" s="176" t="s">
        <v>1074</v>
      </c>
    </row>
    <row r="313" spans="1:103" x14ac:dyDescent="0.3">
      <c r="A313" s="584">
        <v>906</v>
      </c>
      <c r="B313" s="176"/>
      <c r="C313" s="176"/>
      <c r="D313" s="176">
        <f>D248</f>
        <v>1</v>
      </c>
      <c r="E313" s="176">
        <f t="shared" ref="E313:BP313" si="2">E248</f>
        <v>1</v>
      </c>
      <c r="F313" s="176">
        <f t="shared" si="2"/>
        <v>1</v>
      </c>
      <c r="G313" s="176">
        <f t="shared" si="2"/>
        <v>0</v>
      </c>
      <c r="H313" s="176">
        <f t="shared" si="2"/>
        <v>1</v>
      </c>
      <c r="I313" s="176">
        <f t="shared" si="2"/>
        <v>1</v>
      </c>
      <c r="J313" s="176">
        <f t="shared" si="2"/>
        <v>1</v>
      </c>
      <c r="K313" s="176">
        <f t="shared" si="2"/>
        <v>1</v>
      </c>
      <c r="L313" s="176">
        <f t="shared" si="2"/>
        <v>1</v>
      </c>
      <c r="M313" s="176">
        <f t="shared" si="2"/>
        <v>1</v>
      </c>
      <c r="N313" s="176">
        <f t="shared" si="2"/>
        <v>1</v>
      </c>
      <c r="O313" s="176">
        <f t="shared" si="2"/>
        <v>1</v>
      </c>
      <c r="P313" s="176">
        <f t="shared" si="2"/>
        <v>1</v>
      </c>
      <c r="Q313" s="176">
        <f t="shared" si="2"/>
        <v>1</v>
      </c>
      <c r="R313" s="176">
        <f t="shared" si="2"/>
        <v>1</v>
      </c>
      <c r="S313" s="176">
        <f t="shared" si="2"/>
        <v>1</v>
      </c>
      <c r="T313" s="176">
        <f t="shared" si="2"/>
        <v>0</v>
      </c>
      <c r="U313" s="176">
        <f t="shared" si="2"/>
        <v>1</v>
      </c>
      <c r="V313" s="176">
        <f t="shared" si="2"/>
        <v>1</v>
      </c>
      <c r="W313" s="176">
        <f t="shared" si="2"/>
        <v>0</v>
      </c>
      <c r="X313" s="176">
        <f t="shared" si="2"/>
        <v>1</v>
      </c>
      <c r="Y313" s="176">
        <f t="shared" si="2"/>
        <v>1</v>
      </c>
      <c r="Z313" s="176">
        <f t="shared" si="2"/>
        <v>1</v>
      </c>
      <c r="AA313" s="176">
        <f t="shared" si="2"/>
        <v>1</v>
      </c>
      <c r="AB313" s="176">
        <f t="shared" si="2"/>
        <v>1</v>
      </c>
      <c r="AC313" s="176">
        <f t="shared" si="2"/>
        <v>1</v>
      </c>
      <c r="AD313" s="176">
        <f t="shared" si="2"/>
        <v>1</v>
      </c>
      <c r="AE313" s="176">
        <f t="shared" si="2"/>
        <v>1</v>
      </c>
      <c r="AF313" s="176">
        <f t="shared" si="2"/>
        <v>1</v>
      </c>
      <c r="AG313" s="176">
        <f t="shared" si="2"/>
        <v>1</v>
      </c>
      <c r="AH313" s="176">
        <f t="shared" si="2"/>
        <v>1</v>
      </c>
      <c r="AI313" s="176">
        <f t="shared" si="2"/>
        <v>1</v>
      </c>
      <c r="AJ313" s="176">
        <f t="shared" si="2"/>
        <v>1</v>
      </c>
      <c r="AK313" s="176">
        <f t="shared" si="2"/>
        <v>1</v>
      </c>
      <c r="AL313" s="176">
        <f t="shared" si="2"/>
        <v>1</v>
      </c>
      <c r="AM313" s="176">
        <f t="shared" si="2"/>
        <v>1</v>
      </c>
      <c r="AN313" s="176">
        <f t="shared" si="2"/>
        <v>1</v>
      </c>
      <c r="AO313" s="176">
        <f t="shared" si="2"/>
        <v>1</v>
      </c>
      <c r="AP313" s="176">
        <f t="shared" si="2"/>
        <v>1</v>
      </c>
      <c r="AQ313" s="176">
        <f t="shared" si="2"/>
        <v>1</v>
      </c>
      <c r="AR313" s="176">
        <f t="shared" si="2"/>
        <v>1</v>
      </c>
      <c r="AS313" s="176">
        <f t="shared" si="2"/>
        <v>1</v>
      </c>
      <c r="AT313" s="176">
        <f t="shared" si="2"/>
        <v>1</v>
      </c>
      <c r="AU313" s="176">
        <f t="shared" si="2"/>
        <v>1</v>
      </c>
      <c r="AV313" s="176">
        <f t="shared" si="2"/>
        <v>1</v>
      </c>
      <c r="AW313" s="176">
        <f t="shared" si="2"/>
        <v>1</v>
      </c>
      <c r="AX313" s="176">
        <f t="shared" si="2"/>
        <v>1</v>
      </c>
      <c r="AY313" s="176">
        <f t="shared" si="2"/>
        <v>0</v>
      </c>
      <c r="AZ313" s="176">
        <f t="shared" si="2"/>
        <v>1</v>
      </c>
      <c r="BA313" s="176">
        <f t="shared" si="2"/>
        <v>1</v>
      </c>
      <c r="BB313" s="176">
        <f t="shared" si="2"/>
        <v>1</v>
      </c>
      <c r="BC313" s="176">
        <f t="shared" si="2"/>
        <v>1</v>
      </c>
      <c r="BD313" s="176">
        <f t="shared" si="2"/>
        <v>1</v>
      </c>
      <c r="BE313" s="176">
        <f t="shared" si="2"/>
        <v>1</v>
      </c>
      <c r="BF313" s="176">
        <f t="shared" si="2"/>
        <v>1</v>
      </c>
      <c r="BG313" s="176">
        <f t="shared" si="2"/>
        <v>1</v>
      </c>
      <c r="BH313" s="176">
        <f t="shared" si="2"/>
        <v>1</v>
      </c>
      <c r="BI313" s="176">
        <f t="shared" si="2"/>
        <v>1</v>
      </c>
      <c r="BJ313" s="176">
        <f t="shared" si="2"/>
        <v>1</v>
      </c>
      <c r="BK313" s="176">
        <f t="shared" si="2"/>
        <v>1</v>
      </c>
      <c r="BL313" s="176">
        <f t="shared" si="2"/>
        <v>1</v>
      </c>
      <c r="BM313" s="176">
        <f t="shared" si="2"/>
        <v>1</v>
      </c>
      <c r="BN313" s="176">
        <f t="shared" si="2"/>
        <v>1</v>
      </c>
      <c r="BO313" s="176">
        <f t="shared" si="2"/>
        <v>1</v>
      </c>
      <c r="BP313" s="176">
        <f t="shared" si="2"/>
        <v>1</v>
      </c>
      <c r="BQ313" s="176">
        <f t="shared" ref="BQ313:CY313" si="3">BQ248</f>
        <v>1</v>
      </c>
      <c r="BR313" s="176">
        <f t="shared" si="3"/>
        <v>1</v>
      </c>
      <c r="BS313" s="176">
        <f t="shared" si="3"/>
        <v>1</v>
      </c>
      <c r="BT313" s="176">
        <f t="shared" si="3"/>
        <v>1</v>
      </c>
      <c r="BU313" s="176">
        <f t="shared" si="3"/>
        <v>1</v>
      </c>
      <c r="BV313" s="176">
        <f t="shared" si="3"/>
        <v>1</v>
      </c>
      <c r="BW313" s="176">
        <f t="shared" si="3"/>
        <v>1</v>
      </c>
      <c r="BX313" s="176">
        <f t="shared" si="3"/>
        <v>1</v>
      </c>
      <c r="BY313" s="176">
        <f t="shared" si="3"/>
        <v>1</v>
      </c>
      <c r="BZ313" s="176">
        <f t="shared" si="3"/>
        <v>1</v>
      </c>
      <c r="CA313" s="176">
        <f t="shared" si="3"/>
        <v>1</v>
      </c>
      <c r="CB313" s="176">
        <f t="shared" si="3"/>
        <v>1</v>
      </c>
      <c r="CC313" s="176">
        <f t="shared" si="3"/>
        <v>1</v>
      </c>
      <c r="CD313" s="176">
        <f t="shared" si="3"/>
        <v>1</v>
      </c>
      <c r="CE313" s="176">
        <f t="shared" si="3"/>
        <v>1</v>
      </c>
      <c r="CF313" s="176">
        <f t="shared" si="3"/>
        <v>1</v>
      </c>
      <c r="CG313" s="176">
        <f t="shared" si="3"/>
        <v>1</v>
      </c>
      <c r="CH313" s="176">
        <f t="shared" si="3"/>
        <v>1</v>
      </c>
      <c r="CI313" s="176">
        <f t="shared" si="3"/>
        <v>1</v>
      </c>
      <c r="CJ313" s="176">
        <f t="shared" si="3"/>
        <v>1</v>
      </c>
      <c r="CK313" s="176">
        <f t="shared" si="3"/>
        <v>1</v>
      </c>
      <c r="CL313" s="176">
        <f t="shared" si="3"/>
        <v>1</v>
      </c>
      <c r="CM313" s="176">
        <f t="shared" si="3"/>
        <v>1</v>
      </c>
      <c r="CN313" s="176">
        <f t="shared" si="3"/>
        <v>1</v>
      </c>
      <c r="CO313" s="176">
        <f t="shared" si="3"/>
        <v>1</v>
      </c>
      <c r="CP313" s="176">
        <f t="shared" si="3"/>
        <v>1</v>
      </c>
      <c r="CQ313" s="176">
        <f t="shared" si="3"/>
        <v>1</v>
      </c>
      <c r="CR313" s="176">
        <f t="shared" si="3"/>
        <v>1</v>
      </c>
      <c r="CS313" s="176">
        <f t="shared" si="3"/>
        <v>1</v>
      </c>
      <c r="CT313" s="176">
        <f t="shared" si="3"/>
        <v>1</v>
      </c>
      <c r="CU313" s="176">
        <f t="shared" si="3"/>
        <v>1</v>
      </c>
      <c r="CV313" s="176">
        <f t="shared" si="3"/>
        <v>1</v>
      </c>
      <c r="CW313" s="176">
        <f t="shared" si="3"/>
        <v>1</v>
      </c>
      <c r="CX313" s="176">
        <f t="shared" si="3"/>
        <v>1</v>
      </c>
      <c r="CY313" s="176">
        <f t="shared" si="3"/>
        <v>1</v>
      </c>
    </row>
    <row r="314" spans="1:103" x14ac:dyDescent="0.3">
      <c r="A314" s="584">
        <v>907</v>
      </c>
      <c r="B314" s="176"/>
      <c r="C314" s="176"/>
      <c r="D314" s="176">
        <f>D249</f>
        <v>2</v>
      </c>
      <c r="E314" s="176">
        <f t="shared" ref="E314:BP314" si="4">E249</f>
        <v>2</v>
      </c>
      <c r="F314" s="176">
        <f t="shared" si="4"/>
        <v>1</v>
      </c>
      <c r="G314" s="176">
        <f t="shared" si="4"/>
        <v>0</v>
      </c>
      <c r="H314" s="176">
        <f t="shared" si="4"/>
        <v>2</v>
      </c>
      <c r="I314" s="176">
        <f t="shared" si="4"/>
        <v>2</v>
      </c>
      <c r="J314" s="176">
        <f t="shared" si="4"/>
        <v>2</v>
      </c>
      <c r="K314" s="176">
        <f t="shared" si="4"/>
        <v>2</v>
      </c>
      <c r="L314" s="176">
        <f t="shared" si="4"/>
        <v>2</v>
      </c>
      <c r="M314" s="176">
        <f t="shared" si="4"/>
        <v>2</v>
      </c>
      <c r="N314" s="176">
        <f t="shared" si="4"/>
        <v>2</v>
      </c>
      <c r="O314" s="176">
        <f t="shared" si="4"/>
        <v>2</v>
      </c>
      <c r="P314" s="176">
        <f t="shared" si="4"/>
        <v>2</v>
      </c>
      <c r="Q314" s="176">
        <f t="shared" si="4"/>
        <v>2</v>
      </c>
      <c r="R314" s="176">
        <f t="shared" si="4"/>
        <v>2</v>
      </c>
      <c r="S314" s="176">
        <f t="shared" si="4"/>
        <v>2</v>
      </c>
      <c r="T314" s="176">
        <f t="shared" si="4"/>
        <v>0</v>
      </c>
      <c r="U314" s="176">
        <f t="shared" si="4"/>
        <v>2</v>
      </c>
      <c r="V314" s="176">
        <f t="shared" si="4"/>
        <v>2</v>
      </c>
      <c r="W314" s="176">
        <f t="shared" si="4"/>
        <v>0</v>
      </c>
      <c r="X314" s="176">
        <f t="shared" si="4"/>
        <v>2</v>
      </c>
      <c r="Y314" s="176">
        <f t="shared" si="4"/>
        <v>1</v>
      </c>
      <c r="Z314" s="176">
        <f t="shared" si="4"/>
        <v>2</v>
      </c>
      <c r="AA314" s="176">
        <f t="shared" si="4"/>
        <v>2</v>
      </c>
      <c r="AB314" s="176">
        <f t="shared" si="4"/>
        <v>2</v>
      </c>
      <c r="AC314" s="176">
        <f t="shared" si="4"/>
        <v>2</v>
      </c>
      <c r="AD314" s="176">
        <f t="shared" si="4"/>
        <v>2</v>
      </c>
      <c r="AE314" s="176">
        <f t="shared" si="4"/>
        <v>2</v>
      </c>
      <c r="AF314" s="176">
        <f t="shared" si="4"/>
        <v>2</v>
      </c>
      <c r="AG314" s="176">
        <f t="shared" si="4"/>
        <v>2</v>
      </c>
      <c r="AH314" s="176">
        <f t="shared" si="4"/>
        <v>2</v>
      </c>
      <c r="AI314" s="176">
        <f t="shared" si="4"/>
        <v>2</v>
      </c>
      <c r="AJ314" s="176">
        <f t="shared" si="4"/>
        <v>2</v>
      </c>
      <c r="AK314" s="176">
        <f t="shared" si="4"/>
        <v>1</v>
      </c>
      <c r="AL314" s="176">
        <f t="shared" si="4"/>
        <v>2</v>
      </c>
      <c r="AM314" s="176">
        <f t="shared" si="4"/>
        <v>2</v>
      </c>
      <c r="AN314" s="176">
        <f t="shared" si="4"/>
        <v>2</v>
      </c>
      <c r="AO314" s="176">
        <f t="shared" si="4"/>
        <v>2</v>
      </c>
      <c r="AP314" s="176">
        <f t="shared" si="4"/>
        <v>2</v>
      </c>
      <c r="AQ314" s="176">
        <f t="shared" si="4"/>
        <v>2</v>
      </c>
      <c r="AR314" s="176">
        <f t="shared" si="4"/>
        <v>2</v>
      </c>
      <c r="AS314" s="176">
        <f t="shared" si="4"/>
        <v>2</v>
      </c>
      <c r="AT314" s="176">
        <f t="shared" si="4"/>
        <v>2</v>
      </c>
      <c r="AU314" s="176">
        <f t="shared" si="4"/>
        <v>2</v>
      </c>
      <c r="AV314" s="176">
        <f t="shared" si="4"/>
        <v>2</v>
      </c>
      <c r="AW314" s="176">
        <f t="shared" si="4"/>
        <v>2</v>
      </c>
      <c r="AX314" s="176">
        <f t="shared" si="4"/>
        <v>2</v>
      </c>
      <c r="AY314" s="176">
        <f t="shared" si="4"/>
        <v>0</v>
      </c>
      <c r="AZ314" s="176">
        <f t="shared" si="4"/>
        <v>2</v>
      </c>
      <c r="BA314" s="176">
        <f t="shared" si="4"/>
        <v>2</v>
      </c>
      <c r="BB314" s="176">
        <f t="shared" si="4"/>
        <v>2</v>
      </c>
      <c r="BC314" s="176">
        <f t="shared" si="4"/>
        <v>2</v>
      </c>
      <c r="BD314" s="176">
        <f t="shared" si="4"/>
        <v>2</v>
      </c>
      <c r="BE314" s="176">
        <f t="shared" si="4"/>
        <v>2</v>
      </c>
      <c r="BF314" s="176">
        <f t="shared" si="4"/>
        <v>2</v>
      </c>
      <c r="BG314" s="176">
        <f t="shared" si="4"/>
        <v>2</v>
      </c>
      <c r="BH314" s="176">
        <f t="shared" si="4"/>
        <v>1</v>
      </c>
      <c r="BI314" s="176">
        <f t="shared" si="4"/>
        <v>2</v>
      </c>
      <c r="BJ314" s="176">
        <f t="shared" si="4"/>
        <v>2</v>
      </c>
      <c r="BK314" s="176">
        <f t="shared" si="4"/>
        <v>2</v>
      </c>
      <c r="BL314" s="176">
        <f t="shared" si="4"/>
        <v>2</v>
      </c>
      <c r="BM314" s="176">
        <f t="shared" si="4"/>
        <v>2</v>
      </c>
      <c r="BN314" s="176">
        <f t="shared" si="4"/>
        <v>2</v>
      </c>
      <c r="BO314" s="176">
        <f t="shared" si="4"/>
        <v>2</v>
      </c>
      <c r="BP314" s="176">
        <f t="shared" si="4"/>
        <v>2</v>
      </c>
      <c r="BQ314" s="176">
        <f t="shared" ref="BQ314:CY314" si="5">BQ249</f>
        <v>2</v>
      </c>
      <c r="BR314" s="176">
        <f t="shared" si="5"/>
        <v>2</v>
      </c>
      <c r="BS314" s="176">
        <f t="shared" si="5"/>
        <v>2</v>
      </c>
      <c r="BT314" s="176">
        <f t="shared" si="5"/>
        <v>2</v>
      </c>
      <c r="BU314" s="176">
        <f t="shared" si="5"/>
        <v>2</v>
      </c>
      <c r="BV314" s="176">
        <f t="shared" si="5"/>
        <v>2</v>
      </c>
      <c r="BW314" s="176">
        <f t="shared" si="5"/>
        <v>2</v>
      </c>
      <c r="BX314" s="176">
        <f t="shared" si="5"/>
        <v>2</v>
      </c>
      <c r="BY314" s="176">
        <f t="shared" si="5"/>
        <v>2</v>
      </c>
      <c r="BZ314" s="176">
        <f t="shared" si="5"/>
        <v>2</v>
      </c>
      <c r="CA314" s="176">
        <f t="shared" si="5"/>
        <v>2</v>
      </c>
      <c r="CB314" s="176">
        <f t="shared" si="5"/>
        <v>2</v>
      </c>
      <c r="CC314" s="176">
        <f t="shared" si="5"/>
        <v>2</v>
      </c>
      <c r="CD314" s="176">
        <f t="shared" si="5"/>
        <v>2</v>
      </c>
      <c r="CE314" s="176">
        <f t="shared" si="5"/>
        <v>2</v>
      </c>
      <c r="CF314" s="176">
        <f t="shared" si="5"/>
        <v>2</v>
      </c>
      <c r="CG314" s="176">
        <f t="shared" si="5"/>
        <v>2</v>
      </c>
      <c r="CH314" s="176">
        <f t="shared" si="5"/>
        <v>2</v>
      </c>
      <c r="CI314" s="176">
        <f t="shared" si="5"/>
        <v>2</v>
      </c>
      <c r="CJ314" s="176">
        <f t="shared" si="5"/>
        <v>2</v>
      </c>
      <c r="CK314" s="176">
        <f t="shared" si="5"/>
        <v>2</v>
      </c>
      <c r="CL314" s="176">
        <f t="shared" si="5"/>
        <v>2</v>
      </c>
      <c r="CM314" s="176">
        <f t="shared" si="5"/>
        <v>2</v>
      </c>
      <c r="CN314" s="176">
        <f t="shared" si="5"/>
        <v>2</v>
      </c>
      <c r="CO314" s="176">
        <f t="shared" si="5"/>
        <v>2</v>
      </c>
      <c r="CP314" s="176">
        <f t="shared" si="5"/>
        <v>2</v>
      </c>
      <c r="CQ314" s="176">
        <f t="shared" si="5"/>
        <v>2</v>
      </c>
      <c r="CR314" s="176">
        <f t="shared" si="5"/>
        <v>2</v>
      </c>
      <c r="CS314" s="176">
        <f t="shared" si="5"/>
        <v>2</v>
      </c>
      <c r="CT314" s="176">
        <f t="shared" si="5"/>
        <v>2</v>
      </c>
      <c r="CU314" s="176">
        <f t="shared" si="5"/>
        <v>2</v>
      </c>
      <c r="CV314" s="176">
        <f t="shared" si="5"/>
        <v>2</v>
      </c>
      <c r="CW314" s="176">
        <f t="shared" si="5"/>
        <v>2</v>
      </c>
      <c r="CX314" s="176">
        <f t="shared" si="5"/>
        <v>2</v>
      </c>
      <c r="CY314" s="176">
        <f t="shared" si="5"/>
        <v>2</v>
      </c>
    </row>
    <row r="315" spans="1:103" x14ac:dyDescent="0.3">
      <c r="A315" s="584">
        <v>951</v>
      </c>
      <c r="B315" s="176"/>
      <c r="C315" s="176"/>
      <c r="D315" s="176">
        <f>D254</f>
        <v>2</v>
      </c>
      <c r="E315" s="176">
        <f t="shared" ref="E315:BP315" si="6">E254</f>
        <v>2</v>
      </c>
      <c r="F315" s="176">
        <f t="shared" si="6"/>
        <v>2</v>
      </c>
      <c r="G315" s="176">
        <f t="shared" si="6"/>
        <v>0</v>
      </c>
      <c r="H315" s="176">
        <f t="shared" si="6"/>
        <v>2</v>
      </c>
      <c r="I315" s="176">
        <f t="shared" si="6"/>
        <v>2</v>
      </c>
      <c r="J315" s="176">
        <f t="shared" si="6"/>
        <v>2</v>
      </c>
      <c r="K315" s="176">
        <f t="shared" si="6"/>
        <v>2</v>
      </c>
      <c r="L315" s="176">
        <f t="shared" si="6"/>
        <v>2</v>
      </c>
      <c r="M315" s="176">
        <f t="shared" si="6"/>
        <v>2</v>
      </c>
      <c r="N315" s="176">
        <f t="shared" si="6"/>
        <v>2</v>
      </c>
      <c r="O315" s="176">
        <f t="shared" si="6"/>
        <v>2</v>
      </c>
      <c r="P315" s="176">
        <f t="shared" si="6"/>
        <v>2</v>
      </c>
      <c r="Q315" s="176">
        <f t="shared" si="6"/>
        <v>2</v>
      </c>
      <c r="R315" s="176">
        <f t="shared" si="6"/>
        <v>2</v>
      </c>
      <c r="S315" s="176">
        <f t="shared" si="6"/>
        <v>2</v>
      </c>
      <c r="T315" s="176">
        <f t="shared" si="6"/>
        <v>0</v>
      </c>
      <c r="U315" s="176">
        <f t="shared" si="6"/>
        <v>2</v>
      </c>
      <c r="V315" s="176">
        <f t="shared" si="6"/>
        <v>2</v>
      </c>
      <c r="W315" s="176">
        <f t="shared" si="6"/>
        <v>0</v>
      </c>
      <c r="X315" s="176">
        <f t="shared" si="6"/>
        <v>2</v>
      </c>
      <c r="Y315" s="176">
        <f t="shared" si="6"/>
        <v>2</v>
      </c>
      <c r="Z315" s="176">
        <f t="shared" si="6"/>
        <v>2</v>
      </c>
      <c r="AA315" s="176">
        <f t="shared" si="6"/>
        <v>2</v>
      </c>
      <c r="AB315" s="176">
        <f t="shared" si="6"/>
        <v>2</v>
      </c>
      <c r="AC315" s="176">
        <f t="shared" si="6"/>
        <v>2</v>
      </c>
      <c r="AD315" s="176">
        <f t="shared" si="6"/>
        <v>2</v>
      </c>
      <c r="AE315" s="176">
        <f t="shared" si="6"/>
        <v>2</v>
      </c>
      <c r="AF315" s="176">
        <f t="shared" si="6"/>
        <v>2</v>
      </c>
      <c r="AG315" s="176">
        <f t="shared" si="6"/>
        <v>2</v>
      </c>
      <c r="AH315" s="176">
        <f t="shared" si="6"/>
        <v>2</v>
      </c>
      <c r="AI315" s="176">
        <f t="shared" si="6"/>
        <v>2</v>
      </c>
      <c r="AJ315" s="176">
        <f t="shared" si="6"/>
        <v>2</v>
      </c>
      <c r="AK315" s="176">
        <f t="shared" si="6"/>
        <v>2</v>
      </c>
      <c r="AL315" s="176">
        <f t="shared" si="6"/>
        <v>2</v>
      </c>
      <c r="AM315" s="176">
        <f t="shared" si="6"/>
        <v>2</v>
      </c>
      <c r="AN315" s="176">
        <f t="shared" si="6"/>
        <v>2</v>
      </c>
      <c r="AO315" s="176">
        <f t="shared" si="6"/>
        <v>2</v>
      </c>
      <c r="AP315" s="176">
        <f t="shared" si="6"/>
        <v>2</v>
      </c>
      <c r="AQ315" s="176">
        <f t="shared" si="6"/>
        <v>2</v>
      </c>
      <c r="AR315" s="176">
        <f t="shared" si="6"/>
        <v>2</v>
      </c>
      <c r="AS315" s="176">
        <f t="shared" si="6"/>
        <v>2</v>
      </c>
      <c r="AT315" s="176">
        <f t="shared" si="6"/>
        <v>2</v>
      </c>
      <c r="AU315" s="176">
        <f t="shared" si="6"/>
        <v>2</v>
      </c>
      <c r="AV315" s="176">
        <f t="shared" si="6"/>
        <v>2</v>
      </c>
      <c r="AW315" s="176">
        <f t="shared" si="6"/>
        <v>2</v>
      </c>
      <c r="AX315" s="176">
        <f t="shared" si="6"/>
        <v>2</v>
      </c>
      <c r="AY315" s="176">
        <f t="shared" si="6"/>
        <v>0</v>
      </c>
      <c r="AZ315" s="176">
        <f t="shared" si="6"/>
        <v>2</v>
      </c>
      <c r="BA315" s="176">
        <f t="shared" si="6"/>
        <v>2</v>
      </c>
      <c r="BB315" s="176">
        <f t="shared" si="6"/>
        <v>2</v>
      </c>
      <c r="BC315" s="176">
        <f t="shared" si="6"/>
        <v>2</v>
      </c>
      <c r="BD315" s="176">
        <f t="shared" si="6"/>
        <v>2</v>
      </c>
      <c r="BE315" s="176">
        <f t="shared" si="6"/>
        <v>2</v>
      </c>
      <c r="BF315" s="176">
        <f t="shared" si="6"/>
        <v>2</v>
      </c>
      <c r="BG315" s="176">
        <f t="shared" si="6"/>
        <v>2</v>
      </c>
      <c r="BH315" s="176">
        <f t="shared" si="6"/>
        <v>2</v>
      </c>
      <c r="BI315" s="176">
        <f t="shared" si="6"/>
        <v>2</v>
      </c>
      <c r="BJ315" s="176">
        <f t="shared" si="6"/>
        <v>2</v>
      </c>
      <c r="BK315" s="176">
        <f t="shared" si="6"/>
        <v>2</v>
      </c>
      <c r="BL315" s="176">
        <f t="shared" si="6"/>
        <v>2</v>
      </c>
      <c r="BM315" s="176">
        <f t="shared" si="6"/>
        <v>2</v>
      </c>
      <c r="BN315" s="176">
        <f t="shared" si="6"/>
        <v>2</v>
      </c>
      <c r="BO315" s="176">
        <f t="shared" si="6"/>
        <v>2</v>
      </c>
      <c r="BP315" s="176">
        <f t="shared" si="6"/>
        <v>2</v>
      </c>
      <c r="BQ315" s="176">
        <f t="shared" ref="BQ315:CY315" si="7">BQ254</f>
        <v>2</v>
      </c>
      <c r="BR315" s="176">
        <f t="shared" si="7"/>
        <v>2</v>
      </c>
      <c r="BS315" s="176">
        <f t="shared" si="7"/>
        <v>2</v>
      </c>
      <c r="BT315" s="176">
        <f t="shared" si="7"/>
        <v>2</v>
      </c>
      <c r="BU315" s="176">
        <f t="shared" si="7"/>
        <v>2</v>
      </c>
      <c r="BV315" s="176">
        <f t="shared" si="7"/>
        <v>2</v>
      </c>
      <c r="BW315" s="176">
        <f t="shared" si="7"/>
        <v>2</v>
      </c>
      <c r="BX315" s="176">
        <f t="shared" si="7"/>
        <v>2</v>
      </c>
      <c r="BY315" s="176">
        <f t="shared" si="7"/>
        <v>2</v>
      </c>
      <c r="BZ315" s="176">
        <f t="shared" si="7"/>
        <v>2</v>
      </c>
      <c r="CA315" s="176">
        <f t="shared" si="7"/>
        <v>2</v>
      </c>
      <c r="CB315" s="176">
        <f t="shared" si="7"/>
        <v>2</v>
      </c>
      <c r="CC315" s="176">
        <f t="shared" si="7"/>
        <v>2</v>
      </c>
      <c r="CD315" s="176">
        <f t="shared" si="7"/>
        <v>2</v>
      </c>
      <c r="CE315" s="176">
        <f t="shared" si="7"/>
        <v>2</v>
      </c>
      <c r="CF315" s="176">
        <f t="shared" si="7"/>
        <v>2</v>
      </c>
      <c r="CG315" s="176">
        <f t="shared" si="7"/>
        <v>2</v>
      </c>
      <c r="CH315" s="176">
        <f t="shared" si="7"/>
        <v>2</v>
      </c>
      <c r="CI315" s="176">
        <f t="shared" si="7"/>
        <v>2</v>
      </c>
      <c r="CJ315" s="176">
        <f t="shared" si="7"/>
        <v>2</v>
      </c>
      <c r="CK315" s="176">
        <f t="shared" si="7"/>
        <v>2</v>
      </c>
      <c r="CL315" s="176">
        <f t="shared" si="7"/>
        <v>2</v>
      </c>
      <c r="CM315" s="176">
        <f t="shared" si="7"/>
        <v>2</v>
      </c>
      <c r="CN315" s="176">
        <f t="shared" si="7"/>
        <v>2</v>
      </c>
      <c r="CO315" s="176">
        <f t="shared" si="7"/>
        <v>2</v>
      </c>
      <c r="CP315" s="176">
        <f t="shared" si="7"/>
        <v>2</v>
      </c>
      <c r="CQ315" s="176">
        <f t="shared" si="7"/>
        <v>2</v>
      </c>
      <c r="CR315" s="176">
        <f t="shared" si="7"/>
        <v>2</v>
      </c>
      <c r="CS315" s="176">
        <f t="shared" si="7"/>
        <v>2</v>
      </c>
      <c r="CT315" s="176">
        <f t="shared" si="7"/>
        <v>2</v>
      </c>
      <c r="CU315" s="176">
        <f t="shared" si="7"/>
        <v>2</v>
      </c>
      <c r="CV315" s="176">
        <f t="shared" si="7"/>
        <v>2</v>
      </c>
      <c r="CW315" s="176">
        <f t="shared" si="7"/>
        <v>2</v>
      </c>
      <c r="CX315" s="176">
        <f t="shared" si="7"/>
        <v>2</v>
      </c>
      <c r="CY315" s="176">
        <f t="shared" si="7"/>
        <v>2</v>
      </c>
    </row>
    <row r="316" spans="1:103" x14ac:dyDescent="0.3">
      <c r="A316" s="584">
        <v>953</v>
      </c>
      <c r="B316" s="176"/>
      <c r="C316" s="176"/>
      <c r="D316" s="176">
        <f>D256</f>
        <v>2</v>
      </c>
      <c r="E316" s="176">
        <f t="shared" ref="E316:BP316" si="8">E256</f>
        <v>2</v>
      </c>
      <c r="F316" s="176">
        <f t="shared" si="8"/>
        <v>2</v>
      </c>
      <c r="G316" s="176">
        <f t="shared" si="8"/>
        <v>0</v>
      </c>
      <c r="H316" s="176">
        <f t="shared" si="8"/>
        <v>2</v>
      </c>
      <c r="I316" s="176">
        <f t="shared" si="8"/>
        <v>2</v>
      </c>
      <c r="J316" s="176">
        <f t="shared" si="8"/>
        <v>2</v>
      </c>
      <c r="K316" s="176">
        <f t="shared" si="8"/>
        <v>2</v>
      </c>
      <c r="L316" s="176">
        <f t="shared" si="8"/>
        <v>2</v>
      </c>
      <c r="M316" s="176">
        <f t="shared" si="8"/>
        <v>2</v>
      </c>
      <c r="N316" s="176">
        <f t="shared" si="8"/>
        <v>2</v>
      </c>
      <c r="O316" s="176">
        <f t="shared" si="8"/>
        <v>2</v>
      </c>
      <c r="P316" s="176">
        <f t="shared" si="8"/>
        <v>2</v>
      </c>
      <c r="Q316" s="176">
        <f t="shared" si="8"/>
        <v>2</v>
      </c>
      <c r="R316" s="176">
        <f t="shared" si="8"/>
        <v>2</v>
      </c>
      <c r="S316" s="176">
        <f t="shared" si="8"/>
        <v>2</v>
      </c>
      <c r="T316" s="176">
        <f t="shared" si="8"/>
        <v>0</v>
      </c>
      <c r="U316" s="176">
        <f t="shared" si="8"/>
        <v>2</v>
      </c>
      <c r="V316" s="176">
        <f t="shared" si="8"/>
        <v>2</v>
      </c>
      <c r="W316" s="176">
        <f t="shared" si="8"/>
        <v>0</v>
      </c>
      <c r="X316" s="176">
        <f t="shared" si="8"/>
        <v>2</v>
      </c>
      <c r="Y316" s="176">
        <f t="shared" si="8"/>
        <v>2</v>
      </c>
      <c r="Z316" s="176">
        <f t="shared" si="8"/>
        <v>2</v>
      </c>
      <c r="AA316" s="176">
        <f t="shared" si="8"/>
        <v>2</v>
      </c>
      <c r="AB316" s="176">
        <f t="shared" si="8"/>
        <v>2</v>
      </c>
      <c r="AC316" s="176">
        <f t="shared" si="8"/>
        <v>2</v>
      </c>
      <c r="AD316" s="176">
        <f t="shared" si="8"/>
        <v>2</v>
      </c>
      <c r="AE316" s="176">
        <f t="shared" si="8"/>
        <v>2</v>
      </c>
      <c r="AF316" s="176">
        <f t="shared" si="8"/>
        <v>2</v>
      </c>
      <c r="AG316" s="176">
        <f t="shared" si="8"/>
        <v>2</v>
      </c>
      <c r="AH316" s="176">
        <f t="shared" si="8"/>
        <v>2</v>
      </c>
      <c r="AI316" s="176">
        <f t="shared" si="8"/>
        <v>2</v>
      </c>
      <c r="AJ316" s="176">
        <f t="shared" si="8"/>
        <v>2</v>
      </c>
      <c r="AK316" s="176">
        <f t="shared" si="8"/>
        <v>2</v>
      </c>
      <c r="AL316" s="176">
        <f t="shared" si="8"/>
        <v>2</v>
      </c>
      <c r="AM316" s="176">
        <f t="shared" si="8"/>
        <v>2</v>
      </c>
      <c r="AN316" s="176">
        <f t="shared" si="8"/>
        <v>2</v>
      </c>
      <c r="AO316" s="176">
        <f t="shared" si="8"/>
        <v>2</v>
      </c>
      <c r="AP316" s="176">
        <f t="shared" si="8"/>
        <v>2</v>
      </c>
      <c r="AQ316" s="176">
        <f t="shared" si="8"/>
        <v>2</v>
      </c>
      <c r="AR316" s="176">
        <f t="shared" si="8"/>
        <v>2</v>
      </c>
      <c r="AS316" s="176">
        <f t="shared" si="8"/>
        <v>2</v>
      </c>
      <c r="AT316" s="176">
        <f t="shared" si="8"/>
        <v>2</v>
      </c>
      <c r="AU316" s="176">
        <f t="shared" si="8"/>
        <v>2</v>
      </c>
      <c r="AV316" s="176">
        <f t="shared" si="8"/>
        <v>2</v>
      </c>
      <c r="AW316" s="176">
        <f t="shared" si="8"/>
        <v>2</v>
      </c>
      <c r="AX316" s="176">
        <f t="shared" si="8"/>
        <v>2</v>
      </c>
      <c r="AY316" s="176">
        <f t="shared" si="8"/>
        <v>0</v>
      </c>
      <c r="AZ316" s="176">
        <f t="shared" si="8"/>
        <v>2</v>
      </c>
      <c r="BA316" s="176">
        <f t="shared" si="8"/>
        <v>2</v>
      </c>
      <c r="BB316" s="176">
        <f t="shared" si="8"/>
        <v>2</v>
      </c>
      <c r="BC316" s="176">
        <f t="shared" si="8"/>
        <v>2</v>
      </c>
      <c r="BD316" s="176">
        <f t="shared" si="8"/>
        <v>2</v>
      </c>
      <c r="BE316" s="176">
        <f t="shared" si="8"/>
        <v>2</v>
      </c>
      <c r="BF316" s="176">
        <f t="shared" si="8"/>
        <v>2</v>
      </c>
      <c r="BG316" s="176">
        <f t="shared" si="8"/>
        <v>2</v>
      </c>
      <c r="BH316" s="176">
        <f t="shared" si="8"/>
        <v>2</v>
      </c>
      <c r="BI316" s="176">
        <f t="shared" si="8"/>
        <v>2</v>
      </c>
      <c r="BJ316" s="176">
        <f t="shared" si="8"/>
        <v>2</v>
      </c>
      <c r="BK316" s="176">
        <f t="shared" si="8"/>
        <v>2</v>
      </c>
      <c r="BL316" s="176">
        <f t="shared" si="8"/>
        <v>2</v>
      </c>
      <c r="BM316" s="176">
        <f t="shared" si="8"/>
        <v>2</v>
      </c>
      <c r="BN316" s="176">
        <f t="shared" si="8"/>
        <v>2</v>
      </c>
      <c r="BO316" s="176">
        <f t="shared" si="8"/>
        <v>2</v>
      </c>
      <c r="BP316" s="176">
        <f t="shared" si="8"/>
        <v>2</v>
      </c>
      <c r="BQ316" s="176">
        <f t="shared" ref="BQ316:CY316" si="9">BQ256</f>
        <v>2</v>
      </c>
      <c r="BR316" s="176">
        <f t="shared" si="9"/>
        <v>2</v>
      </c>
      <c r="BS316" s="176">
        <f t="shared" si="9"/>
        <v>2</v>
      </c>
      <c r="BT316" s="176">
        <f t="shared" si="9"/>
        <v>2</v>
      </c>
      <c r="BU316" s="176">
        <f t="shared" si="9"/>
        <v>2</v>
      </c>
      <c r="BV316" s="176">
        <f t="shared" si="9"/>
        <v>2</v>
      </c>
      <c r="BW316" s="176">
        <f t="shared" si="9"/>
        <v>2</v>
      </c>
      <c r="BX316" s="176">
        <f t="shared" si="9"/>
        <v>2</v>
      </c>
      <c r="BY316" s="176">
        <f t="shared" si="9"/>
        <v>2</v>
      </c>
      <c r="BZ316" s="176">
        <f t="shared" si="9"/>
        <v>2</v>
      </c>
      <c r="CA316" s="176">
        <f t="shared" si="9"/>
        <v>2</v>
      </c>
      <c r="CB316" s="176">
        <f t="shared" si="9"/>
        <v>2</v>
      </c>
      <c r="CC316" s="176">
        <f t="shared" si="9"/>
        <v>2</v>
      </c>
      <c r="CD316" s="176">
        <f t="shared" si="9"/>
        <v>2</v>
      </c>
      <c r="CE316" s="176">
        <f t="shared" si="9"/>
        <v>2</v>
      </c>
      <c r="CF316" s="176">
        <f t="shared" si="9"/>
        <v>2</v>
      </c>
      <c r="CG316" s="176">
        <f t="shared" si="9"/>
        <v>2</v>
      </c>
      <c r="CH316" s="176">
        <f t="shared" si="9"/>
        <v>2</v>
      </c>
      <c r="CI316" s="176">
        <f t="shared" si="9"/>
        <v>2</v>
      </c>
      <c r="CJ316" s="176">
        <f t="shared" si="9"/>
        <v>2</v>
      </c>
      <c r="CK316" s="176">
        <f t="shared" si="9"/>
        <v>2</v>
      </c>
      <c r="CL316" s="176">
        <f t="shared" si="9"/>
        <v>2</v>
      </c>
      <c r="CM316" s="176">
        <f t="shared" si="9"/>
        <v>2</v>
      </c>
      <c r="CN316" s="176">
        <f t="shared" si="9"/>
        <v>2</v>
      </c>
      <c r="CO316" s="176">
        <f t="shared" si="9"/>
        <v>2</v>
      </c>
      <c r="CP316" s="176">
        <f t="shared" si="9"/>
        <v>2</v>
      </c>
      <c r="CQ316" s="176">
        <f t="shared" si="9"/>
        <v>2</v>
      </c>
      <c r="CR316" s="176">
        <f t="shared" si="9"/>
        <v>2</v>
      </c>
      <c r="CS316" s="176">
        <f t="shared" si="9"/>
        <v>2</v>
      </c>
      <c r="CT316" s="176">
        <f t="shared" si="9"/>
        <v>2</v>
      </c>
      <c r="CU316" s="176">
        <f t="shared" si="9"/>
        <v>2</v>
      </c>
      <c r="CV316" s="176">
        <f t="shared" si="9"/>
        <v>2</v>
      </c>
      <c r="CW316" s="176">
        <f t="shared" si="9"/>
        <v>2</v>
      </c>
      <c r="CX316" s="176">
        <f t="shared" si="9"/>
        <v>2</v>
      </c>
      <c r="CY316" s="176">
        <f t="shared" si="9"/>
        <v>2</v>
      </c>
    </row>
    <row r="317" spans="1:103" x14ac:dyDescent="0.3">
      <c r="A317" s="584">
        <v>955</v>
      </c>
      <c r="B317" s="176"/>
      <c r="C317" s="176"/>
      <c r="D317" s="176">
        <f>D258</f>
        <v>0</v>
      </c>
      <c r="E317" s="176">
        <f t="shared" ref="E317:BP317" si="10">E258</f>
        <v>0</v>
      </c>
      <c r="F317" s="176">
        <f t="shared" si="10"/>
        <v>0</v>
      </c>
      <c r="G317" s="176">
        <f t="shared" si="10"/>
        <v>0</v>
      </c>
      <c r="H317" s="176">
        <f t="shared" si="10"/>
        <v>0</v>
      </c>
      <c r="I317" s="176">
        <f t="shared" si="10"/>
        <v>0</v>
      </c>
      <c r="J317" s="176">
        <f t="shared" si="10"/>
        <v>0</v>
      </c>
      <c r="K317" s="176">
        <f t="shared" si="10"/>
        <v>0</v>
      </c>
      <c r="L317" s="176">
        <f t="shared" si="10"/>
        <v>1</v>
      </c>
      <c r="M317" s="176">
        <f t="shared" si="10"/>
        <v>0</v>
      </c>
      <c r="N317" s="176">
        <f t="shared" si="10"/>
        <v>0</v>
      </c>
      <c r="O317" s="176">
        <f t="shared" si="10"/>
        <v>0</v>
      </c>
      <c r="P317" s="176">
        <f t="shared" si="10"/>
        <v>0</v>
      </c>
      <c r="Q317" s="176">
        <f t="shared" si="10"/>
        <v>0</v>
      </c>
      <c r="R317" s="176">
        <f t="shared" si="10"/>
        <v>0</v>
      </c>
      <c r="S317" s="176">
        <f t="shared" si="10"/>
        <v>2</v>
      </c>
      <c r="T317" s="176">
        <f t="shared" si="10"/>
        <v>0</v>
      </c>
      <c r="U317" s="176">
        <f t="shared" si="10"/>
        <v>0</v>
      </c>
      <c r="V317" s="176">
        <f t="shared" si="10"/>
        <v>0</v>
      </c>
      <c r="W317" s="176">
        <f t="shared" si="10"/>
        <v>0</v>
      </c>
      <c r="X317" s="176">
        <f t="shared" si="10"/>
        <v>0</v>
      </c>
      <c r="Y317" s="176">
        <f t="shared" si="10"/>
        <v>1</v>
      </c>
      <c r="Z317" s="176">
        <f t="shared" si="10"/>
        <v>0</v>
      </c>
      <c r="AA317" s="176">
        <f t="shared" si="10"/>
        <v>1</v>
      </c>
      <c r="AB317" s="176">
        <f t="shared" si="10"/>
        <v>0</v>
      </c>
      <c r="AC317" s="176">
        <f t="shared" si="10"/>
        <v>0</v>
      </c>
      <c r="AD317" s="176">
        <f t="shared" si="10"/>
        <v>0</v>
      </c>
      <c r="AE317" s="176">
        <f t="shared" si="10"/>
        <v>0</v>
      </c>
      <c r="AF317" s="176">
        <f t="shared" si="10"/>
        <v>1</v>
      </c>
      <c r="AG317" s="176">
        <f t="shared" si="10"/>
        <v>0</v>
      </c>
      <c r="AH317" s="176">
        <f t="shared" si="10"/>
        <v>0</v>
      </c>
      <c r="AI317" s="176">
        <f t="shared" si="10"/>
        <v>0</v>
      </c>
      <c r="AJ317" s="176">
        <f t="shared" si="10"/>
        <v>2</v>
      </c>
      <c r="AK317" s="176">
        <f t="shared" si="10"/>
        <v>2</v>
      </c>
      <c r="AL317" s="176">
        <f t="shared" si="10"/>
        <v>0</v>
      </c>
      <c r="AM317" s="176">
        <f t="shared" si="10"/>
        <v>0</v>
      </c>
      <c r="AN317" s="176">
        <f t="shared" si="10"/>
        <v>0</v>
      </c>
      <c r="AO317" s="176">
        <f t="shared" si="10"/>
        <v>1</v>
      </c>
      <c r="AP317" s="176">
        <f t="shared" si="10"/>
        <v>0</v>
      </c>
      <c r="AQ317" s="176">
        <f t="shared" si="10"/>
        <v>0</v>
      </c>
      <c r="AR317" s="176">
        <f t="shared" si="10"/>
        <v>0</v>
      </c>
      <c r="AS317" s="176">
        <f t="shared" si="10"/>
        <v>0</v>
      </c>
      <c r="AT317" s="176">
        <f t="shared" si="10"/>
        <v>0</v>
      </c>
      <c r="AU317" s="176">
        <f t="shared" si="10"/>
        <v>0</v>
      </c>
      <c r="AV317" s="176">
        <f t="shared" si="10"/>
        <v>0</v>
      </c>
      <c r="AW317" s="176">
        <f t="shared" si="10"/>
        <v>2</v>
      </c>
      <c r="AX317" s="176">
        <f t="shared" si="10"/>
        <v>0</v>
      </c>
      <c r="AY317" s="176">
        <f t="shared" si="10"/>
        <v>0</v>
      </c>
      <c r="AZ317" s="176">
        <f t="shared" si="10"/>
        <v>0</v>
      </c>
      <c r="BA317" s="176">
        <f t="shared" si="10"/>
        <v>0</v>
      </c>
      <c r="BB317" s="176">
        <f t="shared" si="10"/>
        <v>1</v>
      </c>
      <c r="BC317" s="176">
        <f t="shared" si="10"/>
        <v>2</v>
      </c>
      <c r="BD317" s="176">
        <f t="shared" si="10"/>
        <v>0</v>
      </c>
      <c r="BE317" s="176">
        <f t="shared" si="10"/>
        <v>3</v>
      </c>
      <c r="BF317" s="176">
        <f t="shared" si="10"/>
        <v>0</v>
      </c>
      <c r="BG317" s="176">
        <f t="shared" si="10"/>
        <v>0</v>
      </c>
      <c r="BH317" s="176">
        <f t="shared" si="10"/>
        <v>1</v>
      </c>
      <c r="BI317" s="176">
        <f t="shared" si="10"/>
        <v>0</v>
      </c>
      <c r="BJ317" s="176">
        <f t="shared" si="10"/>
        <v>0</v>
      </c>
      <c r="BK317" s="176">
        <f t="shared" si="10"/>
        <v>1</v>
      </c>
      <c r="BL317" s="176">
        <f t="shared" si="10"/>
        <v>0</v>
      </c>
      <c r="BM317" s="176">
        <f t="shared" si="10"/>
        <v>0</v>
      </c>
      <c r="BN317" s="176">
        <f t="shared" si="10"/>
        <v>0</v>
      </c>
      <c r="BO317" s="176">
        <f t="shared" si="10"/>
        <v>0</v>
      </c>
      <c r="BP317" s="176">
        <f t="shared" si="10"/>
        <v>0</v>
      </c>
      <c r="BQ317" s="176">
        <f t="shared" ref="BQ317:CY317" si="11">BQ258</f>
        <v>1</v>
      </c>
      <c r="BR317" s="176">
        <f t="shared" si="11"/>
        <v>1</v>
      </c>
      <c r="BS317" s="176">
        <f t="shared" si="11"/>
        <v>0</v>
      </c>
      <c r="BT317" s="176">
        <f t="shared" si="11"/>
        <v>0</v>
      </c>
      <c r="BU317" s="176">
        <f t="shared" si="11"/>
        <v>0</v>
      </c>
      <c r="BV317" s="176">
        <f t="shared" si="11"/>
        <v>0</v>
      </c>
      <c r="BW317" s="176">
        <f t="shared" si="11"/>
        <v>0</v>
      </c>
      <c r="BX317" s="176">
        <f t="shared" si="11"/>
        <v>0</v>
      </c>
      <c r="BY317" s="176">
        <f t="shared" si="11"/>
        <v>0</v>
      </c>
      <c r="BZ317" s="176">
        <f t="shared" si="11"/>
        <v>0</v>
      </c>
      <c r="CA317" s="176">
        <f t="shared" si="11"/>
        <v>0</v>
      </c>
      <c r="CB317" s="176">
        <f t="shared" si="11"/>
        <v>2</v>
      </c>
      <c r="CC317" s="176">
        <f t="shared" si="11"/>
        <v>0</v>
      </c>
      <c r="CD317" s="176">
        <f t="shared" si="11"/>
        <v>0</v>
      </c>
      <c r="CE317" s="176">
        <f t="shared" si="11"/>
        <v>0</v>
      </c>
      <c r="CF317" s="176">
        <f t="shared" si="11"/>
        <v>0</v>
      </c>
      <c r="CG317" s="176">
        <f t="shared" si="11"/>
        <v>0</v>
      </c>
      <c r="CH317" s="176">
        <f t="shared" si="11"/>
        <v>2</v>
      </c>
      <c r="CI317" s="176">
        <f t="shared" si="11"/>
        <v>1</v>
      </c>
      <c r="CJ317" s="176">
        <f t="shared" si="11"/>
        <v>2</v>
      </c>
      <c r="CK317" s="176">
        <f t="shared" si="11"/>
        <v>0</v>
      </c>
      <c r="CL317" s="176">
        <f t="shared" si="11"/>
        <v>0</v>
      </c>
      <c r="CM317" s="176">
        <f t="shared" si="11"/>
        <v>0</v>
      </c>
      <c r="CN317" s="176">
        <f t="shared" si="11"/>
        <v>0</v>
      </c>
      <c r="CO317" s="176">
        <f t="shared" si="11"/>
        <v>1</v>
      </c>
      <c r="CP317" s="176">
        <f t="shared" si="11"/>
        <v>2</v>
      </c>
      <c r="CQ317" s="176">
        <f t="shared" si="11"/>
        <v>0</v>
      </c>
      <c r="CR317" s="176">
        <f t="shared" si="11"/>
        <v>1</v>
      </c>
      <c r="CS317" s="176">
        <f t="shared" si="11"/>
        <v>1</v>
      </c>
      <c r="CT317" s="176">
        <f t="shared" si="11"/>
        <v>0</v>
      </c>
      <c r="CU317" s="176">
        <f t="shared" si="11"/>
        <v>1</v>
      </c>
      <c r="CV317" s="176">
        <f t="shared" si="11"/>
        <v>0</v>
      </c>
      <c r="CW317" s="176">
        <f t="shared" si="11"/>
        <v>0</v>
      </c>
      <c r="CX317" s="176">
        <f t="shared" si="11"/>
        <v>0</v>
      </c>
      <c r="CY317" s="176">
        <f t="shared" si="11"/>
        <v>0</v>
      </c>
    </row>
    <row r="318" spans="1:103" x14ac:dyDescent="0.3">
      <c r="A318" s="584">
        <v>957</v>
      </c>
      <c r="B318" s="176"/>
      <c r="C318" s="176"/>
      <c r="D318" s="176">
        <f>D260</f>
        <v>0</v>
      </c>
      <c r="E318" s="176">
        <f t="shared" ref="E318:BP318" si="12">E260</f>
        <v>0</v>
      </c>
      <c r="F318" s="176">
        <f t="shared" si="12"/>
        <v>2</v>
      </c>
      <c r="G318" s="176">
        <f t="shared" si="12"/>
        <v>0</v>
      </c>
      <c r="H318" s="176">
        <f t="shared" si="12"/>
        <v>0</v>
      </c>
      <c r="I318" s="176">
        <f t="shared" si="12"/>
        <v>0</v>
      </c>
      <c r="J318" s="176">
        <f t="shared" si="12"/>
        <v>0</v>
      </c>
      <c r="K318" s="176">
        <f t="shared" si="12"/>
        <v>0</v>
      </c>
      <c r="L318" s="176">
        <f t="shared" si="12"/>
        <v>0</v>
      </c>
      <c r="M318" s="176">
        <f t="shared" si="12"/>
        <v>1</v>
      </c>
      <c r="N318" s="176">
        <f t="shared" si="12"/>
        <v>0</v>
      </c>
      <c r="O318" s="176">
        <f t="shared" si="12"/>
        <v>0</v>
      </c>
      <c r="P318" s="176">
        <f t="shared" si="12"/>
        <v>0</v>
      </c>
      <c r="Q318" s="176">
        <f t="shared" si="12"/>
        <v>0</v>
      </c>
      <c r="R318" s="176">
        <f t="shared" si="12"/>
        <v>0</v>
      </c>
      <c r="S318" s="176">
        <f t="shared" si="12"/>
        <v>2</v>
      </c>
      <c r="T318" s="176">
        <f t="shared" si="12"/>
        <v>0</v>
      </c>
      <c r="U318" s="176">
        <f t="shared" si="12"/>
        <v>0</v>
      </c>
      <c r="V318" s="176">
        <f t="shared" si="12"/>
        <v>0</v>
      </c>
      <c r="W318" s="176">
        <f t="shared" si="12"/>
        <v>0</v>
      </c>
      <c r="X318" s="176">
        <f t="shared" si="12"/>
        <v>0</v>
      </c>
      <c r="Y318" s="176">
        <f t="shared" si="12"/>
        <v>0</v>
      </c>
      <c r="Z318" s="176">
        <f t="shared" si="12"/>
        <v>0</v>
      </c>
      <c r="AA318" s="176">
        <f t="shared" si="12"/>
        <v>1</v>
      </c>
      <c r="AB318" s="176">
        <f t="shared" si="12"/>
        <v>0</v>
      </c>
      <c r="AC318" s="176">
        <f t="shared" si="12"/>
        <v>0</v>
      </c>
      <c r="AD318" s="176">
        <f t="shared" si="12"/>
        <v>0</v>
      </c>
      <c r="AE318" s="176">
        <f t="shared" si="12"/>
        <v>0</v>
      </c>
      <c r="AF318" s="176">
        <f t="shared" si="12"/>
        <v>0</v>
      </c>
      <c r="AG318" s="176">
        <f t="shared" si="12"/>
        <v>0</v>
      </c>
      <c r="AH318" s="176">
        <f t="shared" si="12"/>
        <v>0</v>
      </c>
      <c r="AI318" s="176">
        <f t="shared" si="12"/>
        <v>0</v>
      </c>
      <c r="AJ318" s="176">
        <f t="shared" si="12"/>
        <v>3</v>
      </c>
      <c r="AK318" s="176">
        <f t="shared" si="12"/>
        <v>0</v>
      </c>
      <c r="AL318" s="176">
        <f t="shared" si="12"/>
        <v>0</v>
      </c>
      <c r="AM318" s="176">
        <f t="shared" si="12"/>
        <v>0</v>
      </c>
      <c r="AN318" s="176">
        <f t="shared" si="12"/>
        <v>0</v>
      </c>
      <c r="AO318" s="176">
        <f t="shared" si="12"/>
        <v>0</v>
      </c>
      <c r="AP318" s="176">
        <f t="shared" si="12"/>
        <v>0</v>
      </c>
      <c r="AQ318" s="176">
        <f t="shared" si="12"/>
        <v>0</v>
      </c>
      <c r="AR318" s="176">
        <f t="shared" si="12"/>
        <v>0</v>
      </c>
      <c r="AS318" s="176">
        <f t="shared" si="12"/>
        <v>4</v>
      </c>
      <c r="AT318" s="176">
        <f t="shared" si="12"/>
        <v>0</v>
      </c>
      <c r="AU318" s="176">
        <f t="shared" si="12"/>
        <v>0</v>
      </c>
      <c r="AV318" s="176">
        <f t="shared" si="12"/>
        <v>0</v>
      </c>
      <c r="AW318" s="176">
        <f t="shared" si="12"/>
        <v>1</v>
      </c>
      <c r="AX318" s="176">
        <f t="shared" si="12"/>
        <v>1</v>
      </c>
      <c r="AY318" s="176">
        <f t="shared" si="12"/>
        <v>0</v>
      </c>
      <c r="AZ318" s="176">
        <f t="shared" si="12"/>
        <v>0</v>
      </c>
      <c r="BA318" s="176">
        <f t="shared" si="12"/>
        <v>0</v>
      </c>
      <c r="BB318" s="176">
        <f t="shared" si="12"/>
        <v>0</v>
      </c>
      <c r="BC318" s="176">
        <f t="shared" si="12"/>
        <v>0</v>
      </c>
      <c r="BD318" s="176">
        <f t="shared" si="12"/>
        <v>0</v>
      </c>
      <c r="BE318" s="176">
        <f t="shared" si="12"/>
        <v>0</v>
      </c>
      <c r="BF318" s="176">
        <f t="shared" si="12"/>
        <v>0</v>
      </c>
      <c r="BG318" s="176">
        <f t="shared" si="12"/>
        <v>0</v>
      </c>
      <c r="BH318" s="176">
        <f t="shared" si="12"/>
        <v>1</v>
      </c>
      <c r="BI318" s="176">
        <f t="shared" si="12"/>
        <v>0</v>
      </c>
      <c r="BJ318" s="176">
        <f t="shared" si="12"/>
        <v>0</v>
      </c>
      <c r="BK318" s="176">
        <f t="shared" si="12"/>
        <v>2</v>
      </c>
      <c r="BL318" s="176">
        <f t="shared" si="12"/>
        <v>0</v>
      </c>
      <c r="BM318" s="176">
        <f t="shared" si="12"/>
        <v>1</v>
      </c>
      <c r="BN318" s="176">
        <f t="shared" si="12"/>
        <v>0</v>
      </c>
      <c r="BO318" s="176">
        <f t="shared" si="12"/>
        <v>0</v>
      </c>
      <c r="BP318" s="176">
        <f t="shared" si="12"/>
        <v>0</v>
      </c>
      <c r="BQ318" s="176">
        <f t="shared" ref="BQ318:CY318" si="13">BQ260</f>
        <v>4</v>
      </c>
      <c r="BR318" s="176">
        <f t="shared" si="13"/>
        <v>0</v>
      </c>
      <c r="BS318" s="176">
        <f t="shared" si="13"/>
        <v>0</v>
      </c>
      <c r="BT318" s="176">
        <f t="shared" si="13"/>
        <v>0</v>
      </c>
      <c r="BU318" s="176">
        <f t="shared" si="13"/>
        <v>0</v>
      </c>
      <c r="BV318" s="176">
        <f t="shared" si="13"/>
        <v>3</v>
      </c>
      <c r="BW318" s="176">
        <f t="shared" si="13"/>
        <v>0</v>
      </c>
      <c r="BX318" s="176">
        <f t="shared" si="13"/>
        <v>0</v>
      </c>
      <c r="BY318" s="176">
        <f t="shared" si="13"/>
        <v>0</v>
      </c>
      <c r="BZ318" s="176">
        <f t="shared" si="13"/>
        <v>0</v>
      </c>
      <c r="CA318" s="176">
        <f t="shared" si="13"/>
        <v>0</v>
      </c>
      <c r="CB318" s="176">
        <f t="shared" si="13"/>
        <v>0</v>
      </c>
      <c r="CC318" s="176">
        <f t="shared" si="13"/>
        <v>0</v>
      </c>
      <c r="CD318" s="176">
        <f t="shared" si="13"/>
        <v>0</v>
      </c>
      <c r="CE318" s="176">
        <f t="shared" si="13"/>
        <v>0</v>
      </c>
      <c r="CF318" s="176">
        <f t="shared" si="13"/>
        <v>0</v>
      </c>
      <c r="CG318" s="176">
        <f t="shared" si="13"/>
        <v>0</v>
      </c>
      <c r="CH318" s="176">
        <f t="shared" si="13"/>
        <v>1</v>
      </c>
      <c r="CI318" s="176">
        <f t="shared" si="13"/>
        <v>0</v>
      </c>
      <c r="CJ318" s="176">
        <f t="shared" si="13"/>
        <v>1</v>
      </c>
      <c r="CK318" s="176">
        <f t="shared" si="13"/>
        <v>0</v>
      </c>
      <c r="CL318" s="176">
        <f t="shared" si="13"/>
        <v>0</v>
      </c>
      <c r="CM318" s="176">
        <f t="shared" si="13"/>
        <v>0</v>
      </c>
      <c r="CN318" s="176">
        <f t="shared" si="13"/>
        <v>0</v>
      </c>
      <c r="CO318" s="176">
        <f t="shared" si="13"/>
        <v>0</v>
      </c>
      <c r="CP318" s="176">
        <f t="shared" si="13"/>
        <v>0</v>
      </c>
      <c r="CQ318" s="176">
        <f t="shared" si="13"/>
        <v>0</v>
      </c>
      <c r="CR318" s="176">
        <f t="shared" si="13"/>
        <v>3</v>
      </c>
      <c r="CS318" s="176">
        <f t="shared" si="13"/>
        <v>0</v>
      </c>
      <c r="CT318" s="176">
        <f t="shared" si="13"/>
        <v>0</v>
      </c>
      <c r="CU318" s="176">
        <f t="shared" si="13"/>
        <v>0</v>
      </c>
      <c r="CV318" s="176">
        <f t="shared" si="13"/>
        <v>0</v>
      </c>
      <c r="CW318" s="176">
        <f t="shared" si="13"/>
        <v>0</v>
      </c>
      <c r="CX318" s="176">
        <f t="shared" si="13"/>
        <v>0</v>
      </c>
      <c r="CY318" s="176">
        <f t="shared" si="13"/>
        <v>0</v>
      </c>
    </row>
    <row r="319" spans="1:103" x14ac:dyDescent="0.3">
      <c r="A319" s="584">
        <v>959</v>
      </c>
      <c r="B319" s="176"/>
      <c r="C319" s="176"/>
      <c r="D319" s="176">
        <f>D262</f>
        <v>2</v>
      </c>
      <c r="E319" s="176">
        <f t="shared" ref="E319:BP319" si="14">E262</f>
        <v>2</v>
      </c>
      <c r="F319" s="176">
        <f t="shared" si="14"/>
        <v>2</v>
      </c>
      <c r="G319" s="176">
        <f t="shared" si="14"/>
        <v>0</v>
      </c>
      <c r="H319" s="176">
        <f t="shared" si="14"/>
        <v>2</v>
      </c>
      <c r="I319" s="176">
        <f t="shared" si="14"/>
        <v>2</v>
      </c>
      <c r="J319" s="176">
        <f t="shared" si="14"/>
        <v>2</v>
      </c>
      <c r="K319" s="176">
        <f t="shared" si="14"/>
        <v>3</v>
      </c>
      <c r="L319" s="176">
        <f t="shared" si="14"/>
        <v>2</v>
      </c>
      <c r="M319" s="176">
        <f t="shared" si="14"/>
        <v>2</v>
      </c>
      <c r="N319" s="176">
        <f t="shared" si="14"/>
        <v>2</v>
      </c>
      <c r="O319" s="176">
        <f t="shared" si="14"/>
        <v>2</v>
      </c>
      <c r="P319" s="176">
        <f t="shared" si="14"/>
        <v>2</v>
      </c>
      <c r="Q319" s="176">
        <f t="shared" si="14"/>
        <v>2</v>
      </c>
      <c r="R319" s="176">
        <f t="shared" si="14"/>
        <v>2</v>
      </c>
      <c r="S319" s="176">
        <f t="shared" si="14"/>
        <v>3</v>
      </c>
      <c r="T319" s="176">
        <f t="shared" si="14"/>
        <v>0</v>
      </c>
      <c r="U319" s="176">
        <f t="shared" si="14"/>
        <v>2</v>
      </c>
      <c r="V319" s="176">
        <f t="shared" si="14"/>
        <v>2</v>
      </c>
      <c r="W319" s="176">
        <f t="shared" si="14"/>
        <v>0</v>
      </c>
      <c r="X319" s="176">
        <f t="shared" si="14"/>
        <v>3</v>
      </c>
      <c r="Y319" s="176">
        <f t="shared" si="14"/>
        <v>2</v>
      </c>
      <c r="Z319" s="176">
        <f t="shared" si="14"/>
        <v>2</v>
      </c>
      <c r="AA319" s="176">
        <f t="shared" si="14"/>
        <v>2</v>
      </c>
      <c r="AB319" s="176">
        <f t="shared" si="14"/>
        <v>2</v>
      </c>
      <c r="AC319" s="176">
        <f t="shared" si="14"/>
        <v>2</v>
      </c>
      <c r="AD319" s="176">
        <f t="shared" si="14"/>
        <v>2</v>
      </c>
      <c r="AE319" s="176">
        <f t="shared" si="14"/>
        <v>2</v>
      </c>
      <c r="AF319" s="176">
        <f t="shared" si="14"/>
        <v>2</v>
      </c>
      <c r="AG319" s="176">
        <f t="shared" si="14"/>
        <v>2</v>
      </c>
      <c r="AH319" s="176">
        <f t="shared" si="14"/>
        <v>3</v>
      </c>
      <c r="AI319" s="176">
        <f t="shared" si="14"/>
        <v>2</v>
      </c>
      <c r="AJ319" s="176">
        <f t="shared" si="14"/>
        <v>2</v>
      </c>
      <c r="AK319" s="176">
        <f t="shared" si="14"/>
        <v>2</v>
      </c>
      <c r="AL319" s="176">
        <f t="shared" si="14"/>
        <v>3</v>
      </c>
      <c r="AM319" s="176">
        <f t="shared" si="14"/>
        <v>2</v>
      </c>
      <c r="AN319" s="176">
        <f t="shared" si="14"/>
        <v>2</v>
      </c>
      <c r="AO319" s="176">
        <f t="shared" si="14"/>
        <v>2</v>
      </c>
      <c r="AP319" s="176">
        <f t="shared" si="14"/>
        <v>2</v>
      </c>
      <c r="AQ319" s="176">
        <f t="shared" si="14"/>
        <v>2</v>
      </c>
      <c r="AR319" s="176">
        <f t="shared" si="14"/>
        <v>2</v>
      </c>
      <c r="AS319" s="176">
        <f t="shared" si="14"/>
        <v>2</v>
      </c>
      <c r="AT319" s="176">
        <f t="shared" si="14"/>
        <v>2</v>
      </c>
      <c r="AU319" s="176">
        <f t="shared" si="14"/>
        <v>2</v>
      </c>
      <c r="AV319" s="176">
        <f t="shared" si="14"/>
        <v>2</v>
      </c>
      <c r="AW319" s="176">
        <f t="shared" si="14"/>
        <v>2</v>
      </c>
      <c r="AX319" s="176">
        <f t="shared" si="14"/>
        <v>2</v>
      </c>
      <c r="AY319" s="176">
        <f t="shared" si="14"/>
        <v>0</v>
      </c>
      <c r="AZ319" s="176">
        <f t="shared" si="14"/>
        <v>2</v>
      </c>
      <c r="BA319" s="176">
        <f t="shared" si="14"/>
        <v>2</v>
      </c>
      <c r="BB319" s="176">
        <f t="shared" si="14"/>
        <v>2</v>
      </c>
      <c r="BC319" s="176">
        <f t="shared" si="14"/>
        <v>2</v>
      </c>
      <c r="BD319" s="176">
        <f t="shared" si="14"/>
        <v>3</v>
      </c>
      <c r="BE319" s="176">
        <f t="shared" si="14"/>
        <v>2</v>
      </c>
      <c r="BF319" s="176">
        <f t="shared" si="14"/>
        <v>2</v>
      </c>
      <c r="BG319" s="176">
        <f t="shared" si="14"/>
        <v>2</v>
      </c>
      <c r="BH319" s="176">
        <f t="shared" si="14"/>
        <v>2</v>
      </c>
      <c r="BI319" s="176">
        <f t="shared" si="14"/>
        <v>2</v>
      </c>
      <c r="BJ319" s="176">
        <f t="shared" si="14"/>
        <v>2</v>
      </c>
      <c r="BK319" s="176">
        <f t="shared" si="14"/>
        <v>2</v>
      </c>
      <c r="BL319" s="176">
        <f t="shared" si="14"/>
        <v>3</v>
      </c>
      <c r="BM319" s="176">
        <f t="shared" si="14"/>
        <v>2</v>
      </c>
      <c r="BN319" s="176">
        <f t="shared" si="14"/>
        <v>2</v>
      </c>
      <c r="BO319" s="176">
        <f t="shared" si="14"/>
        <v>2</v>
      </c>
      <c r="BP319" s="176">
        <f t="shared" si="14"/>
        <v>3</v>
      </c>
      <c r="BQ319" s="176">
        <f t="shared" ref="BQ319:CY319" si="15">BQ262</f>
        <v>2</v>
      </c>
      <c r="BR319" s="176">
        <f t="shared" si="15"/>
        <v>2</v>
      </c>
      <c r="BS319" s="176">
        <f t="shared" si="15"/>
        <v>2</v>
      </c>
      <c r="BT319" s="176">
        <f t="shared" si="15"/>
        <v>2</v>
      </c>
      <c r="BU319" s="176">
        <f t="shared" si="15"/>
        <v>2</v>
      </c>
      <c r="BV319" s="176">
        <f t="shared" si="15"/>
        <v>2</v>
      </c>
      <c r="BW319" s="176">
        <f t="shared" si="15"/>
        <v>2</v>
      </c>
      <c r="BX319" s="176">
        <f t="shared" si="15"/>
        <v>2</v>
      </c>
      <c r="BY319" s="176">
        <f t="shared" si="15"/>
        <v>2</v>
      </c>
      <c r="BZ319" s="176">
        <f t="shared" si="15"/>
        <v>2</v>
      </c>
      <c r="CA319" s="176">
        <f t="shared" si="15"/>
        <v>2</v>
      </c>
      <c r="CB319" s="176">
        <f t="shared" si="15"/>
        <v>2</v>
      </c>
      <c r="CC319" s="176">
        <f t="shared" si="15"/>
        <v>2</v>
      </c>
      <c r="CD319" s="176">
        <f t="shared" si="15"/>
        <v>2</v>
      </c>
      <c r="CE319" s="176">
        <f t="shared" si="15"/>
        <v>2</v>
      </c>
      <c r="CF319" s="176">
        <f t="shared" si="15"/>
        <v>2</v>
      </c>
      <c r="CG319" s="176">
        <f t="shared" si="15"/>
        <v>2</v>
      </c>
      <c r="CH319" s="176">
        <f t="shared" si="15"/>
        <v>2</v>
      </c>
      <c r="CI319" s="176">
        <f t="shared" si="15"/>
        <v>2</v>
      </c>
      <c r="CJ319" s="176">
        <f t="shared" si="15"/>
        <v>2</v>
      </c>
      <c r="CK319" s="176">
        <f t="shared" si="15"/>
        <v>2</v>
      </c>
      <c r="CL319" s="176">
        <f t="shared" si="15"/>
        <v>2</v>
      </c>
      <c r="CM319" s="176">
        <f t="shared" si="15"/>
        <v>2</v>
      </c>
      <c r="CN319" s="176">
        <f t="shared" si="15"/>
        <v>2</v>
      </c>
      <c r="CO319" s="176">
        <f t="shared" si="15"/>
        <v>2</v>
      </c>
      <c r="CP319" s="176">
        <f t="shared" si="15"/>
        <v>2</v>
      </c>
      <c r="CQ319" s="176">
        <f t="shared" si="15"/>
        <v>2</v>
      </c>
      <c r="CR319" s="176">
        <f t="shared" si="15"/>
        <v>2</v>
      </c>
      <c r="CS319" s="176">
        <f t="shared" si="15"/>
        <v>2</v>
      </c>
      <c r="CT319" s="176">
        <f t="shared" si="15"/>
        <v>2</v>
      </c>
      <c r="CU319" s="176">
        <f t="shared" si="15"/>
        <v>2</v>
      </c>
      <c r="CV319" s="176">
        <f t="shared" si="15"/>
        <v>2</v>
      </c>
      <c r="CW319" s="176">
        <f t="shared" si="15"/>
        <v>2</v>
      </c>
      <c r="CX319" s="176">
        <f t="shared" si="15"/>
        <v>2</v>
      </c>
      <c r="CY319" s="176">
        <f t="shared" si="15"/>
        <v>2</v>
      </c>
    </row>
    <row r="320" spans="1:103" x14ac:dyDescent="0.3">
      <c r="A320" s="151">
        <v>965</v>
      </c>
      <c r="B320" s="176"/>
      <c r="C320" s="176"/>
      <c r="D320" s="176">
        <f>D266</f>
        <v>0</v>
      </c>
      <c r="E320" s="176">
        <f t="shared" ref="E320:BP320" si="16">E266</f>
        <v>0</v>
      </c>
      <c r="F320" s="176">
        <f t="shared" si="16"/>
        <v>0</v>
      </c>
      <c r="G320" s="176">
        <f t="shared" si="16"/>
        <v>0</v>
      </c>
      <c r="H320" s="176">
        <f t="shared" si="16"/>
        <v>0</v>
      </c>
      <c r="I320" s="176">
        <f t="shared" si="16"/>
        <v>0</v>
      </c>
      <c r="J320" s="176">
        <f t="shared" si="16"/>
        <v>0</v>
      </c>
      <c r="K320" s="176">
        <f t="shared" si="16"/>
        <v>0</v>
      </c>
      <c r="L320" s="176">
        <f t="shared" si="16"/>
        <v>0</v>
      </c>
      <c r="M320" s="176">
        <f t="shared" si="16"/>
        <v>0</v>
      </c>
      <c r="N320" s="176">
        <f t="shared" si="16"/>
        <v>0</v>
      </c>
      <c r="O320" s="176">
        <f t="shared" si="16"/>
        <v>0</v>
      </c>
      <c r="P320" s="176">
        <f t="shared" si="16"/>
        <v>0</v>
      </c>
      <c r="Q320" s="176">
        <f t="shared" si="16"/>
        <v>0</v>
      </c>
      <c r="R320" s="176">
        <f t="shared" si="16"/>
        <v>0</v>
      </c>
      <c r="S320" s="176">
        <f t="shared" si="16"/>
        <v>0</v>
      </c>
      <c r="T320" s="176">
        <f t="shared" si="16"/>
        <v>0</v>
      </c>
      <c r="U320" s="176">
        <f t="shared" si="16"/>
        <v>0</v>
      </c>
      <c r="V320" s="176">
        <f t="shared" si="16"/>
        <v>0</v>
      </c>
      <c r="W320" s="176">
        <f t="shared" si="16"/>
        <v>0</v>
      </c>
      <c r="X320" s="176">
        <f t="shared" si="16"/>
        <v>0</v>
      </c>
      <c r="Y320" s="176">
        <f t="shared" si="16"/>
        <v>0</v>
      </c>
      <c r="Z320" s="176">
        <f t="shared" si="16"/>
        <v>0</v>
      </c>
      <c r="AA320" s="176">
        <f t="shared" si="16"/>
        <v>0</v>
      </c>
      <c r="AB320" s="176">
        <f t="shared" si="16"/>
        <v>0</v>
      </c>
      <c r="AC320" s="176">
        <f t="shared" si="16"/>
        <v>0</v>
      </c>
      <c r="AD320" s="176">
        <f t="shared" si="16"/>
        <v>0</v>
      </c>
      <c r="AE320" s="176">
        <f t="shared" si="16"/>
        <v>0</v>
      </c>
      <c r="AF320" s="176">
        <f t="shared" si="16"/>
        <v>0</v>
      </c>
      <c r="AG320" s="176">
        <f t="shared" si="16"/>
        <v>0</v>
      </c>
      <c r="AH320" s="176">
        <f t="shared" si="16"/>
        <v>0</v>
      </c>
      <c r="AI320" s="176">
        <f t="shared" si="16"/>
        <v>0</v>
      </c>
      <c r="AJ320" s="176">
        <f t="shared" si="16"/>
        <v>0</v>
      </c>
      <c r="AK320" s="176">
        <f t="shared" si="16"/>
        <v>0</v>
      </c>
      <c r="AL320" s="176">
        <f t="shared" si="16"/>
        <v>0</v>
      </c>
      <c r="AM320" s="176">
        <f t="shared" si="16"/>
        <v>0</v>
      </c>
      <c r="AN320" s="176">
        <f t="shared" si="16"/>
        <v>0</v>
      </c>
      <c r="AO320" s="176">
        <f t="shared" si="16"/>
        <v>0</v>
      </c>
      <c r="AP320" s="176">
        <f t="shared" si="16"/>
        <v>0</v>
      </c>
      <c r="AQ320" s="176">
        <f t="shared" si="16"/>
        <v>0</v>
      </c>
      <c r="AR320" s="176">
        <f t="shared" si="16"/>
        <v>0</v>
      </c>
      <c r="AS320" s="176">
        <f t="shared" si="16"/>
        <v>0</v>
      </c>
      <c r="AT320" s="176">
        <f t="shared" si="16"/>
        <v>0</v>
      </c>
      <c r="AU320" s="176">
        <f t="shared" si="16"/>
        <v>0</v>
      </c>
      <c r="AV320" s="176">
        <f t="shared" si="16"/>
        <v>0</v>
      </c>
      <c r="AW320" s="176">
        <f t="shared" si="16"/>
        <v>0</v>
      </c>
      <c r="AX320" s="176">
        <f t="shared" si="16"/>
        <v>0</v>
      </c>
      <c r="AY320" s="176">
        <f t="shared" si="16"/>
        <v>0</v>
      </c>
      <c r="AZ320" s="176">
        <f t="shared" si="16"/>
        <v>0</v>
      </c>
      <c r="BA320" s="176">
        <f t="shared" si="16"/>
        <v>0</v>
      </c>
      <c r="BB320" s="176">
        <f t="shared" si="16"/>
        <v>0</v>
      </c>
      <c r="BC320" s="176">
        <f t="shared" si="16"/>
        <v>0</v>
      </c>
      <c r="BD320" s="176">
        <f t="shared" si="16"/>
        <v>0</v>
      </c>
      <c r="BE320" s="176">
        <f t="shared" si="16"/>
        <v>0</v>
      </c>
      <c r="BF320" s="176">
        <f t="shared" si="16"/>
        <v>0</v>
      </c>
      <c r="BG320" s="176">
        <f t="shared" si="16"/>
        <v>0</v>
      </c>
      <c r="BH320" s="176">
        <f t="shared" si="16"/>
        <v>0</v>
      </c>
      <c r="BI320" s="176">
        <f t="shared" si="16"/>
        <v>0</v>
      </c>
      <c r="BJ320" s="176">
        <f t="shared" si="16"/>
        <v>0</v>
      </c>
      <c r="BK320" s="176">
        <f t="shared" si="16"/>
        <v>0</v>
      </c>
      <c r="BL320" s="176">
        <f t="shared" si="16"/>
        <v>0</v>
      </c>
      <c r="BM320" s="176">
        <f t="shared" si="16"/>
        <v>0</v>
      </c>
      <c r="BN320" s="176">
        <f t="shared" si="16"/>
        <v>0</v>
      </c>
      <c r="BO320" s="176">
        <f t="shared" si="16"/>
        <v>0</v>
      </c>
      <c r="BP320" s="176">
        <f t="shared" si="16"/>
        <v>0</v>
      </c>
      <c r="BQ320" s="176">
        <f t="shared" ref="BQ320:CY320" si="17">BQ266</f>
        <v>0</v>
      </c>
      <c r="BR320" s="176">
        <f t="shared" si="17"/>
        <v>0</v>
      </c>
      <c r="BS320" s="176">
        <f t="shared" si="17"/>
        <v>0</v>
      </c>
      <c r="BT320" s="176">
        <f t="shared" si="17"/>
        <v>0</v>
      </c>
      <c r="BU320" s="176">
        <f t="shared" si="17"/>
        <v>0</v>
      </c>
      <c r="BV320" s="176">
        <f t="shared" si="17"/>
        <v>0</v>
      </c>
      <c r="BW320" s="176">
        <f t="shared" si="17"/>
        <v>0</v>
      </c>
      <c r="BX320" s="176">
        <f t="shared" si="17"/>
        <v>0</v>
      </c>
      <c r="BY320" s="176">
        <f t="shared" si="17"/>
        <v>0</v>
      </c>
      <c r="BZ320" s="176">
        <f t="shared" si="17"/>
        <v>0</v>
      </c>
      <c r="CA320" s="176">
        <f t="shared" si="17"/>
        <v>0</v>
      </c>
      <c r="CB320" s="176">
        <f t="shared" si="17"/>
        <v>0</v>
      </c>
      <c r="CC320" s="176">
        <f t="shared" si="17"/>
        <v>0</v>
      </c>
      <c r="CD320" s="176">
        <f t="shared" si="17"/>
        <v>0</v>
      </c>
      <c r="CE320" s="176">
        <f t="shared" si="17"/>
        <v>0</v>
      </c>
      <c r="CF320" s="176">
        <f t="shared" si="17"/>
        <v>0</v>
      </c>
      <c r="CG320" s="176">
        <f t="shared" si="17"/>
        <v>0</v>
      </c>
      <c r="CH320" s="176">
        <f t="shared" si="17"/>
        <v>0</v>
      </c>
      <c r="CI320" s="176">
        <f t="shared" si="17"/>
        <v>0</v>
      </c>
      <c r="CJ320" s="176">
        <f t="shared" si="17"/>
        <v>0</v>
      </c>
      <c r="CK320" s="176">
        <f t="shared" si="17"/>
        <v>0</v>
      </c>
      <c r="CL320" s="176">
        <f t="shared" si="17"/>
        <v>0</v>
      </c>
      <c r="CM320" s="176">
        <f t="shared" si="17"/>
        <v>0</v>
      </c>
      <c r="CN320" s="176">
        <f t="shared" si="17"/>
        <v>0</v>
      </c>
      <c r="CO320" s="176">
        <f t="shared" si="17"/>
        <v>0</v>
      </c>
      <c r="CP320" s="176">
        <f t="shared" si="17"/>
        <v>0</v>
      </c>
      <c r="CQ320" s="176">
        <f t="shared" si="17"/>
        <v>0</v>
      </c>
      <c r="CR320" s="176">
        <f t="shared" si="17"/>
        <v>0</v>
      </c>
      <c r="CS320" s="176">
        <f t="shared" si="17"/>
        <v>0</v>
      </c>
      <c r="CT320" s="176">
        <f t="shared" si="17"/>
        <v>0</v>
      </c>
      <c r="CU320" s="176">
        <f t="shared" si="17"/>
        <v>0</v>
      </c>
      <c r="CV320" s="176">
        <f t="shared" si="17"/>
        <v>0</v>
      </c>
      <c r="CW320" s="176">
        <f t="shared" si="17"/>
        <v>0</v>
      </c>
      <c r="CX320" s="176">
        <f t="shared" si="17"/>
        <v>0</v>
      </c>
      <c r="CY320" s="176">
        <f t="shared" si="17"/>
        <v>0</v>
      </c>
    </row>
    <row r="321" spans="1:103" x14ac:dyDescent="0.3">
      <c r="A321" s="584">
        <v>973</v>
      </c>
      <c r="B321" s="176"/>
      <c r="C321" s="176"/>
      <c r="D321" s="176">
        <f>D269</f>
        <v>0</v>
      </c>
      <c r="E321" s="176">
        <f t="shared" ref="E321:BP322" si="18">E269</f>
        <v>0</v>
      </c>
      <c r="F321" s="176">
        <f t="shared" si="18"/>
        <v>0</v>
      </c>
      <c r="G321" s="176">
        <f t="shared" si="18"/>
        <v>0</v>
      </c>
      <c r="H321" s="176">
        <f t="shared" si="18"/>
        <v>0</v>
      </c>
      <c r="I321" s="176">
        <f t="shared" si="18"/>
        <v>0</v>
      </c>
      <c r="J321" s="176">
        <f t="shared" si="18"/>
        <v>0</v>
      </c>
      <c r="K321" s="176">
        <f t="shared" si="18"/>
        <v>0</v>
      </c>
      <c r="L321" s="176">
        <f t="shared" si="18"/>
        <v>0</v>
      </c>
      <c r="M321" s="176">
        <f t="shared" si="18"/>
        <v>1</v>
      </c>
      <c r="N321" s="176">
        <f t="shared" si="18"/>
        <v>0</v>
      </c>
      <c r="O321" s="176">
        <f t="shared" si="18"/>
        <v>0</v>
      </c>
      <c r="P321" s="176">
        <f t="shared" si="18"/>
        <v>0</v>
      </c>
      <c r="Q321" s="176">
        <f t="shared" si="18"/>
        <v>0</v>
      </c>
      <c r="R321" s="176">
        <f t="shared" si="18"/>
        <v>0</v>
      </c>
      <c r="S321" s="176">
        <f t="shared" si="18"/>
        <v>0</v>
      </c>
      <c r="T321" s="176">
        <f t="shared" si="18"/>
        <v>0</v>
      </c>
      <c r="U321" s="176">
        <f t="shared" si="18"/>
        <v>1</v>
      </c>
      <c r="V321" s="176">
        <f t="shared" si="18"/>
        <v>0</v>
      </c>
      <c r="W321" s="176">
        <f t="shared" si="18"/>
        <v>0</v>
      </c>
      <c r="X321" s="176">
        <f t="shared" si="18"/>
        <v>0</v>
      </c>
      <c r="Y321" s="176">
        <f t="shared" si="18"/>
        <v>0</v>
      </c>
      <c r="Z321" s="176">
        <f t="shared" si="18"/>
        <v>0</v>
      </c>
      <c r="AA321" s="176">
        <f t="shared" si="18"/>
        <v>0</v>
      </c>
      <c r="AB321" s="176">
        <f t="shared" si="18"/>
        <v>0</v>
      </c>
      <c r="AC321" s="176">
        <f t="shared" si="18"/>
        <v>0</v>
      </c>
      <c r="AD321" s="176">
        <f t="shared" si="18"/>
        <v>0</v>
      </c>
      <c r="AE321" s="176">
        <f t="shared" si="18"/>
        <v>0</v>
      </c>
      <c r="AF321" s="176">
        <f t="shared" si="18"/>
        <v>0</v>
      </c>
      <c r="AG321" s="176">
        <f t="shared" si="18"/>
        <v>0</v>
      </c>
      <c r="AH321" s="176">
        <f t="shared" si="18"/>
        <v>0</v>
      </c>
      <c r="AI321" s="176">
        <f t="shared" si="18"/>
        <v>0</v>
      </c>
      <c r="AJ321" s="176">
        <f t="shared" si="18"/>
        <v>0</v>
      </c>
      <c r="AK321" s="176">
        <f t="shared" si="18"/>
        <v>0</v>
      </c>
      <c r="AL321" s="176">
        <f t="shared" si="18"/>
        <v>1</v>
      </c>
      <c r="AM321" s="176">
        <f t="shared" si="18"/>
        <v>0</v>
      </c>
      <c r="AN321" s="176">
        <f t="shared" si="18"/>
        <v>0</v>
      </c>
      <c r="AO321" s="176">
        <f t="shared" si="18"/>
        <v>0</v>
      </c>
      <c r="AP321" s="176">
        <f t="shared" si="18"/>
        <v>0</v>
      </c>
      <c r="AQ321" s="176">
        <f t="shared" si="18"/>
        <v>0</v>
      </c>
      <c r="AR321" s="176">
        <f t="shared" si="18"/>
        <v>0</v>
      </c>
      <c r="AS321" s="176">
        <f t="shared" si="18"/>
        <v>0</v>
      </c>
      <c r="AT321" s="176">
        <f t="shared" si="18"/>
        <v>0</v>
      </c>
      <c r="AU321" s="176">
        <f t="shared" si="18"/>
        <v>0</v>
      </c>
      <c r="AV321" s="176">
        <f t="shared" si="18"/>
        <v>0</v>
      </c>
      <c r="AW321" s="176">
        <f t="shared" si="18"/>
        <v>0</v>
      </c>
      <c r="AX321" s="176">
        <f t="shared" si="18"/>
        <v>0</v>
      </c>
      <c r="AY321" s="176">
        <f t="shared" si="18"/>
        <v>0</v>
      </c>
      <c r="AZ321" s="176">
        <f t="shared" si="18"/>
        <v>0</v>
      </c>
      <c r="BA321" s="176">
        <f t="shared" si="18"/>
        <v>0</v>
      </c>
      <c r="BB321" s="176">
        <f t="shared" si="18"/>
        <v>0</v>
      </c>
      <c r="BC321" s="176">
        <f t="shared" si="18"/>
        <v>0</v>
      </c>
      <c r="BD321" s="176">
        <f t="shared" si="18"/>
        <v>0</v>
      </c>
      <c r="BE321" s="176">
        <f t="shared" si="18"/>
        <v>0</v>
      </c>
      <c r="BF321" s="176">
        <f t="shared" si="18"/>
        <v>0</v>
      </c>
      <c r="BG321" s="176">
        <f t="shared" si="18"/>
        <v>0</v>
      </c>
      <c r="BH321" s="176">
        <f t="shared" si="18"/>
        <v>0</v>
      </c>
      <c r="BI321" s="176">
        <f t="shared" si="18"/>
        <v>0</v>
      </c>
      <c r="BJ321" s="176">
        <f t="shared" si="18"/>
        <v>0</v>
      </c>
      <c r="BK321" s="176">
        <f t="shared" si="18"/>
        <v>0</v>
      </c>
      <c r="BL321" s="176">
        <f t="shared" si="18"/>
        <v>0</v>
      </c>
      <c r="BM321" s="176">
        <f t="shared" si="18"/>
        <v>0</v>
      </c>
      <c r="BN321" s="176">
        <f t="shared" si="18"/>
        <v>0</v>
      </c>
      <c r="BO321" s="176">
        <f t="shared" si="18"/>
        <v>0</v>
      </c>
      <c r="BP321" s="176">
        <f t="shared" si="18"/>
        <v>0</v>
      </c>
      <c r="BQ321" s="176">
        <f t="shared" ref="BQ321:CY325" si="19">BQ269</f>
        <v>4</v>
      </c>
      <c r="BR321" s="176">
        <f t="shared" si="19"/>
        <v>0</v>
      </c>
      <c r="BS321" s="176">
        <f t="shared" si="19"/>
        <v>0</v>
      </c>
      <c r="BT321" s="176">
        <f t="shared" si="19"/>
        <v>0</v>
      </c>
      <c r="BU321" s="176">
        <f t="shared" si="19"/>
        <v>0</v>
      </c>
      <c r="BV321" s="176">
        <f t="shared" si="19"/>
        <v>0</v>
      </c>
      <c r="BW321" s="176">
        <f t="shared" si="19"/>
        <v>0</v>
      </c>
      <c r="BX321" s="176">
        <f t="shared" si="19"/>
        <v>0</v>
      </c>
      <c r="BY321" s="176">
        <f t="shared" si="19"/>
        <v>0</v>
      </c>
      <c r="BZ321" s="176">
        <f t="shared" si="19"/>
        <v>0</v>
      </c>
      <c r="CA321" s="176">
        <f t="shared" si="19"/>
        <v>0</v>
      </c>
      <c r="CB321" s="176">
        <f t="shared" si="19"/>
        <v>0</v>
      </c>
      <c r="CC321" s="176">
        <f t="shared" si="19"/>
        <v>0</v>
      </c>
      <c r="CD321" s="176">
        <f t="shared" si="19"/>
        <v>0</v>
      </c>
      <c r="CE321" s="176">
        <f t="shared" si="19"/>
        <v>0</v>
      </c>
      <c r="CF321" s="176">
        <f t="shared" si="19"/>
        <v>0</v>
      </c>
      <c r="CG321" s="176">
        <f t="shared" si="19"/>
        <v>0</v>
      </c>
      <c r="CH321" s="176">
        <f t="shared" si="19"/>
        <v>0</v>
      </c>
      <c r="CI321" s="176">
        <f t="shared" si="19"/>
        <v>0</v>
      </c>
      <c r="CJ321" s="176">
        <f t="shared" si="19"/>
        <v>0</v>
      </c>
      <c r="CK321" s="176">
        <f t="shared" si="19"/>
        <v>0</v>
      </c>
      <c r="CL321" s="176">
        <f t="shared" si="19"/>
        <v>0</v>
      </c>
      <c r="CM321" s="176">
        <f t="shared" si="19"/>
        <v>0</v>
      </c>
      <c r="CN321" s="176">
        <f t="shared" si="19"/>
        <v>0</v>
      </c>
      <c r="CO321" s="176">
        <f t="shared" si="19"/>
        <v>0</v>
      </c>
      <c r="CP321" s="176">
        <f t="shared" si="19"/>
        <v>0</v>
      </c>
      <c r="CQ321" s="176">
        <f t="shared" si="19"/>
        <v>0</v>
      </c>
      <c r="CR321" s="176">
        <f t="shared" si="19"/>
        <v>0</v>
      </c>
      <c r="CS321" s="176">
        <f t="shared" si="19"/>
        <v>1</v>
      </c>
      <c r="CT321" s="176">
        <f t="shared" si="19"/>
        <v>0</v>
      </c>
      <c r="CU321" s="176">
        <f t="shared" si="19"/>
        <v>0</v>
      </c>
      <c r="CV321" s="176">
        <f t="shared" si="19"/>
        <v>0</v>
      </c>
      <c r="CW321" s="176">
        <f t="shared" si="19"/>
        <v>0</v>
      </c>
      <c r="CX321" s="176">
        <f t="shared" si="19"/>
        <v>0</v>
      </c>
      <c r="CY321" s="176">
        <f t="shared" si="19"/>
        <v>0</v>
      </c>
    </row>
    <row r="322" spans="1:103" x14ac:dyDescent="0.3">
      <c r="A322" s="584">
        <v>974</v>
      </c>
      <c r="B322" s="176"/>
      <c r="C322" s="176"/>
      <c r="D322" s="176">
        <f t="shared" ref="D322:S327" si="20">D270</f>
        <v>2</v>
      </c>
      <c r="E322" s="176">
        <f t="shared" si="20"/>
        <v>2</v>
      </c>
      <c r="F322" s="176">
        <f t="shared" si="20"/>
        <v>2</v>
      </c>
      <c r="G322" s="176">
        <f t="shared" si="20"/>
        <v>0</v>
      </c>
      <c r="H322" s="176">
        <f t="shared" si="20"/>
        <v>2</v>
      </c>
      <c r="I322" s="176">
        <f t="shared" si="20"/>
        <v>3</v>
      </c>
      <c r="J322" s="176">
        <f t="shared" si="20"/>
        <v>2</v>
      </c>
      <c r="K322" s="176">
        <f t="shared" si="20"/>
        <v>2</v>
      </c>
      <c r="L322" s="176">
        <f t="shared" si="20"/>
        <v>2</v>
      </c>
      <c r="M322" s="176">
        <f t="shared" si="20"/>
        <v>2</v>
      </c>
      <c r="N322" s="176">
        <f t="shared" si="20"/>
        <v>2</v>
      </c>
      <c r="O322" s="176">
        <f t="shared" si="20"/>
        <v>2</v>
      </c>
      <c r="P322" s="176">
        <f t="shared" si="20"/>
        <v>2</v>
      </c>
      <c r="Q322" s="176">
        <f t="shared" si="20"/>
        <v>3</v>
      </c>
      <c r="R322" s="176">
        <f t="shared" si="20"/>
        <v>2</v>
      </c>
      <c r="S322" s="176">
        <f t="shared" si="20"/>
        <v>2</v>
      </c>
      <c r="T322" s="176">
        <f t="shared" si="18"/>
        <v>0</v>
      </c>
      <c r="U322" s="176">
        <f t="shared" si="18"/>
        <v>2</v>
      </c>
      <c r="V322" s="176">
        <f t="shared" si="18"/>
        <v>2</v>
      </c>
      <c r="W322" s="176">
        <f t="shared" si="18"/>
        <v>0</v>
      </c>
      <c r="X322" s="176">
        <f t="shared" si="18"/>
        <v>2</v>
      </c>
      <c r="Y322" s="176">
        <f t="shared" si="18"/>
        <v>2</v>
      </c>
      <c r="Z322" s="176">
        <f t="shared" si="18"/>
        <v>3</v>
      </c>
      <c r="AA322" s="176">
        <f t="shared" si="18"/>
        <v>2</v>
      </c>
      <c r="AB322" s="176">
        <f t="shared" si="18"/>
        <v>2</v>
      </c>
      <c r="AC322" s="176">
        <f t="shared" si="18"/>
        <v>2</v>
      </c>
      <c r="AD322" s="176">
        <f t="shared" si="18"/>
        <v>2</v>
      </c>
      <c r="AE322" s="176">
        <f t="shared" si="18"/>
        <v>2</v>
      </c>
      <c r="AF322" s="176">
        <f t="shared" si="18"/>
        <v>2</v>
      </c>
      <c r="AG322" s="176">
        <f t="shared" si="18"/>
        <v>2</v>
      </c>
      <c r="AH322" s="176">
        <f t="shared" si="18"/>
        <v>2</v>
      </c>
      <c r="AI322" s="176">
        <f t="shared" si="18"/>
        <v>2</v>
      </c>
      <c r="AJ322" s="176">
        <f t="shared" si="18"/>
        <v>2</v>
      </c>
      <c r="AK322" s="176">
        <f t="shared" si="18"/>
        <v>2</v>
      </c>
      <c r="AL322" s="176">
        <f t="shared" si="18"/>
        <v>2</v>
      </c>
      <c r="AM322" s="176">
        <f t="shared" si="18"/>
        <v>3</v>
      </c>
      <c r="AN322" s="176">
        <f t="shared" si="18"/>
        <v>2</v>
      </c>
      <c r="AO322" s="176">
        <f t="shared" si="18"/>
        <v>2</v>
      </c>
      <c r="AP322" s="176">
        <f t="shared" si="18"/>
        <v>2</v>
      </c>
      <c r="AQ322" s="176">
        <f t="shared" si="18"/>
        <v>2</v>
      </c>
      <c r="AR322" s="176">
        <f t="shared" si="18"/>
        <v>2</v>
      </c>
      <c r="AS322" s="176">
        <f t="shared" si="18"/>
        <v>2</v>
      </c>
      <c r="AT322" s="176">
        <f t="shared" si="18"/>
        <v>2</v>
      </c>
      <c r="AU322" s="176">
        <f t="shared" si="18"/>
        <v>2</v>
      </c>
      <c r="AV322" s="176">
        <f t="shared" si="18"/>
        <v>2</v>
      </c>
      <c r="AW322" s="176">
        <f t="shared" si="18"/>
        <v>2</v>
      </c>
      <c r="AX322" s="176">
        <f t="shared" si="18"/>
        <v>2</v>
      </c>
      <c r="AY322" s="176">
        <f t="shared" si="18"/>
        <v>0</v>
      </c>
      <c r="AZ322" s="176">
        <f t="shared" si="18"/>
        <v>2</v>
      </c>
      <c r="BA322" s="176">
        <f t="shared" si="18"/>
        <v>2</v>
      </c>
      <c r="BB322" s="176">
        <f t="shared" si="18"/>
        <v>2</v>
      </c>
      <c r="BC322" s="176">
        <f t="shared" si="18"/>
        <v>2</v>
      </c>
      <c r="BD322" s="176">
        <f t="shared" si="18"/>
        <v>2</v>
      </c>
      <c r="BE322" s="176">
        <f t="shared" si="18"/>
        <v>2</v>
      </c>
      <c r="BF322" s="176">
        <f t="shared" si="18"/>
        <v>2</v>
      </c>
      <c r="BG322" s="176">
        <f t="shared" si="18"/>
        <v>3</v>
      </c>
      <c r="BH322" s="176">
        <f t="shared" si="18"/>
        <v>2</v>
      </c>
      <c r="BI322" s="176">
        <f t="shared" si="18"/>
        <v>2</v>
      </c>
      <c r="BJ322" s="176">
        <f t="shared" si="18"/>
        <v>2</v>
      </c>
      <c r="BK322" s="176">
        <f t="shared" si="18"/>
        <v>2</v>
      </c>
      <c r="BL322" s="176">
        <f t="shared" si="18"/>
        <v>2</v>
      </c>
      <c r="BM322" s="176">
        <f t="shared" si="18"/>
        <v>2</v>
      </c>
      <c r="BN322" s="176">
        <f t="shared" si="18"/>
        <v>2</v>
      </c>
      <c r="BO322" s="176">
        <f t="shared" si="18"/>
        <v>2</v>
      </c>
      <c r="BP322" s="176">
        <f t="shared" si="18"/>
        <v>2</v>
      </c>
      <c r="BQ322" s="176">
        <f t="shared" si="19"/>
        <v>2</v>
      </c>
      <c r="BR322" s="176">
        <f t="shared" si="19"/>
        <v>2</v>
      </c>
      <c r="BS322" s="176">
        <f t="shared" si="19"/>
        <v>2</v>
      </c>
      <c r="BT322" s="176">
        <f t="shared" si="19"/>
        <v>2</v>
      </c>
      <c r="BU322" s="176">
        <f t="shared" si="19"/>
        <v>2</v>
      </c>
      <c r="BV322" s="176">
        <f t="shared" si="19"/>
        <v>2</v>
      </c>
      <c r="BW322" s="176">
        <f t="shared" si="19"/>
        <v>2</v>
      </c>
      <c r="BX322" s="176">
        <f t="shared" si="19"/>
        <v>2</v>
      </c>
      <c r="BY322" s="176">
        <f t="shared" si="19"/>
        <v>2</v>
      </c>
      <c r="BZ322" s="176">
        <f t="shared" si="19"/>
        <v>2</v>
      </c>
      <c r="CA322" s="176">
        <f t="shared" si="19"/>
        <v>2</v>
      </c>
      <c r="CB322" s="176">
        <f t="shared" si="19"/>
        <v>2</v>
      </c>
      <c r="CC322" s="176">
        <f t="shared" si="19"/>
        <v>2</v>
      </c>
      <c r="CD322" s="176">
        <f t="shared" si="19"/>
        <v>2</v>
      </c>
      <c r="CE322" s="176">
        <f t="shared" si="19"/>
        <v>2</v>
      </c>
      <c r="CF322" s="176">
        <f t="shared" si="19"/>
        <v>2</v>
      </c>
      <c r="CG322" s="176">
        <f t="shared" si="19"/>
        <v>2</v>
      </c>
      <c r="CH322" s="176">
        <f t="shared" si="19"/>
        <v>2</v>
      </c>
      <c r="CI322" s="176">
        <f t="shared" si="19"/>
        <v>2</v>
      </c>
      <c r="CJ322" s="176">
        <f t="shared" si="19"/>
        <v>2</v>
      </c>
      <c r="CK322" s="176">
        <f t="shared" si="19"/>
        <v>2</v>
      </c>
      <c r="CL322" s="176">
        <f t="shared" si="19"/>
        <v>2</v>
      </c>
      <c r="CM322" s="176">
        <f t="shared" si="19"/>
        <v>2</v>
      </c>
      <c r="CN322" s="176">
        <f t="shared" si="19"/>
        <v>2</v>
      </c>
      <c r="CO322" s="176">
        <f t="shared" si="19"/>
        <v>2</v>
      </c>
      <c r="CP322" s="176">
        <f t="shared" si="19"/>
        <v>2</v>
      </c>
      <c r="CQ322" s="176">
        <f t="shared" si="19"/>
        <v>2</v>
      </c>
      <c r="CR322" s="176">
        <f t="shared" si="19"/>
        <v>2</v>
      </c>
      <c r="CS322" s="176">
        <f t="shared" si="19"/>
        <v>2</v>
      </c>
      <c r="CT322" s="176">
        <f t="shared" si="19"/>
        <v>2</v>
      </c>
      <c r="CU322" s="176">
        <f t="shared" si="19"/>
        <v>2</v>
      </c>
      <c r="CV322" s="176">
        <f t="shared" si="19"/>
        <v>2</v>
      </c>
      <c r="CW322" s="176">
        <f t="shared" si="19"/>
        <v>2</v>
      </c>
      <c r="CX322" s="176">
        <f t="shared" si="19"/>
        <v>2</v>
      </c>
      <c r="CY322" s="176">
        <f t="shared" si="19"/>
        <v>2</v>
      </c>
    </row>
    <row r="323" spans="1:103" x14ac:dyDescent="0.3">
      <c r="A323" s="584">
        <v>975</v>
      </c>
      <c r="B323" s="176"/>
      <c r="C323" s="176"/>
      <c r="D323" s="176">
        <f t="shared" si="20"/>
        <v>1</v>
      </c>
      <c r="E323" s="176">
        <f t="shared" ref="E323:BP326" si="21">E271</f>
        <v>2</v>
      </c>
      <c r="F323" s="176">
        <f t="shared" si="21"/>
        <v>1</v>
      </c>
      <c r="G323" s="176">
        <f t="shared" si="21"/>
        <v>0</v>
      </c>
      <c r="H323" s="176">
        <f t="shared" si="21"/>
        <v>1</v>
      </c>
      <c r="I323" s="176">
        <f t="shared" si="21"/>
        <v>2</v>
      </c>
      <c r="J323" s="176">
        <f t="shared" si="21"/>
        <v>2</v>
      </c>
      <c r="K323" s="176">
        <f t="shared" si="21"/>
        <v>1</v>
      </c>
      <c r="L323" s="176">
        <f t="shared" si="21"/>
        <v>1</v>
      </c>
      <c r="M323" s="176">
        <f t="shared" si="21"/>
        <v>1</v>
      </c>
      <c r="N323" s="176">
        <f t="shared" si="21"/>
        <v>1</v>
      </c>
      <c r="O323" s="176">
        <f t="shared" si="21"/>
        <v>1</v>
      </c>
      <c r="P323" s="176">
        <f t="shared" si="21"/>
        <v>2</v>
      </c>
      <c r="Q323" s="176">
        <f t="shared" si="21"/>
        <v>1</v>
      </c>
      <c r="R323" s="176">
        <f t="shared" si="21"/>
        <v>2</v>
      </c>
      <c r="S323" s="176">
        <f t="shared" si="21"/>
        <v>1</v>
      </c>
      <c r="T323" s="176">
        <f t="shared" si="21"/>
        <v>0</v>
      </c>
      <c r="U323" s="176">
        <f t="shared" si="21"/>
        <v>1</v>
      </c>
      <c r="V323" s="176">
        <f t="shared" si="21"/>
        <v>2</v>
      </c>
      <c r="W323" s="176">
        <f t="shared" si="21"/>
        <v>0</v>
      </c>
      <c r="X323" s="176">
        <f t="shared" si="21"/>
        <v>1</v>
      </c>
      <c r="Y323" s="176">
        <f t="shared" si="21"/>
        <v>1</v>
      </c>
      <c r="Z323" s="176">
        <f t="shared" si="21"/>
        <v>2</v>
      </c>
      <c r="AA323" s="176">
        <f t="shared" si="21"/>
        <v>1</v>
      </c>
      <c r="AB323" s="176">
        <f t="shared" si="21"/>
        <v>2</v>
      </c>
      <c r="AC323" s="176">
        <f t="shared" si="21"/>
        <v>1</v>
      </c>
      <c r="AD323" s="176">
        <f t="shared" si="21"/>
        <v>1</v>
      </c>
      <c r="AE323" s="176">
        <f t="shared" si="21"/>
        <v>2</v>
      </c>
      <c r="AF323" s="176">
        <f t="shared" si="21"/>
        <v>1</v>
      </c>
      <c r="AG323" s="176">
        <f t="shared" si="21"/>
        <v>1</v>
      </c>
      <c r="AH323" s="176">
        <f t="shared" si="21"/>
        <v>1</v>
      </c>
      <c r="AI323" s="176">
        <f t="shared" si="21"/>
        <v>1</v>
      </c>
      <c r="AJ323" s="176">
        <f t="shared" si="21"/>
        <v>1</v>
      </c>
      <c r="AK323" s="176">
        <f t="shared" si="21"/>
        <v>1</v>
      </c>
      <c r="AL323" s="176">
        <f t="shared" si="21"/>
        <v>1</v>
      </c>
      <c r="AM323" s="176">
        <f t="shared" si="21"/>
        <v>2</v>
      </c>
      <c r="AN323" s="176">
        <f t="shared" si="21"/>
        <v>1</v>
      </c>
      <c r="AO323" s="176">
        <f t="shared" si="21"/>
        <v>1</v>
      </c>
      <c r="AP323" s="176">
        <f t="shared" si="21"/>
        <v>2</v>
      </c>
      <c r="AQ323" s="176">
        <f t="shared" si="21"/>
        <v>1</v>
      </c>
      <c r="AR323" s="176">
        <f t="shared" si="21"/>
        <v>1</v>
      </c>
      <c r="AS323" s="176">
        <f t="shared" si="21"/>
        <v>1</v>
      </c>
      <c r="AT323" s="176">
        <f t="shared" si="21"/>
        <v>2</v>
      </c>
      <c r="AU323" s="176">
        <f t="shared" si="21"/>
        <v>1</v>
      </c>
      <c r="AV323" s="176">
        <f t="shared" si="21"/>
        <v>1</v>
      </c>
      <c r="AW323" s="176">
        <f t="shared" si="21"/>
        <v>1</v>
      </c>
      <c r="AX323" s="176">
        <f t="shared" si="21"/>
        <v>1</v>
      </c>
      <c r="AY323" s="176">
        <f t="shared" si="21"/>
        <v>0</v>
      </c>
      <c r="AZ323" s="176">
        <f t="shared" si="21"/>
        <v>1</v>
      </c>
      <c r="BA323" s="176">
        <f t="shared" si="21"/>
        <v>2</v>
      </c>
      <c r="BB323" s="176">
        <f t="shared" si="21"/>
        <v>1</v>
      </c>
      <c r="BC323" s="176">
        <f t="shared" si="21"/>
        <v>1</v>
      </c>
      <c r="BD323" s="176">
        <f t="shared" si="21"/>
        <v>2</v>
      </c>
      <c r="BE323" s="176">
        <f t="shared" si="21"/>
        <v>1</v>
      </c>
      <c r="BF323" s="176">
        <f t="shared" si="21"/>
        <v>1</v>
      </c>
      <c r="BG323" s="176">
        <f t="shared" si="21"/>
        <v>2</v>
      </c>
      <c r="BH323" s="176">
        <f t="shared" si="21"/>
        <v>1</v>
      </c>
      <c r="BI323" s="176">
        <f t="shared" si="21"/>
        <v>1</v>
      </c>
      <c r="BJ323" s="176">
        <f t="shared" si="21"/>
        <v>1</v>
      </c>
      <c r="BK323" s="176">
        <f t="shared" si="21"/>
        <v>1</v>
      </c>
      <c r="BL323" s="176">
        <f t="shared" si="21"/>
        <v>2</v>
      </c>
      <c r="BM323" s="176">
        <f t="shared" si="21"/>
        <v>1</v>
      </c>
      <c r="BN323" s="176">
        <f t="shared" si="21"/>
        <v>2</v>
      </c>
      <c r="BO323" s="176">
        <f t="shared" si="21"/>
        <v>2</v>
      </c>
      <c r="BP323" s="176">
        <f t="shared" si="21"/>
        <v>2</v>
      </c>
      <c r="BQ323" s="176">
        <f t="shared" si="19"/>
        <v>1</v>
      </c>
      <c r="BR323" s="176">
        <f t="shared" si="19"/>
        <v>1</v>
      </c>
      <c r="BS323" s="176">
        <f t="shared" si="19"/>
        <v>1</v>
      </c>
      <c r="BT323" s="176">
        <f t="shared" si="19"/>
        <v>2</v>
      </c>
      <c r="BU323" s="176">
        <f t="shared" si="19"/>
        <v>2</v>
      </c>
      <c r="BV323" s="176">
        <f t="shared" si="19"/>
        <v>1</v>
      </c>
      <c r="BW323" s="176">
        <f t="shared" si="19"/>
        <v>1</v>
      </c>
      <c r="BX323" s="176">
        <f t="shared" si="19"/>
        <v>1</v>
      </c>
      <c r="BY323" s="176">
        <f t="shared" si="19"/>
        <v>1</v>
      </c>
      <c r="BZ323" s="176">
        <f t="shared" si="19"/>
        <v>2</v>
      </c>
      <c r="CA323" s="176">
        <f t="shared" si="19"/>
        <v>1</v>
      </c>
      <c r="CB323" s="176">
        <f t="shared" si="19"/>
        <v>1</v>
      </c>
      <c r="CC323" s="176">
        <f t="shared" si="19"/>
        <v>1</v>
      </c>
      <c r="CD323" s="176">
        <f t="shared" si="19"/>
        <v>1</v>
      </c>
      <c r="CE323" s="176">
        <f t="shared" si="19"/>
        <v>1</v>
      </c>
      <c r="CF323" s="176">
        <f t="shared" si="19"/>
        <v>2</v>
      </c>
      <c r="CG323" s="176">
        <f t="shared" si="19"/>
        <v>1</v>
      </c>
      <c r="CH323" s="176">
        <f t="shared" si="19"/>
        <v>1</v>
      </c>
      <c r="CI323" s="176">
        <f t="shared" si="19"/>
        <v>1</v>
      </c>
      <c r="CJ323" s="176">
        <f t="shared" si="19"/>
        <v>1</v>
      </c>
      <c r="CK323" s="176">
        <f t="shared" si="19"/>
        <v>1</v>
      </c>
      <c r="CL323" s="176">
        <f t="shared" si="19"/>
        <v>2</v>
      </c>
      <c r="CM323" s="176">
        <f t="shared" si="19"/>
        <v>1</v>
      </c>
      <c r="CN323" s="176">
        <f t="shared" si="19"/>
        <v>1</v>
      </c>
      <c r="CO323" s="176">
        <f t="shared" si="19"/>
        <v>1</v>
      </c>
      <c r="CP323" s="176">
        <f t="shared" si="19"/>
        <v>1</v>
      </c>
      <c r="CQ323" s="176">
        <f t="shared" si="19"/>
        <v>1</v>
      </c>
      <c r="CR323" s="176">
        <f t="shared" si="19"/>
        <v>1</v>
      </c>
      <c r="CS323" s="176">
        <f t="shared" si="19"/>
        <v>1</v>
      </c>
      <c r="CT323" s="176">
        <f t="shared" si="19"/>
        <v>2</v>
      </c>
      <c r="CU323" s="176">
        <f t="shared" si="19"/>
        <v>1</v>
      </c>
      <c r="CV323" s="176">
        <f t="shared" si="19"/>
        <v>2</v>
      </c>
      <c r="CW323" s="176">
        <f t="shared" si="19"/>
        <v>2</v>
      </c>
      <c r="CX323" s="176">
        <f t="shared" si="19"/>
        <v>1</v>
      </c>
      <c r="CY323" s="176">
        <f t="shared" si="19"/>
        <v>1</v>
      </c>
    </row>
    <row r="324" spans="1:103" x14ac:dyDescent="0.3">
      <c r="A324" s="584">
        <v>976</v>
      </c>
      <c r="B324" s="176"/>
      <c r="C324" s="176"/>
      <c r="D324" s="176">
        <f t="shared" si="20"/>
        <v>1</v>
      </c>
      <c r="E324" s="176">
        <f t="shared" si="21"/>
        <v>3</v>
      </c>
      <c r="F324" s="176">
        <f t="shared" si="21"/>
        <v>1</v>
      </c>
      <c r="G324" s="176">
        <f t="shared" si="21"/>
        <v>0</v>
      </c>
      <c r="H324" s="176">
        <f t="shared" si="21"/>
        <v>1</v>
      </c>
      <c r="I324" s="176">
        <f t="shared" si="21"/>
        <v>3</v>
      </c>
      <c r="J324" s="176">
        <f t="shared" si="21"/>
        <v>3</v>
      </c>
      <c r="K324" s="176">
        <f t="shared" si="21"/>
        <v>1</v>
      </c>
      <c r="L324" s="176">
        <f t="shared" si="21"/>
        <v>1</v>
      </c>
      <c r="M324" s="176">
        <f t="shared" si="21"/>
        <v>1</v>
      </c>
      <c r="N324" s="176">
        <f t="shared" si="21"/>
        <v>1</v>
      </c>
      <c r="O324" s="176">
        <f t="shared" si="21"/>
        <v>1</v>
      </c>
      <c r="P324" s="176">
        <f t="shared" si="21"/>
        <v>3</v>
      </c>
      <c r="Q324" s="176">
        <f t="shared" si="21"/>
        <v>1</v>
      </c>
      <c r="R324" s="176">
        <f t="shared" si="21"/>
        <v>3</v>
      </c>
      <c r="S324" s="176">
        <f t="shared" si="21"/>
        <v>1</v>
      </c>
      <c r="T324" s="176">
        <f t="shared" si="21"/>
        <v>0</v>
      </c>
      <c r="U324" s="176">
        <f t="shared" si="21"/>
        <v>1</v>
      </c>
      <c r="V324" s="176">
        <f t="shared" si="21"/>
        <v>3</v>
      </c>
      <c r="W324" s="176">
        <f t="shared" si="21"/>
        <v>0</v>
      </c>
      <c r="X324" s="176">
        <f t="shared" si="21"/>
        <v>1</v>
      </c>
      <c r="Y324" s="176">
        <f t="shared" si="21"/>
        <v>1</v>
      </c>
      <c r="Z324" s="176">
        <f t="shared" si="21"/>
        <v>3</v>
      </c>
      <c r="AA324" s="176">
        <f t="shared" si="21"/>
        <v>1</v>
      </c>
      <c r="AB324" s="176">
        <f t="shared" si="21"/>
        <v>3</v>
      </c>
      <c r="AC324" s="176">
        <f t="shared" si="21"/>
        <v>1</v>
      </c>
      <c r="AD324" s="176">
        <f t="shared" si="21"/>
        <v>1</v>
      </c>
      <c r="AE324" s="176">
        <f t="shared" si="21"/>
        <v>3</v>
      </c>
      <c r="AF324" s="176">
        <f t="shared" si="21"/>
        <v>1</v>
      </c>
      <c r="AG324" s="176">
        <f t="shared" si="21"/>
        <v>1</v>
      </c>
      <c r="AH324" s="176">
        <f t="shared" si="21"/>
        <v>1</v>
      </c>
      <c r="AI324" s="176">
        <f t="shared" si="21"/>
        <v>1</v>
      </c>
      <c r="AJ324" s="176">
        <f t="shared" si="21"/>
        <v>1</v>
      </c>
      <c r="AK324" s="176">
        <f t="shared" si="21"/>
        <v>1</v>
      </c>
      <c r="AL324" s="176">
        <f t="shared" si="21"/>
        <v>1</v>
      </c>
      <c r="AM324" s="176">
        <f t="shared" si="21"/>
        <v>3</v>
      </c>
      <c r="AN324" s="176">
        <f t="shared" si="21"/>
        <v>1</v>
      </c>
      <c r="AO324" s="176">
        <f t="shared" si="21"/>
        <v>1</v>
      </c>
      <c r="AP324" s="176">
        <f t="shared" si="21"/>
        <v>3</v>
      </c>
      <c r="AQ324" s="176">
        <f t="shared" si="21"/>
        <v>1</v>
      </c>
      <c r="AR324" s="176">
        <f t="shared" si="21"/>
        <v>1</v>
      </c>
      <c r="AS324" s="176">
        <f t="shared" si="21"/>
        <v>1</v>
      </c>
      <c r="AT324" s="176">
        <f t="shared" si="21"/>
        <v>3</v>
      </c>
      <c r="AU324" s="176">
        <f t="shared" si="21"/>
        <v>1</v>
      </c>
      <c r="AV324" s="176">
        <f t="shared" si="21"/>
        <v>1</v>
      </c>
      <c r="AW324" s="176">
        <f t="shared" si="21"/>
        <v>1</v>
      </c>
      <c r="AX324" s="176">
        <f t="shared" si="21"/>
        <v>1</v>
      </c>
      <c r="AY324" s="176">
        <f t="shared" si="21"/>
        <v>0</v>
      </c>
      <c r="AZ324" s="176">
        <f t="shared" si="21"/>
        <v>1</v>
      </c>
      <c r="BA324" s="176">
        <f t="shared" si="21"/>
        <v>3</v>
      </c>
      <c r="BB324" s="176">
        <f t="shared" si="21"/>
        <v>1</v>
      </c>
      <c r="BC324" s="176">
        <f t="shared" si="21"/>
        <v>1</v>
      </c>
      <c r="BD324" s="176">
        <f t="shared" si="21"/>
        <v>3</v>
      </c>
      <c r="BE324" s="176">
        <f t="shared" si="21"/>
        <v>1</v>
      </c>
      <c r="BF324" s="176">
        <f t="shared" si="21"/>
        <v>1</v>
      </c>
      <c r="BG324" s="176">
        <f t="shared" si="21"/>
        <v>3</v>
      </c>
      <c r="BH324" s="176">
        <f t="shared" si="21"/>
        <v>1</v>
      </c>
      <c r="BI324" s="176">
        <f t="shared" si="21"/>
        <v>1</v>
      </c>
      <c r="BJ324" s="176">
        <f t="shared" si="21"/>
        <v>1</v>
      </c>
      <c r="BK324" s="176">
        <f t="shared" si="21"/>
        <v>1</v>
      </c>
      <c r="BL324" s="176">
        <f t="shared" si="21"/>
        <v>3</v>
      </c>
      <c r="BM324" s="176">
        <f t="shared" si="21"/>
        <v>1</v>
      </c>
      <c r="BN324" s="176">
        <f t="shared" si="21"/>
        <v>3</v>
      </c>
      <c r="BO324" s="176">
        <f t="shared" si="21"/>
        <v>3</v>
      </c>
      <c r="BP324" s="176">
        <f t="shared" si="21"/>
        <v>3</v>
      </c>
      <c r="BQ324" s="176">
        <f t="shared" si="19"/>
        <v>1</v>
      </c>
      <c r="BR324" s="176">
        <f t="shared" si="19"/>
        <v>1</v>
      </c>
      <c r="BS324" s="176">
        <f t="shared" si="19"/>
        <v>1</v>
      </c>
      <c r="BT324" s="176">
        <f t="shared" si="19"/>
        <v>3</v>
      </c>
      <c r="BU324" s="176">
        <f t="shared" si="19"/>
        <v>3</v>
      </c>
      <c r="BV324" s="176">
        <f t="shared" si="19"/>
        <v>1</v>
      </c>
      <c r="BW324" s="176">
        <f t="shared" si="19"/>
        <v>1</v>
      </c>
      <c r="BX324" s="176">
        <f t="shared" si="19"/>
        <v>1</v>
      </c>
      <c r="BY324" s="176">
        <f t="shared" si="19"/>
        <v>1</v>
      </c>
      <c r="BZ324" s="176">
        <f t="shared" si="19"/>
        <v>3</v>
      </c>
      <c r="CA324" s="176">
        <f t="shared" si="19"/>
        <v>1</v>
      </c>
      <c r="CB324" s="176">
        <f t="shared" si="19"/>
        <v>1</v>
      </c>
      <c r="CC324" s="176">
        <f t="shared" si="19"/>
        <v>1</v>
      </c>
      <c r="CD324" s="176">
        <f t="shared" si="19"/>
        <v>1</v>
      </c>
      <c r="CE324" s="176">
        <f t="shared" si="19"/>
        <v>1</v>
      </c>
      <c r="CF324" s="176">
        <f t="shared" si="19"/>
        <v>3</v>
      </c>
      <c r="CG324" s="176">
        <f t="shared" si="19"/>
        <v>1</v>
      </c>
      <c r="CH324" s="176">
        <f t="shared" si="19"/>
        <v>1</v>
      </c>
      <c r="CI324" s="176">
        <f t="shared" si="19"/>
        <v>1</v>
      </c>
      <c r="CJ324" s="176">
        <f t="shared" si="19"/>
        <v>1</v>
      </c>
      <c r="CK324" s="176">
        <f t="shared" si="19"/>
        <v>1</v>
      </c>
      <c r="CL324" s="176">
        <f t="shared" si="19"/>
        <v>3</v>
      </c>
      <c r="CM324" s="176">
        <f t="shared" si="19"/>
        <v>1</v>
      </c>
      <c r="CN324" s="176">
        <f t="shared" si="19"/>
        <v>1</v>
      </c>
      <c r="CO324" s="176">
        <f t="shared" si="19"/>
        <v>1</v>
      </c>
      <c r="CP324" s="176">
        <f t="shared" si="19"/>
        <v>1</v>
      </c>
      <c r="CQ324" s="176">
        <f t="shared" si="19"/>
        <v>1</v>
      </c>
      <c r="CR324" s="176">
        <f t="shared" si="19"/>
        <v>1</v>
      </c>
      <c r="CS324" s="176">
        <f t="shared" si="19"/>
        <v>1</v>
      </c>
      <c r="CT324" s="176">
        <f t="shared" si="19"/>
        <v>3</v>
      </c>
      <c r="CU324" s="176">
        <f t="shared" si="19"/>
        <v>1</v>
      </c>
      <c r="CV324" s="176">
        <f t="shared" si="19"/>
        <v>3</v>
      </c>
      <c r="CW324" s="176">
        <f t="shared" si="19"/>
        <v>3</v>
      </c>
      <c r="CX324" s="176">
        <f t="shared" si="19"/>
        <v>1</v>
      </c>
      <c r="CY324" s="176">
        <f t="shared" si="19"/>
        <v>1</v>
      </c>
    </row>
    <row r="325" spans="1:103" x14ac:dyDescent="0.3">
      <c r="A325" s="584">
        <v>977</v>
      </c>
      <c r="B325" s="176"/>
      <c r="C325" s="176"/>
      <c r="D325" s="176">
        <f t="shared" si="20"/>
        <v>1</v>
      </c>
      <c r="E325" s="176">
        <f t="shared" si="21"/>
        <v>1</v>
      </c>
      <c r="F325" s="176">
        <f t="shared" si="21"/>
        <v>1</v>
      </c>
      <c r="G325" s="176">
        <f t="shared" si="21"/>
        <v>0</v>
      </c>
      <c r="H325" s="176">
        <f t="shared" si="21"/>
        <v>1</v>
      </c>
      <c r="I325" s="176">
        <f t="shared" si="21"/>
        <v>1</v>
      </c>
      <c r="J325" s="176">
        <f t="shared" si="21"/>
        <v>1</v>
      </c>
      <c r="K325" s="176">
        <f t="shared" si="21"/>
        <v>1</v>
      </c>
      <c r="L325" s="176">
        <f t="shared" si="21"/>
        <v>1</v>
      </c>
      <c r="M325" s="176">
        <f t="shared" si="21"/>
        <v>1</v>
      </c>
      <c r="N325" s="176">
        <f t="shared" si="21"/>
        <v>1</v>
      </c>
      <c r="O325" s="176">
        <f t="shared" si="21"/>
        <v>1</v>
      </c>
      <c r="P325" s="176">
        <f t="shared" si="21"/>
        <v>1</v>
      </c>
      <c r="Q325" s="176">
        <f t="shared" si="21"/>
        <v>1</v>
      </c>
      <c r="R325" s="176">
        <f t="shared" si="21"/>
        <v>1</v>
      </c>
      <c r="S325" s="176">
        <f t="shared" si="21"/>
        <v>1</v>
      </c>
      <c r="T325" s="176">
        <f t="shared" si="21"/>
        <v>0</v>
      </c>
      <c r="U325" s="176">
        <f t="shared" si="21"/>
        <v>1</v>
      </c>
      <c r="V325" s="176">
        <f t="shared" si="21"/>
        <v>1</v>
      </c>
      <c r="W325" s="176">
        <f t="shared" si="21"/>
        <v>0</v>
      </c>
      <c r="X325" s="176">
        <f t="shared" si="21"/>
        <v>1</v>
      </c>
      <c r="Y325" s="176">
        <f t="shared" si="21"/>
        <v>1</v>
      </c>
      <c r="Z325" s="176">
        <f t="shared" si="21"/>
        <v>1</v>
      </c>
      <c r="AA325" s="176">
        <f t="shared" si="21"/>
        <v>1</v>
      </c>
      <c r="AB325" s="176">
        <f t="shared" si="21"/>
        <v>1</v>
      </c>
      <c r="AC325" s="176">
        <f t="shared" si="21"/>
        <v>1</v>
      </c>
      <c r="AD325" s="176">
        <f t="shared" si="21"/>
        <v>1</v>
      </c>
      <c r="AE325" s="176">
        <f t="shared" si="21"/>
        <v>1</v>
      </c>
      <c r="AF325" s="176">
        <f t="shared" si="21"/>
        <v>1</v>
      </c>
      <c r="AG325" s="176">
        <f t="shared" si="21"/>
        <v>1</v>
      </c>
      <c r="AH325" s="176">
        <f t="shared" si="21"/>
        <v>1</v>
      </c>
      <c r="AI325" s="176">
        <f t="shared" si="21"/>
        <v>1</v>
      </c>
      <c r="AJ325" s="176">
        <f t="shared" si="21"/>
        <v>2</v>
      </c>
      <c r="AK325" s="176">
        <f t="shared" si="21"/>
        <v>1</v>
      </c>
      <c r="AL325" s="176">
        <f t="shared" si="21"/>
        <v>1</v>
      </c>
      <c r="AM325" s="176">
        <f t="shared" si="21"/>
        <v>1</v>
      </c>
      <c r="AN325" s="176">
        <f t="shared" si="21"/>
        <v>1</v>
      </c>
      <c r="AO325" s="176">
        <f t="shared" si="21"/>
        <v>1</v>
      </c>
      <c r="AP325" s="176">
        <f t="shared" si="21"/>
        <v>1</v>
      </c>
      <c r="AQ325" s="176">
        <f t="shared" si="21"/>
        <v>1</v>
      </c>
      <c r="AR325" s="176">
        <f t="shared" si="21"/>
        <v>1</v>
      </c>
      <c r="AS325" s="176">
        <f t="shared" si="21"/>
        <v>1</v>
      </c>
      <c r="AT325" s="176">
        <f t="shared" si="21"/>
        <v>1</v>
      </c>
      <c r="AU325" s="176">
        <f t="shared" si="21"/>
        <v>1</v>
      </c>
      <c r="AV325" s="176">
        <f t="shared" si="21"/>
        <v>1</v>
      </c>
      <c r="AW325" s="176">
        <f t="shared" si="21"/>
        <v>1</v>
      </c>
      <c r="AX325" s="176">
        <f t="shared" si="21"/>
        <v>1</v>
      </c>
      <c r="AY325" s="176">
        <f t="shared" si="21"/>
        <v>0</v>
      </c>
      <c r="AZ325" s="176">
        <f t="shared" si="21"/>
        <v>1</v>
      </c>
      <c r="BA325" s="176">
        <f t="shared" si="21"/>
        <v>1</v>
      </c>
      <c r="BB325" s="176">
        <f t="shared" si="21"/>
        <v>1</v>
      </c>
      <c r="BC325" s="176">
        <f t="shared" si="21"/>
        <v>1</v>
      </c>
      <c r="BD325" s="176">
        <f t="shared" si="21"/>
        <v>1</v>
      </c>
      <c r="BE325" s="176">
        <f t="shared" si="21"/>
        <v>1</v>
      </c>
      <c r="BF325" s="176">
        <f t="shared" si="21"/>
        <v>1</v>
      </c>
      <c r="BG325" s="176">
        <f t="shared" si="21"/>
        <v>1</v>
      </c>
      <c r="BH325" s="176">
        <f t="shared" si="21"/>
        <v>1</v>
      </c>
      <c r="BI325" s="176">
        <f t="shared" si="21"/>
        <v>1</v>
      </c>
      <c r="BJ325" s="176">
        <f t="shared" si="21"/>
        <v>1</v>
      </c>
      <c r="BK325" s="176">
        <f t="shared" si="21"/>
        <v>1</v>
      </c>
      <c r="BL325" s="176">
        <f t="shared" si="21"/>
        <v>1</v>
      </c>
      <c r="BM325" s="176">
        <f t="shared" si="21"/>
        <v>1</v>
      </c>
      <c r="BN325" s="176">
        <f t="shared" si="21"/>
        <v>1</v>
      </c>
      <c r="BO325" s="176">
        <f t="shared" si="21"/>
        <v>1</v>
      </c>
      <c r="BP325" s="176">
        <f t="shared" si="21"/>
        <v>1</v>
      </c>
      <c r="BQ325" s="176">
        <f t="shared" si="19"/>
        <v>2</v>
      </c>
      <c r="BR325" s="176">
        <f t="shared" si="19"/>
        <v>1</v>
      </c>
      <c r="BS325" s="176">
        <f t="shared" si="19"/>
        <v>1</v>
      </c>
      <c r="BT325" s="176">
        <f t="shared" si="19"/>
        <v>1</v>
      </c>
      <c r="BU325" s="176">
        <f t="shared" si="19"/>
        <v>1</v>
      </c>
      <c r="BV325" s="176">
        <f t="shared" si="19"/>
        <v>2</v>
      </c>
      <c r="BW325" s="176">
        <f t="shared" si="19"/>
        <v>1</v>
      </c>
      <c r="BX325" s="176">
        <f t="shared" si="19"/>
        <v>1</v>
      </c>
      <c r="BY325" s="176">
        <f t="shared" si="19"/>
        <v>1</v>
      </c>
      <c r="BZ325" s="176">
        <f t="shared" si="19"/>
        <v>1</v>
      </c>
      <c r="CA325" s="176">
        <f t="shared" si="19"/>
        <v>1</v>
      </c>
      <c r="CB325" s="176">
        <f t="shared" si="19"/>
        <v>1</v>
      </c>
      <c r="CC325" s="176">
        <f t="shared" si="19"/>
        <v>1</v>
      </c>
      <c r="CD325" s="176">
        <f t="shared" si="19"/>
        <v>1</v>
      </c>
      <c r="CE325" s="176">
        <f t="shared" si="19"/>
        <v>1</v>
      </c>
      <c r="CF325" s="176">
        <f t="shared" si="19"/>
        <v>1</v>
      </c>
      <c r="CG325" s="176">
        <f t="shared" si="19"/>
        <v>1</v>
      </c>
      <c r="CH325" s="176">
        <f t="shared" si="19"/>
        <v>1</v>
      </c>
      <c r="CI325" s="176">
        <f t="shared" si="19"/>
        <v>1</v>
      </c>
      <c r="CJ325" s="176">
        <f t="shared" si="19"/>
        <v>1</v>
      </c>
      <c r="CK325" s="176">
        <f t="shared" si="19"/>
        <v>1</v>
      </c>
      <c r="CL325" s="176">
        <f t="shared" si="19"/>
        <v>1</v>
      </c>
      <c r="CM325" s="176">
        <f t="shared" si="19"/>
        <v>1</v>
      </c>
      <c r="CN325" s="176">
        <f t="shared" si="19"/>
        <v>1</v>
      </c>
      <c r="CO325" s="176">
        <f t="shared" si="19"/>
        <v>1</v>
      </c>
      <c r="CP325" s="176">
        <f t="shared" si="19"/>
        <v>1</v>
      </c>
      <c r="CQ325" s="176">
        <f t="shared" si="19"/>
        <v>1</v>
      </c>
      <c r="CR325" s="176">
        <f t="shared" si="19"/>
        <v>2</v>
      </c>
      <c r="CS325" s="176">
        <f t="shared" si="19"/>
        <v>1</v>
      </c>
      <c r="CT325" s="176">
        <f t="shared" si="19"/>
        <v>1</v>
      </c>
      <c r="CU325" s="176">
        <f t="shared" si="19"/>
        <v>1</v>
      </c>
      <c r="CV325" s="176">
        <f t="shared" si="19"/>
        <v>1</v>
      </c>
      <c r="CW325" s="176">
        <f t="shared" si="19"/>
        <v>1</v>
      </c>
      <c r="CX325" s="176">
        <f t="shared" si="19"/>
        <v>1</v>
      </c>
      <c r="CY325" s="176">
        <f t="shared" si="19"/>
        <v>1</v>
      </c>
    </row>
    <row r="326" spans="1:103" x14ac:dyDescent="0.3">
      <c r="A326" s="584">
        <v>978</v>
      </c>
      <c r="B326" s="176"/>
      <c r="C326" s="176"/>
      <c r="D326" s="176">
        <f t="shared" si="20"/>
        <v>2</v>
      </c>
      <c r="E326" s="176">
        <f t="shared" si="21"/>
        <v>2</v>
      </c>
      <c r="F326" s="176">
        <f t="shared" si="21"/>
        <v>1</v>
      </c>
      <c r="G326" s="176">
        <f t="shared" si="21"/>
        <v>0</v>
      </c>
      <c r="H326" s="176">
        <f t="shared" si="21"/>
        <v>2</v>
      </c>
      <c r="I326" s="176">
        <f t="shared" si="21"/>
        <v>2</v>
      </c>
      <c r="J326" s="176">
        <f t="shared" si="21"/>
        <v>2</v>
      </c>
      <c r="K326" s="176">
        <f t="shared" si="21"/>
        <v>2</v>
      </c>
      <c r="L326" s="176">
        <f t="shared" si="21"/>
        <v>1</v>
      </c>
      <c r="M326" s="176">
        <f t="shared" si="21"/>
        <v>2</v>
      </c>
      <c r="N326" s="176">
        <f t="shared" si="21"/>
        <v>2</v>
      </c>
      <c r="O326" s="176">
        <f t="shared" si="21"/>
        <v>2</v>
      </c>
      <c r="P326" s="176">
        <f t="shared" si="21"/>
        <v>2</v>
      </c>
      <c r="Q326" s="176">
        <f t="shared" si="21"/>
        <v>2</v>
      </c>
      <c r="R326" s="176">
        <f t="shared" si="21"/>
        <v>2</v>
      </c>
      <c r="S326" s="176">
        <f t="shared" si="21"/>
        <v>2</v>
      </c>
      <c r="T326" s="176">
        <f t="shared" si="21"/>
        <v>0</v>
      </c>
      <c r="U326" s="176">
        <f t="shared" si="21"/>
        <v>2</v>
      </c>
      <c r="V326" s="176">
        <f t="shared" si="21"/>
        <v>2</v>
      </c>
      <c r="W326" s="176">
        <f t="shared" si="21"/>
        <v>0</v>
      </c>
      <c r="X326" s="176">
        <f t="shared" si="21"/>
        <v>2</v>
      </c>
      <c r="Y326" s="176">
        <f t="shared" si="21"/>
        <v>1</v>
      </c>
      <c r="Z326" s="176">
        <f t="shared" si="21"/>
        <v>2</v>
      </c>
      <c r="AA326" s="176">
        <f t="shared" si="21"/>
        <v>2</v>
      </c>
      <c r="AB326" s="176">
        <f t="shared" si="21"/>
        <v>2</v>
      </c>
      <c r="AC326" s="176">
        <f t="shared" si="21"/>
        <v>1</v>
      </c>
      <c r="AD326" s="176">
        <f t="shared" si="21"/>
        <v>2</v>
      </c>
      <c r="AE326" s="176">
        <f t="shared" si="21"/>
        <v>2</v>
      </c>
      <c r="AF326" s="176">
        <f t="shared" si="21"/>
        <v>2</v>
      </c>
      <c r="AG326" s="176">
        <f t="shared" si="21"/>
        <v>1</v>
      </c>
      <c r="AH326" s="176">
        <f t="shared" si="21"/>
        <v>2</v>
      </c>
      <c r="AI326" s="176">
        <f t="shared" si="21"/>
        <v>2</v>
      </c>
      <c r="AJ326" s="176">
        <f t="shared" si="21"/>
        <v>2</v>
      </c>
      <c r="AK326" s="176">
        <f t="shared" si="21"/>
        <v>1</v>
      </c>
      <c r="AL326" s="176">
        <f t="shared" si="21"/>
        <v>2</v>
      </c>
      <c r="AM326" s="176">
        <f t="shared" si="21"/>
        <v>2</v>
      </c>
      <c r="AN326" s="176">
        <f t="shared" si="21"/>
        <v>2</v>
      </c>
      <c r="AO326" s="176">
        <f t="shared" si="21"/>
        <v>2</v>
      </c>
      <c r="AP326" s="176">
        <f t="shared" si="21"/>
        <v>2</v>
      </c>
      <c r="AQ326" s="176">
        <f t="shared" si="21"/>
        <v>2</v>
      </c>
      <c r="AR326" s="176">
        <f t="shared" si="21"/>
        <v>2</v>
      </c>
      <c r="AS326" s="176">
        <f t="shared" si="21"/>
        <v>1</v>
      </c>
      <c r="AT326" s="176">
        <f t="shared" si="21"/>
        <v>2</v>
      </c>
      <c r="AU326" s="176">
        <f t="shared" si="21"/>
        <v>2</v>
      </c>
      <c r="AV326" s="176">
        <f t="shared" si="21"/>
        <v>1</v>
      </c>
      <c r="AW326" s="176">
        <f t="shared" si="21"/>
        <v>2</v>
      </c>
      <c r="AX326" s="176">
        <f t="shared" si="21"/>
        <v>2</v>
      </c>
      <c r="AY326" s="176">
        <f t="shared" si="21"/>
        <v>0</v>
      </c>
      <c r="AZ326" s="176">
        <f t="shared" si="21"/>
        <v>1</v>
      </c>
      <c r="BA326" s="176">
        <f t="shared" si="21"/>
        <v>2</v>
      </c>
      <c r="BB326" s="176">
        <f t="shared" si="21"/>
        <v>2</v>
      </c>
      <c r="BC326" s="176">
        <f t="shared" si="21"/>
        <v>2</v>
      </c>
      <c r="BD326" s="176">
        <f t="shared" si="21"/>
        <v>2</v>
      </c>
      <c r="BE326" s="176">
        <f t="shared" si="21"/>
        <v>2</v>
      </c>
      <c r="BF326" s="176">
        <f t="shared" si="21"/>
        <v>2</v>
      </c>
      <c r="BG326" s="176">
        <f t="shared" si="21"/>
        <v>2</v>
      </c>
      <c r="BH326" s="176">
        <f t="shared" si="21"/>
        <v>2</v>
      </c>
      <c r="BI326" s="176">
        <f t="shared" si="21"/>
        <v>2</v>
      </c>
      <c r="BJ326" s="176">
        <f t="shared" si="21"/>
        <v>2</v>
      </c>
      <c r="BK326" s="176">
        <f t="shared" si="21"/>
        <v>2</v>
      </c>
      <c r="BL326" s="176">
        <f t="shared" si="21"/>
        <v>2</v>
      </c>
      <c r="BM326" s="176">
        <f t="shared" si="21"/>
        <v>2</v>
      </c>
      <c r="BN326" s="176">
        <f t="shared" si="21"/>
        <v>2</v>
      </c>
      <c r="BO326" s="176">
        <f t="shared" si="21"/>
        <v>2</v>
      </c>
      <c r="BP326" s="176">
        <f t="shared" ref="BP326:CY327" si="22">BP274</f>
        <v>2</v>
      </c>
      <c r="BQ326" s="176">
        <f t="shared" si="22"/>
        <v>1</v>
      </c>
      <c r="BR326" s="176">
        <f t="shared" si="22"/>
        <v>1</v>
      </c>
      <c r="BS326" s="176">
        <f t="shared" si="22"/>
        <v>2</v>
      </c>
      <c r="BT326" s="176">
        <f t="shared" si="22"/>
        <v>2</v>
      </c>
      <c r="BU326" s="176">
        <f t="shared" si="22"/>
        <v>2</v>
      </c>
      <c r="BV326" s="176">
        <f t="shared" si="22"/>
        <v>2</v>
      </c>
      <c r="BW326" s="176">
        <f t="shared" si="22"/>
        <v>2</v>
      </c>
      <c r="BX326" s="176">
        <f t="shared" si="22"/>
        <v>1</v>
      </c>
      <c r="BY326" s="176">
        <f t="shared" si="22"/>
        <v>1</v>
      </c>
      <c r="BZ326" s="176">
        <f t="shared" si="22"/>
        <v>2</v>
      </c>
      <c r="CA326" s="176">
        <f t="shared" si="22"/>
        <v>2</v>
      </c>
      <c r="CB326" s="176">
        <f t="shared" si="22"/>
        <v>2</v>
      </c>
      <c r="CC326" s="176">
        <f t="shared" si="22"/>
        <v>2</v>
      </c>
      <c r="CD326" s="176">
        <f t="shared" si="22"/>
        <v>2</v>
      </c>
      <c r="CE326" s="176">
        <f t="shared" si="22"/>
        <v>1</v>
      </c>
      <c r="CF326" s="176">
        <f t="shared" si="22"/>
        <v>2</v>
      </c>
      <c r="CG326" s="176">
        <f t="shared" si="22"/>
        <v>2</v>
      </c>
      <c r="CH326" s="176">
        <f t="shared" si="22"/>
        <v>2</v>
      </c>
      <c r="CI326" s="176">
        <f t="shared" si="22"/>
        <v>2</v>
      </c>
      <c r="CJ326" s="176">
        <f t="shared" si="22"/>
        <v>2</v>
      </c>
      <c r="CK326" s="176">
        <f t="shared" si="22"/>
        <v>2</v>
      </c>
      <c r="CL326" s="176">
        <f t="shared" si="22"/>
        <v>2</v>
      </c>
      <c r="CM326" s="176">
        <f t="shared" si="22"/>
        <v>1</v>
      </c>
      <c r="CN326" s="176">
        <f t="shared" si="22"/>
        <v>1</v>
      </c>
      <c r="CO326" s="176">
        <f t="shared" si="22"/>
        <v>1</v>
      </c>
      <c r="CP326" s="176">
        <f t="shared" si="22"/>
        <v>2</v>
      </c>
      <c r="CQ326" s="176">
        <f t="shared" si="22"/>
        <v>1</v>
      </c>
      <c r="CR326" s="176">
        <f t="shared" si="22"/>
        <v>1</v>
      </c>
      <c r="CS326" s="176">
        <f t="shared" si="22"/>
        <v>1</v>
      </c>
      <c r="CT326" s="176">
        <f t="shared" si="22"/>
        <v>2</v>
      </c>
      <c r="CU326" s="176">
        <f t="shared" si="22"/>
        <v>2</v>
      </c>
      <c r="CV326" s="176">
        <f t="shared" si="22"/>
        <v>2</v>
      </c>
      <c r="CW326" s="176">
        <f t="shared" si="22"/>
        <v>2</v>
      </c>
      <c r="CX326" s="176">
        <f t="shared" si="22"/>
        <v>2</v>
      </c>
      <c r="CY326" s="176">
        <f t="shared" si="22"/>
        <v>1</v>
      </c>
    </row>
    <row r="327" spans="1:103" x14ac:dyDescent="0.3">
      <c r="A327" s="584">
        <v>979</v>
      </c>
      <c r="B327" s="176"/>
      <c r="C327" s="176"/>
      <c r="D327" s="176">
        <f t="shared" si="20"/>
        <v>2</v>
      </c>
      <c r="E327" s="176">
        <f t="shared" ref="E327:BP327" si="23">E275</f>
        <v>1</v>
      </c>
      <c r="F327" s="176">
        <f t="shared" si="23"/>
        <v>1</v>
      </c>
      <c r="G327" s="176">
        <f t="shared" si="23"/>
        <v>0</v>
      </c>
      <c r="H327" s="176">
        <f t="shared" si="23"/>
        <v>2</v>
      </c>
      <c r="I327" s="176">
        <f t="shared" si="23"/>
        <v>1</v>
      </c>
      <c r="J327" s="176">
        <f t="shared" si="23"/>
        <v>1</v>
      </c>
      <c r="K327" s="176">
        <f t="shared" si="23"/>
        <v>1</v>
      </c>
      <c r="L327" s="176">
        <f t="shared" si="23"/>
        <v>2</v>
      </c>
      <c r="M327" s="176">
        <f t="shared" si="23"/>
        <v>1</v>
      </c>
      <c r="N327" s="176">
        <f t="shared" si="23"/>
        <v>2</v>
      </c>
      <c r="O327" s="176">
        <f t="shared" si="23"/>
        <v>1</v>
      </c>
      <c r="P327" s="176">
        <f t="shared" si="23"/>
        <v>1</v>
      </c>
      <c r="Q327" s="176">
        <f t="shared" si="23"/>
        <v>1</v>
      </c>
      <c r="R327" s="176">
        <f t="shared" si="23"/>
        <v>1</v>
      </c>
      <c r="S327" s="176">
        <f t="shared" si="23"/>
        <v>2</v>
      </c>
      <c r="T327" s="176">
        <f t="shared" si="23"/>
        <v>0</v>
      </c>
      <c r="U327" s="176">
        <f t="shared" si="23"/>
        <v>1</v>
      </c>
      <c r="V327" s="176">
        <f t="shared" si="23"/>
        <v>1</v>
      </c>
      <c r="W327" s="176">
        <f t="shared" si="23"/>
        <v>0</v>
      </c>
      <c r="X327" s="176">
        <f t="shared" si="23"/>
        <v>2</v>
      </c>
      <c r="Y327" s="176">
        <f t="shared" si="23"/>
        <v>2</v>
      </c>
      <c r="Z327" s="176">
        <f t="shared" si="23"/>
        <v>1</v>
      </c>
      <c r="AA327" s="176">
        <f t="shared" si="23"/>
        <v>2</v>
      </c>
      <c r="AB327" s="176">
        <f t="shared" si="23"/>
        <v>1</v>
      </c>
      <c r="AC327" s="176">
        <f t="shared" si="23"/>
        <v>1</v>
      </c>
      <c r="AD327" s="176">
        <f t="shared" si="23"/>
        <v>2</v>
      </c>
      <c r="AE327" s="176">
        <f t="shared" si="23"/>
        <v>1</v>
      </c>
      <c r="AF327" s="176">
        <f t="shared" si="23"/>
        <v>2</v>
      </c>
      <c r="AG327" s="176">
        <f t="shared" si="23"/>
        <v>1</v>
      </c>
      <c r="AH327" s="176">
        <f t="shared" si="23"/>
        <v>2</v>
      </c>
      <c r="AI327" s="176">
        <f t="shared" si="23"/>
        <v>2</v>
      </c>
      <c r="AJ327" s="176">
        <f t="shared" si="23"/>
        <v>2</v>
      </c>
      <c r="AK327" s="176">
        <f t="shared" si="23"/>
        <v>2</v>
      </c>
      <c r="AL327" s="176">
        <f t="shared" si="23"/>
        <v>1</v>
      </c>
      <c r="AM327" s="176">
        <f t="shared" si="23"/>
        <v>1</v>
      </c>
      <c r="AN327" s="176">
        <f t="shared" si="23"/>
        <v>2</v>
      </c>
      <c r="AO327" s="176">
        <f t="shared" si="23"/>
        <v>2</v>
      </c>
      <c r="AP327" s="176">
        <f t="shared" si="23"/>
        <v>1</v>
      </c>
      <c r="AQ327" s="176">
        <f t="shared" si="23"/>
        <v>2</v>
      </c>
      <c r="AR327" s="176">
        <f t="shared" si="23"/>
        <v>2</v>
      </c>
      <c r="AS327" s="176">
        <f t="shared" si="23"/>
        <v>2</v>
      </c>
      <c r="AT327" s="176">
        <f t="shared" si="23"/>
        <v>1</v>
      </c>
      <c r="AU327" s="176">
        <f t="shared" si="23"/>
        <v>2</v>
      </c>
      <c r="AV327" s="176">
        <f t="shared" si="23"/>
        <v>1</v>
      </c>
      <c r="AW327" s="176">
        <f t="shared" si="23"/>
        <v>1</v>
      </c>
      <c r="AX327" s="176">
        <f t="shared" si="23"/>
        <v>2</v>
      </c>
      <c r="AY327" s="176">
        <f t="shared" si="23"/>
        <v>0</v>
      </c>
      <c r="AZ327" s="176">
        <f t="shared" si="23"/>
        <v>1</v>
      </c>
      <c r="BA327" s="176">
        <f t="shared" si="23"/>
        <v>1</v>
      </c>
      <c r="BB327" s="176">
        <f t="shared" si="23"/>
        <v>2</v>
      </c>
      <c r="BC327" s="176">
        <f t="shared" si="23"/>
        <v>2</v>
      </c>
      <c r="BD327" s="176">
        <f t="shared" si="23"/>
        <v>1</v>
      </c>
      <c r="BE327" s="176">
        <f t="shared" si="23"/>
        <v>2</v>
      </c>
      <c r="BF327" s="176">
        <f t="shared" si="23"/>
        <v>2</v>
      </c>
      <c r="BG327" s="176">
        <f t="shared" si="23"/>
        <v>1</v>
      </c>
      <c r="BH327" s="176">
        <f t="shared" si="23"/>
        <v>2</v>
      </c>
      <c r="BI327" s="176">
        <f t="shared" si="23"/>
        <v>1</v>
      </c>
      <c r="BJ327" s="176">
        <f t="shared" si="23"/>
        <v>2</v>
      </c>
      <c r="BK327" s="176">
        <f t="shared" si="23"/>
        <v>2</v>
      </c>
      <c r="BL327" s="176">
        <f t="shared" si="23"/>
        <v>1</v>
      </c>
      <c r="BM327" s="176">
        <f t="shared" si="23"/>
        <v>2</v>
      </c>
      <c r="BN327" s="176">
        <f t="shared" si="23"/>
        <v>1</v>
      </c>
      <c r="BO327" s="176">
        <f t="shared" si="23"/>
        <v>1</v>
      </c>
      <c r="BP327" s="176">
        <f t="shared" si="23"/>
        <v>1</v>
      </c>
      <c r="BQ327" s="176">
        <f t="shared" si="22"/>
        <v>2</v>
      </c>
      <c r="BR327" s="176">
        <f t="shared" si="22"/>
        <v>1</v>
      </c>
      <c r="BS327" s="176">
        <f t="shared" si="22"/>
        <v>2</v>
      </c>
      <c r="BT327" s="176">
        <f t="shared" si="22"/>
        <v>1</v>
      </c>
      <c r="BU327" s="176">
        <f t="shared" si="22"/>
        <v>1</v>
      </c>
      <c r="BV327" s="176">
        <f t="shared" si="22"/>
        <v>2</v>
      </c>
      <c r="BW327" s="176">
        <f t="shared" si="22"/>
        <v>1</v>
      </c>
      <c r="BX327" s="176">
        <f t="shared" si="22"/>
        <v>1</v>
      </c>
      <c r="BY327" s="176">
        <f t="shared" si="22"/>
        <v>1</v>
      </c>
      <c r="BZ327" s="176">
        <f t="shared" si="22"/>
        <v>1</v>
      </c>
      <c r="CA327" s="176">
        <f t="shared" si="22"/>
        <v>2</v>
      </c>
      <c r="CB327" s="176">
        <f t="shared" si="22"/>
        <v>2</v>
      </c>
      <c r="CC327" s="176">
        <f t="shared" si="22"/>
        <v>2</v>
      </c>
      <c r="CD327" s="176">
        <f t="shared" si="22"/>
        <v>1</v>
      </c>
      <c r="CE327" s="176">
        <f t="shared" si="22"/>
        <v>2</v>
      </c>
      <c r="CF327" s="176">
        <f t="shared" si="22"/>
        <v>1</v>
      </c>
      <c r="CG327" s="176">
        <f t="shared" si="22"/>
        <v>2</v>
      </c>
      <c r="CH327" s="176">
        <f t="shared" si="22"/>
        <v>2</v>
      </c>
      <c r="CI327" s="176">
        <f t="shared" si="22"/>
        <v>1</v>
      </c>
      <c r="CJ327" s="176">
        <f t="shared" si="22"/>
        <v>2</v>
      </c>
      <c r="CK327" s="176">
        <f t="shared" si="22"/>
        <v>2</v>
      </c>
      <c r="CL327" s="176">
        <f t="shared" si="22"/>
        <v>1</v>
      </c>
      <c r="CM327" s="176">
        <f t="shared" si="22"/>
        <v>2</v>
      </c>
      <c r="CN327" s="176">
        <f t="shared" si="22"/>
        <v>1</v>
      </c>
      <c r="CO327" s="176">
        <f t="shared" si="22"/>
        <v>1</v>
      </c>
      <c r="CP327" s="176">
        <f t="shared" si="22"/>
        <v>1</v>
      </c>
      <c r="CQ327" s="176">
        <f t="shared" si="22"/>
        <v>2</v>
      </c>
      <c r="CR327" s="176">
        <f t="shared" si="22"/>
        <v>2</v>
      </c>
      <c r="CS327" s="176">
        <f t="shared" si="22"/>
        <v>2</v>
      </c>
      <c r="CT327" s="176">
        <f t="shared" si="22"/>
        <v>1</v>
      </c>
      <c r="CU327" s="176">
        <f t="shared" si="22"/>
        <v>2</v>
      </c>
      <c r="CV327" s="176">
        <f t="shared" si="22"/>
        <v>1</v>
      </c>
      <c r="CW327" s="176">
        <f t="shared" si="22"/>
        <v>1</v>
      </c>
      <c r="CX327" s="176">
        <f t="shared" si="22"/>
        <v>1</v>
      </c>
      <c r="CY327" s="176">
        <f t="shared" si="22"/>
        <v>2</v>
      </c>
    </row>
    <row r="328" spans="1:103" x14ac:dyDescent="0.3">
      <c r="A328" s="151">
        <v>995</v>
      </c>
      <c r="B328" s="176"/>
      <c r="C328" s="176"/>
      <c r="D328" s="176">
        <f>D285</f>
        <v>0</v>
      </c>
      <c r="E328" s="176">
        <f t="shared" ref="E328:BP329" si="24">E285</f>
        <v>0</v>
      </c>
      <c r="F328" s="176">
        <f t="shared" si="24"/>
        <v>0</v>
      </c>
      <c r="G328" s="176">
        <f t="shared" si="24"/>
        <v>0</v>
      </c>
      <c r="H328" s="176">
        <f t="shared" si="24"/>
        <v>0</v>
      </c>
      <c r="I328" s="176">
        <f t="shared" si="24"/>
        <v>0</v>
      </c>
      <c r="J328" s="176">
        <f t="shared" si="24"/>
        <v>0</v>
      </c>
      <c r="K328" s="176">
        <f t="shared" si="24"/>
        <v>0</v>
      </c>
      <c r="L328" s="176">
        <f t="shared" si="24"/>
        <v>0</v>
      </c>
      <c r="M328" s="176">
        <f t="shared" si="24"/>
        <v>0</v>
      </c>
      <c r="N328" s="176">
        <f t="shared" si="24"/>
        <v>0</v>
      </c>
      <c r="O328" s="176">
        <f t="shared" si="24"/>
        <v>0</v>
      </c>
      <c r="P328" s="176">
        <f t="shared" si="24"/>
        <v>0</v>
      </c>
      <c r="Q328" s="176">
        <f t="shared" si="24"/>
        <v>0</v>
      </c>
      <c r="R328" s="176">
        <f t="shared" si="24"/>
        <v>0</v>
      </c>
      <c r="S328" s="176">
        <f t="shared" si="24"/>
        <v>0</v>
      </c>
      <c r="T328" s="176">
        <f t="shared" si="24"/>
        <v>0</v>
      </c>
      <c r="U328" s="176">
        <f t="shared" si="24"/>
        <v>0</v>
      </c>
      <c r="V328" s="176">
        <f t="shared" si="24"/>
        <v>0</v>
      </c>
      <c r="W328" s="176">
        <f t="shared" si="24"/>
        <v>0</v>
      </c>
      <c r="X328" s="176">
        <f t="shared" si="24"/>
        <v>0</v>
      </c>
      <c r="Y328" s="176">
        <f t="shared" si="24"/>
        <v>0</v>
      </c>
      <c r="Z328" s="176">
        <f t="shared" si="24"/>
        <v>0</v>
      </c>
      <c r="AA328" s="176">
        <f t="shared" si="24"/>
        <v>0</v>
      </c>
      <c r="AB328" s="176">
        <f t="shared" si="24"/>
        <v>0</v>
      </c>
      <c r="AC328" s="176">
        <f t="shared" si="24"/>
        <v>0</v>
      </c>
      <c r="AD328" s="176">
        <f t="shared" si="24"/>
        <v>0</v>
      </c>
      <c r="AE328" s="176">
        <f t="shared" si="24"/>
        <v>0</v>
      </c>
      <c r="AF328" s="176">
        <f t="shared" si="24"/>
        <v>0</v>
      </c>
      <c r="AG328" s="176">
        <f t="shared" si="24"/>
        <v>0</v>
      </c>
      <c r="AH328" s="176">
        <f t="shared" si="24"/>
        <v>0</v>
      </c>
      <c r="AI328" s="176">
        <f t="shared" si="24"/>
        <v>0</v>
      </c>
      <c r="AJ328" s="176">
        <f t="shared" si="24"/>
        <v>0</v>
      </c>
      <c r="AK328" s="176">
        <f t="shared" si="24"/>
        <v>0</v>
      </c>
      <c r="AL328" s="176">
        <f t="shared" si="24"/>
        <v>0</v>
      </c>
      <c r="AM328" s="176">
        <f t="shared" si="24"/>
        <v>0</v>
      </c>
      <c r="AN328" s="176">
        <f t="shared" si="24"/>
        <v>0</v>
      </c>
      <c r="AO328" s="176">
        <f t="shared" si="24"/>
        <v>0</v>
      </c>
      <c r="AP328" s="176">
        <f t="shared" si="24"/>
        <v>0</v>
      </c>
      <c r="AQ328" s="176">
        <f t="shared" si="24"/>
        <v>0</v>
      </c>
      <c r="AR328" s="176">
        <f t="shared" si="24"/>
        <v>0</v>
      </c>
      <c r="AS328" s="176">
        <f t="shared" si="24"/>
        <v>0</v>
      </c>
      <c r="AT328" s="176">
        <f t="shared" si="24"/>
        <v>0</v>
      </c>
      <c r="AU328" s="176">
        <f t="shared" si="24"/>
        <v>0</v>
      </c>
      <c r="AV328" s="176">
        <f t="shared" si="24"/>
        <v>0</v>
      </c>
      <c r="AW328" s="176">
        <f t="shared" si="24"/>
        <v>0</v>
      </c>
      <c r="AX328" s="176">
        <f t="shared" si="24"/>
        <v>0</v>
      </c>
      <c r="AY328" s="176">
        <f t="shared" si="24"/>
        <v>0</v>
      </c>
      <c r="AZ328" s="176">
        <f t="shared" si="24"/>
        <v>0</v>
      </c>
      <c r="BA328" s="176">
        <f t="shared" si="24"/>
        <v>0</v>
      </c>
      <c r="BB328" s="176">
        <f t="shared" si="24"/>
        <v>0</v>
      </c>
      <c r="BC328" s="176">
        <f t="shared" si="24"/>
        <v>0</v>
      </c>
      <c r="BD328" s="176">
        <f t="shared" si="24"/>
        <v>0</v>
      </c>
      <c r="BE328" s="176">
        <f t="shared" si="24"/>
        <v>0</v>
      </c>
      <c r="BF328" s="176">
        <f t="shared" si="24"/>
        <v>0</v>
      </c>
      <c r="BG328" s="176">
        <f t="shared" si="24"/>
        <v>0</v>
      </c>
      <c r="BH328" s="176">
        <f t="shared" si="24"/>
        <v>0</v>
      </c>
      <c r="BI328" s="176">
        <f t="shared" si="24"/>
        <v>0</v>
      </c>
      <c r="BJ328" s="176">
        <f t="shared" si="24"/>
        <v>0</v>
      </c>
      <c r="BK328" s="176">
        <f t="shared" si="24"/>
        <v>0</v>
      </c>
      <c r="BL328" s="176">
        <f t="shared" si="24"/>
        <v>0</v>
      </c>
      <c r="BM328" s="176">
        <f t="shared" si="24"/>
        <v>0</v>
      </c>
      <c r="BN328" s="176">
        <f t="shared" si="24"/>
        <v>0</v>
      </c>
      <c r="BO328" s="176">
        <f t="shared" si="24"/>
        <v>0</v>
      </c>
      <c r="BP328" s="176">
        <f t="shared" si="24"/>
        <v>0</v>
      </c>
      <c r="BQ328" s="176">
        <f t="shared" ref="BQ328:CY331" si="25">BQ285</f>
        <v>0</v>
      </c>
      <c r="BR328" s="176">
        <f t="shared" si="25"/>
        <v>0</v>
      </c>
      <c r="BS328" s="176">
        <f t="shared" si="25"/>
        <v>0</v>
      </c>
      <c r="BT328" s="176">
        <f t="shared" si="25"/>
        <v>0</v>
      </c>
      <c r="BU328" s="176">
        <f t="shared" si="25"/>
        <v>0</v>
      </c>
      <c r="BV328" s="176">
        <f t="shared" si="25"/>
        <v>0</v>
      </c>
      <c r="BW328" s="176">
        <f t="shared" si="25"/>
        <v>0</v>
      </c>
      <c r="BX328" s="176">
        <f t="shared" si="25"/>
        <v>0</v>
      </c>
      <c r="BY328" s="176">
        <f t="shared" si="25"/>
        <v>0</v>
      </c>
      <c r="BZ328" s="176">
        <f t="shared" si="25"/>
        <v>0</v>
      </c>
      <c r="CA328" s="176">
        <f t="shared" si="25"/>
        <v>0</v>
      </c>
      <c r="CB328" s="176">
        <f t="shared" si="25"/>
        <v>0</v>
      </c>
      <c r="CC328" s="176">
        <f t="shared" si="25"/>
        <v>0</v>
      </c>
      <c r="CD328" s="176">
        <f t="shared" si="25"/>
        <v>0</v>
      </c>
      <c r="CE328" s="176">
        <f t="shared" si="25"/>
        <v>0</v>
      </c>
      <c r="CF328" s="176">
        <f t="shared" si="25"/>
        <v>0</v>
      </c>
      <c r="CG328" s="176">
        <f t="shared" si="25"/>
        <v>0</v>
      </c>
      <c r="CH328" s="176">
        <f t="shared" si="25"/>
        <v>0</v>
      </c>
      <c r="CI328" s="176">
        <f t="shared" si="25"/>
        <v>0</v>
      </c>
      <c r="CJ328" s="176">
        <f t="shared" si="25"/>
        <v>0</v>
      </c>
      <c r="CK328" s="176">
        <f t="shared" si="25"/>
        <v>0</v>
      </c>
      <c r="CL328" s="176">
        <f t="shared" si="25"/>
        <v>0</v>
      </c>
      <c r="CM328" s="176">
        <f t="shared" si="25"/>
        <v>0</v>
      </c>
      <c r="CN328" s="176">
        <f t="shared" si="25"/>
        <v>0</v>
      </c>
      <c r="CO328" s="176">
        <f t="shared" si="25"/>
        <v>0</v>
      </c>
      <c r="CP328" s="176">
        <f t="shared" si="25"/>
        <v>0</v>
      </c>
      <c r="CQ328" s="176">
        <f t="shared" si="25"/>
        <v>0</v>
      </c>
      <c r="CR328" s="176">
        <f t="shared" si="25"/>
        <v>0</v>
      </c>
      <c r="CS328" s="176">
        <f t="shared" si="25"/>
        <v>0</v>
      </c>
      <c r="CT328" s="176">
        <f t="shared" si="25"/>
        <v>0</v>
      </c>
      <c r="CU328" s="176">
        <f t="shared" si="25"/>
        <v>0</v>
      </c>
      <c r="CV328" s="176">
        <f t="shared" si="25"/>
        <v>0</v>
      </c>
      <c r="CW328" s="176">
        <f t="shared" si="25"/>
        <v>0</v>
      </c>
      <c r="CX328" s="176">
        <f t="shared" si="25"/>
        <v>0</v>
      </c>
      <c r="CY328" s="176">
        <f t="shared" si="25"/>
        <v>0</v>
      </c>
    </row>
    <row r="329" spans="1:103" x14ac:dyDescent="0.3">
      <c r="A329" s="151">
        <v>996</v>
      </c>
      <c r="B329" s="176"/>
      <c r="C329" s="176"/>
      <c r="D329" s="176">
        <f t="shared" ref="D329:S331" si="26">D286</f>
        <v>0</v>
      </c>
      <c r="E329" s="176">
        <f t="shared" si="26"/>
        <v>0.01</v>
      </c>
      <c r="F329" s="176">
        <f t="shared" si="26"/>
        <v>0</v>
      </c>
      <c r="G329" s="176">
        <f t="shared" si="26"/>
        <v>0.01</v>
      </c>
      <c r="H329" s="176">
        <f t="shared" si="26"/>
        <v>0</v>
      </c>
      <c r="I329" s="176">
        <f t="shared" si="26"/>
        <v>0</v>
      </c>
      <c r="J329" s="176">
        <f t="shared" si="26"/>
        <v>0.01</v>
      </c>
      <c r="K329" s="176">
        <f t="shared" si="26"/>
        <v>0.01</v>
      </c>
      <c r="L329" s="176">
        <f t="shared" si="26"/>
        <v>0.01</v>
      </c>
      <c r="M329" s="176">
        <f t="shared" si="26"/>
        <v>0.01</v>
      </c>
      <c r="N329" s="176">
        <f t="shared" si="26"/>
        <v>0</v>
      </c>
      <c r="O329" s="176">
        <f t="shared" si="26"/>
        <v>0.01</v>
      </c>
      <c r="P329" s="176">
        <f t="shared" si="26"/>
        <v>0</v>
      </c>
      <c r="Q329" s="176">
        <f t="shared" si="26"/>
        <v>0.01</v>
      </c>
      <c r="R329" s="176">
        <f t="shared" si="26"/>
        <v>0.01</v>
      </c>
      <c r="S329" s="176">
        <f t="shared" si="26"/>
        <v>0.01</v>
      </c>
      <c r="T329" s="176">
        <f t="shared" si="24"/>
        <v>0</v>
      </c>
      <c r="U329" s="176">
        <f t="shared" si="24"/>
        <v>0</v>
      </c>
      <c r="V329" s="176">
        <f t="shared" si="24"/>
        <v>0.01</v>
      </c>
      <c r="W329" s="176">
        <f t="shared" si="24"/>
        <v>0</v>
      </c>
      <c r="X329" s="176">
        <f t="shared" si="24"/>
        <v>0.01</v>
      </c>
      <c r="Y329" s="176">
        <f t="shared" si="24"/>
        <v>0.01</v>
      </c>
      <c r="Z329" s="176">
        <f t="shared" si="24"/>
        <v>0</v>
      </c>
      <c r="AA329" s="176">
        <f t="shared" si="24"/>
        <v>0.01</v>
      </c>
      <c r="AB329" s="176">
        <f t="shared" si="24"/>
        <v>0.01</v>
      </c>
      <c r="AC329" s="176">
        <f t="shared" si="24"/>
        <v>0.01</v>
      </c>
      <c r="AD329" s="176">
        <f t="shared" si="24"/>
        <v>0.01</v>
      </c>
      <c r="AE329" s="176">
        <f t="shared" si="24"/>
        <v>0.01</v>
      </c>
      <c r="AF329" s="176">
        <f t="shared" si="24"/>
        <v>0.01</v>
      </c>
      <c r="AG329" s="176">
        <f t="shared" si="24"/>
        <v>0.01</v>
      </c>
      <c r="AH329" s="176">
        <f t="shared" si="24"/>
        <v>0.01</v>
      </c>
      <c r="AI329" s="176">
        <f t="shared" si="24"/>
        <v>0.01</v>
      </c>
      <c r="AJ329" s="176">
        <f t="shared" si="24"/>
        <v>0.01</v>
      </c>
      <c r="AK329" s="176">
        <f t="shared" si="24"/>
        <v>0</v>
      </c>
      <c r="AL329" s="176">
        <f t="shared" si="24"/>
        <v>0.01</v>
      </c>
      <c r="AM329" s="176">
        <f t="shared" si="24"/>
        <v>0</v>
      </c>
      <c r="AN329" s="176">
        <f t="shared" si="24"/>
        <v>0.01</v>
      </c>
      <c r="AO329" s="176">
        <f t="shared" si="24"/>
        <v>0</v>
      </c>
      <c r="AP329" s="176">
        <f t="shared" si="24"/>
        <v>0</v>
      </c>
      <c r="AQ329" s="176">
        <f t="shared" si="24"/>
        <v>0.01</v>
      </c>
      <c r="AR329" s="176">
        <f t="shared" si="24"/>
        <v>0</v>
      </c>
      <c r="AS329" s="176">
        <f t="shared" si="24"/>
        <v>0.01</v>
      </c>
      <c r="AT329" s="176">
        <f t="shared" si="24"/>
        <v>0.01</v>
      </c>
      <c r="AU329" s="176">
        <f t="shared" si="24"/>
        <v>0</v>
      </c>
      <c r="AV329" s="176">
        <f t="shared" si="24"/>
        <v>0.01</v>
      </c>
      <c r="AW329" s="176">
        <f t="shared" si="24"/>
        <v>0.01</v>
      </c>
      <c r="AX329" s="176">
        <f t="shared" si="24"/>
        <v>0.01</v>
      </c>
      <c r="AY329" s="176">
        <f t="shared" si="24"/>
        <v>0.01</v>
      </c>
      <c r="AZ329" s="176">
        <f t="shared" si="24"/>
        <v>0</v>
      </c>
      <c r="BA329" s="176">
        <f t="shared" si="24"/>
        <v>0</v>
      </c>
      <c r="BB329" s="176">
        <f t="shared" si="24"/>
        <v>0.01</v>
      </c>
      <c r="BC329" s="176">
        <f t="shared" si="24"/>
        <v>0.01</v>
      </c>
      <c r="BD329" s="176">
        <f t="shared" si="24"/>
        <v>0</v>
      </c>
      <c r="BE329" s="176">
        <f t="shared" si="24"/>
        <v>0</v>
      </c>
      <c r="BF329" s="176">
        <f t="shared" si="24"/>
        <v>0.01</v>
      </c>
      <c r="BG329" s="176">
        <f t="shared" si="24"/>
        <v>0</v>
      </c>
      <c r="BH329" s="176">
        <f t="shared" si="24"/>
        <v>0</v>
      </c>
      <c r="BI329" s="176">
        <f t="shared" si="24"/>
        <v>0.01</v>
      </c>
      <c r="BJ329" s="176">
        <f t="shared" si="24"/>
        <v>0.01</v>
      </c>
      <c r="BK329" s="176">
        <f t="shared" si="24"/>
        <v>0</v>
      </c>
      <c r="BL329" s="176">
        <f t="shared" si="24"/>
        <v>0</v>
      </c>
      <c r="BM329" s="176">
        <f t="shared" si="24"/>
        <v>0.01</v>
      </c>
      <c r="BN329" s="176">
        <f t="shared" si="24"/>
        <v>0.01</v>
      </c>
      <c r="BO329" s="176">
        <f t="shared" si="24"/>
        <v>0.01</v>
      </c>
      <c r="BP329" s="176">
        <f t="shared" si="24"/>
        <v>0</v>
      </c>
      <c r="BQ329" s="176">
        <f t="shared" si="25"/>
        <v>0.01</v>
      </c>
      <c r="BR329" s="176">
        <f t="shared" si="25"/>
        <v>0</v>
      </c>
      <c r="BS329" s="176">
        <f t="shared" si="25"/>
        <v>0</v>
      </c>
      <c r="BT329" s="176">
        <f t="shared" si="25"/>
        <v>0.01</v>
      </c>
      <c r="BU329" s="176">
        <f t="shared" si="25"/>
        <v>0.01</v>
      </c>
      <c r="BV329" s="176">
        <f t="shared" si="25"/>
        <v>0.01</v>
      </c>
      <c r="BW329" s="176">
        <f t="shared" si="25"/>
        <v>0.01</v>
      </c>
      <c r="BX329" s="176">
        <f t="shared" si="25"/>
        <v>0</v>
      </c>
      <c r="BY329" s="176">
        <f t="shared" si="25"/>
        <v>0</v>
      </c>
      <c r="BZ329" s="176">
        <f t="shared" si="25"/>
        <v>0</v>
      </c>
      <c r="CA329" s="176">
        <f t="shared" si="25"/>
        <v>0</v>
      </c>
      <c r="CB329" s="176">
        <f t="shared" si="25"/>
        <v>0.01</v>
      </c>
      <c r="CC329" s="176">
        <f t="shared" si="25"/>
        <v>0.01</v>
      </c>
      <c r="CD329" s="176">
        <f t="shared" si="25"/>
        <v>0.01</v>
      </c>
      <c r="CE329" s="176">
        <f t="shared" si="25"/>
        <v>0</v>
      </c>
      <c r="CF329" s="176">
        <f t="shared" si="25"/>
        <v>0</v>
      </c>
      <c r="CG329" s="176">
        <f t="shared" si="25"/>
        <v>0.01</v>
      </c>
      <c r="CH329" s="176">
        <f t="shared" si="25"/>
        <v>0.01</v>
      </c>
      <c r="CI329" s="176">
        <f t="shared" si="25"/>
        <v>0.01</v>
      </c>
      <c r="CJ329" s="176">
        <f t="shared" si="25"/>
        <v>0.01</v>
      </c>
      <c r="CK329" s="176">
        <f t="shared" si="25"/>
        <v>0.01</v>
      </c>
      <c r="CL329" s="176">
        <f t="shared" si="25"/>
        <v>0</v>
      </c>
      <c r="CM329" s="176">
        <f t="shared" si="25"/>
        <v>0</v>
      </c>
      <c r="CN329" s="176">
        <f t="shared" si="25"/>
        <v>0.01</v>
      </c>
      <c r="CO329" s="176">
        <f t="shared" si="25"/>
        <v>0.01</v>
      </c>
      <c r="CP329" s="176">
        <f t="shared" si="25"/>
        <v>0.01</v>
      </c>
      <c r="CQ329" s="176">
        <f t="shared" si="25"/>
        <v>0</v>
      </c>
      <c r="CR329" s="176">
        <f t="shared" si="25"/>
        <v>0.01</v>
      </c>
      <c r="CS329" s="176">
        <f t="shared" si="25"/>
        <v>0.01</v>
      </c>
      <c r="CT329" s="176">
        <f t="shared" si="25"/>
        <v>0</v>
      </c>
      <c r="CU329" s="176">
        <f t="shared" si="25"/>
        <v>0.01</v>
      </c>
      <c r="CV329" s="176">
        <f t="shared" si="25"/>
        <v>0</v>
      </c>
      <c r="CW329" s="176">
        <f t="shared" si="25"/>
        <v>0.01</v>
      </c>
      <c r="CX329" s="176">
        <f t="shared" si="25"/>
        <v>0.01</v>
      </c>
      <c r="CY329" s="176">
        <f t="shared" si="25"/>
        <v>0</v>
      </c>
    </row>
    <row r="330" spans="1:103" x14ac:dyDescent="0.3">
      <c r="A330" s="151">
        <v>998</v>
      </c>
      <c r="B330" s="176"/>
      <c r="C330" s="176"/>
      <c r="D330" s="176">
        <f t="shared" si="26"/>
        <v>51</v>
      </c>
      <c r="E330" s="176">
        <f t="shared" ref="E330:BP331" si="27">E287</f>
        <v>51</v>
      </c>
      <c r="F330" s="176">
        <f t="shared" si="27"/>
        <v>51</v>
      </c>
      <c r="G330" s="176">
        <f t="shared" si="27"/>
        <v>51</v>
      </c>
      <c r="H330" s="176">
        <f t="shared" si="27"/>
        <v>51</v>
      </c>
      <c r="I330" s="176">
        <f t="shared" si="27"/>
        <v>51</v>
      </c>
      <c r="J330" s="176">
        <f t="shared" si="27"/>
        <v>51</v>
      </c>
      <c r="K330" s="176">
        <f t="shared" si="27"/>
        <v>51</v>
      </c>
      <c r="L330" s="176">
        <f t="shared" si="27"/>
        <v>51</v>
      </c>
      <c r="M330" s="176">
        <f t="shared" si="27"/>
        <v>51</v>
      </c>
      <c r="N330" s="176">
        <f t="shared" si="27"/>
        <v>51</v>
      </c>
      <c r="O330" s="176">
        <f t="shared" si="27"/>
        <v>51</v>
      </c>
      <c r="P330" s="176">
        <f t="shared" si="27"/>
        <v>51</v>
      </c>
      <c r="Q330" s="176">
        <f t="shared" si="27"/>
        <v>51</v>
      </c>
      <c r="R330" s="176">
        <f t="shared" si="27"/>
        <v>51</v>
      </c>
      <c r="S330" s="176">
        <f t="shared" si="27"/>
        <v>51</v>
      </c>
      <c r="T330" s="176">
        <f t="shared" si="27"/>
        <v>51</v>
      </c>
      <c r="U330" s="176">
        <f t="shared" si="27"/>
        <v>51</v>
      </c>
      <c r="V330" s="176">
        <f t="shared" si="27"/>
        <v>51</v>
      </c>
      <c r="W330" s="176">
        <f t="shared" si="27"/>
        <v>51</v>
      </c>
      <c r="X330" s="176">
        <f t="shared" si="27"/>
        <v>51</v>
      </c>
      <c r="Y330" s="176">
        <f t="shared" si="27"/>
        <v>51</v>
      </c>
      <c r="Z330" s="176">
        <f t="shared" si="27"/>
        <v>51</v>
      </c>
      <c r="AA330" s="176">
        <f t="shared" si="27"/>
        <v>51</v>
      </c>
      <c r="AB330" s="176">
        <f t="shared" si="27"/>
        <v>51</v>
      </c>
      <c r="AC330" s="176">
        <f t="shared" si="27"/>
        <v>51</v>
      </c>
      <c r="AD330" s="176">
        <f t="shared" si="27"/>
        <v>51</v>
      </c>
      <c r="AE330" s="176">
        <f t="shared" si="27"/>
        <v>51</v>
      </c>
      <c r="AF330" s="176">
        <f t="shared" si="27"/>
        <v>51</v>
      </c>
      <c r="AG330" s="176">
        <f t="shared" si="27"/>
        <v>51</v>
      </c>
      <c r="AH330" s="176">
        <f t="shared" si="27"/>
        <v>51</v>
      </c>
      <c r="AI330" s="176">
        <f t="shared" si="27"/>
        <v>51</v>
      </c>
      <c r="AJ330" s="176">
        <f t="shared" si="27"/>
        <v>51</v>
      </c>
      <c r="AK330" s="176">
        <f t="shared" si="27"/>
        <v>51</v>
      </c>
      <c r="AL330" s="176">
        <f t="shared" si="27"/>
        <v>51</v>
      </c>
      <c r="AM330" s="176">
        <f t="shared" si="27"/>
        <v>51</v>
      </c>
      <c r="AN330" s="176">
        <f t="shared" si="27"/>
        <v>51</v>
      </c>
      <c r="AO330" s="176">
        <f t="shared" si="27"/>
        <v>51</v>
      </c>
      <c r="AP330" s="176">
        <f t="shared" si="27"/>
        <v>51</v>
      </c>
      <c r="AQ330" s="176">
        <f t="shared" si="27"/>
        <v>51</v>
      </c>
      <c r="AR330" s="176">
        <f t="shared" si="27"/>
        <v>51</v>
      </c>
      <c r="AS330" s="176">
        <f t="shared" si="27"/>
        <v>51</v>
      </c>
      <c r="AT330" s="176">
        <f t="shared" si="27"/>
        <v>51</v>
      </c>
      <c r="AU330" s="176">
        <f t="shared" si="27"/>
        <v>51</v>
      </c>
      <c r="AV330" s="176">
        <f t="shared" si="27"/>
        <v>51</v>
      </c>
      <c r="AW330" s="176">
        <f t="shared" si="27"/>
        <v>51</v>
      </c>
      <c r="AX330" s="176">
        <f t="shared" si="27"/>
        <v>51</v>
      </c>
      <c r="AY330" s="176">
        <f t="shared" si="27"/>
        <v>51</v>
      </c>
      <c r="AZ330" s="176">
        <f t="shared" si="27"/>
        <v>51</v>
      </c>
      <c r="BA330" s="176">
        <f t="shared" si="27"/>
        <v>51</v>
      </c>
      <c r="BB330" s="176">
        <f t="shared" si="27"/>
        <v>51</v>
      </c>
      <c r="BC330" s="176">
        <f t="shared" si="27"/>
        <v>51</v>
      </c>
      <c r="BD330" s="176">
        <f t="shared" si="27"/>
        <v>51</v>
      </c>
      <c r="BE330" s="176">
        <f t="shared" si="27"/>
        <v>51</v>
      </c>
      <c r="BF330" s="176">
        <f t="shared" si="27"/>
        <v>51</v>
      </c>
      <c r="BG330" s="176">
        <f t="shared" si="27"/>
        <v>51</v>
      </c>
      <c r="BH330" s="176">
        <f t="shared" si="27"/>
        <v>51</v>
      </c>
      <c r="BI330" s="176">
        <f t="shared" si="27"/>
        <v>51</v>
      </c>
      <c r="BJ330" s="176">
        <f t="shared" si="27"/>
        <v>51</v>
      </c>
      <c r="BK330" s="176">
        <f t="shared" si="27"/>
        <v>51</v>
      </c>
      <c r="BL330" s="176">
        <f t="shared" si="27"/>
        <v>51</v>
      </c>
      <c r="BM330" s="176">
        <f t="shared" si="27"/>
        <v>51</v>
      </c>
      <c r="BN330" s="176">
        <f t="shared" si="27"/>
        <v>51</v>
      </c>
      <c r="BO330" s="176">
        <f t="shared" si="27"/>
        <v>51</v>
      </c>
      <c r="BP330" s="176">
        <f t="shared" si="27"/>
        <v>51</v>
      </c>
      <c r="BQ330" s="176">
        <f t="shared" si="25"/>
        <v>51</v>
      </c>
      <c r="BR330" s="176">
        <f t="shared" si="25"/>
        <v>51</v>
      </c>
      <c r="BS330" s="176">
        <f t="shared" si="25"/>
        <v>51</v>
      </c>
      <c r="BT330" s="176">
        <f t="shared" si="25"/>
        <v>51</v>
      </c>
      <c r="BU330" s="176">
        <f t="shared" si="25"/>
        <v>51</v>
      </c>
      <c r="BV330" s="176">
        <f t="shared" si="25"/>
        <v>51</v>
      </c>
      <c r="BW330" s="176">
        <f t="shared" si="25"/>
        <v>51</v>
      </c>
      <c r="BX330" s="176">
        <f t="shared" si="25"/>
        <v>51</v>
      </c>
      <c r="BY330" s="176">
        <f t="shared" si="25"/>
        <v>51</v>
      </c>
      <c r="BZ330" s="176">
        <f t="shared" si="25"/>
        <v>51</v>
      </c>
      <c r="CA330" s="176">
        <f t="shared" si="25"/>
        <v>51</v>
      </c>
      <c r="CB330" s="176">
        <f t="shared" si="25"/>
        <v>51</v>
      </c>
      <c r="CC330" s="176">
        <f t="shared" si="25"/>
        <v>51</v>
      </c>
      <c r="CD330" s="176">
        <f t="shared" si="25"/>
        <v>51</v>
      </c>
      <c r="CE330" s="176">
        <f t="shared" si="25"/>
        <v>51</v>
      </c>
      <c r="CF330" s="176">
        <f t="shared" si="25"/>
        <v>51</v>
      </c>
      <c r="CG330" s="176">
        <f t="shared" si="25"/>
        <v>51</v>
      </c>
      <c r="CH330" s="176">
        <f t="shared" si="25"/>
        <v>51</v>
      </c>
      <c r="CI330" s="176">
        <f t="shared" si="25"/>
        <v>51</v>
      </c>
      <c r="CJ330" s="176">
        <f t="shared" si="25"/>
        <v>51</v>
      </c>
      <c r="CK330" s="176">
        <f t="shared" si="25"/>
        <v>51</v>
      </c>
      <c r="CL330" s="176">
        <f t="shared" si="25"/>
        <v>51</v>
      </c>
      <c r="CM330" s="176">
        <f t="shared" si="25"/>
        <v>51</v>
      </c>
      <c r="CN330" s="176">
        <f t="shared" si="25"/>
        <v>51</v>
      </c>
      <c r="CO330" s="176">
        <f t="shared" si="25"/>
        <v>51</v>
      </c>
      <c r="CP330" s="176">
        <f t="shared" si="25"/>
        <v>51</v>
      </c>
      <c r="CQ330" s="176">
        <f t="shared" si="25"/>
        <v>51</v>
      </c>
      <c r="CR330" s="176">
        <f t="shared" si="25"/>
        <v>51</v>
      </c>
      <c r="CS330" s="176">
        <f t="shared" si="25"/>
        <v>51</v>
      </c>
      <c r="CT330" s="176">
        <f t="shared" si="25"/>
        <v>51</v>
      </c>
      <c r="CU330" s="176">
        <f t="shared" si="25"/>
        <v>51</v>
      </c>
      <c r="CV330" s="176">
        <f t="shared" si="25"/>
        <v>51</v>
      </c>
      <c r="CW330" s="176">
        <f t="shared" si="25"/>
        <v>51</v>
      </c>
      <c r="CX330" s="176">
        <f t="shared" si="25"/>
        <v>51</v>
      </c>
      <c r="CY330" s="176">
        <f t="shared" si="25"/>
        <v>51</v>
      </c>
    </row>
    <row r="331" spans="1:103" x14ac:dyDescent="0.3">
      <c r="A331" s="151">
        <v>999</v>
      </c>
      <c r="B331" s="176"/>
      <c r="C331" s="176"/>
      <c r="D331" s="176">
        <f t="shared" si="26"/>
        <v>5100</v>
      </c>
      <c r="E331" s="176">
        <f t="shared" si="27"/>
        <v>5101</v>
      </c>
      <c r="F331" s="176">
        <f t="shared" si="27"/>
        <v>5102</v>
      </c>
      <c r="G331" s="176">
        <f t="shared" si="27"/>
        <v>5103</v>
      </c>
      <c r="H331" s="176">
        <f t="shared" si="27"/>
        <v>5104</v>
      </c>
      <c r="I331" s="176">
        <f t="shared" si="27"/>
        <v>5105</v>
      </c>
      <c r="J331" s="176">
        <f t="shared" si="27"/>
        <v>5106</v>
      </c>
      <c r="K331" s="176">
        <f t="shared" si="27"/>
        <v>5107</v>
      </c>
      <c r="L331" s="176">
        <f t="shared" si="27"/>
        <v>5108</v>
      </c>
      <c r="M331" s="176">
        <f t="shared" si="27"/>
        <v>5109</v>
      </c>
      <c r="N331" s="176">
        <f t="shared" si="27"/>
        <v>5110</v>
      </c>
      <c r="O331" s="176">
        <f t="shared" si="27"/>
        <v>5111</v>
      </c>
      <c r="P331" s="176">
        <f t="shared" si="27"/>
        <v>5112</v>
      </c>
      <c r="Q331" s="176">
        <f t="shared" si="27"/>
        <v>5113</v>
      </c>
      <c r="R331" s="176">
        <f t="shared" si="27"/>
        <v>5114</v>
      </c>
      <c r="S331" s="176">
        <f t="shared" si="27"/>
        <v>5115</v>
      </c>
      <c r="T331" s="176">
        <f t="shared" si="27"/>
        <v>5116</v>
      </c>
      <c r="U331" s="176">
        <f t="shared" si="27"/>
        <v>5117</v>
      </c>
      <c r="V331" s="176">
        <f t="shared" si="27"/>
        <v>5118</v>
      </c>
      <c r="W331" s="176">
        <f t="shared" si="27"/>
        <v>5119</v>
      </c>
      <c r="X331" s="176">
        <f t="shared" si="27"/>
        <v>5120</v>
      </c>
      <c r="Y331" s="176">
        <f t="shared" si="27"/>
        <v>5121</v>
      </c>
      <c r="Z331" s="176">
        <f t="shared" si="27"/>
        <v>5122</v>
      </c>
      <c r="AA331" s="176">
        <f t="shared" si="27"/>
        <v>5123</v>
      </c>
      <c r="AB331" s="176">
        <f t="shared" si="27"/>
        <v>5124</v>
      </c>
      <c r="AC331" s="176">
        <f t="shared" si="27"/>
        <v>5125</v>
      </c>
      <c r="AD331" s="176">
        <f t="shared" si="27"/>
        <v>5126</v>
      </c>
      <c r="AE331" s="176">
        <f t="shared" si="27"/>
        <v>5127</v>
      </c>
      <c r="AF331" s="176">
        <f t="shared" si="27"/>
        <v>5128</v>
      </c>
      <c r="AG331" s="176">
        <f t="shared" si="27"/>
        <v>5129</v>
      </c>
      <c r="AH331" s="176">
        <f t="shared" si="27"/>
        <v>5130</v>
      </c>
      <c r="AI331" s="176">
        <f t="shared" si="27"/>
        <v>5131</v>
      </c>
      <c r="AJ331" s="176">
        <f t="shared" si="27"/>
        <v>5132</v>
      </c>
      <c r="AK331" s="176">
        <f t="shared" si="27"/>
        <v>5133</v>
      </c>
      <c r="AL331" s="176">
        <f t="shared" si="27"/>
        <v>5134</v>
      </c>
      <c r="AM331" s="176">
        <f t="shared" si="27"/>
        <v>5135</v>
      </c>
      <c r="AN331" s="176">
        <f t="shared" si="27"/>
        <v>5136</v>
      </c>
      <c r="AO331" s="176">
        <f t="shared" si="27"/>
        <v>5137</v>
      </c>
      <c r="AP331" s="176">
        <f t="shared" si="27"/>
        <v>5138</v>
      </c>
      <c r="AQ331" s="176">
        <f t="shared" si="27"/>
        <v>5139</v>
      </c>
      <c r="AR331" s="176">
        <f t="shared" si="27"/>
        <v>5140</v>
      </c>
      <c r="AS331" s="176">
        <f t="shared" si="27"/>
        <v>5141</v>
      </c>
      <c r="AT331" s="176">
        <f t="shared" si="27"/>
        <v>5142</v>
      </c>
      <c r="AU331" s="176">
        <f t="shared" si="27"/>
        <v>5143</v>
      </c>
      <c r="AV331" s="176">
        <f t="shared" si="27"/>
        <v>5144</v>
      </c>
      <c r="AW331" s="176">
        <f t="shared" si="27"/>
        <v>5145</v>
      </c>
      <c r="AX331" s="176">
        <f t="shared" si="27"/>
        <v>5146</v>
      </c>
      <c r="AY331" s="176">
        <f t="shared" si="27"/>
        <v>5147</v>
      </c>
      <c r="AZ331" s="176">
        <f t="shared" si="27"/>
        <v>5148</v>
      </c>
      <c r="BA331" s="176">
        <f t="shared" si="27"/>
        <v>5149</v>
      </c>
      <c r="BB331" s="176">
        <f t="shared" si="27"/>
        <v>5150</v>
      </c>
      <c r="BC331" s="176">
        <f t="shared" si="27"/>
        <v>5151</v>
      </c>
      <c r="BD331" s="176">
        <f t="shared" si="27"/>
        <v>5152</v>
      </c>
      <c r="BE331" s="176">
        <f t="shared" si="27"/>
        <v>5153</v>
      </c>
      <c r="BF331" s="176">
        <f t="shared" si="27"/>
        <v>5154</v>
      </c>
      <c r="BG331" s="176">
        <f t="shared" si="27"/>
        <v>5155</v>
      </c>
      <c r="BH331" s="176">
        <f t="shared" si="27"/>
        <v>5156</v>
      </c>
      <c r="BI331" s="176">
        <f t="shared" si="27"/>
        <v>5157</v>
      </c>
      <c r="BJ331" s="176">
        <f t="shared" si="27"/>
        <v>5158</v>
      </c>
      <c r="BK331" s="176">
        <f t="shared" si="27"/>
        <v>5159</v>
      </c>
      <c r="BL331" s="176">
        <f t="shared" si="27"/>
        <v>5160</v>
      </c>
      <c r="BM331" s="176">
        <f t="shared" si="27"/>
        <v>5161</v>
      </c>
      <c r="BN331" s="176">
        <f t="shared" si="27"/>
        <v>5162</v>
      </c>
      <c r="BO331" s="176">
        <f t="shared" si="27"/>
        <v>5163</v>
      </c>
      <c r="BP331" s="176">
        <f t="shared" si="27"/>
        <v>5164</v>
      </c>
      <c r="BQ331" s="176">
        <f t="shared" si="25"/>
        <v>5165</v>
      </c>
      <c r="BR331" s="176">
        <f t="shared" si="25"/>
        <v>5166</v>
      </c>
      <c r="BS331" s="176">
        <f t="shared" si="25"/>
        <v>5167</v>
      </c>
      <c r="BT331" s="176">
        <f t="shared" si="25"/>
        <v>5168</v>
      </c>
      <c r="BU331" s="176">
        <f t="shared" si="25"/>
        <v>5169</v>
      </c>
      <c r="BV331" s="176">
        <f t="shared" si="25"/>
        <v>5170</v>
      </c>
      <c r="BW331" s="176">
        <f t="shared" si="25"/>
        <v>5171</v>
      </c>
      <c r="BX331" s="176">
        <f t="shared" si="25"/>
        <v>5172</v>
      </c>
      <c r="BY331" s="176">
        <f t="shared" si="25"/>
        <v>5173</v>
      </c>
      <c r="BZ331" s="176">
        <f t="shared" si="25"/>
        <v>5174</v>
      </c>
      <c r="CA331" s="176">
        <f t="shared" si="25"/>
        <v>5175</v>
      </c>
      <c r="CB331" s="176">
        <f t="shared" si="25"/>
        <v>5176</v>
      </c>
      <c r="CC331" s="176">
        <f t="shared" si="25"/>
        <v>5177</v>
      </c>
      <c r="CD331" s="176">
        <f t="shared" si="25"/>
        <v>5178</v>
      </c>
      <c r="CE331" s="176">
        <f t="shared" si="25"/>
        <v>5179</v>
      </c>
      <c r="CF331" s="176">
        <f t="shared" si="25"/>
        <v>5180</v>
      </c>
      <c r="CG331" s="176">
        <f t="shared" si="25"/>
        <v>5181</v>
      </c>
      <c r="CH331" s="176">
        <f t="shared" si="25"/>
        <v>5182</v>
      </c>
      <c r="CI331" s="176">
        <f t="shared" si="25"/>
        <v>5183</v>
      </c>
      <c r="CJ331" s="176">
        <f t="shared" si="25"/>
        <v>5184</v>
      </c>
      <c r="CK331" s="176">
        <f t="shared" si="25"/>
        <v>5185</v>
      </c>
      <c r="CL331" s="176">
        <f t="shared" si="25"/>
        <v>5186</v>
      </c>
      <c r="CM331" s="176">
        <f t="shared" si="25"/>
        <v>5187</v>
      </c>
      <c r="CN331" s="176">
        <f t="shared" si="25"/>
        <v>5188</v>
      </c>
      <c r="CO331" s="176">
        <f t="shared" si="25"/>
        <v>5189</v>
      </c>
      <c r="CP331" s="176">
        <f t="shared" si="25"/>
        <v>5190</v>
      </c>
      <c r="CQ331" s="176">
        <f t="shared" si="25"/>
        <v>5191</v>
      </c>
      <c r="CR331" s="176">
        <f t="shared" si="25"/>
        <v>5192</v>
      </c>
      <c r="CS331" s="176">
        <f t="shared" si="25"/>
        <v>5193</v>
      </c>
      <c r="CT331" s="176">
        <f t="shared" si="25"/>
        <v>5194</v>
      </c>
      <c r="CU331" s="176">
        <f t="shared" si="25"/>
        <v>5195</v>
      </c>
      <c r="CV331" s="176">
        <f t="shared" si="25"/>
        <v>5196</v>
      </c>
      <c r="CW331" s="176">
        <f t="shared" si="25"/>
        <v>5197</v>
      </c>
      <c r="CX331" s="176">
        <f t="shared" si="25"/>
        <v>5198</v>
      </c>
      <c r="CY331" s="176">
        <f t="shared" si="25"/>
        <v>5199</v>
      </c>
    </row>
    <row r="332" spans="1:103" x14ac:dyDescent="0.3">
      <c r="A332" s="586">
        <v>554</v>
      </c>
      <c r="B332" s="176"/>
      <c r="C332" s="176"/>
      <c r="D332" s="583">
        <f>D169</f>
        <v>24200735</v>
      </c>
      <c r="E332" s="583">
        <f t="shared" ref="E332:BP333" si="28">E169</f>
        <v>5207085</v>
      </c>
      <c r="F332" s="583">
        <f t="shared" si="28"/>
        <v>2716273</v>
      </c>
      <c r="G332" s="583">
        <f t="shared" si="28"/>
        <v>0</v>
      </c>
      <c r="H332" s="583">
        <f t="shared" si="28"/>
        <v>5643752</v>
      </c>
      <c r="I332" s="583">
        <f t="shared" si="28"/>
        <v>3215911</v>
      </c>
      <c r="J332" s="583">
        <f t="shared" si="28"/>
        <v>8472446</v>
      </c>
      <c r="K332" s="583">
        <f t="shared" si="28"/>
        <v>4273790</v>
      </c>
      <c r="L332" s="583">
        <f t="shared" si="28"/>
        <v>11592616</v>
      </c>
      <c r="M332" s="583">
        <f t="shared" si="28"/>
        <v>13943755</v>
      </c>
      <c r="N332" s="583">
        <f t="shared" si="28"/>
        <v>49389676</v>
      </c>
      <c r="O332" s="583">
        <f t="shared" si="28"/>
        <v>14513903</v>
      </c>
      <c r="P332" s="583">
        <f t="shared" si="28"/>
        <v>24393506</v>
      </c>
      <c r="Q332" s="583">
        <f t="shared" si="28"/>
        <v>12246988</v>
      </c>
      <c r="R332" s="583">
        <f t="shared" si="28"/>
        <v>1396768</v>
      </c>
      <c r="S332" s="583">
        <f t="shared" si="28"/>
        <v>13511699</v>
      </c>
      <c r="T332" s="583">
        <f t="shared" si="28"/>
        <v>0</v>
      </c>
      <c r="U332" s="583">
        <f t="shared" si="28"/>
        <v>25389989</v>
      </c>
      <c r="V332" s="583">
        <f t="shared" si="28"/>
        <v>8914693</v>
      </c>
      <c r="W332" s="583">
        <f t="shared" si="28"/>
        <v>0</v>
      </c>
      <c r="X332" s="583">
        <f t="shared" si="28"/>
        <v>2369232</v>
      </c>
      <c r="Y332" s="583">
        <f t="shared" si="28"/>
        <v>3019506</v>
      </c>
      <c r="Z332" s="583">
        <f t="shared" si="28"/>
        <v>15900347</v>
      </c>
      <c r="AA332" s="583">
        <f t="shared" si="28"/>
        <v>14303520</v>
      </c>
      <c r="AB332" s="583">
        <f t="shared" si="28"/>
        <v>30802597</v>
      </c>
      <c r="AC332" s="583">
        <f t="shared" si="28"/>
        <v>51728289</v>
      </c>
      <c r="AD332" s="583">
        <f t="shared" si="28"/>
        <v>3574286</v>
      </c>
      <c r="AE332" s="583">
        <f t="shared" si="28"/>
        <v>13834052</v>
      </c>
      <c r="AF332" s="583">
        <f t="shared" si="28"/>
        <v>23614896</v>
      </c>
      <c r="AG332" s="583">
        <f t="shared" si="28"/>
        <v>5223358</v>
      </c>
      <c r="AH332" s="583">
        <f t="shared" si="28"/>
        <v>9866849</v>
      </c>
      <c r="AI332" s="583">
        <f t="shared" si="28"/>
        <v>42566342</v>
      </c>
      <c r="AJ332" s="583">
        <f t="shared" si="28"/>
        <v>12340243</v>
      </c>
      <c r="AK332" s="583">
        <f t="shared" si="28"/>
        <v>39719000</v>
      </c>
      <c r="AL332" s="583">
        <f t="shared" si="28"/>
        <v>10949052</v>
      </c>
      <c r="AM332" s="583">
        <f t="shared" si="28"/>
        <v>40901957</v>
      </c>
      <c r="AN332" s="583">
        <f t="shared" si="28"/>
        <v>2152601</v>
      </c>
      <c r="AO332" s="583">
        <f t="shared" si="28"/>
        <v>0</v>
      </c>
      <c r="AP332" s="583">
        <f t="shared" si="28"/>
        <v>7167048</v>
      </c>
      <c r="AQ332" s="583">
        <f t="shared" si="28"/>
        <v>4646712</v>
      </c>
      <c r="AR332" s="583">
        <f t="shared" si="28"/>
        <v>126759089</v>
      </c>
      <c r="AS332" s="583">
        <f t="shared" si="28"/>
        <v>11008000</v>
      </c>
      <c r="AT332" s="583">
        <f t="shared" si="28"/>
        <v>15720126</v>
      </c>
      <c r="AU332" s="583">
        <f t="shared" si="28"/>
        <v>9523391</v>
      </c>
      <c r="AV332" s="583">
        <f t="shared" si="28"/>
        <v>12487014</v>
      </c>
      <c r="AW332" s="583">
        <f t="shared" si="28"/>
        <v>4537451</v>
      </c>
      <c r="AX332" s="583">
        <f t="shared" si="28"/>
        <v>6879834</v>
      </c>
      <c r="AY332" s="583">
        <f t="shared" si="28"/>
        <v>0</v>
      </c>
      <c r="AZ332" s="583">
        <f t="shared" si="28"/>
        <v>18756338</v>
      </c>
      <c r="BA332" s="583">
        <f t="shared" si="28"/>
        <v>10521079</v>
      </c>
      <c r="BB332" s="583">
        <f t="shared" si="28"/>
        <v>39172317</v>
      </c>
      <c r="BC332" s="583">
        <f t="shared" si="28"/>
        <v>3157166</v>
      </c>
      <c r="BD332" s="583">
        <f t="shared" si="28"/>
        <v>8552292</v>
      </c>
      <c r="BE332" s="583">
        <f t="shared" si="28"/>
        <v>10774099</v>
      </c>
      <c r="BF332" s="583">
        <f t="shared" si="28"/>
        <v>10584411</v>
      </c>
      <c r="BG332" s="583">
        <f t="shared" si="28"/>
        <v>6666846</v>
      </c>
      <c r="BH332" s="583">
        <f t="shared" si="28"/>
        <v>0</v>
      </c>
      <c r="BI332" s="583">
        <f t="shared" si="28"/>
        <v>5301276</v>
      </c>
      <c r="BJ332" s="583">
        <f t="shared" si="28"/>
        <v>9759901</v>
      </c>
      <c r="BK332" s="583">
        <f t="shared" si="28"/>
        <v>142971394</v>
      </c>
      <c r="BL332" s="583">
        <f t="shared" si="28"/>
        <v>4580061</v>
      </c>
      <c r="BM332" s="583">
        <f t="shared" si="28"/>
        <v>72288477</v>
      </c>
      <c r="BN332" s="583">
        <f t="shared" si="28"/>
        <v>12683314</v>
      </c>
      <c r="BO332" s="583">
        <f t="shared" si="28"/>
        <v>14233725</v>
      </c>
      <c r="BP332" s="583">
        <f t="shared" si="28"/>
        <v>44538234</v>
      </c>
      <c r="BQ332" s="583">
        <f t="shared" ref="BQ332:CY335" si="29">BQ169</f>
        <v>5254005</v>
      </c>
      <c r="BR332" s="583">
        <f t="shared" si="29"/>
        <v>23977152</v>
      </c>
      <c r="BS332" s="583">
        <f t="shared" si="29"/>
        <v>29008314</v>
      </c>
      <c r="BT332" s="583">
        <f t="shared" si="29"/>
        <v>3205640</v>
      </c>
      <c r="BU332" s="583">
        <f t="shared" si="29"/>
        <v>6152746</v>
      </c>
      <c r="BV332" s="583">
        <f t="shared" si="29"/>
        <v>19760387</v>
      </c>
      <c r="BW332" s="583">
        <f t="shared" si="29"/>
        <v>1571927</v>
      </c>
      <c r="BX332" s="583">
        <f t="shared" si="29"/>
        <v>7882093</v>
      </c>
      <c r="BY332" s="583">
        <f t="shared" si="29"/>
        <v>27638474</v>
      </c>
      <c r="BZ332" s="583">
        <f t="shared" si="29"/>
        <v>3897350</v>
      </c>
      <c r="CA332" s="583">
        <f t="shared" si="29"/>
        <v>18196107</v>
      </c>
      <c r="CB332" s="583">
        <f t="shared" si="29"/>
        <v>8383826</v>
      </c>
      <c r="CC332" s="583">
        <f t="shared" si="29"/>
        <v>20762809</v>
      </c>
      <c r="CD332" s="583">
        <f t="shared" si="29"/>
        <v>12487014</v>
      </c>
      <c r="CE332" s="583">
        <f t="shared" si="29"/>
        <v>17015304</v>
      </c>
      <c r="CF332" s="583">
        <f t="shared" si="29"/>
        <v>11143372</v>
      </c>
      <c r="CG332" s="583">
        <f t="shared" si="29"/>
        <v>13767436</v>
      </c>
      <c r="CH332" s="583">
        <f t="shared" si="29"/>
        <v>7034293</v>
      </c>
      <c r="CI332" s="583">
        <f t="shared" si="29"/>
        <v>13377184</v>
      </c>
      <c r="CJ332" s="583">
        <f t="shared" si="29"/>
        <v>6684514</v>
      </c>
      <c r="CK332" s="583">
        <f t="shared" si="29"/>
        <v>11000682</v>
      </c>
      <c r="CL332" s="583">
        <f t="shared" si="29"/>
        <v>2888990</v>
      </c>
      <c r="CM332" s="583">
        <f t="shared" si="29"/>
        <v>5925196</v>
      </c>
      <c r="CN332" s="583">
        <f t="shared" si="29"/>
        <v>1209215</v>
      </c>
      <c r="CO332" s="583">
        <f t="shared" si="29"/>
        <v>29650691</v>
      </c>
      <c r="CP332" s="583">
        <f t="shared" si="29"/>
        <v>6776122</v>
      </c>
      <c r="CQ332" s="583">
        <f t="shared" si="29"/>
        <v>259957610</v>
      </c>
      <c r="CR332" s="583">
        <f t="shared" si="29"/>
        <v>4556330</v>
      </c>
      <c r="CS332" s="583">
        <f t="shared" si="29"/>
        <v>4455993</v>
      </c>
      <c r="CT332" s="583">
        <f t="shared" si="29"/>
        <v>4680483</v>
      </c>
      <c r="CU332" s="583">
        <f t="shared" si="29"/>
        <v>18009182</v>
      </c>
      <c r="CV332" s="583">
        <f t="shared" si="29"/>
        <v>14702348</v>
      </c>
      <c r="CW332" s="583">
        <f t="shared" si="29"/>
        <v>18276545</v>
      </c>
      <c r="CX332" s="583">
        <f t="shared" si="29"/>
        <v>5702388</v>
      </c>
      <c r="CY332" s="583">
        <f t="shared" si="29"/>
        <v>4294122</v>
      </c>
    </row>
    <row r="333" spans="1:103" x14ac:dyDescent="0.3">
      <c r="A333" s="586">
        <v>555</v>
      </c>
      <c r="B333" s="176"/>
      <c r="C333" s="176"/>
      <c r="D333" s="583">
        <f t="shared" ref="D333:S335" si="30">D170</f>
        <v>15099542</v>
      </c>
      <c r="E333" s="583">
        <f t="shared" si="30"/>
        <v>2225898</v>
      </c>
      <c r="F333" s="583">
        <f t="shared" si="30"/>
        <v>1223471</v>
      </c>
      <c r="G333" s="583">
        <f t="shared" si="30"/>
        <v>0</v>
      </c>
      <c r="H333" s="583">
        <f t="shared" si="30"/>
        <v>2964165</v>
      </c>
      <c r="I333" s="583">
        <f t="shared" si="30"/>
        <v>929420</v>
      </c>
      <c r="J333" s="583">
        <f t="shared" si="30"/>
        <v>4260575</v>
      </c>
      <c r="K333" s="583">
        <f t="shared" si="30"/>
        <v>1942272</v>
      </c>
      <c r="L333" s="583">
        <f t="shared" si="30"/>
        <v>6828515</v>
      </c>
      <c r="M333" s="583">
        <f t="shared" si="30"/>
        <v>9317785</v>
      </c>
      <c r="N333" s="583">
        <f t="shared" si="30"/>
        <v>29036358</v>
      </c>
      <c r="O333" s="583">
        <f t="shared" si="30"/>
        <v>10065926</v>
      </c>
      <c r="P333" s="583">
        <f t="shared" si="30"/>
        <v>18041662</v>
      </c>
      <c r="Q333" s="583">
        <f t="shared" si="30"/>
        <v>6490586</v>
      </c>
      <c r="R333" s="583">
        <f t="shared" si="30"/>
        <v>918360</v>
      </c>
      <c r="S333" s="583">
        <f t="shared" si="30"/>
        <v>5598377</v>
      </c>
      <c r="T333" s="583">
        <f t="shared" si="28"/>
        <v>0</v>
      </c>
      <c r="U333" s="583">
        <f t="shared" si="28"/>
        <v>19959485</v>
      </c>
      <c r="V333" s="583">
        <f t="shared" si="28"/>
        <v>4374270</v>
      </c>
      <c r="W333" s="583">
        <f t="shared" si="28"/>
        <v>0</v>
      </c>
      <c r="X333" s="583">
        <f t="shared" si="28"/>
        <v>1222316</v>
      </c>
      <c r="Y333" s="583">
        <f t="shared" si="28"/>
        <v>836959</v>
      </c>
      <c r="Z333" s="583">
        <f t="shared" si="28"/>
        <v>11311062</v>
      </c>
      <c r="AA333" s="583">
        <f t="shared" si="28"/>
        <v>6528041</v>
      </c>
      <c r="AB333" s="583">
        <f t="shared" si="28"/>
        <v>17788798</v>
      </c>
      <c r="AC333" s="583">
        <f t="shared" si="28"/>
        <v>34776924</v>
      </c>
      <c r="AD333" s="583">
        <f t="shared" si="28"/>
        <v>1970214</v>
      </c>
      <c r="AE333" s="583">
        <f t="shared" si="28"/>
        <v>2891952</v>
      </c>
      <c r="AF333" s="583">
        <f t="shared" si="28"/>
        <v>15933631</v>
      </c>
      <c r="AG333" s="583">
        <f t="shared" si="28"/>
        <v>1253826</v>
      </c>
      <c r="AH333" s="583">
        <f t="shared" si="28"/>
        <v>5000538</v>
      </c>
      <c r="AI333" s="583">
        <f t="shared" si="28"/>
        <v>23064291</v>
      </c>
      <c r="AJ333" s="583">
        <f t="shared" si="28"/>
        <v>5921814</v>
      </c>
      <c r="AK333" s="583">
        <f t="shared" si="28"/>
        <v>17035414</v>
      </c>
      <c r="AL333" s="583">
        <f t="shared" si="28"/>
        <v>6091405</v>
      </c>
      <c r="AM333" s="583">
        <f t="shared" si="28"/>
        <v>24058616</v>
      </c>
      <c r="AN333" s="583">
        <f t="shared" si="28"/>
        <v>931166</v>
      </c>
      <c r="AO333" s="583">
        <f t="shared" si="28"/>
        <v>0</v>
      </c>
      <c r="AP333" s="583">
        <f t="shared" si="28"/>
        <v>3702759</v>
      </c>
      <c r="AQ333" s="583">
        <f t="shared" si="28"/>
        <v>1952633</v>
      </c>
      <c r="AR333" s="583">
        <f t="shared" si="28"/>
        <v>90945071</v>
      </c>
      <c r="AS333" s="583">
        <f t="shared" si="28"/>
        <v>5460230</v>
      </c>
      <c r="AT333" s="583">
        <f t="shared" si="28"/>
        <v>7655559</v>
      </c>
      <c r="AU333" s="583">
        <f t="shared" si="28"/>
        <v>4613024</v>
      </c>
      <c r="AV333" s="583">
        <f t="shared" si="28"/>
        <v>6490586</v>
      </c>
      <c r="AW333" s="583">
        <f t="shared" si="28"/>
        <v>1998736</v>
      </c>
      <c r="AX333" s="583">
        <f t="shared" si="28"/>
        <v>2991683</v>
      </c>
      <c r="AY333" s="583">
        <f t="shared" si="28"/>
        <v>0</v>
      </c>
      <c r="AZ333" s="583">
        <f t="shared" si="28"/>
        <v>11060921</v>
      </c>
      <c r="BA333" s="583">
        <f t="shared" si="28"/>
        <v>6297612</v>
      </c>
      <c r="BB333" s="583">
        <f t="shared" si="28"/>
        <v>23833769</v>
      </c>
      <c r="BC333" s="583">
        <f t="shared" si="28"/>
        <v>1570410</v>
      </c>
      <c r="BD333" s="583">
        <f t="shared" si="28"/>
        <v>3539992</v>
      </c>
      <c r="BE333" s="583">
        <f t="shared" si="28"/>
        <v>6576068</v>
      </c>
      <c r="BF333" s="583">
        <f t="shared" si="28"/>
        <v>5678542</v>
      </c>
      <c r="BG333" s="583">
        <f t="shared" si="28"/>
        <v>2343172</v>
      </c>
      <c r="BH333" s="583">
        <f t="shared" si="28"/>
        <v>0</v>
      </c>
      <c r="BI333" s="583">
        <f t="shared" si="28"/>
        <v>2355372</v>
      </c>
      <c r="BJ333" s="583">
        <f t="shared" si="28"/>
        <v>5547181</v>
      </c>
      <c r="BK333" s="583">
        <f t="shared" si="28"/>
        <v>82288617</v>
      </c>
      <c r="BL333" s="583">
        <f t="shared" si="28"/>
        <v>1369122</v>
      </c>
      <c r="BM333" s="583">
        <f t="shared" si="28"/>
        <v>69460689</v>
      </c>
      <c r="BN333" s="583">
        <f t="shared" si="28"/>
        <v>6034024</v>
      </c>
      <c r="BO333" s="583">
        <f t="shared" si="28"/>
        <v>8764612</v>
      </c>
      <c r="BP333" s="583">
        <f t="shared" si="28"/>
        <v>30420546</v>
      </c>
      <c r="BQ333" s="583">
        <f t="shared" si="29"/>
        <v>2256528</v>
      </c>
      <c r="BR333" s="583">
        <f t="shared" si="29"/>
        <v>12150821</v>
      </c>
      <c r="BS333" s="583">
        <f t="shared" si="29"/>
        <v>13714046</v>
      </c>
      <c r="BT333" s="583">
        <f t="shared" si="29"/>
        <v>714088</v>
      </c>
      <c r="BU333" s="583">
        <f t="shared" si="29"/>
        <v>3068300</v>
      </c>
      <c r="BV333" s="583">
        <f t="shared" si="29"/>
        <v>15948054</v>
      </c>
      <c r="BW333" s="583">
        <f t="shared" si="29"/>
        <v>490347</v>
      </c>
      <c r="BX333" s="583">
        <f t="shared" si="29"/>
        <v>3574119</v>
      </c>
      <c r="BY333" s="583">
        <f t="shared" si="29"/>
        <v>18412662</v>
      </c>
      <c r="BZ333" s="583">
        <f t="shared" si="29"/>
        <v>1623606</v>
      </c>
      <c r="CA333" s="583">
        <f t="shared" si="29"/>
        <v>14380081</v>
      </c>
      <c r="CB333" s="583">
        <f t="shared" si="29"/>
        <v>3965919</v>
      </c>
      <c r="CC333" s="583">
        <f t="shared" si="29"/>
        <v>11028410</v>
      </c>
      <c r="CD333" s="583">
        <f t="shared" si="29"/>
        <v>5083400</v>
      </c>
      <c r="CE333" s="583">
        <f t="shared" si="29"/>
        <v>9323332</v>
      </c>
      <c r="CF333" s="583">
        <f t="shared" si="29"/>
        <v>4922670</v>
      </c>
      <c r="CG333" s="583">
        <f t="shared" si="29"/>
        <v>6921110</v>
      </c>
      <c r="CH333" s="583">
        <f t="shared" si="29"/>
        <v>2989007</v>
      </c>
      <c r="CI333" s="583">
        <f t="shared" si="29"/>
        <v>7419729</v>
      </c>
      <c r="CJ333" s="583">
        <f t="shared" si="29"/>
        <v>3843296</v>
      </c>
      <c r="CK333" s="583">
        <f t="shared" si="29"/>
        <v>4654800</v>
      </c>
      <c r="CL333" s="583">
        <f t="shared" si="29"/>
        <v>603802</v>
      </c>
      <c r="CM333" s="583">
        <f t="shared" si="29"/>
        <v>2144663</v>
      </c>
      <c r="CN333" s="583">
        <f t="shared" si="29"/>
        <v>381838</v>
      </c>
      <c r="CO333" s="583">
        <f t="shared" si="29"/>
        <v>22159423</v>
      </c>
      <c r="CP333" s="583">
        <f t="shared" si="29"/>
        <v>3766531</v>
      </c>
      <c r="CQ333" s="583">
        <f t="shared" si="29"/>
        <v>207678238</v>
      </c>
      <c r="CR333" s="583">
        <f t="shared" si="29"/>
        <v>1881028</v>
      </c>
      <c r="CS333" s="583">
        <f t="shared" si="29"/>
        <v>1217203</v>
      </c>
      <c r="CT333" s="583">
        <f t="shared" si="29"/>
        <v>2341042</v>
      </c>
      <c r="CU333" s="583">
        <f t="shared" si="29"/>
        <v>10091150</v>
      </c>
      <c r="CV333" s="583">
        <f t="shared" si="29"/>
        <v>8537335</v>
      </c>
      <c r="CW333" s="583">
        <f t="shared" si="29"/>
        <v>10030206</v>
      </c>
      <c r="CX333" s="583">
        <f t="shared" si="29"/>
        <v>2438757</v>
      </c>
      <c r="CY333" s="583">
        <f t="shared" si="29"/>
        <v>1920129</v>
      </c>
    </row>
    <row r="334" spans="1:103" x14ac:dyDescent="0.3">
      <c r="A334" s="586">
        <v>556</v>
      </c>
      <c r="B334" s="176"/>
      <c r="C334" s="176"/>
      <c r="D334" s="583">
        <f t="shared" si="30"/>
        <v>5671664</v>
      </c>
      <c r="E334" s="583">
        <f t="shared" ref="E334:BP335" si="31">E171</f>
        <v>6642028</v>
      </c>
      <c r="F334" s="583">
        <f t="shared" si="31"/>
        <v>890247</v>
      </c>
      <c r="G334" s="583">
        <f t="shared" si="31"/>
        <v>0</v>
      </c>
      <c r="H334" s="583">
        <f t="shared" si="31"/>
        <v>997693</v>
      </c>
      <c r="I334" s="583">
        <f t="shared" si="31"/>
        <v>731588</v>
      </c>
      <c r="J334" s="583">
        <f t="shared" si="31"/>
        <v>5008489</v>
      </c>
      <c r="K334" s="583">
        <f t="shared" si="31"/>
        <v>2546985</v>
      </c>
      <c r="L334" s="583">
        <f t="shared" si="31"/>
        <v>2234582</v>
      </c>
      <c r="M334" s="583">
        <f t="shared" si="31"/>
        <v>4516659</v>
      </c>
      <c r="N334" s="583">
        <f t="shared" si="31"/>
        <v>5504368</v>
      </c>
      <c r="O334" s="583">
        <f t="shared" si="31"/>
        <v>3882664</v>
      </c>
      <c r="P334" s="583">
        <f t="shared" si="31"/>
        <v>4103358</v>
      </c>
      <c r="Q334" s="583">
        <f t="shared" si="31"/>
        <v>11218082</v>
      </c>
      <c r="R334" s="583">
        <f t="shared" si="31"/>
        <v>391573</v>
      </c>
      <c r="S334" s="583">
        <f t="shared" si="31"/>
        <v>5239187</v>
      </c>
      <c r="T334" s="583">
        <f t="shared" si="31"/>
        <v>0</v>
      </c>
      <c r="U334" s="583">
        <f t="shared" si="31"/>
        <v>4719650</v>
      </c>
      <c r="V334" s="583">
        <f t="shared" si="31"/>
        <v>2782404</v>
      </c>
      <c r="W334" s="583">
        <f t="shared" si="31"/>
        <v>0</v>
      </c>
      <c r="X334" s="583">
        <f t="shared" si="31"/>
        <v>947687</v>
      </c>
      <c r="Y334" s="583">
        <f t="shared" si="31"/>
        <v>4110482</v>
      </c>
      <c r="Z334" s="583">
        <f t="shared" si="31"/>
        <v>3145895</v>
      </c>
      <c r="AA334" s="583">
        <f t="shared" si="31"/>
        <v>7698108</v>
      </c>
      <c r="AB334" s="583">
        <f t="shared" si="31"/>
        <v>4478229</v>
      </c>
      <c r="AC334" s="583">
        <f t="shared" si="31"/>
        <v>8674561</v>
      </c>
      <c r="AD334" s="583">
        <f t="shared" si="31"/>
        <v>675344</v>
      </c>
      <c r="AE334" s="583">
        <f t="shared" si="31"/>
        <v>5196779</v>
      </c>
      <c r="AF334" s="583">
        <f t="shared" si="31"/>
        <v>4541013</v>
      </c>
      <c r="AG334" s="583">
        <f t="shared" si="31"/>
        <v>2017869</v>
      </c>
      <c r="AH334" s="583">
        <f t="shared" si="31"/>
        <v>5000654</v>
      </c>
      <c r="AI334" s="583">
        <f t="shared" si="31"/>
        <v>3765320</v>
      </c>
      <c r="AJ334" s="583">
        <f t="shared" si="31"/>
        <v>2552044</v>
      </c>
      <c r="AK334" s="583">
        <f t="shared" si="31"/>
        <v>10518246</v>
      </c>
      <c r="AL334" s="583">
        <f t="shared" si="31"/>
        <v>1932231</v>
      </c>
      <c r="AM334" s="583">
        <f t="shared" si="31"/>
        <v>8007738</v>
      </c>
      <c r="AN334" s="583">
        <f t="shared" si="31"/>
        <v>140326</v>
      </c>
      <c r="AO334" s="583">
        <f t="shared" si="31"/>
        <v>0</v>
      </c>
      <c r="AP334" s="583">
        <f t="shared" si="31"/>
        <v>2376858</v>
      </c>
      <c r="AQ334" s="583">
        <f t="shared" si="31"/>
        <v>1590319</v>
      </c>
      <c r="AR334" s="583">
        <f t="shared" si="31"/>
        <v>14062299</v>
      </c>
      <c r="AS334" s="583">
        <f t="shared" si="31"/>
        <v>2389751</v>
      </c>
      <c r="AT334" s="583">
        <f t="shared" si="31"/>
        <v>3864617</v>
      </c>
      <c r="AU334" s="583">
        <f t="shared" si="31"/>
        <v>2869097</v>
      </c>
      <c r="AV334" s="583">
        <f t="shared" si="31"/>
        <v>11218082</v>
      </c>
      <c r="AW334" s="583">
        <f t="shared" si="31"/>
        <v>11505690</v>
      </c>
      <c r="AX334" s="583">
        <f t="shared" si="31"/>
        <v>1202834</v>
      </c>
      <c r="AY334" s="583">
        <f t="shared" si="31"/>
        <v>0</v>
      </c>
      <c r="AZ334" s="583">
        <f t="shared" si="31"/>
        <v>7850686</v>
      </c>
      <c r="BA334" s="583">
        <f t="shared" si="31"/>
        <v>1609935</v>
      </c>
      <c r="BB334" s="583">
        <f t="shared" si="31"/>
        <v>23030759</v>
      </c>
      <c r="BC334" s="583">
        <f t="shared" si="31"/>
        <v>3436162</v>
      </c>
      <c r="BD334" s="583">
        <f t="shared" si="31"/>
        <v>1406290</v>
      </c>
      <c r="BE334" s="583">
        <f t="shared" si="31"/>
        <v>3129451</v>
      </c>
      <c r="BF334" s="583">
        <f t="shared" si="31"/>
        <v>3290156</v>
      </c>
      <c r="BG334" s="583">
        <f t="shared" si="31"/>
        <v>1859956</v>
      </c>
      <c r="BH334" s="583">
        <f t="shared" si="31"/>
        <v>0</v>
      </c>
      <c r="BI334" s="583">
        <f t="shared" si="31"/>
        <v>2017084</v>
      </c>
      <c r="BJ334" s="583">
        <f t="shared" si="31"/>
        <v>6923708</v>
      </c>
      <c r="BK334" s="583">
        <f t="shared" si="31"/>
        <v>24639216</v>
      </c>
      <c r="BL334" s="583">
        <f t="shared" si="31"/>
        <v>785626</v>
      </c>
      <c r="BM334" s="583">
        <f t="shared" si="31"/>
        <v>3529843</v>
      </c>
      <c r="BN334" s="583">
        <f t="shared" si="31"/>
        <v>3185801</v>
      </c>
      <c r="BO334" s="583">
        <f t="shared" si="31"/>
        <v>11538993</v>
      </c>
      <c r="BP334" s="583">
        <f t="shared" si="31"/>
        <v>7347355</v>
      </c>
      <c r="BQ334" s="583">
        <f t="shared" si="29"/>
        <v>1352599</v>
      </c>
      <c r="BR334" s="583">
        <f t="shared" si="29"/>
        <v>5519434</v>
      </c>
      <c r="BS334" s="583">
        <f t="shared" si="29"/>
        <v>4495336</v>
      </c>
      <c r="BT334" s="583">
        <f t="shared" si="29"/>
        <v>1467143</v>
      </c>
      <c r="BU334" s="583">
        <f t="shared" si="29"/>
        <v>998835</v>
      </c>
      <c r="BV334" s="583">
        <f t="shared" si="29"/>
        <v>4580472</v>
      </c>
      <c r="BW334" s="583">
        <f t="shared" si="29"/>
        <v>259495</v>
      </c>
      <c r="BX334" s="583">
        <f t="shared" si="29"/>
        <v>1667368</v>
      </c>
      <c r="BY334" s="583">
        <f t="shared" si="29"/>
        <v>5381393</v>
      </c>
      <c r="BZ334" s="583">
        <f t="shared" si="29"/>
        <v>727223</v>
      </c>
      <c r="CA334" s="583">
        <f t="shared" si="29"/>
        <v>4615899</v>
      </c>
      <c r="CB334" s="583">
        <f t="shared" si="29"/>
        <v>2922435</v>
      </c>
      <c r="CC334" s="583">
        <f t="shared" si="29"/>
        <v>3307907</v>
      </c>
      <c r="CD334" s="583">
        <f t="shared" si="29"/>
        <v>8538643</v>
      </c>
      <c r="CE334" s="583">
        <f t="shared" si="29"/>
        <v>5033516</v>
      </c>
      <c r="CF334" s="583">
        <f t="shared" si="29"/>
        <v>10866696</v>
      </c>
      <c r="CG334" s="583">
        <f t="shared" si="29"/>
        <v>6951595</v>
      </c>
      <c r="CH334" s="583">
        <f t="shared" si="29"/>
        <v>2498800</v>
      </c>
      <c r="CI334" s="583">
        <f t="shared" si="29"/>
        <v>2588576</v>
      </c>
      <c r="CJ334" s="583">
        <f t="shared" si="29"/>
        <v>1732690</v>
      </c>
      <c r="CK334" s="583">
        <f t="shared" si="29"/>
        <v>6693223</v>
      </c>
      <c r="CL334" s="583">
        <f t="shared" si="29"/>
        <v>2522713</v>
      </c>
      <c r="CM334" s="583">
        <f t="shared" si="29"/>
        <v>1107110</v>
      </c>
      <c r="CN334" s="583">
        <f t="shared" si="29"/>
        <v>890229</v>
      </c>
      <c r="CO334" s="583">
        <f t="shared" si="29"/>
        <v>6871418</v>
      </c>
      <c r="CP334" s="583">
        <f t="shared" si="29"/>
        <v>2561250</v>
      </c>
      <c r="CQ334" s="583">
        <f t="shared" si="29"/>
        <v>30161556</v>
      </c>
      <c r="CR334" s="583">
        <f t="shared" si="29"/>
        <v>734858</v>
      </c>
      <c r="CS334" s="583">
        <f t="shared" si="29"/>
        <v>449880</v>
      </c>
      <c r="CT334" s="583">
        <f t="shared" si="29"/>
        <v>1113520</v>
      </c>
      <c r="CU334" s="583">
        <f t="shared" si="29"/>
        <v>5329859</v>
      </c>
      <c r="CV334" s="583">
        <f t="shared" si="29"/>
        <v>4706831</v>
      </c>
      <c r="CW334" s="583">
        <f t="shared" si="29"/>
        <v>3372662</v>
      </c>
      <c r="CX334" s="583">
        <f t="shared" si="29"/>
        <v>1309533</v>
      </c>
      <c r="CY334" s="583">
        <f t="shared" si="29"/>
        <v>468858</v>
      </c>
    </row>
    <row r="335" spans="1:103" x14ac:dyDescent="0.3">
      <c r="A335" s="586">
        <v>557</v>
      </c>
      <c r="B335" s="176"/>
      <c r="C335" s="176"/>
      <c r="D335" s="583">
        <f t="shared" si="30"/>
        <v>3249981</v>
      </c>
      <c r="E335" s="583">
        <f t="shared" si="31"/>
        <v>3663283</v>
      </c>
      <c r="F335" s="583">
        <f t="shared" si="31"/>
        <v>803206</v>
      </c>
      <c r="G335" s="583">
        <f t="shared" si="31"/>
        <v>0</v>
      </c>
      <c r="H335" s="583">
        <f t="shared" si="31"/>
        <v>441192</v>
      </c>
      <c r="I335" s="583">
        <f t="shared" si="31"/>
        <v>351774</v>
      </c>
      <c r="J335" s="583">
        <f t="shared" si="31"/>
        <v>2410036</v>
      </c>
      <c r="K335" s="583">
        <f t="shared" si="31"/>
        <v>2134315</v>
      </c>
      <c r="L335" s="583">
        <f t="shared" si="31"/>
        <v>959943</v>
      </c>
      <c r="M335" s="583">
        <f t="shared" si="31"/>
        <v>2303299</v>
      </c>
      <c r="N335" s="583">
        <f t="shared" si="31"/>
        <v>2354141</v>
      </c>
      <c r="O335" s="583">
        <f t="shared" si="31"/>
        <v>2111008</v>
      </c>
      <c r="P335" s="583">
        <f t="shared" si="31"/>
        <v>2510447</v>
      </c>
      <c r="Q335" s="583">
        <f t="shared" si="31"/>
        <v>9209600</v>
      </c>
      <c r="R335" s="583">
        <f t="shared" si="31"/>
        <v>0</v>
      </c>
      <c r="S335" s="583">
        <f t="shared" si="31"/>
        <v>2930223</v>
      </c>
      <c r="T335" s="583">
        <f t="shared" si="31"/>
        <v>0</v>
      </c>
      <c r="U335" s="583">
        <f t="shared" si="31"/>
        <v>2060131</v>
      </c>
      <c r="V335" s="583">
        <f t="shared" si="31"/>
        <v>1345261</v>
      </c>
      <c r="W335" s="583">
        <f t="shared" si="31"/>
        <v>0</v>
      </c>
      <c r="X335" s="583">
        <f t="shared" si="31"/>
        <v>654540</v>
      </c>
      <c r="Y335" s="583">
        <f t="shared" si="31"/>
        <v>3619418</v>
      </c>
      <c r="Z335" s="583">
        <f t="shared" si="31"/>
        <v>1288953</v>
      </c>
      <c r="AA335" s="583">
        <f t="shared" si="31"/>
        <v>4506699</v>
      </c>
      <c r="AB335" s="583">
        <f t="shared" si="31"/>
        <v>1904238</v>
      </c>
      <c r="AC335" s="583">
        <f t="shared" si="31"/>
        <v>4456789</v>
      </c>
      <c r="AD335" s="583">
        <f t="shared" si="31"/>
        <v>349879</v>
      </c>
      <c r="AE335" s="583">
        <f t="shared" si="31"/>
        <v>4138159</v>
      </c>
      <c r="AF335" s="583">
        <f t="shared" si="31"/>
        <v>2125474</v>
      </c>
      <c r="AG335" s="583">
        <f t="shared" si="31"/>
        <v>831085</v>
      </c>
      <c r="AH335" s="583">
        <f t="shared" si="31"/>
        <v>2895422</v>
      </c>
      <c r="AI335" s="583">
        <f t="shared" si="31"/>
        <v>1622351</v>
      </c>
      <c r="AJ335" s="583">
        <f t="shared" si="31"/>
        <v>1147034</v>
      </c>
      <c r="AK335" s="583">
        <f t="shared" si="31"/>
        <v>7365336</v>
      </c>
      <c r="AL335" s="583">
        <f t="shared" si="31"/>
        <v>789325</v>
      </c>
      <c r="AM335" s="583">
        <f t="shared" si="31"/>
        <v>3616556</v>
      </c>
      <c r="AN335" s="583">
        <f t="shared" si="31"/>
        <v>0</v>
      </c>
      <c r="AO335" s="583">
        <f t="shared" si="31"/>
        <v>0</v>
      </c>
      <c r="AP335" s="583">
        <f t="shared" si="31"/>
        <v>1196719</v>
      </c>
      <c r="AQ335" s="583">
        <f t="shared" si="31"/>
        <v>896238</v>
      </c>
      <c r="AR335" s="583">
        <f t="shared" si="31"/>
        <v>7335723</v>
      </c>
      <c r="AS335" s="583">
        <f t="shared" si="31"/>
        <v>957821</v>
      </c>
      <c r="AT335" s="583">
        <f t="shared" si="31"/>
        <v>1546402</v>
      </c>
      <c r="AU335" s="583">
        <f t="shared" si="31"/>
        <v>1303575</v>
      </c>
      <c r="AV335" s="583">
        <f t="shared" si="31"/>
        <v>9208929</v>
      </c>
      <c r="AW335" s="583">
        <f t="shared" si="31"/>
        <v>11099566</v>
      </c>
      <c r="AX335" s="583">
        <f t="shared" si="31"/>
        <v>519047</v>
      </c>
      <c r="AY335" s="583">
        <f t="shared" si="31"/>
        <v>0</v>
      </c>
      <c r="AZ335" s="583">
        <f t="shared" si="31"/>
        <v>4882955</v>
      </c>
      <c r="BA335" s="583">
        <f t="shared" si="31"/>
        <v>798127</v>
      </c>
      <c r="BB335" s="583">
        <f t="shared" si="31"/>
        <v>19827981</v>
      </c>
      <c r="BC335" s="583">
        <f t="shared" si="31"/>
        <v>2146677</v>
      </c>
      <c r="BD335" s="583">
        <f t="shared" si="31"/>
        <v>599700</v>
      </c>
      <c r="BE335" s="583">
        <f t="shared" si="31"/>
        <v>1283077</v>
      </c>
      <c r="BF335" s="583">
        <f t="shared" si="31"/>
        <v>1762306</v>
      </c>
      <c r="BG335" s="583">
        <f t="shared" si="31"/>
        <v>810242</v>
      </c>
      <c r="BH335" s="583">
        <f t="shared" si="31"/>
        <v>0</v>
      </c>
      <c r="BI335" s="583">
        <f t="shared" si="31"/>
        <v>816327</v>
      </c>
      <c r="BJ335" s="583">
        <f t="shared" si="31"/>
        <v>5798789</v>
      </c>
      <c r="BK335" s="583">
        <f t="shared" si="31"/>
        <v>16359129</v>
      </c>
      <c r="BL335" s="583">
        <f t="shared" si="31"/>
        <v>438799</v>
      </c>
      <c r="BM335" s="583">
        <f t="shared" si="31"/>
        <v>503549</v>
      </c>
      <c r="BN335" s="583">
        <f t="shared" si="31"/>
        <v>1604766</v>
      </c>
      <c r="BO335" s="583">
        <f t="shared" si="31"/>
        <v>8940213</v>
      </c>
      <c r="BP335" s="583">
        <f t="shared" si="31"/>
        <v>3881942</v>
      </c>
      <c r="BQ335" s="583">
        <f t="shared" si="29"/>
        <v>583965</v>
      </c>
      <c r="BR335" s="583">
        <f t="shared" si="29"/>
        <v>2254957</v>
      </c>
      <c r="BS335" s="583">
        <f t="shared" si="29"/>
        <v>2005960</v>
      </c>
      <c r="BT335" s="583">
        <f t="shared" si="29"/>
        <v>699334</v>
      </c>
      <c r="BU335" s="583">
        <f t="shared" si="29"/>
        <v>414818</v>
      </c>
      <c r="BV335" s="583">
        <f t="shared" si="29"/>
        <v>2161524</v>
      </c>
      <c r="BW335" s="583">
        <f t="shared" si="29"/>
        <v>0</v>
      </c>
      <c r="BX335" s="583">
        <f t="shared" si="29"/>
        <v>675737</v>
      </c>
      <c r="BY335" s="583">
        <f t="shared" si="29"/>
        <v>2353352</v>
      </c>
      <c r="BZ335" s="583">
        <f t="shared" si="29"/>
        <v>343743</v>
      </c>
      <c r="CA335" s="583">
        <f t="shared" si="29"/>
        <v>3893809</v>
      </c>
      <c r="CB335" s="583">
        <f t="shared" si="29"/>
        <v>1355959</v>
      </c>
      <c r="CC335" s="583">
        <f t="shared" si="29"/>
        <v>1646582</v>
      </c>
      <c r="CD335" s="583">
        <f t="shared" si="29"/>
        <v>5948410</v>
      </c>
      <c r="CE335" s="583">
        <f t="shared" si="29"/>
        <v>2255303</v>
      </c>
      <c r="CF335" s="583">
        <f t="shared" si="29"/>
        <v>7754552</v>
      </c>
      <c r="CG335" s="583">
        <f t="shared" si="29"/>
        <v>4156588</v>
      </c>
      <c r="CH335" s="583">
        <f t="shared" si="29"/>
        <v>1141366</v>
      </c>
      <c r="CI335" s="583">
        <f t="shared" si="29"/>
        <v>1355186</v>
      </c>
      <c r="CJ335" s="583">
        <f t="shared" si="29"/>
        <v>788824</v>
      </c>
      <c r="CK335" s="583">
        <f t="shared" si="29"/>
        <v>4423609</v>
      </c>
      <c r="CL335" s="583">
        <f t="shared" si="29"/>
        <v>1974541</v>
      </c>
      <c r="CM335" s="583">
        <f t="shared" si="29"/>
        <v>476240</v>
      </c>
      <c r="CN335" s="583">
        <f t="shared" si="29"/>
        <v>449612</v>
      </c>
      <c r="CO335" s="583">
        <f t="shared" si="29"/>
        <v>5035305</v>
      </c>
      <c r="CP335" s="583">
        <f t="shared" si="29"/>
        <v>1320331</v>
      </c>
      <c r="CQ335" s="583">
        <f t="shared" si="29"/>
        <v>23835637</v>
      </c>
      <c r="CR335" s="583">
        <f t="shared" si="29"/>
        <v>333139</v>
      </c>
      <c r="CS335" s="583">
        <f t="shared" si="29"/>
        <v>0</v>
      </c>
      <c r="CT335" s="583">
        <f t="shared" si="29"/>
        <v>755957</v>
      </c>
      <c r="CU335" s="583">
        <f t="shared" si="29"/>
        <v>2650283</v>
      </c>
      <c r="CV335" s="583">
        <f t="shared" si="29"/>
        <v>2061282</v>
      </c>
      <c r="CW335" s="583">
        <f t="shared" si="29"/>
        <v>1437408</v>
      </c>
      <c r="CX335" s="583">
        <f t="shared" si="29"/>
        <v>614789</v>
      </c>
      <c r="CY335" s="583">
        <f t="shared" si="29"/>
        <v>0</v>
      </c>
    </row>
    <row r="336" spans="1:103" x14ac:dyDescent="0.3">
      <c r="A336" s="586">
        <v>606</v>
      </c>
      <c r="B336" s="176"/>
      <c r="C336" s="176"/>
      <c r="D336" s="583">
        <f>D209</f>
        <v>1</v>
      </c>
      <c r="E336" s="583">
        <f t="shared" ref="E336:BP336" si="32">E209</f>
        <v>1</v>
      </c>
      <c r="F336" s="583">
        <f t="shared" si="32"/>
        <v>1</v>
      </c>
      <c r="G336" s="583">
        <f t="shared" si="32"/>
        <v>0</v>
      </c>
      <c r="H336" s="583">
        <f t="shared" si="32"/>
        <v>1</v>
      </c>
      <c r="I336" s="583">
        <f t="shared" si="32"/>
        <v>1</v>
      </c>
      <c r="J336" s="583">
        <f t="shared" si="32"/>
        <v>1</v>
      </c>
      <c r="K336" s="583">
        <f t="shared" si="32"/>
        <v>1</v>
      </c>
      <c r="L336" s="583">
        <f t="shared" si="32"/>
        <v>1</v>
      </c>
      <c r="M336" s="583">
        <f t="shared" si="32"/>
        <v>1</v>
      </c>
      <c r="N336" s="583">
        <f t="shared" si="32"/>
        <v>1</v>
      </c>
      <c r="O336" s="583">
        <f t="shared" si="32"/>
        <v>1</v>
      </c>
      <c r="P336" s="583">
        <f t="shared" si="32"/>
        <v>1</v>
      </c>
      <c r="Q336" s="583">
        <f t="shared" si="32"/>
        <v>1</v>
      </c>
      <c r="R336" s="583">
        <f t="shared" si="32"/>
        <v>1</v>
      </c>
      <c r="S336" s="583">
        <f t="shared" si="32"/>
        <v>1</v>
      </c>
      <c r="T336" s="583">
        <f t="shared" si="32"/>
        <v>0</v>
      </c>
      <c r="U336" s="583">
        <f t="shared" si="32"/>
        <v>1</v>
      </c>
      <c r="V336" s="583">
        <f t="shared" si="32"/>
        <v>1</v>
      </c>
      <c r="W336" s="583">
        <f t="shared" si="32"/>
        <v>0</v>
      </c>
      <c r="X336" s="583">
        <f t="shared" si="32"/>
        <v>1</v>
      </c>
      <c r="Y336" s="583">
        <f t="shared" si="32"/>
        <v>1</v>
      </c>
      <c r="Z336" s="583">
        <f t="shared" si="32"/>
        <v>1</v>
      </c>
      <c r="AA336" s="583">
        <f t="shared" si="32"/>
        <v>1</v>
      </c>
      <c r="AB336" s="583">
        <f t="shared" si="32"/>
        <v>1</v>
      </c>
      <c r="AC336" s="583">
        <f t="shared" si="32"/>
        <v>1</v>
      </c>
      <c r="AD336" s="583">
        <f t="shared" si="32"/>
        <v>1</v>
      </c>
      <c r="AE336" s="583">
        <f t="shared" si="32"/>
        <v>1</v>
      </c>
      <c r="AF336" s="583">
        <f t="shared" si="32"/>
        <v>1</v>
      </c>
      <c r="AG336" s="583">
        <f t="shared" si="32"/>
        <v>1</v>
      </c>
      <c r="AH336" s="583">
        <f t="shared" si="32"/>
        <v>1</v>
      </c>
      <c r="AI336" s="583">
        <f t="shared" si="32"/>
        <v>1</v>
      </c>
      <c r="AJ336" s="583">
        <f t="shared" si="32"/>
        <v>1</v>
      </c>
      <c r="AK336" s="583">
        <f t="shared" si="32"/>
        <v>1</v>
      </c>
      <c r="AL336" s="583">
        <f t="shared" si="32"/>
        <v>2</v>
      </c>
      <c r="AM336" s="583">
        <f t="shared" si="32"/>
        <v>1</v>
      </c>
      <c r="AN336" s="583">
        <f t="shared" si="32"/>
        <v>1</v>
      </c>
      <c r="AO336" s="583">
        <f t="shared" si="32"/>
        <v>0</v>
      </c>
      <c r="AP336" s="583">
        <f t="shared" si="32"/>
        <v>1</v>
      </c>
      <c r="AQ336" s="583">
        <f t="shared" si="32"/>
        <v>1</v>
      </c>
      <c r="AR336" s="583">
        <f t="shared" si="32"/>
        <v>1</v>
      </c>
      <c r="AS336" s="583">
        <f t="shared" si="32"/>
        <v>1</v>
      </c>
      <c r="AT336" s="583">
        <f t="shared" si="32"/>
        <v>1</v>
      </c>
      <c r="AU336" s="583">
        <f t="shared" si="32"/>
        <v>1</v>
      </c>
      <c r="AV336" s="583">
        <f t="shared" si="32"/>
        <v>1</v>
      </c>
      <c r="AW336" s="583">
        <f t="shared" si="32"/>
        <v>1</v>
      </c>
      <c r="AX336" s="583">
        <f t="shared" si="32"/>
        <v>1</v>
      </c>
      <c r="AY336" s="583">
        <f t="shared" si="32"/>
        <v>0</v>
      </c>
      <c r="AZ336" s="583">
        <f t="shared" si="32"/>
        <v>1</v>
      </c>
      <c r="BA336" s="583">
        <f t="shared" si="32"/>
        <v>1</v>
      </c>
      <c r="BB336" s="583">
        <f t="shared" si="32"/>
        <v>1</v>
      </c>
      <c r="BC336" s="583">
        <f t="shared" si="32"/>
        <v>1</v>
      </c>
      <c r="BD336" s="583">
        <f t="shared" si="32"/>
        <v>1</v>
      </c>
      <c r="BE336" s="583">
        <f t="shared" si="32"/>
        <v>1</v>
      </c>
      <c r="BF336" s="583">
        <f t="shared" si="32"/>
        <v>1</v>
      </c>
      <c r="BG336" s="583">
        <f t="shared" si="32"/>
        <v>1</v>
      </c>
      <c r="BH336" s="583">
        <f t="shared" si="32"/>
        <v>0</v>
      </c>
      <c r="BI336" s="583">
        <f t="shared" si="32"/>
        <v>1</v>
      </c>
      <c r="BJ336" s="583">
        <f t="shared" si="32"/>
        <v>1</v>
      </c>
      <c r="BK336" s="583">
        <f t="shared" si="32"/>
        <v>1</v>
      </c>
      <c r="BL336" s="583">
        <f t="shared" si="32"/>
        <v>1</v>
      </c>
      <c r="BM336" s="583">
        <f t="shared" si="32"/>
        <v>1</v>
      </c>
      <c r="BN336" s="583">
        <f t="shared" si="32"/>
        <v>1</v>
      </c>
      <c r="BO336" s="583">
        <f t="shared" si="32"/>
        <v>1</v>
      </c>
      <c r="BP336" s="583">
        <f t="shared" si="32"/>
        <v>1</v>
      </c>
      <c r="BQ336" s="583">
        <f t="shared" ref="BQ336:CY336" si="33">BQ209</f>
        <v>1</v>
      </c>
      <c r="BR336" s="583">
        <f t="shared" si="33"/>
        <v>1</v>
      </c>
      <c r="BS336" s="583">
        <f t="shared" si="33"/>
        <v>1</v>
      </c>
      <c r="BT336" s="583">
        <f t="shared" si="33"/>
        <v>1</v>
      </c>
      <c r="BU336" s="583">
        <f t="shared" si="33"/>
        <v>1</v>
      </c>
      <c r="BV336" s="583">
        <f t="shared" si="33"/>
        <v>1</v>
      </c>
      <c r="BW336" s="583">
        <f t="shared" si="33"/>
        <v>1</v>
      </c>
      <c r="BX336" s="583">
        <f t="shared" si="33"/>
        <v>1</v>
      </c>
      <c r="BY336" s="583">
        <f t="shared" si="33"/>
        <v>1</v>
      </c>
      <c r="BZ336" s="583">
        <f t="shared" si="33"/>
        <v>1</v>
      </c>
      <c r="CA336" s="583">
        <f t="shared" si="33"/>
        <v>1</v>
      </c>
      <c r="CB336" s="583">
        <f t="shared" si="33"/>
        <v>1</v>
      </c>
      <c r="CC336" s="583">
        <f t="shared" si="33"/>
        <v>1</v>
      </c>
      <c r="CD336" s="583">
        <f t="shared" si="33"/>
        <v>1</v>
      </c>
      <c r="CE336" s="583">
        <f t="shared" si="33"/>
        <v>1</v>
      </c>
      <c r="CF336" s="583">
        <f t="shared" si="33"/>
        <v>1</v>
      </c>
      <c r="CG336" s="583">
        <f t="shared" si="33"/>
        <v>1</v>
      </c>
      <c r="CH336" s="583">
        <f t="shared" si="33"/>
        <v>1</v>
      </c>
      <c r="CI336" s="583">
        <f t="shared" si="33"/>
        <v>1</v>
      </c>
      <c r="CJ336" s="583">
        <f t="shared" si="33"/>
        <v>1</v>
      </c>
      <c r="CK336" s="583">
        <f t="shared" si="33"/>
        <v>1</v>
      </c>
      <c r="CL336" s="583">
        <f t="shared" si="33"/>
        <v>1</v>
      </c>
      <c r="CM336" s="583">
        <f t="shared" si="33"/>
        <v>1</v>
      </c>
      <c r="CN336" s="583">
        <f t="shared" si="33"/>
        <v>1</v>
      </c>
      <c r="CO336" s="583">
        <f t="shared" si="33"/>
        <v>1</v>
      </c>
      <c r="CP336" s="583">
        <f t="shared" si="33"/>
        <v>1</v>
      </c>
      <c r="CQ336" s="583">
        <f t="shared" si="33"/>
        <v>1</v>
      </c>
      <c r="CR336" s="583">
        <f t="shared" si="33"/>
        <v>1</v>
      </c>
      <c r="CS336" s="583">
        <f t="shared" si="33"/>
        <v>1</v>
      </c>
      <c r="CT336" s="583">
        <f t="shared" si="33"/>
        <v>1</v>
      </c>
      <c r="CU336" s="583">
        <f t="shared" si="33"/>
        <v>1</v>
      </c>
      <c r="CV336" s="583">
        <f t="shared" si="33"/>
        <v>1</v>
      </c>
      <c r="CW336" s="583">
        <f t="shared" si="33"/>
        <v>1</v>
      </c>
      <c r="CX336" s="583">
        <f t="shared" si="33"/>
        <v>1</v>
      </c>
      <c r="CY336" s="583">
        <f t="shared" si="33"/>
        <v>1</v>
      </c>
    </row>
    <row r="337" spans="1:103" x14ac:dyDescent="0.3">
      <c r="A337" s="586">
        <v>662</v>
      </c>
      <c r="B337" s="176" t="s">
        <v>420</v>
      </c>
      <c r="C337" s="176"/>
      <c r="D337" s="583">
        <f>D246</f>
        <v>5611838</v>
      </c>
      <c r="E337" s="583">
        <f t="shared" ref="E337:BP337" si="34">E246</f>
        <v>752447</v>
      </c>
      <c r="F337" s="583">
        <f t="shared" si="34"/>
        <v>418021</v>
      </c>
      <c r="G337" s="583">
        <f t="shared" si="34"/>
        <v>0</v>
      </c>
      <c r="H337" s="583">
        <f t="shared" si="34"/>
        <v>1220556</v>
      </c>
      <c r="I337" s="583">
        <f t="shared" si="34"/>
        <v>340745</v>
      </c>
      <c r="J337" s="583">
        <f t="shared" si="34"/>
        <v>1305690</v>
      </c>
      <c r="K337" s="583">
        <f t="shared" si="34"/>
        <v>870322</v>
      </c>
      <c r="L337" s="583">
        <f t="shared" si="34"/>
        <v>1104684</v>
      </c>
      <c r="M337" s="583">
        <f t="shared" si="34"/>
        <v>220425</v>
      </c>
      <c r="N337" s="583">
        <f t="shared" si="34"/>
        <v>6126302</v>
      </c>
      <c r="O337" s="583">
        <f t="shared" si="34"/>
        <v>3310605</v>
      </c>
      <c r="P337" s="583">
        <f t="shared" si="34"/>
        <v>6701494</v>
      </c>
      <c r="Q337" s="583">
        <f t="shared" si="34"/>
        <v>2604622</v>
      </c>
      <c r="R337" s="583">
        <f t="shared" si="34"/>
        <v>532206</v>
      </c>
      <c r="S337" s="583">
        <f t="shared" si="34"/>
        <v>2169869</v>
      </c>
      <c r="T337" s="583">
        <f t="shared" si="34"/>
        <v>0</v>
      </c>
      <c r="U337" s="583">
        <f t="shared" si="34"/>
        <v>5241680</v>
      </c>
      <c r="V337" s="583">
        <f t="shared" si="34"/>
        <v>2424080</v>
      </c>
      <c r="W337" s="583">
        <f t="shared" si="34"/>
        <v>0</v>
      </c>
      <c r="X337" s="583">
        <f t="shared" si="34"/>
        <v>667641</v>
      </c>
      <c r="Y337" s="583">
        <f t="shared" si="34"/>
        <v>258318</v>
      </c>
      <c r="Z337" s="583">
        <f t="shared" si="34"/>
        <v>2049895</v>
      </c>
      <c r="AA337" s="583">
        <f t="shared" si="34"/>
        <v>1888090</v>
      </c>
      <c r="AB337" s="583">
        <f t="shared" si="34"/>
        <v>3664450</v>
      </c>
      <c r="AC337" s="583">
        <f t="shared" si="34"/>
        <v>8089998</v>
      </c>
      <c r="AD337" s="583">
        <f t="shared" si="34"/>
        <v>1288437</v>
      </c>
      <c r="AE337" s="583">
        <f t="shared" si="34"/>
        <v>917550</v>
      </c>
      <c r="AF337" s="583">
        <f t="shared" si="34"/>
        <v>6068490</v>
      </c>
      <c r="AG337" s="583">
        <f t="shared" si="34"/>
        <v>589349</v>
      </c>
      <c r="AH337" s="583">
        <f t="shared" si="34"/>
        <v>2458327</v>
      </c>
      <c r="AI337" s="583">
        <f t="shared" si="34"/>
        <v>11446987</v>
      </c>
      <c r="AJ337" s="583">
        <f t="shared" si="34"/>
        <v>1976094</v>
      </c>
      <c r="AK337" s="583">
        <f t="shared" si="34"/>
        <v>7419561</v>
      </c>
      <c r="AL337" s="583">
        <f t="shared" si="34"/>
        <v>2819182</v>
      </c>
      <c r="AM337" s="583">
        <f t="shared" si="34"/>
        <v>12107455</v>
      </c>
      <c r="AN337" s="583">
        <f t="shared" si="34"/>
        <v>455067</v>
      </c>
      <c r="AO337" s="583">
        <f t="shared" si="34"/>
        <v>0</v>
      </c>
      <c r="AP337" s="583">
        <f t="shared" si="34"/>
        <v>2080904</v>
      </c>
      <c r="AQ337" s="583">
        <f t="shared" si="34"/>
        <v>1102042</v>
      </c>
      <c r="AR337" s="583">
        <f t="shared" si="34"/>
        <v>72970701</v>
      </c>
      <c r="AS337" s="583">
        <f t="shared" si="34"/>
        <v>1981806</v>
      </c>
      <c r="AT337" s="583">
        <f t="shared" si="34"/>
        <v>1764538</v>
      </c>
      <c r="AU337" s="583">
        <f t="shared" si="34"/>
        <v>1209445</v>
      </c>
      <c r="AV337" s="583">
        <f t="shared" si="34"/>
        <v>2604622</v>
      </c>
      <c r="AW337" s="583">
        <f t="shared" si="34"/>
        <v>903888</v>
      </c>
      <c r="AX337" s="583">
        <f t="shared" si="34"/>
        <v>1439957</v>
      </c>
      <c r="AY337" s="583">
        <f t="shared" si="34"/>
        <v>0</v>
      </c>
      <c r="AZ337" s="583">
        <f t="shared" si="34"/>
        <v>4878126</v>
      </c>
      <c r="BA337" s="583">
        <f t="shared" si="34"/>
        <v>1937085</v>
      </c>
      <c r="BB337" s="583">
        <f t="shared" si="34"/>
        <v>4307979</v>
      </c>
      <c r="BC337" s="583">
        <f t="shared" si="34"/>
        <v>641719</v>
      </c>
      <c r="BD337" s="583">
        <f t="shared" si="34"/>
        <v>1846445</v>
      </c>
      <c r="BE337" s="583">
        <f t="shared" si="34"/>
        <v>2447111</v>
      </c>
      <c r="BF337" s="583">
        <f t="shared" si="34"/>
        <v>1001715</v>
      </c>
      <c r="BG337" s="583">
        <f t="shared" si="34"/>
        <v>945466</v>
      </c>
      <c r="BH337" s="583">
        <f t="shared" si="34"/>
        <v>0</v>
      </c>
      <c r="BI337" s="583">
        <f t="shared" si="34"/>
        <v>1272435</v>
      </c>
      <c r="BJ337" s="583">
        <f t="shared" si="34"/>
        <v>1829554</v>
      </c>
      <c r="BK337" s="583">
        <f t="shared" si="34"/>
        <v>2015722</v>
      </c>
      <c r="BL337" s="583">
        <f t="shared" si="34"/>
        <v>783890</v>
      </c>
      <c r="BM337" s="583">
        <f t="shared" si="34"/>
        <v>1126938</v>
      </c>
      <c r="BN337" s="583">
        <f t="shared" si="34"/>
        <v>3698397</v>
      </c>
      <c r="BO337" s="583">
        <f t="shared" si="34"/>
        <v>2765169</v>
      </c>
      <c r="BP337" s="583">
        <f t="shared" si="34"/>
        <v>4889538</v>
      </c>
      <c r="BQ337" s="583">
        <f t="shared" ref="BQ337:CY337" si="35">BQ246</f>
        <v>964331</v>
      </c>
      <c r="BR337" s="583">
        <f t="shared" si="35"/>
        <v>4367365</v>
      </c>
      <c r="BS337" s="583">
        <f t="shared" si="35"/>
        <v>7579944</v>
      </c>
      <c r="BT337" s="583">
        <f t="shared" si="35"/>
        <v>557971</v>
      </c>
      <c r="BU337" s="583">
        <f t="shared" si="35"/>
        <v>1241092</v>
      </c>
      <c r="BV337" s="583">
        <f t="shared" si="35"/>
        <v>2656814</v>
      </c>
      <c r="BW337" s="583">
        <f t="shared" si="35"/>
        <v>261289</v>
      </c>
      <c r="BX337" s="583">
        <f t="shared" si="35"/>
        <v>1923443</v>
      </c>
      <c r="BY337" s="583">
        <f t="shared" si="35"/>
        <v>7233040</v>
      </c>
      <c r="BZ337" s="583">
        <f t="shared" si="35"/>
        <v>1073071</v>
      </c>
      <c r="CA337" s="583">
        <f t="shared" si="35"/>
        <v>6685802</v>
      </c>
      <c r="CB337" s="583">
        <f t="shared" si="35"/>
        <v>882338</v>
      </c>
      <c r="CC337" s="583">
        <f t="shared" si="35"/>
        <v>163619</v>
      </c>
      <c r="CD337" s="583">
        <f t="shared" si="35"/>
        <v>2015722</v>
      </c>
      <c r="CE337" s="583">
        <f t="shared" si="35"/>
        <v>4319092</v>
      </c>
      <c r="CF337" s="583">
        <f t="shared" si="35"/>
        <v>2459675</v>
      </c>
      <c r="CG337" s="583">
        <f t="shared" si="35"/>
        <v>2384400</v>
      </c>
      <c r="CH337" s="583">
        <f t="shared" si="35"/>
        <v>1131965</v>
      </c>
      <c r="CI337" s="583">
        <f t="shared" si="35"/>
        <v>2535949</v>
      </c>
      <c r="CJ337" s="583">
        <f t="shared" si="35"/>
        <v>1781563</v>
      </c>
      <c r="CK337" s="583">
        <f t="shared" si="35"/>
        <v>2811329</v>
      </c>
      <c r="CL337" s="583">
        <f t="shared" si="35"/>
        <v>35764</v>
      </c>
      <c r="CM337" s="583">
        <f t="shared" si="35"/>
        <v>1059364</v>
      </c>
      <c r="CN337" s="583">
        <f t="shared" si="35"/>
        <v>221633</v>
      </c>
      <c r="CO337" s="583">
        <f t="shared" si="35"/>
        <v>8475191</v>
      </c>
      <c r="CP337" s="583">
        <f t="shared" si="35"/>
        <v>1371716</v>
      </c>
      <c r="CQ337" s="583">
        <f t="shared" si="35"/>
        <v>162346474</v>
      </c>
      <c r="CR337" s="583">
        <f t="shared" si="35"/>
        <v>988059</v>
      </c>
      <c r="CS337" s="583">
        <f t="shared" si="35"/>
        <v>655953</v>
      </c>
      <c r="CT337" s="583">
        <f t="shared" si="35"/>
        <v>1021993</v>
      </c>
      <c r="CU337" s="583">
        <f t="shared" si="35"/>
        <v>4807734</v>
      </c>
      <c r="CV337" s="583">
        <f t="shared" si="35"/>
        <v>2331044</v>
      </c>
      <c r="CW337" s="583">
        <f t="shared" si="35"/>
        <v>3031546</v>
      </c>
      <c r="CX337" s="583">
        <f t="shared" si="35"/>
        <v>1675399</v>
      </c>
      <c r="CY337" s="583">
        <f t="shared" si="35"/>
        <v>767140</v>
      </c>
    </row>
    <row r="338" spans="1:103" x14ac:dyDescent="0.3">
      <c r="A338" s="586">
        <v>663</v>
      </c>
      <c r="B338" s="176" t="s">
        <v>974</v>
      </c>
      <c r="C338" s="176"/>
      <c r="D338" s="583">
        <f>D247</f>
        <v>5031674</v>
      </c>
      <c r="E338" s="583">
        <f t="shared" ref="E338:BP338" si="36">E247</f>
        <v>183470</v>
      </c>
      <c r="F338" s="583">
        <f t="shared" si="36"/>
        <v>386777</v>
      </c>
      <c r="G338" s="583">
        <f t="shared" si="36"/>
        <v>0</v>
      </c>
      <c r="H338" s="583">
        <f t="shared" si="36"/>
        <v>0</v>
      </c>
      <c r="I338" s="583">
        <f t="shared" si="36"/>
        <v>290393</v>
      </c>
      <c r="J338" s="583">
        <f t="shared" si="36"/>
        <v>645389</v>
      </c>
      <c r="K338" s="583">
        <f t="shared" si="36"/>
        <v>192813</v>
      </c>
      <c r="L338" s="583">
        <f t="shared" si="36"/>
        <v>159388</v>
      </c>
      <c r="M338" s="583">
        <f t="shared" si="36"/>
        <v>1438765</v>
      </c>
      <c r="N338" s="583">
        <f t="shared" si="36"/>
        <v>4658363</v>
      </c>
      <c r="O338" s="583">
        <f t="shared" si="36"/>
        <v>3013136</v>
      </c>
      <c r="P338" s="583">
        <f t="shared" si="36"/>
        <v>841448</v>
      </c>
      <c r="Q338" s="583">
        <f t="shared" si="36"/>
        <v>118360</v>
      </c>
      <c r="R338" s="583">
        <f t="shared" si="36"/>
        <v>42571</v>
      </c>
      <c r="S338" s="583">
        <f t="shared" si="36"/>
        <v>1379114</v>
      </c>
      <c r="T338" s="583">
        <f t="shared" si="36"/>
        <v>0</v>
      </c>
      <c r="U338" s="583">
        <f t="shared" si="36"/>
        <v>547813</v>
      </c>
      <c r="V338" s="583">
        <f t="shared" si="36"/>
        <v>429292</v>
      </c>
      <c r="W338" s="583">
        <f t="shared" si="36"/>
        <v>0</v>
      </c>
      <c r="X338" s="583">
        <f t="shared" si="36"/>
        <v>92430</v>
      </c>
      <c r="Y338" s="583">
        <f t="shared" si="36"/>
        <v>68173</v>
      </c>
      <c r="Z338" s="583">
        <f t="shared" si="36"/>
        <v>722142</v>
      </c>
      <c r="AA338" s="583">
        <f t="shared" si="36"/>
        <v>932570</v>
      </c>
      <c r="AB338" s="583">
        <f t="shared" si="36"/>
        <v>5806265</v>
      </c>
      <c r="AC338" s="583">
        <f t="shared" si="36"/>
        <v>185583</v>
      </c>
      <c r="AD338" s="583">
        <f t="shared" si="36"/>
        <v>26549</v>
      </c>
      <c r="AE338" s="583">
        <f t="shared" si="36"/>
        <v>323175</v>
      </c>
      <c r="AF338" s="583">
        <f t="shared" si="36"/>
        <v>2242594</v>
      </c>
      <c r="AG338" s="583">
        <f t="shared" si="36"/>
        <v>299830</v>
      </c>
      <c r="AH338" s="583">
        <f t="shared" si="36"/>
        <v>230143</v>
      </c>
      <c r="AI338" s="583">
        <f t="shared" si="36"/>
        <v>195954</v>
      </c>
      <c r="AJ338" s="583">
        <f t="shared" si="36"/>
        <v>650723</v>
      </c>
      <c r="AK338" s="583">
        <f t="shared" si="36"/>
        <v>1804125</v>
      </c>
      <c r="AL338" s="583">
        <f t="shared" si="36"/>
        <v>1330886</v>
      </c>
      <c r="AM338" s="583">
        <f t="shared" si="36"/>
        <v>1958412</v>
      </c>
      <c r="AN338" s="583">
        <f t="shared" si="36"/>
        <v>216067</v>
      </c>
      <c r="AO338" s="583">
        <f t="shared" si="36"/>
        <v>0</v>
      </c>
      <c r="AP338" s="583">
        <f t="shared" si="36"/>
        <v>146488</v>
      </c>
      <c r="AQ338" s="583">
        <f t="shared" si="36"/>
        <v>621371</v>
      </c>
      <c r="AR338" s="583">
        <f t="shared" si="36"/>
        <v>1872688</v>
      </c>
      <c r="AS338" s="583">
        <f t="shared" si="36"/>
        <v>38881</v>
      </c>
      <c r="AT338" s="583">
        <f t="shared" si="36"/>
        <v>700877</v>
      </c>
      <c r="AU338" s="583">
        <f t="shared" si="36"/>
        <v>55006</v>
      </c>
      <c r="AV338" s="583">
        <f t="shared" si="36"/>
        <v>282360</v>
      </c>
      <c r="AW338" s="583">
        <f t="shared" si="36"/>
        <v>288392</v>
      </c>
      <c r="AX338" s="583">
        <f t="shared" si="36"/>
        <v>552486</v>
      </c>
      <c r="AY338" s="583">
        <f t="shared" si="36"/>
        <v>0</v>
      </c>
      <c r="AZ338" s="583">
        <f t="shared" si="36"/>
        <v>2127950</v>
      </c>
      <c r="BA338" s="583">
        <f t="shared" si="36"/>
        <v>238334</v>
      </c>
      <c r="BB338" s="583">
        <f t="shared" si="36"/>
        <v>1491124</v>
      </c>
      <c r="BC338" s="583">
        <f t="shared" si="36"/>
        <v>95346</v>
      </c>
      <c r="BD338" s="583">
        <f t="shared" si="36"/>
        <v>841448</v>
      </c>
      <c r="BE338" s="583">
        <f t="shared" si="36"/>
        <v>229296</v>
      </c>
      <c r="BF338" s="583">
        <f t="shared" si="36"/>
        <v>1248902</v>
      </c>
      <c r="BG338" s="583">
        <f t="shared" si="36"/>
        <v>174626</v>
      </c>
      <c r="BH338" s="583">
        <f t="shared" si="36"/>
        <v>0</v>
      </c>
      <c r="BI338" s="583">
        <f t="shared" si="36"/>
        <v>178887</v>
      </c>
      <c r="BJ338" s="583">
        <f t="shared" si="36"/>
        <v>870722</v>
      </c>
      <c r="BK338" s="583">
        <f t="shared" si="36"/>
        <v>0</v>
      </c>
      <c r="BL338" s="583">
        <f t="shared" si="36"/>
        <v>572620</v>
      </c>
      <c r="BM338" s="583">
        <f t="shared" si="36"/>
        <v>0</v>
      </c>
      <c r="BN338" s="583">
        <f t="shared" si="36"/>
        <v>2127950</v>
      </c>
      <c r="BO338" s="583">
        <f t="shared" si="36"/>
        <v>834397</v>
      </c>
      <c r="BP338" s="583">
        <f t="shared" si="36"/>
        <v>12805372</v>
      </c>
      <c r="BQ338" s="583">
        <f t="shared" ref="BQ338:CY338" si="37">BQ247</f>
        <v>327358</v>
      </c>
      <c r="BR338" s="583">
        <f t="shared" si="37"/>
        <v>2127950</v>
      </c>
      <c r="BS338" s="583">
        <f t="shared" si="37"/>
        <v>830286</v>
      </c>
      <c r="BT338" s="583">
        <f t="shared" si="37"/>
        <v>108380</v>
      </c>
      <c r="BU338" s="583">
        <f t="shared" si="37"/>
        <v>146488</v>
      </c>
      <c r="BV338" s="583">
        <f t="shared" si="37"/>
        <v>611245</v>
      </c>
      <c r="BW338" s="583">
        <f t="shared" si="37"/>
        <v>63337</v>
      </c>
      <c r="BX338" s="583">
        <f t="shared" si="37"/>
        <v>267059</v>
      </c>
      <c r="BY338" s="583">
        <f t="shared" si="37"/>
        <v>1349038</v>
      </c>
      <c r="BZ338" s="583">
        <f t="shared" si="37"/>
        <v>168397</v>
      </c>
      <c r="CA338" s="583">
        <f t="shared" si="37"/>
        <v>732038</v>
      </c>
      <c r="CB338" s="583">
        <f t="shared" si="37"/>
        <v>506838</v>
      </c>
      <c r="CC338" s="583">
        <f t="shared" si="37"/>
        <v>512146</v>
      </c>
      <c r="CD338" s="583">
        <f t="shared" si="37"/>
        <v>841448</v>
      </c>
      <c r="CE338" s="583">
        <f t="shared" si="37"/>
        <v>869597</v>
      </c>
      <c r="CF338" s="583">
        <f t="shared" si="37"/>
        <v>357739</v>
      </c>
      <c r="CG338" s="583">
        <f t="shared" si="37"/>
        <v>428</v>
      </c>
      <c r="CH338" s="583">
        <f t="shared" si="37"/>
        <v>193170</v>
      </c>
      <c r="CI338" s="583">
        <f t="shared" si="37"/>
        <v>859534</v>
      </c>
      <c r="CJ338" s="583">
        <f t="shared" si="37"/>
        <v>142817</v>
      </c>
      <c r="CK338" s="583">
        <f t="shared" si="37"/>
        <v>196412</v>
      </c>
      <c r="CL338" s="583">
        <f t="shared" si="37"/>
        <v>453897</v>
      </c>
      <c r="CM338" s="583">
        <f t="shared" si="37"/>
        <v>118008</v>
      </c>
      <c r="CN338" s="583">
        <f t="shared" si="37"/>
        <v>26779</v>
      </c>
      <c r="CO338" s="583">
        <f t="shared" si="37"/>
        <v>1688281</v>
      </c>
      <c r="CP338" s="583">
        <f t="shared" si="37"/>
        <v>556941</v>
      </c>
      <c r="CQ338" s="583">
        <f t="shared" si="37"/>
        <v>3234879</v>
      </c>
      <c r="CR338" s="583">
        <f t="shared" si="37"/>
        <v>33966</v>
      </c>
      <c r="CS338" s="583">
        <f t="shared" si="37"/>
        <v>287828</v>
      </c>
      <c r="CT338" s="583">
        <f t="shared" si="37"/>
        <v>257254</v>
      </c>
      <c r="CU338" s="583">
        <f t="shared" si="37"/>
        <v>1383100</v>
      </c>
      <c r="CV338" s="583">
        <f t="shared" si="37"/>
        <v>453897</v>
      </c>
      <c r="CW338" s="583">
        <f t="shared" si="37"/>
        <v>460768</v>
      </c>
      <c r="CX338" s="583">
        <f t="shared" si="37"/>
        <v>160031</v>
      </c>
      <c r="CY338" s="583">
        <f t="shared" si="37"/>
        <v>41163</v>
      </c>
    </row>
    <row r="339" spans="1:103" x14ac:dyDescent="0.3">
      <c r="A339" s="587">
        <v>336</v>
      </c>
      <c r="B339" s="176"/>
      <c r="C339" s="176"/>
      <c r="D339" s="588">
        <f>D81</f>
        <v>21813951</v>
      </c>
      <c r="E339" s="588">
        <f t="shared" ref="E339:BP339" si="38">E81</f>
        <v>2534012</v>
      </c>
      <c r="F339" s="588">
        <f t="shared" si="38"/>
        <v>1671297</v>
      </c>
      <c r="G339" s="588">
        <f t="shared" si="38"/>
        <v>0</v>
      </c>
      <c r="H339" s="588">
        <f t="shared" si="38"/>
        <v>4776476</v>
      </c>
      <c r="I339" s="588">
        <f t="shared" si="38"/>
        <v>2395530</v>
      </c>
      <c r="J339" s="588">
        <f t="shared" si="38"/>
        <v>9461470</v>
      </c>
      <c r="K339" s="588">
        <f t="shared" si="38"/>
        <v>2103204</v>
      </c>
      <c r="L339" s="588">
        <f t="shared" si="38"/>
        <v>6838305</v>
      </c>
      <c r="M339" s="588">
        <f t="shared" si="38"/>
        <v>31176594</v>
      </c>
      <c r="N339" s="588">
        <f t="shared" si="38"/>
        <v>77129368</v>
      </c>
      <c r="O339" s="588">
        <f t="shared" si="38"/>
        <v>21031126</v>
      </c>
      <c r="P339" s="588">
        <f t="shared" si="38"/>
        <v>51144342</v>
      </c>
      <c r="Q339" s="588">
        <f t="shared" si="38"/>
        <v>8185063</v>
      </c>
      <c r="R339" s="588">
        <f t="shared" si="38"/>
        <v>735643</v>
      </c>
      <c r="S339" s="588">
        <f t="shared" si="38"/>
        <v>18064806</v>
      </c>
      <c r="T339" s="588">
        <f t="shared" si="38"/>
        <v>0</v>
      </c>
      <c r="U339" s="588">
        <f t="shared" si="38"/>
        <v>45102895</v>
      </c>
      <c r="V339" s="588">
        <f t="shared" si="38"/>
        <v>24991973</v>
      </c>
      <c r="W339" s="588">
        <f t="shared" si="38"/>
        <v>0</v>
      </c>
      <c r="X339" s="588">
        <f t="shared" si="38"/>
        <v>3620782</v>
      </c>
      <c r="Y339" s="588">
        <f t="shared" si="38"/>
        <v>2259720</v>
      </c>
      <c r="Z339" s="588">
        <f t="shared" si="38"/>
        <v>24197689</v>
      </c>
      <c r="AA339" s="588">
        <f t="shared" si="38"/>
        <v>28227000</v>
      </c>
      <c r="AB339" s="588">
        <f t="shared" si="38"/>
        <v>22502976</v>
      </c>
      <c r="AC339" s="588">
        <f t="shared" si="38"/>
        <v>67107139</v>
      </c>
      <c r="AD339" s="588">
        <f t="shared" si="38"/>
        <v>7238567</v>
      </c>
      <c r="AE339" s="588">
        <f t="shared" si="38"/>
        <v>32301230</v>
      </c>
      <c r="AF339" s="588">
        <f t="shared" si="38"/>
        <v>15725787</v>
      </c>
      <c r="AG339" s="588">
        <f t="shared" si="38"/>
        <v>9882689</v>
      </c>
      <c r="AH339" s="588">
        <f t="shared" si="38"/>
        <v>4348376</v>
      </c>
      <c r="AI339" s="588">
        <f t="shared" si="38"/>
        <v>60855544</v>
      </c>
      <c r="AJ339" s="588">
        <f t="shared" si="38"/>
        <v>8162439</v>
      </c>
      <c r="AK339" s="588">
        <f t="shared" si="38"/>
        <v>107746157</v>
      </c>
      <c r="AL339" s="588">
        <f t="shared" si="38"/>
        <v>16990175</v>
      </c>
      <c r="AM339" s="588">
        <f t="shared" si="38"/>
        <v>63337898</v>
      </c>
      <c r="AN339" s="588">
        <f t="shared" si="38"/>
        <v>2516372</v>
      </c>
      <c r="AO339" s="588">
        <f t="shared" si="38"/>
        <v>2481332</v>
      </c>
      <c r="AP339" s="588">
        <f t="shared" si="38"/>
        <v>11655742</v>
      </c>
      <c r="AQ339" s="588">
        <f t="shared" si="38"/>
        <v>3395589</v>
      </c>
      <c r="AR339" s="588">
        <f t="shared" si="38"/>
        <v>161134754</v>
      </c>
      <c r="AS339" s="588">
        <f t="shared" si="38"/>
        <v>9915400</v>
      </c>
      <c r="AT339" s="588">
        <f t="shared" si="38"/>
        <v>25957939</v>
      </c>
      <c r="AU339" s="588">
        <f t="shared" si="38"/>
        <v>11976156</v>
      </c>
      <c r="AV339" s="588">
        <f t="shared" si="38"/>
        <v>24994843</v>
      </c>
      <c r="AW339" s="588">
        <f t="shared" si="38"/>
        <v>5614379</v>
      </c>
      <c r="AX339" s="588">
        <f t="shared" si="38"/>
        <v>5646994</v>
      </c>
      <c r="AY339" s="588">
        <f t="shared" si="38"/>
        <v>0</v>
      </c>
      <c r="AZ339" s="588">
        <f t="shared" si="38"/>
        <v>24174865</v>
      </c>
      <c r="BA339" s="588">
        <f t="shared" si="38"/>
        <v>7714888</v>
      </c>
      <c r="BB339" s="588">
        <f t="shared" si="38"/>
        <v>40307279</v>
      </c>
      <c r="BC339" s="588">
        <f t="shared" si="38"/>
        <v>1755108</v>
      </c>
      <c r="BD339" s="588">
        <f t="shared" si="38"/>
        <v>10875280</v>
      </c>
      <c r="BE339" s="588">
        <f t="shared" si="38"/>
        <v>10111527</v>
      </c>
      <c r="BF339" s="588">
        <f t="shared" si="38"/>
        <v>21230728</v>
      </c>
      <c r="BG339" s="588">
        <f t="shared" si="38"/>
        <v>6434222</v>
      </c>
      <c r="BH339" s="588">
        <f t="shared" si="38"/>
        <v>3544048</v>
      </c>
      <c r="BI339" s="588">
        <f t="shared" si="38"/>
        <v>1000634</v>
      </c>
      <c r="BJ339" s="588">
        <f t="shared" si="38"/>
        <v>6414995</v>
      </c>
      <c r="BK339" s="588">
        <f t="shared" si="38"/>
        <v>553583580</v>
      </c>
      <c r="BL339" s="588">
        <f t="shared" si="38"/>
        <v>1739117</v>
      </c>
      <c r="BM339" s="588">
        <f t="shared" si="38"/>
        <v>7457692</v>
      </c>
      <c r="BN339" s="588">
        <f t="shared" si="38"/>
        <v>35264521</v>
      </c>
      <c r="BO339" s="588">
        <f t="shared" si="38"/>
        <v>6292361</v>
      </c>
      <c r="BP339" s="588">
        <f t="shared" si="38"/>
        <v>100370703</v>
      </c>
      <c r="BQ339" s="588">
        <f t="shared" ref="BQ339:CY339" si="39">BQ81</f>
        <v>3599127</v>
      </c>
      <c r="BR339" s="588">
        <f t="shared" si="39"/>
        <v>34581346</v>
      </c>
      <c r="BS339" s="588">
        <f t="shared" si="39"/>
        <v>62481218</v>
      </c>
      <c r="BT339" s="588">
        <f t="shared" si="39"/>
        <v>1398341</v>
      </c>
      <c r="BU339" s="588">
        <f t="shared" si="39"/>
        <v>10222701</v>
      </c>
      <c r="BV339" s="588">
        <f t="shared" si="39"/>
        <v>15177488</v>
      </c>
      <c r="BW339" s="588">
        <f t="shared" si="39"/>
        <v>1239250</v>
      </c>
      <c r="BX339" s="588">
        <f t="shared" si="39"/>
        <v>6698056</v>
      </c>
      <c r="BY339" s="588">
        <f t="shared" si="39"/>
        <v>24145932</v>
      </c>
      <c r="BZ339" s="588">
        <f t="shared" si="39"/>
        <v>5125055</v>
      </c>
      <c r="CA339" s="588">
        <f t="shared" si="39"/>
        <v>15318930</v>
      </c>
      <c r="CB339" s="588">
        <f t="shared" si="39"/>
        <v>10161263</v>
      </c>
      <c r="CC339" s="588">
        <f t="shared" si="39"/>
        <v>5992915</v>
      </c>
      <c r="CD339" s="588">
        <f t="shared" si="39"/>
        <v>11868203</v>
      </c>
      <c r="CE339" s="588">
        <f t="shared" si="39"/>
        <v>18914728</v>
      </c>
      <c r="CF339" s="588">
        <f t="shared" si="39"/>
        <v>11411726</v>
      </c>
      <c r="CG339" s="588">
        <f t="shared" si="39"/>
        <v>10971415</v>
      </c>
      <c r="CH339" s="588">
        <f t="shared" si="39"/>
        <v>3314832</v>
      </c>
      <c r="CI339" s="588">
        <f t="shared" si="39"/>
        <v>13746222</v>
      </c>
      <c r="CJ339" s="588">
        <f t="shared" si="39"/>
        <v>11028859</v>
      </c>
      <c r="CK339" s="588">
        <f t="shared" si="39"/>
        <v>6755412</v>
      </c>
      <c r="CL339" s="588">
        <f t="shared" si="39"/>
        <v>4089209</v>
      </c>
      <c r="CM339" s="588">
        <f t="shared" si="39"/>
        <v>7177082</v>
      </c>
      <c r="CN339" s="588">
        <f t="shared" si="39"/>
        <v>619121</v>
      </c>
      <c r="CO339" s="588">
        <f t="shared" si="39"/>
        <v>91090000</v>
      </c>
      <c r="CP339" s="588">
        <f t="shared" si="39"/>
        <v>8540036</v>
      </c>
      <c r="CQ339" s="588">
        <f t="shared" si="39"/>
        <v>333110197</v>
      </c>
      <c r="CR339" s="588">
        <f t="shared" si="39"/>
        <v>3994155</v>
      </c>
      <c r="CS339" s="588">
        <f t="shared" si="39"/>
        <v>1768762</v>
      </c>
      <c r="CT339" s="588">
        <f t="shared" si="39"/>
        <v>7606487</v>
      </c>
      <c r="CU339" s="588">
        <f t="shared" si="39"/>
        <v>17177134</v>
      </c>
      <c r="CV339" s="588">
        <f t="shared" si="39"/>
        <v>11600011</v>
      </c>
      <c r="CW339" s="588">
        <f t="shared" si="39"/>
        <v>6109565</v>
      </c>
      <c r="CX339" s="588">
        <f t="shared" si="39"/>
        <v>8441909</v>
      </c>
      <c r="CY339" s="588">
        <f t="shared" si="39"/>
        <v>2528074</v>
      </c>
    </row>
    <row r="340" spans="1:103" x14ac:dyDescent="0.3">
      <c r="A340" s="587">
        <v>44</v>
      </c>
      <c r="B340" s="176"/>
      <c r="C340" s="176"/>
      <c r="D340" s="588">
        <f>D27</f>
        <v>0</v>
      </c>
      <c r="E340" s="588">
        <f t="shared" ref="E340:BP341" si="40">E27</f>
        <v>7511333</v>
      </c>
      <c r="F340" s="588">
        <f t="shared" si="40"/>
        <v>0</v>
      </c>
      <c r="G340" s="588">
        <f t="shared" si="40"/>
        <v>0</v>
      </c>
      <c r="H340" s="588">
        <f t="shared" si="40"/>
        <v>0</v>
      </c>
      <c r="I340" s="588">
        <f t="shared" si="40"/>
        <v>0</v>
      </c>
      <c r="J340" s="588">
        <f t="shared" si="40"/>
        <v>12342731</v>
      </c>
      <c r="K340" s="588">
        <f t="shared" si="40"/>
        <v>1415820</v>
      </c>
      <c r="L340" s="588">
        <f t="shared" si="40"/>
        <v>3197168</v>
      </c>
      <c r="M340" s="588">
        <f t="shared" si="40"/>
        <v>95221698</v>
      </c>
      <c r="N340" s="588">
        <f t="shared" si="40"/>
        <v>0</v>
      </c>
      <c r="O340" s="588">
        <f t="shared" si="40"/>
        <v>638490</v>
      </c>
      <c r="P340" s="588">
        <f t="shared" si="40"/>
        <v>0</v>
      </c>
      <c r="Q340" s="588">
        <f t="shared" si="40"/>
        <v>8423211</v>
      </c>
      <c r="R340" s="588">
        <f t="shared" si="40"/>
        <v>2837722</v>
      </c>
      <c r="S340" s="588">
        <f t="shared" si="40"/>
        <v>2058529</v>
      </c>
      <c r="T340" s="588">
        <f t="shared" si="40"/>
        <v>0</v>
      </c>
      <c r="U340" s="588">
        <f t="shared" si="40"/>
        <v>0</v>
      </c>
      <c r="V340" s="588">
        <f t="shared" si="40"/>
        <v>27639884</v>
      </c>
      <c r="W340" s="588">
        <f t="shared" si="40"/>
        <v>0</v>
      </c>
      <c r="X340" s="588">
        <f t="shared" si="40"/>
        <v>2947765</v>
      </c>
      <c r="Y340" s="588">
        <f t="shared" si="40"/>
        <v>451519</v>
      </c>
      <c r="Z340" s="588">
        <f t="shared" si="40"/>
        <v>0</v>
      </c>
      <c r="AA340" s="588">
        <f t="shared" si="40"/>
        <v>7454317</v>
      </c>
      <c r="AB340" s="588">
        <f t="shared" si="40"/>
        <v>14095623</v>
      </c>
      <c r="AC340" s="588">
        <f t="shared" si="40"/>
        <v>623788</v>
      </c>
      <c r="AD340" s="588">
        <f t="shared" si="40"/>
        <v>19154281</v>
      </c>
      <c r="AE340" s="588">
        <f t="shared" si="40"/>
        <v>12579374</v>
      </c>
      <c r="AF340" s="588">
        <f t="shared" si="40"/>
        <v>1360701</v>
      </c>
      <c r="AG340" s="588">
        <f t="shared" si="40"/>
        <v>16307114</v>
      </c>
      <c r="AH340" s="588">
        <f t="shared" si="40"/>
        <v>10362210</v>
      </c>
      <c r="AI340" s="588">
        <f t="shared" si="40"/>
        <v>36564765</v>
      </c>
      <c r="AJ340" s="588">
        <f t="shared" si="40"/>
        <v>2216514</v>
      </c>
      <c r="AK340" s="588">
        <f t="shared" si="40"/>
        <v>0</v>
      </c>
      <c r="AL340" s="588">
        <f t="shared" si="40"/>
        <v>16721889</v>
      </c>
      <c r="AM340" s="588">
        <f t="shared" si="40"/>
        <v>0</v>
      </c>
      <c r="AN340" s="588">
        <f t="shared" si="40"/>
        <v>2662856</v>
      </c>
      <c r="AO340" s="588">
        <f t="shared" si="40"/>
        <v>0</v>
      </c>
      <c r="AP340" s="588">
        <f t="shared" si="40"/>
        <v>0</v>
      </c>
      <c r="AQ340" s="588">
        <f t="shared" si="40"/>
        <v>2609598</v>
      </c>
      <c r="AR340" s="588">
        <f t="shared" si="40"/>
        <v>0</v>
      </c>
      <c r="AS340" s="588">
        <f t="shared" si="40"/>
        <v>5395186</v>
      </c>
      <c r="AT340" s="588">
        <f t="shared" si="40"/>
        <v>77896054</v>
      </c>
      <c r="AU340" s="588">
        <f t="shared" si="40"/>
        <v>0</v>
      </c>
      <c r="AV340" s="588">
        <f t="shared" si="40"/>
        <v>735231</v>
      </c>
      <c r="AW340" s="588">
        <f t="shared" si="40"/>
        <v>5498167</v>
      </c>
      <c r="AX340" s="588">
        <f t="shared" si="40"/>
        <v>11150739</v>
      </c>
      <c r="AY340" s="588">
        <f t="shared" si="40"/>
        <v>0</v>
      </c>
      <c r="AZ340" s="588">
        <f t="shared" si="40"/>
        <v>0</v>
      </c>
      <c r="BA340" s="588">
        <f t="shared" si="40"/>
        <v>0</v>
      </c>
      <c r="BB340" s="588">
        <f t="shared" si="40"/>
        <v>73258990</v>
      </c>
      <c r="BC340" s="588">
        <f t="shared" si="40"/>
        <v>4561687</v>
      </c>
      <c r="BD340" s="588">
        <f t="shared" si="40"/>
        <v>0</v>
      </c>
      <c r="BE340" s="588">
        <f t="shared" si="40"/>
        <v>0</v>
      </c>
      <c r="BF340" s="588">
        <f t="shared" si="40"/>
        <v>29690991</v>
      </c>
      <c r="BG340" s="588">
        <f t="shared" si="40"/>
        <v>0</v>
      </c>
      <c r="BH340" s="588">
        <f t="shared" si="40"/>
        <v>0</v>
      </c>
      <c r="BI340" s="588">
        <f t="shared" si="40"/>
        <v>302797</v>
      </c>
      <c r="BJ340" s="588">
        <f t="shared" si="40"/>
        <v>163945</v>
      </c>
      <c r="BK340" s="588">
        <f t="shared" si="40"/>
        <v>0</v>
      </c>
      <c r="BL340" s="588">
        <f t="shared" si="40"/>
        <v>0</v>
      </c>
      <c r="BM340" s="588">
        <f t="shared" si="40"/>
        <v>9345171</v>
      </c>
      <c r="BN340" s="588">
        <f t="shared" si="40"/>
        <v>12955273</v>
      </c>
      <c r="BO340" s="588">
        <f t="shared" si="40"/>
        <v>4870253</v>
      </c>
      <c r="BP340" s="588">
        <f t="shared" si="40"/>
        <v>0</v>
      </c>
      <c r="BQ340" s="588">
        <f t="shared" ref="BQ340:CY343" si="41">BQ27</f>
        <v>1080331</v>
      </c>
      <c r="BR340" s="588">
        <f t="shared" si="41"/>
        <v>0</v>
      </c>
      <c r="BS340" s="588">
        <f t="shared" si="41"/>
        <v>0</v>
      </c>
      <c r="BT340" s="588">
        <f t="shared" si="41"/>
        <v>3977654</v>
      </c>
      <c r="BU340" s="588">
        <f t="shared" si="41"/>
        <v>11471116</v>
      </c>
      <c r="BV340" s="588">
        <f t="shared" si="41"/>
        <v>15405838</v>
      </c>
      <c r="BW340" s="588">
        <f t="shared" si="41"/>
        <v>1291369</v>
      </c>
      <c r="BX340" s="588">
        <f t="shared" si="41"/>
        <v>0</v>
      </c>
      <c r="BY340" s="588">
        <f t="shared" si="41"/>
        <v>0</v>
      </c>
      <c r="BZ340" s="588">
        <f t="shared" si="41"/>
        <v>510509</v>
      </c>
      <c r="CA340" s="588">
        <f t="shared" si="41"/>
        <v>0</v>
      </c>
      <c r="CB340" s="588">
        <f t="shared" si="41"/>
        <v>11781435</v>
      </c>
      <c r="CC340" s="588">
        <f t="shared" si="41"/>
        <v>9980730</v>
      </c>
      <c r="CD340" s="588">
        <f t="shared" si="41"/>
        <v>4582892</v>
      </c>
      <c r="CE340" s="588">
        <f t="shared" si="41"/>
        <v>1466800</v>
      </c>
      <c r="CF340" s="588">
        <f t="shared" si="41"/>
        <v>0</v>
      </c>
      <c r="CG340" s="588">
        <f t="shared" si="41"/>
        <v>3438902</v>
      </c>
      <c r="CH340" s="588">
        <f t="shared" si="41"/>
        <v>1974479</v>
      </c>
      <c r="CI340" s="588">
        <f t="shared" si="41"/>
        <v>5757108</v>
      </c>
      <c r="CJ340" s="588">
        <f t="shared" si="41"/>
        <v>539377</v>
      </c>
      <c r="CK340" s="588">
        <f t="shared" si="41"/>
        <v>1217533</v>
      </c>
      <c r="CL340" s="588">
        <f t="shared" si="41"/>
        <v>0</v>
      </c>
      <c r="CM340" s="588">
        <f t="shared" si="41"/>
        <v>0</v>
      </c>
      <c r="CN340" s="588">
        <f t="shared" si="41"/>
        <v>1592376</v>
      </c>
      <c r="CO340" s="588">
        <f t="shared" si="41"/>
        <v>70685020</v>
      </c>
      <c r="CP340" s="588">
        <f t="shared" si="41"/>
        <v>974744</v>
      </c>
      <c r="CQ340" s="588">
        <f t="shared" si="41"/>
        <v>0</v>
      </c>
      <c r="CR340" s="588">
        <f t="shared" si="41"/>
        <v>7185461</v>
      </c>
      <c r="CS340" s="588">
        <f t="shared" si="41"/>
        <v>1774442</v>
      </c>
      <c r="CT340" s="588">
        <f t="shared" si="41"/>
        <v>0</v>
      </c>
      <c r="CU340" s="588">
        <f t="shared" si="41"/>
        <v>731801</v>
      </c>
      <c r="CV340" s="588">
        <f t="shared" si="41"/>
        <v>0</v>
      </c>
      <c r="CW340" s="588">
        <f t="shared" si="41"/>
        <v>4445674</v>
      </c>
      <c r="CX340" s="588">
        <f t="shared" si="41"/>
        <v>768247</v>
      </c>
      <c r="CY340" s="588">
        <f t="shared" si="41"/>
        <v>16020</v>
      </c>
    </row>
    <row r="341" spans="1:103" x14ac:dyDescent="0.3">
      <c r="A341" s="587">
        <v>45</v>
      </c>
      <c r="B341" s="176"/>
      <c r="C341" s="176"/>
      <c r="D341" s="588">
        <f t="shared" ref="D341:S343" si="42">D28</f>
        <v>0</v>
      </c>
      <c r="E341" s="588">
        <f t="shared" si="42"/>
        <v>2375656</v>
      </c>
      <c r="F341" s="588">
        <f t="shared" si="42"/>
        <v>0</v>
      </c>
      <c r="G341" s="588">
        <f t="shared" si="42"/>
        <v>0</v>
      </c>
      <c r="H341" s="588">
        <f t="shared" si="42"/>
        <v>0</v>
      </c>
      <c r="I341" s="588">
        <f t="shared" si="42"/>
        <v>0</v>
      </c>
      <c r="J341" s="588">
        <f t="shared" si="42"/>
        <v>4907029</v>
      </c>
      <c r="K341" s="588">
        <f t="shared" si="42"/>
        <v>275875</v>
      </c>
      <c r="L341" s="588">
        <f t="shared" si="42"/>
        <v>270961</v>
      </c>
      <c r="M341" s="588">
        <f t="shared" si="42"/>
        <v>45668003</v>
      </c>
      <c r="N341" s="588">
        <f t="shared" si="42"/>
        <v>0</v>
      </c>
      <c r="O341" s="588">
        <f t="shared" si="42"/>
        <v>159098</v>
      </c>
      <c r="P341" s="588">
        <f t="shared" si="42"/>
        <v>0</v>
      </c>
      <c r="Q341" s="588">
        <f t="shared" si="42"/>
        <v>136136</v>
      </c>
      <c r="R341" s="588">
        <f t="shared" si="42"/>
        <v>299795</v>
      </c>
      <c r="S341" s="588">
        <f t="shared" si="42"/>
        <v>817059</v>
      </c>
      <c r="T341" s="588">
        <f t="shared" si="40"/>
        <v>0</v>
      </c>
      <c r="U341" s="588">
        <f t="shared" si="40"/>
        <v>0</v>
      </c>
      <c r="V341" s="588">
        <f t="shared" si="40"/>
        <v>447248</v>
      </c>
      <c r="W341" s="588">
        <f t="shared" si="40"/>
        <v>0</v>
      </c>
      <c r="X341" s="588">
        <f t="shared" si="40"/>
        <v>73450</v>
      </c>
      <c r="Y341" s="588">
        <f t="shared" si="40"/>
        <v>131444</v>
      </c>
      <c r="Z341" s="588">
        <f t="shared" si="40"/>
        <v>0</v>
      </c>
      <c r="AA341" s="588">
        <f t="shared" si="40"/>
        <v>899786</v>
      </c>
      <c r="AB341" s="588">
        <f t="shared" si="40"/>
        <v>1515832</v>
      </c>
      <c r="AC341" s="588">
        <f t="shared" si="40"/>
        <v>240535</v>
      </c>
      <c r="AD341" s="588">
        <f t="shared" si="40"/>
        <v>2443328</v>
      </c>
      <c r="AE341" s="588">
        <f t="shared" si="40"/>
        <v>2589053</v>
      </c>
      <c r="AF341" s="588">
        <f t="shared" si="40"/>
        <v>733816</v>
      </c>
      <c r="AG341" s="588">
        <f t="shared" si="40"/>
        <v>1897856</v>
      </c>
      <c r="AH341" s="588">
        <f t="shared" si="40"/>
        <v>956206</v>
      </c>
      <c r="AI341" s="588">
        <f t="shared" si="40"/>
        <v>552505</v>
      </c>
      <c r="AJ341" s="588">
        <f t="shared" si="40"/>
        <v>648771</v>
      </c>
      <c r="AK341" s="588">
        <f t="shared" si="40"/>
        <v>0</v>
      </c>
      <c r="AL341" s="588">
        <f t="shared" si="40"/>
        <v>2033345</v>
      </c>
      <c r="AM341" s="588">
        <f t="shared" si="40"/>
        <v>0</v>
      </c>
      <c r="AN341" s="588">
        <f t="shared" si="40"/>
        <v>65877</v>
      </c>
      <c r="AO341" s="588">
        <f t="shared" si="40"/>
        <v>0</v>
      </c>
      <c r="AP341" s="588">
        <f t="shared" si="40"/>
        <v>0</v>
      </c>
      <c r="AQ341" s="588">
        <f t="shared" si="40"/>
        <v>1065109</v>
      </c>
      <c r="AR341" s="588">
        <f t="shared" si="40"/>
        <v>0</v>
      </c>
      <c r="AS341" s="588">
        <f t="shared" si="40"/>
        <v>1744782</v>
      </c>
      <c r="AT341" s="588">
        <f t="shared" si="40"/>
        <v>10156264</v>
      </c>
      <c r="AU341" s="588">
        <f t="shared" si="40"/>
        <v>0</v>
      </c>
      <c r="AV341" s="588">
        <f t="shared" si="40"/>
        <v>1811</v>
      </c>
      <c r="AW341" s="588">
        <f t="shared" si="40"/>
        <v>1859076</v>
      </c>
      <c r="AX341" s="588">
        <f t="shared" si="40"/>
        <v>1281958</v>
      </c>
      <c r="AY341" s="588">
        <f t="shared" si="40"/>
        <v>0</v>
      </c>
      <c r="AZ341" s="588">
        <f t="shared" si="40"/>
        <v>0</v>
      </c>
      <c r="BA341" s="588">
        <f t="shared" si="40"/>
        <v>0</v>
      </c>
      <c r="BB341" s="588">
        <f t="shared" si="40"/>
        <v>15038561</v>
      </c>
      <c r="BC341" s="588">
        <f t="shared" si="40"/>
        <v>635409</v>
      </c>
      <c r="BD341" s="588">
        <f t="shared" si="40"/>
        <v>0</v>
      </c>
      <c r="BE341" s="588">
        <f t="shared" si="40"/>
        <v>0</v>
      </c>
      <c r="BF341" s="588">
        <f t="shared" si="40"/>
        <v>4011497</v>
      </c>
      <c r="BG341" s="588">
        <f t="shared" si="40"/>
        <v>0</v>
      </c>
      <c r="BH341" s="588">
        <f t="shared" si="40"/>
        <v>0</v>
      </c>
      <c r="BI341" s="588">
        <f t="shared" si="40"/>
        <v>1917099</v>
      </c>
      <c r="BJ341" s="588">
        <f t="shared" si="40"/>
        <v>117814</v>
      </c>
      <c r="BK341" s="588">
        <f t="shared" si="40"/>
        <v>0</v>
      </c>
      <c r="BL341" s="588">
        <f t="shared" si="40"/>
        <v>0</v>
      </c>
      <c r="BM341" s="588">
        <f t="shared" si="40"/>
        <v>1467548</v>
      </c>
      <c r="BN341" s="588">
        <f t="shared" si="40"/>
        <v>3521159</v>
      </c>
      <c r="BO341" s="588">
        <f t="shared" si="40"/>
        <v>3561533</v>
      </c>
      <c r="BP341" s="588">
        <f t="shared" si="40"/>
        <v>0</v>
      </c>
      <c r="BQ341" s="588">
        <f t="shared" si="41"/>
        <v>601127</v>
      </c>
      <c r="BR341" s="588">
        <f t="shared" si="41"/>
        <v>0</v>
      </c>
      <c r="BS341" s="588">
        <f t="shared" si="41"/>
        <v>0</v>
      </c>
      <c r="BT341" s="588">
        <f t="shared" si="41"/>
        <v>412094</v>
      </c>
      <c r="BU341" s="588">
        <f t="shared" si="41"/>
        <v>470963</v>
      </c>
      <c r="BV341" s="588">
        <f t="shared" si="41"/>
        <v>3557293</v>
      </c>
      <c r="BW341" s="588">
        <f t="shared" si="41"/>
        <v>245568</v>
      </c>
      <c r="BX341" s="588">
        <f t="shared" si="41"/>
        <v>0</v>
      </c>
      <c r="BY341" s="588">
        <f t="shared" si="41"/>
        <v>0</v>
      </c>
      <c r="BZ341" s="588">
        <f t="shared" si="41"/>
        <v>194896</v>
      </c>
      <c r="CA341" s="588">
        <f t="shared" si="41"/>
        <v>0</v>
      </c>
      <c r="CB341" s="588">
        <f t="shared" si="41"/>
        <v>822237</v>
      </c>
      <c r="CC341" s="588">
        <f t="shared" si="41"/>
        <v>2546828</v>
      </c>
      <c r="CD341" s="588">
        <f t="shared" si="41"/>
        <v>3600602</v>
      </c>
      <c r="CE341" s="588">
        <f t="shared" si="41"/>
        <v>47122</v>
      </c>
      <c r="CF341" s="588">
        <f t="shared" si="41"/>
        <v>0</v>
      </c>
      <c r="CG341" s="588">
        <f t="shared" si="41"/>
        <v>896819</v>
      </c>
      <c r="CH341" s="588">
        <f t="shared" si="41"/>
        <v>263196</v>
      </c>
      <c r="CI341" s="588">
        <f t="shared" si="41"/>
        <v>4119582</v>
      </c>
      <c r="CJ341" s="588">
        <f t="shared" si="41"/>
        <v>11751</v>
      </c>
      <c r="CK341" s="588">
        <f t="shared" si="41"/>
        <v>712357</v>
      </c>
      <c r="CL341" s="588">
        <f t="shared" si="41"/>
        <v>0</v>
      </c>
      <c r="CM341" s="588">
        <f t="shared" si="41"/>
        <v>0</v>
      </c>
      <c r="CN341" s="588">
        <f t="shared" si="41"/>
        <v>111999</v>
      </c>
      <c r="CO341" s="588">
        <f t="shared" si="41"/>
        <v>27060883</v>
      </c>
      <c r="CP341" s="588">
        <f t="shared" si="41"/>
        <v>121078</v>
      </c>
      <c r="CQ341" s="588">
        <f t="shared" si="41"/>
        <v>0</v>
      </c>
      <c r="CR341" s="588">
        <f t="shared" si="41"/>
        <v>1200855</v>
      </c>
      <c r="CS341" s="588">
        <f t="shared" si="41"/>
        <v>745004</v>
      </c>
      <c r="CT341" s="588">
        <f t="shared" si="41"/>
        <v>0</v>
      </c>
      <c r="CU341" s="588">
        <f t="shared" si="41"/>
        <v>475527</v>
      </c>
      <c r="CV341" s="588">
        <f t="shared" si="41"/>
        <v>0</v>
      </c>
      <c r="CW341" s="588">
        <f t="shared" si="41"/>
        <v>407776</v>
      </c>
      <c r="CX341" s="588">
        <f t="shared" si="41"/>
        <v>16493</v>
      </c>
      <c r="CY341" s="588">
        <f t="shared" si="41"/>
        <v>55627</v>
      </c>
    </row>
    <row r="342" spans="1:103" x14ac:dyDescent="0.3">
      <c r="A342" s="587">
        <v>47</v>
      </c>
      <c r="B342" s="176"/>
      <c r="C342" s="176"/>
      <c r="D342" s="588">
        <f t="shared" si="42"/>
        <v>0</v>
      </c>
      <c r="E342" s="588">
        <f t="shared" ref="E342:BP343" si="43">E29</f>
        <v>0</v>
      </c>
      <c r="F342" s="588">
        <f t="shared" si="43"/>
        <v>0</v>
      </c>
      <c r="G342" s="588">
        <f t="shared" si="43"/>
        <v>0</v>
      </c>
      <c r="H342" s="588">
        <f t="shared" si="43"/>
        <v>0</v>
      </c>
      <c r="I342" s="588">
        <f t="shared" si="43"/>
        <v>0</v>
      </c>
      <c r="J342" s="588">
        <f t="shared" si="43"/>
        <v>0</v>
      </c>
      <c r="K342" s="588">
        <f t="shared" si="43"/>
        <v>0</v>
      </c>
      <c r="L342" s="588">
        <f t="shared" si="43"/>
        <v>0</v>
      </c>
      <c r="M342" s="588">
        <f t="shared" si="43"/>
        <v>0</v>
      </c>
      <c r="N342" s="588">
        <f t="shared" si="43"/>
        <v>0</v>
      </c>
      <c r="O342" s="588">
        <f t="shared" si="43"/>
        <v>0</v>
      </c>
      <c r="P342" s="588">
        <f t="shared" si="43"/>
        <v>0</v>
      </c>
      <c r="Q342" s="588">
        <f t="shared" si="43"/>
        <v>0</v>
      </c>
      <c r="R342" s="588">
        <f t="shared" si="43"/>
        <v>0</v>
      </c>
      <c r="S342" s="588">
        <f t="shared" si="43"/>
        <v>0</v>
      </c>
      <c r="T342" s="588">
        <f t="shared" si="43"/>
        <v>0</v>
      </c>
      <c r="U342" s="588">
        <f t="shared" si="43"/>
        <v>0</v>
      </c>
      <c r="V342" s="588">
        <f t="shared" si="43"/>
        <v>0</v>
      </c>
      <c r="W342" s="588">
        <f t="shared" si="43"/>
        <v>0</v>
      </c>
      <c r="X342" s="588">
        <f t="shared" si="43"/>
        <v>0</v>
      </c>
      <c r="Y342" s="588">
        <f t="shared" si="43"/>
        <v>0</v>
      </c>
      <c r="Z342" s="588">
        <f t="shared" si="43"/>
        <v>0</v>
      </c>
      <c r="AA342" s="588">
        <f t="shared" si="43"/>
        <v>0</v>
      </c>
      <c r="AB342" s="588">
        <f t="shared" si="43"/>
        <v>0</v>
      </c>
      <c r="AC342" s="588">
        <f t="shared" si="43"/>
        <v>0</v>
      </c>
      <c r="AD342" s="588">
        <f t="shared" si="43"/>
        <v>0</v>
      </c>
      <c r="AE342" s="588">
        <f t="shared" si="43"/>
        <v>0</v>
      </c>
      <c r="AF342" s="588">
        <f t="shared" si="43"/>
        <v>0</v>
      </c>
      <c r="AG342" s="588">
        <f t="shared" si="43"/>
        <v>0</v>
      </c>
      <c r="AH342" s="588">
        <f t="shared" si="43"/>
        <v>0</v>
      </c>
      <c r="AI342" s="588">
        <f t="shared" si="43"/>
        <v>0</v>
      </c>
      <c r="AJ342" s="588">
        <f t="shared" si="43"/>
        <v>0</v>
      </c>
      <c r="AK342" s="588">
        <f t="shared" si="43"/>
        <v>0</v>
      </c>
      <c r="AL342" s="588">
        <f t="shared" si="43"/>
        <v>0</v>
      </c>
      <c r="AM342" s="588">
        <f t="shared" si="43"/>
        <v>0</v>
      </c>
      <c r="AN342" s="588">
        <f t="shared" si="43"/>
        <v>0</v>
      </c>
      <c r="AO342" s="588">
        <f t="shared" si="43"/>
        <v>0</v>
      </c>
      <c r="AP342" s="588">
        <f t="shared" si="43"/>
        <v>0</v>
      </c>
      <c r="AQ342" s="588">
        <f t="shared" si="43"/>
        <v>0</v>
      </c>
      <c r="AR342" s="588">
        <f t="shared" si="43"/>
        <v>0</v>
      </c>
      <c r="AS342" s="588">
        <f t="shared" si="43"/>
        <v>0</v>
      </c>
      <c r="AT342" s="588">
        <f t="shared" si="43"/>
        <v>0</v>
      </c>
      <c r="AU342" s="588">
        <f t="shared" si="43"/>
        <v>0</v>
      </c>
      <c r="AV342" s="588">
        <f t="shared" si="43"/>
        <v>0</v>
      </c>
      <c r="AW342" s="588">
        <f t="shared" si="43"/>
        <v>0</v>
      </c>
      <c r="AX342" s="588">
        <f t="shared" si="43"/>
        <v>0</v>
      </c>
      <c r="AY342" s="588">
        <f t="shared" si="43"/>
        <v>0</v>
      </c>
      <c r="AZ342" s="588">
        <f t="shared" si="43"/>
        <v>0</v>
      </c>
      <c r="BA342" s="588">
        <f t="shared" si="43"/>
        <v>0</v>
      </c>
      <c r="BB342" s="588">
        <f t="shared" si="43"/>
        <v>0</v>
      </c>
      <c r="BC342" s="588">
        <f t="shared" si="43"/>
        <v>0</v>
      </c>
      <c r="BD342" s="588">
        <f t="shared" si="43"/>
        <v>0</v>
      </c>
      <c r="BE342" s="588">
        <f t="shared" si="43"/>
        <v>0</v>
      </c>
      <c r="BF342" s="588">
        <f t="shared" si="43"/>
        <v>0</v>
      </c>
      <c r="BG342" s="588">
        <f t="shared" si="43"/>
        <v>0</v>
      </c>
      <c r="BH342" s="588">
        <f t="shared" si="43"/>
        <v>0</v>
      </c>
      <c r="BI342" s="588">
        <f t="shared" si="43"/>
        <v>0</v>
      </c>
      <c r="BJ342" s="588">
        <f t="shared" si="43"/>
        <v>0</v>
      </c>
      <c r="BK342" s="588">
        <f t="shared" si="43"/>
        <v>0</v>
      </c>
      <c r="BL342" s="588">
        <f t="shared" si="43"/>
        <v>0</v>
      </c>
      <c r="BM342" s="588">
        <f t="shared" si="43"/>
        <v>0</v>
      </c>
      <c r="BN342" s="588">
        <f t="shared" si="43"/>
        <v>0</v>
      </c>
      <c r="BO342" s="588">
        <f t="shared" si="43"/>
        <v>0</v>
      </c>
      <c r="BP342" s="588">
        <f t="shared" si="43"/>
        <v>0</v>
      </c>
      <c r="BQ342" s="588">
        <f t="shared" si="41"/>
        <v>0</v>
      </c>
      <c r="BR342" s="588">
        <f t="shared" si="41"/>
        <v>0</v>
      </c>
      <c r="BS342" s="588">
        <f t="shared" si="41"/>
        <v>0</v>
      </c>
      <c r="BT342" s="588">
        <f t="shared" si="41"/>
        <v>0</v>
      </c>
      <c r="BU342" s="588">
        <f t="shared" si="41"/>
        <v>0</v>
      </c>
      <c r="BV342" s="588">
        <f t="shared" si="41"/>
        <v>0</v>
      </c>
      <c r="BW342" s="588">
        <f t="shared" si="41"/>
        <v>0</v>
      </c>
      <c r="BX342" s="588">
        <f t="shared" si="41"/>
        <v>0</v>
      </c>
      <c r="BY342" s="588">
        <f t="shared" si="41"/>
        <v>0</v>
      </c>
      <c r="BZ342" s="588">
        <f t="shared" si="41"/>
        <v>0</v>
      </c>
      <c r="CA342" s="588">
        <f t="shared" si="41"/>
        <v>0</v>
      </c>
      <c r="CB342" s="588">
        <f t="shared" si="41"/>
        <v>0</v>
      </c>
      <c r="CC342" s="588">
        <f t="shared" si="41"/>
        <v>0</v>
      </c>
      <c r="CD342" s="588">
        <f t="shared" si="41"/>
        <v>0</v>
      </c>
      <c r="CE342" s="588">
        <f t="shared" si="41"/>
        <v>0</v>
      </c>
      <c r="CF342" s="588">
        <f t="shared" si="41"/>
        <v>0</v>
      </c>
      <c r="CG342" s="588">
        <f t="shared" si="41"/>
        <v>0</v>
      </c>
      <c r="CH342" s="588">
        <f t="shared" si="41"/>
        <v>0</v>
      </c>
      <c r="CI342" s="588">
        <f t="shared" si="41"/>
        <v>0</v>
      </c>
      <c r="CJ342" s="588">
        <f t="shared" si="41"/>
        <v>0</v>
      </c>
      <c r="CK342" s="588">
        <f t="shared" si="41"/>
        <v>0</v>
      </c>
      <c r="CL342" s="588">
        <f t="shared" si="41"/>
        <v>0</v>
      </c>
      <c r="CM342" s="588">
        <f t="shared" si="41"/>
        <v>0</v>
      </c>
      <c r="CN342" s="588">
        <f t="shared" si="41"/>
        <v>0</v>
      </c>
      <c r="CO342" s="588">
        <f t="shared" si="41"/>
        <v>0</v>
      </c>
      <c r="CP342" s="588">
        <f t="shared" si="41"/>
        <v>0</v>
      </c>
      <c r="CQ342" s="588">
        <f t="shared" si="41"/>
        <v>0</v>
      </c>
      <c r="CR342" s="588">
        <f t="shared" si="41"/>
        <v>0</v>
      </c>
      <c r="CS342" s="588">
        <f t="shared" si="41"/>
        <v>0</v>
      </c>
      <c r="CT342" s="588">
        <f t="shared" si="41"/>
        <v>0</v>
      </c>
      <c r="CU342" s="588">
        <f t="shared" si="41"/>
        <v>0</v>
      </c>
      <c r="CV342" s="588">
        <f t="shared" si="41"/>
        <v>0</v>
      </c>
      <c r="CW342" s="588">
        <f t="shared" si="41"/>
        <v>0</v>
      </c>
      <c r="CX342" s="588">
        <f t="shared" si="41"/>
        <v>0</v>
      </c>
      <c r="CY342" s="588">
        <f t="shared" si="41"/>
        <v>0</v>
      </c>
    </row>
    <row r="343" spans="1:103" x14ac:dyDescent="0.3">
      <c r="A343" s="587">
        <v>48</v>
      </c>
      <c r="B343" s="176"/>
      <c r="C343" s="176"/>
      <c r="D343" s="588">
        <f t="shared" si="42"/>
        <v>0</v>
      </c>
      <c r="E343" s="588">
        <f t="shared" si="43"/>
        <v>0</v>
      </c>
      <c r="F343" s="588">
        <f t="shared" si="43"/>
        <v>0</v>
      </c>
      <c r="G343" s="588">
        <f t="shared" si="43"/>
        <v>0</v>
      </c>
      <c r="H343" s="588">
        <f t="shared" si="43"/>
        <v>0</v>
      </c>
      <c r="I343" s="588">
        <f t="shared" si="43"/>
        <v>0</v>
      </c>
      <c r="J343" s="588">
        <f t="shared" si="43"/>
        <v>0</v>
      </c>
      <c r="K343" s="588">
        <f t="shared" si="43"/>
        <v>0</v>
      </c>
      <c r="L343" s="588">
        <f t="shared" si="43"/>
        <v>0</v>
      </c>
      <c r="M343" s="588">
        <f t="shared" si="43"/>
        <v>0</v>
      </c>
      <c r="N343" s="588">
        <f t="shared" si="43"/>
        <v>0</v>
      </c>
      <c r="O343" s="588">
        <f t="shared" si="43"/>
        <v>0</v>
      </c>
      <c r="P343" s="588">
        <f t="shared" si="43"/>
        <v>0</v>
      </c>
      <c r="Q343" s="588">
        <f t="shared" si="43"/>
        <v>0</v>
      </c>
      <c r="R343" s="588">
        <f t="shared" si="43"/>
        <v>0</v>
      </c>
      <c r="S343" s="588">
        <f t="shared" si="43"/>
        <v>0</v>
      </c>
      <c r="T343" s="588">
        <f t="shared" si="43"/>
        <v>0</v>
      </c>
      <c r="U343" s="588">
        <f t="shared" si="43"/>
        <v>0</v>
      </c>
      <c r="V343" s="588">
        <f t="shared" si="43"/>
        <v>0</v>
      </c>
      <c r="W343" s="588">
        <f t="shared" si="43"/>
        <v>0</v>
      </c>
      <c r="X343" s="588">
        <f t="shared" si="43"/>
        <v>0</v>
      </c>
      <c r="Y343" s="588">
        <f t="shared" si="43"/>
        <v>0</v>
      </c>
      <c r="Z343" s="588">
        <f t="shared" si="43"/>
        <v>0</v>
      </c>
      <c r="AA343" s="588">
        <f t="shared" si="43"/>
        <v>0</v>
      </c>
      <c r="AB343" s="588">
        <f t="shared" si="43"/>
        <v>0</v>
      </c>
      <c r="AC343" s="588">
        <f t="shared" si="43"/>
        <v>0</v>
      </c>
      <c r="AD343" s="588">
        <f t="shared" si="43"/>
        <v>0</v>
      </c>
      <c r="AE343" s="588">
        <f t="shared" si="43"/>
        <v>0</v>
      </c>
      <c r="AF343" s="588">
        <f t="shared" si="43"/>
        <v>0</v>
      </c>
      <c r="AG343" s="588">
        <f t="shared" si="43"/>
        <v>0</v>
      </c>
      <c r="AH343" s="588">
        <f t="shared" si="43"/>
        <v>0</v>
      </c>
      <c r="AI343" s="588">
        <f t="shared" si="43"/>
        <v>0</v>
      </c>
      <c r="AJ343" s="588">
        <f t="shared" si="43"/>
        <v>0</v>
      </c>
      <c r="AK343" s="588">
        <f t="shared" si="43"/>
        <v>0</v>
      </c>
      <c r="AL343" s="588">
        <f t="shared" si="43"/>
        <v>0</v>
      </c>
      <c r="AM343" s="588">
        <f t="shared" si="43"/>
        <v>0</v>
      </c>
      <c r="AN343" s="588">
        <f t="shared" si="43"/>
        <v>0</v>
      </c>
      <c r="AO343" s="588">
        <f t="shared" si="43"/>
        <v>0</v>
      </c>
      <c r="AP343" s="588">
        <f t="shared" si="43"/>
        <v>0</v>
      </c>
      <c r="AQ343" s="588">
        <f t="shared" si="43"/>
        <v>0</v>
      </c>
      <c r="AR343" s="588">
        <f t="shared" si="43"/>
        <v>0</v>
      </c>
      <c r="AS343" s="588">
        <f t="shared" si="43"/>
        <v>0</v>
      </c>
      <c r="AT343" s="588">
        <f t="shared" si="43"/>
        <v>0</v>
      </c>
      <c r="AU343" s="588">
        <f t="shared" si="43"/>
        <v>0</v>
      </c>
      <c r="AV343" s="588">
        <f t="shared" si="43"/>
        <v>0</v>
      </c>
      <c r="AW343" s="588">
        <f t="shared" si="43"/>
        <v>0</v>
      </c>
      <c r="AX343" s="588">
        <f t="shared" si="43"/>
        <v>0</v>
      </c>
      <c r="AY343" s="588">
        <f t="shared" si="43"/>
        <v>0</v>
      </c>
      <c r="AZ343" s="588">
        <f t="shared" si="43"/>
        <v>0</v>
      </c>
      <c r="BA343" s="588">
        <f t="shared" si="43"/>
        <v>0</v>
      </c>
      <c r="BB343" s="588">
        <f t="shared" si="43"/>
        <v>0</v>
      </c>
      <c r="BC343" s="588">
        <f t="shared" si="43"/>
        <v>0</v>
      </c>
      <c r="BD343" s="588">
        <f t="shared" si="43"/>
        <v>0</v>
      </c>
      <c r="BE343" s="588">
        <f t="shared" si="43"/>
        <v>0</v>
      </c>
      <c r="BF343" s="588">
        <f t="shared" si="43"/>
        <v>0</v>
      </c>
      <c r="BG343" s="588">
        <f t="shared" si="43"/>
        <v>0</v>
      </c>
      <c r="BH343" s="588">
        <f t="shared" si="43"/>
        <v>0</v>
      </c>
      <c r="BI343" s="588">
        <f t="shared" si="43"/>
        <v>0</v>
      </c>
      <c r="BJ343" s="588">
        <f t="shared" si="43"/>
        <v>0</v>
      </c>
      <c r="BK343" s="588">
        <f t="shared" si="43"/>
        <v>0</v>
      </c>
      <c r="BL343" s="588">
        <f t="shared" si="43"/>
        <v>0</v>
      </c>
      <c r="BM343" s="588">
        <f t="shared" si="43"/>
        <v>0</v>
      </c>
      <c r="BN343" s="588">
        <f t="shared" si="43"/>
        <v>0</v>
      </c>
      <c r="BO343" s="588">
        <f t="shared" si="43"/>
        <v>0</v>
      </c>
      <c r="BP343" s="588">
        <f t="shared" si="43"/>
        <v>0</v>
      </c>
      <c r="BQ343" s="588">
        <f t="shared" si="41"/>
        <v>0</v>
      </c>
      <c r="BR343" s="588">
        <f t="shared" si="41"/>
        <v>0</v>
      </c>
      <c r="BS343" s="588">
        <f t="shared" si="41"/>
        <v>0</v>
      </c>
      <c r="BT343" s="588">
        <f t="shared" si="41"/>
        <v>0</v>
      </c>
      <c r="BU343" s="588">
        <f t="shared" si="41"/>
        <v>0</v>
      </c>
      <c r="BV343" s="588">
        <f t="shared" si="41"/>
        <v>0</v>
      </c>
      <c r="BW343" s="588">
        <f t="shared" si="41"/>
        <v>0</v>
      </c>
      <c r="BX343" s="588">
        <f t="shared" si="41"/>
        <v>0</v>
      </c>
      <c r="BY343" s="588">
        <f t="shared" si="41"/>
        <v>0</v>
      </c>
      <c r="BZ343" s="588">
        <f t="shared" si="41"/>
        <v>0</v>
      </c>
      <c r="CA343" s="588">
        <f t="shared" si="41"/>
        <v>0</v>
      </c>
      <c r="CB343" s="588">
        <f t="shared" si="41"/>
        <v>0</v>
      </c>
      <c r="CC343" s="588">
        <f t="shared" si="41"/>
        <v>0</v>
      </c>
      <c r="CD343" s="588">
        <f t="shared" si="41"/>
        <v>0</v>
      </c>
      <c r="CE343" s="588">
        <f t="shared" si="41"/>
        <v>0</v>
      </c>
      <c r="CF343" s="588">
        <f t="shared" si="41"/>
        <v>0</v>
      </c>
      <c r="CG343" s="588">
        <f t="shared" si="41"/>
        <v>0</v>
      </c>
      <c r="CH343" s="588">
        <f t="shared" si="41"/>
        <v>0</v>
      </c>
      <c r="CI343" s="588">
        <f t="shared" si="41"/>
        <v>0</v>
      </c>
      <c r="CJ343" s="588">
        <f t="shared" si="41"/>
        <v>0</v>
      </c>
      <c r="CK343" s="588">
        <f t="shared" si="41"/>
        <v>0</v>
      </c>
      <c r="CL343" s="588">
        <f t="shared" si="41"/>
        <v>0</v>
      </c>
      <c r="CM343" s="588">
        <f t="shared" si="41"/>
        <v>0</v>
      </c>
      <c r="CN343" s="588">
        <f t="shared" si="41"/>
        <v>0</v>
      </c>
      <c r="CO343" s="588">
        <f t="shared" si="41"/>
        <v>0</v>
      </c>
      <c r="CP343" s="588">
        <f t="shared" si="41"/>
        <v>0</v>
      </c>
      <c r="CQ343" s="588">
        <f t="shared" si="41"/>
        <v>0</v>
      </c>
      <c r="CR343" s="588">
        <f t="shared" si="41"/>
        <v>0</v>
      </c>
      <c r="CS343" s="588">
        <f t="shared" si="41"/>
        <v>0</v>
      </c>
      <c r="CT343" s="588">
        <f t="shared" si="41"/>
        <v>0</v>
      </c>
      <c r="CU343" s="588">
        <f t="shared" si="41"/>
        <v>0</v>
      </c>
      <c r="CV343" s="588">
        <f t="shared" si="41"/>
        <v>0</v>
      </c>
      <c r="CW343" s="588">
        <f t="shared" si="41"/>
        <v>0</v>
      </c>
      <c r="CX343" s="588">
        <f t="shared" si="41"/>
        <v>0</v>
      </c>
      <c r="CY343" s="588">
        <f t="shared" si="41"/>
        <v>0</v>
      </c>
    </row>
    <row r="344" spans="1:103" x14ac:dyDescent="0.3">
      <c r="A344" s="591">
        <v>385</v>
      </c>
      <c r="B344" s="176"/>
      <c r="C344" s="176"/>
      <c r="D344" s="592">
        <f>D118</f>
        <v>379690421</v>
      </c>
      <c r="E344" s="592">
        <f t="shared" ref="E344:BP344" si="44">E118</f>
        <v>63619689</v>
      </c>
      <c r="F344" s="592">
        <f t="shared" si="44"/>
        <v>32561775</v>
      </c>
      <c r="G344" s="592">
        <f t="shared" si="44"/>
        <v>0</v>
      </c>
      <c r="H344" s="592">
        <f t="shared" si="44"/>
        <v>75295285</v>
      </c>
      <c r="I344" s="592">
        <f t="shared" si="44"/>
        <v>81925860</v>
      </c>
      <c r="J344" s="592">
        <f t="shared" si="44"/>
        <v>80624450</v>
      </c>
      <c r="K344" s="592">
        <f t="shared" si="44"/>
        <v>48535070</v>
      </c>
      <c r="L344" s="592">
        <f t="shared" si="44"/>
        <v>87226008</v>
      </c>
      <c r="M344" s="592">
        <f t="shared" si="44"/>
        <v>431010797</v>
      </c>
      <c r="N344" s="592">
        <f t="shared" si="44"/>
        <v>593927815</v>
      </c>
      <c r="O344" s="592">
        <f t="shared" si="44"/>
        <v>148787650</v>
      </c>
      <c r="P344" s="592">
        <f t="shared" si="44"/>
        <v>507610303</v>
      </c>
      <c r="Q344" s="592">
        <f t="shared" si="44"/>
        <v>85041800</v>
      </c>
      <c r="R344" s="592">
        <f t="shared" si="44"/>
        <v>32782500</v>
      </c>
      <c r="S344" s="592">
        <f t="shared" si="44"/>
        <v>138599955</v>
      </c>
      <c r="T344" s="592">
        <f t="shared" si="44"/>
        <v>0</v>
      </c>
      <c r="U344" s="592">
        <f t="shared" si="44"/>
        <v>393436523</v>
      </c>
      <c r="V344" s="592">
        <f t="shared" si="44"/>
        <v>289923187</v>
      </c>
      <c r="W344" s="592">
        <f t="shared" si="44"/>
        <v>0</v>
      </c>
      <c r="X344" s="592">
        <f t="shared" si="44"/>
        <v>46068028</v>
      </c>
      <c r="Y344" s="592">
        <f t="shared" si="44"/>
        <v>36519613</v>
      </c>
      <c r="Z344" s="592">
        <f t="shared" si="44"/>
        <v>232168114</v>
      </c>
      <c r="AA344" s="592">
        <f t="shared" si="44"/>
        <v>137658222</v>
      </c>
      <c r="AB344" s="592">
        <f t="shared" si="44"/>
        <v>178965832</v>
      </c>
      <c r="AC344" s="592">
        <f t="shared" si="44"/>
        <v>574476768</v>
      </c>
      <c r="AD344" s="592">
        <f t="shared" si="44"/>
        <v>255192574</v>
      </c>
      <c r="AE344" s="592">
        <f t="shared" si="44"/>
        <v>365987431</v>
      </c>
      <c r="AF344" s="592">
        <f t="shared" si="44"/>
        <v>290477450</v>
      </c>
      <c r="AG344" s="592">
        <f t="shared" si="44"/>
        <v>69359912</v>
      </c>
      <c r="AH344" s="592">
        <f t="shared" si="44"/>
        <v>91764914</v>
      </c>
      <c r="AI344" s="592">
        <f t="shared" si="44"/>
        <v>981498808</v>
      </c>
      <c r="AJ344" s="592">
        <f t="shared" si="44"/>
        <v>88647369</v>
      </c>
      <c r="AK344" s="592">
        <f t="shared" si="44"/>
        <v>929064688</v>
      </c>
      <c r="AL344" s="592">
        <f t="shared" si="44"/>
        <v>132144033</v>
      </c>
      <c r="AM344" s="592">
        <f t="shared" si="44"/>
        <v>441774752</v>
      </c>
      <c r="AN344" s="592">
        <f t="shared" si="44"/>
        <v>18912252</v>
      </c>
      <c r="AO344" s="592">
        <f t="shared" si="44"/>
        <v>32241377</v>
      </c>
      <c r="AP344" s="592">
        <f t="shared" si="44"/>
        <v>142776007</v>
      </c>
      <c r="AQ344" s="592">
        <f t="shared" si="44"/>
        <v>41090097</v>
      </c>
      <c r="AR344" s="592">
        <f t="shared" si="44"/>
        <v>740987045</v>
      </c>
      <c r="AS344" s="592">
        <f t="shared" si="44"/>
        <v>89763116</v>
      </c>
      <c r="AT344" s="592">
        <f t="shared" si="44"/>
        <v>270382084</v>
      </c>
      <c r="AU344" s="592">
        <f t="shared" si="44"/>
        <v>180917208</v>
      </c>
      <c r="AV344" s="592">
        <f t="shared" si="44"/>
        <v>307256613</v>
      </c>
      <c r="AW344" s="592">
        <f t="shared" si="44"/>
        <v>62803327</v>
      </c>
      <c r="AX344" s="592">
        <f t="shared" si="44"/>
        <v>108966096</v>
      </c>
      <c r="AY344" s="592">
        <f t="shared" si="44"/>
        <v>0</v>
      </c>
      <c r="AZ344" s="592">
        <f t="shared" si="44"/>
        <v>660970763</v>
      </c>
      <c r="BA344" s="592">
        <f t="shared" si="44"/>
        <v>163253891</v>
      </c>
      <c r="BB344" s="592">
        <f t="shared" si="44"/>
        <v>421677489</v>
      </c>
      <c r="BC344" s="592">
        <f t="shared" si="44"/>
        <v>65758764</v>
      </c>
      <c r="BD344" s="592">
        <f t="shared" si="44"/>
        <v>97880245</v>
      </c>
      <c r="BE344" s="592">
        <f t="shared" si="44"/>
        <v>81811175</v>
      </c>
      <c r="BF344" s="592">
        <f t="shared" si="44"/>
        <v>234516122</v>
      </c>
      <c r="BG344" s="592">
        <f t="shared" si="44"/>
        <v>115950091</v>
      </c>
      <c r="BH344" s="592">
        <f t="shared" si="44"/>
        <v>29240869</v>
      </c>
      <c r="BI344" s="592">
        <f t="shared" si="44"/>
        <v>73201034</v>
      </c>
      <c r="BJ344" s="592">
        <f t="shared" si="44"/>
        <v>82977400</v>
      </c>
      <c r="BK344" s="592">
        <f t="shared" si="44"/>
        <v>3156555550</v>
      </c>
      <c r="BL344" s="592">
        <f t="shared" si="44"/>
        <v>29786327</v>
      </c>
      <c r="BM344" s="592">
        <f t="shared" si="44"/>
        <v>158599180</v>
      </c>
      <c r="BN344" s="592">
        <f t="shared" si="44"/>
        <v>306418376</v>
      </c>
      <c r="BO344" s="592">
        <f t="shared" si="44"/>
        <v>173610626</v>
      </c>
      <c r="BP344" s="592">
        <f t="shared" si="44"/>
        <v>1086103894</v>
      </c>
      <c r="BQ344" s="592">
        <f t="shared" ref="BQ344:CY344" si="45">BQ118</f>
        <v>55279423</v>
      </c>
      <c r="BR344" s="592">
        <f t="shared" si="45"/>
        <v>336451618</v>
      </c>
      <c r="BS344" s="592">
        <f t="shared" si="45"/>
        <v>364717193</v>
      </c>
      <c r="BT344" s="592">
        <f t="shared" si="45"/>
        <v>26122098</v>
      </c>
      <c r="BU344" s="592">
        <f t="shared" si="45"/>
        <v>84657554</v>
      </c>
      <c r="BV344" s="592">
        <f t="shared" si="45"/>
        <v>119147041</v>
      </c>
      <c r="BW344" s="592">
        <f t="shared" si="45"/>
        <v>25234256</v>
      </c>
      <c r="BX344" s="592">
        <f t="shared" si="45"/>
        <v>108163356</v>
      </c>
      <c r="BY344" s="592">
        <f t="shared" si="45"/>
        <v>358318101</v>
      </c>
      <c r="BZ344" s="592">
        <f t="shared" si="45"/>
        <v>65319853</v>
      </c>
      <c r="CA344" s="592">
        <f t="shared" si="45"/>
        <v>293444228</v>
      </c>
      <c r="CB344" s="592">
        <f t="shared" si="45"/>
        <v>72819095</v>
      </c>
      <c r="CC344" s="592">
        <f t="shared" si="45"/>
        <v>167399053</v>
      </c>
      <c r="CD344" s="592">
        <f t="shared" si="45"/>
        <v>146937141</v>
      </c>
      <c r="CE344" s="592">
        <f t="shared" si="45"/>
        <v>198150235</v>
      </c>
      <c r="CF344" s="592">
        <f t="shared" si="45"/>
        <v>159785717</v>
      </c>
      <c r="CG344" s="592">
        <f t="shared" si="45"/>
        <v>194561657</v>
      </c>
      <c r="CH344" s="592">
        <f t="shared" si="45"/>
        <v>73584556</v>
      </c>
      <c r="CI344" s="592">
        <f t="shared" si="45"/>
        <v>94993768</v>
      </c>
      <c r="CJ344" s="592">
        <f t="shared" si="45"/>
        <v>92161484</v>
      </c>
      <c r="CK344" s="592">
        <f t="shared" si="45"/>
        <v>138788174</v>
      </c>
      <c r="CL344" s="592">
        <f t="shared" si="45"/>
        <v>91167252</v>
      </c>
      <c r="CM344" s="592">
        <f t="shared" si="45"/>
        <v>99081666</v>
      </c>
      <c r="CN344" s="592">
        <f t="shared" si="45"/>
        <v>7752087</v>
      </c>
      <c r="CO344" s="592">
        <f t="shared" si="45"/>
        <v>454579579</v>
      </c>
      <c r="CP344" s="592">
        <f t="shared" si="45"/>
        <v>73905217</v>
      </c>
      <c r="CQ344" s="592">
        <f t="shared" si="45"/>
        <v>2444834863</v>
      </c>
      <c r="CR344" s="592">
        <f t="shared" si="45"/>
        <v>48847662</v>
      </c>
      <c r="CS344" s="592">
        <f t="shared" si="45"/>
        <v>38546615</v>
      </c>
      <c r="CT344" s="592">
        <f t="shared" si="45"/>
        <v>241262382</v>
      </c>
      <c r="CU344" s="592">
        <f t="shared" si="45"/>
        <v>274146720</v>
      </c>
      <c r="CV344" s="592">
        <f t="shared" si="45"/>
        <v>106705610</v>
      </c>
      <c r="CW344" s="592">
        <f t="shared" si="45"/>
        <v>126821355</v>
      </c>
      <c r="CX344" s="592">
        <f t="shared" si="45"/>
        <v>89374875</v>
      </c>
      <c r="CY344" s="592">
        <f t="shared" si="45"/>
        <v>31773086</v>
      </c>
    </row>
    <row r="345" spans="1:103" x14ac:dyDescent="0.3">
      <c r="A345" s="591">
        <v>626</v>
      </c>
      <c r="B345" s="176"/>
      <c r="C345" s="176"/>
      <c r="D345" s="592">
        <f>D215</f>
        <v>36474847</v>
      </c>
      <c r="E345" s="592">
        <f t="shared" ref="E345:BP345" si="46">E215</f>
        <v>6980522</v>
      </c>
      <c r="F345" s="592">
        <f t="shared" si="46"/>
        <v>1959799</v>
      </c>
      <c r="G345" s="592">
        <f t="shared" si="46"/>
        <v>0</v>
      </c>
      <c r="H345" s="592">
        <f t="shared" si="46"/>
        <v>4776476</v>
      </c>
      <c r="I345" s="592">
        <f t="shared" si="46"/>
        <v>2395530</v>
      </c>
      <c r="J345" s="592">
        <f t="shared" si="46"/>
        <v>9869927</v>
      </c>
      <c r="K345" s="592">
        <f t="shared" si="46"/>
        <v>2865334</v>
      </c>
      <c r="L345" s="592">
        <f t="shared" si="46"/>
        <v>7416861</v>
      </c>
      <c r="M345" s="592">
        <f t="shared" si="46"/>
        <v>45561817</v>
      </c>
      <c r="N345" s="592">
        <f t="shared" si="46"/>
        <v>78656388</v>
      </c>
      <c r="O345" s="592">
        <f t="shared" si="46"/>
        <v>21033516</v>
      </c>
      <c r="P345" s="592">
        <f t="shared" si="46"/>
        <v>83367211</v>
      </c>
      <c r="Q345" s="592">
        <f t="shared" si="46"/>
        <v>17925217</v>
      </c>
      <c r="R345" s="592">
        <f t="shared" si="46"/>
        <v>913643</v>
      </c>
      <c r="S345" s="592">
        <f t="shared" si="46"/>
        <v>19215456</v>
      </c>
      <c r="T345" s="592">
        <f t="shared" si="46"/>
        <v>0</v>
      </c>
      <c r="U345" s="592">
        <f t="shared" si="46"/>
        <v>47984828</v>
      </c>
      <c r="V345" s="592">
        <f t="shared" si="46"/>
        <v>28000713</v>
      </c>
      <c r="W345" s="592">
        <f t="shared" si="46"/>
        <v>0</v>
      </c>
      <c r="X345" s="592">
        <f t="shared" si="46"/>
        <v>3913445</v>
      </c>
      <c r="Y345" s="592">
        <f t="shared" si="46"/>
        <v>3350465</v>
      </c>
      <c r="Z345" s="592">
        <f t="shared" si="46"/>
        <v>24603303</v>
      </c>
      <c r="AA345" s="592">
        <f t="shared" si="46"/>
        <v>28227000</v>
      </c>
      <c r="AB345" s="592">
        <f t="shared" si="46"/>
        <v>24528544</v>
      </c>
      <c r="AC345" s="592">
        <f t="shared" si="46"/>
        <v>73623928</v>
      </c>
      <c r="AD345" s="592">
        <f t="shared" si="46"/>
        <v>7853930</v>
      </c>
      <c r="AE345" s="592">
        <f t="shared" si="46"/>
        <v>33294835</v>
      </c>
      <c r="AF345" s="592">
        <f t="shared" si="46"/>
        <v>35189185</v>
      </c>
      <c r="AG345" s="592">
        <f t="shared" si="46"/>
        <v>14757322</v>
      </c>
      <c r="AH345" s="592">
        <f t="shared" si="46"/>
        <v>5098376</v>
      </c>
      <c r="AI345" s="592">
        <f t="shared" si="46"/>
        <v>115650192</v>
      </c>
      <c r="AJ345" s="592">
        <f t="shared" si="46"/>
        <v>8162439</v>
      </c>
      <c r="AK345" s="592">
        <f t="shared" si="46"/>
        <v>114133072</v>
      </c>
      <c r="AL345" s="592">
        <f t="shared" si="46"/>
        <v>17466024</v>
      </c>
      <c r="AM345" s="592">
        <f t="shared" si="46"/>
        <v>66224838</v>
      </c>
      <c r="AN345" s="592">
        <f t="shared" si="46"/>
        <v>2661562</v>
      </c>
      <c r="AO345" s="592">
        <f t="shared" si="46"/>
        <v>3312078</v>
      </c>
      <c r="AP345" s="592">
        <f t="shared" si="46"/>
        <v>12004618</v>
      </c>
      <c r="AQ345" s="592">
        <f t="shared" si="46"/>
        <v>3395589</v>
      </c>
      <c r="AR345" s="592">
        <f t="shared" si="46"/>
        <v>164296419</v>
      </c>
      <c r="AS345" s="592">
        <f t="shared" si="46"/>
        <v>10758130</v>
      </c>
      <c r="AT345" s="592">
        <f t="shared" si="46"/>
        <v>27941700</v>
      </c>
      <c r="AU345" s="592">
        <f t="shared" si="46"/>
        <v>19740093</v>
      </c>
      <c r="AV345" s="592">
        <f t="shared" si="46"/>
        <v>40093192</v>
      </c>
      <c r="AW345" s="592">
        <f t="shared" si="46"/>
        <v>5614379</v>
      </c>
      <c r="AX345" s="592">
        <f t="shared" si="46"/>
        <v>6653801</v>
      </c>
      <c r="AY345" s="592">
        <f t="shared" si="46"/>
        <v>0</v>
      </c>
      <c r="AZ345" s="592">
        <f t="shared" si="46"/>
        <v>54732494</v>
      </c>
      <c r="BA345" s="592">
        <f t="shared" si="46"/>
        <v>12386426</v>
      </c>
      <c r="BB345" s="592">
        <f t="shared" si="46"/>
        <v>70525305</v>
      </c>
      <c r="BC345" s="592">
        <f t="shared" si="46"/>
        <v>1985225</v>
      </c>
      <c r="BD345" s="592">
        <f t="shared" si="46"/>
        <v>13641585</v>
      </c>
      <c r="BE345" s="592">
        <f t="shared" si="46"/>
        <v>10986527</v>
      </c>
      <c r="BF345" s="592">
        <f t="shared" si="46"/>
        <v>24335955</v>
      </c>
      <c r="BG345" s="592">
        <f t="shared" si="46"/>
        <v>6605268</v>
      </c>
      <c r="BH345" s="592">
        <f t="shared" si="46"/>
        <v>4330341</v>
      </c>
      <c r="BI345" s="592">
        <f t="shared" si="46"/>
        <v>1200634</v>
      </c>
      <c r="BJ345" s="592">
        <f t="shared" si="46"/>
        <v>6414995</v>
      </c>
      <c r="BK345" s="592">
        <f t="shared" si="46"/>
        <v>585175328</v>
      </c>
      <c r="BL345" s="592">
        <f t="shared" si="46"/>
        <v>1739117</v>
      </c>
      <c r="BM345" s="592">
        <f t="shared" si="46"/>
        <v>7592800</v>
      </c>
      <c r="BN345" s="592">
        <f t="shared" si="46"/>
        <v>42953392</v>
      </c>
      <c r="BO345" s="592">
        <f t="shared" si="46"/>
        <v>15598234</v>
      </c>
      <c r="BP345" s="592">
        <f t="shared" si="46"/>
        <v>105549168</v>
      </c>
      <c r="BQ345" s="592">
        <f t="shared" ref="BQ345:CY345" si="47">BQ215</f>
        <v>3599127</v>
      </c>
      <c r="BR345" s="592">
        <f t="shared" si="47"/>
        <v>34581346</v>
      </c>
      <c r="BS345" s="592">
        <f t="shared" si="47"/>
        <v>65581218</v>
      </c>
      <c r="BT345" s="592">
        <f t="shared" si="47"/>
        <v>1548341</v>
      </c>
      <c r="BU345" s="592">
        <f t="shared" si="47"/>
        <v>10817701</v>
      </c>
      <c r="BV345" s="592">
        <f t="shared" si="47"/>
        <v>16339059</v>
      </c>
      <c r="BW345" s="592">
        <f t="shared" si="47"/>
        <v>1532069</v>
      </c>
      <c r="BX345" s="592">
        <f t="shared" si="47"/>
        <v>7015569</v>
      </c>
      <c r="BY345" s="592">
        <f t="shared" si="47"/>
        <v>43750081</v>
      </c>
      <c r="BZ345" s="592">
        <f t="shared" si="47"/>
        <v>5466055</v>
      </c>
      <c r="CA345" s="592">
        <f t="shared" si="47"/>
        <v>24345736</v>
      </c>
      <c r="CB345" s="592">
        <f t="shared" si="47"/>
        <v>10161263</v>
      </c>
      <c r="CC345" s="592">
        <f t="shared" si="47"/>
        <v>6412718</v>
      </c>
      <c r="CD345" s="592">
        <f t="shared" si="47"/>
        <v>13529351</v>
      </c>
      <c r="CE345" s="592">
        <f t="shared" si="47"/>
        <v>34698694</v>
      </c>
      <c r="CF345" s="592">
        <f t="shared" si="47"/>
        <v>21143714</v>
      </c>
      <c r="CG345" s="592">
        <f t="shared" si="47"/>
        <v>12562846</v>
      </c>
      <c r="CH345" s="592">
        <f t="shared" si="47"/>
        <v>6696812</v>
      </c>
      <c r="CI345" s="592">
        <f t="shared" si="47"/>
        <v>14694576</v>
      </c>
      <c r="CJ345" s="592">
        <f t="shared" si="47"/>
        <v>12511784</v>
      </c>
      <c r="CK345" s="592">
        <f t="shared" si="47"/>
        <v>18088614</v>
      </c>
      <c r="CL345" s="592">
        <f t="shared" si="47"/>
        <v>4419209</v>
      </c>
      <c r="CM345" s="592">
        <f t="shared" si="47"/>
        <v>8430024</v>
      </c>
      <c r="CN345" s="592">
        <f t="shared" si="47"/>
        <v>1009152</v>
      </c>
      <c r="CO345" s="592">
        <f t="shared" si="47"/>
        <v>97498415</v>
      </c>
      <c r="CP345" s="592">
        <f t="shared" si="47"/>
        <v>8540036</v>
      </c>
      <c r="CQ345" s="592">
        <f t="shared" si="47"/>
        <v>501932859</v>
      </c>
      <c r="CR345" s="592">
        <f t="shared" si="47"/>
        <v>4208904</v>
      </c>
      <c r="CS345" s="592">
        <f t="shared" si="47"/>
        <v>1768762</v>
      </c>
      <c r="CT345" s="592">
        <f t="shared" si="47"/>
        <v>7919712</v>
      </c>
      <c r="CU345" s="592">
        <f t="shared" si="47"/>
        <v>19555019</v>
      </c>
      <c r="CV345" s="592">
        <f t="shared" si="47"/>
        <v>13260331</v>
      </c>
      <c r="CW345" s="592">
        <f t="shared" si="47"/>
        <v>8554463</v>
      </c>
      <c r="CX345" s="592">
        <f t="shared" si="47"/>
        <v>8664732</v>
      </c>
      <c r="CY345" s="592">
        <f t="shared" si="47"/>
        <v>4774628</v>
      </c>
    </row>
    <row r="346" spans="1:103" x14ac:dyDescent="0.3">
      <c r="A346" s="591">
        <v>338</v>
      </c>
      <c r="B346" s="176"/>
      <c r="C346" s="176"/>
      <c r="D346" s="597">
        <f>D83</f>
        <v>377138712</v>
      </c>
      <c r="E346" s="597">
        <f t="shared" ref="E346:BP346" si="48">E83</f>
        <v>46449400</v>
      </c>
      <c r="F346" s="597">
        <f t="shared" si="48"/>
        <v>21781475</v>
      </c>
      <c r="G346" s="597">
        <f t="shared" si="48"/>
        <v>0</v>
      </c>
      <c r="H346" s="597">
        <f t="shared" si="48"/>
        <v>32729164</v>
      </c>
      <c r="I346" s="597">
        <f t="shared" si="48"/>
        <v>26912285</v>
      </c>
      <c r="J346" s="597">
        <f t="shared" si="48"/>
        <v>37988000</v>
      </c>
      <c r="K346" s="597">
        <f t="shared" si="48"/>
        <v>49151266</v>
      </c>
      <c r="L346" s="597">
        <f t="shared" si="48"/>
        <v>70784001</v>
      </c>
      <c r="M346" s="597">
        <f t="shared" si="48"/>
        <v>371671388</v>
      </c>
      <c r="N346" s="597">
        <f t="shared" si="48"/>
        <v>729194439</v>
      </c>
      <c r="O346" s="597">
        <f t="shared" si="48"/>
        <v>108956840</v>
      </c>
      <c r="P346" s="597">
        <f t="shared" si="48"/>
        <v>529960982</v>
      </c>
      <c r="Q346" s="597">
        <f t="shared" si="48"/>
        <v>72732115</v>
      </c>
      <c r="R346" s="597">
        <f t="shared" si="48"/>
        <v>13501714</v>
      </c>
      <c r="S346" s="597">
        <f t="shared" si="48"/>
        <v>57008454</v>
      </c>
      <c r="T346" s="597">
        <f t="shared" si="48"/>
        <v>0</v>
      </c>
      <c r="U346" s="597">
        <f t="shared" si="48"/>
        <v>263062455</v>
      </c>
      <c r="V346" s="597">
        <f t="shared" si="48"/>
        <v>260638790</v>
      </c>
      <c r="W346" s="597">
        <f t="shared" si="48"/>
        <v>0</v>
      </c>
      <c r="X346" s="597">
        <f t="shared" si="48"/>
        <v>20944760</v>
      </c>
      <c r="Y346" s="597">
        <f t="shared" si="48"/>
        <v>18324266</v>
      </c>
      <c r="Z346" s="597">
        <f t="shared" si="48"/>
        <v>118069329</v>
      </c>
      <c r="AA346" s="597">
        <f t="shared" si="48"/>
        <v>118601513</v>
      </c>
      <c r="AB346" s="597">
        <f t="shared" si="48"/>
        <v>86354417</v>
      </c>
      <c r="AC346" s="597">
        <f t="shared" si="48"/>
        <v>469908115</v>
      </c>
      <c r="AD346" s="597">
        <f t="shared" si="48"/>
        <v>77062964</v>
      </c>
      <c r="AE346" s="597">
        <f t="shared" si="48"/>
        <v>324251997</v>
      </c>
      <c r="AF346" s="597">
        <f t="shared" si="48"/>
        <v>190782997</v>
      </c>
      <c r="AG346" s="597">
        <f t="shared" si="48"/>
        <v>93468736</v>
      </c>
      <c r="AH346" s="597">
        <f t="shared" si="48"/>
        <v>110871693</v>
      </c>
      <c r="AI346" s="597">
        <f t="shared" si="48"/>
        <v>922518328</v>
      </c>
      <c r="AJ346" s="597">
        <f t="shared" si="48"/>
        <v>56761163</v>
      </c>
      <c r="AK346" s="597">
        <f t="shared" si="48"/>
        <v>1002700454</v>
      </c>
      <c r="AL346" s="597">
        <f t="shared" si="48"/>
        <v>135038442</v>
      </c>
      <c r="AM346" s="597">
        <f t="shared" si="48"/>
        <v>424811068</v>
      </c>
      <c r="AN346" s="597">
        <f t="shared" si="48"/>
        <v>16403254</v>
      </c>
      <c r="AO346" s="597">
        <f t="shared" si="48"/>
        <v>8469466</v>
      </c>
      <c r="AP346" s="597">
        <f t="shared" si="48"/>
        <v>129720253</v>
      </c>
      <c r="AQ346" s="597">
        <f t="shared" si="48"/>
        <v>31282529</v>
      </c>
      <c r="AR346" s="597">
        <f t="shared" si="48"/>
        <v>1151304205</v>
      </c>
      <c r="AS346" s="597">
        <f t="shared" si="48"/>
        <v>55504764</v>
      </c>
      <c r="AT346" s="597">
        <f t="shared" si="48"/>
        <v>261516922</v>
      </c>
      <c r="AU346" s="597">
        <f t="shared" si="48"/>
        <v>129586822</v>
      </c>
      <c r="AV346" s="597">
        <f t="shared" si="48"/>
        <v>280348635</v>
      </c>
      <c r="AW346" s="597">
        <f t="shared" si="48"/>
        <v>37800707</v>
      </c>
      <c r="AX346" s="597">
        <f t="shared" si="48"/>
        <v>74338108</v>
      </c>
      <c r="AY346" s="597">
        <f t="shared" si="48"/>
        <v>0</v>
      </c>
      <c r="AZ346" s="597">
        <f t="shared" si="48"/>
        <v>302278375</v>
      </c>
      <c r="BA346" s="597">
        <f t="shared" si="48"/>
        <v>109774440</v>
      </c>
      <c r="BB346" s="597">
        <f t="shared" si="48"/>
        <v>624810184</v>
      </c>
      <c r="BC346" s="597">
        <f t="shared" si="48"/>
        <v>20039815</v>
      </c>
      <c r="BD346" s="597">
        <f t="shared" si="48"/>
        <v>142493013</v>
      </c>
      <c r="BE346" s="597">
        <f t="shared" si="48"/>
        <v>71889455</v>
      </c>
      <c r="BF346" s="597">
        <f t="shared" si="48"/>
        <v>197761529</v>
      </c>
      <c r="BG346" s="597">
        <f t="shared" si="48"/>
        <v>137050727</v>
      </c>
      <c r="BH346" s="597">
        <f t="shared" si="48"/>
        <v>16551131</v>
      </c>
      <c r="BI346" s="597">
        <f t="shared" si="48"/>
        <v>47339782</v>
      </c>
      <c r="BJ346" s="597">
        <f t="shared" si="48"/>
        <v>45901080</v>
      </c>
      <c r="BK346" s="597">
        <f t="shared" si="48"/>
        <v>2946611524</v>
      </c>
      <c r="BL346" s="597">
        <f t="shared" si="48"/>
        <v>16294483</v>
      </c>
      <c r="BM346" s="597">
        <f t="shared" si="48"/>
        <v>90775189</v>
      </c>
      <c r="BN346" s="597">
        <f t="shared" si="48"/>
        <v>371882829</v>
      </c>
      <c r="BO346" s="597">
        <f t="shared" si="48"/>
        <v>163890335</v>
      </c>
      <c r="BP346" s="597">
        <f t="shared" si="48"/>
        <v>1137566173</v>
      </c>
      <c r="BQ346" s="597">
        <f t="shared" ref="BQ346:CY346" si="49">BQ83</f>
        <v>46062886</v>
      </c>
      <c r="BR346" s="597">
        <f t="shared" si="49"/>
        <v>340261800</v>
      </c>
      <c r="BS346" s="597">
        <f t="shared" si="49"/>
        <v>546935953</v>
      </c>
      <c r="BT346" s="597">
        <f t="shared" si="49"/>
        <v>13778153</v>
      </c>
      <c r="BU346" s="597">
        <f t="shared" si="49"/>
        <v>66292373</v>
      </c>
      <c r="BV346" s="597">
        <f t="shared" si="49"/>
        <v>137718895</v>
      </c>
      <c r="BW346" s="597">
        <f t="shared" si="49"/>
        <v>13733538</v>
      </c>
      <c r="BX346" s="597">
        <f t="shared" si="49"/>
        <v>39252511</v>
      </c>
      <c r="BY346" s="597">
        <f t="shared" si="49"/>
        <v>307450716</v>
      </c>
      <c r="BZ346" s="597">
        <f t="shared" si="49"/>
        <v>27247055</v>
      </c>
      <c r="CA346" s="597">
        <f t="shared" si="49"/>
        <v>239335732</v>
      </c>
      <c r="CB346" s="597">
        <f t="shared" si="49"/>
        <v>49395402</v>
      </c>
      <c r="CC346" s="597">
        <f t="shared" si="49"/>
        <v>156372247</v>
      </c>
      <c r="CD346" s="597">
        <f t="shared" si="49"/>
        <v>155438551</v>
      </c>
      <c r="CE346" s="597">
        <f t="shared" si="49"/>
        <v>113538651</v>
      </c>
      <c r="CF346" s="597">
        <f t="shared" si="49"/>
        <v>110479420</v>
      </c>
      <c r="CG346" s="597">
        <f t="shared" si="49"/>
        <v>150628460</v>
      </c>
      <c r="CH346" s="597">
        <f t="shared" si="49"/>
        <v>84888739</v>
      </c>
      <c r="CI346" s="597">
        <f t="shared" si="49"/>
        <v>51047878</v>
      </c>
      <c r="CJ346" s="597">
        <f t="shared" si="49"/>
        <v>57450957</v>
      </c>
      <c r="CK346" s="597">
        <f t="shared" si="49"/>
        <v>92243880</v>
      </c>
      <c r="CL346" s="597">
        <f t="shared" si="49"/>
        <v>26130777</v>
      </c>
      <c r="CM346" s="597">
        <f t="shared" si="49"/>
        <v>23533035</v>
      </c>
      <c r="CN346" s="597">
        <f t="shared" si="49"/>
        <v>7744972</v>
      </c>
      <c r="CO346" s="597">
        <f t="shared" si="49"/>
        <v>560585289</v>
      </c>
      <c r="CP346" s="597">
        <f t="shared" si="49"/>
        <v>63771808</v>
      </c>
      <c r="CQ346" s="597">
        <f t="shared" si="49"/>
        <v>3953899179</v>
      </c>
      <c r="CR346" s="597">
        <f t="shared" si="49"/>
        <v>16142751</v>
      </c>
      <c r="CS346" s="597">
        <f t="shared" si="49"/>
        <v>23356684</v>
      </c>
      <c r="CT346" s="597">
        <f t="shared" si="49"/>
        <v>62645265</v>
      </c>
      <c r="CU346" s="597">
        <f t="shared" si="49"/>
        <v>159264063</v>
      </c>
      <c r="CV346" s="597">
        <f t="shared" si="49"/>
        <v>94703633</v>
      </c>
      <c r="CW346" s="597">
        <f t="shared" si="49"/>
        <v>119325850</v>
      </c>
      <c r="CX346" s="597">
        <f t="shared" si="49"/>
        <v>41168564</v>
      </c>
      <c r="CY346" s="597">
        <f t="shared" si="49"/>
        <v>27113112</v>
      </c>
    </row>
    <row r="347" spans="1:103" s="176" customFormat="1" x14ac:dyDescent="0.3">
      <c r="A347" s="595">
        <v>620</v>
      </c>
      <c r="D347" s="596">
        <f>D211</f>
        <v>2</v>
      </c>
      <c r="E347" s="596">
        <f t="shared" ref="E347:BP347" si="50">E211</f>
        <v>2</v>
      </c>
      <c r="F347" s="596">
        <f t="shared" si="50"/>
        <v>2</v>
      </c>
      <c r="G347" s="596">
        <f t="shared" si="50"/>
        <v>0</v>
      </c>
      <c r="H347" s="596">
        <f t="shared" si="50"/>
        <v>1</v>
      </c>
      <c r="I347" s="596">
        <f t="shared" si="50"/>
        <v>2</v>
      </c>
      <c r="J347" s="596">
        <f t="shared" si="50"/>
        <v>2</v>
      </c>
      <c r="K347" s="596">
        <f t="shared" si="50"/>
        <v>1</v>
      </c>
      <c r="L347" s="596">
        <f t="shared" si="50"/>
        <v>2</v>
      </c>
      <c r="M347" s="596">
        <f t="shared" si="50"/>
        <v>1</v>
      </c>
      <c r="N347" s="596">
        <f t="shared" si="50"/>
        <v>1</v>
      </c>
      <c r="O347" s="596">
        <f t="shared" si="50"/>
        <v>2</v>
      </c>
      <c r="P347" s="596">
        <f t="shared" si="50"/>
        <v>2</v>
      </c>
      <c r="Q347" s="596">
        <f t="shared" si="50"/>
        <v>2</v>
      </c>
      <c r="R347" s="596">
        <f t="shared" si="50"/>
        <v>2</v>
      </c>
      <c r="S347" s="596">
        <f t="shared" si="50"/>
        <v>1</v>
      </c>
      <c r="T347" s="596">
        <f t="shared" si="50"/>
        <v>0</v>
      </c>
      <c r="U347" s="596">
        <f t="shared" si="50"/>
        <v>1</v>
      </c>
      <c r="V347" s="596">
        <f t="shared" si="50"/>
        <v>2</v>
      </c>
      <c r="W347" s="596">
        <f t="shared" si="50"/>
        <v>0</v>
      </c>
      <c r="X347" s="596">
        <f t="shared" si="50"/>
        <v>1</v>
      </c>
      <c r="Y347" s="596">
        <f t="shared" si="50"/>
        <v>2</v>
      </c>
      <c r="Z347" s="596">
        <f t="shared" si="50"/>
        <v>1</v>
      </c>
      <c r="AA347" s="596">
        <f t="shared" si="50"/>
        <v>1</v>
      </c>
      <c r="AB347" s="596">
        <f t="shared" si="50"/>
        <v>1</v>
      </c>
      <c r="AC347" s="596">
        <f t="shared" si="50"/>
        <v>2</v>
      </c>
      <c r="AD347" s="596">
        <f t="shared" si="50"/>
        <v>1</v>
      </c>
      <c r="AE347" s="596">
        <f t="shared" si="50"/>
        <v>1</v>
      </c>
      <c r="AF347" s="596">
        <f t="shared" si="50"/>
        <v>2</v>
      </c>
      <c r="AG347" s="596">
        <f t="shared" si="50"/>
        <v>1</v>
      </c>
      <c r="AH347" s="596">
        <f t="shared" si="50"/>
        <v>1</v>
      </c>
      <c r="AI347" s="596">
        <f t="shared" si="50"/>
        <v>1</v>
      </c>
      <c r="AJ347" s="596">
        <f t="shared" si="50"/>
        <v>1</v>
      </c>
      <c r="AK347" s="596">
        <f t="shared" si="50"/>
        <v>2</v>
      </c>
      <c r="AL347" s="596">
        <f t="shared" si="50"/>
        <v>1</v>
      </c>
      <c r="AM347" s="596">
        <f t="shared" si="50"/>
        <v>1</v>
      </c>
      <c r="AN347" s="596">
        <f t="shared" si="50"/>
        <v>2</v>
      </c>
      <c r="AO347" s="596">
        <f t="shared" si="50"/>
        <v>1</v>
      </c>
      <c r="AP347" s="596">
        <f t="shared" si="50"/>
        <v>2</v>
      </c>
      <c r="AQ347" s="596">
        <f t="shared" si="50"/>
        <v>2</v>
      </c>
      <c r="AR347" s="596">
        <f t="shared" si="50"/>
        <v>0</v>
      </c>
      <c r="AS347" s="596">
        <f t="shared" si="50"/>
        <v>2</v>
      </c>
      <c r="AT347" s="596">
        <f t="shared" si="50"/>
        <v>2</v>
      </c>
      <c r="AU347" s="596">
        <f t="shared" si="50"/>
        <v>2</v>
      </c>
      <c r="AV347" s="596">
        <f t="shared" si="50"/>
        <v>2</v>
      </c>
      <c r="AW347" s="596">
        <f t="shared" si="50"/>
        <v>1</v>
      </c>
      <c r="AX347" s="596">
        <f t="shared" si="50"/>
        <v>2</v>
      </c>
      <c r="AY347" s="596">
        <f t="shared" si="50"/>
        <v>0</v>
      </c>
      <c r="AZ347" s="596">
        <f t="shared" si="50"/>
        <v>1</v>
      </c>
      <c r="BA347" s="596">
        <f t="shared" si="50"/>
        <v>2</v>
      </c>
      <c r="BB347" s="596">
        <f t="shared" si="50"/>
        <v>1</v>
      </c>
      <c r="BC347" s="596">
        <f t="shared" si="50"/>
        <v>1</v>
      </c>
      <c r="BD347" s="596">
        <f t="shared" si="50"/>
        <v>1</v>
      </c>
      <c r="BE347" s="596">
        <f t="shared" si="50"/>
        <v>1</v>
      </c>
      <c r="BF347" s="596">
        <f t="shared" si="50"/>
        <v>2</v>
      </c>
      <c r="BG347" s="596">
        <f t="shared" si="50"/>
        <v>2</v>
      </c>
      <c r="BH347" s="596">
        <f t="shared" si="50"/>
        <v>2</v>
      </c>
      <c r="BI347" s="596">
        <f t="shared" si="50"/>
        <v>2</v>
      </c>
      <c r="BJ347" s="596">
        <f t="shared" si="50"/>
        <v>2</v>
      </c>
      <c r="BK347" s="596">
        <f t="shared" si="50"/>
        <v>1</v>
      </c>
      <c r="BL347" s="596">
        <f t="shared" si="50"/>
        <v>2</v>
      </c>
      <c r="BM347" s="596">
        <f t="shared" si="50"/>
        <v>2</v>
      </c>
      <c r="BN347" s="596">
        <f t="shared" si="50"/>
        <v>2</v>
      </c>
      <c r="BO347" s="596">
        <f t="shared" si="50"/>
        <v>2</v>
      </c>
      <c r="BP347" s="596">
        <f t="shared" si="50"/>
        <v>1</v>
      </c>
      <c r="BQ347" s="596">
        <f t="shared" ref="BQ347:CY347" si="51">BQ211</f>
        <v>1</v>
      </c>
      <c r="BR347" s="596">
        <f t="shared" si="51"/>
        <v>2</v>
      </c>
      <c r="BS347" s="596">
        <f t="shared" si="51"/>
        <v>2</v>
      </c>
      <c r="BT347" s="596">
        <f t="shared" si="51"/>
        <v>2</v>
      </c>
      <c r="BU347" s="596">
        <f t="shared" si="51"/>
        <v>2</v>
      </c>
      <c r="BV347" s="596">
        <f t="shared" si="51"/>
        <v>2</v>
      </c>
      <c r="BW347" s="596">
        <f t="shared" si="51"/>
        <v>2</v>
      </c>
      <c r="BX347" s="596">
        <f t="shared" si="51"/>
        <v>1</v>
      </c>
      <c r="BY347" s="596">
        <f t="shared" si="51"/>
        <v>2</v>
      </c>
      <c r="BZ347" s="596">
        <f t="shared" si="51"/>
        <v>2</v>
      </c>
      <c r="CA347" s="596">
        <f t="shared" si="51"/>
        <v>2</v>
      </c>
      <c r="CB347" s="596">
        <f t="shared" si="51"/>
        <v>1</v>
      </c>
      <c r="CC347" s="596">
        <f t="shared" si="51"/>
        <v>2</v>
      </c>
      <c r="CD347" s="596">
        <f t="shared" si="51"/>
        <v>1</v>
      </c>
      <c r="CE347" s="596">
        <f t="shared" si="51"/>
        <v>1</v>
      </c>
      <c r="CF347" s="596">
        <f t="shared" si="51"/>
        <v>2</v>
      </c>
      <c r="CG347" s="596">
        <f t="shared" si="51"/>
        <v>2</v>
      </c>
      <c r="CH347" s="596">
        <f t="shared" si="51"/>
        <v>2</v>
      </c>
      <c r="CI347" s="596">
        <f t="shared" si="51"/>
        <v>1</v>
      </c>
      <c r="CJ347" s="596">
        <f t="shared" si="51"/>
        <v>1</v>
      </c>
      <c r="CK347" s="596">
        <f t="shared" si="51"/>
        <v>2</v>
      </c>
      <c r="CL347" s="596">
        <f t="shared" si="51"/>
        <v>1</v>
      </c>
      <c r="CM347" s="596">
        <f t="shared" si="51"/>
        <v>1</v>
      </c>
      <c r="CN347" s="596">
        <f t="shared" si="51"/>
        <v>2</v>
      </c>
      <c r="CO347" s="596">
        <f t="shared" si="51"/>
        <v>1</v>
      </c>
      <c r="CP347" s="596">
        <f t="shared" si="51"/>
        <v>2</v>
      </c>
      <c r="CQ347" s="596">
        <f t="shared" si="51"/>
        <v>1</v>
      </c>
      <c r="CR347" s="596">
        <f t="shared" si="51"/>
        <v>2</v>
      </c>
      <c r="CS347" s="596">
        <f t="shared" si="51"/>
        <v>2</v>
      </c>
      <c r="CT347" s="596">
        <f t="shared" si="51"/>
        <v>1</v>
      </c>
      <c r="CU347" s="596">
        <f t="shared" si="51"/>
        <v>1</v>
      </c>
      <c r="CV347" s="596">
        <f t="shared" si="51"/>
        <v>1</v>
      </c>
      <c r="CW347" s="596">
        <f t="shared" si="51"/>
        <v>2</v>
      </c>
      <c r="CX347" s="596">
        <f t="shared" si="51"/>
        <v>2</v>
      </c>
      <c r="CY347" s="596">
        <f t="shared" si="51"/>
        <v>2</v>
      </c>
    </row>
    <row r="348" spans="1:103" s="176" customFormat="1" x14ac:dyDescent="0.3">
      <c r="A348" s="151">
        <v>545</v>
      </c>
      <c r="D348" s="596">
        <f>D166</f>
        <v>0</v>
      </c>
      <c r="E348" s="596">
        <f t="shared" ref="E348:BP348" si="52">E166</f>
        <v>0</v>
      </c>
      <c r="F348" s="596">
        <f t="shared" si="52"/>
        <v>0</v>
      </c>
      <c r="G348" s="596">
        <f t="shared" si="52"/>
        <v>0</v>
      </c>
      <c r="H348" s="596">
        <f t="shared" si="52"/>
        <v>0</v>
      </c>
      <c r="I348" s="596">
        <f t="shared" si="52"/>
        <v>0</v>
      </c>
      <c r="J348" s="596">
        <f t="shared" si="52"/>
        <v>-0.01</v>
      </c>
      <c r="K348" s="596">
        <f t="shared" si="52"/>
        <v>0</v>
      </c>
      <c r="L348" s="596">
        <f t="shared" si="52"/>
        <v>0</v>
      </c>
      <c r="M348" s="596">
        <f t="shared" si="52"/>
        <v>0</v>
      </c>
      <c r="N348" s="596">
        <f t="shared" si="52"/>
        <v>0</v>
      </c>
      <c r="O348" s="596">
        <f t="shared" si="52"/>
        <v>0</v>
      </c>
      <c r="P348" s="596">
        <f t="shared" si="52"/>
        <v>0</v>
      </c>
      <c r="Q348" s="596">
        <f t="shared" si="52"/>
        <v>0</v>
      </c>
      <c r="R348" s="596">
        <f t="shared" si="52"/>
        <v>0</v>
      </c>
      <c r="S348" s="596">
        <f t="shared" si="52"/>
        <v>0</v>
      </c>
      <c r="T348" s="596">
        <f t="shared" si="52"/>
        <v>0</v>
      </c>
      <c r="U348" s="596">
        <f t="shared" si="52"/>
        <v>0</v>
      </c>
      <c r="V348" s="596">
        <f t="shared" si="52"/>
        <v>0</v>
      </c>
      <c r="W348" s="596">
        <f t="shared" si="52"/>
        <v>0</v>
      </c>
      <c r="X348" s="596">
        <f t="shared" si="52"/>
        <v>0</v>
      </c>
      <c r="Y348" s="596">
        <f t="shared" si="52"/>
        <v>0</v>
      </c>
      <c r="Z348" s="596">
        <f t="shared" si="52"/>
        <v>0</v>
      </c>
      <c r="AA348" s="596">
        <f t="shared" si="52"/>
        <v>0</v>
      </c>
      <c r="AB348" s="596">
        <f t="shared" si="52"/>
        <v>1.06E-2</v>
      </c>
      <c r="AC348" s="596">
        <f t="shared" si="52"/>
        <v>0</v>
      </c>
      <c r="AD348" s="596">
        <f t="shared" si="52"/>
        <v>0</v>
      </c>
      <c r="AE348" s="596">
        <f t="shared" si="52"/>
        <v>0</v>
      </c>
      <c r="AF348" s="596">
        <f t="shared" si="52"/>
        <v>0</v>
      </c>
      <c r="AG348" s="596">
        <f t="shared" si="52"/>
        <v>0</v>
      </c>
      <c r="AH348" s="596">
        <f t="shared" si="52"/>
        <v>0</v>
      </c>
      <c r="AI348" s="596">
        <f t="shared" si="52"/>
        <v>0.01</v>
      </c>
      <c r="AJ348" s="596">
        <f t="shared" si="52"/>
        <v>0</v>
      </c>
      <c r="AK348" s="596">
        <f t="shared" si="52"/>
        <v>0</v>
      </c>
      <c r="AL348" s="596">
        <f t="shared" si="52"/>
        <v>0</v>
      </c>
      <c r="AM348" s="596">
        <f t="shared" si="52"/>
        <v>0</v>
      </c>
      <c r="AN348" s="596">
        <f t="shared" si="52"/>
        <v>0</v>
      </c>
      <c r="AO348" s="596">
        <f t="shared" si="52"/>
        <v>0</v>
      </c>
      <c r="AP348" s="596">
        <f t="shared" si="52"/>
        <v>0</v>
      </c>
      <c r="AQ348" s="596">
        <f t="shared" si="52"/>
        <v>0</v>
      </c>
      <c r="AR348" s="596">
        <f t="shared" si="52"/>
        <v>0</v>
      </c>
      <c r="AS348" s="596">
        <f t="shared" si="52"/>
        <v>0</v>
      </c>
      <c r="AT348" s="596">
        <f t="shared" si="52"/>
        <v>0</v>
      </c>
      <c r="AU348" s="596">
        <f t="shared" si="52"/>
        <v>0</v>
      </c>
      <c r="AV348" s="596">
        <f t="shared" si="52"/>
        <v>0</v>
      </c>
      <c r="AW348" s="596">
        <f t="shared" si="52"/>
        <v>0</v>
      </c>
      <c r="AX348" s="596">
        <f t="shared" si="52"/>
        <v>0</v>
      </c>
      <c r="AY348" s="596">
        <f t="shared" si="52"/>
        <v>0</v>
      </c>
      <c r="AZ348" s="596">
        <f t="shared" si="52"/>
        <v>0</v>
      </c>
      <c r="BA348" s="596">
        <f t="shared" si="52"/>
        <v>0</v>
      </c>
      <c r="BB348" s="596">
        <f t="shared" si="52"/>
        <v>0</v>
      </c>
      <c r="BC348" s="596">
        <f t="shared" si="52"/>
        <v>0</v>
      </c>
      <c r="BD348" s="596">
        <f t="shared" si="52"/>
        <v>0</v>
      </c>
      <c r="BE348" s="596">
        <f t="shared" si="52"/>
        <v>0</v>
      </c>
      <c r="BF348" s="596">
        <f t="shared" si="52"/>
        <v>0.02</v>
      </c>
      <c r="BG348" s="596">
        <f t="shared" si="52"/>
        <v>2.53E-2</v>
      </c>
      <c r="BH348" s="596">
        <f t="shared" si="52"/>
        <v>0</v>
      </c>
      <c r="BI348" s="596">
        <f t="shared" si="52"/>
        <v>0</v>
      </c>
      <c r="BJ348" s="596">
        <f t="shared" si="52"/>
        <v>0</v>
      </c>
      <c r="BK348" s="596">
        <f t="shared" si="52"/>
        <v>0</v>
      </c>
      <c r="BL348" s="596">
        <f t="shared" si="52"/>
        <v>0</v>
      </c>
      <c r="BM348" s="596">
        <f t="shared" si="52"/>
        <v>0</v>
      </c>
      <c r="BN348" s="596">
        <f t="shared" si="52"/>
        <v>0</v>
      </c>
      <c r="BO348" s="596">
        <f t="shared" si="52"/>
        <v>0</v>
      </c>
      <c r="BP348" s="596">
        <f t="shared" si="52"/>
        <v>0</v>
      </c>
      <c r="BQ348" s="596">
        <f t="shared" ref="BQ348:CY348" si="53">BQ166</f>
        <v>0</v>
      </c>
      <c r="BR348" s="596">
        <f t="shared" si="53"/>
        <v>0</v>
      </c>
      <c r="BS348" s="596">
        <f t="shared" si="53"/>
        <v>0</v>
      </c>
      <c r="BT348" s="596">
        <f t="shared" si="53"/>
        <v>0</v>
      </c>
      <c r="BU348" s="596">
        <f t="shared" si="53"/>
        <v>0</v>
      </c>
      <c r="BV348" s="596">
        <f t="shared" si="53"/>
        <v>0</v>
      </c>
      <c r="BW348" s="596">
        <f t="shared" si="53"/>
        <v>0</v>
      </c>
      <c r="BX348" s="596">
        <f t="shared" si="53"/>
        <v>0</v>
      </c>
      <c r="BY348" s="596">
        <f t="shared" si="53"/>
        <v>4.4000000000000003E-3</v>
      </c>
      <c r="BZ348" s="596">
        <f t="shared" si="53"/>
        <v>1.04E-2</v>
      </c>
      <c r="CA348" s="596">
        <f t="shared" si="53"/>
        <v>0</v>
      </c>
      <c r="CB348" s="596">
        <f t="shared" si="53"/>
        <v>0</v>
      </c>
      <c r="CC348" s="596">
        <f t="shared" si="53"/>
        <v>0</v>
      </c>
      <c r="CD348" s="596">
        <f t="shared" si="53"/>
        <v>0</v>
      </c>
      <c r="CE348" s="596">
        <f t="shared" si="53"/>
        <v>0</v>
      </c>
      <c r="CF348" s="596">
        <f t="shared" si="53"/>
        <v>0</v>
      </c>
      <c r="CG348" s="596">
        <f t="shared" si="53"/>
        <v>0</v>
      </c>
      <c r="CH348" s="596">
        <f t="shared" si="53"/>
        <v>0</v>
      </c>
      <c r="CI348" s="596">
        <f t="shared" si="53"/>
        <v>0</v>
      </c>
      <c r="CJ348" s="596">
        <f t="shared" si="53"/>
        <v>0</v>
      </c>
      <c r="CK348" s="596">
        <f t="shared" si="53"/>
        <v>0</v>
      </c>
      <c r="CL348" s="596">
        <f t="shared" si="53"/>
        <v>0</v>
      </c>
      <c r="CM348" s="596">
        <f t="shared" si="53"/>
        <v>0</v>
      </c>
      <c r="CN348" s="596">
        <f t="shared" si="53"/>
        <v>0.01</v>
      </c>
      <c r="CO348" s="596">
        <f t="shared" si="53"/>
        <v>0</v>
      </c>
      <c r="CP348" s="596">
        <f t="shared" si="53"/>
        <v>0</v>
      </c>
      <c r="CQ348" s="596">
        <f t="shared" si="53"/>
        <v>0</v>
      </c>
      <c r="CR348" s="596">
        <f t="shared" si="53"/>
        <v>0</v>
      </c>
      <c r="CS348" s="596">
        <f t="shared" si="53"/>
        <v>0</v>
      </c>
      <c r="CT348" s="596">
        <f t="shared" si="53"/>
        <v>0</v>
      </c>
      <c r="CU348" s="596">
        <f t="shared" si="53"/>
        <v>4.3999999999999997E-2</v>
      </c>
      <c r="CV348" s="596">
        <f t="shared" si="53"/>
        <v>0</v>
      </c>
      <c r="CW348" s="596">
        <f t="shared" si="53"/>
        <v>0</v>
      </c>
      <c r="CX348" s="596">
        <f t="shared" si="53"/>
        <v>0</v>
      </c>
      <c r="CY348" s="596">
        <f t="shared" si="53"/>
        <v>0</v>
      </c>
    </row>
    <row r="349" spans="1:103" s="176" customFormat="1" x14ac:dyDescent="0.3">
      <c r="A349" s="595">
        <v>624</v>
      </c>
      <c r="D349" s="596">
        <f>D214</f>
        <v>0</v>
      </c>
      <c r="E349" s="596">
        <f t="shared" ref="E349:BP349" si="54">E214</f>
        <v>0</v>
      </c>
      <c r="F349" s="596">
        <f t="shared" si="54"/>
        <v>0</v>
      </c>
      <c r="G349" s="596">
        <f t="shared" si="54"/>
        <v>0</v>
      </c>
      <c r="H349" s="596">
        <f t="shared" si="54"/>
        <v>0</v>
      </c>
      <c r="I349" s="596">
        <f t="shared" si="54"/>
        <v>0</v>
      </c>
      <c r="J349" s="596">
        <f t="shared" si="54"/>
        <v>0</v>
      </c>
      <c r="K349" s="596">
        <f t="shared" si="54"/>
        <v>0</v>
      </c>
      <c r="L349" s="596">
        <f t="shared" si="54"/>
        <v>0</v>
      </c>
      <c r="M349" s="596">
        <f t="shared" si="54"/>
        <v>0</v>
      </c>
      <c r="N349" s="596">
        <f t="shared" si="54"/>
        <v>0</v>
      </c>
      <c r="O349" s="596">
        <f t="shared" si="54"/>
        <v>0</v>
      </c>
      <c r="P349" s="596">
        <f t="shared" si="54"/>
        <v>0</v>
      </c>
      <c r="Q349" s="596">
        <f t="shared" si="54"/>
        <v>0</v>
      </c>
      <c r="R349" s="596">
        <f t="shared" si="54"/>
        <v>0</v>
      </c>
      <c r="S349" s="596">
        <f t="shared" si="54"/>
        <v>0</v>
      </c>
      <c r="T349" s="596">
        <f t="shared" si="54"/>
        <v>0</v>
      </c>
      <c r="U349" s="596">
        <f t="shared" si="54"/>
        <v>0</v>
      </c>
      <c r="V349" s="596">
        <f t="shared" si="54"/>
        <v>0</v>
      </c>
      <c r="W349" s="596">
        <f t="shared" si="54"/>
        <v>0</v>
      </c>
      <c r="X349" s="596">
        <f t="shared" si="54"/>
        <v>0</v>
      </c>
      <c r="Y349" s="596">
        <f t="shared" si="54"/>
        <v>0</v>
      </c>
      <c r="Z349" s="596">
        <f t="shared" si="54"/>
        <v>0</v>
      </c>
      <c r="AA349" s="596">
        <f t="shared" si="54"/>
        <v>0</v>
      </c>
      <c r="AB349" s="596">
        <f t="shared" si="54"/>
        <v>0</v>
      </c>
      <c r="AC349" s="596">
        <f t="shared" si="54"/>
        <v>0</v>
      </c>
      <c r="AD349" s="596">
        <f t="shared" si="54"/>
        <v>0</v>
      </c>
      <c r="AE349" s="596">
        <f t="shared" si="54"/>
        <v>0</v>
      </c>
      <c r="AF349" s="596">
        <f t="shared" si="54"/>
        <v>0</v>
      </c>
      <c r="AG349" s="596">
        <f t="shared" si="54"/>
        <v>0</v>
      </c>
      <c r="AH349" s="596">
        <f t="shared" si="54"/>
        <v>0</v>
      </c>
      <c r="AI349" s="596">
        <f t="shared" si="54"/>
        <v>0</v>
      </c>
      <c r="AJ349" s="596">
        <f t="shared" si="54"/>
        <v>0</v>
      </c>
      <c r="AK349" s="596">
        <f t="shared" si="54"/>
        <v>0</v>
      </c>
      <c r="AL349" s="596">
        <f t="shared" si="54"/>
        <v>0</v>
      </c>
      <c r="AM349" s="596">
        <f t="shared" si="54"/>
        <v>0</v>
      </c>
      <c r="AN349" s="596">
        <f t="shared" si="54"/>
        <v>0</v>
      </c>
      <c r="AO349" s="596">
        <f t="shared" si="54"/>
        <v>0</v>
      </c>
      <c r="AP349" s="596">
        <f t="shared" si="54"/>
        <v>0</v>
      </c>
      <c r="AQ349" s="596">
        <f t="shared" si="54"/>
        <v>0</v>
      </c>
      <c r="AR349" s="596">
        <f t="shared" si="54"/>
        <v>0</v>
      </c>
      <c r="AS349" s="596">
        <f t="shared" si="54"/>
        <v>0</v>
      </c>
      <c r="AT349" s="596">
        <f t="shared" si="54"/>
        <v>0</v>
      </c>
      <c r="AU349" s="596">
        <f t="shared" si="54"/>
        <v>0</v>
      </c>
      <c r="AV349" s="596">
        <f t="shared" si="54"/>
        <v>0</v>
      </c>
      <c r="AW349" s="596">
        <f t="shared" si="54"/>
        <v>0</v>
      </c>
      <c r="AX349" s="596">
        <f t="shared" si="54"/>
        <v>0</v>
      </c>
      <c r="AY349" s="596">
        <f t="shared" si="54"/>
        <v>0</v>
      </c>
      <c r="AZ349" s="596">
        <f t="shared" si="54"/>
        <v>0</v>
      </c>
      <c r="BA349" s="596">
        <f t="shared" si="54"/>
        <v>0</v>
      </c>
      <c r="BB349" s="596">
        <f t="shared" si="54"/>
        <v>0</v>
      </c>
      <c r="BC349" s="596">
        <f t="shared" si="54"/>
        <v>0</v>
      </c>
      <c r="BD349" s="596">
        <f t="shared" si="54"/>
        <v>0</v>
      </c>
      <c r="BE349" s="596">
        <f t="shared" si="54"/>
        <v>0</v>
      </c>
      <c r="BF349" s="596">
        <f t="shared" si="54"/>
        <v>0</v>
      </c>
      <c r="BG349" s="596">
        <f t="shared" si="54"/>
        <v>0</v>
      </c>
      <c r="BH349" s="596">
        <f t="shared" si="54"/>
        <v>0</v>
      </c>
      <c r="BI349" s="596">
        <f t="shared" si="54"/>
        <v>0</v>
      </c>
      <c r="BJ349" s="596">
        <f t="shared" si="54"/>
        <v>0</v>
      </c>
      <c r="BK349" s="596">
        <f t="shared" si="54"/>
        <v>0</v>
      </c>
      <c r="BL349" s="596">
        <f t="shared" si="54"/>
        <v>0</v>
      </c>
      <c r="BM349" s="596">
        <f t="shared" si="54"/>
        <v>0</v>
      </c>
      <c r="BN349" s="596">
        <f t="shared" si="54"/>
        <v>0</v>
      </c>
      <c r="BO349" s="596">
        <f t="shared" si="54"/>
        <v>0</v>
      </c>
      <c r="BP349" s="596">
        <f t="shared" si="54"/>
        <v>0</v>
      </c>
      <c r="BQ349" s="596">
        <f t="shared" ref="BQ349:CY349" si="55">BQ214</f>
        <v>0</v>
      </c>
      <c r="BR349" s="596">
        <f t="shared" si="55"/>
        <v>0</v>
      </c>
      <c r="BS349" s="596">
        <f t="shared" si="55"/>
        <v>0</v>
      </c>
      <c r="BT349" s="596">
        <f t="shared" si="55"/>
        <v>0</v>
      </c>
      <c r="BU349" s="596">
        <f t="shared" si="55"/>
        <v>0</v>
      </c>
      <c r="BV349" s="596">
        <f t="shared" si="55"/>
        <v>0</v>
      </c>
      <c r="BW349" s="596">
        <f t="shared" si="55"/>
        <v>0</v>
      </c>
      <c r="BX349" s="596">
        <f t="shared" si="55"/>
        <v>0</v>
      </c>
      <c r="BY349" s="596">
        <f t="shared" si="55"/>
        <v>0</v>
      </c>
      <c r="BZ349" s="596">
        <f t="shared" si="55"/>
        <v>0</v>
      </c>
      <c r="CA349" s="596">
        <f t="shared" si="55"/>
        <v>0</v>
      </c>
      <c r="CB349" s="596">
        <f t="shared" si="55"/>
        <v>0</v>
      </c>
      <c r="CC349" s="596">
        <f t="shared" si="55"/>
        <v>0</v>
      </c>
      <c r="CD349" s="596">
        <f t="shared" si="55"/>
        <v>0</v>
      </c>
      <c r="CE349" s="596">
        <f t="shared" si="55"/>
        <v>0</v>
      </c>
      <c r="CF349" s="596">
        <f t="shared" si="55"/>
        <v>0</v>
      </c>
      <c r="CG349" s="596">
        <f t="shared" si="55"/>
        <v>0</v>
      </c>
      <c r="CH349" s="596">
        <f t="shared" si="55"/>
        <v>0</v>
      </c>
      <c r="CI349" s="596">
        <f t="shared" si="55"/>
        <v>0</v>
      </c>
      <c r="CJ349" s="596">
        <f t="shared" si="55"/>
        <v>0</v>
      </c>
      <c r="CK349" s="596">
        <f t="shared" si="55"/>
        <v>0</v>
      </c>
      <c r="CL349" s="596">
        <f t="shared" si="55"/>
        <v>0</v>
      </c>
      <c r="CM349" s="596">
        <f t="shared" si="55"/>
        <v>0</v>
      </c>
      <c r="CN349" s="596">
        <f t="shared" si="55"/>
        <v>0</v>
      </c>
      <c r="CO349" s="596">
        <f t="shared" si="55"/>
        <v>0</v>
      </c>
      <c r="CP349" s="596">
        <f t="shared" si="55"/>
        <v>0</v>
      </c>
      <c r="CQ349" s="596">
        <f t="shared" si="55"/>
        <v>0</v>
      </c>
      <c r="CR349" s="596">
        <f t="shared" si="55"/>
        <v>0</v>
      </c>
      <c r="CS349" s="596">
        <f t="shared" si="55"/>
        <v>0</v>
      </c>
      <c r="CT349" s="596">
        <f t="shared" si="55"/>
        <v>0</v>
      </c>
      <c r="CU349" s="596">
        <f t="shared" si="55"/>
        <v>0</v>
      </c>
      <c r="CV349" s="596">
        <f t="shared" si="55"/>
        <v>0</v>
      </c>
      <c r="CW349" s="596">
        <f t="shared" si="55"/>
        <v>0</v>
      </c>
      <c r="CX349" s="596">
        <f t="shared" si="55"/>
        <v>0</v>
      </c>
      <c r="CY349" s="596">
        <f t="shared" si="55"/>
        <v>0</v>
      </c>
    </row>
    <row r="350" spans="1:103" s="176" customFormat="1" x14ac:dyDescent="0.3">
      <c r="A350" s="595">
        <v>577</v>
      </c>
      <c r="D350" s="596">
        <f>D190</f>
        <v>1</v>
      </c>
      <c r="E350" s="596">
        <f t="shared" ref="E350:BP350" si="56">E190</f>
        <v>2</v>
      </c>
      <c r="F350" s="596">
        <f t="shared" si="56"/>
        <v>2</v>
      </c>
      <c r="G350" s="596">
        <f t="shared" si="56"/>
        <v>0</v>
      </c>
      <c r="H350" s="596">
        <f t="shared" si="56"/>
        <v>2</v>
      </c>
      <c r="I350" s="596">
        <f t="shared" si="56"/>
        <v>2</v>
      </c>
      <c r="J350" s="596">
        <f t="shared" si="56"/>
        <v>2</v>
      </c>
      <c r="K350" s="596">
        <f t="shared" si="56"/>
        <v>2</v>
      </c>
      <c r="L350" s="596">
        <f t="shared" si="56"/>
        <v>1</v>
      </c>
      <c r="M350" s="596">
        <f t="shared" si="56"/>
        <v>2</v>
      </c>
      <c r="N350" s="596">
        <f t="shared" si="56"/>
        <v>1</v>
      </c>
      <c r="O350" s="596">
        <f t="shared" si="56"/>
        <v>1</v>
      </c>
      <c r="P350" s="596">
        <f t="shared" si="56"/>
        <v>2</v>
      </c>
      <c r="Q350" s="596">
        <f t="shared" si="56"/>
        <v>2</v>
      </c>
      <c r="R350" s="596">
        <f t="shared" si="56"/>
        <v>2</v>
      </c>
      <c r="S350" s="596">
        <f t="shared" si="56"/>
        <v>2</v>
      </c>
      <c r="T350" s="596">
        <f t="shared" si="56"/>
        <v>0</v>
      </c>
      <c r="U350" s="596">
        <f t="shared" si="56"/>
        <v>2</v>
      </c>
      <c r="V350" s="596">
        <f t="shared" si="56"/>
        <v>2</v>
      </c>
      <c r="W350" s="596">
        <f t="shared" si="56"/>
        <v>0</v>
      </c>
      <c r="X350" s="596">
        <f t="shared" si="56"/>
        <v>2</v>
      </c>
      <c r="Y350" s="596">
        <f t="shared" si="56"/>
        <v>2</v>
      </c>
      <c r="Z350" s="596">
        <f t="shared" si="56"/>
        <v>2</v>
      </c>
      <c r="AA350" s="596">
        <f t="shared" si="56"/>
        <v>2</v>
      </c>
      <c r="AB350" s="596">
        <f t="shared" si="56"/>
        <v>2</v>
      </c>
      <c r="AC350" s="596">
        <f t="shared" si="56"/>
        <v>2</v>
      </c>
      <c r="AD350" s="596">
        <f t="shared" si="56"/>
        <v>2</v>
      </c>
      <c r="AE350" s="596">
        <f t="shared" si="56"/>
        <v>2</v>
      </c>
      <c r="AF350" s="596">
        <f t="shared" si="56"/>
        <v>2</v>
      </c>
      <c r="AG350" s="596">
        <f t="shared" si="56"/>
        <v>2</v>
      </c>
      <c r="AH350" s="596">
        <f t="shared" si="56"/>
        <v>2</v>
      </c>
      <c r="AI350" s="596">
        <f t="shared" si="56"/>
        <v>2</v>
      </c>
      <c r="AJ350" s="596">
        <f t="shared" si="56"/>
        <v>2</v>
      </c>
      <c r="AK350" s="596">
        <f t="shared" si="56"/>
        <v>2</v>
      </c>
      <c r="AL350" s="596">
        <f t="shared" si="56"/>
        <v>2</v>
      </c>
      <c r="AM350" s="596">
        <f t="shared" si="56"/>
        <v>2</v>
      </c>
      <c r="AN350" s="596">
        <f t="shared" si="56"/>
        <v>0</v>
      </c>
      <c r="AO350" s="596">
        <f t="shared" si="56"/>
        <v>2</v>
      </c>
      <c r="AP350" s="596">
        <f t="shared" si="56"/>
        <v>0</v>
      </c>
      <c r="AQ350" s="596">
        <f t="shared" si="56"/>
        <v>2</v>
      </c>
      <c r="AR350" s="596">
        <f t="shared" si="56"/>
        <v>0</v>
      </c>
      <c r="AS350" s="596">
        <f t="shared" si="56"/>
        <v>2</v>
      </c>
      <c r="AT350" s="596">
        <f t="shared" si="56"/>
        <v>2</v>
      </c>
      <c r="AU350" s="596">
        <f t="shared" si="56"/>
        <v>2</v>
      </c>
      <c r="AV350" s="596">
        <f t="shared" si="56"/>
        <v>2</v>
      </c>
      <c r="AW350" s="596">
        <f t="shared" si="56"/>
        <v>2</v>
      </c>
      <c r="AX350" s="596">
        <f t="shared" si="56"/>
        <v>2</v>
      </c>
      <c r="AY350" s="596">
        <f t="shared" si="56"/>
        <v>0</v>
      </c>
      <c r="AZ350" s="596">
        <f t="shared" si="56"/>
        <v>2</v>
      </c>
      <c r="BA350" s="596">
        <f t="shared" si="56"/>
        <v>2</v>
      </c>
      <c r="BB350" s="596">
        <f t="shared" si="56"/>
        <v>2</v>
      </c>
      <c r="BC350" s="596">
        <f t="shared" si="56"/>
        <v>2</v>
      </c>
      <c r="BD350" s="596">
        <f t="shared" si="56"/>
        <v>2</v>
      </c>
      <c r="BE350" s="596">
        <f t="shared" si="56"/>
        <v>2</v>
      </c>
      <c r="BF350" s="596">
        <f t="shared" si="56"/>
        <v>2</v>
      </c>
      <c r="BG350" s="596">
        <f t="shared" si="56"/>
        <v>0</v>
      </c>
      <c r="BH350" s="596">
        <f t="shared" si="56"/>
        <v>2</v>
      </c>
      <c r="BI350" s="596">
        <f t="shared" si="56"/>
        <v>2</v>
      </c>
      <c r="BJ350" s="596">
        <f t="shared" si="56"/>
        <v>2</v>
      </c>
      <c r="BK350" s="596">
        <f t="shared" si="56"/>
        <v>1</v>
      </c>
      <c r="BL350" s="596">
        <f t="shared" si="56"/>
        <v>2</v>
      </c>
      <c r="BM350" s="596">
        <f t="shared" si="56"/>
        <v>2</v>
      </c>
      <c r="BN350" s="596">
        <f t="shared" si="56"/>
        <v>2</v>
      </c>
      <c r="BO350" s="596">
        <f t="shared" si="56"/>
        <v>2</v>
      </c>
      <c r="BP350" s="596">
        <f t="shared" si="56"/>
        <v>2</v>
      </c>
      <c r="BQ350" s="596">
        <f t="shared" ref="BQ350:CY350" si="57">BQ190</f>
        <v>2</v>
      </c>
      <c r="BR350" s="596">
        <f t="shared" si="57"/>
        <v>2</v>
      </c>
      <c r="BS350" s="596">
        <f t="shared" si="57"/>
        <v>0</v>
      </c>
      <c r="BT350" s="596">
        <f t="shared" si="57"/>
        <v>2</v>
      </c>
      <c r="BU350" s="596">
        <f t="shared" si="57"/>
        <v>2</v>
      </c>
      <c r="BV350" s="596">
        <f t="shared" si="57"/>
        <v>2</v>
      </c>
      <c r="BW350" s="596">
        <f t="shared" si="57"/>
        <v>1</v>
      </c>
      <c r="BX350" s="596">
        <f t="shared" si="57"/>
        <v>2</v>
      </c>
      <c r="BY350" s="596">
        <f t="shared" si="57"/>
        <v>2</v>
      </c>
      <c r="BZ350" s="596">
        <f t="shared" si="57"/>
        <v>2</v>
      </c>
      <c r="CA350" s="596">
        <f t="shared" si="57"/>
        <v>2</v>
      </c>
      <c r="CB350" s="596">
        <f t="shared" si="57"/>
        <v>2</v>
      </c>
      <c r="CC350" s="596">
        <f t="shared" si="57"/>
        <v>2</v>
      </c>
      <c r="CD350" s="596">
        <f t="shared" si="57"/>
        <v>2</v>
      </c>
      <c r="CE350" s="596">
        <f t="shared" si="57"/>
        <v>2</v>
      </c>
      <c r="CF350" s="596">
        <f t="shared" si="57"/>
        <v>2</v>
      </c>
      <c r="CG350" s="596">
        <f t="shared" si="57"/>
        <v>2</v>
      </c>
      <c r="CH350" s="596">
        <f t="shared" si="57"/>
        <v>2</v>
      </c>
      <c r="CI350" s="596">
        <f t="shared" si="57"/>
        <v>2</v>
      </c>
      <c r="CJ350" s="596">
        <f t="shared" si="57"/>
        <v>2</v>
      </c>
      <c r="CK350" s="596">
        <f t="shared" si="57"/>
        <v>2</v>
      </c>
      <c r="CL350" s="596">
        <f t="shared" si="57"/>
        <v>2</v>
      </c>
      <c r="CM350" s="596">
        <f t="shared" si="57"/>
        <v>2</v>
      </c>
      <c r="CN350" s="596">
        <f t="shared" si="57"/>
        <v>2</v>
      </c>
      <c r="CO350" s="596">
        <f t="shared" si="57"/>
        <v>2</v>
      </c>
      <c r="CP350" s="596">
        <f t="shared" si="57"/>
        <v>2</v>
      </c>
      <c r="CQ350" s="596">
        <f t="shared" si="57"/>
        <v>2</v>
      </c>
      <c r="CR350" s="596">
        <f t="shared" si="57"/>
        <v>2</v>
      </c>
      <c r="CS350" s="596">
        <f t="shared" si="57"/>
        <v>1</v>
      </c>
      <c r="CT350" s="596">
        <f t="shared" si="57"/>
        <v>2</v>
      </c>
      <c r="CU350" s="596">
        <f t="shared" si="57"/>
        <v>2</v>
      </c>
      <c r="CV350" s="596">
        <f t="shared" si="57"/>
        <v>2</v>
      </c>
      <c r="CW350" s="596">
        <f t="shared" si="57"/>
        <v>2</v>
      </c>
      <c r="CX350" s="596">
        <f t="shared" si="57"/>
        <v>2</v>
      </c>
      <c r="CY350" s="596">
        <f t="shared" si="57"/>
        <v>2</v>
      </c>
    </row>
    <row r="351" spans="1:103" s="590" customFormat="1" x14ac:dyDescent="0.3">
      <c r="A351" s="589" t="s">
        <v>1072</v>
      </c>
      <c r="D351" s="590">
        <f>SUM(D313:D350)</f>
        <v>873988538</v>
      </c>
      <c r="E351" s="590">
        <f t="shared" ref="E351:BP351" si="58">SUM(E313:E350)</f>
        <v>148150000.00999999</v>
      </c>
      <c r="F351" s="590">
        <f t="shared" si="58"/>
        <v>64417516</v>
      </c>
      <c r="G351" s="590">
        <f t="shared" si="58"/>
        <v>5154.01</v>
      </c>
      <c r="H351" s="590">
        <f t="shared" si="58"/>
        <v>128849936</v>
      </c>
      <c r="I351" s="590">
        <f t="shared" si="58"/>
        <v>119494218</v>
      </c>
      <c r="J351" s="590">
        <f t="shared" si="58"/>
        <v>177301414</v>
      </c>
      <c r="K351" s="590">
        <f t="shared" si="58"/>
        <v>116312246.00999999</v>
      </c>
      <c r="L351" s="590">
        <f t="shared" si="58"/>
        <v>198618213.00999999</v>
      </c>
      <c r="M351" s="590">
        <f t="shared" si="58"/>
        <v>1052056168.01</v>
      </c>
      <c r="N351" s="590">
        <f t="shared" si="58"/>
        <v>1575982400</v>
      </c>
      <c r="O351" s="590">
        <f t="shared" si="58"/>
        <v>337509145.00999999</v>
      </c>
      <c r="P351" s="590">
        <f t="shared" si="58"/>
        <v>1228679941</v>
      </c>
      <c r="Q351" s="590">
        <f t="shared" si="58"/>
        <v>234336967.00999999</v>
      </c>
      <c r="R351" s="590">
        <f t="shared" si="58"/>
        <v>54357685.009999998</v>
      </c>
      <c r="S351" s="590">
        <f t="shared" si="58"/>
        <v>266597921.00999999</v>
      </c>
      <c r="T351" s="590">
        <f t="shared" si="58"/>
        <v>5167</v>
      </c>
      <c r="U351" s="590">
        <f t="shared" si="58"/>
        <v>807510639</v>
      </c>
      <c r="V351" s="590">
        <f t="shared" si="58"/>
        <v>651916989.00999999</v>
      </c>
      <c r="W351" s="590">
        <f t="shared" si="58"/>
        <v>5170</v>
      </c>
      <c r="X351" s="590">
        <f t="shared" si="58"/>
        <v>83527270.00999999</v>
      </c>
      <c r="Y351" s="590">
        <f t="shared" si="58"/>
        <v>72955077.00999999</v>
      </c>
      <c r="Z351" s="590">
        <f t="shared" si="58"/>
        <v>433461927</v>
      </c>
      <c r="AA351" s="590">
        <f t="shared" si="58"/>
        <v>356930064.00999999</v>
      </c>
      <c r="AB351" s="590">
        <f t="shared" si="58"/>
        <v>392413000.02059996</v>
      </c>
      <c r="AC351" s="590">
        <f t="shared" si="58"/>
        <v>1293897614.01</v>
      </c>
      <c r="AD351" s="590">
        <f t="shared" si="58"/>
        <v>376835552.00999999</v>
      </c>
      <c r="AE351" s="590">
        <f t="shared" si="58"/>
        <v>798310789.00999999</v>
      </c>
      <c r="AF351" s="590">
        <f t="shared" si="58"/>
        <v>588801237.00999999</v>
      </c>
      <c r="AG351" s="590">
        <f t="shared" si="58"/>
        <v>215894146.00999999</v>
      </c>
      <c r="AH351" s="590">
        <f t="shared" si="58"/>
        <v>248858912.00999999</v>
      </c>
      <c r="AI351" s="590">
        <f t="shared" si="58"/>
        <v>2200306591.0200005</v>
      </c>
      <c r="AJ351" s="590">
        <f t="shared" si="58"/>
        <v>189191858.00999999</v>
      </c>
      <c r="AK351" s="590">
        <f t="shared" si="58"/>
        <v>2237511260</v>
      </c>
      <c r="AL351" s="590">
        <f t="shared" si="58"/>
        <v>344311198.00999999</v>
      </c>
      <c r="AM351" s="590">
        <f t="shared" si="58"/>
        <v>1086804501</v>
      </c>
      <c r="AN351" s="590">
        <f t="shared" si="58"/>
        <v>47122608.009999998</v>
      </c>
      <c r="AO351" s="590">
        <f t="shared" si="58"/>
        <v>46509463</v>
      </c>
      <c r="AP351" s="590">
        <f t="shared" si="58"/>
        <v>312832608</v>
      </c>
      <c r="AQ351" s="590">
        <f t="shared" si="58"/>
        <v>93653039.00999999</v>
      </c>
      <c r="AR351" s="590">
        <f t="shared" si="58"/>
        <v>2531673204</v>
      </c>
      <c r="AS351" s="590">
        <f t="shared" si="58"/>
        <v>194923085.00999999</v>
      </c>
      <c r="AT351" s="590">
        <f t="shared" si="58"/>
        <v>705108300.00999999</v>
      </c>
      <c r="AU351" s="590">
        <f t="shared" si="58"/>
        <v>361799034</v>
      </c>
      <c r="AV351" s="590">
        <f t="shared" si="58"/>
        <v>695727134.00999999</v>
      </c>
      <c r="AW351" s="590">
        <f t="shared" si="58"/>
        <v>149528978.00999999</v>
      </c>
      <c r="AX351" s="590">
        <f t="shared" si="58"/>
        <v>221628758.00999999</v>
      </c>
      <c r="AY351" s="590">
        <f t="shared" si="58"/>
        <v>5198.01</v>
      </c>
      <c r="AZ351" s="590">
        <f t="shared" si="58"/>
        <v>1091718692</v>
      </c>
      <c r="BA351" s="590">
        <f t="shared" si="58"/>
        <v>314537042</v>
      </c>
      <c r="BB351" s="590">
        <f t="shared" si="58"/>
        <v>1357286961.01</v>
      </c>
      <c r="BC351" s="590">
        <f t="shared" si="58"/>
        <v>105788714.00999999</v>
      </c>
      <c r="BD351" s="590">
        <f t="shared" si="58"/>
        <v>281681518</v>
      </c>
      <c r="BE351" s="590">
        <f t="shared" si="58"/>
        <v>199243015</v>
      </c>
      <c r="BF351" s="590">
        <f t="shared" si="58"/>
        <v>535118082.02999997</v>
      </c>
      <c r="BG351" s="590">
        <f t="shared" si="58"/>
        <v>278845846.02530003</v>
      </c>
      <c r="BH351" s="590">
        <f t="shared" si="58"/>
        <v>53671619</v>
      </c>
      <c r="BI351" s="590">
        <f t="shared" si="58"/>
        <v>136908591.00999999</v>
      </c>
      <c r="BJ351" s="590">
        <f t="shared" si="58"/>
        <v>172725316.00999999</v>
      </c>
      <c r="BK351" s="590">
        <f t="shared" si="58"/>
        <v>7510205294</v>
      </c>
      <c r="BL351" s="590">
        <f t="shared" si="58"/>
        <v>58094399</v>
      </c>
      <c r="BM351" s="590">
        <f t="shared" si="58"/>
        <v>422152312.00999999</v>
      </c>
      <c r="BN351" s="590">
        <f t="shared" si="58"/>
        <v>802335040.00999999</v>
      </c>
      <c r="BO351" s="590">
        <f t="shared" si="58"/>
        <v>414905690.00999999</v>
      </c>
      <c r="BP351" s="590">
        <f t="shared" si="58"/>
        <v>2533478165</v>
      </c>
      <c r="BQ351" s="590">
        <f t="shared" ref="BQ351:CY351" si="59">SUM(BQ313:BQ350)</f>
        <v>120966054.01000001</v>
      </c>
      <c r="BR351" s="590">
        <f t="shared" si="59"/>
        <v>796279028</v>
      </c>
      <c r="BS351" s="590">
        <f t="shared" si="59"/>
        <v>1097354707</v>
      </c>
      <c r="BT351" s="590">
        <f t="shared" si="59"/>
        <v>53994481.009999998</v>
      </c>
      <c r="BU351" s="590">
        <f t="shared" si="59"/>
        <v>195959932.00999999</v>
      </c>
      <c r="BV351" s="590">
        <f t="shared" si="59"/>
        <v>353069358.00999999</v>
      </c>
      <c r="BW351" s="590">
        <f t="shared" si="59"/>
        <v>45927688.009999998</v>
      </c>
      <c r="BX351" s="590">
        <f t="shared" si="59"/>
        <v>177124554</v>
      </c>
      <c r="BY351" s="590">
        <f t="shared" si="59"/>
        <v>796038034.00440001</v>
      </c>
      <c r="BZ351" s="590">
        <f t="shared" si="59"/>
        <v>111702063.0104</v>
      </c>
      <c r="CA351" s="590">
        <f t="shared" si="59"/>
        <v>620953611</v>
      </c>
      <c r="CB351" s="590">
        <f t="shared" si="59"/>
        <v>173163261.00999999</v>
      </c>
      <c r="CC351" s="590">
        <f t="shared" si="59"/>
        <v>386131215.00999999</v>
      </c>
      <c r="CD351" s="590">
        <f t="shared" si="59"/>
        <v>370876627.00999999</v>
      </c>
      <c r="CE351" s="590">
        <f t="shared" si="59"/>
        <v>405637625</v>
      </c>
      <c r="CF351" s="590">
        <f t="shared" si="59"/>
        <v>340330537</v>
      </c>
      <c r="CG351" s="590">
        <f t="shared" si="59"/>
        <v>407246911.00999999</v>
      </c>
      <c r="CH351" s="590">
        <f t="shared" si="59"/>
        <v>185716474.00999999</v>
      </c>
      <c r="CI351" s="590">
        <f t="shared" si="59"/>
        <v>212500548.00999999</v>
      </c>
      <c r="CJ351" s="590">
        <f t="shared" si="59"/>
        <v>188683176.00999999</v>
      </c>
      <c r="CK351" s="590">
        <f t="shared" si="59"/>
        <v>287591284.00999999</v>
      </c>
      <c r="CL351" s="590">
        <f t="shared" si="59"/>
        <v>134291415</v>
      </c>
      <c r="CM351" s="590">
        <f t="shared" si="59"/>
        <v>149057647</v>
      </c>
      <c r="CN351" s="590">
        <f t="shared" si="59"/>
        <v>22014273.02</v>
      </c>
      <c r="CO351" s="590">
        <f t="shared" si="59"/>
        <v>1375384756.01</v>
      </c>
      <c r="CP351" s="590">
        <f t="shared" si="59"/>
        <v>172211075.00999999</v>
      </c>
      <c r="CQ351" s="590">
        <f t="shared" si="59"/>
        <v>7920996755</v>
      </c>
      <c r="CR351" s="590">
        <f t="shared" si="59"/>
        <v>90112438.00999999</v>
      </c>
      <c r="CS351" s="590">
        <f t="shared" si="59"/>
        <v>75032393.00999999</v>
      </c>
      <c r="CT351" s="590">
        <f t="shared" si="59"/>
        <v>329609364</v>
      </c>
      <c r="CU351" s="590">
        <f t="shared" si="59"/>
        <v>513626841.05400002</v>
      </c>
      <c r="CV351" s="590">
        <f t="shared" si="59"/>
        <v>259067593</v>
      </c>
      <c r="CW351" s="590">
        <f t="shared" si="59"/>
        <v>302279091.00999999</v>
      </c>
      <c r="CX351" s="590">
        <f t="shared" si="59"/>
        <v>160340988.00999999</v>
      </c>
      <c r="CY351" s="590">
        <f t="shared" si="59"/>
        <v>73757231</v>
      </c>
    </row>
    <row r="352" spans="1:103" s="590" customFormat="1" x14ac:dyDescent="0.3">
      <c r="A352" s="589"/>
    </row>
    <row r="353" spans="1:103" s="590" customFormat="1" x14ac:dyDescent="0.3">
      <c r="A353" s="589" t="s">
        <v>1073</v>
      </c>
      <c r="D353" s="590">
        <f>D311-D351</f>
        <v>2398800734.54</v>
      </c>
      <c r="E353" s="590">
        <f t="shared" ref="E353:BP353" si="60">E311-E351</f>
        <v>727505334.31000006</v>
      </c>
      <c r="F353" s="590">
        <f t="shared" si="60"/>
        <v>238559617.94999999</v>
      </c>
      <c r="G353" s="590">
        <f t="shared" si="60"/>
        <v>0</v>
      </c>
      <c r="H353" s="590">
        <f t="shared" si="60"/>
        <v>518660273.26999998</v>
      </c>
      <c r="I353" s="590">
        <f t="shared" si="60"/>
        <v>498698842.86000001</v>
      </c>
      <c r="J353" s="590">
        <f t="shared" si="60"/>
        <v>1152758229.5999999</v>
      </c>
      <c r="K353" s="590">
        <f t="shared" si="60"/>
        <v>458357183.99000001</v>
      </c>
      <c r="L353" s="590">
        <f t="shared" si="60"/>
        <v>861564508.01999998</v>
      </c>
      <c r="M353" s="590">
        <f t="shared" si="60"/>
        <v>7212901145.9499998</v>
      </c>
      <c r="N353" s="590">
        <f t="shared" si="60"/>
        <v>4569012454</v>
      </c>
      <c r="O353" s="590">
        <f t="shared" si="60"/>
        <v>1209637629.3499999</v>
      </c>
      <c r="P353" s="590">
        <f t="shared" si="60"/>
        <v>3875510867.0799999</v>
      </c>
      <c r="Q353" s="590">
        <f t="shared" si="60"/>
        <v>986087308.96000004</v>
      </c>
      <c r="R353" s="590">
        <f t="shared" si="60"/>
        <v>347185612.48000002</v>
      </c>
      <c r="S353" s="590">
        <f t="shared" si="60"/>
        <v>1380729782.6800001</v>
      </c>
      <c r="T353" s="590">
        <f t="shared" si="60"/>
        <v>0</v>
      </c>
      <c r="U353" s="590">
        <f t="shared" si="60"/>
        <v>2690822954.8099999</v>
      </c>
      <c r="V353" s="590">
        <f t="shared" si="60"/>
        <v>2169923409.1099997</v>
      </c>
      <c r="W353" s="590">
        <f t="shared" si="60"/>
        <v>0</v>
      </c>
      <c r="X353" s="590">
        <f t="shared" si="60"/>
        <v>368324043.35000002</v>
      </c>
      <c r="Y353" s="590">
        <f t="shared" si="60"/>
        <v>316976493.57999998</v>
      </c>
      <c r="Z353" s="590">
        <f t="shared" si="60"/>
        <v>1603800657.1400001</v>
      </c>
      <c r="AA353" s="590">
        <f t="shared" si="60"/>
        <v>1086749923.8299999</v>
      </c>
      <c r="AB353" s="590">
        <f t="shared" si="60"/>
        <v>1734234067.3600001</v>
      </c>
      <c r="AC353" s="590">
        <f t="shared" si="60"/>
        <v>4697850468.04</v>
      </c>
      <c r="AD353" s="590">
        <f t="shared" si="60"/>
        <v>1682735978.45</v>
      </c>
      <c r="AE353" s="590">
        <f t="shared" si="60"/>
        <v>2606939596.5500002</v>
      </c>
      <c r="AF353" s="590">
        <f t="shared" si="60"/>
        <v>2158094864.5</v>
      </c>
      <c r="AG353" s="590">
        <f t="shared" si="60"/>
        <v>1003448309.3700001</v>
      </c>
      <c r="AH353" s="590">
        <f t="shared" si="60"/>
        <v>1014842021.54</v>
      </c>
      <c r="AI353" s="590">
        <f t="shared" si="60"/>
        <v>7536992604.8799992</v>
      </c>
      <c r="AJ353" s="590">
        <f t="shared" si="60"/>
        <v>964710162.04999995</v>
      </c>
      <c r="AK353" s="590">
        <f t="shared" si="60"/>
        <v>6145662628.2700005</v>
      </c>
      <c r="AL353" s="590">
        <f t="shared" si="60"/>
        <v>1422958373.46</v>
      </c>
      <c r="AM353" s="590">
        <f t="shared" si="60"/>
        <v>3656465498.0699997</v>
      </c>
      <c r="AN353" s="590">
        <f t="shared" si="60"/>
        <v>209980205.16</v>
      </c>
      <c r="AO353" s="590">
        <f t="shared" si="60"/>
        <v>227673250.48000002</v>
      </c>
      <c r="AP353" s="590">
        <f t="shared" si="60"/>
        <v>833892649.28999996</v>
      </c>
      <c r="AQ353" s="590">
        <f t="shared" si="60"/>
        <v>507782027.09000003</v>
      </c>
      <c r="AR353" s="590">
        <f t="shared" si="60"/>
        <v>5085582860.9499998</v>
      </c>
      <c r="AS353" s="590">
        <f t="shared" si="60"/>
        <v>1074216491.3599999</v>
      </c>
      <c r="AT353" s="590">
        <f t="shared" si="60"/>
        <v>3910450990.1899996</v>
      </c>
      <c r="AU353" s="590">
        <f t="shared" si="60"/>
        <v>1297976047.49</v>
      </c>
      <c r="AV353" s="590">
        <f t="shared" si="60"/>
        <v>2362684162.3699999</v>
      </c>
      <c r="AW353" s="590">
        <f t="shared" si="60"/>
        <v>466022254.16999996</v>
      </c>
      <c r="AX353" s="590">
        <f t="shared" si="60"/>
        <v>1188980093.1500001</v>
      </c>
      <c r="AY353" s="590">
        <f t="shared" si="60"/>
        <v>0</v>
      </c>
      <c r="AZ353" s="590">
        <f t="shared" si="60"/>
        <v>3874562425.7799997</v>
      </c>
      <c r="BA353" s="590">
        <f t="shared" si="60"/>
        <v>924529763.46000004</v>
      </c>
      <c r="BB353" s="590">
        <f t="shared" si="60"/>
        <v>5801062363.5699997</v>
      </c>
      <c r="BC353" s="590">
        <f t="shared" si="60"/>
        <v>376968778.48000002</v>
      </c>
      <c r="BD353" s="590">
        <f t="shared" si="60"/>
        <v>888885368.16000009</v>
      </c>
      <c r="BE353" s="590">
        <f t="shared" si="60"/>
        <v>822612187.14999998</v>
      </c>
      <c r="BF353" s="590">
        <f t="shared" si="60"/>
        <v>2440413495.6800003</v>
      </c>
      <c r="BG353" s="590">
        <f t="shared" si="60"/>
        <v>803368350.22000003</v>
      </c>
      <c r="BH353" s="590">
        <f t="shared" si="60"/>
        <v>314773730.79000002</v>
      </c>
      <c r="BI353" s="590">
        <f t="shared" si="60"/>
        <v>547718513.46000004</v>
      </c>
      <c r="BJ353" s="590">
        <f t="shared" si="60"/>
        <v>646993892.83000004</v>
      </c>
      <c r="BK353" s="590">
        <f t="shared" si="60"/>
        <v>21028924310.93</v>
      </c>
      <c r="BL353" s="590">
        <f t="shared" si="60"/>
        <v>237559247.29000002</v>
      </c>
      <c r="BM353" s="590">
        <f t="shared" si="60"/>
        <v>993185789.5</v>
      </c>
      <c r="BN353" s="590">
        <f t="shared" si="60"/>
        <v>2544531276.5799999</v>
      </c>
      <c r="BO353" s="590">
        <f t="shared" si="60"/>
        <v>1431021742.1900001</v>
      </c>
      <c r="BP353" s="590">
        <f t="shared" si="60"/>
        <v>7811948035.5900002</v>
      </c>
      <c r="BQ353" s="590">
        <f t="shared" ref="BQ353:CY353" si="61">BQ311-BQ351</f>
        <v>559665274.14999998</v>
      </c>
      <c r="BR353" s="590">
        <f t="shared" si="61"/>
        <v>2795630255.8299999</v>
      </c>
      <c r="BS353" s="590">
        <f t="shared" si="61"/>
        <v>2937187304.5599999</v>
      </c>
      <c r="BT353" s="590">
        <f t="shared" si="61"/>
        <v>348372468.28000003</v>
      </c>
      <c r="BU353" s="590">
        <f t="shared" si="61"/>
        <v>951413187.9000001</v>
      </c>
      <c r="BV353" s="590">
        <f t="shared" si="61"/>
        <v>1936330250.2500002</v>
      </c>
      <c r="BW353" s="590">
        <f t="shared" si="61"/>
        <v>285652611.54000002</v>
      </c>
      <c r="BX353" s="590">
        <f t="shared" si="61"/>
        <v>813771050.48000002</v>
      </c>
      <c r="BY353" s="590">
        <f t="shared" si="61"/>
        <v>2281492780.8400002</v>
      </c>
      <c r="BZ353" s="590">
        <f t="shared" si="61"/>
        <v>460605924.52000004</v>
      </c>
      <c r="CA353" s="590">
        <f t="shared" si="61"/>
        <v>1881456165.5999999</v>
      </c>
      <c r="CB353" s="590">
        <f t="shared" si="61"/>
        <v>965293725.96000004</v>
      </c>
      <c r="CC353" s="590">
        <f t="shared" si="61"/>
        <v>1808613400.0800002</v>
      </c>
      <c r="CD353" s="590">
        <f t="shared" si="61"/>
        <v>1369654147.3499999</v>
      </c>
      <c r="CE353" s="590">
        <f t="shared" si="61"/>
        <v>1950212342.75</v>
      </c>
      <c r="CF353" s="590">
        <f t="shared" si="61"/>
        <v>1104277437.0999999</v>
      </c>
      <c r="CG353" s="590">
        <f t="shared" si="61"/>
        <v>1341346342</v>
      </c>
      <c r="CH353" s="590">
        <f t="shared" si="61"/>
        <v>572536785.64999998</v>
      </c>
      <c r="CI353" s="590">
        <f t="shared" si="61"/>
        <v>1141438122.8700001</v>
      </c>
      <c r="CJ353" s="590">
        <f t="shared" si="61"/>
        <v>663620896.19000006</v>
      </c>
      <c r="CK353" s="590">
        <f t="shared" si="61"/>
        <v>1087999426.8099999</v>
      </c>
      <c r="CL353" s="590">
        <f t="shared" si="61"/>
        <v>381168083.86000001</v>
      </c>
      <c r="CM353" s="590">
        <f t="shared" si="61"/>
        <v>809392145.61000001</v>
      </c>
      <c r="CN353" s="590">
        <f t="shared" si="61"/>
        <v>155511643.94</v>
      </c>
      <c r="CO353" s="590">
        <f t="shared" si="61"/>
        <v>8989667511.6800003</v>
      </c>
      <c r="CP353" s="590">
        <f t="shared" si="61"/>
        <v>665238467.72000003</v>
      </c>
      <c r="CQ353" s="590">
        <f t="shared" si="61"/>
        <v>19562126959.060001</v>
      </c>
      <c r="CR353" s="590">
        <f t="shared" si="61"/>
        <v>623232064.25</v>
      </c>
      <c r="CS353" s="590">
        <f t="shared" si="61"/>
        <v>283640176.41000003</v>
      </c>
      <c r="CT353" s="590">
        <f t="shared" si="61"/>
        <v>1217043954.3</v>
      </c>
      <c r="CU353" s="590">
        <f t="shared" si="61"/>
        <v>1729432585.96</v>
      </c>
      <c r="CV353" s="590">
        <f t="shared" si="61"/>
        <v>938795002.11999989</v>
      </c>
      <c r="CW353" s="590">
        <f t="shared" si="61"/>
        <v>1271047742.47</v>
      </c>
      <c r="CX353" s="590">
        <f t="shared" si="61"/>
        <v>572969278.43000007</v>
      </c>
      <c r="CY353" s="590">
        <f t="shared" si="61"/>
        <v>306600072.02999997</v>
      </c>
    </row>
    <row r="354" spans="1:103" s="590" customFormat="1" x14ac:dyDescent="0.3">
      <c r="A354" s="589"/>
    </row>
    <row r="355" spans="1:103" x14ac:dyDescent="0.3">
      <c r="A355" s="591">
        <v>1</v>
      </c>
      <c r="B355" s="176"/>
      <c r="C355" s="176"/>
      <c r="D355" s="592">
        <f>D290</f>
        <v>379690421</v>
      </c>
      <c r="E355" s="592">
        <f t="shared" ref="E355:BP355" si="62">E290</f>
        <v>63619689</v>
      </c>
      <c r="F355" s="592">
        <f t="shared" si="62"/>
        <v>32561775</v>
      </c>
      <c r="G355" s="592">
        <f t="shared" si="62"/>
        <v>0</v>
      </c>
      <c r="H355" s="592">
        <f t="shared" si="62"/>
        <v>75295285</v>
      </c>
      <c r="I355" s="592">
        <f t="shared" si="62"/>
        <v>81925860</v>
      </c>
      <c r="J355" s="592">
        <f t="shared" si="62"/>
        <v>80624450</v>
      </c>
      <c r="K355" s="592">
        <f t="shared" si="62"/>
        <v>48535070</v>
      </c>
      <c r="L355" s="592">
        <f t="shared" si="62"/>
        <v>87226008</v>
      </c>
      <c r="M355" s="592">
        <f t="shared" si="62"/>
        <v>431010797</v>
      </c>
      <c r="N355" s="592">
        <f t="shared" si="62"/>
        <v>593927815</v>
      </c>
      <c r="O355" s="592">
        <f t="shared" si="62"/>
        <v>148787650</v>
      </c>
      <c r="P355" s="592">
        <f t="shared" si="62"/>
        <v>507610303</v>
      </c>
      <c r="Q355" s="592">
        <f t="shared" si="62"/>
        <v>85041800</v>
      </c>
      <c r="R355" s="592">
        <f t="shared" si="62"/>
        <v>32782500</v>
      </c>
      <c r="S355" s="592">
        <f t="shared" si="62"/>
        <v>138599955</v>
      </c>
      <c r="T355" s="592">
        <f t="shared" si="62"/>
        <v>0</v>
      </c>
      <c r="U355" s="592">
        <f t="shared" si="62"/>
        <v>393436523</v>
      </c>
      <c r="V355" s="592">
        <f t="shared" si="62"/>
        <v>289923187</v>
      </c>
      <c r="W355" s="592">
        <f t="shared" si="62"/>
        <v>0</v>
      </c>
      <c r="X355" s="592">
        <f t="shared" si="62"/>
        <v>46068028</v>
      </c>
      <c r="Y355" s="592">
        <f t="shared" si="62"/>
        <v>36519613</v>
      </c>
      <c r="Z355" s="592">
        <f t="shared" si="62"/>
        <v>232168114</v>
      </c>
      <c r="AA355" s="592">
        <f t="shared" si="62"/>
        <v>137658222</v>
      </c>
      <c r="AB355" s="592">
        <f t="shared" si="62"/>
        <v>178965832</v>
      </c>
      <c r="AC355" s="592">
        <f t="shared" si="62"/>
        <v>574476768</v>
      </c>
      <c r="AD355" s="592">
        <f t="shared" si="62"/>
        <v>255192574</v>
      </c>
      <c r="AE355" s="592">
        <f t="shared" si="62"/>
        <v>365692276</v>
      </c>
      <c r="AF355" s="592">
        <f t="shared" si="62"/>
        <v>290477450</v>
      </c>
      <c r="AG355" s="592">
        <f t="shared" si="62"/>
        <v>69359912</v>
      </c>
      <c r="AH355" s="592">
        <f t="shared" si="62"/>
        <v>91764914</v>
      </c>
      <c r="AI355" s="592">
        <f t="shared" si="62"/>
        <v>981498808</v>
      </c>
      <c r="AJ355" s="592">
        <f t="shared" si="62"/>
        <v>88647369</v>
      </c>
      <c r="AK355" s="592">
        <f t="shared" si="62"/>
        <v>929064688</v>
      </c>
      <c r="AL355" s="592">
        <f t="shared" si="62"/>
        <v>132144033</v>
      </c>
      <c r="AM355" s="592">
        <f t="shared" si="62"/>
        <v>441774752</v>
      </c>
      <c r="AN355" s="592">
        <f t="shared" si="62"/>
        <v>18912252</v>
      </c>
      <c r="AO355" s="592">
        <f t="shared" si="62"/>
        <v>32241377</v>
      </c>
      <c r="AP355" s="592">
        <f t="shared" si="62"/>
        <v>142776007</v>
      </c>
      <c r="AQ355" s="592">
        <f t="shared" si="62"/>
        <v>41090097</v>
      </c>
      <c r="AR355" s="592">
        <f t="shared" si="62"/>
        <v>740987045</v>
      </c>
      <c r="AS355" s="592">
        <f t="shared" si="62"/>
        <v>89763116</v>
      </c>
      <c r="AT355" s="592">
        <f t="shared" si="62"/>
        <v>268045835</v>
      </c>
      <c r="AU355" s="592">
        <f t="shared" si="62"/>
        <v>180917208</v>
      </c>
      <c r="AV355" s="592">
        <f t="shared" si="62"/>
        <v>307256613</v>
      </c>
      <c r="AW355" s="592">
        <f t="shared" si="62"/>
        <v>62803327</v>
      </c>
      <c r="AX355" s="592">
        <f t="shared" si="62"/>
        <v>108966096</v>
      </c>
      <c r="AY355" s="592">
        <f t="shared" si="62"/>
        <v>0</v>
      </c>
      <c r="AZ355" s="592">
        <f t="shared" si="62"/>
        <v>660970763</v>
      </c>
      <c r="BA355" s="592">
        <f t="shared" si="62"/>
        <v>163253891</v>
      </c>
      <c r="BB355" s="592">
        <f t="shared" si="62"/>
        <v>421677489</v>
      </c>
      <c r="BC355" s="592">
        <f t="shared" si="62"/>
        <v>65758764</v>
      </c>
      <c r="BD355" s="592">
        <f t="shared" si="62"/>
        <v>97880245</v>
      </c>
      <c r="BE355" s="592">
        <f t="shared" si="62"/>
        <v>81811175</v>
      </c>
      <c r="BF355" s="592">
        <f t="shared" si="62"/>
        <v>234516122</v>
      </c>
      <c r="BG355" s="592">
        <f t="shared" si="62"/>
        <v>115950091</v>
      </c>
      <c r="BH355" s="592">
        <f t="shared" si="62"/>
        <v>27903541</v>
      </c>
      <c r="BI355" s="592">
        <f t="shared" si="62"/>
        <v>73201034</v>
      </c>
      <c r="BJ355" s="592">
        <f t="shared" si="62"/>
        <v>82977400</v>
      </c>
      <c r="BK355" s="592">
        <f t="shared" si="62"/>
        <v>3156555550</v>
      </c>
      <c r="BL355" s="592">
        <f t="shared" si="62"/>
        <v>29786327</v>
      </c>
      <c r="BM355" s="592">
        <f t="shared" si="62"/>
        <v>158573873</v>
      </c>
      <c r="BN355" s="592">
        <f t="shared" si="62"/>
        <v>306418376</v>
      </c>
      <c r="BO355" s="592">
        <f t="shared" si="62"/>
        <v>173610626</v>
      </c>
      <c r="BP355" s="592">
        <f t="shared" si="62"/>
        <v>1086103894</v>
      </c>
      <c r="BQ355" s="592">
        <f t="shared" ref="BQ355:CY355" si="63">BQ290</f>
        <v>55279423</v>
      </c>
      <c r="BR355" s="592">
        <f t="shared" si="63"/>
        <v>336451618</v>
      </c>
      <c r="BS355" s="592">
        <f t="shared" si="63"/>
        <v>364717193</v>
      </c>
      <c r="BT355" s="592">
        <f t="shared" si="63"/>
        <v>26122098</v>
      </c>
      <c r="BU355" s="592">
        <f t="shared" si="63"/>
        <v>84657554</v>
      </c>
      <c r="BV355" s="592">
        <f t="shared" si="63"/>
        <v>119147041</v>
      </c>
      <c r="BW355" s="592">
        <f t="shared" si="63"/>
        <v>25234256</v>
      </c>
      <c r="BX355" s="592">
        <f t="shared" si="63"/>
        <v>108163356</v>
      </c>
      <c r="BY355" s="592">
        <f t="shared" si="63"/>
        <v>358318101</v>
      </c>
      <c r="BZ355" s="592">
        <f t="shared" si="63"/>
        <v>65319853</v>
      </c>
      <c r="CA355" s="592">
        <f t="shared" si="63"/>
        <v>293444228</v>
      </c>
      <c r="CB355" s="592">
        <f t="shared" si="63"/>
        <v>72819095</v>
      </c>
      <c r="CC355" s="592">
        <f t="shared" si="63"/>
        <v>166859916</v>
      </c>
      <c r="CD355" s="592">
        <f t="shared" si="63"/>
        <v>146937141</v>
      </c>
      <c r="CE355" s="592">
        <f t="shared" si="63"/>
        <v>198150235</v>
      </c>
      <c r="CF355" s="592">
        <f t="shared" si="63"/>
        <v>159785717</v>
      </c>
      <c r="CG355" s="592">
        <f t="shared" si="63"/>
        <v>194561657</v>
      </c>
      <c r="CH355" s="592">
        <f t="shared" si="63"/>
        <v>73584556</v>
      </c>
      <c r="CI355" s="592">
        <f t="shared" si="63"/>
        <v>94993768</v>
      </c>
      <c r="CJ355" s="592">
        <f t="shared" si="63"/>
        <v>92161484</v>
      </c>
      <c r="CK355" s="592">
        <f t="shared" si="63"/>
        <v>138788174</v>
      </c>
      <c r="CL355" s="592">
        <f t="shared" si="63"/>
        <v>91167252</v>
      </c>
      <c r="CM355" s="592">
        <f t="shared" si="63"/>
        <v>99081666</v>
      </c>
      <c r="CN355" s="592">
        <f t="shared" si="63"/>
        <v>7752087</v>
      </c>
      <c r="CO355" s="592">
        <f t="shared" si="63"/>
        <v>454579579</v>
      </c>
      <c r="CP355" s="592">
        <f t="shared" si="63"/>
        <v>73905217</v>
      </c>
      <c r="CQ355" s="592">
        <f t="shared" si="63"/>
        <v>2444834863</v>
      </c>
      <c r="CR355" s="592">
        <f t="shared" si="63"/>
        <v>48847662</v>
      </c>
      <c r="CS355" s="592">
        <f t="shared" si="63"/>
        <v>38546615</v>
      </c>
      <c r="CT355" s="592">
        <f t="shared" si="63"/>
        <v>241262382</v>
      </c>
      <c r="CU355" s="592">
        <f t="shared" si="63"/>
        <v>274146720</v>
      </c>
      <c r="CV355" s="592">
        <f t="shared" si="63"/>
        <v>106705610</v>
      </c>
      <c r="CW355" s="592">
        <f t="shared" si="63"/>
        <v>126635843</v>
      </c>
      <c r="CX355" s="592">
        <f t="shared" si="63"/>
        <v>89374875</v>
      </c>
      <c r="CY355" s="592">
        <f t="shared" si="63"/>
        <v>31773086</v>
      </c>
    </row>
    <row r="356" spans="1:103" x14ac:dyDescent="0.3">
      <c r="A356" s="591">
        <v>2</v>
      </c>
      <c r="B356" s="176"/>
      <c r="C356" s="176"/>
      <c r="D356" s="592">
        <f>D291</f>
        <v>36474847</v>
      </c>
      <c r="E356" s="592">
        <f t="shared" ref="E356:BP356" si="64">E291</f>
        <v>6980522</v>
      </c>
      <c r="F356" s="592">
        <f t="shared" si="64"/>
        <v>1959799</v>
      </c>
      <c r="G356" s="592">
        <f t="shared" si="64"/>
        <v>0</v>
      </c>
      <c r="H356" s="592">
        <f t="shared" si="64"/>
        <v>4776476</v>
      </c>
      <c r="I356" s="592">
        <f t="shared" si="64"/>
        <v>2395530</v>
      </c>
      <c r="J356" s="592">
        <f t="shared" si="64"/>
        <v>9869927</v>
      </c>
      <c r="K356" s="592">
        <f t="shared" si="64"/>
        <v>2865334</v>
      </c>
      <c r="L356" s="592">
        <f t="shared" si="64"/>
        <v>7416861</v>
      </c>
      <c r="M356" s="592">
        <f t="shared" si="64"/>
        <v>45561817</v>
      </c>
      <c r="N356" s="592">
        <f t="shared" si="64"/>
        <v>78656388</v>
      </c>
      <c r="O356" s="592">
        <f t="shared" si="64"/>
        <v>21033516</v>
      </c>
      <c r="P356" s="592">
        <f t="shared" si="64"/>
        <v>83367211</v>
      </c>
      <c r="Q356" s="592">
        <f t="shared" si="64"/>
        <v>17925217</v>
      </c>
      <c r="R356" s="592">
        <f t="shared" si="64"/>
        <v>913643</v>
      </c>
      <c r="S356" s="592">
        <f t="shared" si="64"/>
        <v>19215456</v>
      </c>
      <c r="T356" s="592">
        <f t="shared" si="64"/>
        <v>0</v>
      </c>
      <c r="U356" s="592">
        <f t="shared" si="64"/>
        <v>47984828</v>
      </c>
      <c r="V356" s="592">
        <f t="shared" si="64"/>
        <v>28000713</v>
      </c>
      <c r="W356" s="592">
        <f t="shared" si="64"/>
        <v>0</v>
      </c>
      <c r="X356" s="592">
        <f t="shared" si="64"/>
        <v>3913445</v>
      </c>
      <c r="Y356" s="592">
        <f t="shared" si="64"/>
        <v>3350465</v>
      </c>
      <c r="Z356" s="592">
        <f t="shared" si="64"/>
        <v>24603303</v>
      </c>
      <c r="AA356" s="592">
        <f t="shared" si="64"/>
        <v>28227000</v>
      </c>
      <c r="AB356" s="592">
        <f t="shared" si="64"/>
        <v>24528544</v>
      </c>
      <c r="AC356" s="592">
        <f t="shared" si="64"/>
        <v>73623928</v>
      </c>
      <c r="AD356" s="592">
        <f t="shared" si="64"/>
        <v>7853930</v>
      </c>
      <c r="AE356" s="592">
        <f t="shared" si="64"/>
        <v>32999680</v>
      </c>
      <c r="AF356" s="592">
        <f t="shared" si="64"/>
        <v>35189185</v>
      </c>
      <c r="AG356" s="592">
        <f t="shared" si="64"/>
        <v>14757322</v>
      </c>
      <c r="AH356" s="592">
        <f t="shared" si="64"/>
        <v>5098376</v>
      </c>
      <c r="AI356" s="592">
        <f t="shared" si="64"/>
        <v>115650192</v>
      </c>
      <c r="AJ356" s="592">
        <f t="shared" si="64"/>
        <v>8162439</v>
      </c>
      <c r="AK356" s="592">
        <f t="shared" si="64"/>
        <v>114133072</v>
      </c>
      <c r="AL356" s="592">
        <f t="shared" si="64"/>
        <v>17466024</v>
      </c>
      <c r="AM356" s="592">
        <f t="shared" si="64"/>
        <v>66224838</v>
      </c>
      <c r="AN356" s="592">
        <f t="shared" si="64"/>
        <v>2661562</v>
      </c>
      <c r="AO356" s="592">
        <f t="shared" si="64"/>
        <v>3312078</v>
      </c>
      <c r="AP356" s="592">
        <f t="shared" si="64"/>
        <v>12004618</v>
      </c>
      <c r="AQ356" s="592">
        <f t="shared" si="64"/>
        <v>3395589</v>
      </c>
      <c r="AR356" s="592">
        <f t="shared" si="64"/>
        <v>164296419</v>
      </c>
      <c r="AS356" s="592">
        <f t="shared" si="64"/>
        <v>10758130</v>
      </c>
      <c r="AT356" s="592">
        <f t="shared" si="64"/>
        <v>25605451</v>
      </c>
      <c r="AU356" s="592">
        <f t="shared" si="64"/>
        <v>19740093</v>
      </c>
      <c r="AV356" s="592">
        <f t="shared" si="64"/>
        <v>40093192</v>
      </c>
      <c r="AW356" s="592">
        <f t="shared" si="64"/>
        <v>5614379</v>
      </c>
      <c r="AX356" s="592">
        <f t="shared" si="64"/>
        <v>6653801</v>
      </c>
      <c r="AY356" s="592">
        <f t="shared" si="64"/>
        <v>0</v>
      </c>
      <c r="AZ356" s="592">
        <f t="shared" si="64"/>
        <v>54732494</v>
      </c>
      <c r="BA356" s="592">
        <f t="shared" si="64"/>
        <v>12386426</v>
      </c>
      <c r="BB356" s="592">
        <f t="shared" si="64"/>
        <v>70525305</v>
      </c>
      <c r="BC356" s="592">
        <f t="shared" si="64"/>
        <v>1985225</v>
      </c>
      <c r="BD356" s="592">
        <f t="shared" si="64"/>
        <v>13641585</v>
      </c>
      <c r="BE356" s="592">
        <f t="shared" si="64"/>
        <v>10986527</v>
      </c>
      <c r="BF356" s="592">
        <f t="shared" si="64"/>
        <v>24335955</v>
      </c>
      <c r="BG356" s="592">
        <f t="shared" si="64"/>
        <v>6605268</v>
      </c>
      <c r="BH356" s="592">
        <f t="shared" si="64"/>
        <v>2993013</v>
      </c>
      <c r="BI356" s="592">
        <f t="shared" si="64"/>
        <v>1200634</v>
      </c>
      <c r="BJ356" s="592">
        <f t="shared" si="64"/>
        <v>6414995</v>
      </c>
      <c r="BK356" s="592">
        <f t="shared" si="64"/>
        <v>585175328</v>
      </c>
      <c r="BL356" s="592">
        <f t="shared" si="64"/>
        <v>1739117</v>
      </c>
      <c r="BM356" s="592">
        <f t="shared" si="64"/>
        <v>7567493</v>
      </c>
      <c r="BN356" s="592">
        <f t="shared" si="64"/>
        <v>42953392</v>
      </c>
      <c r="BO356" s="592">
        <f t="shared" si="64"/>
        <v>15598234</v>
      </c>
      <c r="BP356" s="592">
        <f t="shared" si="64"/>
        <v>105549168</v>
      </c>
      <c r="BQ356" s="592">
        <f t="shared" ref="BQ356:CY356" si="65">BQ291</f>
        <v>3599127</v>
      </c>
      <c r="BR356" s="592">
        <f t="shared" si="65"/>
        <v>34581346</v>
      </c>
      <c r="BS356" s="592">
        <f t="shared" si="65"/>
        <v>65581218</v>
      </c>
      <c r="BT356" s="592">
        <f t="shared" si="65"/>
        <v>1548341</v>
      </c>
      <c r="BU356" s="592">
        <f t="shared" si="65"/>
        <v>10817701</v>
      </c>
      <c r="BV356" s="592">
        <f t="shared" si="65"/>
        <v>16339059</v>
      </c>
      <c r="BW356" s="592">
        <f t="shared" si="65"/>
        <v>1532069</v>
      </c>
      <c r="BX356" s="592">
        <f t="shared" si="65"/>
        <v>7015569</v>
      </c>
      <c r="BY356" s="592">
        <f t="shared" si="65"/>
        <v>43750081</v>
      </c>
      <c r="BZ356" s="592">
        <f t="shared" si="65"/>
        <v>5466055</v>
      </c>
      <c r="CA356" s="592">
        <f t="shared" si="65"/>
        <v>24345736</v>
      </c>
      <c r="CB356" s="592">
        <f t="shared" si="65"/>
        <v>10161263</v>
      </c>
      <c r="CC356" s="592">
        <f t="shared" si="65"/>
        <v>5873581</v>
      </c>
      <c r="CD356" s="592">
        <f t="shared" si="65"/>
        <v>13529351</v>
      </c>
      <c r="CE356" s="592">
        <f t="shared" si="65"/>
        <v>34698694</v>
      </c>
      <c r="CF356" s="592">
        <f t="shared" si="65"/>
        <v>21143714</v>
      </c>
      <c r="CG356" s="592">
        <f t="shared" si="65"/>
        <v>12562846</v>
      </c>
      <c r="CH356" s="592">
        <f t="shared" si="65"/>
        <v>6696812</v>
      </c>
      <c r="CI356" s="592">
        <f t="shared" si="65"/>
        <v>14694576</v>
      </c>
      <c r="CJ356" s="592">
        <f t="shared" si="65"/>
        <v>12511784</v>
      </c>
      <c r="CK356" s="592">
        <f t="shared" si="65"/>
        <v>18088614</v>
      </c>
      <c r="CL356" s="592">
        <f t="shared" si="65"/>
        <v>4419209</v>
      </c>
      <c r="CM356" s="592">
        <f t="shared" si="65"/>
        <v>8430024</v>
      </c>
      <c r="CN356" s="592">
        <f t="shared" si="65"/>
        <v>1009152</v>
      </c>
      <c r="CO356" s="592">
        <f t="shared" si="65"/>
        <v>97498415</v>
      </c>
      <c r="CP356" s="592">
        <f t="shared" si="65"/>
        <v>8540036</v>
      </c>
      <c r="CQ356" s="592">
        <f t="shared" si="65"/>
        <v>501932859</v>
      </c>
      <c r="CR356" s="592">
        <f t="shared" si="65"/>
        <v>4208904</v>
      </c>
      <c r="CS356" s="592">
        <f t="shared" si="65"/>
        <v>1768762</v>
      </c>
      <c r="CT356" s="592">
        <f t="shared" si="65"/>
        <v>7919712</v>
      </c>
      <c r="CU356" s="592">
        <f t="shared" si="65"/>
        <v>19555019</v>
      </c>
      <c r="CV356" s="592">
        <f t="shared" si="65"/>
        <v>13260331</v>
      </c>
      <c r="CW356" s="592">
        <f t="shared" si="65"/>
        <v>8368951</v>
      </c>
      <c r="CX356" s="592">
        <f t="shared" si="65"/>
        <v>8664732</v>
      </c>
      <c r="CY356" s="592">
        <f t="shared" si="65"/>
        <v>4774628</v>
      </c>
    </row>
    <row r="357" spans="1:103" x14ac:dyDescent="0.3">
      <c r="A357" s="591">
        <v>3</v>
      </c>
      <c r="B357" s="176"/>
      <c r="C357" s="176"/>
      <c r="D357" s="592">
        <f>D292</f>
        <v>377138712</v>
      </c>
      <c r="E357" s="592">
        <f t="shared" ref="E357:BP357" si="66">E292</f>
        <v>46449400</v>
      </c>
      <c r="F357" s="592">
        <f t="shared" si="66"/>
        <v>21781475</v>
      </c>
      <c r="G357" s="592">
        <f t="shared" si="66"/>
        <v>0</v>
      </c>
      <c r="H357" s="592">
        <f t="shared" si="66"/>
        <v>32729164</v>
      </c>
      <c r="I357" s="592">
        <f t="shared" si="66"/>
        <v>26912285</v>
      </c>
      <c r="J357" s="592">
        <f t="shared" si="66"/>
        <v>37988000</v>
      </c>
      <c r="K357" s="592">
        <f t="shared" si="66"/>
        <v>49151266</v>
      </c>
      <c r="L357" s="592">
        <f t="shared" si="66"/>
        <v>70784001</v>
      </c>
      <c r="M357" s="592">
        <f t="shared" si="66"/>
        <v>371671388</v>
      </c>
      <c r="N357" s="592">
        <f t="shared" si="66"/>
        <v>729194439</v>
      </c>
      <c r="O357" s="592">
        <f t="shared" si="66"/>
        <v>108956840</v>
      </c>
      <c r="P357" s="592">
        <f t="shared" si="66"/>
        <v>529960982</v>
      </c>
      <c r="Q357" s="592">
        <f t="shared" si="66"/>
        <v>72732115</v>
      </c>
      <c r="R357" s="592">
        <f t="shared" si="66"/>
        <v>13501714</v>
      </c>
      <c r="S357" s="592">
        <f t="shared" si="66"/>
        <v>57008454</v>
      </c>
      <c r="T357" s="592">
        <f t="shared" si="66"/>
        <v>0</v>
      </c>
      <c r="U357" s="592">
        <f t="shared" si="66"/>
        <v>263062455</v>
      </c>
      <c r="V357" s="592">
        <f t="shared" si="66"/>
        <v>260638790</v>
      </c>
      <c r="W357" s="592">
        <f t="shared" si="66"/>
        <v>0</v>
      </c>
      <c r="X357" s="592">
        <f t="shared" si="66"/>
        <v>20944760</v>
      </c>
      <c r="Y357" s="592">
        <f t="shared" si="66"/>
        <v>18324266</v>
      </c>
      <c r="Z357" s="592">
        <f t="shared" si="66"/>
        <v>118069329</v>
      </c>
      <c r="AA357" s="592">
        <f t="shared" si="66"/>
        <v>118601513</v>
      </c>
      <c r="AB357" s="592">
        <f t="shared" si="66"/>
        <v>86354417</v>
      </c>
      <c r="AC357" s="592">
        <f t="shared" si="66"/>
        <v>469908115</v>
      </c>
      <c r="AD357" s="592">
        <f t="shared" si="66"/>
        <v>77062964</v>
      </c>
      <c r="AE357" s="592">
        <f t="shared" si="66"/>
        <v>323956842</v>
      </c>
      <c r="AF357" s="592">
        <f t="shared" si="66"/>
        <v>190782997</v>
      </c>
      <c r="AG357" s="592">
        <f t="shared" si="66"/>
        <v>93468736</v>
      </c>
      <c r="AH357" s="592">
        <f t="shared" si="66"/>
        <v>110871693</v>
      </c>
      <c r="AI357" s="592">
        <f t="shared" si="66"/>
        <v>922518328</v>
      </c>
      <c r="AJ357" s="592">
        <f t="shared" si="66"/>
        <v>56761163</v>
      </c>
      <c r="AK357" s="592">
        <f t="shared" si="66"/>
        <v>1002700454</v>
      </c>
      <c r="AL357" s="592">
        <f t="shared" si="66"/>
        <v>135038442</v>
      </c>
      <c r="AM357" s="592">
        <f t="shared" si="66"/>
        <v>424811068</v>
      </c>
      <c r="AN357" s="592">
        <f t="shared" si="66"/>
        <v>16403254</v>
      </c>
      <c r="AO357" s="592">
        <f t="shared" si="66"/>
        <v>8469466</v>
      </c>
      <c r="AP357" s="592">
        <f t="shared" si="66"/>
        <v>129720253</v>
      </c>
      <c r="AQ357" s="592">
        <f t="shared" si="66"/>
        <v>31282529</v>
      </c>
      <c r="AR357" s="592">
        <f t="shared" si="66"/>
        <v>1151304205</v>
      </c>
      <c r="AS357" s="592">
        <f t="shared" si="66"/>
        <v>55504764</v>
      </c>
      <c r="AT357" s="592">
        <f t="shared" si="66"/>
        <v>259180673</v>
      </c>
      <c r="AU357" s="592">
        <f t="shared" si="66"/>
        <v>129586822</v>
      </c>
      <c r="AV357" s="592">
        <f t="shared" si="66"/>
        <v>280348635</v>
      </c>
      <c r="AW357" s="592">
        <f t="shared" si="66"/>
        <v>37800707</v>
      </c>
      <c r="AX357" s="592">
        <f t="shared" si="66"/>
        <v>74338108</v>
      </c>
      <c r="AY357" s="592">
        <f t="shared" si="66"/>
        <v>0</v>
      </c>
      <c r="AZ357" s="592">
        <f t="shared" si="66"/>
        <v>302278375</v>
      </c>
      <c r="BA357" s="592">
        <f t="shared" si="66"/>
        <v>109774440</v>
      </c>
      <c r="BB357" s="592">
        <f t="shared" si="66"/>
        <v>624810184</v>
      </c>
      <c r="BC357" s="592">
        <f t="shared" si="66"/>
        <v>20039815</v>
      </c>
      <c r="BD357" s="592">
        <f t="shared" si="66"/>
        <v>142493013</v>
      </c>
      <c r="BE357" s="592">
        <f t="shared" si="66"/>
        <v>71889455</v>
      </c>
      <c r="BF357" s="592">
        <f t="shared" si="66"/>
        <v>197761529</v>
      </c>
      <c r="BG357" s="592">
        <f t="shared" si="66"/>
        <v>137050727</v>
      </c>
      <c r="BH357" s="592">
        <f t="shared" si="66"/>
        <v>15213803</v>
      </c>
      <c r="BI357" s="592">
        <f t="shared" si="66"/>
        <v>47339782</v>
      </c>
      <c r="BJ357" s="592">
        <f t="shared" si="66"/>
        <v>45901080</v>
      </c>
      <c r="BK357" s="592">
        <f t="shared" si="66"/>
        <v>2946611524</v>
      </c>
      <c r="BL357" s="592">
        <f t="shared" si="66"/>
        <v>16294483</v>
      </c>
      <c r="BM357" s="592">
        <f t="shared" si="66"/>
        <v>90749882</v>
      </c>
      <c r="BN357" s="592">
        <f t="shared" si="66"/>
        <v>371882829</v>
      </c>
      <c r="BO357" s="592">
        <f t="shared" si="66"/>
        <v>163890335</v>
      </c>
      <c r="BP357" s="592">
        <f t="shared" si="66"/>
        <v>1137566173</v>
      </c>
      <c r="BQ357" s="592">
        <f t="shared" ref="BQ357:CY357" si="67">BQ292</f>
        <v>46062886</v>
      </c>
      <c r="BR357" s="592">
        <f t="shared" si="67"/>
        <v>340261800</v>
      </c>
      <c r="BS357" s="592">
        <f t="shared" si="67"/>
        <v>546935953</v>
      </c>
      <c r="BT357" s="592">
        <f t="shared" si="67"/>
        <v>13778153</v>
      </c>
      <c r="BU357" s="592">
        <f t="shared" si="67"/>
        <v>66292373</v>
      </c>
      <c r="BV357" s="592">
        <f t="shared" si="67"/>
        <v>137718895</v>
      </c>
      <c r="BW357" s="592">
        <f t="shared" si="67"/>
        <v>13733538</v>
      </c>
      <c r="BX357" s="592">
        <f t="shared" si="67"/>
        <v>39252511</v>
      </c>
      <c r="BY357" s="592">
        <f t="shared" si="67"/>
        <v>307450716</v>
      </c>
      <c r="BZ357" s="592">
        <f t="shared" si="67"/>
        <v>27247055</v>
      </c>
      <c r="CA357" s="592">
        <f t="shared" si="67"/>
        <v>239335732</v>
      </c>
      <c r="CB357" s="592">
        <f t="shared" si="67"/>
        <v>49395402</v>
      </c>
      <c r="CC357" s="592">
        <f t="shared" si="67"/>
        <v>155833110</v>
      </c>
      <c r="CD357" s="592">
        <f t="shared" si="67"/>
        <v>155438551</v>
      </c>
      <c r="CE357" s="592">
        <f t="shared" si="67"/>
        <v>113538651</v>
      </c>
      <c r="CF357" s="592">
        <f t="shared" si="67"/>
        <v>110479420</v>
      </c>
      <c r="CG357" s="592">
        <f t="shared" si="67"/>
        <v>150628460</v>
      </c>
      <c r="CH357" s="592">
        <f t="shared" si="67"/>
        <v>84888739</v>
      </c>
      <c r="CI357" s="592">
        <f t="shared" si="67"/>
        <v>51047878</v>
      </c>
      <c r="CJ357" s="592">
        <f t="shared" si="67"/>
        <v>57450957</v>
      </c>
      <c r="CK357" s="592">
        <f t="shared" si="67"/>
        <v>92243880</v>
      </c>
      <c r="CL357" s="592">
        <f t="shared" si="67"/>
        <v>26130777</v>
      </c>
      <c r="CM357" s="592">
        <f t="shared" si="67"/>
        <v>23533035</v>
      </c>
      <c r="CN357" s="592">
        <f t="shared" si="67"/>
        <v>7744972</v>
      </c>
      <c r="CO357" s="592">
        <f t="shared" si="67"/>
        <v>560585289</v>
      </c>
      <c r="CP357" s="592">
        <f t="shared" si="67"/>
        <v>63771808</v>
      </c>
      <c r="CQ357" s="592">
        <f t="shared" si="67"/>
        <v>3953899179</v>
      </c>
      <c r="CR357" s="592">
        <f t="shared" si="67"/>
        <v>16142751</v>
      </c>
      <c r="CS357" s="592">
        <f t="shared" si="67"/>
        <v>23356684</v>
      </c>
      <c r="CT357" s="592">
        <f t="shared" si="67"/>
        <v>62645265</v>
      </c>
      <c r="CU357" s="592">
        <f t="shared" si="67"/>
        <v>159264063</v>
      </c>
      <c r="CV357" s="592">
        <f t="shared" si="67"/>
        <v>94703633</v>
      </c>
      <c r="CW357" s="592">
        <f t="shared" si="67"/>
        <v>119140338</v>
      </c>
      <c r="CX357" s="592">
        <f t="shared" si="67"/>
        <v>41168564</v>
      </c>
      <c r="CY357" s="592">
        <f t="shared" si="67"/>
        <v>27113112</v>
      </c>
    </row>
    <row r="358" spans="1:103" x14ac:dyDescent="0.3">
      <c r="B358" s="176"/>
      <c r="C358" s="176"/>
      <c r="D358" s="176"/>
      <c r="E358" s="176"/>
      <c r="F358" s="176"/>
      <c r="G358" s="176"/>
      <c r="H358" s="176"/>
      <c r="I358" s="176"/>
      <c r="J358" s="176"/>
      <c r="K358" s="176"/>
      <c r="L358" s="176"/>
      <c r="M358" s="176"/>
      <c r="N358" s="176"/>
      <c r="O358" s="176"/>
      <c r="P358" s="176"/>
      <c r="Q358" s="176"/>
      <c r="R358" s="176"/>
      <c r="S358" s="176"/>
      <c r="T358" s="176"/>
      <c r="U358" s="176"/>
      <c r="V358" s="176"/>
      <c r="W358" s="176"/>
      <c r="X358" s="176"/>
      <c r="Y358" s="176"/>
      <c r="Z358" s="176"/>
      <c r="AA358" s="176"/>
      <c r="AB358" s="176"/>
      <c r="AC358" s="176"/>
      <c r="AD358" s="176"/>
      <c r="AE358" s="176"/>
      <c r="AF358" s="176"/>
      <c r="AG358" s="176"/>
      <c r="AH358" s="176"/>
      <c r="AI358" s="176"/>
      <c r="AJ358" s="176"/>
      <c r="AK358" s="176"/>
      <c r="AL358" s="176"/>
      <c r="AM358" s="176"/>
      <c r="AN358" s="176"/>
      <c r="AO358" s="176"/>
      <c r="AP358" s="176"/>
      <c r="AQ358" s="176"/>
      <c r="AR358" s="176"/>
      <c r="AS358" s="176"/>
      <c r="AT358" s="176"/>
      <c r="AU358" s="176"/>
      <c r="AV358" s="176"/>
      <c r="AW358" s="176"/>
      <c r="AX358" s="176"/>
      <c r="AY358" s="176"/>
      <c r="AZ358" s="176"/>
      <c r="BA358" s="176"/>
      <c r="BB358" s="176"/>
      <c r="BC358" s="176"/>
      <c r="BD358" s="176"/>
      <c r="BE358" s="176"/>
      <c r="BF358" s="176"/>
      <c r="BG358" s="176"/>
      <c r="BH358" s="176"/>
      <c r="BI358" s="176"/>
      <c r="BJ358" s="176"/>
      <c r="BK358" s="176"/>
      <c r="BL358" s="176"/>
      <c r="BM358" s="176"/>
      <c r="BN358" s="176"/>
      <c r="BO358" s="176"/>
      <c r="BP358" s="176"/>
      <c r="BQ358" s="176"/>
      <c r="BR358" s="176"/>
      <c r="BS358" s="176"/>
      <c r="BT358" s="176"/>
      <c r="BU358" s="176"/>
      <c r="BV358" s="176"/>
      <c r="BW358" s="176"/>
      <c r="BX358" s="176"/>
      <c r="BY358" s="176"/>
      <c r="BZ358" s="176"/>
      <c r="CA358" s="176"/>
      <c r="CB358" s="176"/>
      <c r="CC358" s="176"/>
      <c r="CD358" s="176"/>
      <c r="CE358" s="176"/>
      <c r="CF358" s="176"/>
      <c r="CG358" s="176"/>
      <c r="CH358" s="176"/>
      <c r="CI358" s="176"/>
      <c r="CJ358" s="176"/>
      <c r="CK358" s="176"/>
      <c r="CL358" s="176"/>
      <c r="CM358" s="176"/>
      <c r="CN358" s="176"/>
      <c r="CO358" s="176"/>
      <c r="CP358" s="176"/>
      <c r="CQ358" s="176"/>
      <c r="CR358" s="176"/>
      <c r="CS358" s="176"/>
      <c r="CT358" s="176"/>
      <c r="CU358" s="176"/>
      <c r="CV358" s="176"/>
      <c r="CW358" s="176"/>
      <c r="CX358" s="176"/>
      <c r="CY358" s="176"/>
    </row>
    <row r="359" spans="1:103" x14ac:dyDescent="0.3">
      <c r="B359" s="176"/>
      <c r="C359" s="176"/>
      <c r="D359" s="602">
        <f>D353+D355+D356+D357</f>
        <v>3192104714.54</v>
      </c>
      <c r="E359" s="602">
        <f t="shared" ref="E359:BP359" si="68">E353+E355+E356+E357</f>
        <v>844554945.31000006</v>
      </c>
      <c r="F359" s="602">
        <f t="shared" si="68"/>
        <v>294862666.94999999</v>
      </c>
      <c r="G359" s="602">
        <f t="shared" si="68"/>
        <v>0</v>
      </c>
      <c r="H359" s="602">
        <f t="shared" si="68"/>
        <v>631461198.26999998</v>
      </c>
      <c r="I359" s="602">
        <f t="shared" si="68"/>
        <v>609932517.86000001</v>
      </c>
      <c r="J359" s="602">
        <f t="shared" si="68"/>
        <v>1281240606.5999999</v>
      </c>
      <c r="K359" s="602">
        <f t="shared" si="68"/>
        <v>558908853.99000001</v>
      </c>
      <c r="L359" s="602">
        <f t="shared" si="68"/>
        <v>1026991378.02</v>
      </c>
      <c r="M359" s="602">
        <f t="shared" si="68"/>
        <v>8061145147.9499998</v>
      </c>
      <c r="N359" s="602">
        <f t="shared" si="68"/>
        <v>5970791096</v>
      </c>
      <c r="O359" s="602">
        <f t="shared" si="68"/>
        <v>1488415635.3499999</v>
      </c>
      <c r="P359" s="602">
        <f t="shared" si="68"/>
        <v>4996449363.0799999</v>
      </c>
      <c r="Q359" s="602">
        <f t="shared" si="68"/>
        <v>1161786440.96</v>
      </c>
      <c r="R359" s="602">
        <f t="shared" si="68"/>
        <v>394383469.48000002</v>
      </c>
      <c r="S359" s="602">
        <f t="shared" si="68"/>
        <v>1595553647.6800001</v>
      </c>
      <c r="T359" s="602">
        <f t="shared" si="68"/>
        <v>0</v>
      </c>
      <c r="U359" s="602">
        <f t="shared" si="68"/>
        <v>3395306760.8099999</v>
      </c>
      <c r="V359" s="602">
        <f t="shared" si="68"/>
        <v>2748486099.1099997</v>
      </c>
      <c r="W359" s="602">
        <f t="shared" si="68"/>
        <v>0</v>
      </c>
      <c r="X359" s="602">
        <f t="shared" si="68"/>
        <v>439250276.35000002</v>
      </c>
      <c r="Y359" s="602">
        <f t="shared" si="68"/>
        <v>375170837.57999998</v>
      </c>
      <c r="Z359" s="602">
        <f t="shared" si="68"/>
        <v>1978641403.1400001</v>
      </c>
      <c r="AA359" s="602">
        <f t="shared" si="68"/>
        <v>1371236658.8299999</v>
      </c>
      <c r="AB359" s="602">
        <f t="shared" si="68"/>
        <v>2024082860.3600001</v>
      </c>
      <c r="AC359" s="602">
        <f t="shared" si="68"/>
        <v>5815859279.04</v>
      </c>
      <c r="AD359" s="602">
        <f t="shared" si="68"/>
        <v>2022845446.45</v>
      </c>
      <c r="AE359" s="602">
        <f t="shared" si="68"/>
        <v>3329588394.5500002</v>
      </c>
      <c r="AF359" s="602">
        <f t="shared" si="68"/>
        <v>2674544496.5</v>
      </c>
      <c r="AG359" s="602">
        <f t="shared" si="68"/>
        <v>1181034279.3700001</v>
      </c>
      <c r="AH359" s="602">
        <f t="shared" si="68"/>
        <v>1222577004.54</v>
      </c>
      <c r="AI359" s="602">
        <f t="shared" si="68"/>
        <v>9556659932.8799992</v>
      </c>
      <c r="AJ359" s="602">
        <f t="shared" si="68"/>
        <v>1118281133.05</v>
      </c>
      <c r="AK359" s="602">
        <f t="shared" si="68"/>
        <v>8191560842.2700005</v>
      </c>
      <c r="AL359" s="602">
        <f t="shared" si="68"/>
        <v>1707606872.46</v>
      </c>
      <c r="AM359" s="602">
        <f t="shared" si="68"/>
        <v>4589276156.0699997</v>
      </c>
      <c r="AN359" s="602">
        <f t="shared" si="68"/>
        <v>247957273.16</v>
      </c>
      <c r="AO359" s="602">
        <f t="shared" si="68"/>
        <v>271696171.48000002</v>
      </c>
      <c r="AP359" s="602">
        <f t="shared" si="68"/>
        <v>1118393527.29</v>
      </c>
      <c r="AQ359" s="602">
        <f t="shared" si="68"/>
        <v>583550242.09000003</v>
      </c>
      <c r="AR359" s="602">
        <f t="shared" si="68"/>
        <v>7142170529.9499998</v>
      </c>
      <c r="AS359" s="602">
        <f t="shared" si="68"/>
        <v>1230242501.3599999</v>
      </c>
      <c r="AT359" s="602">
        <f t="shared" si="68"/>
        <v>4463282949.1899996</v>
      </c>
      <c r="AU359" s="602">
        <f t="shared" si="68"/>
        <v>1628220170.49</v>
      </c>
      <c r="AV359" s="602">
        <f t="shared" si="68"/>
        <v>2990382602.3699999</v>
      </c>
      <c r="AW359" s="602">
        <f t="shared" si="68"/>
        <v>572240667.16999996</v>
      </c>
      <c r="AX359" s="602">
        <f t="shared" si="68"/>
        <v>1378938098.1500001</v>
      </c>
      <c r="AY359" s="602">
        <f t="shared" si="68"/>
        <v>0</v>
      </c>
      <c r="AZ359" s="602">
        <f t="shared" si="68"/>
        <v>4892544057.7799997</v>
      </c>
      <c r="BA359" s="602">
        <f t="shared" si="68"/>
        <v>1209944520.46</v>
      </c>
      <c r="BB359" s="602">
        <f t="shared" si="68"/>
        <v>6918075341.5699997</v>
      </c>
      <c r="BC359" s="602">
        <f t="shared" si="68"/>
        <v>464752582.48000002</v>
      </c>
      <c r="BD359" s="602">
        <f t="shared" si="68"/>
        <v>1142900211.1600001</v>
      </c>
      <c r="BE359" s="602">
        <f t="shared" si="68"/>
        <v>987299344.14999998</v>
      </c>
      <c r="BF359" s="602">
        <f t="shared" si="68"/>
        <v>2897027101.6800003</v>
      </c>
      <c r="BG359" s="602">
        <f t="shared" si="68"/>
        <v>1062974436.22</v>
      </c>
      <c r="BH359" s="602">
        <f t="shared" si="68"/>
        <v>360884087.79000002</v>
      </c>
      <c r="BI359" s="602">
        <f t="shared" si="68"/>
        <v>669459963.46000004</v>
      </c>
      <c r="BJ359" s="602">
        <f t="shared" si="68"/>
        <v>782287367.83000004</v>
      </c>
      <c r="BK359" s="602">
        <f t="shared" si="68"/>
        <v>27717266712.93</v>
      </c>
      <c r="BL359" s="602">
        <f t="shared" si="68"/>
        <v>285379174.29000002</v>
      </c>
      <c r="BM359" s="602">
        <f t="shared" si="68"/>
        <v>1250077037.5</v>
      </c>
      <c r="BN359" s="602">
        <f t="shared" si="68"/>
        <v>3265785873.5799999</v>
      </c>
      <c r="BO359" s="602">
        <f t="shared" si="68"/>
        <v>1784120937.1900001</v>
      </c>
      <c r="BP359" s="602">
        <f t="shared" si="68"/>
        <v>10141167270.59</v>
      </c>
      <c r="BQ359" s="602">
        <f t="shared" ref="BQ359:CY359" si="69">BQ353+BQ355+BQ356+BQ357</f>
        <v>664606710.14999998</v>
      </c>
      <c r="BR359" s="602">
        <f t="shared" si="69"/>
        <v>3506925019.8299999</v>
      </c>
      <c r="BS359" s="602">
        <f t="shared" si="69"/>
        <v>3914421668.5599999</v>
      </c>
      <c r="BT359" s="602">
        <f t="shared" si="69"/>
        <v>389821060.28000003</v>
      </c>
      <c r="BU359" s="602">
        <f t="shared" si="69"/>
        <v>1113180815.9000001</v>
      </c>
      <c r="BV359" s="602">
        <f t="shared" si="69"/>
        <v>2209535245.25</v>
      </c>
      <c r="BW359" s="602">
        <f t="shared" si="69"/>
        <v>326152474.54000002</v>
      </c>
      <c r="BX359" s="602">
        <f t="shared" si="69"/>
        <v>968202486.48000002</v>
      </c>
      <c r="BY359" s="602">
        <f t="shared" si="69"/>
        <v>2991011678.8400002</v>
      </c>
      <c r="BZ359" s="602">
        <f t="shared" si="69"/>
        <v>558638887.51999998</v>
      </c>
      <c r="CA359" s="602">
        <f t="shared" si="69"/>
        <v>2438581861.5999999</v>
      </c>
      <c r="CB359" s="602">
        <f t="shared" si="69"/>
        <v>1097669485.96</v>
      </c>
      <c r="CC359" s="602">
        <f t="shared" si="69"/>
        <v>2137180007.0800002</v>
      </c>
      <c r="CD359" s="602">
        <f t="shared" si="69"/>
        <v>1685559190.3499999</v>
      </c>
      <c r="CE359" s="602">
        <f t="shared" si="69"/>
        <v>2296599922.75</v>
      </c>
      <c r="CF359" s="602">
        <f t="shared" si="69"/>
        <v>1395686288.0999999</v>
      </c>
      <c r="CG359" s="602">
        <f t="shared" si="69"/>
        <v>1699099305</v>
      </c>
      <c r="CH359" s="602">
        <f t="shared" si="69"/>
        <v>737706892.64999998</v>
      </c>
      <c r="CI359" s="602">
        <f t="shared" si="69"/>
        <v>1302174344.8700001</v>
      </c>
      <c r="CJ359" s="602">
        <f t="shared" si="69"/>
        <v>825745121.19000006</v>
      </c>
      <c r="CK359" s="602">
        <f t="shared" si="69"/>
        <v>1337120094.8099999</v>
      </c>
      <c r="CL359" s="602">
        <f t="shared" si="69"/>
        <v>502885321.86000001</v>
      </c>
      <c r="CM359" s="602">
        <f t="shared" si="69"/>
        <v>940436870.61000001</v>
      </c>
      <c r="CN359" s="602">
        <f t="shared" si="69"/>
        <v>172017854.94</v>
      </c>
      <c r="CO359" s="602">
        <f t="shared" si="69"/>
        <v>10102330794.68</v>
      </c>
      <c r="CP359" s="602">
        <f t="shared" si="69"/>
        <v>811455528.72000003</v>
      </c>
      <c r="CQ359" s="602">
        <f t="shared" si="69"/>
        <v>26462793860.060001</v>
      </c>
      <c r="CR359" s="602">
        <f t="shared" si="69"/>
        <v>692431381.25</v>
      </c>
      <c r="CS359" s="602">
        <f t="shared" si="69"/>
        <v>347312237.41000003</v>
      </c>
      <c r="CT359" s="602">
        <f t="shared" si="69"/>
        <v>1528871313.3</v>
      </c>
      <c r="CU359" s="602">
        <f t="shared" si="69"/>
        <v>2182398387.96</v>
      </c>
      <c r="CV359" s="602">
        <f t="shared" si="69"/>
        <v>1153464576.1199999</v>
      </c>
      <c r="CW359" s="602">
        <f t="shared" si="69"/>
        <v>1525192874.47</v>
      </c>
      <c r="CX359" s="602">
        <f t="shared" si="69"/>
        <v>712177449.43000007</v>
      </c>
      <c r="CY359" s="602">
        <f t="shared" si="69"/>
        <v>370260898.02999997</v>
      </c>
    </row>
    <row r="360" spans="1:103" x14ac:dyDescent="0.3">
      <c r="B360" s="176"/>
      <c r="C360" s="176"/>
      <c r="D360" s="602"/>
      <c r="E360" s="602"/>
      <c r="F360" s="602"/>
      <c r="G360" s="602"/>
      <c r="H360" s="602"/>
      <c r="I360" s="602"/>
      <c r="J360" s="602"/>
      <c r="K360" s="602"/>
      <c r="L360" s="602"/>
      <c r="M360" s="602"/>
      <c r="N360" s="602"/>
      <c r="O360" s="602"/>
      <c r="P360" s="602"/>
      <c r="Q360" s="602"/>
      <c r="R360" s="602"/>
      <c r="S360" s="602"/>
      <c r="T360" s="602"/>
      <c r="U360" s="602"/>
      <c r="V360" s="602"/>
      <c r="W360" s="602"/>
      <c r="X360" s="602"/>
      <c r="Y360" s="602"/>
      <c r="Z360" s="602"/>
      <c r="AA360" s="602"/>
      <c r="AB360" s="602"/>
      <c r="AC360" s="602"/>
      <c r="AD360" s="602"/>
      <c r="AE360" s="602"/>
      <c r="AF360" s="602"/>
      <c r="AG360" s="602"/>
      <c r="AH360" s="602"/>
      <c r="AI360" s="602"/>
      <c r="AJ360" s="602"/>
      <c r="AK360" s="602"/>
      <c r="AL360" s="602"/>
      <c r="AM360" s="602"/>
      <c r="AN360" s="602"/>
      <c r="AO360" s="602"/>
      <c r="AP360" s="602"/>
      <c r="AQ360" s="602"/>
      <c r="AR360" s="602"/>
      <c r="AS360" s="602"/>
      <c r="AT360" s="602"/>
      <c r="AU360" s="602"/>
      <c r="AV360" s="602"/>
      <c r="AW360" s="602"/>
      <c r="AX360" s="602"/>
      <c r="AY360" s="602"/>
      <c r="AZ360" s="602"/>
      <c r="BA360" s="602"/>
      <c r="BB360" s="602"/>
      <c r="BC360" s="602"/>
      <c r="BD360" s="602"/>
      <c r="BE360" s="602"/>
      <c r="BF360" s="602"/>
      <c r="BG360" s="602"/>
      <c r="BH360" s="602"/>
      <c r="BI360" s="602"/>
      <c r="BJ360" s="602"/>
      <c r="BK360" s="602"/>
      <c r="BL360" s="602"/>
      <c r="BM360" s="602"/>
      <c r="BN360" s="602"/>
      <c r="BO360" s="602"/>
      <c r="BP360" s="602"/>
      <c r="BQ360" s="602"/>
      <c r="BR360" s="602"/>
      <c r="BS360" s="602"/>
      <c r="BT360" s="602"/>
      <c r="BU360" s="602"/>
      <c r="BV360" s="602"/>
      <c r="BW360" s="602"/>
      <c r="BX360" s="602"/>
      <c r="BY360" s="602"/>
      <c r="BZ360" s="602"/>
      <c r="CA360" s="602"/>
      <c r="CB360" s="602"/>
      <c r="CC360" s="602"/>
      <c r="CD360" s="602"/>
      <c r="CE360" s="602"/>
      <c r="CF360" s="602"/>
      <c r="CG360" s="602"/>
      <c r="CH360" s="602"/>
      <c r="CI360" s="602"/>
      <c r="CJ360" s="602"/>
      <c r="CK360" s="602"/>
      <c r="CL360" s="602"/>
      <c r="CM360" s="602"/>
      <c r="CN360" s="602"/>
      <c r="CO360" s="602"/>
      <c r="CP360" s="602"/>
      <c r="CQ360" s="602"/>
      <c r="CR360" s="602"/>
      <c r="CS360" s="602"/>
      <c r="CT360" s="602"/>
      <c r="CU360" s="602"/>
      <c r="CV360" s="602"/>
      <c r="CW360" s="602"/>
      <c r="CX360" s="602"/>
      <c r="CY360" s="602"/>
    </row>
    <row r="361" spans="1:103" x14ac:dyDescent="0.3">
      <c r="B361" s="176"/>
      <c r="C361" s="176"/>
      <c r="D361" s="602" t="str">
        <f>IF(D364=FALSE,"N/A",'Unit Data from Audit Worksheet'!$E$249)</f>
        <v>N/A</v>
      </c>
      <c r="E361" s="602" t="str">
        <f>IF(E364=FALSE,"N/A",'Unit Data from Audit Worksheet'!$E$249)</f>
        <v>N/A</v>
      </c>
      <c r="F361" s="602" t="str">
        <f>IF(F364=FALSE,"N/A",'Unit Data from Audit Worksheet'!$E$249)</f>
        <v>N/A</v>
      </c>
      <c r="G361" s="602" t="str">
        <f>IF(G364=FALSE,"N/A",'Unit Data from Audit Worksheet'!$E$249)</f>
        <v>N/A</v>
      </c>
      <c r="H361" s="602" t="str">
        <f>IF(H364=FALSE,"N/A",'Unit Data from Audit Worksheet'!$E$249)</f>
        <v>N/A</v>
      </c>
      <c r="I361" s="602" t="str">
        <f>IF(I364=FALSE,"N/A",'Unit Data from Audit Worksheet'!$E$249)</f>
        <v>N/A</v>
      </c>
      <c r="J361" s="602" t="str">
        <f>IF(J364=FALSE,"N/A",'Unit Data from Audit Worksheet'!$E$249)</f>
        <v>N/A</v>
      </c>
      <c r="K361" s="602" t="str">
        <f>IF(K364=FALSE,"N/A",'Unit Data from Audit Worksheet'!$E$249)</f>
        <v>N/A</v>
      </c>
      <c r="L361" s="602" t="str">
        <f>IF(L364=FALSE,"N/A",'Unit Data from Audit Worksheet'!$E$249)</f>
        <v>N/A</v>
      </c>
      <c r="M361" s="602" t="str">
        <f>IF(M364=FALSE,"N/A",'Unit Data from Audit Worksheet'!$E$249)</f>
        <v>N/A</v>
      </c>
      <c r="N361" s="602" t="str">
        <f>IF(N364=FALSE,"N/A",'Unit Data from Audit Worksheet'!$E$249)</f>
        <v>N/A</v>
      </c>
      <c r="O361" s="602" t="str">
        <f>IF(O364=FALSE,"N/A",'Unit Data from Audit Worksheet'!$E$249)</f>
        <v>N/A</v>
      </c>
      <c r="P361" s="602" t="str">
        <f>IF(P364=FALSE,"N/A",'Unit Data from Audit Worksheet'!$E$249)</f>
        <v>N/A</v>
      </c>
      <c r="Q361" s="602" t="str">
        <f>IF(Q364=FALSE,"N/A",'Unit Data from Audit Worksheet'!$E$249)</f>
        <v>N/A</v>
      </c>
      <c r="R361" s="602" t="str">
        <f>IF(R364=FALSE,"N/A",'Unit Data from Audit Worksheet'!$E$249)</f>
        <v>N/A</v>
      </c>
      <c r="S361" s="602" t="str">
        <f>IF(S364=FALSE,"N/A",'Unit Data from Audit Worksheet'!$E$249)</f>
        <v>N/A</v>
      </c>
      <c r="T361" s="602" t="str">
        <f>IF(T364=FALSE,"N/A",'Unit Data from Audit Worksheet'!$E$249)</f>
        <v>N/A</v>
      </c>
      <c r="U361" s="602" t="str">
        <f>IF(U364=FALSE,"N/A",'Unit Data from Audit Worksheet'!$E$249)</f>
        <v>N/A</v>
      </c>
      <c r="V361" s="602" t="str">
        <f>IF(V364=FALSE,"N/A",'Unit Data from Audit Worksheet'!$E$249)</f>
        <v>N/A</v>
      </c>
      <c r="W361" s="602" t="str">
        <f>IF(W364=FALSE,"N/A",'Unit Data from Audit Worksheet'!$E$249)</f>
        <v>N/A</v>
      </c>
      <c r="X361" s="602" t="str">
        <f>IF(X364=FALSE,"N/A",'Unit Data from Audit Worksheet'!$E$249)</f>
        <v>N/A</v>
      </c>
      <c r="Y361" s="602" t="str">
        <f>IF(Y364=FALSE,"N/A",'Unit Data from Audit Worksheet'!$E$249)</f>
        <v>N/A</v>
      </c>
      <c r="Z361" s="602" t="str">
        <f>IF(Z364=FALSE,"N/A",'Unit Data from Audit Worksheet'!$E$249)</f>
        <v>N/A</v>
      </c>
      <c r="AA361" s="602" t="str">
        <f>IF(AA364=FALSE,"N/A",'Unit Data from Audit Worksheet'!$E$249)</f>
        <v>N/A</v>
      </c>
      <c r="AB361" s="602" t="str">
        <f>IF(AB364=FALSE,"N/A",'Unit Data from Audit Worksheet'!$E$249)</f>
        <v>N/A</v>
      </c>
      <c r="AC361" s="602" t="str">
        <f>IF(AC364=FALSE,"N/A",'Unit Data from Audit Worksheet'!$E$249)</f>
        <v>N/A</v>
      </c>
      <c r="AD361" s="602" t="str">
        <f>IF(AD364=FALSE,"N/A",'Unit Data from Audit Worksheet'!$E$249)</f>
        <v>N/A</v>
      </c>
      <c r="AE361" s="602" t="str">
        <f>IF(AE364=FALSE,"N/A",'Unit Data from Audit Worksheet'!$E$249)</f>
        <v>N/A</v>
      </c>
      <c r="AF361" s="602" t="str">
        <f>IF(AF364=FALSE,"N/A",'Unit Data from Audit Worksheet'!$E$249)</f>
        <v>N/A</v>
      </c>
      <c r="AG361" s="602" t="str">
        <f>IF(AG364=FALSE,"N/A",'Unit Data from Audit Worksheet'!$E$249)</f>
        <v>N/A</v>
      </c>
      <c r="AH361" s="602" t="str">
        <f>IF(AH364=FALSE,"N/A",'Unit Data from Audit Worksheet'!$E$249)</f>
        <v>N/A</v>
      </c>
      <c r="AI361" s="602" t="str">
        <f>IF(AI364=FALSE,"N/A",'Unit Data from Audit Worksheet'!$E$249)</f>
        <v>N/A</v>
      </c>
      <c r="AJ361" s="602" t="str">
        <f>IF(AJ364=FALSE,"N/A",'Unit Data from Audit Worksheet'!$E$249)</f>
        <v>N/A</v>
      </c>
      <c r="AK361" s="602" t="str">
        <f>IF(AK364=FALSE,"N/A",'Unit Data from Audit Worksheet'!$E$249)</f>
        <v>N/A</v>
      </c>
      <c r="AL361" s="602" t="str">
        <f>IF(AL364=FALSE,"N/A",'Unit Data from Audit Worksheet'!$E$249)</f>
        <v>N/A</v>
      </c>
      <c r="AM361" s="602" t="str">
        <f>IF(AM364=FALSE,"N/A",'Unit Data from Audit Worksheet'!$E$249)</f>
        <v>N/A</v>
      </c>
      <c r="AN361" s="602" t="str">
        <f>IF(AN364=FALSE,"N/A",'Unit Data from Audit Worksheet'!$E$249)</f>
        <v>N/A</v>
      </c>
      <c r="AO361" s="602" t="str">
        <f>IF(AO364=FALSE,"N/A",'Unit Data from Audit Worksheet'!$E$249)</f>
        <v>N/A</v>
      </c>
      <c r="AP361" s="602" t="str">
        <f>IF(AP364=FALSE,"N/A",'Unit Data from Audit Worksheet'!$E$249)</f>
        <v>N/A</v>
      </c>
      <c r="AQ361" s="602" t="str">
        <f>IF(AQ364=FALSE,"N/A",'Unit Data from Audit Worksheet'!$E$249)</f>
        <v>N/A</v>
      </c>
      <c r="AR361" s="602" t="str">
        <f>IF(AR364=FALSE,"N/A",'Unit Data from Audit Worksheet'!$E$249)</f>
        <v>N/A</v>
      </c>
      <c r="AS361" s="602" t="str">
        <f>IF(AS364=FALSE,"N/A",'Unit Data from Audit Worksheet'!$E$249)</f>
        <v>N/A</v>
      </c>
      <c r="AT361" s="602" t="str">
        <f>IF(AT364=FALSE,"N/A",'Unit Data from Audit Worksheet'!$E$249)</f>
        <v>N/A</v>
      </c>
      <c r="AU361" s="602" t="str">
        <f>IF(AU364=FALSE,"N/A",'Unit Data from Audit Worksheet'!$E$249)</f>
        <v>N/A</v>
      </c>
      <c r="AV361" s="602" t="str">
        <f>IF(AV364=FALSE,"N/A",'Unit Data from Audit Worksheet'!$E$249)</f>
        <v>N/A</v>
      </c>
      <c r="AW361" s="602" t="str">
        <f>IF(AW364=FALSE,"N/A",'Unit Data from Audit Worksheet'!$E$249)</f>
        <v>N/A</v>
      </c>
      <c r="AX361" s="602" t="str">
        <f>IF(AX364=FALSE,"N/A",'Unit Data from Audit Worksheet'!$E$249)</f>
        <v>N/A</v>
      </c>
      <c r="AY361" s="602" t="str">
        <f>IF(AY364=FALSE,"N/A",'Unit Data from Audit Worksheet'!$E$249)</f>
        <v>N/A</v>
      </c>
      <c r="AZ361" s="602" t="str">
        <f>IF(AZ364=FALSE,"N/A",'Unit Data from Audit Worksheet'!$E$249)</f>
        <v>N/A</v>
      </c>
      <c r="BA361" s="602" t="str">
        <f>IF(BA364=FALSE,"N/A",'Unit Data from Audit Worksheet'!$E$249)</f>
        <v>N/A</v>
      </c>
      <c r="BB361" s="602" t="str">
        <f>IF(BB364=FALSE,"N/A",'Unit Data from Audit Worksheet'!$E$249)</f>
        <v>N/A</v>
      </c>
      <c r="BC361" s="602" t="str">
        <f>IF(BC364=FALSE,"N/A",'Unit Data from Audit Worksheet'!$E$249)</f>
        <v>N/A</v>
      </c>
      <c r="BD361" s="602" t="str">
        <f>IF(BD364=FALSE,"N/A",'Unit Data from Audit Worksheet'!$E$249)</f>
        <v>N/A</v>
      </c>
      <c r="BE361" s="602" t="str">
        <f>IF(BE364=FALSE,"N/A",'Unit Data from Audit Worksheet'!$E$249)</f>
        <v>N/A</v>
      </c>
      <c r="BF361" s="602" t="str">
        <f>IF(BF364=FALSE,"N/A",'Unit Data from Audit Worksheet'!$E$249)</f>
        <v>N/A</v>
      </c>
      <c r="BG361" s="602" t="str">
        <f>IF(BG364=FALSE,"N/A",'Unit Data from Audit Worksheet'!$E$249)</f>
        <v>N/A</v>
      </c>
      <c r="BH361" s="602" t="str">
        <f>IF(BH364=FALSE,"N/A",'Unit Data from Audit Worksheet'!$E$249)</f>
        <v>N/A</v>
      </c>
      <c r="BI361" s="602" t="str">
        <f>IF(BI364=FALSE,"N/A",'Unit Data from Audit Worksheet'!$E$249)</f>
        <v>N/A</v>
      </c>
      <c r="BJ361" s="602" t="str">
        <f>IF(BJ364=FALSE,"N/A",'Unit Data from Audit Worksheet'!$E$249)</f>
        <v>N/A</v>
      </c>
      <c r="BK361" s="602" t="str">
        <f>IF(BK364=FALSE,"N/A",'Unit Data from Audit Worksheet'!$E$249)</f>
        <v>N/A</v>
      </c>
      <c r="BL361" s="602" t="str">
        <f>IF(BL364=FALSE,"N/A",'Unit Data from Audit Worksheet'!$E$249)</f>
        <v>N/A</v>
      </c>
      <c r="BM361" s="602" t="str">
        <f>IF(BM364=FALSE,"N/A",'Unit Data from Audit Worksheet'!$E$249)</f>
        <v>N/A</v>
      </c>
      <c r="BN361" s="602" t="str">
        <f>IF(BN364=FALSE,"N/A",'Unit Data from Audit Worksheet'!$E$249)</f>
        <v>N/A</v>
      </c>
      <c r="BO361" s="602" t="str">
        <f>IF(BO364=FALSE,"N/A",'Unit Data from Audit Worksheet'!$E$249)</f>
        <v>N/A</v>
      </c>
      <c r="BP361" s="602" t="str">
        <f>IF(BP364=FALSE,"N/A",'Unit Data from Audit Worksheet'!$E$249)</f>
        <v>N/A</v>
      </c>
      <c r="BQ361" s="602" t="str">
        <f>IF(BQ364=FALSE,"N/A",'Unit Data from Audit Worksheet'!$E$249)</f>
        <v>N/A</v>
      </c>
      <c r="BR361" s="602" t="str">
        <f>IF(BR364=FALSE,"N/A",'Unit Data from Audit Worksheet'!$E$249)</f>
        <v>N/A</v>
      </c>
      <c r="BS361" s="602" t="str">
        <f>IF(BS364=FALSE,"N/A",'Unit Data from Audit Worksheet'!$E$249)</f>
        <v>N/A</v>
      </c>
      <c r="BT361" s="602" t="str">
        <f>IF(BT364=FALSE,"N/A",'Unit Data from Audit Worksheet'!$E$249)</f>
        <v>N/A</v>
      </c>
      <c r="BU361" s="602" t="str">
        <f>IF(BU364=FALSE,"N/A",'Unit Data from Audit Worksheet'!$E$249)</f>
        <v>N/A</v>
      </c>
      <c r="BV361" s="602" t="str">
        <f>IF(BV364=FALSE,"N/A",'Unit Data from Audit Worksheet'!$E$249)</f>
        <v>N/A</v>
      </c>
      <c r="BW361" s="602" t="str">
        <f>IF(BW364=FALSE,"N/A",'Unit Data from Audit Worksheet'!$E$249)</f>
        <v>N/A</v>
      </c>
      <c r="BX361" s="602" t="str">
        <f>IF(BX364=FALSE,"N/A",'Unit Data from Audit Worksheet'!$E$249)</f>
        <v>N/A</v>
      </c>
      <c r="BY361" s="602" t="str">
        <f>IF(BY364=FALSE,"N/A",'Unit Data from Audit Worksheet'!$E$249)</f>
        <v>N/A</v>
      </c>
      <c r="BZ361" s="602" t="str">
        <f>IF(BZ364=FALSE,"N/A",'Unit Data from Audit Worksheet'!$E$249)</f>
        <v>N/A</v>
      </c>
      <c r="CA361" s="602" t="str">
        <f>IF(CA364=FALSE,"N/A",'Unit Data from Audit Worksheet'!$E$249)</f>
        <v>N/A</v>
      </c>
      <c r="CB361" s="602" t="str">
        <f>IF(CB364=FALSE,"N/A",'Unit Data from Audit Worksheet'!$E$249)</f>
        <v>N/A</v>
      </c>
      <c r="CC361" s="602" t="str">
        <f>IF(CC364=FALSE,"N/A",'Unit Data from Audit Worksheet'!$E$249)</f>
        <v>N/A</v>
      </c>
      <c r="CD361" s="602" t="str">
        <f>IF(CD364=FALSE,"N/A",'Unit Data from Audit Worksheet'!$E$249)</f>
        <v>N/A</v>
      </c>
      <c r="CE361" s="602" t="str">
        <f>IF(CE364=FALSE,"N/A",'Unit Data from Audit Worksheet'!$E$249)</f>
        <v>N/A</v>
      </c>
      <c r="CF361" s="602" t="str">
        <f>IF(CF364=FALSE,"N/A",'Unit Data from Audit Worksheet'!$E$249)</f>
        <v>N/A</v>
      </c>
      <c r="CG361" s="602" t="str">
        <f>IF(CG364=FALSE,"N/A",'Unit Data from Audit Worksheet'!$E$249)</f>
        <v>N/A</v>
      </c>
      <c r="CH361" s="602" t="str">
        <f>IF(CH364=FALSE,"N/A",'Unit Data from Audit Worksheet'!$E$249)</f>
        <v>N/A</v>
      </c>
      <c r="CI361" s="602" t="str">
        <f>IF(CI364=FALSE,"N/A",'Unit Data from Audit Worksheet'!$E$249)</f>
        <v>N/A</v>
      </c>
      <c r="CJ361" s="602" t="str">
        <f>IF(CJ364=FALSE,"N/A",'Unit Data from Audit Worksheet'!$E$249)</f>
        <v>N/A</v>
      </c>
      <c r="CK361" s="602" t="str">
        <f>IF(CK364=FALSE,"N/A",'Unit Data from Audit Worksheet'!$E$249)</f>
        <v>N/A</v>
      </c>
      <c r="CL361" s="602" t="str">
        <f>IF(CL364=FALSE,"N/A",'Unit Data from Audit Worksheet'!$E$249)</f>
        <v>N/A</v>
      </c>
      <c r="CM361" s="602" t="str">
        <f>IF(CM364=FALSE,"N/A",'Unit Data from Audit Worksheet'!$E$249)</f>
        <v>N/A</v>
      </c>
      <c r="CN361" s="602" t="str">
        <f>IF(CN364=FALSE,"N/A",'Unit Data from Audit Worksheet'!$E$249)</f>
        <v>N/A</v>
      </c>
      <c r="CO361" s="602" t="str">
        <f>IF(CO364=FALSE,"N/A",'Unit Data from Audit Worksheet'!$E$249)</f>
        <v>N/A</v>
      </c>
      <c r="CP361" s="602" t="str">
        <f>IF(CP364=FALSE,"N/A",'Unit Data from Audit Worksheet'!$E$249)</f>
        <v>N/A</v>
      </c>
      <c r="CQ361" s="602" t="str">
        <f>IF(CQ364=FALSE,"N/A",'Unit Data from Audit Worksheet'!$E$249)</f>
        <v>N/A</v>
      </c>
      <c r="CR361" s="602" t="str">
        <f>IF(CR364=FALSE,"N/A",'Unit Data from Audit Worksheet'!$E$249)</f>
        <v>N/A</v>
      </c>
      <c r="CS361" s="602" t="str">
        <f>IF(CS364=FALSE,"N/A",'Unit Data from Audit Worksheet'!$E$249)</f>
        <v>N/A</v>
      </c>
      <c r="CT361" s="602" t="str">
        <f>IF(CT364=FALSE,"N/A",'Unit Data from Audit Worksheet'!$E$249)</f>
        <v>N/A</v>
      </c>
      <c r="CU361" s="602" t="str">
        <f>IF(CU364=FALSE,"N/A",'Unit Data from Audit Worksheet'!$E$249)</f>
        <v>N/A</v>
      </c>
      <c r="CV361" s="602" t="str">
        <f>IF(CV364=FALSE,"N/A",'Unit Data from Audit Worksheet'!$E$249)</f>
        <v>N/A</v>
      </c>
      <c r="CW361" s="602" t="str">
        <f>IF(CW364=FALSE,"N/A",'Unit Data from Audit Worksheet'!$E$249)</f>
        <v>N/A</v>
      </c>
      <c r="CX361" s="602" t="str">
        <f>IF(CX364=FALSE,"N/A",'Unit Data from Audit Worksheet'!$E$249)</f>
        <v>N/A</v>
      </c>
      <c r="CY361" s="602" t="str">
        <f>IF(CY364=FALSE,"N/A",'Unit Data from Audit Worksheet'!$E$249)</f>
        <v>N/A</v>
      </c>
    </row>
    <row r="362" spans="1:103" x14ac:dyDescent="0.3">
      <c r="B362" s="176"/>
      <c r="C362" s="176"/>
      <c r="D362" s="602"/>
      <c r="E362" s="602"/>
      <c r="F362" s="602"/>
      <c r="G362" s="602"/>
      <c r="H362" s="602"/>
      <c r="I362" s="602"/>
      <c r="J362" s="602"/>
      <c r="K362" s="602"/>
      <c r="L362" s="602"/>
      <c r="M362" s="602"/>
      <c r="N362" s="602"/>
      <c r="O362" s="602"/>
      <c r="P362" s="602"/>
      <c r="Q362" s="602"/>
      <c r="R362" s="602"/>
      <c r="S362" s="602"/>
      <c r="T362" s="602"/>
      <c r="U362" s="602"/>
      <c r="V362" s="602"/>
      <c r="W362" s="602"/>
      <c r="X362" s="602"/>
      <c r="Y362" s="602"/>
      <c r="Z362" s="602"/>
      <c r="AA362" s="602"/>
      <c r="AB362" s="602"/>
      <c r="AC362" s="602"/>
      <c r="AD362" s="602"/>
      <c r="AE362" s="602"/>
      <c r="AF362" s="602"/>
      <c r="AG362" s="602"/>
      <c r="AH362" s="602"/>
      <c r="AI362" s="602"/>
      <c r="AJ362" s="602"/>
      <c r="AK362" s="602"/>
      <c r="AL362" s="602"/>
      <c r="AM362" s="602"/>
      <c r="AN362" s="602"/>
      <c r="AO362" s="602"/>
      <c r="AP362" s="602"/>
      <c r="AQ362" s="602"/>
      <c r="AR362" s="602"/>
      <c r="AS362" s="602"/>
      <c r="AT362" s="602"/>
      <c r="AU362" s="602"/>
      <c r="AV362" s="602"/>
      <c r="AW362" s="602"/>
      <c r="AX362" s="602"/>
      <c r="AY362" s="602"/>
      <c r="AZ362" s="602"/>
      <c r="BA362" s="602"/>
      <c r="BB362" s="602"/>
      <c r="BC362" s="602"/>
      <c r="BD362" s="602"/>
      <c r="BE362" s="602"/>
      <c r="BF362" s="602"/>
      <c r="BG362" s="602"/>
      <c r="BH362" s="602"/>
      <c r="BI362" s="602"/>
      <c r="BJ362" s="602"/>
      <c r="BK362" s="602"/>
      <c r="BL362" s="602"/>
      <c r="BM362" s="602"/>
      <c r="BN362" s="602"/>
      <c r="BO362" s="602"/>
      <c r="BP362" s="602"/>
      <c r="BQ362" s="602"/>
      <c r="BR362" s="602"/>
      <c r="BS362" s="602"/>
      <c r="BT362" s="602"/>
      <c r="BU362" s="602"/>
      <c r="BV362" s="602"/>
      <c r="BW362" s="602"/>
      <c r="BX362" s="602"/>
      <c r="BY362" s="602"/>
      <c r="BZ362" s="602"/>
      <c r="CA362" s="602"/>
      <c r="CB362" s="602"/>
      <c r="CC362" s="602"/>
      <c r="CD362" s="602"/>
      <c r="CE362" s="602"/>
      <c r="CF362" s="602"/>
      <c r="CG362" s="602"/>
      <c r="CH362" s="602"/>
      <c r="CI362" s="602"/>
      <c r="CJ362" s="602"/>
      <c r="CK362" s="602"/>
      <c r="CL362" s="602"/>
      <c r="CM362" s="602"/>
      <c r="CN362" s="602"/>
      <c r="CO362" s="602"/>
      <c r="CP362" s="602"/>
      <c r="CQ362" s="602"/>
      <c r="CR362" s="602"/>
      <c r="CS362" s="602"/>
      <c r="CT362" s="602"/>
      <c r="CU362" s="602"/>
      <c r="CV362" s="602"/>
      <c r="CW362" s="602"/>
      <c r="CX362" s="602"/>
      <c r="CY362" s="602"/>
    </row>
    <row r="363" spans="1:103" x14ac:dyDescent="0.3">
      <c r="B363" s="176"/>
      <c r="C363" s="176"/>
      <c r="D363" s="602" t="str">
        <f>IF(D364=FALSE,"N/A",D359-D361)</f>
        <v>N/A</v>
      </c>
      <c r="E363" s="602" t="str">
        <f t="shared" ref="E363:G363" si="70">IF(E364=FALSE,"N/A",E359-E361)</f>
        <v>N/A</v>
      </c>
      <c r="F363" s="602" t="str">
        <f t="shared" si="70"/>
        <v>N/A</v>
      </c>
      <c r="G363" s="602" t="str">
        <f t="shared" si="70"/>
        <v>N/A</v>
      </c>
      <c r="H363" s="602" t="str">
        <f t="shared" ref="H363" si="71">IF(H364=FALSE,"N/A",H359-H361)</f>
        <v>N/A</v>
      </c>
      <c r="I363" s="602" t="str">
        <f t="shared" ref="I363" si="72">IF(I364=FALSE,"N/A",I359-I361)</f>
        <v>N/A</v>
      </c>
      <c r="J363" s="602" t="str">
        <f t="shared" ref="J363" si="73">IF(J364=FALSE,"N/A",J359-J361)</f>
        <v>N/A</v>
      </c>
      <c r="K363" s="602" t="str">
        <f t="shared" ref="K363" si="74">IF(K364=FALSE,"N/A",K359-K361)</f>
        <v>N/A</v>
      </c>
      <c r="L363" s="602" t="str">
        <f t="shared" ref="L363" si="75">IF(L364=FALSE,"N/A",L359-L361)</f>
        <v>N/A</v>
      </c>
      <c r="M363" s="602" t="str">
        <f t="shared" ref="M363" si="76">IF(M364=FALSE,"N/A",M359-M361)</f>
        <v>N/A</v>
      </c>
      <c r="N363" s="602" t="str">
        <f t="shared" ref="N363" si="77">IF(N364=FALSE,"N/A",N359-N361)</f>
        <v>N/A</v>
      </c>
      <c r="O363" s="602" t="str">
        <f t="shared" ref="O363" si="78">IF(O364=FALSE,"N/A",O359-O361)</f>
        <v>N/A</v>
      </c>
      <c r="P363" s="602" t="str">
        <f t="shared" ref="P363" si="79">IF(P364=FALSE,"N/A",P359-P361)</f>
        <v>N/A</v>
      </c>
      <c r="Q363" s="602" t="str">
        <f t="shared" ref="Q363" si="80">IF(Q364=FALSE,"N/A",Q359-Q361)</f>
        <v>N/A</v>
      </c>
      <c r="R363" s="602" t="str">
        <f t="shared" ref="R363" si="81">IF(R364=FALSE,"N/A",R359-R361)</f>
        <v>N/A</v>
      </c>
      <c r="S363" s="602" t="str">
        <f t="shared" ref="S363" si="82">IF(S364=FALSE,"N/A",S359-S361)</f>
        <v>N/A</v>
      </c>
      <c r="T363" s="602" t="str">
        <f t="shared" ref="T363" si="83">IF(T364=FALSE,"N/A",T359-T361)</f>
        <v>N/A</v>
      </c>
      <c r="U363" s="602" t="str">
        <f t="shared" ref="U363" si="84">IF(U364=FALSE,"N/A",U359-U361)</f>
        <v>N/A</v>
      </c>
      <c r="V363" s="602" t="str">
        <f t="shared" ref="V363" si="85">IF(V364=FALSE,"N/A",V359-V361)</f>
        <v>N/A</v>
      </c>
      <c r="W363" s="602" t="str">
        <f t="shared" ref="W363" si="86">IF(W364=FALSE,"N/A",W359-W361)</f>
        <v>N/A</v>
      </c>
      <c r="X363" s="602" t="str">
        <f t="shared" ref="X363" si="87">IF(X364=FALSE,"N/A",X359-X361)</f>
        <v>N/A</v>
      </c>
      <c r="Y363" s="602" t="str">
        <f t="shared" ref="Y363" si="88">IF(Y364=FALSE,"N/A",Y359-Y361)</f>
        <v>N/A</v>
      </c>
      <c r="Z363" s="602" t="str">
        <f t="shared" ref="Z363" si="89">IF(Z364=FALSE,"N/A",Z359-Z361)</f>
        <v>N/A</v>
      </c>
      <c r="AA363" s="602" t="str">
        <f t="shared" ref="AA363" si="90">IF(AA364=FALSE,"N/A",AA359-AA361)</f>
        <v>N/A</v>
      </c>
      <c r="AB363" s="602" t="str">
        <f t="shared" ref="AB363" si="91">IF(AB364=FALSE,"N/A",AB359-AB361)</f>
        <v>N/A</v>
      </c>
      <c r="AC363" s="602" t="str">
        <f t="shared" ref="AC363" si="92">IF(AC364=FALSE,"N/A",AC359-AC361)</f>
        <v>N/A</v>
      </c>
      <c r="AD363" s="602" t="str">
        <f t="shared" ref="AD363" si="93">IF(AD364=FALSE,"N/A",AD359-AD361)</f>
        <v>N/A</v>
      </c>
      <c r="AE363" s="602" t="str">
        <f t="shared" ref="AE363" si="94">IF(AE364=FALSE,"N/A",AE359-AE361)</f>
        <v>N/A</v>
      </c>
      <c r="AF363" s="602" t="str">
        <f t="shared" ref="AF363" si="95">IF(AF364=FALSE,"N/A",AF359-AF361)</f>
        <v>N/A</v>
      </c>
      <c r="AG363" s="602" t="str">
        <f t="shared" ref="AG363" si="96">IF(AG364=FALSE,"N/A",AG359-AG361)</f>
        <v>N/A</v>
      </c>
      <c r="AH363" s="602" t="str">
        <f t="shared" ref="AH363" si="97">IF(AH364=FALSE,"N/A",AH359-AH361)</f>
        <v>N/A</v>
      </c>
      <c r="AI363" s="602" t="str">
        <f t="shared" ref="AI363" si="98">IF(AI364=FALSE,"N/A",AI359-AI361)</f>
        <v>N/A</v>
      </c>
      <c r="AJ363" s="602" t="str">
        <f t="shared" ref="AJ363" si="99">IF(AJ364=FALSE,"N/A",AJ359-AJ361)</f>
        <v>N/A</v>
      </c>
      <c r="AK363" s="602" t="str">
        <f t="shared" ref="AK363" si="100">IF(AK364=FALSE,"N/A",AK359-AK361)</f>
        <v>N/A</v>
      </c>
      <c r="AL363" s="602" t="str">
        <f t="shared" ref="AL363" si="101">IF(AL364=FALSE,"N/A",AL359-AL361)</f>
        <v>N/A</v>
      </c>
      <c r="AM363" s="602" t="str">
        <f t="shared" ref="AM363" si="102">IF(AM364=FALSE,"N/A",AM359-AM361)</f>
        <v>N/A</v>
      </c>
      <c r="AN363" s="602" t="str">
        <f t="shared" ref="AN363" si="103">IF(AN364=FALSE,"N/A",AN359-AN361)</f>
        <v>N/A</v>
      </c>
      <c r="AO363" s="602" t="str">
        <f t="shared" ref="AO363" si="104">IF(AO364=FALSE,"N/A",AO359-AO361)</f>
        <v>N/A</v>
      </c>
      <c r="AP363" s="602" t="str">
        <f t="shared" ref="AP363" si="105">IF(AP364=FALSE,"N/A",AP359-AP361)</f>
        <v>N/A</v>
      </c>
      <c r="AQ363" s="602" t="str">
        <f t="shared" ref="AQ363" si="106">IF(AQ364=FALSE,"N/A",AQ359-AQ361)</f>
        <v>N/A</v>
      </c>
      <c r="AR363" s="602" t="str">
        <f t="shared" ref="AR363" si="107">IF(AR364=FALSE,"N/A",AR359-AR361)</f>
        <v>N/A</v>
      </c>
      <c r="AS363" s="602" t="str">
        <f t="shared" ref="AS363" si="108">IF(AS364=FALSE,"N/A",AS359-AS361)</f>
        <v>N/A</v>
      </c>
      <c r="AT363" s="602" t="str">
        <f t="shared" ref="AT363" si="109">IF(AT364=FALSE,"N/A",AT359-AT361)</f>
        <v>N/A</v>
      </c>
      <c r="AU363" s="602" t="str">
        <f t="shared" ref="AU363" si="110">IF(AU364=FALSE,"N/A",AU359-AU361)</f>
        <v>N/A</v>
      </c>
      <c r="AV363" s="602" t="str">
        <f t="shared" ref="AV363" si="111">IF(AV364=FALSE,"N/A",AV359-AV361)</f>
        <v>N/A</v>
      </c>
      <c r="AW363" s="602" t="str">
        <f t="shared" ref="AW363" si="112">IF(AW364=FALSE,"N/A",AW359-AW361)</f>
        <v>N/A</v>
      </c>
      <c r="AX363" s="602" t="str">
        <f t="shared" ref="AX363" si="113">IF(AX364=FALSE,"N/A",AX359-AX361)</f>
        <v>N/A</v>
      </c>
      <c r="AY363" s="602" t="str">
        <f t="shared" ref="AY363" si="114">IF(AY364=FALSE,"N/A",AY359-AY361)</f>
        <v>N/A</v>
      </c>
      <c r="AZ363" s="602" t="str">
        <f t="shared" ref="AZ363" si="115">IF(AZ364=FALSE,"N/A",AZ359-AZ361)</f>
        <v>N/A</v>
      </c>
      <c r="BA363" s="602" t="str">
        <f t="shared" ref="BA363" si="116">IF(BA364=FALSE,"N/A",BA359-BA361)</f>
        <v>N/A</v>
      </c>
      <c r="BB363" s="602" t="str">
        <f t="shared" ref="BB363" si="117">IF(BB364=FALSE,"N/A",BB359-BB361)</f>
        <v>N/A</v>
      </c>
      <c r="BC363" s="602" t="str">
        <f t="shared" ref="BC363" si="118">IF(BC364=FALSE,"N/A",BC359-BC361)</f>
        <v>N/A</v>
      </c>
      <c r="BD363" s="602" t="str">
        <f t="shared" ref="BD363" si="119">IF(BD364=FALSE,"N/A",BD359-BD361)</f>
        <v>N/A</v>
      </c>
      <c r="BE363" s="602" t="str">
        <f t="shared" ref="BE363" si="120">IF(BE364=FALSE,"N/A",BE359-BE361)</f>
        <v>N/A</v>
      </c>
      <c r="BF363" s="602" t="str">
        <f t="shared" ref="BF363" si="121">IF(BF364=FALSE,"N/A",BF359-BF361)</f>
        <v>N/A</v>
      </c>
      <c r="BG363" s="602" t="str">
        <f t="shared" ref="BG363" si="122">IF(BG364=FALSE,"N/A",BG359-BG361)</f>
        <v>N/A</v>
      </c>
      <c r="BH363" s="602" t="str">
        <f t="shared" ref="BH363" si="123">IF(BH364=FALSE,"N/A",BH359-BH361)</f>
        <v>N/A</v>
      </c>
      <c r="BI363" s="602" t="str">
        <f t="shared" ref="BI363" si="124">IF(BI364=FALSE,"N/A",BI359-BI361)</f>
        <v>N/A</v>
      </c>
      <c r="BJ363" s="602" t="str">
        <f t="shared" ref="BJ363" si="125">IF(BJ364=FALSE,"N/A",BJ359-BJ361)</f>
        <v>N/A</v>
      </c>
      <c r="BK363" s="602" t="str">
        <f t="shared" ref="BK363" si="126">IF(BK364=FALSE,"N/A",BK359-BK361)</f>
        <v>N/A</v>
      </c>
      <c r="BL363" s="602" t="str">
        <f t="shared" ref="BL363" si="127">IF(BL364=FALSE,"N/A",BL359-BL361)</f>
        <v>N/A</v>
      </c>
      <c r="BM363" s="602" t="str">
        <f t="shared" ref="BM363" si="128">IF(BM364=FALSE,"N/A",BM359-BM361)</f>
        <v>N/A</v>
      </c>
      <c r="BN363" s="602" t="str">
        <f t="shared" ref="BN363" si="129">IF(BN364=FALSE,"N/A",BN359-BN361)</f>
        <v>N/A</v>
      </c>
      <c r="BO363" s="602" t="str">
        <f t="shared" ref="BO363" si="130">IF(BO364=FALSE,"N/A",BO359-BO361)</f>
        <v>N/A</v>
      </c>
      <c r="BP363" s="602" t="str">
        <f t="shared" ref="BP363" si="131">IF(BP364=FALSE,"N/A",BP359-BP361)</f>
        <v>N/A</v>
      </c>
      <c r="BQ363" s="602" t="str">
        <f t="shared" ref="BQ363" si="132">IF(BQ364=FALSE,"N/A",BQ359-BQ361)</f>
        <v>N/A</v>
      </c>
      <c r="BR363" s="602" t="str">
        <f t="shared" ref="BR363" si="133">IF(BR364=FALSE,"N/A",BR359-BR361)</f>
        <v>N/A</v>
      </c>
      <c r="BS363" s="602" t="str">
        <f t="shared" ref="BS363" si="134">IF(BS364=FALSE,"N/A",BS359-BS361)</f>
        <v>N/A</v>
      </c>
      <c r="BT363" s="602" t="str">
        <f t="shared" ref="BT363" si="135">IF(BT364=FALSE,"N/A",BT359-BT361)</f>
        <v>N/A</v>
      </c>
      <c r="BU363" s="602" t="str">
        <f t="shared" ref="BU363" si="136">IF(BU364=FALSE,"N/A",BU359-BU361)</f>
        <v>N/A</v>
      </c>
      <c r="BV363" s="602" t="str">
        <f t="shared" ref="BV363" si="137">IF(BV364=FALSE,"N/A",BV359-BV361)</f>
        <v>N/A</v>
      </c>
      <c r="BW363" s="602" t="str">
        <f t="shared" ref="BW363" si="138">IF(BW364=FALSE,"N/A",BW359-BW361)</f>
        <v>N/A</v>
      </c>
      <c r="BX363" s="602" t="str">
        <f t="shared" ref="BX363" si="139">IF(BX364=FALSE,"N/A",BX359-BX361)</f>
        <v>N/A</v>
      </c>
      <c r="BY363" s="602" t="str">
        <f t="shared" ref="BY363" si="140">IF(BY364=FALSE,"N/A",BY359-BY361)</f>
        <v>N/A</v>
      </c>
      <c r="BZ363" s="602" t="str">
        <f t="shared" ref="BZ363" si="141">IF(BZ364=FALSE,"N/A",BZ359-BZ361)</f>
        <v>N/A</v>
      </c>
      <c r="CA363" s="602" t="str">
        <f t="shared" ref="CA363" si="142">IF(CA364=FALSE,"N/A",CA359-CA361)</f>
        <v>N/A</v>
      </c>
      <c r="CB363" s="602" t="str">
        <f t="shared" ref="CB363" si="143">IF(CB364=FALSE,"N/A",CB359-CB361)</f>
        <v>N/A</v>
      </c>
      <c r="CC363" s="602" t="str">
        <f t="shared" ref="CC363" si="144">IF(CC364=FALSE,"N/A",CC359-CC361)</f>
        <v>N/A</v>
      </c>
      <c r="CD363" s="602" t="str">
        <f t="shared" ref="CD363" si="145">IF(CD364=FALSE,"N/A",CD359-CD361)</f>
        <v>N/A</v>
      </c>
      <c r="CE363" s="602" t="str">
        <f t="shared" ref="CE363" si="146">IF(CE364=FALSE,"N/A",CE359-CE361)</f>
        <v>N/A</v>
      </c>
      <c r="CF363" s="602" t="str">
        <f t="shared" ref="CF363" si="147">IF(CF364=FALSE,"N/A",CF359-CF361)</f>
        <v>N/A</v>
      </c>
      <c r="CG363" s="602" t="str">
        <f t="shared" ref="CG363" si="148">IF(CG364=FALSE,"N/A",CG359-CG361)</f>
        <v>N/A</v>
      </c>
      <c r="CH363" s="602" t="str">
        <f t="shared" ref="CH363" si="149">IF(CH364=FALSE,"N/A",CH359-CH361)</f>
        <v>N/A</v>
      </c>
      <c r="CI363" s="602" t="str">
        <f t="shared" ref="CI363" si="150">IF(CI364=FALSE,"N/A",CI359-CI361)</f>
        <v>N/A</v>
      </c>
      <c r="CJ363" s="602" t="str">
        <f t="shared" ref="CJ363" si="151">IF(CJ364=FALSE,"N/A",CJ359-CJ361)</f>
        <v>N/A</v>
      </c>
      <c r="CK363" s="602" t="str">
        <f t="shared" ref="CK363" si="152">IF(CK364=FALSE,"N/A",CK359-CK361)</f>
        <v>N/A</v>
      </c>
      <c r="CL363" s="602" t="str">
        <f t="shared" ref="CL363" si="153">IF(CL364=FALSE,"N/A",CL359-CL361)</f>
        <v>N/A</v>
      </c>
      <c r="CM363" s="602" t="str">
        <f t="shared" ref="CM363" si="154">IF(CM364=FALSE,"N/A",CM359-CM361)</f>
        <v>N/A</v>
      </c>
      <c r="CN363" s="602" t="str">
        <f t="shared" ref="CN363" si="155">IF(CN364=FALSE,"N/A",CN359-CN361)</f>
        <v>N/A</v>
      </c>
      <c r="CO363" s="602" t="str">
        <f t="shared" ref="CO363" si="156">IF(CO364=FALSE,"N/A",CO359-CO361)</f>
        <v>N/A</v>
      </c>
      <c r="CP363" s="602" t="str">
        <f t="shared" ref="CP363" si="157">IF(CP364=FALSE,"N/A",CP359-CP361)</f>
        <v>N/A</v>
      </c>
      <c r="CQ363" s="602" t="str">
        <f t="shared" ref="CQ363" si="158">IF(CQ364=FALSE,"N/A",CQ359-CQ361)</f>
        <v>N/A</v>
      </c>
      <c r="CR363" s="602" t="str">
        <f t="shared" ref="CR363" si="159">IF(CR364=FALSE,"N/A",CR359-CR361)</f>
        <v>N/A</v>
      </c>
      <c r="CS363" s="602" t="str">
        <f t="shared" ref="CS363" si="160">IF(CS364=FALSE,"N/A",CS359-CS361)</f>
        <v>N/A</v>
      </c>
      <c r="CT363" s="602" t="str">
        <f t="shared" ref="CT363" si="161">IF(CT364=FALSE,"N/A",CT359-CT361)</f>
        <v>N/A</v>
      </c>
      <c r="CU363" s="602" t="str">
        <f t="shared" ref="CU363" si="162">IF(CU364=FALSE,"N/A",CU359-CU361)</f>
        <v>N/A</v>
      </c>
      <c r="CV363" s="602" t="str">
        <f t="shared" ref="CV363" si="163">IF(CV364=FALSE,"N/A",CV359-CV361)</f>
        <v>N/A</v>
      </c>
      <c r="CW363" s="602" t="str">
        <f t="shared" ref="CW363" si="164">IF(CW364=FALSE,"N/A",CW359-CW361)</f>
        <v>N/A</v>
      </c>
      <c r="CX363" s="602" t="str">
        <f t="shared" ref="CX363" si="165">IF(CX364=FALSE,"N/A",CX359-CX361)</f>
        <v>N/A</v>
      </c>
      <c r="CY363" s="602" t="str">
        <f t="shared" ref="CY363" si="166">IF(CY364=FALSE,"N/A",CY359-CY361)</f>
        <v>N/A</v>
      </c>
    </row>
    <row r="364" spans="1:103" x14ac:dyDescent="0.3">
      <c r="D364" t="b">
        <f>'Unit Data from Audit Worksheet'!$D$2='PY1 Data(H)'!D365</f>
        <v>0</v>
      </c>
      <c r="E364" s="176" t="b">
        <f>'Unit Data from Audit Worksheet'!$D$2='PY1 Data(H)'!E365</f>
        <v>0</v>
      </c>
      <c r="F364" s="176" t="b">
        <f>'Unit Data from Audit Worksheet'!$D$2='PY1 Data(H)'!F365</f>
        <v>0</v>
      </c>
      <c r="G364" s="176" t="b">
        <f>'Unit Data from Audit Worksheet'!$D$2='PY1 Data(H)'!G365</f>
        <v>0</v>
      </c>
      <c r="H364" s="176" t="b">
        <f>'Unit Data from Audit Worksheet'!$D$2='PY1 Data(H)'!H365</f>
        <v>0</v>
      </c>
      <c r="I364" s="176" t="b">
        <f>'Unit Data from Audit Worksheet'!$D$2='PY1 Data(H)'!I365</f>
        <v>0</v>
      </c>
      <c r="J364" s="176" t="b">
        <f>'Unit Data from Audit Worksheet'!$D$2='PY1 Data(H)'!J365</f>
        <v>0</v>
      </c>
      <c r="K364" s="176" t="b">
        <f>'Unit Data from Audit Worksheet'!$D$2='PY1 Data(H)'!K365</f>
        <v>0</v>
      </c>
      <c r="L364" s="176" t="b">
        <f>'Unit Data from Audit Worksheet'!$D$2='PY1 Data(H)'!L365</f>
        <v>0</v>
      </c>
      <c r="M364" s="176" t="b">
        <f>'Unit Data from Audit Worksheet'!$D$2='PY1 Data(H)'!M365</f>
        <v>0</v>
      </c>
      <c r="N364" s="176" t="b">
        <f>'Unit Data from Audit Worksheet'!$D$2='PY1 Data(H)'!N365</f>
        <v>0</v>
      </c>
      <c r="O364" s="176" t="b">
        <f>'Unit Data from Audit Worksheet'!$D$2='PY1 Data(H)'!O365</f>
        <v>0</v>
      </c>
      <c r="P364" s="176" t="b">
        <f>'Unit Data from Audit Worksheet'!$D$2='PY1 Data(H)'!P365</f>
        <v>0</v>
      </c>
      <c r="Q364" s="176" t="b">
        <f>'Unit Data from Audit Worksheet'!$D$2='PY1 Data(H)'!Q365</f>
        <v>0</v>
      </c>
      <c r="R364" s="176" t="b">
        <f>'Unit Data from Audit Worksheet'!$D$2='PY1 Data(H)'!R365</f>
        <v>0</v>
      </c>
      <c r="S364" s="176" t="b">
        <f>'Unit Data from Audit Worksheet'!$D$2='PY1 Data(H)'!S365</f>
        <v>0</v>
      </c>
      <c r="T364" s="176" t="b">
        <f>'Unit Data from Audit Worksheet'!$D$2='PY1 Data(H)'!T365</f>
        <v>0</v>
      </c>
      <c r="U364" s="176" t="b">
        <f>'Unit Data from Audit Worksheet'!$D$2='PY1 Data(H)'!U365</f>
        <v>0</v>
      </c>
      <c r="V364" s="176" t="b">
        <f>'Unit Data from Audit Worksheet'!$D$2='PY1 Data(H)'!V365</f>
        <v>0</v>
      </c>
      <c r="W364" s="176" t="b">
        <f>'Unit Data from Audit Worksheet'!$D$2='PY1 Data(H)'!W365</f>
        <v>0</v>
      </c>
      <c r="X364" s="176" t="b">
        <f>'Unit Data from Audit Worksheet'!$D$2='PY1 Data(H)'!X365</f>
        <v>0</v>
      </c>
      <c r="Y364" s="176" t="b">
        <f>'Unit Data from Audit Worksheet'!$D$2='PY1 Data(H)'!Y365</f>
        <v>0</v>
      </c>
      <c r="Z364" s="176" t="b">
        <f>'Unit Data from Audit Worksheet'!$D$2='PY1 Data(H)'!Z365</f>
        <v>0</v>
      </c>
      <c r="AA364" s="176" t="b">
        <f>'Unit Data from Audit Worksheet'!$D$2='PY1 Data(H)'!AA365</f>
        <v>0</v>
      </c>
      <c r="AB364" s="176" t="b">
        <f>'Unit Data from Audit Worksheet'!$D$2='PY1 Data(H)'!AB365</f>
        <v>0</v>
      </c>
      <c r="AC364" s="176" t="b">
        <f>'Unit Data from Audit Worksheet'!$D$2='PY1 Data(H)'!AC365</f>
        <v>0</v>
      </c>
      <c r="AD364" s="176" t="b">
        <f>'Unit Data from Audit Worksheet'!$D$2='PY1 Data(H)'!AD365</f>
        <v>0</v>
      </c>
      <c r="AE364" s="176" t="b">
        <f>'Unit Data from Audit Worksheet'!$D$2='PY1 Data(H)'!AE365</f>
        <v>0</v>
      </c>
      <c r="AF364" s="176" t="b">
        <f>'Unit Data from Audit Worksheet'!$D$2='PY1 Data(H)'!AF365</f>
        <v>0</v>
      </c>
      <c r="AG364" s="176" t="b">
        <f>'Unit Data from Audit Worksheet'!$D$2='PY1 Data(H)'!AG365</f>
        <v>0</v>
      </c>
      <c r="AH364" s="176" t="b">
        <f>'Unit Data from Audit Worksheet'!$D$2='PY1 Data(H)'!AH365</f>
        <v>0</v>
      </c>
      <c r="AI364" s="176" t="b">
        <f>'Unit Data from Audit Worksheet'!$D$2='PY1 Data(H)'!AI365</f>
        <v>0</v>
      </c>
      <c r="AJ364" s="176" t="b">
        <f>'Unit Data from Audit Worksheet'!$D$2='PY1 Data(H)'!AJ365</f>
        <v>0</v>
      </c>
      <c r="AK364" s="176" t="b">
        <f>'Unit Data from Audit Worksheet'!$D$2='PY1 Data(H)'!AK365</f>
        <v>0</v>
      </c>
      <c r="AL364" s="176" t="b">
        <f>'Unit Data from Audit Worksheet'!$D$2='PY1 Data(H)'!AL365</f>
        <v>0</v>
      </c>
      <c r="AM364" s="176" t="b">
        <f>'Unit Data from Audit Worksheet'!$D$2='PY1 Data(H)'!AM365</f>
        <v>0</v>
      </c>
      <c r="AN364" s="176" t="b">
        <f>'Unit Data from Audit Worksheet'!$D$2='PY1 Data(H)'!AN365</f>
        <v>0</v>
      </c>
      <c r="AO364" s="176" t="b">
        <f>'Unit Data from Audit Worksheet'!$D$2='PY1 Data(H)'!AO365</f>
        <v>0</v>
      </c>
      <c r="AP364" s="176" t="b">
        <f>'Unit Data from Audit Worksheet'!$D$2='PY1 Data(H)'!AP365</f>
        <v>0</v>
      </c>
      <c r="AQ364" s="176" t="b">
        <f>'Unit Data from Audit Worksheet'!$D$2='PY1 Data(H)'!AQ365</f>
        <v>0</v>
      </c>
      <c r="AR364" s="176" t="b">
        <f>'Unit Data from Audit Worksheet'!$D$2='PY1 Data(H)'!AR365</f>
        <v>0</v>
      </c>
      <c r="AS364" s="176" t="b">
        <f>'Unit Data from Audit Worksheet'!$D$2='PY1 Data(H)'!AS365</f>
        <v>0</v>
      </c>
      <c r="AT364" s="176" t="b">
        <f>'Unit Data from Audit Worksheet'!$D$2='PY1 Data(H)'!AT365</f>
        <v>0</v>
      </c>
      <c r="AU364" s="176" t="b">
        <f>'Unit Data from Audit Worksheet'!$D$2='PY1 Data(H)'!AU365</f>
        <v>0</v>
      </c>
      <c r="AV364" s="176" t="b">
        <f>'Unit Data from Audit Worksheet'!$D$2='PY1 Data(H)'!AV365</f>
        <v>0</v>
      </c>
      <c r="AW364" s="176" t="b">
        <f>'Unit Data from Audit Worksheet'!$D$2='PY1 Data(H)'!AW365</f>
        <v>0</v>
      </c>
      <c r="AX364" s="176" t="b">
        <f>'Unit Data from Audit Worksheet'!$D$2='PY1 Data(H)'!AX365</f>
        <v>0</v>
      </c>
      <c r="AY364" s="176" t="b">
        <f>'Unit Data from Audit Worksheet'!$D$2='PY1 Data(H)'!AY365</f>
        <v>0</v>
      </c>
      <c r="AZ364" s="176" t="b">
        <f>'Unit Data from Audit Worksheet'!$D$2='PY1 Data(H)'!AZ365</f>
        <v>0</v>
      </c>
      <c r="BA364" s="176" t="b">
        <f>'Unit Data from Audit Worksheet'!$D$2='PY1 Data(H)'!BA365</f>
        <v>0</v>
      </c>
      <c r="BB364" s="176" t="b">
        <f>'Unit Data from Audit Worksheet'!$D$2='PY1 Data(H)'!BB365</f>
        <v>0</v>
      </c>
      <c r="BC364" s="176" t="b">
        <f>'Unit Data from Audit Worksheet'!$D$2='PY1 Data(H)'!BC365</f>
        <v>0</v>
      </c>
      <c r="BD364" s="176" t="b">
        <f>'Unit Data from Audit Worksheet'!$D$2='PY1 Data(H)'!BD365</f>
        <v>0</v>
      </c>
      <c r="BE364" s="176" t="b">
        <f>'Unit Data from Audit Worksheet'!$D$2='PY1 Data(H)'!BE365</f>
        <v>0</v>
      </c>
      <c r="BF364" s="176" t="b">
        <f>'Unit Data from Audit Worksheet'!$D$2='PY1 Data(H)'!BF365</f>
        <v>0</v>
      </c>
      <c r="BG364" s="176" t="b">
        <f>'Unit Data from Audit Worksheet'!$D$2='PY1 Data(H)'!BG365</f>
        <v>0</v>
      </c>
      <c r="BH364" s="176" t="b">
        <f>'Unit Data from Audit Worksheet'!$D$2='PY1 Data(H)'!BH365</f>
        <v>0</v>
      </c>
      <c r="BI364" s="176" t="b">
        <f>'Unit Data from Audit Worksheet'!$D$2='PY1 Data(H)'!BI365</f>
        <v>0</v>
      </c>
      <c r="BJ364" s="176" t="b">
        <f>'Unit Data from Audit Worksheet'!$D$2='PY1 Data(H)'!BJ365</f>
        <v>0</v>
      </c>
      <c r="BK364" s="176" t="b">
        <f>'Unit Data from Audit Worksheet'!$D$2='PY1 Data(H)'!BK365</f>
        <v>0</v>
      </c>
      <c r="BL364" s="176" t="b">
        <f>'Unit Data from Audit Worksheet'!$D$2='PY1 Data(H)'!BL365</f>
        <v>0</v>
      </c>
      <c r="BM364" s="176" t="b">
        <f>'Unit Data from Audit Worksheet'!$D$2='PY1 Data(H)'!BM365</f>
        <v>0</v>
      </c>
      <c r="BN364" s="176" t="b">
        <f>'Unit Data from Audit Worksheet'!$D$2='PY1 Data(H)'!BN365</f>
        <v>0</v>
      </c>
      <c r="BO364" s="176" t="b">
        <f>'Unit Data from Audit Worksheet'!$D$2='PY1 Data(H)'!BO365</f>
        <v>0</v>
      </c>
      <c r="BP364" s="176" t="b">
        <f>'Unit Data from Audit Worksheet'!$D$2='PY1 Data(H)'!BP365</f>
        <v>0</v>
      </c>
      <c r="BQ364" s="176" t="b">
        <f>'Unit Data from Audit Worksheet'!$D$2='PY1 Data(H)'!BQ365</f>
        <v>0</v>
      </c>
      <c r="BR364" s="176" t="b">
        <f>'Unit Data from Audit Worksheet'!$D$2='PY1 Data(H)'!BR365</f>
        <v>0</v>
      </c>
      <c r="BS364" s="176" t="b">
        <f>'Unit Data from Audit Worksheet'!$D$2='PY1 Data(H)'!BS365</f>
        <v>0</v>
      </c>
      <c r="BT364" s="176" t="b">
        <f>'Unit Data from Audit Worksheet'!$D$2='PY1 Data(H)'!BT365</f>
        <v>0</v>
      </c>
      <c r="BU364" s="176" t="b">
        <f>'Unit Data from Audit Worksheet'!$D$2='PY1 Data(H)'!BU365</f>
        <v>0</v>
      </c>
      <c r="BV364" s="176" t="b">
        <f>'Unit Data from Audit Worksheet'!$D$2='PY1 Data(H)'!BV365</f>
        <v>0</v>
      </c>
      <c r="BW364" s="176" t="b">
        <f>'Unit Data from Audit Worksheet'!$D$2='PY1 Data(H)'!BW365</f>
        <v>0</v>
      </c>
      <c r="BX364" s="176" t="b">
        <f>'Unit Data from Audit Worksheet'!$D$2='PY1 Data(H)'!BX365</f>
        <v>0</v>
      </c>
      <c r="BY364" s="176" t="b">
        <f>'Unit Data from Audit Worksheet'!$D$2='PY1 Data(H)'!BY365</f>
        <v>0</v>
      </c>
      <c r="BZ364" s="176" t="b">
        <f>'Unit Data from Audit Worksheet'!$D$2='PY1 Data(H)'!BZ365</f>
        <v>0</v>
      </c>
      <c r="CA364" s="176" t="b">
        <f>'Unit Data from Audit Worksheet'!$D$2='PY1 Data(H)'!CA365</f>
        <v>0</v>
      </c>
      <c r="CB364" s="176" t="b">
        <f>'Unit Data from Audit Worksheet'!$D$2='PY1 Data(H)'!CB365</f>
        <v>0</v>
      </c>
      <c r="CC364" s="176" t="b">
        <f>'Unit Data from Audit Worksheet'!$D$2='PY1 Data(H)'!CC365</f>
        <v>0</v>
      </c>
      <c r="CD364" s="176" t="b">
        <f>'Unit Data from Audit Worksheet'!$D$2='PY1 Data(H)'!CD365</f>
        <v>0</v>
      </c>
      <c r="CE364" s="176" t="b">
        <f>'Unit Data from Audit Worksheet'!$D$2='PY1 Data(H)'!CE365</f>
        <v>0</v>
      </c>
      <c r="CF364" s="176" t="b">
        <f>'Unit Data from Audit Worksheet'!$D$2='PY1 Data(H)'!CF365</f>
        <v>0</v>
      </c>
      <c r="CG364" s="176" t="b">
        <f>'Unit Data from Audit Worksheet'!$D$2='PY1 Data(H)'!CG365</f>
        <v>0</v>
      </c>
      <c r="CH364" s="176" t="b">
        <f>'Unit Data from Audit Worksheet'!$D$2='PY1 Data(H)'!CH365</f>
        <v>0</v>
      </c>
      <c r="CI364" s="176" t="b">
        <f>'Unit Data from Audit Worksheet'!$D$2='PY1 Data(H)'!CI365</f>
        <v>0</v>
      </c>
      <c r="CJ364" s="176" t="b">
        <f>'Unit Data from Audit Worksheet'!$D$2='PY1 Data(H)'!CJ365</f>
        <v>0</v>
      </c>
      <c r="CK364" s="176" t="b">
        <f>'Unit Data from Audit Worksheet'!$D$2='PY1 Data(H)'!CK365</f>
        <v>0</v>
      </c>
      <c r="CL364" s="176" t="b">
        <f>'Unit Data from Audit Worksheet'!$D$2='PY1 Data(H)'!CL365</f>
        <v>0</v>
      </c>
      <c r="CM364" s="176" t="b">
        <f>'Unit Data from Audit Worksheet'!$D$2='PY1 Data(H)'!CM365</f>
        <v>0</v>
      </c>
      <c r="CN364" s="176" t="b">
        <f>'Unit Data from Audit Worksheet'!$D$2='PY1 Data(H)'!CN365</f>
        <v>0</v>
      </c>
      <c r="CO364" s="176" t="b">
        <f>'Unit Data from Audit Worksheet'!$D$2='PY1 Data(H)'!CO365</f>
        <v>0</v>
      </c>
      <c r="CP364" s="176" t="b">
        <f>'Unit Data from Audit Worksheet'!$D$2='PY1 Data(H)'!CP365</f>
        <v>0</v>
      </c>
      <c r="CQ364" s="176" t="b">
        <f>'Unit Data from Audit Worksheet'!$D$2='PY1 Data(H)'!CQ365</f>
        <v>0</v>
      </c>
      <c r="CR364" s="176" t="b">
        <f>'Unit Data from Audit Worksheet'!$D$2='PY1 Data(H)'!CR365</f>
        <v>0</v>
      </c>
      <c r="CS364" s="176" t="b">
        <f>'Unit Data from Audit Worksheet'!$D$2='PY1 Data(H)'!CS365</f>
        <v>0</v>
      </c>
      <c r="CT364" s="176" t="b">
        <f>'Unit Data from Audit Worksheet'!$D$2='PY1 Data(H)'!CT365</f>
        <v>0</v>
      </c>
      <c r="CU364" s="176" t="b">
        <f>'Unit Data from Audit Worksheet'!$D$2='PY1 Data(H)'!CU365</f>
        <v>0</v>
      </c>
      <c r="CV364" s="176" t="b">
        <f>'Unit Data from Audit Worksheet'!$D$2='PY1 Data(H)'!CV365</f>
        <v>0</v>
      </c>
      <c r="CW364" s="176" t="b">
        <f>'Unit Data from Audit Worksheet'!$D$2='PY1 Data(H)'!CW365</f>
        <v>0</v>
      </c>
      <c r="CX364" s="176" t="b">
        <f>'Unit Data from Audit Worksheet'!$D$2='PY1 Data(H)'!CX365</f>
        <v>0</v>
      </c>
      <c r="CY364" s="176" t="b">
        <f>'Unit Data from Audit Worksheet'!$D$2='PY1 Data(H)'!CY365</f>
        <v>0</v>
      </c>
    </row>
    <row r="365" spans="1:103" x14ac:dyDescent="0.3">
      <c r="D365" t="str">
        <f>D1</f>
        <v>Alamance County</v>
      </c>
      <c r="E365" s="176" t="str">
        <f t="shared" ref="E365:BP365" si="167">E1</f>
        <v>Alexander County</v>
      </c>
      <c r="F365" s="176" t="str">
        <f t="shared" si="167"/>
        <v>Alleghany County</v>
      </c>
      <c r="G365" s="176" t="str">
        <f t="shared" si="167"/>
        <v>Anson County</v>
      </c>
      <c r="H365" s="176" t="str">
        <f t="shared" si="167"/>
        <v>Ashe County</v>
      </c>
      <c r="I365" s="176" t="str">
        <f t="shared" si="167"/>
        <v>Avery County</v>
      </c>
      <c r="J365" s="176" t="str">
        <f t="shared" si="167"/>
        <v>Beaufort County</v>
      </c>
      <c r="K365" s="176" t="str">
        <f t="shared" si="167"/>
        <v>Bertie County</v>
      </c>
      <c r="L365" s="176" t="str">
        <f t="shared" si="167"/>
        <v>Bladen County</v>
      </c>
      <c r="M365" s="176" t="str">
        <f t="shared" si="167"/>
        <v>Brunswick County</v>
      </c>
      <c r="N365" s="176" t="str">
        <f t="shared" si="167"/>
        <v>Buncombe County</v>
      </c>
      <c r="O365" s="176" t="str">
        <f t="shared" si="167"/>
        <v>Burke County</v>
      </c>
      <c r="P365" s="176" t="str">
        <f t="shared" si="167"/>
        <v>Cabarrus County</v>
      </c>
      <c r="Q365" s="176" t="str">
        <f t="shared" si="167"/>
        <v>Caldwell County</v>
      </c>
      <c r="R365" s="176" t="str">
        <f t="shared" si="167"/>
        <v>Camden County</v>
      </c>
      <c r="S365" s="176" t="str">
        <f t="shared" si="167"/>
        <v>Carteret County</v>
      </c>
      <c r="T365" s="176" t="str">
        <f t="shared" si="167"/>
        <v>Caswell County</v>
      </c>
      <c r="U365" s="176" t="str">
        <f t="shared" si="167"/>
        <v>Catawba County</v>
      </c>
      <c r="V365" s="176" t="str">
        <f t="shared" si="167"/>
        <v>Chatham County</v>
      </c>
      <c r="W365" s="176" t="str">
        <f t="shared" si="167"/>
        <v>Cherokee County</v>
      </c>
      <c r="X365" s="176" t="str">
        <f t="shared" si="167"/>
        <v>Chowan County</v>
      </c>
      <c r="Y365" s="176" t="str">
        <f t="shared" si="167"/>
        <v>Clay County</v>
      </c>
      <c r="Z365" s="176" t="str">
        <f t="shared" si="167"/>
        <v>Cleveland County</v>
      </c>
      <c r="AA365" s="176" t="str">
        <f t="shared" si="167"/>
        <v>Columbus County</v>
      </c>
      <c r="AB365" s="176" t="str">
        <f t="shared" si="167"/>
        <v>Craven County</v>
      </c>
      <c r="AC365" s="176" t="str">
        <f t="shared" si="167"/>
        <v>Cumberland County</v>
      </c>
      <c r="AD365" s="176" t="str">
        <f t="shared" si="167"/>
        <v>Currituck County</v>
      </c>
      <c r="AE365" s="176" t="str">
        <f t="shared" si="167"/>
        <v>Dare County</v>
      </c>
      <c r="AF365" s="176" t="str">
        <f t="shared" si="167"/>
        <v>Davidson County</v>
      </c>
      <c r="AG365" s="176" t="str">
        <f t="shared" si="167"/>
        <v>Davie County</v>
      </c>
      <c r="AH365" s="176" t="str">
        <f t="shared" si="167"/>
        <v>Duplin County</v>
      </c>
      <c r="AI365" s="176" t="str">
        <f t="shared" si="167"/>
        <v>Durham County</v>
      </c>
      <c r="AJ365" s="176" t="str">
        <f t="shared" si="167"/>
        <v>Edgecombe County</v>
      </c>
      <c r="AK365" s="176" t="str">
        <f t="shared" si="167"/>
        <v>Forsyth County</v>
      </c>
      <c r="AL365" s="176" t="str">
        <f t="shared" si="167"/>
        <v>Franklin County</v>
      </c>
      <c r="AM365" s="176" t="str">
        <f t="shared" si="167"/>
        <v>Gaston County</v>
      </c>
      <c r="AN365" s="176" t="str">
        <f t="shared" si="167"/>
        <v>Gates County</v>
      </c>
      <c r="AO365" s="176" t="str">
        <f t="shared" si="167"/>
        <v>Graham County</v>
      </c>
      <c r="AP365" s="176" t="str">
        <f t="shared" si="167"/>
        <v>Granville County</v>
      </c>
      <c r="AQ365" s="176" t="str">
        <f t="shared" si="167"/>
        <v>Greene County</v>
      </c>
      <c r="AR365" s="176" t="str">
        <f t="shared" si="167"/>
        <v>Guilford County</v>
      </c>
      <c r="AS365" s="176" t="str">
        <f t="shared" si="167"/>
        <v>Halifax County</v>
      </c>
      <c r="AT365" s="176" t="str">
        <f t="shared" si="167"/>
        <v>Harnett County</v>
      </c>
      <c r="AU365" s="176" t="str">
        <f t="shared" si="167"/>
        <v>Haywood County</v>
      </c>
      <c r="AV365" s="176" t="str">
        <f t="shared" si="167"/>
        <v>Henderson County</v>
      </c>
      <c r="AW365" s="176" t="str">
        <f t="shared" si="167"/>
        <v>Hertford County</v>
      </c>
      <c r="AX365" s="176" t="str">
        <f t="shared" si="167"/>
        <v>Hoke County</v>
      </c>
      <c r="AY365" s="176" t="str">
        <f t="shared" si="167"/>
        <v>Hyde County</v>
      </c>
      <c r="AZ365" s="176" t="str">
        <f t="shared" si="167"/>
        <v>Iredell County</v>
      </c>
      <c r="BA365" s="176" t="str">
        <f t="shared" si="167"/>
        <v>Jackson County</v>
      </c>
      <c r="BB365" s="176" t="str">
        <f t="shared" si="167"/>
        <v>Johnston County</v>
      </c>
      <c r="BC365" s="176" t="str">
        <f t="shared" si="167"/>
        <v>Jones County</v>
      </c>
      <c r="BD365" s="176" t="str">
        <f t="shared" si="167"/>
        <v>Lee County</v>
      </c>
      <c r="BE365" s="176" t="str">
        <f t="shared" si="167"/>
        <v>Lenoir County</v>
      </c>
      <c r="BF365" s="176" t="str">
        <f t="shared" si="167"/>
        <v>Lincoln County</v>
      </c>
      <c r="BG365" s="176" t="str">
        <f t="shared" si="167"/>
        <v>Macon County</v>
      </c>
      <c r="BH365" s="176" t="str">
        <f t="shared" si="167"/>
        <v>Madison County</v>
      </c>
      <c r="BI365" s="176" t="str">
        <f t="shared" si="167"/>
        <v>Martin County</v>
      </c>
      <c r="BJ365" s="176" t="str">
        <f t="shared" si="167"/>
        <v>McDowell County</v>
      </c>
      <c r="BK365" s="176" t="str">
        <f t="shared" si="167"/>
        <v>Mecklenburg County</v>
      </c>
      <c r="BL365" s="176" t="str">
        <f t="shared" si="167"/>
        <v>Mitchell County</v>
      </c>
      <c r="BM365" s="176" t="str">
        <f t="shared" si="167"/>
        <v>Montgomery County</v>
      </c>
      <c r="BN365" s="176" t="str">
        <f t="shared" si="167"/>
        <v>Moore County</v>
      </c>
      <c r="BO365" s="176" t="str">
        <f t="shared" si="167"/>
        <v>Nash County</v>
      </c>
      <c r="BP365" s="176" t="str">
        <f t="shared" si="167"/>
        <v>New Hanover County</v>
      </c>
      <c r="BQ365" s="176" t="str">
        <f t="shared" ref="BQ365:CY365" si="168">BQ1</f>
        <v>Northampton County</v>
      </c>
      <c r="BR365" s="176" t="str">
        <f t="shared" si="168"/>
        <v>Onslow County</v>
      </c>
      <c r="BS365" s="176" t="str">
        <f t="shared" si="168"/>
        <v>Orange County</v>
      </c>
      <c r="BT365" s="176" t="str">
        <f t="shared" si="168"/>
        <v>Pamlico County</v>
      </c>
      <c r="BU365" s="176" t="str">
        <f t="shared" si="168"/>
        <v>Pasquotank County</v>
      </c>
      <c r="BV365" s="176" t="str">
        <f t="shared" si="168"/>
        <v>Pender County</v>
      </c>
      <c r="BW365" s="176" t="str">
        <f t="shared" si="168"/>
        <v>Perquimans County</v>
      </c>
      <c r="BX365" s="176" t="str">
        <f t="shared" si="168"/>
        <v>Person County</v>
      </c>
      <c r="BY365" s="176" t="str">
        <f t="shared" si="168"/>
        <v>Pitt County</v>
      </c>
      <c r="BZ365" s="176" t="str">
        <f t="shared" si="168"/>
        <v>Polk County</v>
      </c>
      <c r="CA365" s="176" t="str">
        <f t="shared" si="168"/>
        <v>Randolph County</v>
      </c>
      <c r="CB365" s="176" t="str">
        <f t="shared" si="168"/>
        <v>Richmond County</v>
      </c>
      <c r="CC365" s="176" t="str">
        <f t="shared" si="168"/>
        <v>Robeson County</v>
      </c>
      <c r="CD365" s="176" t="str">
        <f t="shared" si="168"/>
        <v>Rockingham County</v>
      </c>
      <c r="CE365" s="176" t="str">
        <f t="shared" si="168"/>
        <v>Rowan County</v>
      </c>
      <c r="CF365" s="176" t="str">
        <f t="shared" si="168"/>
        <v>Rutherford County</v>
      </c>
      <c r="CG365" s="176" t="str">
        <f t="shared" si="168"/>
        <v>Sampson County</v>
      </c>
      <c r="CH365" s="176" t="str">
        <f t="shared" si="168"/>
        <v>Scotland County</v>
      </c>
      <c r="CI365" s="176" t="str">
        <f t="shared" si="168"/>
        <v>Stanly County</v>
      </c>
      <c r="CJ365" s="176" t="str">
        <f t="shared" si="168"/>
        <v>Stokes County</v>
      </c>
      <c r="CK365" s="176" t="str">
        <f t="shared" si="168"/>
        <v>Surry County</v>
      </c>
      <c r="CL365" s="176" t="str">
        <f t="shared" si="168"/>
        <v>Swain County</v>
      </c>
      <c r="CM365" s="176" t="str">
        <f t="shared" si="168"/>
        <v>Transylvania County</v>
      </c>
      <c r="CN365" s="176" t="str">
        <f t="shared" si="168"/>
        <v>Tyrrell County</v>
      </c>
      <c r="CO365" s="176" t="str">
        <f t="shared" si="168"/>
        <v>Union County</v>
      </c>
      <c r="CP365" s="176" t="str">
        <f t="shared" si="168"/>
        <v>Vance County</v>
      </c>
      <c r="CQ365" s="176" t="str">
        <f t="shared" si="168"/>
        <v>Wake County</v>
      </c>
      <c r="CR365" s="176" t="str">
        <f t="shared" si="168"/>
        <v>Warren County</v>
      </c>
      <c r="CS365" s="176" t="str">
        <f t="shared" si="168"/>
        <v>Washington County</v>
      </c>
      <c r="CT365" s="176" t="str">
        <f t="shared" si="168"/>
        <v>Watauga County</v>
      </c>
      <c r="CU365" s="176" t="str">
        <f t="shared" si="168"/>
        <v>Wayne County</v>
      </c>
      <c r="CV365" s="176" t="str">
        <f t="shared" si="168"/>
        <v>Wilkes County</v>
      </c>
      <c r="CW365" s="176" t="str">
        <f t="shared" si="168"/>
        <v>Wilson County</v>
      </c>
      <c r="CX365" s="176" t="str">
        <f t="shared" si="168"/>
        <v>Yadkin County</v>
      </c>
      <c r="CY365" s="176" t="str">
        <f t="shared" si="168"/>
        <v>Yancey County</v>
      </c>
    </row>
  </sheetData>
  <sheetProtection algorithmName="SHA-512" hashValue="iYqjvEdkzCXMjZYLyupN3VFvRGTM1dmzB+ja6oT64UHS8uDL1cE6P2xW6mRnVSHmiR28Q6lTsep8agCSB+/SYg==" saltValue="iJ8MjDnQXEPlt0qZW/mmdA==" spinCount="100000"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CY274"/>
  <sheetViews>
    <sheetView workbookViewId="0">
      <pane xSplit="2" topLeftCell="C1" activePane="topRight" state="frozen"/>
      <selection pane="topRight" activeCell="C1" sqref="C1"/>
    </sheetView>
  </sheetViews>
  <sheetFormatPr defaultRowHeight="14.4" x14ac:dyDescent="0.3"/>
  <cols>
    <col min="1" max="1" width="8.88671875" style="151"/>
    <col min="2" max="2" width="48.88671875" customWidth="1"/>
    <col min="3" max="3" width="50.5546875" customWidth="1"/>
    <col min="4" max="97" width="20.6640625" customWidth="1"/>
    <col min="98" max="103" width="20.77734375" customWidth="1"/>
  </cols>
  <sheetData>
    <row r="1" spans="1:103" x14ac:dyDescent="0.3">
      <c r="A1" s="178" t="s">
        <v>2078</v>
      </c>
      <c r="B1" t="s">
        <v>336</v>
      </c>
      <c r="C1" t="s">
        <v>336</v>
      </c>
      <c r="D1" t="s">
        <v>1457</v>
      </c>
      <c r="E1" t="s">
        <v>1458</v>
      </c>
      <c r="F1" t="s">
        <v>1459</v>
      </c>
      <c r="G1" t="s">
        <v>449</v>
      </c>
      <c r="H1" t="s">
        <v>1460</v>
      </c>
      <c r="I1" t="s">
        <v>1461</v>
      </c>
      <c r="J1" t="s">
        <v>1462</v>
      </c>
      <c r="K1" t="s">
        <v>454</v>
      </c>
      <c r="L1" t="s">
        <v>1463</v>
      </c>
      <c r="M1" t="s">
        <v>1464</v>
      </c>
      <c r="N1" t="s">
        <v>1465</v>
      </c>
      <c r="O1" t="s">
        <v>1466</v>
      </c>
      <c r="P1" t="s">
        <v>1467</v>
      </c>
      <c r="Q1" t="s">
        <v>1468</v>
      </c>
      <c r="R1" t="s">
        <v>1469</v>
      </c>
      <c r="S1" t="s">
        <v>1470</v>
      </c>
      <c r="T1" t="s">
        <v>844</v>
      </c>
      <c r="U1" t="s">
        <v>1471</v>
      </c>
      <c r="V1" t="s">
        <v>1472</v>
      </c>
      <c r="W1" t="s">
        <v>845</v>
      </c>
      <c r="X1" t="s">
        <v>1473</v>
      </c>
      <c r="Y1" t="s">
        <v>1474</v>
      </c>
      <c r="Z1" t="s">
        <v>1475</v>
      </c>
      <c r="AA1" t="s">
        <v>846</v>
      </c>
      <c r="AB1" t="s">
        <v>1476</v>
      </c>
      <c r="AC1" t="s">
        <v>1477</v>
      </c>
      <c r="AD1" t="s">
        <v>1478</v>
      </c>
      <c r="AE1" t="s">
        <v>1479</v>
      </c>
      <c r="AF1" t="s">
        <v>1480</v>
      </c>
      <c r="AG1" t="s">
        <v>847</v>
      </c>
      <c r="AH1" t="s">
        <v>1481</v>
      </c>
      <c r="AI1" t="s">
        <v>1482</v>
      </c>
      <c r="AJ1" t="s">
        <v>464</v>
      </c>
      <c r="AK1" t="s">
        <v>1483</v>
      </c>
      <c r="AL1" t="s">
        <v>1484</v>
      </c>
      <c r="AM1" t="s">
        <v>1485</v>
      </c>
      <c r="AN1" t="s">
        <v>1486</v>
      </c>
      <c r="AO1" t="s">
        <v>848</v>
      </c>
      <c r="AP1" t="s">
        <v>1487</v>
      </c>
      <c r="AQ1" t="s">
        <v>1488</v>
      </c>
      <c r="AR1" t="s">
        <v>1489</v>
      </c>
      <c r="AS1" t="s">
        <v>1490</v>
      </c>
      <c r="AT1" t="s">
        <v>1491</v>
      </c>
      <c r="AU1" t="s">
        <v>1492</v>
      </c>
      <c r="AV1" t="s">
        <v>1493</v>
      </c>
      <c r="AW1" t="s">
        <v>1494</v>
      </c>
      <c r="AX1" t="s">
        <v>1495</v>
      </c>
      <c r="AY1" t="s">
        <v>481</v>
      </c>
      <c r="AZ1" t="s">
        <v>1496</v>
      </c>
      <c r="BA1" t="s">
        <v>1497</v>
      </c>
      <c r="BB1" t="s">
        <v>1498</v>
      </c>
      <c r="BC1" t="s">
        <v>1499</v>
      </c>
      <c r="BD1" t="s">
        <v>1500</v>
      </c>
      <c r="BE1" t="s">
        <v>1501</v>
      </c>
      <c r="BF1" t="s">
        <v>1502</v>
      </c>
      <c r="BG1" t="s">
        <v>1503</v>
      </c>
      <c r="BH1" t="s">
        <v>482</v>
      </c>
      <c r="BI1" t="s">
        <v>849</v>
      </c>
      <c r="BJ1" t="s">
        <v>1504</v>
      </c>
      <c r="BK1" t="s">
        <v>1505</v>
      </c>
      <c r="BL1" t="s">
        <v>1506</v>
      </c>
      <c r="BM1" t="s">
        <v>1507</v>
      </c>
      <c r="BN1" t="s">
        <v>1508</v>
      </c>
      <c r="BO1" t="s">
        <v>1509</v>
      </c>
      <c r="BP1" t="s">
        <v>1510</v>
      </c>
      <c r="BQ1" t="s">
        <v>490</v>
      </c>
      <c r="BR1" t="s">
        <v>1511</v>
      </c>
      <c r="BS1" t="s">
        <v>493</v>
      </c>
      <c r="BT1" t="s">
        <v>1512</v>
      </c>
      <c r="BU1" t="s">
        <v>1513</v>
      </c>
      <c r="BV1" t="s">
        <v>494</v>
      </c>
      <c r="BW1" t="s">
        <v>1514</v>
      </c>
      <c r="BX1" t="s">
        <v>850</v>
      </c>
      <c r="BY1" t="s">
        <v>1515</v>
      </c>
      <c r="BZ1" t="s">
        <v>1516</v>
      </c>
      <c r="CA1" t="s">
        <v>1517</v>
      </c>
      <c r="CB1" t="s">
        <v>1518</v>
      </c>
      <c r="CC1" t="s">
        <v>1519</v>
      </c>
      <c r="CD1" t="s">
        <v>1520</v>
      </c>
      <c r="CE1" t="s">
        <v>1521</v>
      </c>
      <c r="CF1" t="s">
        <v>1522</v>
      </c>
      <c r="CG1" t="s">
        <v>1523</v>
      </c>
      <c r="CH1" t="s">
        <v>508</v>
      </c>
      <c r="CI1" t="s">
        <v>1524</v>
      </c>
      <c r="CJ1" t="s">
        <v>1525</v>
      </c>
      <c r="CK1" t="s">
        <v>1526</v>
      </c>
      <c r="CL1" t="s">
        <v>1527</v>
      </c>
      <c r="CM1" t="s">
        <v>1528</v>
      </c>
      <c r="CN1" t="s">
        <v>515</v>
      </c>
      <c r="CO1" t="s">
        <v>1529</v>
      </c>
      <c r="CP1" t="s">
        <v>1530</v>
      </c>
      <c r="CQ1" t="s">
        <v>1531</v>
      </c>
      <c r="CR1" t="s">
        <v>1532</v>
      </c>
      <c r="CS1" t="s">
        <v>1533</v>
      </c>
      <c r="CT1" t="s">
        <v>1534</v>
      </c>
      <c r="CU1" t="s">
        <v>1535</v>
      </c>
      <c r="CV1" t="s">
        <v>1536</v>
      </c>
      <c r="CW1" t="s">
        <v>1537</v>
      </c>
      <c r="CX1" t="s">
        <v>1538</v>
      </c>
      <c r="CY1" t="s">
        <v>1539</v>
      </c>
    </row>
    <row r="2" spans="1:103" x14ac:dyDescent="0.3">
      <c r="A2" s="151" t="s">
        <v>886</v>
      </c>
      <c r="B2" t="s">
        <v>37</v>
      </c>
      <c r="C2" t="s">
        <v>11</v>
      </c>
      <c r="D2" s="770">
        <v>5100</v>
      </c>
      <c r="E2" s="770">
        <v>5101</v>
      </c>
      <c r="F2" s="770">
        <v>5102</v>
      </c>
      <c r="G2" s="770">
        <v>5103</v>
      </c>
      <c r="H2" s="770">
        <v>5104</v>
      </c>
      <c r="I2" s="770">
        <v>5105</v>
      </c>
      <c r="J2" s="770">
        <v>5106</v>
      </c>
      <c r="K2" s="770">
        <v>5107</v>
      </c>
      <c r="L2" s="770">
        <v>5108</v>
      </c>
      <c r="M2" s="770">
        <v>5109</v>
      </c>
      <c r="N2" s="770">
        <v>5110</v>
      </c>
      <c r="O2" s="770">
        <v>5111</v>
      </c>
      <c r="P2" s="770">
        <v>5112</v>
      </c>
      <c r="Q2" s="770">
        <v>5113</v>
      </c>
      <c r="R2" s="770">
        <v>5114</v>
      </c>
      <c r="S2" s="770">
        <v>5115</v>
      </c>
      <c r="T2" s="770">
        <v>5116</v>
      </c>
      <c r="U2" s="770">
        <v>5117</v>
      </c>
      <c r="V2" s="770">
        <v>5118</v>
      </c>
      <c r="W2" s="770">
        <v>5119</v>
      </c>
      <c r="X2" s="770">
        <v>5120</v>
      </c>
      <c r="Y2" s="770">
        <v>5121</v>
      </c>
      <c r="Z2" s="770">
        <v>5122</v>
      </c>
      <c r="AA2" s="770">
        <v>5123</v>
      </c>
      <c r="AB2" s="770">
        <v>5124</v>
      </c>
      <c r="AC2" s="770">
        <v>5125</v>
      </c>
      <c r="AD2" s="770">
        <v>5126</v>
      </c>
      <c r="AE2" s="770">
        <v>5127</v>
      </c>
      <c r="AF2" s="770">
        <v>5128</v>
      </c>
      <c r="AG2" s="770">
        <v>5129</v>
      </c>
      <c r="AH2" s="770">
        <v>5130</v>
      </c>
      <c r="AI2" s="770">
        <v>5131</v>
      </c>
      <c r="AJ2" s="770">
        <v>5132</v>
      </c>
      <c r="AK2" s="770">
        <v>5133</v>
      </c>
      <c r="AL2" s="770">
        <v>5134</v>
      </c>
      <c r="AM2" s="770">
        <v>5135</v>
      </c>
      <c r="AN2" s="770">
        <v>5136</v>
      </c>
      <c r="AO2" s="770">
        <v>5137</v>
      </c>
      <c r="AP2" s="770">
        <v>5138</v>
      </c>
      <c r="AQ2" s="770">
        <v>5139</v>
      </c>
      <c r="AR2" s="770">
        <v>5140</v>
      </c>
      <c r="AS2" s="770">
        <v>5141</v>
      </c>
      <c r="AT2" s="770">
        <v>5142</v>
      </c>
      <c r="AU2" s="770">
        <v>5143</v>
      </c>
      <c r="AV2" s="770">
        <v>5144</v>
      </c>
      <c r="AW2" s="770">
        <v>5145</v>
      </c>
      <c r="AX2" s="770">
        <v>5146</v>
      </c>
      <c r="AY2" s="770">
        <v>5147</v>
      </c>
      <c r="AZ2" s="770">
        <v>5148</v>
      </c>
      <c r="BA2" s="770">
        <v>5149</v>
      </c>
      <c r="BB2" s="770">
        <v>5150</v>
      </c>
      <c r="BC2" s="770">
        <v>5151</v>
      </c>
      <c r="BD2" s="770">
        <v>5152</v>
      </c>
      <c r="BE2" s="770">
        <v>5153</v>
      </c>
      <c r="BF2" s="770">
        <v>5154</v>
      </c>
      <c r="BG2" s="770">
        <v>5155</v>
      </c>
      <c r="BH2" s="770">
        <v>5156</v>
      </c>
      <c r="BI2" s="770">
        <v>5157</v>
      </c>
      <c r="BJ2" s="770">
        <v>5158</v>
      </c>
      <c r="BK2" s="770">
        <v>5159</v>
      </c>
      <c r="BL2" s="770">
        <v>5160</v>
      </c>
      <c r="BM2" s="770">
        <v>5161</v>
      </c>
      <c r="BN2" s="770">
        <v>5162</v>
      </c>
      <c r="BO2" s="770">
        <v>5163</v>
      </c>
      <c r="BP2" s="770">
        <v>5164</v>
      </c>
      <c r="BQ2" s="770">
        <v>5165</v>
      </c>
      <c r="BR2" s="770">
        <v>5166</v>
      </c>
      <c r="BS2" s="770">
        <v>5167</v>
      </c>
      <c r="BT2" s="770">
        <v>5168</v>
      </c>
      <c r="BU2" s="770">
        <v>5169</v>
      </c>
      <c r="BV2" s="770">
        <v>5170</v>
      </c>
      <c r="BW2" s="770">
        <v>5171</v>
      </c>
      <c r="BX2" s="770">
        <v>5172</v>
      </c>
      <c r="BY2" s="770">
        <v>5173</v>
      </c>
      <c r="BZ2" s="770">
        <v>5174</v>
      </c>
      <c r="CA2" s="770">
        <v>5175</v>
      </c>
      <c r="CB2" s="770">
        <v>5176</v>
      </c>
      <c r="CC2" s="770">
        <v>5177</v>
      </c>
      <c r="CD2" s="770">
        <v>5178</v>
      </c>
      <c r="CE2" s="770">
        <v>5179</v>
      </c>
      <c r="CF2" s="770">
        <v>5180</v>
      </c>
      <c r="CG2" s="770">
        <v>5181</v>
      </c>
      <c r="CH2" s="770">
        <v>5182</v>
      </c>
      <c r="CI2" s="770">
        <v>5183</v>
      </c>
      <c r="CJ2" s="770">
        <v>5184</v>
      </c>
      <c r="CK2" s="770">
        <v>5185</v>
      </c>
      <c r="CL2" s="770">
        <v>5186</v>
      </c>
      <c r="CM2" s="770">
        <v>5187</v>
      </c>
      <c r="CN2" s="770">
        <v>5188</v>
      </c>
      <c r="CO2" s="770">
        <v>5189</v>
      </c>
      <c r="CP2" s="770">
        <v>5190</v>
      </c>
      <c r="CQ2" s="770">
        <v>5191</v>
      </c>
      <c r="CR2" s="770">
        <v>5192</v>
      </c>
      <c r="CS2" s="770">
        <v>5193</v>
      </c>
      <c r="CT2" s="770">
        <v>5194</v>
      </c>
      <c r="CU2" s="770">
        <v>5195</v>
      </c>
      <c r="CV2" s="770">
        <v>5196</v>
      </c>
      <c r="CW2" s="770">
        <v>5197</v>
      </c>
      <c r="CX2" s="770">
        <v>5198</v>
      </c>
      <c r="CY2" s="770">
        <v>5199</v>
      </c>
    </row>
    <row r="3" spans="1:103" x14ac:dyDescent="0.3">
      <c r="A3" s="151">
        <v>4</v>
      </c>
      <c r="B3" t="s">
        <v>104</v>
      </c>
      <c r="D3">
        <v>2135856</v>
      </c>
      <c r="E3">
        <v>1437565</v>
      </c>
      <c r="F3">
        <v>723059</v>
      </c>
      <c r="G3">
        <v>2059600</v>
      </c>
      <c r="H3">
        <v>511174</v>
      </c>
      <c r="I3">
        <v>804989</v>
      </c>
      <c r="J3">
        <v>4376705</v>
      </c>
      <c r="K3">
        <v>826380</v>
      </c>
      <c r="L3">
        <v>2900765</v>
      </c>
      <c r="M3">
        <v>7984132</v>
      </c>
      <c r="N3">
        <v>15686463</v>
      </c>
      <c r="O3">
        <v>7180956</v>
      </c>
      <c r="P3">
        <v>6011367</v>
      </c>
      <c r="Q3">
        <v>1781289</v>
      </c>
      <c r="R3">
        <v>239467</v>
      </c>
      <c r="S3">
        <v>3152419</v>
      </c>
      <c r="T3">
        <v>818161</v>
      </c>
      <c r="U3">
        <v>6310473</v>
      </c>
      <c r="V3">
        <v>4238136</v>
      </c>
      <c r="W3">
        <v>2697601</v>
      </c>
      <c r="X3">
        <v>450281</v>
      </c>
      <c r="Y3">
        <v>776005</v>
      </c>
      <c r="Z3">
        <v>2979165</v>
      </c>
      <c r="AA3">
        <v>1953206</v>
      </c>
      <c r="AB3">
        <v>5980830</v>
      </c>
      <c r="AC3">
        <v>12784544</v>
      </c>
      <c r="AD3">
        <v>3688396</v>
      </c>
      <c r="AE3">
        <v>2666372</v>
      </c>
      <c r="AF3">
        <v>3558349</v>
      </c>
      <c r="AG3">
        <v>2922687</v>
      </c>
      <c r="AH3">
        <v>1629807</v>
      </c>
      <c r="AI3">
        <v>20130610</v>
      </c>
      <c r="AJ3">
        <v>3866042</v>
      </c>
      <c r="AK3">
        <v>14532808</v>
      </c>
      <c r="AL3">
        <v>3218493</v>
      </c>
      <c r="AM3">
        <v>14046906</v>
      </c>
      <c r="AN3">
        <v>351963</v>
      </c>
      <c r="AO3">
        <v>935423</v>
      </c>
      <c r="AP3">
        <v>2828969</v>
      </c>
      <c r="AQ3">
        <v>435394</v>
      </c>
      <c r="AR3">
        <v>13871044</v>
      </c>
      <c r="AS3">
        <v>1098025</v>
      </c>
      <c r="AT3">
        <v>3066524</v>
      </c>
      <c r="AU3">
        <v>3381320</v>
      </c>
      <c r="AV3">
        <v>7384113</v>
      </c>
      <c r="AW3">
        <v>1221617</v>
      </c>
      <c r="AX3">
        <v>2216472</v>
      </c>
      <c r="AY3">
        <v>1765825</v>
      </c>
      <c r="AZ3">
        <v>4225529</v>
      </c>
      <c r="BA3">
        <v>3255868</v>
      </c>
      <c r="BB3">
        <v>3118919</v>
      </c>
      <c r="BC3">
        <v>1144264</v>
      </c>
      <c r="BD3">
        <v>1236862</v>
      </c>
      <c r="BE3">
        <v>2334315</v>
      </c>
      <c r="BF3">
        <v>4198589</v>
      </c>
      <c r="BG3">
        <v>1907779</v>
      </c>
      <c r="BH3">
        <v>1313184</v>
      </c>
      <c r="BI3">
        <v>424361</v>
      </c>
      <c r="BJ3">
        <v>503550</v>
      </c>
      <c r="BK3">
        <v>150223080</v>
      </c>
      <c r="BL3">
        <v>1040734</v>
      </c>
      <c r="BM3">
        <v>1020257</v>
      </c>
      <c r="BN3">
        <v>2580362</v>
      </c>
      <c r="BO3">
        <v>2265175</v>
      </c>
      <c r="BP3">
        <v>12575068</v>
      </c>
      <c r="BQ3">
        <v>1348695</v>
      </c>
      <c r="BR3">
        <v>7977249</v>
      </c>
      <c r="BS3">
        <v>6510640</v>
      </c>
      <c r="BT3">
        <v>568268</v>
      </c>
      <c r="BU3">
        <v>3192117</v>
      </c>
      <c r="BV3">
        <v>5104532</v>
      </c>
      <c r="BW3">
        <v>157089</v>
      </c>
      <c r="BX3">
        <v>1613670</v>
      </c>
      <c r="BY3">
        <v>3967037</v>
      </c>
      <c r="BZ3">
        <v>1199839</v>
      </c>
      <c r="CA3">
        <v>3094066</v>
      </c>
      <c r="CB3">
        <v>1883915</v>
      </c>
      <c r="CC3">
        <v>631189</v>
      </c>
      <c r="CD3">
        <v>3158612</v>
      </c>
      <c r="CE3">
        <v>13017057</v>
      </c>
      <c r="CF3">
        <v>4789317</v>
      </c>
      <c r="CG3">
        <v>1598089</v>
      </c>
      <c r="CH3">
        <v>1178865</v>
      </c>
      <c r="CI3">
        <v>3396870</v>
      </c>
      <c r="CJ3">
        <v>2435989</v>
      </c>
      <c r="CK3">
        <v>3766975</v>
      </c>
      <c r="CL3">
        <v>1211050</v>
      </c>
      <c r="CM3">
        <v>2483350</v>
      </c>
      <c r="CN3">
        <v>318387</v>
      </c>
      <c r="CO3">
        <v>6191174</v>
      </c>
      <c r="CP3">
        <v>1776816</v>
      </c>
      <c r="CQ3">
        <v>49199504</v>
      </c>
      <c r="CR3">
        <v>695757</v>
      </c>
      <c r="CS3">
        <v>2372619</v>
      </c>
      <c r="CT3">
        <v>2305142</v>
      </c>
      <c r="CU3">
        <v>2826759</v>
      </c>
      <c r="CV3">
        <v>1620911</v>
      </c>
      <c r="CW3">
        <v>2939202</v>
      </c>
      <c r="CX3">
        <v>720402</v>
      </c>
      <c r="CY3">
        <v>1300923</v>
      </c>
    </row>
    <row r="4" spans="1:103" x14ac:dyDescent="0.3">
      <c r="A4" s="151">
        <v>5</v>
      </c>
      <c r="B4" t="s">
        <v>105</v>
      </c>
      <c r="D4">
        <v>0</v>
      </c>
      <c r="E4">
        <v>55523</v>
      </c>
      <c r="F4">
        <v>47445</v>
      </c>
      <c r="G4">
        <v>7374</v>
      </c>
      <c r="H4">
        <v>98704</v>
      </c>
      <c r="I4">
        <v>0</v>
      </c>
      <c r="J4">
        <v>2173</v>
      </c>
      <c r="K4">
        <v>33604</v>
      </c>
      <c r="L4">
        <v>96748</v>
      </c>
      <c r="M4">
        <v>244978</v>
      </c>
      <c r="N4">
        <v>2213632</v>
      </c>
      <c r="O4">
        <v>37718</v>
      </c>
      <c r="P4">
        <v>677841</v>
      </c>
      <c r="Q4">
        <v>34258</v>
      </c>
      <c r="R4">
        <v>142517</v>
      </c>
      <c r="S4">
        <v>58399</v>
      </c>
      <c r="T4">
        <v>43314</v>
      </c>
      <c r="U4">
        <v>203948</v>
      </c>
      <c r="V4">
        <v>390751</v>
      </c>
      <c r="W4">
        <v>252384</v>
      </c>
      <c r="X4">
        <v>76691</v>
      </c>
      <c r="Y4">
        <v>44102</v>
      </c>
      <c r="Z4">
        <v>187955</v>
      </c>
      <c r="AA4">
        <v>10253</v>
      </c>
      <c r="AB4">
        <v>162786</v>
      </c>
      <c r="AC4">
        <v>606624</v>
      </c>
      <c r="AD4">
        <v>56525</v>
      </c>
      <c r="AE4">
        <v>139497</v>
      </c>
      <c r="AF4">
        <v>0</v>
      </c>
      <c r="AG4">
        <v>80890</v>
      </c>
      <c r="AH4">
        <v>176930</v>
      </c>
      <c r="AI4">
        <v>6148089</v>
      </c>
      <c r="AJ4">
        <v>187108</v>
      </c>
      <c r="AK4">
        <v>0</v>
      </c>
      <c r="AL4">
        <v>674356</v>
      </c>
      <c r="AM4">
        <v>236985</v>
      </c>
      <c r="AN4">
        <v>49465</v>
      </c>
      <c r="AO4">
        <v>79589</v>
      </c>
      <c r="AP4">
        <v>24605</v>
      </c>
      <c r="AQ4">
        <v>0</v>
      </c>
      <c r="AR4">
        <v>1127162</v>
      </c>
      <c r="AS4">
        <v>218290</v>
      </c>
      <c r="AT4">
        <v>0</v>
      </c>
      <c r="AU4">
        <v>653894</v>
      </c>
      <c r="AV4">
        <v>176143</v>
      </c>
      <c r="AW4">
        <v>56569</v>
      </c>
      <c r="AX4">
        <v>129702</v>
      </c>
      <c r="AY4">
        <v>1615511</v>
      </c>
      <c r="AZ4">
        <v>278355</v>
      </c>
      <c r="BA4">
        <v>49116</v>
      </c>
      <c r="BB4">
        <v>196200</v>
      </c>
      <c r="BC4">
        <v>63510</v>
      </c>
      <c r="BD4">
        <v>592416</v>
      </c>
      <c r="BE4">
        <v>79556</v>
      </c>
      <c r="BF4">
        <v>259588</v>
      </c>
      <c r="BG4">
        <v>55712</v>
      </c>
      <c r="BH4">
        <v>0</v>
      </c>
      <c r="BI4">
        <v>101504</v>
      </c>
      <c r="BJ4">
        <v>42788</v>
      </c>
      <c r="BK4">
        <v>1162411</v>
      </c>
      <c r="BL4">
        <v>519055</v>
      </c>
      <c r="BM4">
        <v>48818</v>
      </c>
      <c r="BN4">
        <v>81617</v>
      </c>
      <c r="BO4">
        <v>131945</v>
      </c>
      <c r="BP4">
        <v>383771</v>
      </c>
      <c r="BQ4">
        <v>362485</v>
      </c>
      <c r="BR4">
        <v>2676837</v>
      </c>
      <c r="BS4">
        <v>627551</v>
      </c>
      <c r="BT4">
        <v>83521</v>
      </c>
      <c r="BU4">
        <v>145322</v>
      </c>
      <c r="BV4">
        <v>34321</v>
      </c>
      <c r="BW4">
        <v>20756</v>
      </c>
      <c r="BX4">
        <v>137744</v>
      </c>
      <c r="BY4">
        <v>249291</v>
      </c>
      <c r="BZ4">
        <v>221318</v>
      </c>
      <c r="CA4">
        <v>228842</v>
      </c>
      <c r="CB4">
        <v>83560</v>
      </c>
      <c r="CC4">
        <v>0</v>
      </c>
      <c r="CD4">
        <v>75322</v>
      </c>
      <c r="CE4">
        <v>159584</v>
      </c>
      <c r="CF4">
        <v>197310</v>
      </c>
      <c r="CG4">
        <v>49898</v>
      </c>
      <c r="CH4">
        <v>38026</v>
      </c>
      <c r="CI4">
        <v>40392</v>
      </c>
      <c r="CJ4">
        <v>64100</v>
      </c>
      <c r="CK4">
        <v>77116</v>
      </c>
      <c r="CL4">
        <v>38049</v>
      </c>
      <c r="CM4">
        <v>13104</v>
      </c>
      <c r="CN4">
        <v>266726</v>
      </c>
      <c r="CO4">
        <v>47091</v>
      </c>
      <c r="CP4">
        <v>65331</v>
      </c>
      <c r="CQ4">
        <v>2443755</v>
      </c>
      <c r="CR4">
        <v>73021</v>
      </c>
      <c r="CS4">
        <v>59843</v>
      </c>
      <c r="CT4">
        <v>1010603</v>
      </c>
      <c r="CU4">
        <v>309841</v>
      </c>
      <c r="CV4">
        <v>46233</v>
      </c>
      <c r="CW4">
        <v>381755</v>
      </c>
      <c r="CX4">
        <v>9322</v>
      </c>
      <c r="CY4">
        <v>266007</v>
      </c>
    </row>
    <row r="5" spans="1:103" x14ac:dyDescent="0.3">
      <c r="A5" s="151">
        <v>6</v>
      </c>
      <c r="B5" t="s">
        <v>236</v>
      </c>
      <c r="D5">
        <v>2097267</v>
      </c>
      <c r="E5">
        <v>0</v>
      </c>
      <c r="F5">
        <v>0</v>
      </c>
      <c r="G5">
        <v>0</v>
      </c>
      <c r="H5">
        <v>0</v>
      </c>
      <c r="I5">
        <v>0</v>
      </c>
      <c r="J5">
        <v>0</v>
      </c>
      <c r="K5">
        <v>0</v>
      </c>
      <c r="L5">
        <v>0</v>
      </c>
      <c r="M5">
        <v>0</v>
      </c>
      <c r="N5">
        <v>207472</v>
      </c>
      <c r="O5">
        <v>748848</v>
      </c>
      <c r="P5">
        <v>1035709</v>
      </c>
      <c r="Q5">
        <v>0</v>
      </c>
      <c r="R5">
        <v>0</v>
      </c>
      <c r="S5">
        <v>0</v>
      </c>
      <c r="T5">
        <v>48560</v>
      </c>
      <c r="U5">
        <v>2110804</v>
      </c>
      <c r="V5">
        <v>0</v>
      </c>
      <c r="W5">
        <v>0</v>
      </c>
      <c r="X5">
        <v>0</v>
      </c>
      <c r="Y5">
        <v>0</v>
      </c>
      <c r="Z5">
        <v>0</v>
      </c>
      <c r="AA5">
        <v>0</v>
      </c>
      <c r="AB5">
        <v>0</v>
      </c>
      <c r="AC5">
        <v>0</v>
      </c>
      <c r="AD5">
        <v>0</v>
      </c>
      <c r="AE5">
        <v>604907</v>
      </c>
      <c r="AF5">
        <v>0</v>
      </c>
      <c r="AG5">
        <v>22114</v>
      </c>
      <c r="AH5">
        <v>0</v>
      </c>
      <c r="AI5">
        <v>6575512</v>
      </c>
      <c r="AJ5">
        <v>4144</v>
      </c>
      <c r="AK5">
        <v>2556587</v>
      </c>
      <c r="AL5">
        <v>0</v>
      </c>
      <c r="AM5">
        <v>48351</v>
      </c>
      <c r="AN5">
        <v>0</v>
      </c>
      <c r="AO5">
        <v>0</v>
      </c>
      <c r="AP5">
        <v>0</v>
      </c>
      <c r="AQ5">
        <v>0</v>
      </c>
      <c r="AR5">
        <v>6838446</v>
      </c>
      <c r="AS5">
        <v>0</v>
      </c>
      <c r="AT5">
        <v>0</v>
      </c>
      <c r="AU5">
        <v>0</v>
      </c>
      <c r="AV5">
        <v>0</v>
      </c>
      <c r="AW5">
        <v>0</v>
      </c>
      <c r="AX5">
        <v>0</v>
      </c>
      <c r="AY5">
        <v>0</v>
      </c>
      <c r="AZ5">
        <v>39858012</v>
      </c>
      <c r="BA5">
        <v>0</v>
      </c>
      <c r="BB5">
        <v>1867814</v>
      </c>
      <c r="BC5">
        <v>0</v>
      </c>
      <c r="BD5">
        <v>581760</v>
      </c>
      <c r="BE5">
        <v>0</v>
      </c>
      <c r="BF5">
        <v>680215</v>
      </c>
      <c r="BG5">
        <v>0</v>
      </c>
      <c r="BH5">
        <v>0</v>
      </c>
      <c r="BI5">
        <v>0</v>
      </c>
      <c r="BJ5">
        <v>0</v>
      </c>
      <c r="BK5">
        <v>35678555</v>
      </c>
      <c r="BL5">
        <v>0</v>
      </c>
      <c r="BM5">
        <v>0</v>
      </c>
      <c r="BN5">
        <v>441057</v>
      </c>
      <c r="BO5">
        <v>440853</v>
      </c>
      <c r="BP5">
        <v>3419594</v>
      </c>
      <c r="BQ5">
        <v>0</v>
      </c>
      <c r="BR5">
        <v>1336113</v>
      </c>
      <c r="BS5">
        <v>0</v>
      </c>
      <c r="BT5">
        <v>0</v>
      </c>
      <c r="BU5">
        <v>84649</v>
      </c>
      <c r="BV5">
        <v>1309850</v>
      </c>
      <c r="BW5">
        <v>0</v>
      </c>
      <c r="BX5">
        <v>2482052</v>
      </c>
      <c r="BY5">
        <v>0</v>
      </c>
      <c r="BZ5">
        <v>345572</v>
      </c>
      <c r="CA5">
        <v>2796336</v>
      </c>
      <c r="CB5">
        <v>0</v>
      </c>
      <c r="CC5">
        <v>0</v>
      </c>
      <c r="CD5">
        <v>0</v>
      </c>
      <c r="CE5">
        <v>2041427</v>
      </c>
      <c r="CF5">
        <v>440020</v>
      </c>
      <c r="CG5">
        <v>0</v>
      </c>
      <c r="CH5">
        <v>0</v>
      </c>
      <c r="CI5">
        <v>0</v>
      </c>
      <c r="CJ5">
        <v>0</v>
      </c>
      <c r="CK5">
        <v>0</v>
      </c>
      <c r="CL5">
        <v>0</v>
      </c>
      <c r="CM5">
        <v>0</v>
      </c>
      <c r="CN5">
        <v>0</v>
      </c>
      <c r="CO5">
        <v>1737420</v>
      </c>
      <c r="CP5">
        <v>67561</v>
      </c>
      <c r="CQ5">
        <v>3453963</v>
      </c>
      <c r="CR5">
        <v>0</v>
      </c>
      <c r="CS5">
        <v>0</v>
      </c>
      <c r="CT5">
        <v>3214904</v>
      </c>
      <c r="CU5">
        <v>0</v>
      </c>
      <c r="CV5">
        <v>0</v>
      </c>
      <c r="CW5">
        <v>0</v>
      </c>
      <c r="CX5">
        <v>0</v>
      </c>
      <c r="CY5">
        <v>0</v>
      </c>
    </row>
    <row r="6" spans="1:103" x14ac:dyDescent="0.3">
      <c r="A6" s="151">
        <v>7</v>
      </c>
      <c r="B6" t="s">
        <v>178</v>
      </c>
      <c r="D6">
        <v>270684</v>
      </c>
      <c r="E6">
        <v>295207</v>
      </c>
      <c r="F6">
        <v>0</v>
      </c>
      <c r="G6">
        <v>38466</v>
      </c>
      <c r="H6">
        <v>0</v>
      </c>
      <c r="I6">
        <v>106619</v>
      </c>
      <c r="J6">
        <v>0</v>
      </c>
      <c r="K6">
        <v>0</v>
      </c>
      <c r="L6">
        <v>0</v>
      </c>
      <c r="M6">
        <v>64000</v>
      </c>
      <c r="N6">
        <v>56655</v>
      </c>
      <c r="O6">
        <v>0</v>
      </c>
      <c r="P6">
        <v>354585</v>
      </c>
      <c r="Q6">
        <v>80038</v>
      </c>
      <c r="R6">
        <v>0</v>
      </c>
      <c r="S6">
        <v>0</v>
      </c>
      <c r="T6">
        <v>67924</v>
      </c>
      <c r="U6">
        <v>2117176</v>
      </c>
      <c r="V6">
        <v>0</v>
      </c>
      <c r="W6">
        <v>46059</v>
      </c>
      <c r="X6">
        <v>0</v>
      </c>
      <c r="Y6">
        <v>9209</v>
      </c>
      <c r="Z6">
        <v>617459</v>
      </c>
      <c r="AA6">
        <v>75755</v>
      </c>
      <c r="AB6">
        <v>73681</v>
      </c>
      <c r="AC6">
        <v>153388</v>
      </c>
      <c r="AD6">
        <v>1474</v>
      </c>
      <c r="AE6">
        <v>12460</v>
      </c>
      <c r="AF6">
        <v>395000</v>
      </c>
      <c r="AG6">
        <v>261230</v>
      </c>
      <c r="AH6">
        <v>208097</v>
      </c>
      <c r="AI6">
        <v>1108957</v>
      </c>
      <c r="AJ6">
        <v>0</v>
      </c>
      <c r="AK6">
        <v>122250</v>
      </c>
      <c r="AL6">
        <v>16928</v>
      </c>
      <c r="AM6">
        <v>422504</v>
      </c>
      <c r="AN6">
        <v>0</v>
      </c>
      <c r="AO6">
        <v>227895</v>
      </c>
      <c r="AP6">
        <v>4000</v>
      </c>
      <c r="AQ6">
        <v>438203</v>
      </c>
      <c r="AR6">
        <v>821835</v>
      </c>
      <c r="AS6">
        <v>2913</v>
      </c>
      <c r="AT6">
        <v>2637760</v>
      </c>
      <c r="AU6">
        <v>152654</v>
      </c>
      <c r="AV6">
        <v>298327</v>
      </c>
      <c r="AW6">
        <v>0</v>
      </c>
      <c r="AX6">
        <v>139108</v>
      </c>
      <c r="AY6">
        <v>0</v>
      </c>
      <c r="AZ6">
        <v>631189</v>
      </c>
      <c r="BA6">
        <v>0</v>
      </c>
      <c r="BB6">
        <v>0</v>
      </c>
      <c r="BC6">
        <v>21353</v>
      </c>
      <c r="BD6">
        <v>0</v>
      </c>
      <c r="BE6">
        <v>0</v>
      </c>
      <c r="BF6">
        <v>256963</v>
      </c>
      <c r="BG6">
        <v>680502</v>
      </c>
      <c r="BH6">
        <v>134056</v>
      </c>
      <c r="BI6">
        <v>1921579</v>
      </c>
      <c r="BJ6">
        <v>79083</v>
      </c>
      <c r="BK6">
        <v>0</v>
      </c>
      <c r="BL6">
        <v>56049</v>
      </c>
      <c r="BM6">
        <v>687277</v>
      </c>
      <c r="BN6">
        <v>87616</v>
      </c>
      <c r="BO6">
        <v>13248</v>
      </c>
      <c r="BP6">
        <v>163144</v>
      </c>
      <c r="BQ6">
        <v>0</v>
      </c>
      <c r="BR6">
        <v>567451</v>
      </c>
      <c r="BS6">
        <v>439837</v>
      </c>
      <c r="BT6">
        <v>160</v>
      </c>
      <c r="BU6">
        <v>10213</v>
      </c>
      <c r="BV6">
        <v>24888</v>
      </c>
      <c r="BW6">
        <v>0</v>
      </c>
      <c r="BX6">
        <v>105187</v>
      </c>
      <c r="BY6">
        <v>114632</v>
      </c>
      <c r="BZ6">
        <v>489695</v>
      </c>
      <c r="CA6">
        <v>108511</v>
      </c>
      <c r="CB6">
        <v>151981</v>
      </c>
      <c r="CC6">
        <v>0</v>
      </c>
      <c r="CD6">
        <v>399665</v>
      </c>
      <c r="CE6">
        <v>2851776</v>
      </c>
      <c r="CF6">
        <v>1110811</v>
      </c>
      <c r="CG6">
        <v>8509</v>
      </c>
      <c r="CH6">
        <v>9682</v>
      </c>
      <c r="CI6">
        <v>71171</v>
      </c>
      <c r="CJ6">
        <v>61327</v>
      </c>
      <c r="CK6">
        <v>2207242</v>
      </c>
      <c r="CL6">
        <v>0</v>
      </c>
      <c r="CM6">
        <v>5019685</v>
      </c>
      <c r="CN6">
        <v>50960</v>
      </c>
      <c r="CO6">
        <v>53650</v>
      </c>
      <c r="CP6">
        <v>0</v>
      </c>
      <c r="CQ6">
        <v>1490879</v>
      </c>
      <c r="CR6">
        <v>16965</v>
      </c>
      <c r="CS6">
        <v>117171</v>
      </c>
      <c r="CT6">
        <v>0</v>
      </c>
      <c r="CU6">
        <v>0</v>
      </c>
      <c r="CV6">
        <v>0</v>
      </c>
      <c r="CW6">
        <v>0</v>
      </c>
      <c r="CX6">
        <v>0</v>
      </c>
      <c r="CY6">
        <v>109183</v>
      </c>
    </row>
    <row r="7" spans="1:103" x14ac:dyDescent="0.3">
      <c r="A7" s="151">
        <v>9</v>
      </c>
      <c r="B7" t="s">
        <v>180</v>
      </c>
      <c r="D7">
        <v>56909836</v>
      </c>
      <c r="E7">
        <v>19246134</v>
      </c>
      <c r="F7">
        <v>3595354</v>
      </c>
      <c r="G7">
        <v>23373595</v>
      </c>
      <c r="H7">
        <v>13713676</v>
      </c>
      <c r="I7">
        <v>16763975</v>
      </c>
      <c r="J7">
        <v>25303138</v>
      </c>
      <c r="K7">
        <v>4144191</v>
      </c>
      <c r="L7">
        <v>30915689</v>
      </c>
      <c r="M7">
        <v>97026999</v>
      </c>
      <c r="N7">
        <v>97785077</v>
      </c>
      <c r="O7">
        <v>26775132</v>
      </c>
      <c r="P7">
        <v>97624280</v>
      </c>
      <c r="Q7">
        <v>13198506</v>
      </c>
      <c r="R7">
        <v>11958689</v>
      </c>
      <c r="S7">
        <v>65565860</v>
      </c>
      <c r="T7">
        <v>9879513</v>
      </c>
      <c r="U7">
        <v>97930423</v>
      </c>
      <c r="V7">
        <v>48496048</v>
      </c>
      <c r="W7">
        <v>19021719</v>
      </c>
      <c r="X7">
        <v>9348372</v>
      </c>
      <c r="Y7">
        <v>6089778</v>
      </c>
      <c r="Z7">
        <v>43358346</v>
      </c>
      <c r="AA7">
        <v>43112938</v>
      </c>
      <c r="AB7">
        <v>39296637</v>
      </c>
      <c r="AC7">
        <v>172154285</v>
      </c>
      <c r="AD7">
        <v>26062447</v>
      </c>
      <c r="AE7">
        <v>48189716</v>
      </c>
      <c r="AF7">
        <v>95220655</v>
      </c>
      <c r="AG7">
        <v>18416198</v>
      </c>
      <c r="AH7">
        <v>20553149</v>
      </c>
      <c r="AI7">
        <v>220112490</v>
      </c>
      <c r="AJ7">
        <v>23280053</v>
      </c>
      <c r="AK7">
        <v>133737349</v>
      </c>
      <c r="AL7">
        <v>40197966</v>
      </c>
      <c r="AM7">
        <v>70247894</v>
      </c>
      <c r="AN7">
        <v>4331615</v>
      </c>
      <c r="AO7">
        <v>9123369</v>
      </c>
      <c r="AP7">
        <v>44557283</v>
      </c>
      <c r="AQ7">
        <v>11133040</v>
      </c>
      <c r="AR7">
        <v>174048650</v>
      </c>
      <c r="AS7">
        <v>39690093</v>
      </c>
      <c r="AT7">
        <v>66529167</v>
      </c>
      <c r="AU7">
        <v>40845591</v>
      </c>
      <c r="AV7">
        <v>63349613</v>
      </c>
      <c r="AW7">
        <v>12179301</v>
      </c>
      <c r="AX7">
        <v>30422337</v>
      </c>
      <c r="AY7">
        <v>5264510</v>
      </c>
      <c r="AZ7">
        <v>128635099</v>
      </c>
      <c r="BA7">
        <v>29353090</v>
      </c>
      <c r="BB7">
        <v>117061203</v>
      </c>
      <c r="BC7">
        <v>10382974</v>
      </c>
      <c r="BD7">
        <v>26983842</v>
      </c>
      <c r="BE7">
        <v>33309364</v>
      </c>
      <c r="BF7">
        <v>45588705</v>
      </c>
      <c r="BG7">
        <v>31497185</v>
      </c>
      <c r="BH7">
        <v>8018570</v>
      </c>
      <c r="BI7">
        <v>12000920</v>
      </c>
      <c r="BJ7">
        <v>13596182</v>
      </c>
      <c r="BK7">
        <v>496194898</v>
      </c>
      <c r="BL7">
        <v>8104189</v>
      </c>
      <c r="BM7">
        <v>21385374</v>
      </c>
      <c r="BN7">
        <v>37350678</v>
      </c>
      <c r="BO7">
        <v>42227931</v>
      </c>
      <c r="BP7">
        <v>106610791</v>
      </c>
      <c r="BQ7">
        <v>19334719</v>
      </c>
      <c r="BR7">
        <v>89776221</v>
      </c>
      <c r="BS7">
        <v>67943351</v>
      </c>
      <c r="BT7">
        <v>9648608</v>
      </c>
      <c r="BU7">
        <v>26664406</v>
      </c>
      <c r="BV7">
        <v>41086722</v>
      </c>
      <c r="BW7">
        <v>5851617</v>
      </c>
      <c r="BX7">
        <v>30187382</v>
      </c>
      <c r="BY7">
        <v>40967899</v>
      </c>
      <c r="BZ7">
        <v>12255680</v>
      </c>
      <c r="CA7">
        <v>59437494</v>
      </c>
      <c r="CB7">
        <v>14103800</v>
      </c>
      <c r="CC7">
        <v>48383821</v>
      </c>
      <c r="CD7">
        <v>41635768</v>
      </c>
      <c r="CE7">
        <v>55518887</v>
      </c>
      <c r="CF7">
        <v>33907311</v>
      </c>
      <c r="CG7">
        <v>34975519</v>
      </c>
      <c r="CH7">
        <v>13561613</v>
      </c>
      <c r="CI7">
        <v>30761307</v>
      </c>
      <c r="CJ7">
        <v>18749072</v>
      </c>
      <c r="CK7">
        <v>43847560</v>
      </c>
      <c r="CL7">
        <v>12033190</v>
      </c>
      <c r="CM7">
        <v>33513795</v>
      </c>
      <c r="CN7">
        <v>1047075</v>
      </c>
      <c r="CO7">
        <v>128046532</v>
      </c>
      <c r="CP7">
        <v>22030420</v>
      </c>
      <c r="CQ7">
        <v>401137822</v>
      </c>
      <c r="CR7">
        <v>16135835</v>
      </c>
      <c r="CS7">
        <v>8293894</v>
      </c>
      <c r="CT7">
        <v>35186904</v>
      </c>
      <c r="CU7">
        <v>36681130</v>
      </c>
      <c r="CV7">
        <v>40720306</v>
      </c>
      <c r="CW7">
        <v>50255610</v>
      </c>
      <c r="CX7">
        <v>15358231</v>
      </c>
      <c r="CY7">
        <v>6897437</v>
      </c>
    </row>
    <row r="8" spans="1:103" x14ac:dyDescent="0.3">
      <c r="A8" s="151">
        <v>16</v>
      </c>
      <c r="B8" t="s">
        <v>182</v>
      </c>
      <c r="D8">
        <v>173893913</v>
      </c>
      <c r="E8">
        <v>41415264</v>
      </c>
      <c r="F8">
        <v>17719237</v>
      </c>
      <c r="G8">
        <v>30721816</v>
      </c>
      <c r="H8">
        <v>34761272</v>
      </c>
      <c r="I8">
        <v>33844814</v>
      </c>
      <c r="J8">
        <v>62549645</v>
      </c>
      <c r="K8">
        <v>25324669</v>
      </c>
      <c r="L8">
        <v>48758483</v>
      </c>
      <c r="M8">
        <v>231632663</v>
      </c>
      <c r="N8">
        <v>318297930</v>
      </c>
      <c r="O8">
        <v>84378263</v>
      </c>
      <c r="P8">
        <v>282225696</v>
      </c>
      <c r="Q8">
        <v>77992834</v>
      </c>
      <c r="R8">
        <v>14020636</v>
      </c>
      <c r="S8">
        <v>112736946</v>
      </c>
      <c r="T8">
        <v>27773638</v>
      </c>
      <c r="U8">
        <v>191234305</v>
      </c>
      <c r="V8">
        <v>112871021</v>
      </c>
      <c r="W8">
        <v>41586018</v>
      </c>
      <c r="X8">
        <v>18607583</v>
      </c>
      <c r="Y8">
        <v>20019838</v>
      </c>
      <c r="Z8">
        <v>120025276</v>
      </c>
      <c r="AA8">
        <v>58134417</v>
      </c>
      <c r="AB8">
        <v>114087652</v>
      </c>
      <c r="AC8">
        <v>340218766</v>
      </c>
      <c r="AD8">
        <v>48398974</v>
      </c>
      <c r="AE8">
        <v>116117776</v>
      </c>
      <c r="AF8">
        <v>152146384</v>
      </c>
      <c r="AG8">
        <v>60396057</v>
      </c>
      <c r="AH8">
        <v>57816422</v>
      </c>
      <c r="AI8">
        <v>498759896</v>
      </c>
      <c r="AJ8">
        <v>61005665</v>
      </c>
      <c r="AK8">
        <v>431586938</v>
      </c>
      <c r="AL8">
        <v>87558745</v>
      </c>
      <c r="AM8">
        <v>261833979</v>
      </c>
      <c r="AN8">
        <v>12825506</v>
      </c>
      <c r="AO8">
        <v>16353253</v>
      </c>
      <c r="AP8">
        <v>66665346</v>
      </c>
      <c r="AQ8">
        <v>20600171</v>
      </c>
      <c r="AR8">
        <v>602417143</v>
      </c>
      <c r="AS8">
        <v>61056840</v>
      </c>
      <c r="AT8">
        <v>142860930</v>
      </c>
      <c r="AU8">
        <v>86747673</v>
      </c>
      <c r="AV8">
        <v>155653507</v>
      </c>
      <c r="AW8">
        <v>25956770</v>
      </c>
      <c r="AX8">
        <v>54525021</v>
      </c>
      <c r="AY8">
        <v>16164634</v>
      </c>
      <c r="AZ8">
        <v>220658803</v>
      </c>
      <c r="BA8">
        <v>73044734</v>
      </c>
      <c r="BB8">
        <v>265085838</v>
      </c>
      <c r="BC8">
        <v>17734728</v>
      </c>
      <c r="BD8">
        <v>75441064</v>
      </c>
      <c r="BE8">
        <v>64836486</v>
      </c>
      <c r="BF8">
        <v>117695961</v>
      </c>
      <c r="BG8">
        <v>53672993</v>
      </c>
      <c r="BH8">
        <v>26867969</v>
      </c>
      <c r="BI8">
        <v>31259371</v>
      </c>
      <c r="BJ8">
        <v>49140392</v>
      </c>
      <c r="BK8">
        <v>1377304059</v>
      </c>
      <c r="BL8">
        <v>19631408</v>
      </c>
      <c r="BM8">
        <v>35518286</v>
      </c>
      <c r="BN8">
        <v>116572805</v>
      </c>
      <c r="BO8">
        <v>92792053</v>
      </c>
      <c r="BP8">
        <v>305188763</v>
      </c>
      <c r="BQ8">
        <v>33025330</v>
      </c>
      <c r="BR8">
        <v>215766037</v>
      </c>
      <c r="BS8">
        <v>228292446</v>
      </c>
      <c r="BT8">
        <v>22241851</v>
      </c>
      <c r="BU8">
        <v>61346851</v>
      </c>
      <c r="BV8">
        <v>79130917</v>
      </c>
      <c r="BW8">
        <v>15653617</v>
      </c>
      <c r="BX8">
        <v>58572368</v>
      </c>
      <c r="BY8">
        <v>154654221</v>
      </c>
      <c r="BZ8">
        <v>27798723</v>
      </c>
      <c r="CA8">
        <v>134793595</v>
      </c>
      <c r="CB8">
        <v>54191702</v>
      </c>
      <c r="CC8">
        <v>128042268</v>
      </c>
      <c r="CD8">
        <v>90241928</v>
      </c>
      <c r="CE8">
        <v>156656882</v>
      </c>
      <c r="CF8">
        <v>70644307</v>
      </c>
      <c r="CG8">
        <v>73982355</v>
      </c>
      <c r="CH8">
        <v>42239616</v>
      </c>
      <c r="CI8">
        <v>69113685</v>
      </c>
      <c r="CJ8">
        <v>48493389</v>
      </c>
      <c r="CK8">
        <v>79946017</v>
      </c>
      <c r="CL8">
        <v>20686309</v>
      </c>
      <c r="CM8">
        <v>60101410</v>
      </c>
      <c r="CN8">
        <v>7603085</v>
      </c>
      <c r="CO8">
        <v>309293344</v>
      </c>
      <c r="CP8">
        <v>47439820</v>
      </c>
      <c r="CQ8">
        <v>1486117473</v>
      </c>
      <c r="CR8">
        <v>30314787</v>
      </c>
      <c r="CS8">
        <v>14654685</v>
      </c>
      <c r="CT8">
        <v>66787325</v>
      </c>
      <c r="CU8">
        <v>115103076</v>
      </c>
      <c r="CV8">
        <v>79018849</v>
      </c>
      <c r="CW8">
        <v>99463763</v>
      </c>
      <c r="CX8">
        <v>37696921</v>
      </c>
      <c r="CY8">
        <v>23939359</v>
      </c>
    </row>
    <row r="9" spans="1:103" x14ac:dyDescent="0.3">
      <c r="A9" s="151">
        <v>17</v>
      </c>
      <c r="B9" t="s">
        <v>185</v>
      </c>
      <c r="D9">
        <v>1487176</v>
      </c>
      <c r="E9">
        <v>312699</v>
      </c>
      <c r="F9">
        <v>0</v>
      </c>
      <c r="G9">
        <v>75000</v>
      </c>
      <c r="H9">
        <v>204600</v>
      </c>
      <c r="I9">
        <v>0</v>
      </c>
      <c r="J9">
        <v>141990</v>
      </c>
      <c r="K9">
        <v>0</v>
      </c>
      <c r="L9">
        <v>0</v>
      </c>
      <c r="M9">
        <v>3783998</v>
      </c>
      <c r="N9">
        <v>6842647</v>
      </c>
      <c r="O9">
        <v>6681410</v>
      </c>
      <c r="P9">
        <v>2512879</v>
      </c>
      <c r="Q9">
        <v>1274434</v>
      </c>
      <c r="R9">
        <v>0</v>
      </c>
      <c r="S9">
        <v>3855352</v>
      </c>
      <c r="T9">
        <v>2059123</v>
      </c>
      <c r="U9">
        <v>718759</v>
      </c>
      <c r="V9">
        <v>12968119</v>
      </c>
      <c r="W9">
        <v>0</v>
      </c>
      <c r="X9">
        <v>0</v>
      </c>
      <c r="Y9">
        <v>0</v>
      </c>
      <c r="Z9">
        <v>2741037</v>
      </c>
      <c r="AA9">
        <v>28149</v>
      </c>
      <c r="AB9">
        <v>907951</v>
      </c>
      <c r="AC9">
        <v>84137</v>
      </c>
      <c r="AD9">
        <v>8188273</v>
      </c>
      <c r="AE9">
        <v>740000</v>
      </c>
      <c r="AF9">
        <v>689227</v>
      </c>
      <c r="AG9">
        <v>0</v>
      </c>
      <c r="AH9">
        <v>0</v>
      </c>
      <c r="AI9">
        <v>3870617</v>
      </c>
      <c r="AJ9">
        <v>6742618</v>
      </c>
      <c r="AK9">
        <v>3593266</v>
      </c>
      <c r="AL9">
        <v>117369</v>
      </c>
      <c r="AM9">
        <v>29477498</v>
      </c>
      <c r="AN9">
        <v>755687</v>
      </c>
      <c r="AO9">
        <v>0</v>
      </c>
      <c r="AP9">
        <v>350000</v>
      </c>
      <c r="AQ9">
        <v>59258</v>
      </c>
      <c r="AR9">
        <v>800000</v>
      </c>
      <c r="AS9">
        <v>575000</v>
      </c>
      <c r="AT9">
        <v>7789510</v>
      </c>
      <c r="AU9">
        <v>0</v>
      </c>
      <c r="AV9">
        <v>2308922</v>
      </c>
      <c r="AW9">
        <v>0</v>
      </c>
      <c r="AX9">
        <v>940154</v>
      </c>
      <c r="AY9">
        <v>0</v>
      </c>
      <c r="AZ9">
        <v>0</v>
      </c>
      <c r="BA9">
        <v>878366</v>
      </c>
      <c r="BB9">
        <v>3555485</v>
      </c>
      <c r="BC9">
        <v>100000</v>
      </c>
      <c r="BD9">
        <v>1151479</v>
      </c>
      <c r="BE9">
        <v>2250000</v>
      </c>
      <c r="BF9">
        <v>1021788</v>
      </c>
      <c r="BG9">
        <v>264500</v>
      </c>
      <c r="BH9">
        <v>0</v>
      </c>
      <c r="BI9">
        <v>0</v>
      </c>
      <c r="BJ9">
        <v>0</v>
      </c>
      <c r="BK9">
        <v>1035670</v>
      </c>
      <c r="BL9">
        <v>0</v>
      </c>
      <c r="BM9">
        <v>28987</v>
      </c>
      <c r="BN9">
        <v>776622</v>
      </c>
      <c r="BO9">
        <v>1905168</v>
      </c>
      <c r="BP9">
        <v>631661</v>
      </c>
      <c r="BQ9">
        <v>0</v>
      </c>
      <c r="BR9">
        <v>4091299</v>
      </c>
      <c r="BS9">
        <v>6519002</v>
      </c>
      <c r="BT9">
        <v>122000</v>
      </c>
      <c r="BU9">
        <v>100000</v>
      </c>
      <c r="BV9">
        <v>0</v>
      </c>
      <c r="BW9">
        <v>430000</v>
      </c>
      <c r="BX9">
        <v>276000</v>
      </c>
      <c r="BY9">
        <v>808025</v>
      </c>
      <c r="BZ9">
        <v>0</v>
      </c>
      <c r="CA9">
        <v>356509</v>
      </c>
      <c r="CB9">
        <v>0</v>
      </c>
      <c r="CC9">
        <v>0</v>
      </c>
      <c r="CD9">
        <v>1053168</v>
      </c>
      <c r="CE9">
        <v>0</v>
      </c>
      <c r="CF9">
        <v>2304620</v>
      </c>
      <c r="CG9">
        <v>3338930</v>
      </c>
      <c r="CH9">
        <v>153173</v>
      </c>
      <c r="CI9">
        <v>0</v>
      </c>
      <c r="CJ9">
        <v>892389</v>
      </c>
      <c r="CK9">
        <v>0</v>
      </c>
      <c r="CL9">
        <v>1200000</v>
      </c>
      <c r="CM9">
        <v>865937</v>
      </c>
      <c r="CN9">
        <v>91776</v>
      </c>
      <c r="CO9">
        <v>15838661</v>
      </c>
      <c r="CP9">
        <v>2797363</v>
      </c>
      <c r="CQ9">
        <v>2800427</v>
      </c>
      <c r="CR9">
        <v>0</v>
      </c>
      <c r="CS9">
        <v>0</v>
      </c>
      <c r="CT9">
        <v>3619091</v>
      </c>
      <c r="CU9">
        <v>1451883</v>
      </c>
      <c r="CV9">
        <v>0</v>
      </c>
      <c r="CW9">
        <v>0</v>
      </c>
      <c r="CX9">
        <v>50761</v>
      </c>
      <c r="CY9">
        <v>0</v>
      </c>
    </row>
    <row r="10" spans="1:103" x14ac:dyDescent="0.3">
      <c r="A10" s="151">
        <v>20</v>
      </c>
      <c r="B10" t="s">
        <v>186</v>
      </c>
      <c r="D10">
        <v>14861282</v>
      </c>
      <c r="E10">
        <v>2717702</v>
      </c>
      <c r="F10">
        <v>734696</v>
      </c>
      <c r="G10">
        <v>91667</v>
      </c>
      <c r="H10">
        <v>3172168</v>
      </c>
      <c r="I10">
        <v>338434</v>
      </c>
      <c r="J10">
        <v>1741360</v>
      </c>
      <c r="K10">
        <v>0</v>
      </c>
      <c r="L10">
        <v>0</v>
      </c>
      <c r="M10">
        <v>18596943</v>
      </c>
      <c r="N10">
        <v>5825384</v>
      </c>
      <c r="O10">
        <v>2536882</v>
      </c>
      <c r="P10">
        <v>14558032</v>
      </c>
      <c r="Q10">
        <v>63938</v>
      </c>
      <c r="R10">
        <v>0</v>
      </c>
      <c r="S10">
        <v>15599552</v>
      </c>
      <c r="T10">
        <v>2510335</v>
      </c>
      <c r="U10">
        <v>5479855</v>
      </c>
      <c r="V10">
        <v>15540174</v>
      </c>
      <c r="W10">
        <v>4867018</v>
      </c>
      <c r="X10">
        <v>3571211</v>
      </c>
      <c r="Y10">
        <v>0</v>
      </c>
      <c r="Z10">
        <v>6012483</v>
      </c>
      <c r="AA10">
        <v>1316813</v>
      </c>
      <c r="AB10">
        <v>9392128</v>
      </c>
      <c r="AC10">
        <v>1572476</v>
      </c>
      <c r="AD10">
        <v>4090483</v>
      </c>
      <c r="AE10">
        <v>3557069</v>
      </c>
      <c r="AF10">
        <v>9571326</v>
      </c>
      <c r="AG10">
        <v>1576571</v>
      </c>
      <c r="AH10">
        <v>2856316</v>
      </c>
      <c r="AI10">
        <v>78452248</v>
      </c>
      <c r="AJ10">
        <v>7034602</v>
      </c>
      <c r="AK10">
        <v>105343952</v>
      </c>
      <c r="AL10">
        <v>3355871</v>
      </c>
      <c r="AM10">
        <v>51709829</v>
      </c>
      <c r="AN10">
        <v>676392</v>
      </c>
      <c r="AO10">
        <v>6157</v>
      </c>
      <c r="AP10">
        <v>1372114</v>
      </c>
      <c r="AQ10">
        <v>919362</v>
      </c>
      <c r="AR10">
        <v>10183415</v>
      </c>
      <c r="AS10">
        <v>17698</v>
      </c>
      <c r="AT10">
        <v>913816</v>
      </c>
      <c r="AU10">
        <v>1495195</v>
      </c>
      <c r="AV10">
        <v>13202495</v>
      </c>
      <c r="AW10">
        <v>0</v>
      </c>
      <c r="AX10">
        <v>3451985</v>
      </c>
      <c r="AY10">
        <v>109854</v>
      </c>
      <c r="AZ10">
        <v>456443</v>
      </c>
      <c r="BA10">
        <v>3612999</v>
      </c>
      <c r="BB10">
        <v>8158604</v>
      </c>
      <c r="BC10">
        <v>31250</v>
      </c>
      <c r="BD10">
        <v>712000</v>
      </c>
      <c r="BE10">
        <v>3336533</v>
      </c>
      <c r="BF10">
        <v>3576950</v>
      </c>
      <c r="BG10">
        <v>2778730</v>
      </c>
      <c r="BH10">
        <v>160119</v>
      </c>
      <c r="BI10">
        <v>960901</v>
      </c>
      <c r="BJ10">
        <v>2796017</v>
      </c>
      <c r="BK10">
        <v>76658372</v>
      </c>
      <c r="BL10">
        <v>0</v>
      </c>
      <c r="BM10">
        <v>5503377</v>
      </c>
      <c r="BN10">
        <v>12245581</v>
      </c>
      <c r="BO10">
        <v>3200400</v>
      </c>
      <c r="BP10">
        <v>17878298</v>
      </c>
      <c r="BQ10">
        <v>1224372</v>
      </c>
      <c r="BR10">
        <v>2960011</v>
      </c>
      <c r="BS10">
        <v>6610186</v>
      </c>
      <c r="BT10">
        <v>99300</v>
      </c>
      <c r="BU10">
        <v>0</v>
      </c>
      <c r="BV10">
        <v>12619397</v>
      </c>
      <c r="BW10">
        <v>0</v>
      </c>
      <c r="BX10">
        <v>6229008</v>
      </c>
      <c r="BY10">
        <v>9181183</v>
      </c>
      <c r="BZ10">
        <v>802724</v>
      </c>
      <c r="CA10">
        <v>6315960</v>
      </c>
      <c r="CB10">
        <v>0</v>
      </c>
      <c r="CC10">
        <v>138687</v>
      </c>
      <c r="CD10">
        <v>6301326</v>
      </c>
      <c r="CE10">
        <v>2111430</v>
      </c>
      <c r="CF10">
        <v>318920</v>
      </c>
      <c r="CG10">
        <v>0</v>
      </c>
      <c r="CH10">
        <v>813900</v>
      </c>
      <c r="CI10">
        <v>2169651</v>
      </c>
      <c r="CJ10">
        <v>448072</v>
      </c>
      <c r="CK10">
        <v>1823358</v>
      </c>
      <c r="CL10">
        <v>877873</v>
      </c>
      <c r="CM10">
        <v>5892041</v>
      </c>
      <c r="CN10">
        <v>10000</v>
      </c>
      <c r="CO10">
        <v>31884538</v>
      </c>
      <c r="CP10">
        <v>3178996</v>
      </c>
      <c r="CQ10">
        <v>403902813</v>
      </c>
      <c r="CR10">
        <v>7982</v>
      </c>
      <c r="CS10">
        <v>621016</v>
      </c>
      <c r="CT10">
        <v>7636100</v>
      </c>
      <c r="CU10">
        <v>16795700</v>
      </c>
      <c r="CV10">
        <v>587500</v>
      </c>
      <c r="CW10">
        <v>3688617</v>
      </c>
      <c r="CX10">
        <v>1004347</v>
      </c>
      <c r="CY10">
        <v>211269</v>
      </c>
    </row>
    <row r="11" spans="1:103" x14ac:dyDescent="0.3">
      <c r="A11" s="151">
        <v>22</v>
      </c>
      <c r="B11" t="s">
        <v>188</v>
      </c>
      <c r="D11">
        <v>0</v>
      </c>
      <c r="E11">
        <v>0</v>
      </c>
      <c r="F11">
        <v>25248</v>
      </c>
      <c r="G11">
        <v>0</v>
      </c>
      <c r="H11">
        <v>0</v>
      </c>
      <c r="I11">
        <v>0</v>
      </c>
      <c r="J11">
        <v>0</v>
      </c>
      <c r="K11">
        <v>0</v>
      </c>
      <c r="L11">
        <v>0</v>
      </c>
      <c r="M11">
        <v>0</v>
      </c>
      <c r="N11">
        <v>32680</v>
      </c>
      <c r="O11">
        <v>50643</v>
      </c>
      <c r="P11">
        <v>0</v>
      </c>
      <c r="Q11">
        <v>52242</v>
      </c>
      <c r="R11">
        <v>0</v>
      </c>
      <c r="S11">
        <v>0</v>
      </c>
      <c r="T11">
        <v>0</v>
      </c>
      <c r="U11">
        <v>0</v>
      </c>
      <c r="V11">
        <v>0</v>
      </c>
      <c r="W11">
        <v>0</v>
      </c>
      <c r="X11">
        <v>0</v>
      </c>
      <c r="Y11">
        <v>213842</v>
      </c>
      <c r="Z11">
        <v>0</v>
      </c>
      <c r="AA11">
        <v>0</v>
      </c>
      <c r="AB11">
        <v>0</v>
      </c>
      <c r="AC11">
        <v>-12796852</v>
      </c>
      <c r="AD11">
        <v>0</v>
      </c>
      <c r="AE11">
        <v>78207</v>
      </c>
      <c r="AF11">
        <v>0</v>
      </c>
      <c r="AG11">
        <v>235111</v>
      </c>
      <c r="AH11">
        <v>0</v>
      </c>
      <c r="AI11">
        <v>0</v>
      </c>
      <c r="AJ11">
        <v>5737</v>
      </c>
      <c r="AK11">
        <v>0</v>
      </c>
      <c r="AL11">
        <v>0</v>
      </c>
      <c r="AM11">
        <v>0</v>
      </c>
      <c r="AN11">
        <v>9134</v>
      </c>
      <c r="AO11">
        <v>0</v>
      </c>
      <c r="AP11">
        <v>0</v>
      </c>
      <c r="AQ11">
        <v>0</v>
      </c>
      <c r="AR11">
        <v>267554</v>
      </c>
      <c r="AS11">
        <v>0</v>
      </c>
      <c r="AT11">
        <v>835360</v>
      </c>
      <c r="AU11">
        <v>20206</v>
      </c>
      <c r="AV11">
        <v>0</v>
      </c>
      <c r="AW11">
        <v>0</v>
      </c>
      <c r="AX11">
        <v>0</v>
      </c>
      <c r="AY11">
        <v>0</v>
      </c>
      <c r="AZ11">
        <v>0</v>
      </c>
      <c r="BA11">
        <v>273144</v>
      </c>
      <c r="BB11">
        <v>0</v>
      </c>
      <c r="BC11">
        <v>0</v>
      </c>
      <c r="BD11">
        <v>0</v>
      </c>
      <c r="BE11">
        <v>0</v>
      </c>
      <c r="BF11">
        <v>0</v>
      </c>
      <c r="BG11">
        <v>0</v>
      </c>
      <c r="BH11">
        <v>0</v>
      </c>
      <c r="BI11">
        <v>12056</v>
      </c>
      <c r="BJ11">
        <v>0</v>
      </c>
      <c r="BK11">
        <v>91493</v>
      </c>
      <c r="BL11">
        <v>0</v>
      </c>
      <c r="BM11">
        <v>0</v>
      </c>
      <c r="BN11">
        <v>25003</v>
      </c>
      <c r="BO11">
        <v>0</v>
      </c>
      <c r="BP11">
        <v>1663012</v>
      </c>
      <c r="BQ11">
        <v>0</v>
      </c>
      <c r="BR11">
        <v>173265</v>
      </c>
      <c r="BS11">
        <v>27004</v>
      </c>
      <c r="BT11">
        <v>0</v>
      </c>
      <c r="BU11">
        <v>0</v>
      </c>
      <c r="BV11">
        <v>1401720</v>
      </c>
      <c r="BW11">
        <v>0</v>
      </c>
      <c r="BX11">
        <v>32728</v>
      </c>
      <c r="BY11">
        <v>0</v>
      </c>
      <c r="BZ11">
        <v>37877</v>
      </c>
      <c r="CA11">
        <v>0</v>
      </c>
      <c r="CB11">
        <v>0</v>
      </c>
      <c r="CC11">
        <v>0</v>
      </c>
      <c r="CD11">
        <v>0</v>
      </c>
      <c r="CE11">
        <v>0</v>
      </c>
      <c r="CF11">
        <v>232644</v>
      </c>
      <c r="CG11">
        <v>0</v>
      </c>
      <c r="CH11">
        <v>481344</v>
      </c>
      <c r="CI11">
        <v>0</v>
      </c>
      <c r="CJ11">
        <v>0</v>
      </c>
      <c r="CK11">
        <v>0</v>
      </c>
      <c r="CL11">
        <v>0</v>
      </c>
      <c r="CM11">
        <v>0</v>
      </c>
      <c r="CN11">
        <v>1613</v>
      </c>
      <c r="CO11">
        <v>0</v>
      </c>
      <c r="CP11">
        <v>53891</v>
      </c>
      <c r="CQ11">
        <v>32012</v>
      </c>
      <c r="CR11">
        <v>0</v>
      </c>
      <c r="CS11">
        <v>0</v>
      </c>
      <c r="CT11">
        <v>22983</v>
      </c>
      <c r="CU11">
        <v>163223</v>
      </c>
      <c r="CV11">
        <v>61123</v>
      </c>
      <c r="CW11">
        <v>37131</v>
      </c>
      <c r="CX11">
        <v>0</v>
      </c>
      <c r="CY11">
        <v>3209</v>
      </c>
    </row>
    <row r="12" spans="1:103" x14ac:dyDescent="0.3">
      <c r="A12" s="151">
        <v>23</v>
      </c>
      <c r="B12" t="s">
        <v>191</v>
      </c>
      <c r="D12">
        <v>5011733</v>
      </c>
      <c r="E12">
        <v>2198373</v>
      </c>
      <c r="F12">
        <v>781541</v>
      </c>
      <c r="G12">
        <v>2536909</v>
      </c>
      <c r="H12">
        <v>-574434</v>
      </c>
      <c r="I12">
        <v>4247831</v>
      </c>
      <c r="J12">
        <v>3932267</v>
      </c>
      <c r="K12">
        <v>-1134714</v>
      </c>
      <c r="L12">
        <v>3016401</v>
      </c>
      <c r="M12">
        <v>16274275</v>
      </c>
      <c r="N12">
        <v>2495123</v>
      </c>
      <c r="O12">
        <v>1235947</v>
      </c>
      <c r="P12">
        <v>9738639</v>
      </c>
      <c r="Q12">
        <v>-893947</v>
      </c>
      <c r="R12">
        <v>807936</v>
      </c>
      <c r="S12">
        <v>17574361</v>
      </c>
      <c r="T12">
        <v>1384829</v>
      </c>
      <c r="U12">
        <v>8286418</v>
      </c>
      <c r="V12">
        <v>37202</v>
      </c>
      <c r="W12">
        <v>-1776929</v>
      </c>
      <c r="X12">
        <v>659030</v>
      </c>
      <c r="Y12">
        <v>1103198</v>
      </c>
      <c r="Z12">
        <v>1543375</v>
      </c>
      <c r="AA12">
        <v>2631539</v>
      </c>
      <c r="AB12">
        <v>-5392</v>
      </c>
      <c r="AC12">
        <v>21454206</v>
      </c>
      <c r="AD12">
        <v>766722</v>
      </c>
      <c r="AE12">
        <v>2414316</v>
      </c>
      <c r="AF12">
        <v>11516006</v>
      </c>
      <c r="AG12">
        <v>-514768</v>
      </c>
      <c r="AH12">
        <v>1207477</v>
      </c>
      <c r="AI12">
        <v>8959214</v>
      </c>
      <c r="AJ12">
        <v>1202039</v>
      </c>
      <c r="AK12">
        <v>-19672187</v>
      </c>
      <c r="AL12">
        <v>1014559</v>
      </c>
      <c r="AM12">
        <v>-2341589</v>
      </c>
      <c r="AN12">
        <v>1157355</v>
      </c>
      <c r="AO12">
        <v>296176</v>
      </c>
      <c r="AP12">
        <v>2001736</v>
      </c>
      <c r="AQ12">
        <v>1308869</v>
      </c>
      <c r="AR12">
        <v>3611476</v>
      </c>
      <c r="AS12">
        <v>4505066</v>
      </c>
      <c r="AT12">
        <v>22908953</v>
      </c>
      <c r="AU12">
        <v>2746959</v>
      </c>
      <c r="AV12">
        <v>7394908</v>
      </c>
      <c r="AW12">
        <v>1781931</v>
      </c>
      <c r="AX12">
        <v>3315983</v>
      </c>
      <c r="AY12">
        <v>149066</v>
      </c>
      <c r="AZ12">
        <v>16077147</v>
      </c>
      <c r="BA12">
        <v>2264384</v>
      </c>
      <c r="BB12">
        <v>32977140</v>
      </c>
      <c r="BC12">
        <v>815074</v>
      </c>
      <c r="BD12">
        <v>3676937</v>
      </c>
      <c r="BE12">
        <v>1422638</v>
      </c>
      <c r="BF12">
        <v>8146998</v>
      </c>
      <c r="BG12">
        <v>2202308</v>
      </c>
      <c r="BH12">
        <v>1514151</v>
      </c>
      <c r="BI12">
        <v>376807</v>
      </c>
      <c r="BJ12">
        <v>1811511</v>
      </c>
      <c r="BK12">
        <v>-9821482</v>
      </c>
      <c r="BL12">
        <v>-396942</v>
      </c>
      <c r="BM12">
        <v>2170420</v>
      </c>
      <c r="BN12">
        <v>1697265</v>
      </c>
      <c r="BO12">
        <v>-1080122</v>
      </c>
      <c r="BP12">
        <v>9211551</v>
      </c>
      <c r="BQ12">
        <v>1683998</v>
      </c>
      <c r="BR12">
        <v>12564356</v>
      </c>
      <c r="BS12">
        <v>1735165</v>
      </c>
      <c r="BT12">
        <v>704039</v>
      </c>
      <c r="BU12">
        <v>10008908</v>
      </c>
      <c r="BV12">
        <v>-1938605</v>
      </c>
      <c r="BW12">
        <v>260542</v>
      </c>
      <c r="BX12">
        <v>1451381</v>
      </c>
      <c r="BY12">
        <v>-287253</v>
      </c>
      <c r="BZ12">
        <v>625739</v>
      </c>
      <c r="CA12">
        <v>8010678</v>
      </c>
      <c r="CB12">
        <v>2767115</v>
      </c>
      <c r="CC12">
        <v>967425</v>
      </c>
      <c r="CD12">
        <v>4372152</v>
      </c>
      <c r="CE12">
        <v>3701097</v>
      </c>
      <c r="CF12">
        <v>2870149</v>
      </c>
      <c r="CG12">
        <v>2502227</v>
      </c>
      <c r="CH12">
        <v>-612649</v>
      </c>
      <c r="CI12">
        <v>-384053</v>
      </c>
      <c r="CJ12">
        <v>-3028632</v>
      </c>
      <c r="CK12">
        <v>692314</v>
      </c>
      <c r="CL12">
        <v>1301472</v>
      </c>
      <c r="CM12">
        <v>-264086</v>
      </c>
      <c r="CN12">
        <v>-199433</v>
      </c>
      <c r="CO12">
        <v>18672463</v>
      </c>
      <c r="CP12">
        <v>1881312</v>
      </c>
      <c r="CQ12">
        <v>48507107</v>
      </c>
      <c r="CR12">
        <v>2452802</v>
      </c>
      <c r="CS12">
        <v>568074</v>
      </c>
      <c r="CT12">
        <v>8294534</v>
      </c>
      <c r="CU12">
        <v>-7345611</v>
      </c>
      <c r="CV12">
        <v>2194770</v>
      </c>
      <c r="CW12">
        <v>1864248</v>
      </c>
      <c r="CX12">
        <v>972843</v>
      </c>
      <c r="CY12">
        <v>280671</v>
      </c>
    </row>
    <row r="13" spans="1:103" x14ac:dyDescent="0.3">
      <c r="A13" s="151">
        <v>44</v>
      </c>
      <c r="B13" t="s">
        <v>899</v>
      </c>
      <c r="D13">
        <v>0</v>
      </c>
      <c r="E13">
        <v>6264906</v>
      </c>
      <c r="F13">
        <v>0</v>
      </c>
      <c r="G13">
        <v>9003051</v>
      </c>
      <c r="H13">
        <v>0</v>
      </c>
      <c r="I13">
        <v>0</v>
      </c>
      <c r="J13">
        <v>9904767</v>
      </c>
      <c r="K13">
        <v>1067513</v>
      </c>
      <c r="L13">
        <v>2511071</v>
      </c>
      <c r="M13">
        <v>83762659</v>
      </c>
      <c r="N13">
        <v>0</v>
      </c>
      <c r="O13">
        <v>853519</v>
      </c>
      <c r="P13">
        <v>0</v>
      </c>
      <c r="Q13">
        <v>7612708</v>
      </c>
      <c r="R13">
        <v>2146207</v>
      </c>
      <c r="S13">
        <v>1412023</v>
      </c>
      <c r="T13">
        <v>0</v>
      </c>
      <c r="U13">
        <v>0</v>
      </c>
      <c r="V13">
        <v>26771295</v>
      </c>
      <c r="W13">
        <v>0</v>
      </c>
      <c r="X13">
        <v>2578782</v>
      </c>
      <c r="Y13">
        <v>460413</v>
      </c>
      <c r="Z13">
        <v>0</v>
      </c>
      <c r="AA13">
        <v>5803177</v>
      </c>
      <c r="AB13">
        <v>13763372</v>
      </c>
      <c r="AC13">
        <v>797138</v>
      </c>
      <c r="AD13">
        <v>18370536</v>
      </c>
      <c r="AE13">
        <v>14554305</v>
      </c>
      <c r="AF13">
        <v>1194585</v>
      </c>
      <c r="AG13">
        <v>13992116</v>
      </c>
      <c r="AH13">
        <v>10010890</v>
      </c>
      <c r="AI13">
        <v>40127259</v>
      </c>
      <c r="AJ13">
        <v>834951</v>
      </c>
      <c r="AK13">
        <v>0</v>
      </c>
      <c r="AL13">
        <v>12605383</v>
      </c>
      <c r="AM13">
        <v>0</v>
      </c>
      <c r="AN13">
        <v>2440255</v>
      </c>
      <c r="AO13">
        <v>0</v>
      </c>
      <c r="AP13">
        <v>0</v>
      </c>
      <c r="AQ13">
        <v>2753983</v>
      </c>
      <c r="AR13">
        <v>0</v>
      </c>
      <c r="AS13">
        <v>5030145</v>
      </c>
      <c r="AT13">
        <v>68775521</v>
      </c>
      <c r="AU13">
        <v>0</v>
      </c>
      <c r="AV13">
        <v>4348843</v>
      </c>
      <c r="AW13">
        <v>5532623</v>
      </c>
      <c r="AX13">
        <v>10615502</v>
      </c>
      <c r="AY13">
        <v>788118</v>
      </c>
      <c r="AZ13">
        <v>0</v>
      </c>
      <c r="BA13">
        <v>0</v>
      </c>
      <c r="BB13">
        <v>61146017</v>
      </c>
      <c r="BC13">
        <v>3761925</v>
      </c>
      <c r="BD13">
        <v>0</v>
      </c>
      <c r="BE13">
        <v>0</v>
      </c>
      <c r="BF13">
        <v>29529776</v>
      </c>
      <c r="BG13">
        <v>0</v>
      </c>
      <c r="BH13">
        <v>0</v>
      </c>
      <c r="BI13">
        <v>583458</v>
      </c>
      <c r="BJ13">
        <v>132447</v>
      </c>
      <c r="BK13">
        <v>0</v>
      </c>
      <c r="BL13">
        <v>0</v>
      </c>
      <c r="BM13">
        <v>8297045</v>
      </c>
      <c r="BN13">
        <v>19543191</v>
      </c>
      <c r="BO13">
        <v>3742852</v>
      </c>
      <c r="BP13">
        <v>0</v>
      </c>
      <c r="BQ13">
        <v>1199427</v>
      </c>
      <c r="BR13">
        <v>0</v>
      </c>
      <c r="BS13">
        <v>97467</v>
      </c>
      <c r="BT13">
        <v>4331384</v>
      </c>
      <c r="BU13">
        <v>12141840</v>
      </c>
      <c r="BV13">
        <v>14277776</v>
      </c>
      <c r="BW13">
        <v>1136798</v>
      </c>
      <c r="BX13">
        <v>0</v>
      </c>
      <c r="BY13">
        <v>0</v>
      </c>
      <c r="BZ13">
        <v>553248</v>
      </c>
      <c r="CA13">
        <v>0</v>
      </c>
      <c r="CB13">
        <v>10583222</v>
      </c>
      <c r="CC13">
        <v>8558800</v>
      </c>
      <c r="CD13">
        <v>5219925</v>
      </c>
      <c r="CE13">
        <v>2779096</v>
      </c>
      <c r="CF13">
        <v>0</v>
      </c>
      <c r="CG13">
        <v>3976915</v>
      </c>
      <c r="CH13">
        <v>1745597</v>
      </c>
      <c r="CI13">
        <v>2444774</v>
      </c>
      <c r="CJ13">
        <v>541982</v>
      </c>
      <c r="CK13">
        <v>1071540</v>
      </c>
      <c r="CL13">
        <v>0</v>
      </c>
      <c r="CM13">
        <v>0</v>
      </c>
      <c r="CN13">
        <v>1385944</v>
      </c>
      <c r="CO13">
        <v>83902237</v>
      </c>
      <c r="CP13">
        <v>1103453</v>
      </c>
      <c r="CQ13">
        <v>0</v>
      </c>
      <c r="CR13">
        <v>6658193</v>
      </c>
      <c r="CS13">
        <v>1205751</v>
      </c>
      <c r="CT13">
        <v>0</v>
      </c>
      <c r="CU13">
        <v>836182</v>
      </c>
      <c r="CV13">
        <v>0</v>
      </c>
      <c r="CW13">
        <v>3594528</v>
      </c>
      <c r="CX13">
        <v>940637</v>
      </c>
      <c r="CY13">
        <v>136087</v>
      </c>
    </row>
    <row r="14" spans="1:103" x14ac:dyDescent="0.3">
      <c r="A14" s="151">
        <v>45</v>
      </c>
      <c r="B14" t="s">
        <v>900</v>
      </c>
      <c r="D14">
        <v>0</v>
      </c>
      <c r="E14">
        <v>3974253</v>
      </c>
      <c r="F14">
        <v>0</v>
      </c>
      <c r="G14">
        <v>635528</v>
      </c>
      <c r="H14">
        <v>0</v>
      </c>
      <c r="I14">
        <v>0</v>
      </c>
      <c r="J14">
        <v>2469433</v>
      </c>
      <c r="K14">
        <v>695911</v>
      </c>
      <c r="L14">
        <v>125607</v>
      </c>
      <c r="M14">
        <v>29026453</v>
      </c>
      <c r="N14">
        <v>0</v>
      </c>
      <c r="O14">
        <v>129070</v>
      </c>
      <c r="P14">
        <v>0</v>
      </c>
      <c r="Q14">
        <v>185800</v>
      </c>
      <c r="R14">
        <v>364044</v>
      </c>
      <c r="S14">
        <v>415066</v>
      </c>
      <c r="T14">
        <v>0</v>
      </c>
      <c r="U14">
        <v>0</v>
      </c>
      <c r="V14">
        <v>235646</v>
      </c>
      <c r="W14">
        <v>0</v>
      </c>
      <c r="X14">
        <v>82935</v>
      </c>
      <c r="Y14">
        <v>163030</v>
      </c>
      <c r="Z14">
        <v>0</v>
      </c>
      <c r="AA14">
        <v>1034238</v>
      </c>
      <c r="AB14">
        <v>1418831</v>
      </c>
      <c r="AC14">
        <v>307622</v>
      </c>
      <c r="AD14">
        <v>3179282</v>
      </c>
      <c r="AE14">
        <v>2197223</v>
      </c>
      <c r="AF14">
        <v>682571</v>
      </c>
      <c r="AG14">
        <v>1159326</v>
      </c>
      <c r="AH14">
        <v>887193</v>
      </c>
      <c r="AI14">
        <v>923353</v>
      </c>
      <c r="AJ14">
        <v>1466646</v>
      </c>
      <c r="AK14">
        <v>0</v>
      </c>
      <c r="AL14">
        <v>3055147</v>
      </c>
      <c r="AM14">
        <v>0</v>
      </c>
      <c r="AN14">
        <v>24969</v>
      </c>
      <c r="AO14">
        <v>0</v>
      </c>
      <c r="AP14">
        <v>0</v>
      </c>
      <c r="AQ14">
        <v>1059024</v>
      </c>
      <c r="AR14">
        <v>0</v>
      </c>
      <c r="AS14">
        <v>1805636</v>
      </c>
      <c r="AT14">
        <v>7400292</v>
      </c>
      <c r="AU14">
        <v>0</v>
      </c>
      <c r="AV14">
        <v>2062252</v>
      </c>
      <c r="AW14">
        <v>1825983</v>
      </c>
      <c r="AX14">
        <v>1139713</v>
      </c>
      <c r="AY14">
        <v>219594</v>
      </c>
      <c r="AZ14">
        <v>0</v>
      </c>
      <c r="BA14">
        <v>0</v>
      </c>
      <c r="BB14">
        <v>12323115</v>
      </c>
      <c r="BC14">
        <v>1329965</v>
      </c>
      <c r="BD14">
        <v>0</v>
      </c>
      <c r="BE14">
        <v>0</v>
      </c>
      <c r="BF14">
        <v>2981863</v>
      </c>
      <c r="BG14">
        <v>0</v>
      </c>
      <c r="BH14">
        <v>0</v>
      </c>
      <c r="BI14">
        <v>2034263</v>
      </c>
      <c r="BJ14">
        <v>118015</v>
      </c>
      <c r="BK14">
        <v>0</v>
      </c>
      <c r="BL14">
        <v>0</v>
      </c>
      <c r="BM14">
        <v>1076705</v>
      </c>
      <c r="BN14">
        <v>3529551</v>
      </c>
      <c r="BO14">
        <v>3308555</v>
      </c>
      <c r="BP14">
        <v>0</v>
      </c>
      <c r="BQ14">
        <v>847952</v>
      </c>
      <c r="BR14">
        <v>0</v>
      </c>
      <c r="BS14">
        <v>22358</v>
      </c>
      <c r="BT14">
        <v>457451</v>
      </c>
      <c r="BU14">
        <v>155659</v>
      </c>
      <c r="BV14">
        <v>4632190</v>
      </c>
      <c r="BW14">
        <v>481667</v>
      </c>
      <c r="BX14">
        <v>0</v>
      </c>
      <c r="BY14">
        <v>0</v>
      </c>
      <c r="BZ14">
        <v>291215</v>
      </c>
      <c r="CA14">
        <v>0</v>
      </c>
      <c r="CB14">
        <v>1087204</v>
      </c>
      <c r="CC14">
        <v>2682786</v>
      </c>
      <c r="CD14">
        <v>3364239</v>
      </c>
      <c r="CE14">
        <v>7283</v>
      </c>
      <c r="CF14">
        <v>0</v>
      </c>
      <c r="CG14">
        <v>756652</v>
      </c>
      <c r="CH14">
        <v>196989</v>
      </c>
      <c r="CI14">
        <v>1218038</v>
      </c>
      <c r="CJ14">
        <v>6124</v>
      </c>
      <c r="CK14">
        <v>569227</v>
      </c>
      <c r="CL14">
        <v>0</v>
      </c>
      <c r="CM14">
        <v>0</v>
      </c>
      <c r="CN14">
        <v>116389</v>
      </c>
      <c r="CO14">
        <v>11203482</v>
      </c>
      <c r="CP14">
        <v>154177</v>
      </c>
      <c r="CQ14">
        <v>0</v>
      </c>
      <c r="CR14">
        <v>1012379</v>
      </c>
      <c r="CS14">
        <v>432074</v>
      </c>
      <c r="CT14">
        <v>0</v>
      </c>
      <c r="CU14">
        <v>62091</v>
      </c>
      <c r="CV14">
        <v>0</v>
      </c>
      <c r="CW14">
        <v>559815</v>
      </c>
      <c r="CX14">
        <v>15148</v>
      </c>
      <c r="CY14">
        <v>0</v>
      </c>
    </row>
    <row r="15" spans="1:103" x14ac:dyDescent="0.3">
      <c r="A15" s="151">
        <v>47</v>
      </c>
      <c r="B15" t="s">
        <v>901</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row>
    <row r="16" spans="1:103" x14ac:dyDescent="0.3">
      <c r="A16" s="151">
        <v>48</v>
      </c>
      <c r="B16" t="s">
        <v>108</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row>
    <row r="17" spans="1:103" x14ac:dyDescent="0.3">
      <c r="A17" s="151">
        <v>49</v>
      </c>
      <c r="B17" t="s">
        <v>204</v>
      </c>
      <c r="D17">
        <v>0</v>
      </c>
      <c r="E17">
        <v>944052</v>
      </c>
      <c r="F17">
        <v>0</v>
      </c>
      <c r="G17">
        <v>1662578</v>
      </c>
      <c r="H17">
        <v>0</v>
      </c>
      <c r="I17">
        <v>0</v>
      </c>
      <c r="J17">
        <v>2196516</v>
      </c>
      <c r="K17">
        <v>834735</v>
      </c>
      <c r="L17">
        <v>824215</v>
      </c>
      <c r="M17">
        <v>13302127</v>
      </c>
      <c r="N17">
        <v>0</v>
      </c>
      <c r="O17">
        <v>698795</v>
      </c>
      <c r="P17">
        <v>0</v>
      </c>
      <c r="Q17">
        <v>351013</v>
      </c>
      <c r="R17">
        <v>607597</v>
      </c>
      <c r="S17">
        <v>364887</v>
      </c>
      <c r="T17">
        <v>0</v>
      </c>
      <c r="U17">
        <v>0</v>
      </c>
      <c r="V17">
        <v>1401689</v>
      </c>
      <c r="W17">
        <v>0</v>
      </c>
      <c r="X17">
        <v>347766</v>
      </c>
      <c r="Y17">
        <v>520617</v>
      </c>
      <c r="Z17">
        <v>0</v>
      </c>
      <c r="AA17">
        <v>1404415</v>
      </c>
      <c r="AB17">
        <v>1681889</v>
      </c>
      <c r="AC17">
        <v>361901</v>
      </c>
      <c r="AD17">
        <v>3455469</v>
      </c>
      <c r="AE17">
        <v>4051088</v>
      </c>
      <c r="AF17">
        <v>336816</v>
      </c>
      <c r="AG17">
        <v>816540</v>
      </c>
      <c r="AH17">
        <v>1250940</v>
      </c>
      <c r="AI17">
        <v>3230741</v>
      </c>
      <c r="AJ17">
        <v>1435858</v>
      </c>
      <c r="AK17">
        <v>0</v>
      </c>
      <c r="AL17">
        <v>1582558</v>
      </c>
      <c r="AM17">
        <v>0</v>
      </c>
      <c r="AN17">
        <v>278804</v>
      </c>
      <c r="AO17">
        <v>0</v>
      </c>
      <c r="AP17">
        <v>0</v>
      </c>
      <c r="AQ17">
        <v>1194849</v>
      </c>
      <c r="AR17">
        <v>0</v>
      </c>
      <c r="AS17">
        <v>1779588</v>
      </c>
      <c r="AT17">
        <v>11680486</v>
      </c>
      <c r="AU17">
        <v>0</v>
      </c>
      <c r="AV17">
        <v>663479</v>
      </c>
      <c r="AW17">
        <v>361625</v>
      </c>
      <c r="AX17">
        <v>2019756</v>
      </c>
      <c r="AY17">
        <v>416800</v>
      </c>
      <c r="AZ17">
        <v>0</v>
      </c>
      <c r="BA17">
        <v>0</v>
      </c>
      <c r="BB17">
        <v>8547451</v>
      </c>
      <c r="BC17">
        <v>466630</v>
      </c>
      <c r="BD17">
        <v>0</v>
      </c>
      <c r="BE17">
        <v>0</v>
      </c>
      <c r="BF17">
        <v>3611417</v>
      </c>
      <c r="BG17">
        <v>0</v>
      </c>
      <c r="BH17">
        <v>0</v>
      </c>
      <c r="BI17">
        <v>360153</v>
      </c>
      <c r="BJ17">
        <v>144128</v>
      </c>
      <c r="BK17">
        <v>0</v>
      </c>
      <c r="BL17">
        <v>0</v>
      </c>
      <c r="BM17">
        <v>1188153</v>
      </c>
      <c r="BN17">
        <v>5128793</v>
      </c>
      <c r="BO17">
        <v>892280</v>
      </c>
      <c r="BP17">
        <v>0</v>
      </c>
      <c r="BQ17">
        <v>676879</v>
      </c>
      <c r="BR17">
        <v>0</v>
      </c>
      <c r="BS17">
        <v>87133</v>
      </c>
      <c r="BT17">
        <v>738515</v>
      </c>
      <c r="BU17">
        <v>1219028</v>
      </c>
      <c r="BV17">
        <v>3464082</v>
      </c>
      <c r="BW17">
        <v>378562</v>
      </c>
      <c r="BX17">
        <v>0</v>
      </c>
      <c r="BY17">
        <v>0</v>
      </c>
      <c r="BZ17">
        <v>231572</v>
      </c>
      <c r="CA17">
        <v>0</v>
      </c>
      <c r="CB17">
        <v>2790078</v>
      </c>
      <c r="CC17">
        <v>6823106</v>
      </c>
      <c r="CD17">
        <v>580917</v>
      </c>
      <c r="CE17">
        <v>72436</v>
      </c>
      <c r="CF17">
        <v>0</v>
      </c>
      <c r="CG17">
        <v>960224</v>
      </c>
      <c r="CH17">
        <v>328172</v>
      </c>
      <c r="CI17">
        <v>1039280</v>
      </c>
      <c r="CJ17">
        <v>229048</v>
      </c>
      <c r="CK17">
        <v>320911</v>
      </c>
      <c r="CL17">
        <v>0</v>
      </c>
      <c r="CM17">
        <v>0</v>
      </c>
      <c r="CN17">
        <v>527045</v>
      </c>
      <c r="CO17">
        <v>16496745</v>
      </c>
      <c r="CP17">
        <v>380821</v>
      </c>
      <c r="CQ17">
        <v>0</v>
      </c>
      <c r="CR17">
        <v>1241713</v>
      </c>
      <c r="CS17">
        <v>255974</v>
      </c>
      <c r="CT17">
        <v>0</v>
      </c>
      <c r="CU17">
        <v>146109</v>
      </c>
      <c r="CV17">
        <v>0</v>
      </c>
      <c r="CW17">
        <v>638843</v>
      </c>
      <c r="CX17">
        <v>395915</v>
      </c>
      <c r="CY17">
        <v>0</v>
      </c>
    </row>
    <row r="18" spans="1:103" x14ac:dyDescent="0.3">
      <c r="A18" s="151">
        <v>50</v>
      </c>
      <c r="B18" t="s">
        <v>85</v>
      </c>
      <c r="D18">
        <v>0</v>
      </c>
      <c r="E18">
        <v>1378436</v>
      </c>
      <c r="F18">
        <v>0</v>
      </c>
      <c r="G18">
        <v>340383</v>
      </c>
      <c r="H18">
        <v>0</v>
      </c>
      <c r="I18">
        <v>0</v>
      </c>
      <c r="J18">
        <v>704972</v>
      </c>
      <c r="K18">
        <v>-346948</v>
      </c>
      <c r="L18">
        <v>-90455</v>
      </c>
      <c r="M18">
        <v>18632281</v>
      </c>
      <c r="N18">
        <v>0</v>
      </c>
      <c r="O18">
        <v>1356204</v>
      </c>
      <c r="P18">
        <v>0</v>
      </c>
      <c r="Q18">
        <v>198450</v>
      </c>
      <c r="R18">
        <v>-44800</v>
      </c>
      <c r="S18">
        <v>-55878</v>
      </c>
      <c r="T18">
        <v>0</v>
      </c>
      <c r="U18">
        <v>0</v>
      </c>
      <c r="V18">
        <v>2755932</v>
      </c>
      <c r="W18">
        <v>0</v>
      </c>
      <c r="X18">
        <v>-203234</v>
      </c>
      <c r="Y18">
        <v>-1503649</v>
      </c>
      <c r="Z18">
        <v>0</v>
      </c>
      <c r="AA18">
        <v>1353243</v>
      </c>
      <c r="AB18">
        <v>-268699</v>
      </c>
      <c r="AC18">
        <v>-8397</v>
      </c>
      <c r="AD18">
        <v>5784973</v>
      </c>
      <c r="AE18">
        <v>-638866</v>
      </c>
      <c r="AF18">
        <v>395225</v>
      </c>
      <c r="AG18">
        <v>3350609</v>
      </c>
      <c r="AH18">
        <v>1199513</v>
      </c>
      <c r="AI18">
        <v>2335154</v>
      </c>
      <c r="AJ18">
        <v>1496772</v>
      </c>
      <c r="AK18">
        <v>0</v>
      </c>
      <c r="AL18">
        <v>3707868</v>
      </c>
      <c r="AM18">
        <v>0</v>
      </c>
      <c r="AN18">
        <v>-637638</v>
      </c>
      <c r="AO18">
        <v>0</v>
      </c>
      <c r="AP18">
        <v>0</v>
      </c>
      <c r="AQ18">
        <v>842980</v>
      </c>
      <c r="AR18">
        <v>0</v>
      </c>
      <c r="AS18">
        <v>-307597</v>
      </c>
      <c r="AT18">
        <v>8933541</v>
      </c>
      <c r="AU18">
        <v>0</v>
      </c>
      <c r="AV18">
        <v>235311</v>
      </c>
      <c r="AW18">
        <v>520393</v>
      </c>
      <c r="AX18">
        <v>420945</v>
      </c>
      <c r="AY18">
        <v>-419190</v>
      </c>
      <c r="AZ18">
        <v>0</v>
      </c>
      <c r="BA18">
        <v>0</v>
      </c>
      <c r="BB18">
        <v>20400192</v>
      </c>
      <c r="BC18">
        <v>240340</v>
      </c>
      <c r="BD18">
        <v>0</v>
      </c>
      <c r="BE18">
        <v>0</v>
      </c>
      <c r="BF18">
        <v>8704198</v>
      </c>
      <c r="BG18">
        <v>0</v>
      </c>
      <c r="BH18">
        <v>0</v>
      </c>
      <c r="BI18">
        <v>55697</v>
      </c>
      <c r="BJ18">
        <v>30371</v>
      </c>
      <c r="BK18">
        <v>0</v>
      </c>
      <c r="BL18">
        <v>0</v>
      </c>
      <c r="BM18">
        <v>818860</v>
      </c>
      <c r="BN18">
        <v>2739774</v>
      </c>
      <c r="BO18">
        <v>1750593</v>
      </c>
      <c r="BP18">
        <v>0</v>
      </c>
      <c r="BQ18">
        <v>-100928</v>
      </c>
      <c r="BR18">
        <v>0</v>
      </c>
      <c r="BS18">
        <v>-84580</v>
      </c>
      <c r="BT18">
        <v>-44863</v>
      </c>
      <c r="BU18">
        <v>350624</v>
      </c>
      <c r="BV18">
        <v>762863</v>
      </c>
      <c r="BW18">
        <v>-89000</v>
      </c>
      <c r="BX18">
        <v>0</v>
      </c>
      <c r="BY18">
        <v>0</v>
      </c>
      <c r="BZ18">
        <v>-127397</v>
      </c>
      <c r="CA18">
        <v>0</v>
      </c>
      <c r="CB18">
        <v>-695381</v>
      </c>
      <c r="CC18">
        <v>-2097594</v>
      </c>
      <c r="CD18">
        <v>1146560</v>
      </c>
      <c r="CE18">
        <v>-13767</v>
      </c>
      <c r="CF18">
        <v>0</v>
      </c>
      <c r="CG18">
        <v>53777</v>
      </c>
      <c r="CH18">
        <v>78691</v>
      </c>
      <c r="CI18">
        <v>230719</v>
      </c>
      <c r="CJ18">
        <v>-202144</v>
      </c>
      <c r="CK18">
        <v>-709812</v>
      </c>
      <c r="CL18">
        <v>0</v>
      </c>
      <c r="CM18">
        <v>0</v>
      </c>
      <c r="CN18">
        <v>-259056</v>
      </c>
      <c r="CO18">
        <v>15799682</v>
      </c>
      <c r="CP18">
        <v>408305</v>
      </c>
      <c r="CQ18">
        <v>0</v>
      </c>
      <c r="CR18">
        <v>294161</v>
      </c>
      <c r="CS18">
        <v>275967</v>
      </c>
      <c r="CT18">
        <v>0</v>
      </c>
      <c r="CU18">
        <v>-11710</v>
      </c>
      <c r="CV18">
        <v>0</v>
      </c>
      <c r="CW18">
        <v>96181</v>
      </c>
      <c r="CX18">
        <v>-410991</v>
      </c>
      <c r="CY18">
        <v>50000</v>
      </c>
    </row>
    <row r="19" spans="1:103" x14ac:dyDescent="0.3">
      <c r="A19" s="151">
        <v>51</v>
      </c>
      <c r="B19" t="s">
        <v>222</v>
      </c>
      <c r="D19">
        <v>0</v>
      </c>
      <c r="E19">
        <v>1352611</v>
      </c>
      <c r="F19">
        <v>0</v>
      </c>
      <c r="G19">
        <v>2075391</v>
      </c>
      <c r="H19">
        <v>0</v>
      </c>
      <c r="I19">
        <v>0</v>
      </c>
      <c r="J19">
        <v>3946551</v>
      </c>
      <c r="K19">
        <v>731013</v>
      </c>
      <c r="L19">
        <v>1247741</v>
      </c>
      <c r="M19">
        <v>41586735</v>
      </c>
      <c r="N19">
        <v>0</v>
      </c>
      <c r="O19">
        <v>331849</v>
      </c>
      <c r="P19">
        <v>0</v>
      </c>
      <c r="Q19">
        <v>457594</v>
      </c>
      <c r="R19">
        <v>136126</v>
      </c>
      <c r="S19">
        <v>9918</v>
      </c>
      <c r="T19">
        <v>0</v>
      </c>
      <c r="U19">
        <v>0</v>
      </c>
      <c r="V19">
        <v>4427950</v>
      </c>
      <c r="W19">
        <v>0</v>
      </c>
      <c r="X19">
        <v>151544</v>
      </c>
      <c r="Y19">
        <v>200451</v>
      </c>
      <c r="Z19">
        <v>0</v>
      </c>
      <c r="AA19">
        <v>2295090</v>
      </c>
      <c r="AB19">
        <v>1763602</v>
      </c>
      <c r="AC19">
        <v>38753</v>
      </c>
      <c r="AD19">
        <v>6260067</v>
      </c>
      <c r="AE19">
        <v>4624979</v>
      </c>
      <c r="AF19">
        <v>-4238</v>
      </c>
      <c r="AG19">
        <v>2213813</v>
      </c>
      <c r="AH19">
        <v>2126812</v>
      </c>
      <c r="AI19">
        <v>3310352</v>
      </c>
      <c r="AJ19">
        <v>1479963</v>
      </c>
      <c r="AK19">
        <v>0</v>
      </c>
      <c r="AL19">
        <v>6159860</v>
      </c>
      <c r="AM19">
        <v>0</v>
      </c>
      <c r="AN19">
        <v>522490</v>
      </c>
      <c r="AO19">
        <v>0</v>
      </c>
      <c r="AP19">
        <v>0</v>
      </c>
      <c r="AQ19">
        <v>462394</v>
      </c>
      <c r="AR19">
        <v>0</v>
      </c>
      <c r="AS19">
        <v>1974852</v>
      </c>
      <c r="AT19">
        <v>16904200</v>
      </c>
      <c r="AU19">
        <v>0</v>
      </c>
      <c r="AV19">
        <v>1079716</v>
      </c>
      <c r="AW19">
        <v>533898</v>
      </c>
      <c r="AX19">
        <v>2507641</v>
      </c>
      <c r="AY19">
        <v>133205</v>
      </c>
      <c r="AZ19">
        <v>0</v>
      </c>
      <c r="BA19">
        <v>0</v>
      </c>
      <c r="BB19">
        <v>20797722</v>
      </c>
      <c r="BC19">
        <v>1857370</v>
      </c>
      <c r="BD19">
        <v>0</v>
      </c>
      <c r="BE19">
        <v>0</v>
      </c>
      <c r="BF19">
        <v>8795812</v>
      </c>
      <c r="BG19">
        <v>0</v>
      </c>
      <c r="BH19">
        <v>0</v>
      </c>
      <c r="BI19">
        <v>467858</v>
      </c>
      <c r="BJ19">
        <v>57099</v>
      </c>
      <c r="BK19">
        <v>0</v>
      </c>
      <c r="BL19">
        <v>0</v>
      </c>
      <c r="BM19">
        <v>2045844</v>
      </c>
      <c r="BN19">
        <v>7801421</v>
      </c>
      <c r="BO19">
        <v>1058397</v>
      </c>
      <c r="BP19">
        <v>0</v>
      </c>
      <c r="BQ19">
        <v>876429</v>
      </c>
      <c r="BR19">
        <v>0</v>
      </c>
      <c r="BS19">
        <v>4334</v>
      </c>
      <c r="BT19">
        <v>758674</v>
      </c>
      <c r="BU19">
        <v>1621879</v>
      </c>
      <c r="BV19">
        <v>5204129</v>
      </c>
      <c r="BW19">
        <v>336424</v>
      </c>
      <c r="BX19">
        <v>0</v>
      </c>
      <c r="BY19">
        <v>0</v>
      </c>
      <c r="BZ19">
        <v>-221553</v>
      </c>
      <c r="CA19">
        <v>0</v>
      </c>
      <c r="CB19">
        <v>1720084</v>
      </c>
      <c r="CC19">
        <v>6161429</v>
      </c>
      <c r="CD19">
        <v>307108</v>
      </c>
      <c r="CE19">
        <v>50035</v>
      </c>
      <c r="CF19">
        <v>0</v>
      </c>
      <c r="CG19">
        <v>1670854</v>
      </c>
      <c r="CH19">
        <v>587131</v>
      </c>
      <c r="CI19">
        <v>827489</v>
      </c>
      <c r="CJ19">
        <v>107315</v>
      </c>
      <c r="CK19">
        <v>130897</v>
      </c>
      <c r="CL19">
        <v>0</v>
      </c>
      <c r="CM19">
        <v>0</v>
      </c>
      <c r="CN19">
        <v>358436</v>
      </c>
      <c r="CO19">
        <v>19895505</v>
      </c>
      <c r="CP19">
        <v>395125</v>
      </c>
      <c r="CQ19">
        <v>0</v>
      </c>
      <c r="CR19">
        <v>1563326</v>
      </c>
      <c r="CS19">
        <v>616486</v>
      </c>
      <c r="CT19">
        <v>0</v>
      </c>
      <c r="CU19">
        <v>60491</v>
      </c>
      <c r="CV19">
        <v>0</v>
      </c>
      <c r="CW19">
        <v>1130154</v>
      </c>
      <c r="CX19">
        <v>50239</v>
      </c>
      <c r="CY19">
        <v>0</v>
      </c>
    </row>
    <row r="20" spans="1:103" x14ac:dyDescent="0.3">
      <c r="A20" s="151">
        <v>61</v>
      </c>
      <c r="B20" t="s">
        <v>239</v>
      </c>
      <c r="D20">
        <v>98.83</v>
      </c>
      <c r="E20">
        <v>97.17</v>
      </c>
      <c r="F20">
        <v>98.09</v>
      </c>
      <c r="G20">
        <v>94.14</v>
      </c>
      <c r="H20">
        <v>96.36</v>
      </c>
      <c r="I20">
        <v>97.88</v>
      </c>
      <c r="J20">
        <v>98.1</v>
      </c>
      <c r="K20">
        <v>98.11</v>
      </c>
      <c r="L20">
        <v>95.92</v>
      </c>
      <c r="M20">
        <v>98.46</v>
      </c>
      <c r="N20">
        <v>99.39</v>
      </c>
      <c r="O20">
        <v>98.36</v>
      </c>
      <c r="P20">
        <v>98.73</v>
      </c>
      <c r="Q20">
        <v>97.34</v>
      </c>
      <c r="R20">
        <v>97.9</v>
      </c>
      <c r="S20">
        <v>98.08</v>
      </c>
      <c r="T20">
        <v>98.6</v>
      </c>
      <c r="U20">
        <v>98.51</v>
      </c>
      <c r="V20">
        <v>98.93</v>
      </c>
      <c r="W20">
        <v>97.36</v>
      </c>
      <c r="X20">
        <v>98.55</v>
      </c>
      <c r="Y20">
        <v>97.23</v>
      </c>
      <c r="Z20">
        <v>97.95</v>
      </c>
      <c r="AA20">
        <v>97.77</v>
      </c>
      <c r="AB20">
        <v>98.85</v>
      </c>
      <c r="AC20">
        <v>98.87</v>
      </c>
      <c r="AD20">
        <v>98.43</v>
      </c>
      <c r="AE20">
        <v>99.25</v>
      </c>
      <c r="AF20">
        <v>97.48</v>
      </c>
      <c r="AG20">
        <v>98.58</v>
      </c>
      <c r="AH20">
        <v>96.56</v>
      </c>
      <c r="AI20">
        <v>99.29</v>
      </c>
      <c r="AJ20">
        <v>94.5</v>
      </c>
      <c r="AK20">
        <v>99.05</v>
      </c>
      <c r="AL20">
        <v>98.23</v>
      </c>
      <c r="AM20">
        <v>98.58</v>
      </c>
      <c r="AN20">
        <v>96.59</v>
      </c>
      <c r="AO20">
        <v>96.81</v>
      </c>
      <c r="AP20">
        <v>98.43</v>
      </c>
      <c r="AQ20">
        <v>99.05</v>
      </c>
      <c r="AR20">
        <v>99.28</v>
      </c>
      <c r="AS20">
        <v>97.68</v>
      </c>
      <c r="AT20">
        <v>99.29</v>
      </c>
      <c r="AU20">
        <v>97.61</v>
      </c>
      <c r="AV20">
        <v>98.91</v>
      </c>
      <c r="AW20">
        <v>96.65</v>
      </c>
      <c r="AX20">
        <v>96.62</v>
      </c>
      <c r="AY20">
        <v>95.22</v>
      </c>
      <c r="AZ20">
        <v>99.2</v>
      </c>
      <c r="BA20">
        <v>98.13</v>
      </c>
      <c r="BB20">
        <v>99.49</v>
      </c>
      <c r="BC20">
        <v>97.07</v>
      </c>
      <c r="BD20">
        <v>98.72</v>
      </c>
      <c r="BE20">
        <v>97.2</v>
      </c>
      <c r="BF20">
        <v>99.1</v>
      </c>
      <c r="BG20">
        <v>98.42</v>
      </c>
      <c r="BH20">
        <v>95.42</v>
      </c>
      <c r="BI20">
        <v>94.62</v>
      </c>
      <c r="BJ20">
        <v>99.17</v>
      </c>
      <c r="BK20">
        <v>98.97</v>
      </c>
      <c r="BL20">
        <v>96.56</v>
      </c>
      <c r="BM20">
        <v>96.48</v>
      </c>
      <c r="BN20">
        <v>99.39</v>
      </c>
      <c r="BO20">
        <v>99.06</v>
      </c>
      <c r="BP20">
        <v>99.1</v>
      </c>
      <c r="BQ20">
        <v>95.74</v>
      </c>
      <c r="BR20">
        <v>98.96</v>
      </c>
      <c r="BS20">
        <v>99.04</v>
      </c>
      <c r="BT20">
        <v>96.04</v>
      </c>
      <c r="BU20">
        <v>96.71</v>
      </c>
      <c r="BV20">
        <v>96.03</v>
      </c>
      <c r="BW20">
        <v>97.35</v>
      </c>
      <c r="BX20">
        <v>98.9</v>
      </c>
      <c r="BY20">
        <v>99.47</v>
      </c>
      <c r="BZ20">
        <v>98.42</v>
      </c>
      <c r="CA20">
        <v>99.08</v>
      </c>
      <c r="CB20">
        <v>96.96</v>
      </c>
      <c r="CC20">
        <v>94.63</v>
      </c>
      <c r="CD20">
        <v>98.51</v>
      </c>
      <c r="CE20">
        <v>97.39</v>
      </c>
      <c r="CF20">
        <v>97.92</v>
      </c>
      <c r="CG20">
        <v>97.23</v>
      </c>
      <c r="CH20">
        <v>96.25</v>
      </c>
      <c r="CI20">
        <v>97.64</v>
      </c>
      <c r="CJ20">
        <v>97.46</v>
      </c>
      <c r="CK20">
        <v>98.69</v>
      </c>
      <c r="CL20">
        <v>96.33</v>
      </c>
      <c r="CM20">
        <v>99.78</v>
      </c>
      <c r="CN20">
        <v>94.98</v>
      </c>
      <c r="CO20">
        <v>99.61</v>
      </c>
      <c r="CP20">
        <v>96.68</v>
      </c>
      <c r="CQ20">
        <v>99.8</v>
      </c>
      <c r="CR20">
        <v>96.74</v>
      </c>
      <c r="CS20">
        <v>95.71</v>
      </c>
      <c r="CT20">
        <v>98.59</v>
      </c>
      <c r="CU20">
        <v>98.28</v>
      </c>
      <c r="CV20">
        <v>96.81</v>
      </c>
      <c r="CW20">
        <v>98.52</v>
      </c>
      <c r="CX20">
        <v>97.7</v>
      </c>
      <c r="CY20">
        <v>97.85</v>
      </c>
    </row>
    <row r="21" spans="1:103" x14ac:dyDescent="0.3">
      <c r="A21" s="151">
        <v>80</v>
      </c>
      <c r="B21" t="s">
        <v>194</v>
      </c>
      <c r="D21">
        <v>0</v>
      </c>
      <c r="E21">
        <v>5765992</v>
      </c>
      <c r="F21">
        <v>0</v>
      </c>
      <c r="G21">
        <v>8021823</v>
      </c>
      <c r="H21">
        <v>0</v>
      </c>
      <c r="I21">
        <v>0</v>
      </c>
      <c r="J21">
        <v>8813185</v>
      </c>
      <c r="K21">
        <v>1067513</v>
      </c>
      <c r="L21">
        <v>2109529</v>
      </c>
      <c r="M21">
        <v>72130258</v>
      </c>
      <c r="N21">
        <v>0</v>
      </c>
      <c r="O21">
        <v>791063</v>
      </c>
      <c r="P21">
        <v>0</v>
      </c>
      <c r="Q21">
        <v>6989249</v>
      </c>
      <c r="R21">
        <v>2146207</v>
      </c>
      <c r="S21">
        <v>1341855</v>
      </c>
      <c r="T21">
        <v>0</v>
      </c>
      <c r="U21">
        <v>0</v>
      </c>
      <c r="V21">
        <v>26569703</v>
      </c>
      <c r="W21">
        <v>0</v>
      </c>
      <c r="X21">
        <v>2497946</v>
      </c>
      <c r="Y21">
        <v>330217</v>
      </c>
      <c r="Z21">
        <v>0</v>
      </c>
      <c r="AA21">
        <v>5781727</v>
      </c>
      <c r="AB21">
        <v>13231825</v>
      </c>
      <c r="AC21">
        <v>657218</v>
      </c>
      <c r="AD21">
        <v>16511768</v>
      </c>
      <c r="AE21">
        <v>9876304</v>
      </c>
      <c r="AF21">
        <v>1133731</v>
      </c>
      <c r="AG21">
        <v>11887637</v>
      </c>
      <c r="AH21">
        <v>9257487</v>
      </c>
      <c r="AI21">
        <v>38148841</v>
      </c>
      <c r="AJ21">
        <v>7027</v>
      </c>
      <c r="AK21">
        <v>0</v>
      </c>
      <c r="AL21">
        <v>10237709</v>
      </c>
      <c r="AM21">
        <v>0</v>
      </c>
      <c r="AN21">
        <v>2194087</v>
      </c>
      <c r="AO21">
        <v>0</v>
      </c>
      <c r="AP21">
        <v>0</v>
      </c>
      <c r="AQ21">
        <v>1935192</v>
      </c>
      <c r="AR21">
        <v>0</v>
      </c>
      <c r="AS21">
        <v>4107702</v>
      </c>
      <c r="AT21">
        <v>62255906</v>
      </c>
      <c r="AU21">
        <v>0</v>
      </c>
      <c r="AV21">
        <v>2917679</v>
      </c>
      <c r="AW21">
        <v>3871446</v>
      </c>
      <c r="AX21">
        <v>9499824</v>
      </c>
      <c r="AY21">
        <v>634914</v>
      </c>
      <c r="AZ21">
        <v>0</v>
      </c>
      <c r="BA21">
        <v>0</v>
      </c>
      <c r="BB21">
        <v>52507166</v>
      </c>
      <c r="BC21">
        <v>3687492</v>
      </c>
      <c r="BD21">
        <v>0</v>
      </c>
      <c r="BE21">
        <v>0</v>
      </c>
      <c r="BF21">
        <v>27769284</v>
      </c>
      <c r="BG21">
        <v>0</v>
      </c>
      <c r="BH21">
        <v>0</v>
      </c>
      <c r="BI21">
        <v>15371</v>
      </c>
      <c r="BJ21">
        <v>120621</v>
      </c>
      <c r="BK21">
        <v>0</v>
      </c>
      <c r="BL21">
        <v>0</v>
      </c>
      <c r="BM21">
        <v>6720649</v>
      </c>
      <c r="BN21">
        <v>16797304</v>
      </c>
      <c r="BO21">
        <v>0</v>
      </c>
      <c r="BP21">
        <v>0</v>
      </c>
      <c r="BQ21">
        <v>632708</v>
      </c>
      <c r="BR21">
        <v>0</v>
      </c>
      <c r="BS21">
        <v>97467</v>
      </c>
      <c r="BT21">
        <v>3904321</v>
      </c>
      <c r="BU21">
        <v>11465099</v>
      </c>
      <c r="BV21">
        <v>12618332</v>
      </c>
      <c r="BW21">
        <v>1110551</v>
      </c>
      <c r="BX21">
        <v>0</v>
      </c>
      <c r="BY21">
        <v>0</v>
      </c>
      <c r="BZ21">
        <v>246577</v>
      </c>
      <c r="CA21">
        <v>0</v>
      </c>
      <c r="CB21">
        <v>9009059</v>
      </c>
      <c r="CC21">
        <v>6462723</v>
      </c>
      <c r="CD21">
        <v>5061210</v>
      </c>
      <c r="CE21">
        <v>172603</v>
      </c>
      <c r="CF21">
        <v>0</v>
      </c>
      <c r="CG21">
        <v>3140912</v>
      </c>
      <c r="CH21">
        <v>1484332</v>
      </c>
      <c r="CI21">
        <v>1688421</v>
      </c>
      <c r="CJ21">
        <v>517287</v>
      </c>
      <c r="CK21">
        <v>819087</v>
      </c>
      <c r="CL21">
        <v>0</v>
      </c>
      <c r="CM21">
        <v>0</v>
      </c>
      <c r="CN21">
        <v>1154112</v>
      </c>
      <c r="CO21">
        <v>91761828</v>
      </c>
      <c r="CP21">
        <v>1270638</v>
      </c>
      <c r="CQ21">
        <v>0</v>
      </c>
      <c r="CR21">
        <v>6299359</v>
      </c>
      <c r="CS21">
        <v>1009398</v>
      </c>
      <c r="CT21">
        <v>0</v>
      </c>
      <c r="CU21">
        <v>261387</v>
      </c>
      <c r="CV21">
        <v>0</v>
      </c>
      <c r="CW21">
        <v>3236127</v>
      </c>
      <c r="CX21">
        <v>883049</v>
      </c>
      <c r="CY21">
        <v>65946</v>
      </c>
    </row>
    <row r="22" spans="1:103" x14ac:dyDescent="0.3">
      <c r="A22" s="151">
        <v>81</v>
      </c>
      <c r="B22" t="s">
        <v>195</v>
      </c>
      <c r="D22">
        <v>0</v>
      </c>
      <c r="E22">
        <v>498914</v>
      </c>
      <c r="F22">
        <v>0</v>
      </c>
      <c r="G22">
        <v>753017</v>
      </c>
      <c r="H22">
        <v>0</v>
      </c>
      <c r="I22">
        <v>0</v>
      </c>
      <c r="J22">
        <v>1091582</v>
      </c>
      <c r="K22">
        <v>237904</v>
      </c>
      <c r="L22">
        <v>401542</v>
      </c>
      <c r="M22">
        <v>7755589</v>
      </c>
      <c r="N22">
        <v>0</v>
      </c>
      <c r="O22">
        <v>43900</v>
      </c>
      <c r="P22">
        <v>0</v>
      </c>
      <c r="Q22">
        <v>496549</v>
      </c>
      <c r="R22">
        <v>137611</v>
      </c>
      <c r="S22">
        <v>70168</v>
      </c>
      <c r="T22">
        <v>0</v>
      </c>
      <c r="U22">
        <v>0</v>
      </c>
      <c r="V22">
        <v>973574</v>
      </c>
      <c r="W22">
        <v>0</v>
      </c>
      <c r="X22">
        <v>185500</v>
      </c>
      <c r="Y22">
        <v>130196</v>
      </c>
      <c r="Z22">
        <v>0</v>
      </c>
      <c r="AA22">
        <v>822664</v>
      </c>
      <c r="AB22">
        <v>486746</v>
      </c>
      <c r="AC22">
        <v>139920</v>
      </c>
      <c r="AD22">
        <v>1858163</v>
      </c>
      <c r="AE22">
        <v>4128637</v>
      </c>
      <c r="AF22">
        <v>60854</v>
      </c>
      <c r="AG22">
        <v>1358937</v>
      </c>
      <c r="AH22">
        <v>726172</v>
      </c>
      <c r="AI22">
        <v>99017</v>
      </c>
      <c r="AJ22">
        <v>827924</v>
      </c>
      <c r="AK22">
        <v>0</v>
      </c>
      <c r="AL22">
        <v>2319897</v>
      </c>
      <c r="AM22">
        <v>0</v>
      </c>
      <c r="AN22">
        <v>210891</v>
      </c>
      <c r="AO22">
        <v>0</v>
      </c>
      <c r="AP22">
        <v>0</v>
      </c>
      <c r="AQ22">
        <v>460812</v>
      </c>
      <c r="AR22">
        <v>0</v>
      </c>
      <c r="AS22">
        <v>807497</v>
      </c>
      <c r="AT22">
        <v>5866419</v>
      </c>
      <c r="AU22">
        <v>0</v>
      </c>
      <c r="AV22">
        <v>1431164</v>
      </c>
      <c r="AW22">
        <v>228183</v>
      </c>
      <c r="AX22">
        <v>969437</v>
      </c>
      <c r="AY22">
        <v>153204</v>
      </c>
      <c r="AZ22">
        <v>0</v>
      </c>
      <c r="BA22">
        <v>0</v>
      </c>
      <c r="BB22">
        <v>5103028</v>
      </c>
      <c r="BC22">
        <v>212399</v>
      </c>
      <c r="BD22">
        <v>0</v>
      </c>
      <c r="BE22">
        <v>0</v>
      </c>
      <c r="BF22">
        <v>1324817</v>
      </c>
      <c r="BG22">
        <v>0</v>
      </c>
      <c r="BH22">
        <v>0</v>
      </c>
      <c r="BI22">
        <v>493724</v>
      </c>
      <c r="BJ22">
        <v>11826</v>
      </c>
      <c r="BK22">
        <v>0</v>
      </c>
      <c r="BL22">
        <v>0</v>
      </c>
      <c r="BM22">
        <v>856496</v>
      </c>
      <c r="BN22">
        <v>1863344</v>
      </c>
      <c r="BO22">
        <v>397482</v>
      </c>
      <c r="BP22">
        <v>0</v>
      </c>
      <c r="BQ22">
        <v>535489</v>
      </c>
      <c r="BR22">
        <v>0</v>
      </c>
      <c r="BS22">
        <v>0</v>
      </c>
      <c r="BT22">
        <v>340598</v>
      </c>
      <c r="BU22">
        <v>466815</v>
      </c>
      <c r="BV22">
        <v>1448769</v>
      </c>
      <c r="BW22">
        <v>199774</v>
      </c>
      <c r="BX22">
        <v>0</v>
      </c>
      <c r="BY22">
        <v>0</v>
      </c>
      <c r="BZ22">
        <v>306671</v>
      </c>
      <c r="CA22">
        <v>0</v>
      </c>
      <c r="CB22">
        <v>1389470</v>
      </c>
      <c r="CC22">
        <v>2096077</v>
      </c>
      <c r="CD22">
        <v>158715</v>
      </c>
      <c r="CE22">
        <v>12760</v>
      </c>
      <c r="CF22">
        <v>0</v>
      </c>
      <c r="CG22">
        <v>607140</v>
      </c>
      <c r="CH22">
        <v>151680</v>
      </c>
      <c r="CI22">
        <v>684908</v>
      </c>
      <c r="CJ22">
        <v>27018</v>
      </c>
      <c r="CK22">
        <v>32712</v>
      </c>
      <c r="CL22">
        <v>0</v>
      </c>
      <c r="CM22">
        <v>0</v>
      </c>
      <c r="CN22">
        <v>142378</v>
      </c>
      <c r="CO22">
        <v>8499499</v>
      </c>
      <c r="CP22">
        <v>192185</v>
      </c>
      <c r="CQ22">
        <v>0</v>
      </c>
      <c r="CR22">
        <v>358834</v>
      </c>
      <c r="CS22">
        <v>178472</v>
      </c>
      <c r="CT22">
        <v>0</v>
      </c>
      <c r="CU22">
        <v>87754</v>
      </c>
      <c r="CV22">
        <v>0</v>
      </c>
      <c r="CW22">
        <v>358401</v>
      </c>
      <c r="CX22">
        <v>36122</v>
      </c>
      <c r="CY22">
        <v>0</v>
      </c>
    </row>
    <row r="23" spans="1:103" x14ac:dyDescent="0.3">
      <c r="A23" s="151">
        <v>82</v>
      </c>
      <c r="B23" t="s">
        <v>294</v>
      </c>
      <c r="D23">
        <v>0</v>
      </c>
      <c r="E23">
        <v>4065669</v>
      </c>
      <c r="F23">
        <v>0</v>
      </c>
      <c r="G23">
        <v>973278</v>
      </c>
      <c r="H23">
        <v>0</v>
      </c>
      <c r="I23">
        <v>0</v>
      </c>
      <c r="J23">
        <v>38610236</v>
      </c>
      <c r="K23">
        <v>13661517</v>
      </c>
      <c r="L23">
        <v>21662309</v>
      </c>
      <c r="M23">
        <v>347297392</v>
      </c>
      <c r="N23">
        <v>0</v>
      </c>
      <c r="O23">
        <v>121340</v>
      </c>
      <c r="P23">
        <v>0</v>
      </c>
      <c r="Q23">
        <v>0</v>
      </c>
      <c r="R23">
        <v>4062727</v>
      </c>
      <c r="S23">
        <v>1877096</v>
      </c>
      <c r="T23">
        <v>0</v>
      </c>
      <c r="U23">
        <v>0</v>
      </c>
      <c r="V23">
        <v>12721240</v>
      </c>
      <c r="W23">
        <v>0</v>
      </c>
      <c r="X23">
        <v>0</v>
      </c>
      <c r="Y23">
        <v>989808</v>
      </c>
      <c r="Z23">
        <v>0</v>
      </c>
      <c r="AA23">
        <v>30494451</v>
      </c>
      <c r="AB23">
        <v>14152717</v>
      </c>
      <c r="AC23">
        <v>23525142</v>
      </c>
      <c r="AD23">
        <v>18425000</v>
      </c>
      <c r="AE23">
        <v>26270092</v>
      </c>
      <c r="AF23">
        <v>6732882</v>
      </c>
      <c r="AG23">
        <v>12993944</v>
      </c>
      <c r="AH23">
        <v>15656545</v>
      </c>
      <c r="AI23">
        <v>14744368</v>
      </c>
      <c r="AJ23">
        <v>14800551</v>
      </c>
      <c r="AK23">
        <v>0</v>
      </c>
      <c r="AL23">
        <v>5298722</v>
      </c>
      <c r="AM23">
        <v>0</v>
      </c>
      <c r="AN23">
        <v>0</v>
      </c>
      <c r="AO23">
        <v>0</v>
      </c>
      <c r="AP23">
        <v>0</v>
      </c>
      <c r="AQ23">
        <v>17239284</v>
      </c>
      <c r="AR23">
        <v>0</v>
      </c>
      <c r="AS23">
        <v>19517511</v>
      </c>
      <c r="AT23">
        <v>47795178</v>
      </c>
      <c r="AU23">
        <v>0</v>
      </c>
      <c r="AV23">
        <v>2648578</v>
      </c>
      <c r="AW23">
        <v>6516241</v>
      </c>
      <c r="AX23">
        <v>23408500</v>
      </c>
      <c r="AY23">
        <v>2332763</v>
      </c>
      <c r="AZ23">
        <v>0</v>
      </c>
      <c r="BA23">
        <v>0</v>
      </c>
      <c r="BB23">
        <v>158199472</v>
      </c>
      <c r="BC23">
        <v>9210784</v>
      </c>
      <c r="BD23">
        <v>326749</v>
      </c>
      <c r="BE23">
        <v>0</v>
      </c>
      <c r="BF23">
        <v>35416174</v>
      </c>
      <c r="BG23">
        <v>0</v>
      </c>
      <c r="BH23">
        <v>0</v>
      </c>
      <c r="BI23">
        <v>12580075</v>
      </c>
      <c r="BJ23">
        <v>225000</v>
      </c>
      <c r="BK23">
        <v>0</v>
      </c>
      <c r="BL23">
        <v>0</v>
      </c>
      <c r="BM23">
        <v>9006312</v>
      </c>
      <c r="BN23">
        <v>40555353</v>
      </c>
      <c r="BO23">
        <v>15759865</v>
      </c>
      <c r="BP23">
        <v>0</v>
      </c>
      <c r="BQ23">
        <v>10090027</v>
      </c>
      <c r="BR23">
        <v>0</v>
      </c>
      <c r="BS23">
        <v>0</v>
      </c>
      <c r="BT23">
        <v>701634</v>
      </c>
      <c r="BU23">
        <v>9319228</v>
      </c>
      <c r="BV23">
        <v>67806308</v>
      </c>
      <c r="BW23">
        <v>1790411</v>
      </c>
      <c r="BX23">
        <v>0</v>
      </c>
      <c r="BY23">
        <v>0</v>
      </c>
      <c r="BZ23">
        <v>0</v>
      </c>
      <c r="CA23">
        <v>7744120</v>
      </c>
      <c r="CB23">
        <v>11042141</v>
      </c>
      <c r="CC23">
        <v>10127575</v>
      </c>
      <c r="CD23">
        <v>3025830</v>
      </c>
      <c r="CE23">
        <v>0</v>
      </c>
      <c r="CF23">
        <v>0</v>
      </c>
      <c r="CG23">
        <v>12298086</v>
      </c>
      <c r="CH23">
        <v>4985000</v>
      </c>
      <c r="CI23">
        <v>5339811</v>
      </c>
      <c r="CJ23">
        <v>0</v>
      </c>
      <c r="CK23">
        <v>2159000</v>
      </c>
      <c r="CL23">
        <v>0</v>
      </c>
      <c r="CM23">
        <v>0</v>
      </c>
      <c r="CN23">
        <v>0</v>
      </c>
      <c r="CO23">
        <v>160269930</v>
      </c>
      <c r="CP23">
        <v>11469002</v>
      </c>
      <c r="CQ23">
        <v>0</v>
      </c>
      <c r="CR23">
        <v>12677664</v>
      </c>
      <c r="CS23">
        <v>3965461</v>
      </c>
      <c r="CT23">
        <v>0</v>
      </c>
      <c r="CU23">
        <v>1490000</v>
      </c>
      <c r="CV23">
        <v>0</v>
      </c>
      <c r="CW23">
        <v>8204202</v>
      </c>
      <c r="CX23">
        <v>3656498</v>
      </c>
      <c r="CY23">
        <v>0</v>
      </c>
    </row>
    <row r="24" spans="1:103" x14ac:dyDescent="0.3">
      <c r="A24" s="151">
        <v>83</v>
      </c>
      <c r="B24" t="s">
        <v>87</v>
      </c>
      <c r="D24">
        <v>0</v>
      </c>
      <c r="E24">
        <v>17650114</v>
      </c>
      <c r="F24">
        <v>0</v>
      </c>
      <c r="G24">
        <v>33522577</v>
      </c>
      <c r="H24">
        <v>0</v>
      </c>
      <c r="I24">
        <v>0</v>
      </c>
      <c r="J24">
        <v>30112329</v>
      </c>
      <c r="K24">
        <v>16935032</v>
      </c>
      <c r="L24">
        <v>6489004</v>
      </c>
      <c r="M24">
        <v>337590328</v>
      </c>
      <c r="N24">
        <v>0</v>
      </c>
      <c r="O24">
        <v>15301098</v>
      </c>
      <c r="P24">
        <v>0</v>
      </c>
      <c r="Q24">
        <v>13361293</v>
      </c>
      <c r="R24">
        <v>22710595</v>
      </c>
      <c r="S24">
        <v>5340343</v>
      </c>
      <c r="T24">
        <v>0</v>
      </c>
      <c r="U24">
        <v>0</v>
      </c>
      <c r="V24">
        <v>63632824</v>
      </c>
      <c r="W24">
        <v>0</v>
      </c>
      <c r="X24">
        <v>5661156</v>
      </c>
      <c r="Y24">
        <v>4022253</v>
      </c>
      <c r="Z24">
        <v>0</v>
      </c>
      <c r="AA24">
        <v>19088513</v>
      </c>
      <c r="AB24">
        <v>39343915</v>
      </c>
      <c r="AC24">
        <v>10703137</v>
      </c>
      <c r="AD24">
        <v>53618885</v>
      </c>
      <c r="AE24">
        <v>55783645</v>
      </c>
      <c r="AF24">
        <v>8721055</v>
      </c>
      <c r="AG24">
        <v>38697683</v>
      </c>
      <c r="AH24">
        <v>34513307</v>
      </c>
      <c r="AI24">
        <v>96521530</v>
      </c>
      <c r="AJ24">
        <v>38307429</v>
      </c>
      <c r="AK24">
        <v>0</v>
      </c>
      <c r="AL24">
        <v>35330654</v>
      </c>
      <c r="AM24">
        <v>0</v>
      </c>
      <c r="AN24">
        <v>9795919</v>
      </c>
      <c r="AO24">
        <v>0</v>
      </c>
      <c r="AP24">
        <v>0</v>
      </c>
      <c r="AQ24">
        <v>34263276</v>
      </c>
      <c r="AR24">
        <v>0</v>
      </c>
      <c r="AS24">
        <v>13820587</v>
      </c>
      <c r="AT24">
        <v>340561654</v>
      </c>
      <c r="AU24">
        <v>0</v>
      </c>
      <c r="AV24">
        <v>20875894</v>
      </c>
      <c r="AW24">
        <v>9191504</v>
      </c>
      <c r="AX24">
        <v>49929691</v>
      </c>
      <c r="AY24">
        <v>8019134</v>
      </c>
      <c r="AZ24">
        <v>0</v>
      </c>
      <c r="BA24">
        <v>0</v>
      </c>
      <c r="BB24">
        <v>161271994</v>
      </c>
      <c r="BC24">
        <v>9071071</v>
      </c>
      <c r="BD24">
        <v>-326749</v>
      </c>
      <c r="BE24">
        <v>0</v>
      </c>
      <c r="BF24">
        <v>86040545</v>
      </c>
      <c r="BG24">
        <v>0</v>
      </c>
      <c r="BH24">
        <v>0</v>
      </c>
      <c r="BI24">
        <v>1788727</v>
      </c>
      <c r="BJ24">
        <v>6015131</v>
      </c>
      <c r="BK24">
        <v>0</v>
      </c>
      <c r="BL24">
        <v>0</v>
      </c>
      <c r="BM24">
        <v>23109755</v>
      </c>
      <c r="BN24">
        <v>47070818</v>
      </c>
      <c r="BO24">
        <v>21417278</v>
      </c>
      <c r="BP24">
        <v>0</v>
      </c>
      <c r="BQ24">
        <v>11252331</v>
      </c>
      <c r="BR24">
        <v>0</v>
      </c>
      <c r="BS24">
        <v>1704410</v>
      </c>
      <c r="BT24">
        <v>13013544</v>
      </c>
      <c r="BU24">
        <v>24820443</v>
      </c>
      <c r="BV24">
        <v>42300078</v>
      </c>
      <c r="BW24">
        <v>8201420</v>
      </c>
      <c r="BX24">
        <v>0</v>
      </c>
      <c r="BY24">
        <v>0</v>
      </c>
      <c r="BZ24">
        <v>11411257</v>
      </c>
      <c r="CA24">
        <v>0</v>
      </c>
      <c r="CB24">
        <v>38344730</v>
      </c>
      <c r="CC24">
        <v>31627704</v>
      </c>
      <c r="CD24">
        <v>17718541</v>
      </c>
      <c r="CE24">
        <v>2957176</v>
      </c>
      <c r="CF24">
        <v>0</v>
      </c>
      <c r="CG24">
        <v>14761167</v>
      </c>
      <c r="CH24">
        <v>2853424</v>
      </c>
      <c r="CI24">
        <v>19428673</v>
      </c>
      <c r="CJ24">
        <v>5603043</v>
      </c>
      <c r="CK24">
        <v>9026919</v>
      </c>
      <c r="CL24">
        <v>0</v>
      </c>
      <c r="CM24">
        <v>0</v>
      </c>
      <c r="CN24">
        <v>14420715</v>
      </c>
      <c r="CO24">
        <v>337054806</v>
      </c>
      <c r="CP24">
        <v>4935037</v>
      </c>
      <c r="CQ24">
        <v>0</v>
      </c>
      <c r="CR24">
        <v>22883350</v>
      </c>
      <c r="CS24">
        <v>2742299</v>
      </c>
      <c r="CT24">
        <v>0</v>
      </c>
      <c r="CU24">
        <v>2740185</v>
      </c>
      <c r="CV24">
        <v>0</v>
      </c>
      <c r="CW24">
        <v>12360664</v>
      </c>
      <c r="CX24">
        <v>7118164</v>
      </c>
      <c r="CY24">
        <v>6952471</v>
      </c>
    </row>
    <row r="25" spans="1:103" x14ac:dyDescent="0.3">
      <c r="A25" s="151">
        <v>84</v>
      </c>
      <c r="B25" t="s">
        <v>203</v>
      </c>
      <c r="D25">
        <v>0</v>
      </c>
      <c r="E25">
        <v>3221285</v>
      </c>
      <c r="F25">
        <v>0</v>
      </c>
      <c r="G25">
        <v>7422327</v>
      </c>
      <c r="H25">
        <v>0</v>
      </c>
      <c r="I25">
        <v>0</v>
      </c>
      <c r="J25">
        <v>7541702</v>
      </c>
      <c r="K25">
        <v>2421603</v>
      </c>
      <c r="L25">
        <v>2201953</v>
      </c>
      <c r="M25">
        <v>61930800</v>
      </c>
      <c r="N25">
        <v>0</v>
      </c>
      <c r="O25">
        <v>1531014</v>
      </c>
      <c r="P25">
        <v>0</v>
      </c>
      <c r="Q25">
        <v>3765637</v>
      </c>
      <c r="R25">
        <v>1639523</v>
      </c>
      <c r="S25">
        <v>693744</v>
      </c>
      <c r="T25">
        <v>0</v>
      </c>
      <c r="U25">
        <v>0</v>
      </c>
      <c r="V25">
        <v>9369013</v>
      </c>
      <c r="W25">
        <v>0</v>
      </c>
      <c r="X25">
        <v>1719847</v>
      </c>
      <c r="Y25">
        <v>719188</v>
      </c>
      <c r="Z25">
        <v>0</v>
      </c>
      <c r="AA25">
        <v>3971081</v>
      </c>
      <c r="AB25">
        <v>3849499</v>
      </c>
      <c r="AC25">
        <v>665339</v>
      </c>
      <c r="AD25">
        <v>11288036</v>
      </c>
      <c r="AE25">
        <v>14017051</v>
      </c>
      <c r="AF25">
        <v>849792</v>
      </c>
      <c r="AG25">
        <v>7170041</v>
      </c>
      <c r="AH25">
        <v>3794623</v>
      </c>
      <c r="AI25">
        <v>10226206</v>
      </c>
      <c r="AJ25">
        <v>4348533</v>
      </c>
      <c r="AK25">
        <v>0</v>
      </c>
      <c r="AL25">
        <v>13429430</v>
      </c>
      <c r="AM25">
        <v>0</v>
      </c>
      <c r="AN25">
        <v>1270739</v>
      </c>
      <c r="AO25">
        <v>0</v>
      </c>
      <c r="AP25">
        <v>0</v>
      </c>
      <c r="AQ25">
        <v>2896861</v>
      </c>
      <c r="AR25">
        <v>0</v>
      </c>
      <c r="AS25">
        <v>6250357</v>
      </c>
      <c r="AT25">
        <v>41091355</v>
      </c>
      <c r="AU25">
        <v>0</v>
      </c>
      <c r="AV25">
        <v>1605388</v>
      </c>
      <c r="AW25">
        <v>1643102</v>
      </c>
      <c r="AX25">
        <v>8211908</v>
      </c>
      <c r="AY25">
        <v>1622153</v>
      </c>
      <c r="AZ25">
        <v>0</v>
      </c>
      <c r="BA25">
        <v>0</v>
      </c>
      <c r="BB25">
        <v>48838253</v>
      </c>
      <c r="BC25">
        <v>1563168</v>
      </c>
      <c r="BD25">
        <v>0</v>
      </c>
      <c r="BE25">
        <v>0</v>
      </c>
      <c r="BF25">
        <v>16270161</v>
      </c>
      <c r="BG25">
        <v>0</v>
      </c>
      <c r="BH25">
        <v>0</v>
      </c>
      <c r="BI25">
        <v>1644360</v>
      </c>
      <c r="BJ25">
        <v>152672</v>
      </c>
      <c r="BK25">
        <v>0</v>
      </c>
      <c r="BL25">
        <v>0</v>
      </c>
      <c r="BM25">
        <v>4282636</v>
      </c>
      <c r="BN25">
        <v>20086147</v>
      </c>
      <c r="BO25">
        <v>2976212</v>
      </c>
      <c r="BP25">
        <v>0</v>
      </c>
      <c r="BQ25">
        <v>2823515</v>
      </c>
      <c r="BR25">
        <v>0</v>
      </c>
      <c r="BS25">
        <v>1383</v>
      </c>
      <c r="BT25">
        <v>2570954</v>
      </c>
      <c r="BU25">
        <v>5788236</v>
      </c>
      <c r="BV25">
        <v>11357279</v>
      </c>
      <c r="BW25">
        <v>2128028</v>
      </c>
      <c r="BX25">
        <v>0</v>
      </c>
      <c r="BY25">
        <v>0</v>
      </c>
      <c r="BZ25">
        <v>4500</v>
      </c>
      <c r="CA25">
        <v>0</v>
      </c>
      <c r="CB25">
        <v>6247266</v>
      </c>
      <c r="CC25">
        <v>14003541</v>
      </c>
      <c r="CD25">
        <v>1209507</v>
      </c>
      <c r="CE25">
        <v>139403</v>
      </c>
      <c r="CF25">
        <v>0</v>
      </c>
      <c r="CG25">
        <v>3268786</v>
      </c>
      <c r="CH25">
        <v>1544309</v>
      </c>
      <c r="CI25">
        <v>5397268</v>
      </c>
      <c r="CJ25">
        <v>296336</v>
      </c>
      <c r="CK25">
        <v>539167</v>
      </c>
      <c r="CL25">
        <v>0</v>
      </c>
      <c r="CM25">
        <v>0</v>
      </c>
      <c r="CN25">
        <v>1318118</v>
      </c>
      <c r="CO25">
        <v>56154880</v>
      </c>
      <c r="CP25">
        <v>1233549</v>
      </c>
      <c r="CQ25">
        <v>0</v>
      </c>
      <c r="CR25">
        <v>3390911</v>
      </c>
      <c r="CS25">
        <v>1378935</v>
      </c>
      <c r="CT25">
        <v>0</v>
      </c>
      <c r="CU25">
        <v>558672</v>
      </c>
      <c r="CV25">
        <v>0</v>
      </c>
      <c r="CW25">
        <v>2393730</v>
      </c>
      <c r="CX25">
        <v>376458</v>
      </c>
      <c r="CY25">
        <v>0</v>
      </c>
    </row>
    <row r="26" spans="1:103" x14ac:dyDescent="0.3">
      <c r="A26" s="151">
        <v>85</v>
      </c>
      <c r="B26" t="s">
        <v>205</v>
      </c>
      <c r="D26">
        <v>0</v>
      </c>
      <c r="E26">
        <v>2745804</v>
      </c>
      <c r="F26">
        <v>0</v>
      </c>
      <c r="G26">
        <v>7204713</v>
      </c>
      <c r="H26">
        <v>0</v>
      </c>
      <c r="I26">
        <v>0</v>
      </c>
      <c r="J26">
        <v>6071224</v>
      </c>
      <c r="K26">
        <v>2712437</v>
      </c>
      <c r="L26">
        <v>1859890</v>
      </c>
      <c r="M26">
        <v>42929921</v>
      </c>
      <c r="N26">
        <v>0</v>
      </c>
      <c r="O26">
        <v>2045509</v>
      </c>
      <c r="P26">
        <v>0</v>
      </c>
      <c r="Q26">
        <v>3671249</v>
      </c>
      <c r="R26">
        <v>1720656</v>
      </c>
      <c r="S26">
        <v>1131686</v>
      </c>
      <c r="T26">
        <v>0</v>
      </c>
      <c r="U26">
        <v>0</v>
      </c>
      <c r="V26">
        <v>6580528</v>
      </c>
      <c r="W26">
        <v>0</v>
      </c>
      <c r="X26">
        <v>1963197</v>
      </c>
      <c r="Y26">
        <v>1094716</v>
      </c>
      <c r="Z26">
        <v>0</v>
      </c>
      <c r="AA26">
        <v>2987835</v>
      </c>
      <c r="AB26">
        <v>4076818</v>
      </c>
      <c r="AC26">
        <v>904353</v>
      </c>
      <c r="AD26">
        <v>8676975</v>
      </c>
      <c r="AE26">
        <v>10068715</v>
      </c>
      <c r="AF26">
        <v>957653</v>
      </c>
      <c r="AG26">
        <v>5708511</v>
      </c>
      <c r="AH26">
        <v>2194013</v>
      </c>
      <c r="AI26">
        <v>9300778</v>
      </c>
      <c r="AJ26">
        <v>4298269</v>
      </c>
      <c r="AK26">
        <v>0</v>
      </c>
      <c r="AL26">
        <v>9563050</v>
      </c>
      <c r="AM26">
        <v>0</v>
      </c>
      <c r="AN26">
        <v>1468719</v>
      </c>
      <c r="AO26">
        <v>0</v>
      </c>
      <c r="AP26">
        <v>0</v>
      </c>
      <c r="AQ26">
        <v>3850360</v>
      </c>
      <c r="AR26">
        <v>0</v>
      </c>
      <c r="AS26">
        <v>6053700</v>
      </c>
      <c r="AT26">
        <v>33360263</v>
      </c>
      <c r="AU26">
        <v>0</v>
      </c>
      <c r="AV26">
        <v>1788835</v>
      </c>
      <c r="AW26">
        <v>1175909</v>
      </c>
      <c r="AX26">
        <v>7194642</v>
      </c>
      <c r="AY26">
        <v>1967380</v>
      </c>
      <c r="AZ26">
        <v>0</v>
      </c>
      <c r="BA26">
        <v>0</v>
      </c>
      <c r="BB26">
        <v>37341313</v>
      </c>
      <c r="BC26">
        <v>1301992</v>
      </c>
      <c r="BD26">
        <v>0</v>
      </c>
      <c r="BE26">
        <v>0</v>
      </c>
      <c r="BF26">
        <v>11703723</v>
      </c>
      <c r="BG26">
        <v>0</v>
      </c>
      <c r="BH26">
        <v>0</v>
      </c>
      <c r="BI26">
        <v>1576374</v>
      </c>
      <c r="BJ26">
        <v>241124</v>
      </c>
      <c r="BK26">
        <v>0</v>
      </c>
      <c r="BL26">
        <v>0</v>
      </c>
      <c r="BM26">
        <v>3661323</v>
      </c>
      <c r="BN26">
        <v>18096750</v>
      </c>
      <c r="BO26">
        <v>2877797</v>
      </c>
      <c r="BP26">
        <v>0</v>
      </c>
      <c r="BQ26">
        <v>2910681</v>
      </c>
      <c r="BR26">
        <v>0</v>
      </c>
      <c r="BS26">
        <v>87564</v>
      </c>
      <c r="BT26">
        <v>2615801</v>
      </c>
      <c r="BU26">
        <v>5524574</v>
      </c>
      <c r="BV26">
        <v>9685790</v>
      </c>
      <c r="BW26">
        <v>2208780</v>
      </c>
      <c r="BX26">
        <v>0</v>
      </c>
      <c r="BY26">
        <v>0</v>
      </c>
      <c r="BZ26">
        <v>276897</v>
      </c>
      <c r="CA26">
        <v>0</v>
      </c>
      <c r="CB26">
        <v>7132750</v>
      </c>
      <c r="CC26">
        <v>15974276</v>
      </c>
      <c r="CD26">
        <v>1456619</v>
      </c>
      <c r="CE26">
        <v>156327</v>
      </c>
      <c r="CF26">
        <v>0</v>
      </c>
      <c r="CG26">
        <v>2775316</v>
      </c>
      <c r="CH26">
        <v>1325374</v>
      </c>
      <c r="CI26">
        <v>6021930</v>
      </c>
      <c r="CJ26">
        <v>436397</v>
      </c>
      <c r="CK26">
        <v>527081</v>
      </c>
      <c r="CL26">
        <v>0</v>
      </c>
      <c r="CM26">
        <v>0</v>
      </c>
      <c r="CN26">
        <v>1456340</v>
      </c>
      <c r="CO26">
        <v>48094580</v>
      </c>
      <c r="CP26">
        <v>1045255</v>
      </c>
      <c r="CQ26">
        <v>0</v>
      </c>
      <c r="CR26">
        <v>3163695</v>
      </c>
      <c r="CS26">
        <v>1042372</v>
      </c>
      <c r="CT26">
        <v>0</v>
      </c>
      <c r="CU26">
        <v>651615</v>
      </c>
      <c r="CV26">
        <v>0</v>
      </c>
      <c r="CW26">
        <v>2040131</v>
      </c>
      <c r="CX26">
        <v>736688</v>
      </c>
      <c r="CY26">
        <v>0</v>
      </c>
    </row>
    <row r="27" spans="1:103" x14ac:dyDescent="0.3">
      <c r="A27" s="151">
        <v>88</v>
      </c>
      <c r="B27" t="s">
        <v>202</v>
      </c>
      <c r="D27">
        <v>0</v>
      </c>
      <c r="E27">
        <v>3218870</v>
      </c>
      <c r="F27">
        <v>0</v>
      </c>
      <c r="G27">
        <v>7325439</v>
      </c>
      <c r="H27">
        <v>0</v>
      </c>
      <c r="I27">
        <v>0</v>
      </c>
      <c r="J27">
        <v>7139583</v>
      </c>
      <c r="K27">
        <v>2399388</v>
      </c>
      <c r="L27">
        <v>2080009</v>
      </c>
      <c r="M27">
        <v>56896633</v>
      </c>
      <c r="N27">
        <v>0</v>
      </c>
      <c r="O27">
        <v>1531014</v>
      </c>
      <c r="P27">
        <v>0</v>
      </c>
      <c r="Q27">
        <v>3667439</v>
      </c>
      <c r="R27">
        <v>1519034</v>
      </c>
      <c r="S27">
        <v>676001</v>
      </c>
      <c r="T27">
        <v>0</v>
      </c>
      <c r="U27">
        <v>0</v>
      </c>
      <c r="V27">
        <v>9259656</v>
      </c>
      <c r="W27">
        <v>0</v>
      </c>
      <c r="X27">
        <v>1663564</v>
      </c>
      <c r="Y27">
        <v>669352</v>
      </c>
      <c r="Z27">
        <v>0</v>
      </c>
      <c r="AA27">
        <v>3646432</v>
      </c>
      <c r="AB27">
        <v>3788451</v>
      </c>
      <c r="AC27">
        <v>665339</v>
      </c>
      <c r="AD27">
        <v>11245069</v>
      </c>
      <c r="AE27">
        <v>12375216</v>
      </c>
      <c r="AF27">
        <v>799792</v>
      </c>
      <c r="AG27">
        <v>7069506</v>
      </c>
      <c r="AH27">
        <v>3565445</v>
      </c>
      <c r="AI27">
        <v>10226206</v>
      </c>
      <c r="AJ27">
        <v>4234635</v>
      </c>
      <c r="AK27">
        <v>0</v>
      </c>
      <c r="AL27">
        <v>10557803</v>
      </c>
      <c r="AM27">
        <v>0</v>
      </c>
      <c r="AN27">
        <v>1205346</v>
      </c>
      <c r="AO27">
        <v>0</v>
      </c>
      <c r="AP27">
        <v>0</v>
      </c>
      <c r="AQ27">
        <v>2825493</v>
      </c>
      <c r="AR27">
        <v>0</v>
      </c>
      <c r="AS27">
        <v>6093303</v>
      </c>
      <c r="AT27">
        <v>38964579</v>
      </c>
      <c r="AU27">
        <v>0</v>
      </c>
      <c r="AV27">
        <v>1605388</v>
      </c>
      <c r="AW27">
        <v>1556308</v>
      </c>
      <c r="AX27">
        <v>6946573</v>
      </c>
      <c r="AY27">
        <v>1495164</v>
      </c>
      <c r="AZ27">
        <v>0</v>
      </c>
      <c r="BA27">
        <v>0</v>
      </c>
      <c r="BB27">
        <v>48347954</v>
      </c>
      <c r="BC27">
        <v>1416956</v>
      </c>
      <c r="BD27">
        <v>0</v>
      </c>
      <c r="BE27">
        <v>0</v>
      </c>
      <c r="BF27">
        <v>15754353</v>
      </c>
      <c r="BG27">
        <v>0</v>
      </c>
      <c r="BH27">
        <v>0</v>
      </c>
      <c r="BI27">
        <v>1644360</v>
      </c>
      <c r="BJ27">
        <v>152672</v>
      </c>
      <c r="BK27">
        <v>0</v>
      </c>
      <c r="BL27">
        <v>0</v>
      </c>
      <c r="BM27">
        <v>4219221</v>
      </c>
      <c r="BN27">
        <v>20046545</v>
      </c>
      <c r="BO27">
        <v>2976212</v>
      </c>
      <c r="BP27">
        <v>0</v>
      </c>
      <c r="BQ27">
        <v>2769478</v>
      </c>
      <c r="BR27">
        <v>0</v>
      </c>
      <c r="BS27">
        <v>1383</v>
      </c>
      <c r="BT27">
        <v>2454003</v>
      </c>
      <c r="BU27">
        <v>3862401</v>
      </c>
      <c r="BV27">
        <v>10890799</v>
      </c>
      <c r="BW27">
        <v>1979316</v>
      </c>
      <c r="BX27">
        <v>0</v>
      </c>
      <c r="BY27">
        <v>0</v>
      </c>
      <c r="BZ27">
        <v>4500</v>
      </c>
      <c r="CA27">
        <v>0</v>
      </c>
      <c r="CB27">
        <v>6139962</v>
      </c>
      <c r="CC27">
        <v>13496931</v>
      </c>
      <c r="CD27">
        <v>1157764</v>
      </c>
      <c r="CE27">
        <v>139403</v>
      </c>
      <c r="CF27">
        <v>0</v>
      </c>
      <c r="CG27">
        <v>3046496</v>
      </c>
      <c r="CH27">
        <v>1523875</v>
      </c>
      <c r="CI27">
        <v>5188638</v>
      </c>
      <c r="CJ27">
        <v>296336</v>
      </c>
      <c r="CK27">
        <v>338227</v>
      </c>
      <c r="CL27">
        <v>0</v>
      </c>
      <c r="CM27">
        <v>0</v>
      </c>
      <c r="CN27">
        <v>1264698</v>
      </c>
      <c r="CO27">
        <v>54546320</v>
      </c>
      <c r="CP27">
        <v>1216149</v>
      </c>
      <c r="CQ27">
        <v>0</v>
      </c>
      <c r="CR27">
        <v>3324486</v>
      </c>
      <c r="CS27">
        <v>1368811</v>
      </c>
      <c r="CT27">
        <v>0</v>
      </c>
      <c r="CU27">
        <v>558672</v>
      </c>
      <c r="CV27">
        <v>0</v>
      </c>
      <c r="CW27">
        <v>2393730</v>
      </c>
      <c r="CX27">
        <v>376458</v>
      </c>
      <c r="CY27">
        <v>0</v>
      </c>
    </row>
    <row r="28" spans="1:103" x14ac:dyDescent="0.3">
      <c r="A28" s="151">
        <v>89</v>
      </c>
      <c r="B28" t="s">
        <v>206</v>
      </c>
      <c r="D28">
        <v>0</v>
      </c>
      <c r="E28">
        <v>37107</v>
      </c>
      <c r="F28">
        <v>0</v>
      </c>
      <c r="G28">
        <v>0</v>
      </c>
      <c r="H28">
        <v>0</v>
      </c>
      <c r="I28">
        <v>0</v>
      </c>
      <c r="J28">
        <v>1403813</v>
      </c>
      <c r="K28">
        <v>432477</v>
      </c>
      <c r="L28">
        <v>486877</v>
      </c>
      <c r="M28">
        <v>5163052</v>
      </c>
      <c r="N28">
        <v>0</v>
      </c>
      <c r="O28">
        <v>0</v>
      </c>
      <c r="P28">
        <v>0</v>
      </c>
      <c r="Q28">
        <v>0</v>
      </c>
      <c r="R28">
        <v>149380</v>
      </c>
      <c r="S28">
        <v>54348</v>
      </c>
      <c r="T28">
        <v>0</v>
      </c>
      <c r="U28">
        <v>0</v>
      </c>
      <c r="V28">
        <v>504970</v>
      </c>
      <c r="W28">
        <v>0</v>
      </c>
      <c r="X28">
        <v>0</v>
      </c>
      <c r="Y28">
        <v>20964</v>
      </c>
      <c r="Z28">
        <v>0</v>
      </c>
      <c r="AA28">
        <v>698463</v>
      </c>
      <c r="AB28">
        <v>12431</v>
      </c>
      <c r="AC28">
        <v>71042</v>
      </c>
      <c r="AD28">
        <v>553377</v>
      </c>
      <c r="AE28">
        <v>1011063</v>
      </c>
      <c r="AF28">
        <v>308550</v>
      </c>
      <c r="AG28">
        <v>0</v>
      </c>
      <c r="AH28">
        <v>524079</v>
      </c>
      <c r="AI28">
        <v>382053</v>
      </c>
      <c r="AJ28">
        <v>509708</v>
      </c>
      <c r="AK28">
        <v>0</v>
      </c>
      <c r="AL28">
        <v>158028</v>
      </c>
      <c r="AM28">
        <v>0</v>
      </c>
      <c r="AN28">
        <v>0</v>
      </c>
      <c r="AO28">
        <v>0</v>
      </c>
      <c r="AP28">
        <v>0</v>
      </c>
      <c r="AQ28">
        <v>530854</v>
      </c>
      <c r="AR28">
        <v>0</v>
      </c>
      <c r="AS28">
        <v>565990</v>
      </c>
      <c r="AT28">
        <v>1522946</v>
      </c>
      <c r="AU28">
        <v>0</v>
      </c>
      <c r="AV28">
        <v>49215</v>
      </c>
      <c r="AW28">
        <v>162941</v>
      </c>
      <c r="AX28">
        <v>670668</v>
      </c>
      <c r="AY28">
        <v>85946</v>
      </c>
      <c r="AZ28">
        <v>0</v>
      </c>
      <c r="BA28">
        <v>0</v>
      </c>
      <c r="BB28">
        <v>5511328</v>
      </c>
      <c r="BC28">
        <v>19162</v>
      </c>
      <c r="BD28">
        <v>0</v>
      </c>
      <c r="BE28">
        <v>0</v>
      </c>
      <c r="BF28">
        <v>1169638</v>
      </c>
      <c r="BG28">
        <v>0</v>
      </c>
      <c r="BH28">
        <v>0</v>
      </c>
      <c r="BI28">
        <v>499434</v>
      </c>
      <c r="BJ28">
        <v>9108</v>
      </c>
      <c r="BK28">
        <v>0</v>
      </c>
      <c r="BL28">
        <v>0</v>
      </c>
      <c r="BM28">
        <v>224639</v>
      </c>
      <c r="BN28">
        <v>1275672</v>
      </c>
      <c r="BO28">
        <v>456933</v>
      </c>
      <c r="BP28">
        <v>0</v>
      </c>
      <c r="BQ28">
        <v>421220</v>
      </c>
      <c r="BR28">
        <v>0</v>
      </c>
      <c r="BS28">
        <v>0</v>
      </c>
      <c r="BT28">
        <v>8677</v>
      </c>
      <c r="BU28">
        <v>290121</v>
      </c>
      <c r="BV28">
        <v>2274473</v>
      </c>
      <c r="BW28">
        <v>27671</v>
      </c>
      <c r="BX28">
        <v>0</v>
      </c>
      <c r="BY28">
        <v>0</v>
      </c>
      <c r="BZ28">
        <v>0</v>
      </c>
      <c r="CA28">
        <v>0</v>
      </c>
      <c r="CB28">
        <v>301966</v>
      </c>
      <c r="CC28">
        <v>313820</v>
      </c>
      <c r="CD28">
        <v>94671</v>
      </c>
      <c r="CE28">
        <v>0</v>
      </c>
      <c r="CF28">
        <v>0</v>
      </c>
      <c r="CG28">
        <v>476153</v>
      </c>
      <c r="CH28">
        <v>216480</v>
      </c>
      <c r="CI28">
        <v>94438</v>
      </c>
      <c r="CJ28">
        <v>0</v>
      </c>
      <c r="CK28">
        <v>93441</v>
      </c>
      <c r="CL28">
        <v>0</v>
      </c>
      <c r="CM28">
        <v>0</v>
      </c>
      <c r="CN28">
        <v>127901</v>
      </c>
      <c r="CO28">
        <v>6558390</v>
      </c>
      <c r="CP28">
        <v>343001</v>
      </c>
      <c r="CQ28">
        <v>0</v>
      </c>
      <c r="CR28">
        <v>456205</v>
      </c>
      <c r="CS28">
        <v>146472</v>
      </c>
      <c r="CT28">
        <v>0</v>
      </c>
      <c r="CU28">
        <v>68680</v>
      </c>
      <c r="CV28">
        <v>0</v>
      </c>
      <c r="CW28">
        <v>294134</v>
      </c>
      <c r="CX28">
        <v>0</v>
      </c>
      <c r="CY28">
        <v>0</v>
      </c>
    </row>
    <row r="29" spans="1:103" x14ac:dyDescent="0.3">
      <c r="A29" s="151">
        <v>102</v>
      </c>
      <c r="B29" t="s">
        <v>240</v>
      </c>
      <c r="D29">
        <v>98.7</v>
      </c>
      <c r="E29">
        <v>96.8</v>
      </c>
      <c r="F29">
        <v>97.94</v>
      </c>
      <c r="G29">
        <v>93.57</v>
      </c>
      <c r="H29">
        <v>96.09</v>
      </c>
      <c r="I29">
        <v>97.78</v>
      </c>
      <c r="J29">
        <v>97.93</v>
      </c>
      <c r="K29">
        <v>97.83</v>
      </c>
      <c r="L29">
        <v>95.49</v>
      </c>
      <c r="M29">
        <v>98.36</v>
      </c>
      <c r="N29">
        <v>99.39</v>
      </c>
      <c r="O29">
        <v>98.18</v>
      </c>
      <c r="P29">
        <v>98.61</v>
      </c>
      <c r="Q29">
        <v>97.09</v>
      </c>
      <c r="R29">
        <v>97.66</v>
      </c>
      <c r="S29">
        <v>97.96</v>
      </c>
      <c r="T29">
        <v>98.43</v>
      </c>
      <c r="U29">
        <v>98.38</v>
      </c>
      <c r="V29">
        <v>98.84</v>
      </c>
      <c r="W29">
        <v>97.15</v>
      </c>
      <c r="X29">
        <v>98.39</v>
      </c>
      <c r="Y29">
        <v>97.09</v>
      </c>
      <c r="Z29">
        <v>97.76</v>
      </c>
      <c r="AA29">
        <v>97.48</v>
      </c>
      <c r="AB29">
        <v>98.71</v>
      </c>
      <c r="AC29">
        <v>98.81</v>
      </c>
      <c r="AD29">
        <v>98.33</v>
      </c>
      <c r="AE29">
        <v>99.22</v>
      </c>
      <c r="AF29">
        <v>97.19</v>
      </c>
      <c r="AG29">
        <v>98.43</v>
      </c>
      <c r="AH29">
        <v>96.15</v>
      </c>
      <c r="AI29">
        <v>99.25</v>
      </c>
      <c r="AJ29">
        <v>93.76</v>
      </c>
      <c r="AK29">
        <v>98.96</v>
      </c>
      <c r="AL29">
        <v>98.04</v>
      </c>
      <c r="AM29">
        <v>98.43</v>
      </c>
      <c r="AN29">
        <v>96.16</v>
      </c>
      <c r="AO29">
        <v>96.56</v>
      </c>
      <c r="AP29">
        <v>98.24</v>
      </c>
      <c r="AQ29">
        <v>98.94</v>
      </c>
      <c r="AR29">
        <v>99.22</v>
      </c>
      <c r="AS29">
        <v>97.43</v>
      </c>
      <c r="AT29">
        <v>99.19</v>
      </c>
      <c r="AU29">
        <v>97.39</v>
      </c>
      <c r="AV29">
        <v>98.83</v>
      </c>
      <c r="AW29">
        <v>96.26</v>
      </c>
      <c r="AX29">
        <v>96.85</v>
      </c>
      <c r="AY29">
        <v>94.96</v>
      </c>
      <c r="AZ29">
        <v>99.13</v>
      </c>
      <c r="BA29">
        <v>98.06</v>
      </c>
      <c r="BB29">
        <v>99.43</v>
      </c>
      <c r="BC29">
        <v>96.69</v>
      </c>
      <c r="BD29">
        <v>98.6</v>
      </c>
      <c r="BE29">
        <v>96.85</v>
      </c>
      <c r="BF29">
        <v>99.02</v>
      </c>
      <c r="BG29">
        <v>98.35</v>
      </c>
      <c r="BH29">
        <v>95</v>
      </c>
      <c r="BI29">
        <v>94.01</v>
      </c>
      <c r="BJ29">
        <v>99.11</v>
      </c>
      <c r="BK29">
        <v>98.9</v>
      </c>
      <c r="BL29">
        <v>96.27</v>
      </c>
      <c r="BM29">
        <v>96.17</v>
      </c>
      <c r="BN29">
        <v>99.55</v>
      </c>
      <c r="BO29">
        <v>98.92</v>
      </c>
      <c r="BP29">
        <v>99.04</v>
      </c>
      <c r="BQ29">
        <v>95.39</v>
      </c>
      <c r="BR29">
        <v>98.84</v>
      </c>
      <c r="BS29">
        <v>98.97</v>
      </c>
      <c r="BT29">
        <v>95.69</v>
      </c>
      <c r="BU29">
        <v>96.35</v>
      </c>
      <c r="BV29">
        <v>95.68</v>
      </c>
      <c r="BW29">
        <v>97.15</v>
      </c>
      <c r="BX29">
        <v>98.82</v>
      </c>
      <c r="BY29">
        <v>99.4</v>
      </c>
      <c r="BZ29">
        <v>98.31</v>
      </c>
      <c r="CA29">
        <v>98.97</v>
      </c>
      <c r="CB29">
        <v>96.64</v>
      </c>
      <c r="CC29">
        <v>93.7</v>
      </c>
      <c r="CD29">
        <v>98.4</v>
      </c>
      <c r="CE29">
        <v>97.13</v>
      </c>
      <c r="CF29">
        <v>97.78</v>
      </c>
      <c r="CG29">
        <v>96.85</v>
      </c>
      <c r="CH29">
        <v>95.84</v>
      </c>
      <c r="CI29">
        <v>97.32</v>
      </c>
      <c r="CJ29">
        <v>97.17</v>
      </c>
      <c r="CK29">
        <v>98.53</v>
      </c>
      <c r="CL29">
        <v>96.08</v>
      </c>
      <c r="CM29">
        <v>99.77</v>
      </c>
      <c r="CN29">
        <v>94.69</v>
      </c>
      <c r="CO29">
        <v>99.57</v>
      </c>
      <c r="CP29">
        <v>96.07</v>
      </c>
      <c r="CQ29">
        <v>99.84</v>
      </c>
      <c r="CR29">
        <v>96.54</v>
      </c>
      <c r="CS29">
        <v>95.23</v>
      </c>
      <c r="CT29">
        <v>98.55</v>
      </c>
      <c r="CU29">
        <v>98.06</v>
      </c>
      <c r="CV29">
        <v>96.39</v>
      </c>
      <c r="CW29">
        <v>98.35</v>
      </c>
      <c r="CX29">
        <v>97.39</v>
      </c>
      <c r="CY29">
        <v>97.72</v>
      </c>
    </row>
    <row r="30" spans="1:103" x14ac:dyDescent="0.3">
      <c r="A30" s="151">
        <v>103</v>
      </c>
      <c r="B30" t="s">
        <v>241</v>
      </c>
      <c r="D30">
        <v>100</v>
      </c>
      <c r="E30">
        <v>100</v>
      </c>
      <c r="F30">
        <v>100</v>
      </c>
      <c r="G30">
        <v>100</v>
      </c>
      <c r="H30">
        <v>100</v>
      </c>
      <c r="I30">
        <v>100</v>
      </c>
      <c r="J30">
        <v>100</v>
      </c>
      <c r="K30">
        <v>100</v>
      </c>
      <c r="L30">
        <v>100</v>
      </c>
      <c r="M30">
        <v>100</v>
      </c>
      <c r="N30">
        <v>99.36</v>
      </c>
      <c r="O30">
        <v>100</v>
      </c>
      <c r="P30">
        <v>100</v>
      </c>
      <c r="Q30">
        <v>100</v>
      </c>
      <c r="R30">
        <v>100</v>
      </c>
      <c r="S30">
        <v>100</v>
      </c>
      <c r="T30">
        <v>100</v>
      </c>
      <c r="U30">
        <v>100</v>
      </c>
      <c r="V30">
        <v>100</v>
      </c>
      <c r="W30">
        <v>99.73</v>
      </c>
      <c r="X30">
        <v>100</v>
      </c>
      <c r="Y30">
        <v>99.27</v>
      </c>
      <c r="Z30">
        <v>100</v>
      </c>
      <c r="AA30">
        <v>100</v>
      </c>
      <c r="AB30">
        <v>100</v>
      </c>
      <c r="AC30">
        <v>99.43</v>
      </c>
      <c r="AD30">
        <v>100</v>
      </c>
      <c r="AE30">
        <v>100</v>
      </c>
      <c r="AF30">
        <v>100</v>
      </c>
      <c r="AG30">
        <v>99.99</v>
      </c>
      <c r="AH30">
        <v>100</v>
      </c>
      <c r="AI30">
        <v>100</v>
      </c>
      <c r="AJ30">
        <v>100</v>
      </c>
      <c r="AK30">
        <v>100</v>
      </c>
      <c r="AL30">
        <v>99.81</v>
      </c>
      <c r="AM30">
        <v>100</v>
      </c>
      <c r="AN30">
        <v>100</v>
      </c>
      <c r="AO30">
        <v>100</v>
      </c>
      <c r="AP30">
        <v>100</v>
      </c>
      <c r="AQ30">
        <v>99.74</v>
      </c>
      <c r="AR30">
        <v>100</v>
      </c>
      <c r="AS30">
        <v>100</v>
      </c>
      <c r="AT30">
        <v>100</v>
      </c>
      <c r="AU30">
        <v>100</v>
      </c>
      <c r="AV30">
        <v>99.88</v>
      </c>
      <c r="AW30">
        <v>100</v>
      </c>
      <c r="AX30">
        <v>94.76</v>
      </c>
      <c r="AY30">
        <v>100</v>
      </c>
      <c r="AZ30">
        <v>100</v>
      </c>
      <c r="BA30">
        <v>99.74</v>
      </c>
      <c r="BB30">
        <v>100</v>
      </c>
      <c r="BC30">
        <v>100</v>
      </c>
      <c r="BD30">
        <v>100</v>
      </c>
      <c r="BE30">
        <v>100</v>
      </c>
      <c r="BF30">
        <v>100</v>
      </c>
      <c r="BG30">
        <v>100</v>
      </c>
      <c r="BH30">
        <v>100</v>
      </c>
      <c r="BI30">
        <v>100</v>
      </c>
      <c r="BJ30">
        <v>99.78</v>
      </c>
      <c r="BK30">
        <v>100</v>
      </c>
      <c r="BL30">
        <v>100</v>
      </c>
      <c r="BM30">
        <v>100</v>
      </c>
      <c r="BN30">
        <v>97.55</v>
      </c>
      <c r="BO30">
        <v>100</v>
      </c>
      <c r="BP30">
        <v>100</v>
      </c>
      <c r="BQ30">
        <v>100</v>
      </c>
      <c r="BR30">
        <v>100</v>
      </c>
      <c r="BS30">
        <v>100</v>
      </c>
      <c r="BT30">
        <v>100</v>
      </c>
      <c r="BU30">
        <v>100</v>
      </c>
      <c r="BV30">
        <v>100</v>
      </c>
      <c r="BW30">
        <v>99.76</v>
      </c>
      <c r="BX30">
        <v>99.83</v>
      </c>
      <c r="BY30">
        <v>100</v>
      </c>
      <c r="BZ30">
        <v>100</v>
      </c>
      <c r="CA30">
        <v>100</v>
      </c>
      <c r="CB30">
        <v>100</v>
      </c>
      <c r="CC30">
        <v>100</v>
      </c>
      <c r="CD30">
        <v>99.43</v>
      </c>
      <c r="CE30">
        <v>100</v>
      </c>
      <c r="CF30">
        <v>100</v>
      </c>
      <c r="CG30">
        <v>100</v>
      </c>
      <c r="CH30">
        <v>99.69</v>
      </c>
      <c r="CI30">
        <v>100</v>
      </c>
      <c r="CJ30">
        <v>100</v>
      </c>
      <c r="CK30">
        <v>100</v>
      </c>
      <c r="CL30">
        <v>100</v>
      </c>
      <c r="CM30">
        <v>100</v>
      </c>
      <c r="CN30">
        <v>99.07</v>
      </c>
      <c r="CO30">
        <v>100</v>
      </c>
      <c r="CP30">
        <v>100</v>
      </c>
      <c r="CQ30">
        <v>99.28</v>
      </c>
      <c r="CR30">
        <v>99.77</v>
      </c>
      <c r="CS30">
        <v>100</v>
      </c>
      <c r="CT30">
        <v>99.34</v>
      </c>
      <c r="CU30">
        <v>100</v>
      </c>
      <c r="CV30">
        <v>100</v>
      </c>
      <c r="CW30">
        <v>100</v>
      </c>
      <c r="CX30">
        <v>100</v>
      </c>
      <c r="CY30">
        <v>99.47</v>
      </c>
    </row>
    <row r="31" spans="1:103" x14ac:dyDescent="0.3">
      <c r="A31" s="151">
        <v>147</v>
      </c>
      <c r="B31" t="s">
        <v>905</v>
      </c>
      <c r="D31">
        <v>42463142</v>
      </c>
      <c r="E31">
        <v>6800000</v>
      </c>
      <c r="F31">
        <v>2906748</v>
      </c>
      <c r="G31">
        <v>3694598</v>
      </c>
      <c r="H31">
        <v>5323091</v>
      </c>
      <c r="I31">
        <v>4700000</v>
      </c>
      <c r="J31">
        <v>14767140</v>
      </c>
      <c r="K31">
        <v>3178938</v>
      </c>
      <c r="L31">
        <v>6831521</v>
      </c>
      <c r="M31">
        <v>42840126</v>
      </c>
      <c r="N31">
        <v>80678567</v>
      </c>
      <c r="O31">
        <v>15874203</v>
      </c>
      <c r="P31">
        <v>79375374</v>
      </c>
      <c r="Q31">
        <v>15207701</v>
      </c>
      <c r="R31">
        <v>2600000</v>
      </c>
      <c r="S31">
        <v>23670000</v>
      </c>
      <c r="T31">
        <v>2600000</v>
      </c>
      <c r="U31">
        <v>39547776</v>
      </c>
      <c r="V31">
        <v>33351710</v>
      </c>
      <c r="W31">
        <v>7923758</v>
      </c>
      <c r="X31">
        <v>3575000</v>
      </c>
      <c r="Y31">
        <v>1646313</v>
      </c>
      <c r="Z31">
        <v>27294136</v>
      </c>
      <c r="AA31">
        <v>7695532</v>
      </c>
      <c r="AB31">
        <v>22022229</v>
      </c>
      <c r="AC31">
        <v>80550000</v>
      </c>
      <c r="AD31">
        <v>10968118</v>
      </c>
      <c r="AE31">
        <v>23230449</v>
      </c>
      <c r="AF31">
        <v>31418211</v>
      </c>
      <c r="AG31">
        <v>11739260</v>
      </c>
      <c r="AH31">
        <v>8968900</v>
      </c>
      <c r="AI31">
        <v>144600717</v>
      </c>
      <c r="AJ31">
        <v>9948225</v>
      </c>
      <c r="AK31">
        <v>125913734</v>
      </c>
      <c r="AL31">
        <v>20349831</v>
      </c>
      <c r="AM31">
        <v>50886912</v>
      </c>
      <c r="AN31">
        <v>2858000</v>
      </c>
      <c r="AO31">
        <v>1299612</v>
      </c>
      <c r="AP31">
        <v>16307342</v>
      </c>
      <c r="AQ31">
        <v>2560000</v>
      </c>
      <c r="AR31">
        <v>207410398</v>
      </c>
      <c r="AS31">
        <v>5659736</v>
      </c>
      <c r="AT31">
        <v>24680603</v>
      </c>
      <c r="AU31">
        <v>16458509</v>
      </c>
      <c r="AV31">
        <v>28328000</v>
      </c>
      <c r="AW31">
        <v>4290818</v>
      </c>
      <c r="AX31">
        <v>5700000</v>
      </c>
      <c r="AY31">
        <v>2051839</v>
      </c>
      <c r="AZ31">
        <v>49685525</v>
      </c>
      <c r="BA31">
        <v>7767013</v>
      </c>
      <c r="BB31">
        <v>71745918</v>
      </c>
      <c r="BC31">
        <v>1955563</v>
      </c>
      <c r="BD31">
        <v>18912278</v>
      </c>
      <c r="BE31">
        <v>10000000</v>
      </c>
      <c r="BF31">
        <v>19668705</v>
      </c>
      <c r="BG31">
        <v>8959460</v>
      </c>
      <c r="BH31">
        <v>2801931</v>
      </c>
      <c r="BI31">
        <v>6044207</v>
      </c>
      <c r="BJ31">
        <v>9229241</v>
      </c>
      <c r="BK31">
        <v>509451701</v>
      </c>
      <c r="BL31">
        <v>2194539</v>
      </c>
      <c r="BM31">
        <v>5304824</v>
      </c>
      <c r="BN31">
        <v>31089133</v>
      </c>
      <c r="BO31">
        <v>20500261</v>
      </c>
      <c r="BP31">
        <v>81366950</v>
      </c>
      <c r="BQ31">
        <v>3500000</v>
      </c>
      <c r="BR31">
        <v>53023431</v>
      </c>
      <c r="BS31">
        <v>88820700</v>
      </c>
      <c r="BT31">
        <v>3908414</v>
      </c>
      <c r="BU31">
        <v>11364000</v>
      </c>
      <c r="BV31">
        <v>21247124</v>
      </c>
      <c r="BW31">
        <v>2900000</v>
      </c>
      <c r="BX31">
        <v>10442896</v>
      </c>
      <c r="BY31">
        <v>41905920</v>
      </c>
      <c r="BZ31">
        <v>5130055</v>
      </c>
      <c r="CA31">
        <v>25824392</v>
      </c>
      <c r="CB31">
        <v>7873240</v>
      </c>
      <c r="CC31">
        <v>13305000</v>
      </c>
      <c r="CD31">
        <v>15834840</v>
      </c>
      <c r="CE31">
        <v>40047536</v>
      </c>
      <c r="CF31">
        <v>16173010</v>
      </c>
      <c r="CG31">
        <v>12379800</v>
      </c>
      <c r="CH31">
        <v>10123895</v>
      </c>
      <c r="CI31">
        <v>11436486</v>
      </c>
      <c r="CJ31">
        <v>13233303</v>
      </c>
      <c r="CK31">
        <v>13175250</v>
      </c>
      <c r="CL31">
        <v>923856</v>
      </c>
      <c r="CM31">
        <v>12740313</v>
      </c>
      <c r="CN31">
        <v>592595</v>
      </c>
      <c r="CO31">
        <v>102942093</v>
      </c>
      <c r="CP31">
        <v>8432440</v>
      </c>
      <c r="CQ31">
        <v>513103536</v>
      </c>
      <c r="CR31">
        <v>4908331</v>
      </c>
      <c r="CS31">
        <v>1805006</v>
      </c>
      <c r="CT31">
        <v>13664548</v>
      </c>
      <c r="CU31">
        <v>21325991</v>
      </c>
      <c r="CV31">
        <v>13917773</v>
      </c>
      <c r="CW31">
        <v>21702347</v>
      </c>
      <c r="CX31">
        <v>7146494</v>
      </c>
      <c r="CY31">
        <v>3170475</v>
      </c>
    </row>
    <row r="32" spans="1:103" x14ac:dyDescent="0.3">
      <c r="A32" s="151">
        <v>148</v>
      </c>
      <c r="B32" t="s">
        <v>906</v>
      </c>
      <c r="D32">
        <v>8865613</v>
      </c>
      <c r="E32">
        <v>2307575</v>
      </c>
      <c r="F32">
        <v>558851</v>
      </c>
      <c r="G32">
        <v>1929034</v>
      </c>
      <c r="H32">
        <v>1212226</v>
      </c>
      <c r="I32">
        <v>854040</v>
      </c>
      <c r="J32">
        <v>1115695</v>
      </c>
      <c r="K32">
        <v>355855</v>
      </c>
      <c r="L32">
        <v>1200584</v>
      </c>
      <c r="M32">
        <v>27810251</v>
      </c>
      <c r="N32">
        <v>31300057</v>
      </c>
      <c r="O32">
        <v>4348274</v>
      </c>
      <c r="P32">
        <v>46210387</v>
      </c>
      <c r="Q32">
        <v>8974931</v>
      </c>
      <c r="R32">
        <v>0</v>
      </c>
      <c r="S32">
        <v>1043780</v>
      </c>
      <c r="T32">
        <v>465000</v>
      </c>
      <c r="U32">
        <v>11173000</v>
      </c>
      <c r="V32">
        <v>54416867</v>
      </c>
      <c r="W32">
        <v>745911</v>
      </c>
      <c r="X32">
        <v>200000</v>
      </c>
      <c r="Y32">
        <v>100000</v>
      </c>
      <c r="Z32">
        <v>2850000</v>
      </c>
      <c r="AA32">
        <v>731130</v>
      </c>
      <c r="AB32">
        <v>1894967</v>
      </c>
      <c r="AC32">
        <v>12741524</v>
      </c>
      <c r="AD32">
        <v>1590681</v>
      </c>
      <c r="AE32">
        <v>2627082</v>
      </c>
      <c r="AF32">
        <v>6086718</v>
      </c>
      <c r="AG32">
        <v>2316620</v>
      </c>
      <c r="AH32">
        <v>175305</v>
      </c>
      <c r="AI32">
        <v>22981752</v>
      </c>
      <c r="AJ32">
        <v>2249622</v>
      </c>
      <c r="AK32">
        <v>44803790</v>
      </c>
      <c r="AL32">
        <v>7997588</v>
      </c>
      <c r="AM32">
        <v>29697657</v>
      </c>
      <c r="AN32">
        <v>5462984</v>
      </c>
      <c r="AO32">
        <v>84415</v>
      </c>
      <c r="AP32">
        <v>1750970</v>
      </c>
      <c r="AQ32">
        <v>703123</v>
      </c>
      <c r="AR32">
        <v>10234271</v>
      </c>
      <c r="AS32">
        <v>1090775</v>
      </c>
      <c r="AT32">
        <v>6807046</v>
      </c>
      <c r="AU32">
        <v>1084971</v>
      </c>
      <c r="AV32">
        <v>31024764</v>
      </c>
      <c r="AW32">
        <v>1954063</v>
      </c>
      <c r="AX32">
        <v>1134571</v>
      </c>
      <c r="AY32">
        <v>351839</v>
      </c>
      <c r="AZ32">
        <v>42520009</v>
      </c>
      <c r="BA32">
        <v>3179287</v>
      </c>
      <c r="BB32">
        <v>1096924</v>
      </c>
      <c r="BC32">
        <v>391577</v>
      </c>
      <c r="BD32">
        <v>8283688</v>
      </c>
      <c r="BE32">
        <v>383050</v>
      </c>
      <c r="BF32">
        <v>5488792</v>
      </c>
      <c r="BG32">
        <v>2764129</v>
      </c>
      <c r="BH32">
        <v>4168508</v>
      </c>
      <c r="BI32">
        <v>539872</v>
      </c>
      <c r="BJ32">
        <v>13308718</v>
      </c>
      <c r="BK32">
        <v>187365046</v>
      </c>
      <c r="BL32">
        <v>1080885</v>
      </c>
      <c r="BM32">
        <v>18817512</v>
      </c>
      <c r="BN32">
        <v>72569268</v>
      </c>
      <c r="BO32">
        <v>1544864</v>
      </c>
      <c r="BP32">
        <v>33674963</v>
      </c>
      <c r="BQ32">
        <v>347403</v>
      </c>
      <c r="BR32">
        <v>17897439</v>
      </c>
      <c r="BS32">
        <v>56168582</v>
      </c>
      <c r="BT32">
        <v>330000</v>
      </c>
      <c r="BU32">
        <v>1251967</v>
      </c>
      <c r="BV32">
        <v>2417084</v>
      </c>
      <c r="BW32">
        <v>105000</v>
      </c>
      <c r="BX32">
        <v>12741524</v>
      </c>
      <c r="BY32">
        <v>1221329</v>
      </c>
      <c r="BZ32">
        <v>812000</v>
      </c>
      <c r="CA32">
        <v>29429986</v>
      </c>
      <c r="CB32">
        <v>2379330</v>
      </c>
      <c r="CC32">
        <v>4998852</v>
      </c>
      <c r="CD32">
        <v>2311233</v>
      </c>
      <c r="CE32">
        <v>8202004</v>
      </c>
      <c r="CF32">
        <v>5458543</v>
      </c>
      <c r="CG32">
        <v>1270160</v>
      </c>
      <c r="CH32">
        <v>385000</v>
      </c>
      <c r="CI32">
        <v>4989220</v>
      </c>
      <c r="CJ32">
        <v>1780000</v>
      </c>
      <c r="CK32">
        <v>2773808</v>
      </c>
      <c r="CL32">
        <v>348190</v>
      </c>
      <c r="CM32">
        <v>1306400</v>
      </c>
      <c r="CN32">
        <v>120000</v>
      </c>
      <c r="CO32">
        <v>43717614</v>
      </c>
      <c r="CP32">
        <v>807000</v>
      </c>
      <c r="CQ32">
        <v>290317586</v>
      </c>
      <c r="CR32">
        <v>0</v>
      </c>
      <c r="CS32">
        <v>179875</v>
      </c>
      <c r="CT32">
        <v>1583508</v>
      </c>
      <c r="CU32">
        <v>0</v>
      </c>
      <c r="CV32">
        <v>2310431</v>
      </c>
      <c r="CW32">
        <v>1430125</v>
      </c>
      <c r="CX32">
        <v>570885</v>
      </c>
      <c r="CY32">
        <v>2240335</v>
      </c>
    </row>
    <row r="33" spans="1:103" x14ac:dyDescent="0.3">
      <c r="A33" s="151">
        <v>171</v>
      </c>
      <c r="B33" t="s">
        <v>193</v>
      </c>
      <c r="D33">
        <v>10441738</v>
      </c>
      <c r="E33">
        <v>1229529</v>
      </c>
      <c r="F33">
        <v>1270483</v>
      </c>
      <c r="G33">
        <v>777445</v>
      </c>
      <c r="H33">
        <v>1744003</v>
      </c>
      <c r="I33">
        <v>1029786</v>
      </c>
      <c r="J33">
        <v>2510257</v>
      </c>
      <c r="K33">
        <v>3118557</v>
      </c>
      <c r="L33">
        <v>2816477</v>
      </c>
      <c r="M33">
        <v>18598331</v>
      </c>
      <c r="N33">
        <v>51720222</v>
      </c>
      <c r="O33">
        <v>8398208</v>
      </c>
      <c r="P33">
        <v>50708702</v>
      </c>
      <c r="Q33">
        <v>5657645</v>
      </c>
      <c r="R33">
        <v>1213970</v>
      </c>
      <c r="S33">
        <v>5644494</v>
      </c>
      <c r="T33">
        <v>1376699</v>
      </c>
      <c r="U33">
        <v>19248552</v>
      </c>
      <c r="V33">
        <v>14930141</v>
      </c>
      <c r="W33">
        <v>1982543</v>
      </c>
      <c r="X33">
        <v>2435247</v>
      </c>
      <c r="Y33">
        <v>1682353</v>
      </c>
      <c r="Z33">
        <v>7391242</v>
      </c>
      <c r="AA33">
        <v>1782173</v>
      </c>
      <c r="AB33">
        <v>6724236</v>
      </c>
      <c r="AC33">
        <v>13558353</v>
      </c>
      <c r="AD33">
        <v>1864185</v>
      </c>
      <c r="AE33">
        <v>23692007</v>
      </c>
      <c r="AF33">
        <v>12990425</v>
      </c>
      <c r="AG33">
        <v>8716804</v>
      </c>
      <c r="AH33">
        <v>4624303</v>
      </c>
      <c r="AI33">
        <v>61780743</v>
      </c>
      <c r="AJ33">
        <v>4543211</v>
      </c>
      <c r="AK33">
        <v>70513108</v>
      </c>
      <c r="AL33">
        <v>8677269</v>
      </c>
      <c r="AM33">
        <v>46168999</v>
      </c>
      <c r="AN33">
        <v>1323876</v>
      </c>
      <c r="AO33">
        <v>734384</v>
      </c>
      <c r="AP33">
        <v>11224994</v>
      </c>
      <c r="AQ33">
        <v>1301282</v>
      </c>
      <c r="AR33">
        <v>93079936</v>
      </c>
      <c r="AS33">
        <v>3469232</v>
      </c>
      <c r="AT33">
        <v>18328519</v>
      </c>
      <c r="AU33">
        <v>5814523</v>
      </c>
      <c r="AV33">
        <v>16974500</v>
      </c>
      <c r="AW33">
        <v>1330440</v>
      </c>
      <c r="AX33">
        <v>3723591</v>
      </c>
      <c r="AY33">
        <v>505023</v>
      </c>
      <c r="AZ33">
        <v>31730166</v>
      </c>
      <c r="BA33">
        <v>4737735</v>
      </c>
      <c r="BB33">
        <v>37631285</v>
      </c>
      <c r="BC33">
        <v>2958707</v>
      </c>
      <c r="BD33">
        <v>10998249</v>
      </c>
      <c r="BE33">
        <v>6602500</v>
      </c>
      <c r="BF33">
        <v>12786098</v>
      </c>
      <c r="BG33">
        <v>3917576</v>
      </c>
      <c r="BH33">
        <v>1349827</v>
      </c>
      <c r="BI33">
        <v>763432</v>
      </c>
      <c r="BJ33">
        <v>2779407</v>
      </c>
      <c r="BK33">
        <v>209671341</v>
      </c>
      <c r="BL33">
        <v>260003</v>
      </c>
      <c r="BM33">
        <v>4578814</v>
      </c>
      <c r="BN33">
        <v>16845263</v>
      </c>
      <c r="BO33">
        <v>6307286</v>
      </c>
      <c r="BP33">
        <v>53741289</v>
      </c>
      <c r="BQ33">
        <v>1678118</v>
      </c>
      <c r="BR33">
        <v>12790246</v>
      </c>
      <c r="BS33">
        <v>32263969</v>
      </c>
      <c r="BT33">
        <v>2131360</v>
      </c>
      <c r="BU33">
        <v>6481173</v>
      </c>
      <c r="BV33">
        <v>13059074</v>
      </c>
      <c r="BW33">
        <v>1279700</v>
      </c>
      <c r="BX33">
        <v>13558353</v>
      </c>
      <c r="BY33">
        <v>19870892</v>
      </c>
      <c r="BZ33">
        <v>1556051</v>
      </c>
      <c r="CA33">
        <v>12721082</v>
      </c>
      <c r="CB33">
        <v>4272532</v>
      </c>
      <c r="CC33">
        <v>4035554</v>
      </c>
      <c r="CD33">
        <v>7731166</v>
      </c>
      <c r="CE33">
        <v>14782744</v>
      </c>
      <c r="CF33">
        <v>6553607</v>
      </c>
      <c r="CG33">
        <v>8492126</v>
      </c>
      <c r="CH33">
        <v>3146266</v>
      </c>
      <c r="CI33">
        <v>4344713</v>
      </c>
      <c r="CJ33">
        <v>11217209</v>
      </c>
      <c r="CK33">
        <v>6110224</v>
      </c>
      <c r="CL33">
        <v>2198459</v>
      </c>
      <c r="CM33">
        <v>495749</v>
      </c>
      <c r="CN33">
        <v>280932</v>
      </c>
      <c r="CO33">
        <v>38995665</v>
      </c>
      <c r="CP33">
        <v>2155401</v>
      </c>
      <c r="CQ33">
        <v>298109813</v>
      </c>
      <c r="CR33">
        <v>1020522</v>
      </c>
      <c r="CS33">
        <v>128179</v>
      </c>
      <c r="CT33">
        <v>7042730</v>
      </c>
      <c r="CU33">
        <v>0</v>
      </c>
      <c r="CV33">
        <v>4443872</v>
      </c>
      <c r="CW33">
        <v>3127666</v>
      </c>
      <c r="CX33">
        <v>4297938</v>
      </c>
      <c r="CY33">
        <v>1504577</v>
      </c>
    </row>
    <row r="34" spans="1:103" x14ac:dyDescent="0.3">
      <c r="A34" s="151">
        <v>191</v>
      </c>
      <c r="B34" t="s">
        <v>209</v>
      </c>
      <c r="D34">
        <v>0</v>
      </c>
      <c r="E34">
        <v>147351</v>
      </c>
      <c r="F34">
        <v>0</v>
      </c>
      <c r="G34">
        <v>0</v>
      </c>
      <c r="H34">
        <v>0</v>
      </c>
      <c r="I34">
        <v>0</v>
      </c>
      <c r="J34">
        <v>530552</v>
      </c>
      <c r="K34">
        <v>369525</v>
      </c>
      <c r="L34">
        <v>0</v>
      </c>
      <c r="M34">
        <v>3121364</v>
      </c>
      <c r="N34">
        <v>0</v>
      </c>
      <c r="O34">
        <v>2117201</v>
      </c>
      <c r="P34">
        <v>0</v>
      </c>
      <c r="Q34">
        <v>0</v>
      </c>
      <c r="R34">
        <v>145350</v>
      </c>
      <c r="S34">
        <v>0</v>
      </c>
      <c r="T34">
        <v>0</v>
      </c>
      <c r="U34">
        <v>0</v>
      </c>
      <c r="V34">
        <v>0</v>
      </c>
      <c r="W34">
        <v>0</v>
      </c>
      <c r="X34">
        <v>21809</v>
      </c>
      <c r="Y34">
        <v>0</v>
      </c>
      <c r="Z34">
        <v>0</v>
      </c>
      <c r="AA34">
        <v>1068460</v>
      </c>
      <c r="AB34">
        <v>0</v>
      </c>
      <c r="AC34">
        <v>0</v>
      </c>
      <c r="AD34">
        <v>0</v>
      </c>
      <c r="AE34">
        <v>0</v>
      </c>
      <c r="AF34">
        <v>0</v>
      </c>
      <c r="AG34">
        <v>1837483</v>
      </c>
      <c r="AH34">
        <v>0</v>
      </c>
      <c r="AI34">
        <v>0</v>
      </c>
      <c r="AJ34">
        <v>1953616</v>
      </c>
      <c r="AK34">
        <v>0</v>
      </c>
      <c r="AL34">
        <v>90464</v>
      </c>
      <c r="AM34">
        <v>0</v>
      </c>
      <c r="AN34">
        <v>0</v>
      </c>
      <c r="AO34">
        <v>0</v>
      </c>
      <c r="AP34">
        <v>0</v>
      </c>
      <c r="AQ34">
        <v>1284725</v>
      </c>
      <c r="AR34">
        <v>0</v>
      </c>
      <c r="AS34">
        <v>0</v>
      </c>
      <c r="AT34">
        <v>2581893</v>
      </c>
      <c r="AU34">
        <v>0</v>
      </c>
      <c r="AV34">
        <v>415200</v>
      </c>
      <c r="AW34">
        <v>174473</v>
      </c>
      <c r="AX34">
        <v>74347</v>
      </c>
      <c r="AY34">
        <v>0</v>
      </c>
      <c r="AZ34">
        <v>0</v>
      </c>
      <c r="BA34">
        <v>0</v>
      </c>
      <c r="BB34">
        <v>11366020</v>
      </c>
      <c r="BC34">
        <v>79080</v>
      </c>
      <c r="BD34">
        <v>0</v>
      </c>
      <c r="BE34">
        <v>0</v>
      </c>
      <c r="BF34">
        <v>5033169</v>
      </c>
      <c r="BG34">
        <v>0</v>
      </c>
      <c r="BH34">
        <v>0</v>
      </c>
      <c r="BI34">
        <v>186681</v>
      </c>
      <c r="BJ34">
        <v>3800</v>
      </c>
      <c r="BK34">
        <v>0</v>
      </c>
      <c r="BL34">
        <v>0</v>
      </c>
      <c r="BM34">
        <v>347972</v>
      </c>
      <c r="BN34">
        <v>1617811</v>
      </c>
      <c r="BO34">
        <v>2091594</v>
      </c>
      <c r="BP34">
        <v>0</v>
      </c>
      <c r="BQ34">
        <v>404798</v>
      </c>
      <c r="BR34">
        <v>0</v>
      </c>
      <c r="BS34">
        <v>0</v>
      </c>
      <c r="BT34">
        <v>0</v>
      </c>
      <c r="BU34">
        <v>84200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14126775</v>
      </c>
      <c r="CP34">
        <v>97710</v>
      </c>
      <c r="CQ34">
        <v>0</v>
      </c>
      <c r="CR34">
        <v>441346</v>
      </c>
      <c r="CS34">
        <v>0</v>
      </c>
      <c r="CT34">
        <v>0</v>
      </c>
      <c r="CU34">
        <v>0</v>
      </c>
      <c r="CV34">
        <v>0</v>
      </c>
      <c r="CW34">
        <v>0</v>
      </c>
      <c r="CX34">
        <v>0</v>
      </c>
      <c r="CY34">
        <v>0</v>
      </c>
    </row>
    <row r="35" spans="1:103" x14ac:dyDescent="0.3">
      <c r="A35" s="151">
        <v>252</v>
      </c>
      <c r="B35" t="s">
        <v>88</v>
      </c>
      <c r="D35">
        <v>45467657</v>
      </c>
      <c r="E35">
        <v>16513892</v>
      </c>
      <c r="F35">
        <v>16376233</v>
      </c>
      <c r="G35">
        <v>18605965</v>
      </c>
      <c r="H35">
        <v>35216374</v>
      </c>
      <c r="I35">
        <v>24428252</v>
      </c>
      <c r="J35">
        <v>21077583</v>
      </c>
      <c r="K35">
        <v>11275424</v>
      </c>
      <c r="L35">
        <v>7108747</v>
      </c>
      <c r="M35">
        <v>120163924</v>
      </c>
      <c r="N35">
        <v>67089208</v>
      </c>
      <c r="O35">
        <v>41891855</v>
      </c>
      <c r="P35">
        <v>159939882</v>
      </c>
      <c r="Q35">
        <v>20519489</v>
      </c>
      <c r="R35">
        <v>13760430</v>
      </c>
      <c r="S35">
        <v>24982364</v>
      </c>
      <c r="T35">
        <v>20573350</v>
      </c>
      <c r="U35">
        <v>115574093</v>
      </c>
      <c r="V35">
        <v>48017373</v>
      </c>
      <c r="W35">
        <v>39440182</v>
      </c>
      <c r="X35">
        <v>21726032</v>
      </c>
      <c r="Y35">
        <v>11167744</v>
      </c>
      <c r="Z35">
        <v>80780670</v>
      </c>
      <c r="AA35">
        <v>19639499</v>
      </c>
      <c r="AB35">
        <v>48698804</v>
      </c>
      <c r="AC35">
        <v>135788691</v>
      </c>
      <c r="AD35">
        <v>79801707</v>
      </c>
      <c r="AE35">
        <v>120019882</v>
      </c>
      <c r="AF35">
        <v>62999795</v>
      </c>
      <c r="AG35">
        <v>18157686</v>
      </c>
      <c r="AH35">
        <v>11487660</v>
      </c>
      <c r="AI35">
        <v>136546994</v>
      </c>
      <c r="AJ35">
        <v>9358430</v>
      </c>
      <c r="AK35">
        <v>141204543</v>
      </c>
      <c r="AL35">
        <v>37066175</v>
      </c>
      <c r="AM35">
        <v>78593203</v>
      </c>
      <c r="AN35">
        <v>17115662</v>
      </c>
      <c r="AO35">
        <v>13091308</v>
      </c>
      <c r="AP35">
        <v>33234901</v>
      </c>
      <c r="AQ35">
        <v>10392062</v>
      </c>
      <c r="AR35">
        <v>170516251</v>
      </c>
      <c r="AS35">
        <v>14500906</v>
      </c>
      <c r="AT35">
        <v>40586139</v>
      </c>
      <c r="AU35">
        <v>56172266</v>
      </c>
      <c r="AV35">
        <v>71671165</v>
      </c>
      <c r="AW35">
        <v>9119524</v>
      </c>
      <c r="AX35">
        <v>20265313</v>
      </c>
      <c r="AY35">
        <v>19951430</v>
      </c>
      <c r="AZ35">
        <v>228675519</v>
      </c>
      <c r="BA35">
        <v>61252270</v>
      </c>
      <c r="BB35">
        <v>60466895</v>
      </c>
      <c r="BC35">
        <v>6503593</v>
      </c>
      <c r="BD35">
        <v>20666895</v>
      </c>
      <c r="BE35">
        <v>19039306</v>
      </c>
      <c r="BF35">
        <v>70103209</v>
      </c>
      <c r="BG35">
        <v>23024724</v>
      </c>
      <c r="BH35">
        <v>7241547</v>
      </c>
      <c r="BI35">
        <v>10356159</v>
      </c>
      <c r="BJ35">
        <v>22804379</v>
      </c>
      <c r="BK35">
        <v>1085482253</v>
      </c>
      <c r="BL35">
        <v>13751864</v>
      </c>
      <c r="BM35">
        <v>22569725</v>
      </c>
      <c r="BN35">
        <v>57698521</v>
      </c>
      <c r="BO35">
        <v>47552715</v>
      </c>
      <c r="BP35">
        <v>50305882</v>
      </c>
      <c r="BQ35">
        <v>8609693</v>
      </c>
      <c r="BR35">
        <v>85246277</v>
      </c>
      <c r="BS35">
        <v>32355004</v>
      </c>
      <c r="BT35">
        <v>4185277</v>
      </c>
      <c r="BU35">
        <v>18848095</v>
      </c>
      <c r="BV35">
        <v>31021942</v>
      </c>
      <c r="BW35">
        <v>8078336</v>
      </c>
      <c r="BX35">
        <v>38473970</v>
      </c>
      <c r="BY35">
        <v>38822258</v>
      </c>
      <c r="BZ35">
        <v>20436021</v>
      </c>
      <c r="CA35">
        <v>62152591</v>
      </c>
      <c r="CB35">
        <v>22554432</v>
      </c>
      <c r="CC35">
        <v>18304245</v>
      </c>
      <c r="CD35">
        <v>18458285</v>
      </c>
      <c r="CE35">
        <v>67099821</v>
      </c>
      <c r="CF35">
        <v>31584957</v>
      </c>
      <c r="CG35">
        <v>26656718</v>
      </c>
      <c r="CH35">
        <v>13009301</v>
      </c>
      <c r="CI35">
        <v>18891578</v>
      </c>
      <c r="CJ35">
        <v>29299594</v>
      </c>
      <c r="CK35">
        <v>31035469</v>
      </c>
      <c r="CL35">
        <v>12155466</v>
      </c>
      <c r="CM35">
        <v>38826167</v>
      </c>
      <c r="CN35">
        <v>1959782</v>
      </c>
      <c r="CO35">
        <v>14861530</v>
      </c>
      <c r="CP35">
        <v>6930320</v>
      </c>
      <c r="CQ35">
        <v>545733037</v>
      </c>
      <c r="CR35">
        <v>14939866</v>
      </c>
      <c r="CS35">
        <v>19128384</v>
      </c>
      <c r="CT35">
        <v>95466292</v>
      </c>
      <c r="CU35">
        <v>93027599</v>
      </c>
      <c r="CV35">
        <v>27579337</v>
      </c>
      <c r="CW35">
        <v>24421556</v>
      </c>
      <c r="CX35">
        <v>43776592</v>
      </c>
      <c r="CY35">
        <v>12255621</v>
      </c>
    </row>
    <row r="36" spans="1:103" x14ac:dyDescent="0.3">
      <c r="A36" s="151">
        <v>253</v>
      </c>
      <c r="B36" t="s">
        <v>89</v>
      </c>
      <c r="D36">
        <v>17457213</v>
      </c>
      <c r="E36">
        <v>8790368</v>
      </c>
      <c r="F36">
        <v>1016778</v>
      </c>
      <c r="G36">
        <v>4666145</v>
      </c>
      <c r="H36">
        <v>5879795</v>
      </c>
      <c r="I36">
        <v>2650487</v>
      </c>
      <c r="J36">
        <v>8998686</v>
      </c>
      <c r="K36">
        <v>4165497</v>
      </c>
      <c r="L36">
        <v>11927300</v>
      </c>
      <c r="M36">
        <v>21291880</v>
      </c>
      <c r="N36">
        <v>62676954</v>
      </c>
      <c r="O36">
        <v>26679140</v>
      </c>
      <c r="P36">
        <v>30339063</v>
      </c>
      <c r="Q36">
        <v>6301202</v>
      </c>
      <c r="R36">
        <v>4003052</v>
      </c>
      <c r="S36">
        <v>42439846</v>
      </c>
      <c r="T36">
        <v>17899559</v>
      </c>
      <c r="U36">
        <v>39677297</v>
      </c>
      <c r="V36">
        <v>10674439</v>
      </c>
      <c r="W36">
        <v>9198287</v>
      </c>
      <c r="X36">
        <v>2458841</v>
      </c>
      <c r="Y36">
        <v>3019781</v>
      </c>
      <c r="Z36">
        <v>24373106</v>
      </c>
      <c r="AA36">
        <v>16799547</v>
      </c>
      <c r="AB36">
        <v>25134861</v>
      </c>
      <c r="AC36">
        <v>79080417</v>
      </c>
      <c r="AD36">
        <v>48998040</v>
      </c>
      <c r="AE36">
        <v>44039438</v>
      </c>
      <c r="AF36">
        <v>22652067</v>
      </c>
      <c r="AG36">
        <v>14660796</v>
      </c>
      <c r="AH36">
        <v>0</v>
      </c>
      <c r="AI36">
        <v>68391721</v>
      </c>
      <c r="AJ36">
        <v>6443041</v>
      </c>
      <c r="AK36">
        <v>62092255</v>
      </c>
      <c r="AL36">
        <v>12490136</v>
      </c>
      <c r="AM36">
        <v>46751723</v>
      </c>
      <c r="AN36">
        <v>3586832</v>
      </c>
      <c r="AO36">
        <v>3027314</v>
      </c>
      <c r="AP36">
        <v>17440115</v>
      </c>
      <c r="AQ36">
        <v>4575705</v>
      </c>
      <c r="AR36">
        <v>95390222</v>
      </c>
      <c r="AS36">
        <v>21170154</v>
      </c>
      <c r="AT36">
        <v>23518517</v>
      </c>
      <c r="AU36">
        <v>9247734</v>
      </c>
      <c r="AV36">
        <v>19872490</v>
      </c>
      <c r="AW36">
        <v>6287630</v>
      </c>
      <c r="AX36">
        <v>9449655</v>
      </c>
      <c r="AY36">
        <v>3902262</v>
      </c>
      <c r="AZ36">
        <v>72260545</v>
      </c>
      <c r="BA36">
        <v>16784300</v>
      </c>
      <c r="BB36">
        <v>45323960</v>
      </c>
      <c r="BC36">
        <v>3059661</v>
      </c>
      <c r="BD36">
        <v>10858328</v>
      </c>
      <c r="BE36">
        <v>7097610</v>
      </c>
      <c r="BF36">
        <v>46379661</v>
      </c>
      <c r="BG36">
        <v>6470552</v>
      </c>
      <c r="BH36">
        <v>5888692</v>
      </c>
      <c r="BI36">
        <v>19830562</v>
      </c>
      <c r="BJ36">
        <v>9446631</v>
      </c>
      <c r="BK36">
        <v>456623897</v>
      </c>
      <c r="BL36">
        <v>1666470</v>
      </c>
      <c r="BM36">
        <v>27536829</v>
      </c>
      <c r="BN36">
        <v>21629641</v>
      </c>
      <c r="BO36">
        <v>14424992</v>
      </c>
      <c r="BP36">
        <v>125441841</v>
      </c>
      <c r="BQ36">
        <v>2395842</v>
      </c>
      <c r="BR36">
        <v>130182984</v>
      </c>
      <c r="BS36">
        <v>65570460</v>
      </c>
      <c r="BT36">
        <v>2701037</v>
      </c>
      <c r="BU36">
        <v>6741831</v>
      </c>
      <c r="BV36">
        <v>20503151</v>
      </c>
      <c r="BW36">
        <v>4588578</v>
      </c>
      <c r="BX36">
        <v>12595100</v>
      </c>
      <c r="BY36">
        <v>10978585</v>
      </c>
      <c r="BZ36">
        <v>4926860</v>
      </c>
      <c r="CA36">
        <v>19182916</v>
      </c>
      <c r="CB36">
        <v>11731149</v>
      </c>
      <c r="CC36">
        <v>13243907</v>
      </c>
      <c r="CD36">
        <v>15097269</v>
      </c>
      <c r="CE36">
        <v>19117374</v>
      </c>
      <c r="CF36">
        <v>20946728</v>
      </c>
      <c r="CG36">
        <v>16350873</v>
      </c>
      <c r="CH36">
        <v>5162366</v>
      </c>
      <c r="CI36">
        <v>7757880</v>
      </c>
      <c r="CJ36">
        <v>8727918</v>
      </c>
      <c r="CK36">
        <v>17776239</v>
      </c>
      <c r="CL36">
        <v>57307031</v>
      </c>
      <c r="CM36">
        <v>6107015</v>
      </c>
      <c r="CN36">
        <v>1198830</v>
      </c>
      <c r="CO36">
        <v>73441423</v>
      </c>
      <c r="CP36">
        <v>9290367</v>
      </c>
      <c r="CQ36">
        <v>280499264</v>
      </c>
      <c r="CR36">
        <v>5117050</v>
      </c>
      <c r="CS36">
        <v>3218839</v>
      </c>
      <c r="CT36">
        <v>10559753</v>
      </c>
      <c r="CU36">
        <v>28895282</v>
      </c>
      <c r="CV36">
        <v>6650494</v>
      </c>
      <c r="CW36">
        <v>19709106</v>
      </c>
      <c r="CX36">
        <v>3468578</v>
      </c>
      <c r="CY36">
        <v>2280174</v>
      </c>
    </row>
    <row r="37" spans="1:103" x14ac:dyDescent="0.3">
      <c r="A37" s="151">
        <v>254</v>
      </c>
      <c r="B37" t="s">
        <v>90</v>
      </c>
      <c r="D37">
        <v>-78773249</v>
      </c>
      <c r="E37">
        <v>-9793653</v>
      </c>
      <c r="F37">
        <v>-8970406</v>
      </c>
      <c r="G37">
        <v>11803569</v>
      </c>
      <c r="H37">
        <v>5998936</v>
      </c>
      <c r="I37">
        <v>20954356</v>
      </c>
      <c r="J37">
        <v>3933738</v>
      </c>
      <c r="K37">
        <v>-19063303</v>
      </c>
      <c r="L37">
        <v>-9477523</v>
      </c>
      <c r="M37">
        <v>-79120681</v>
      </c>
      <c r="N37">
        <v>-287658740</v>
      </c>
      <c r="O37">
        <v>-38428138</v>
      </c>
      <c r="P37">
        <v>-255163508</v>
      </c>
      <c r="Q37">
        <v>-16497159</v>
      </c>
      <c r="R37">
        <v>435335</v>
      </c>
      <c r="S37">
        <v>8020462</v>
      </c>
      <c r="T37">
        <v>-13584440</v>
      </c>
      <c r="U37">
        <v>-40780172</v>
      </c>
      <c r="V37">
        <v>-36251679</v>
      </c>
      <c r="W37">
        <v>506496</v>
      </c>
      <c r="X37">
        <v>-1320268</v>
      </c>
      <c r="Y37">
        <v>2363963</v>
      </c>
      <c r="Z37">
        <v>1256148</v>
      </c>
      <c r="AA37">
        <v>-17791749</v>
      </c>
      <c r="AB37">
        <v>1260990</v>
      </c>
      <c r="AC37">
        <v>-178635656</v>
      </c>
      <c r="AD37">
        <v>26294395</v>
      </c>
      <c r="AE37">
        <v>-146401902</v>
      </c>
      <c r="AF37">
        <v>-15017145</v>
      </c>
      <c r="AG37">
        <v>-59354176</v>
      </c>
      <c r="AH37">
        <v>-36588794</v>
      </c>
      <c r="AI37">
        <v>-151535380</v>
      </c>
      <c r="AJ37">
        <v>10353595</v>
      </c>
      <c r="AK37">
        <v>-318998667</v>
      </c>
      <c r="AL37">
        <v>-61472637</v>
      </c>
      <c r="AM37">
        <v>-152166113</v>
      </c>
      <c r="AN37">
        <v>-10229989</v>
      </c>
      <c r="AO37">
        <v>6165388</v>
      </c>
      <c r="AP37">
        <v>-46264798</v>
      </c>
      <c r="AQ37">
        <v>-8163847</v>
      </c>
      <c r="AR37">
        <v>-754388312</v>
      </c>
      <c r="AS37">
        <v>-12110560</v>
      </c>
      <c r="AT37">
        <v>-65395023</v>
      </c>
      <c r="AU37">
        <v>-20111023</v>
      </c>
      <c r="AV37">
        <v>-47367379</v>
      </c>
      <c r="AW37">
        <v>-2889382</v>
      </c>
      <c r="AX37">
        <v>-5691522</v>
      </c>
      <c r="AY37">
        <v>473675</v>
      </c>
      <c r="AZ37">
        <v>23220508</v>
      </c>
      <c r="BA37">
        <v>-37362468</v>
      </c>
      <c r="BB37">
        <v>-344067403</v>
      </c>
      <c r="BC37">
        <v>37241776</v>
      </c>
      <c r="BD37">
        <v>-87523681</v>
      </c>
      <c r="BE37">
        <v>-18043427</v>
      </c>
      <c r="BF37">
        <v>-100315308</v>
      </c>
      <c r="BG37">
        <v>-50571560</v>
      </c>
      <c r="BH37">
        <v>-3782552</v>
      </c>
      <c r="BI37">
        <v>-7067708</v>
      </c>
      <c r="BJ37">
        <v>-1668433</v>
      </c>
      <c r="BK37">
        <v>-1402252906</v>
      </c>
      <c r="BL37">
        <v>-2566665</v>
      </c>
      <c r="BM37">
        <v>9228457</v>
      </c>
      <c r="BN37">
        <v>-137002527</v>
      </c>
      <c r="BO37">
        <v>-59505270</v>
      </c>
      <c r="BP37">
        <v>-608528000</v>
      </c>
      <c r="BQ37">
        <v>-4087149</v>
      </c>
      <c r="BR37">
        <v>-223749116</v>
      </c>
      <c r="BS37">
        <v>-250390895</v>
      </c>
      <c r="BT37">
        <v>4960736</v>
      </c>
      <c r="BU37">
        <v>-10922514</v>
      </c>
      <c r="BV37">
        <v>-92904685</v>
      </c>
      <c r="BW37">
        <v>-2763107</v>
      </c>
      <c r="BX37">
        <v>17159390</v>
      </c>
      <c r="BY37">
        <v>-25154429</v>
      </c>
      <c r="BZ37">
        <v>8978881</v>
      </c>
      <c r="CA37">
        <v>-23783682</v>
      </c>
      <c r="CB37">
        <v>-15181745</v>
      </c>
      <c r="CC37">
        <v>-24736423</v>
      </c>
      <c r="CD37">
        <v>-52424712</v>
      </c>
      <c r="CE37">
        <v>-19010233</v>
      </c>
      <c r="CF37">
        <v>-24184398</v>
      </c>
      <c r="CG37">
        <v>-5926936</v>
      </c>
      <c r="CH37">
        <v>-55469466</v>
      </c>
      <c r="CI37">
        <v>5879501</v>
      </c>
      <c r="CJ37">
        <v>-5014069</v>
      </c>
      <c r="CK37">
        <v>3754378</v>
      </c>
      <c r="CL37">
        <v>-3750833</v>
      </c>
      <c r="CM37">
        <v>23036400</v>
      </c>
      <c r="CN37">
        <v>-3746612</v>
      </c>
      <c r="CO37">
        <v>-219769638</v>
      </c>
      <c r="CP37">
        <v>-13183233</v>
      </c>
      <c r="CQ37">
        <v>-2342476675</v>
      </c>
      <c r="CR37">
        <v>9415754</v>
      </c>
      <c r="CS37">
        <v>-9659293</v>
      </c>
      <c r="CT37">
        <v>55657250</v>
      </c>
      <c r="CU37">
        <v>-17506924</v>
      </c>
      <c r="CV37">
        <v>-25997358</v>
      </c>
      <c r="CW37">
        <v>-40779223</v>
      </c>
      <c r="CX37">
        <v>-3731727</v>
      </c>
      <c r="CY37">
        <v>-12227927</v>
      </c>
    </row>
    <row r="38" spans="1:103" x14ac:dyDescent="0.3">
      <c r="A38" s="151">
        <v>255</v>
      </c>
      <c r="B38" t="s">
        <v>173</v>
      </c>
      <c r="D38">
        <v>23099978</v>
      </c>
      <c r="E38">
        <v>125822</v>
      </c>
      <c r="F38">
        <v>-43895</v>
      </c>
      <c r="G38">
        <v>2643750</v>
      </c>
      <c r="H38">
        <v>-844276</v>
      </c>
      <c r="I38">
        <v>5155592</v>
      </c>
      <c r="J38">
        <v>4288884</v>
      </c>
      <c r="K38">
        <v>891288</v>
      </c>
      <c r="L38">
        <v>3393625</v>
      </c>
      <c r="M38">
        <v>11390577</v>
      </c>
      <c r="N38">
        <v>1929130</v>
      </c>
      <c r="O38">
        <v>10191480</v>
      </c>
      <c r="P38">
        <v>3850655</v>
      </c>
      <c r="Q38">
        <v>-4451422</v>
      </c>
      <c r="R38">
        <v>1283258</v>
      </c>
      <c r="S38">
        <v>27417590</v>
      </c>
      <c r="T38">
        <v>5224101</v>
      </c>
      <c r="U38">
        <v>12120983</v>
      </c>
      <c r="V38">
        <v>-41147428</v>
      </c>
      <c r="W38">
        <v>-1310491</v>
      </c>
      <c r="X38">
        <v>-558941</v>
      </c>
      <c r="Y38">
        <v>845330</v>
      </c>
      <c r="Z38">
        <v>700926</v>
      </c>
      <c r="AA38">
        <v>1747728</v>
      </c>
      <c r="AB38">
        <v>8997878</v>
      </c>
      <c r="AC38">
        <v>42020209</v>
      </c>
      <c r="AD38">
        <v>5192004</v>
      </c>
      <c r="AE38">
        <v>18230135</v>
      </c>
      <c r="AF38">
        <v>20800692</v>
      </c>
      <c r="AG38">
        <v>4737482</v>
      </c>
      <c r="AH38">
        <v>4953781</v>
      </c>
      <c r="AI38">
        <v>12447235</v>
      </c>
      <c r="AJ38">
        <v>9117888</v>
      </c>
      <c r="AK38">
        <v>8876072</v>
      </c>
      <c r="AL38">
        <v>-2221603</v>
      </c>
      <c r="AM38">
        <v>9916566</v>
      </c>
      <c r="AN38">
        <v>2459540</v>
      </c>
      <c r="AO38">
        <v>301577</v>
      </c>
      <c r="AP38">
        <v>641645</v>
      </c>
      <c r="AQ38">
        <v>1317139</v>
      </c>
      <c r="AR38">
        <v>33302508</v>
      </c>
      <c r="AS38">
        <v>4890292</v>
      </c>
      <c r="AT38">
        <v>18236553</v>
      </c>
      <c r="AU38">
        <v>8298327</v>
      </c>
      <c r="AV38">
        <v>-7339659</v>
      </c>
      <c r="AW38">
        <v>2011958</v>
      </c>
      <c r="AX38">
        <v>7267609</v>
      </c>
      <c r="AY38">
        <v>-2204048</v>
      </c>
      <c r="AZ38">
        <v>22587091</v>
      </c>
      <c r="BA38">
        <v>3594903</v>
      </c>
      <c r="BB38">
        <v>25974561</v>
      </c>
      <c r="BC38">
        <v>3438375</v>
      </c>
      <c r="BD38">
        <v>515339</v>
      </c>
      <c r="BE38">
        <v>838625</v>
      </c>
      <c r="BF38">
        <v>16893863</v>
      </c>
      <c r="BG38">
        <v>-1568555</v>
      </c>
      <c r="BH38">
        <v>1619964</v>
      </c>
      <c r="BI38">
        <v>1677774</v>
      </c>
      <c r="BJ38">
        <v>1744757</v>
      </c>
      <c r="BK38">
        <v>2352959</v>
      </c>
      <c r="BL38">
        <v>657534</v>
      </c>
      <c r="BM38">
        <v>6307601</v>
      </c>
      <c r="BN38">
        <v>-51479746</v>
      </c>
      <c r="BO38">
        <v>1083766</v>
      </c>
      <c r="BP38">
        <v>-19787843</v>
      </c>
      <c r="BQ38">
        <v>751948</v>
      </c>
      <c r="BR38">
        <v>4503460</v>
      </c>
      <c r="BS38">
        <v>-53970435</v>
      </c>
      <c r="BT38">
        <v>2185933</v>
      </c>
      <c r="BU38">
        <v>12272132</v>
      </c>
      <c r="BV38">
        <v>9525078</v>
      </c>
      <c r="BW38">
        <v>1143964</v>
      </c>
      <c r="BX38">
        <v>3583962</v>
      </c>
      <c r="BY38">
        <v>12402418</v>
      </c>
      <c r="BZ38">
        <v>1528046</v>
      </c>
      <c r="CA38">
        <v>-17560784</v>
      </c>
      <c r="CB38">
        <v>1384429</v>
      </c>
      <c r="CC38">
        <v>1061984</v>
      </c>
      <c r="CD38">
        <v>7916239</v>
      </c>
      <c r="CE38">
        <v>8051279</v>
      </c>
      <c r="CF38">
        <v>4507214</v>
      </c>
      <c r="CG38">
        <v>2015499</v>
      </c>
      <c r="CH38">
        <v>-13019870</v>
      </c>
      <c r="CI38">
        <v>1307163</v>
      </c>
      <c r="CJ38">
        <v>-3628453</v>
      </c>
      <c r="CK38">
        <v>-12338434</v>
      </c>
      <c r="CL38">
        <v>948427</v>
      </c>
      <c r="CM38">
        <v>865862</v>
      </c>
      <c r="CN38">
        <v>-168667</v>
      </c>
      <c r="CO38">
        <v>-15540064</v>
      </c>
      <c r="CP38">
        <v>3399462</v>
      </c>
      <c r="CQ38">
        <v>-24210681</v>
      </c>
      <c r="CR38">
        <v>1522425</v>
      </c>
      <c r="CS38">
        <v>7242314</v>
      </c>
      <c r="CT38">
        <v>17443086</v>
      </c>
      <c r="CU38">
        <v>-4212055</v>
      </c>
      <c r="CV38">
        <v>3255447</v>
      </c>
      <c r="CW38">
        <v>2215623</v>
      </c>
      <c r="CX38">
        <v>2941091</v>
      </c>
      <c r="CY38">
        <v>-784239</v>
      </c>
    </row>
    <row r="39" spans="1:103" x14ac:dyDescent="0.3">
      <c r="A39" s="151">
        <v>327</v>
      </c>
      <c r="B39" t="s">
        <v>911</v>
      </c>
      <c r="D39">
        <v>0</v>
      </c>
      <c r="E39">
        <v>0</v>
      </c>
      <c r="F39">
        <v>0</v>
      </c>
      <c r="G39">
        <v>145590</v>
      </c>
      <c r="H39">
        <v>0</v>
      </c>
      <c r="I39">
        <v>0</v>
      </c>
      <c r="J39">
        <v>105789</v>
      </c>
      <c r="K39">
        <v>129994</v>
      </c>
      <c r="L39">
        <v>454855</v>
      </c>
      <c r="M39">
        <v>2902315</v>
      </c>
      <c r="N39">
        <v>0</v>
      </c>
      <c r="O39">
        <v>378756</v>
      </c>
      <c r="P39">
        <v>0</v>
      </c>
      <c r="Q39">
        <v>60181</v>
      </c>
      <c r="R39">
        <v>1050394</v>
      </c>
      <c r="S39">
        <v>222608</v>
      </c>
      <c r="T39">
        <v>0</v>
      </c>
      <c r="U39">
        <v>0</v>
      </c>
      <c r="V39">
        <v>484753</v>
      </c>
      <c r="W39">
        <v>0</v>
      </c>
      <c r="X39">
        <v>140847</v>
      </c>
      <c r="Y39">
        <v>120280</v>
      </c>
      <c r="Z39">
        <v>0</v>
      </c>
      <c r="AA39">
        <v>125300</v>
      </c>
      <c r="AB39">
        <v>947354</v>
      </c>
      <c r="AC39">
        <v>28963</v>
      </c>
      <c r="AD39">
        <v>1907991</v>
      </c>
      <c r="AE39">
        <v>4573941</v>
      </c>
      <c r="AF39">
        <v>0</v>
      </c>
      <c r="AG39">
        <v>338521</v>
      </c>
      <c r="AH39">
        <v>389498</v>
      </c>
      <c r="AI39">
        <v>190226</v>
      </c>
      <c r="AJ39">
        <v>51992</v>
      </c>
      <c r="AK39">
        <v>0</v>
      </c>
      <c r="AL39">
        <v>369456</v>
      </c>
      <c r="AM39">
        <v>0</v>
      </c>
      <c r="AN39">
        <v>432336</v>
      </c>
      <c r="AO39">
        <v>0</v>
      </c>
      <c r="AP39">
        <v>0</v>
      </c>
      <c r="AQ39">
        <v>231692</v>
      </c>
      <c r="AR39">
        <v>0</v>
      </c>
      <c r="AS39">
        <v>124477</v>
      </c>
      <c r="AT39">
        <v>1206943</v>
      </c>
      <c r="AU39">
        <v>0</v>
      </c>
      <c r="AV39">
        <v>331114</v>
      </c>
      <c r="AW39">
        <v>21271</v>
      </c>
      <c r="AX39">
        <v>488804</v>
      </c>
      <c r="AY39">
        <v>57839</v>
      </c>
      <c r="AZ39">
        <v>0</v>
      </c>
      <c r="BA39">
        <v>0</v>
      </c>
      <c r="BB39">
        <v>2387042</v>
      </c>
      <c r="BC39">
        <v>54808</v>
      </c>
      <c r="BD39">
        <v>0</v>
      </c>
      <c r="BE39">
        <v>0</v>
      </c>
      <c r="BF39">
        <v>838427</v>
      </c>
      <c r="BG39">
        <v>0</v>
      </c>
      <c r="BH39">
        <v>0</v>
      </c>
      <c r="BI39">
        <v>46800</v>
      </c>
      <c r="BJ39">
        <v>0</v>
      </c>
      <c r="BK39">
        <v>0</v>
      </c>
      <c r="BL39">
        <v>0</v>
      </c>
      <c r="BM39">
        <v>146066</v>
      </c>
      <c r="BN39">
        <v>719641</v>
      </c>
      <c r="BO39">
        <v>0</v>
      </c>
      <c r="BP39">
        <v>0</v>
      </c>
      <c r="BQ39">
        <v>0</v>
      </c>
      <c r="BR39">
        <v>0</v>
      </c>
      <c r="BS39">
        <v>57117</v>
      </c>
      <c r="BT39">
        <v>70286</v>
      </c>
      <c r="BU39">
        <v>777074</v>
      </c>
      <c r="BV39">
        <v>366193</v>
      </c>
      <c r="BW39">
        <v>160006</v>
      </c>
      <c r="BX39">
        <v>0</v>
      </c>
      <c r="BY39">
        <v>0</v>
      </c>
      <c r="BZ39">
        <v>1917545</v>
      </c>
      <c r="CA39">
        <v>0</v>
      </c>
      <c r="CB39">
        <v>290699</v>
      </c>
      <c r="CC39">
        <v>1542006</v>
      </c>
      <c r="CD39">
        <v>41784</v>
      </c>
      <c r="CE39">
        <v>0</v>
      </c>
      <c r="CF39">
        <v>0</v>
      </c>
      <c r="CG39">
        <v>225319</v>
      </c>
      <c r="CH39">
        <v>0</v>
      </c>
      <c r="CI39">
        <v>223784</v>
      </c>
      <c r="CJ39">
        <v>37521</v>
      </c>
      <c r="CK39">
        <v>80675</v>
      </c>
      <c r="CL39">
        <v>0</v>
      </c>
      <c r="CM39">
        <v>0</v>
      </c>
      <c r="CN39">
        <v>68261</v>
      </c>
      <c r="CO39">
        <v>3872571</v>
      </c>
      <c r="CP39">
        <v>16480</v>
      </c>
      <c r="CQ39">
        <v>0</v>
      </c>
      <c r="CR39">
        <v>118990</v>
      </c>
      <c r="CS39">
        <v>35864</v>
      </c>
      <c r="CT39">
        <v>0</v>
      </c>
      <c r="CU39">
        <v>23628</v>
      </c>
      <c r="CV39">
        <v>0</v>
      </c>
      <c r="CW39">
        <v>127058</v>
      </c>
      <c r="CX39">
        <v>0</v>
      </c>
      <c r="CY39">
        <v>0</v>
      </c>
    </row>
    <row r="40" spans="1:103" x14ac:dyDescent="0.3">
      <c r="A40" s="151">
        <v>328</v>
      </c>
      <c r="B40" t="s">
        <v>291</v>
      </c>
      <c r="D40">
        <v>0</v>
      </c>
      <c r="E40">
        <v>4756358</v>
      </c>
      <c r="F40">
        <v>0</v>
      </c>
      <c r="G40">
        <v>250149</v>
      </c>
      <c r="H40">
        <v>0</v>
      </c>
      <c r="I40">
        <v>0</v>
      </c>
      <c r="J40">
        <v>4778778</v>
      </c>
      <c r="K40">
        <v>3342421</v>
      </c>
      <c r="L40">
        <v>421480</v>
      </c>
      <c r="M40">
        <v>39185235</v>
      </c>
      <c r="N40">
        <v>0</v>
      </c>
      <c r="O40">
        <v>0</v>
      </c>
      <c r="P40">
        <v>0</v>
      </c>
      <c r="Q40">
        <v>1310489</v>
      </c>
      <c r="R40">
        <v>0</v>
      </c>
      <c r="S40">
        <v>0</v>
      </c>
      <c r="T40">
        <v>0</v>
      </c>
      <c r="U40">
        <v>0</v>
      </c>
      <c r="V40">
        <v>8468592</v>
      </c>
      <c r="W40">
        <v>0</v>
      </c>
      <c r="X40">
        <v>0</v>
      </c>
      <c r="Y40">
        <v>0</v>
      </c>
      <c r="Z40">
        <v>0</v>
      </c>
      <c r="AA40">
        <v>3467864</v>
      </c>
      <c r="AB40">
        <v>181804</v>
      </c>
      <c r="AC40">
        <v>145885</v>
      </c>
      <c r="AD40">
        <v>0</v>
      </c>
      <c r="AE40">
        <v>2273544</v>
      </c>
      <c r="AF40">
        <v>1257535</v>
      </c>
      <c r="AG40">
        <v>19689727</v>
      </c>
      <c r="AH40">
        <v>0</v>
      </c>
      <c r="AI40">
        <v>15730761</v>
      </c>
      <c r="AJ40">
        <v>817768</v>
      </c>
      <c r="AK40">
        <v>0</v>
      </c>
      <c r="AL40">
        <v>2407408</v>
      </c>
      <c r="AM40">
        <v>0</v>
      </c>
      <c r="AN40">
        <v>0</v>
      </c>
      <c r="AO40">
        <v>0</v>
      </c>
      <c r="AP40">
        <v>0</v>
      </c>
      <c r="AQ40">
        <v>1762653</v>
      </c>
      <c r="AR40">
        <v>0</v>
      </c>
      <c r="AS40">
        <v>0</v>
      </c>
      <c r="AT40">
        <v>21182137</v>
      </c>
      <c r="AU40">
        <v>0</v>
      </c>
      <c r="AV40">
        <v>3559803</v>
      </c>
      <c r="AW40">
        <v>1280190</v>
      </c>
      <c r="AX40">
        <v>4790</v>
      </c>
      <c r="AY40">
        <v>0</v>
      </c>
      <c r="AZ40">
        <v>0</v>
      </c>
      <c r="BA40">
        <v>0</v>
      </c>
      <c r="BB40">
        <v>21944089</v>
      </c>
      <c r="BC40">
        <v>1451407</v>
      </c>
      <c r="BD40">
        <v>0</v>
      </c>
      <c r="BE40">
        <v>0</v>
      </c>
      <c r="BF40">
        <v>19574126</v>
      </c>
      <c r="BG40">
        <v>0</v>
      </c>
      <c r="BH40">
        <v>0</v>
      </c>
      <c r="BI40">
        <v>41527</v>
      </c>
      <c r="BJ40">
        <v>11505</v>
      </c>
      <c r="BK40">
        <v>0</v>
      </c>
      <c r="BL40">
        <v>0</v>
      </c>
      <c r="BM40">
        <v>1735198</v>
      </c>
      <c r="BN40">
        <v>468932</v>
      </c>
      <c r="BO40">
        <v>6374665</v>
      </c>
      <c r="BP40">
        <v>0</v>
      </c>
      <c r="BQ40">
        <v>501090</v>
      </c>
      <c r="BR40">
        <v>0</v>
      </c>
      <c r="BS40">
        <v>0</v>
      </c>
      <c r="BT40">
        <v>1988816</v>
      </c>
      <c r="BU40">
        <v>379796</v>
      </c>
      <c r="BV40">
        <v>544699</v>
      </c>
      <c r="BW40">
        <v>0</v>
      </c>
      <c r="BX40">
        <v>0</v>
      </c>
      <c r="BY40">
        <v>0</v>
      </c>
      <c r="BZ40">
        <v>149235</v>
      </c>
      <c r="CA40">
        <v>0</v>
      </c>
      <c r="CB40">
        <v>442999</v>
      </c>
      <c r="CC40">
        <v>0</v>
      </c>
      <c r="CD40">
        <v>1853192</v>
      </c>
      <c r="CE40">
        <v>0</v>
      </c>
      <c r="CF40">
        <v>0</v>
      </c>
      <c r="CG40">
        <v>881295</v>
      </c>
      <c r="CH40">
        <v>0</v>
      </c>
      <c r="CI40">
        <v>2445496</v>
      </c>
      <c r="CJ40">
        <v>0</v>
      </c>
      <c r="CK40">
        <v>0</v>
      </c>
      <c r="CL40">
        <v>0</v>
      </c>
      <c r="CM40">
        <v>0</v>
      </c>
      <c r="CN40">
        <v>0</v>
      </c>
      <c r="CO40">
        <v>33560690</v>
      </c>
      <c r="CP40">
        <v>1315650</v>
      </c>
      <c r="CQ40">
        <v>0</v>
      </c>
      <c r="CR40">
        <v>505968</v>
      </c>
      <c r="CS40">
        <v>0</v>
      </c>
      <c r="CT40">
        <v>0</v>
      </c>
      <c r="CU40">
        <v>0</v>
      </c>
      <c r="CV40">
        <v>0</v>
      </c>
      <c r="CW40">
        <v>0</v>
      </c>
      <c r="CX40">
        <v>0</v>
      </c>
      <c r="CY40">
        <v>6816384</v>
      </c>
    </row>
    <row r="41" spans="1:103" x14ac:dyDescent="0.3">
      <c r="A41" s="151">
        <v>331</v>
      </c>
      <c r="B41" t="s">
        <v>223</v>
      </c>
      <c r="D41">
        <v>0</v>
      </c>
      <c r="E41">
        <v>364395</v>
      </c>
      <c r="F41">
        <v>0</v>
      </c>
      <c r="G41">
        <v>274143</v>
      </c>
      <c r="H41">
        <v>0</v>
      </c>
      <c r="I41">
        <v>0</v>
      </c>
      <c r="J41">
        <v>1715000</v>
      </c>
      <c r="K41">
        <v>587700</v>
      </c>
      <c r="L41">
        <v>569400</v>
      </c>
      <c r="M41">
        <v>11777500</v>
      </c>
      <c r="N41">
        <v>0</v>
      </c>
      <c r="O41">
        <v>12134</v>
      </c>
      <c r="P41">
        <v>0</v>
      </c>
      <c r="Q41">
        <v>0</v>
      </c>
      <c r="R41">
        <v>328583</v>
      </c>
      <c r="S41">
        <v>189032</v>
      </c>
      <c r="T41">
        <v>0</v>
      </c>
      <c r="U41">
        <v>0</v>
      </c>
      <c r="V41">
        <v>1090456</v>
      </c>
      <c r="W41">
        <v>0</v>
      </c>
      <c r="X41">
        <v>0</v>
      </c>
      <c r="Y41">
        <v>118003</v>
      </c>
      <c r="Z41">
        <v>0</v>
      </c>
      <c r="AA41">
        <v>478302</v>
      </c>
      <c r="AB41">
        <v>889064</v>
      </c>
      <c r="AC41">
        <v>99056</v>
      </c>
      <c r="AD41">
        <v>2485000</v>
      </c>
      <c r="AE41">
        <v>1330000</v>
      </c>
      <c r="AF41">
        <v>610000</v>
      </c>
      <c r="AG41">
        <v>0</v>
      </c>
      <c r="AH41">
        <v>841111</v>
      </c>
      <c r="AI41">
        <v>1436145</v>
      </c>
      <c r="AJ41">
        <v>750906</v>
      </c>
      <c r="AK41">
        <v>0</v>
      </c>
      <c r="AL41">
        <v>1078789</v>
      </c>
      <c r="AM41">
        <v>0</v>
      </c>
      <c r="AN41">
        <v>0</v>
      </c>
      <c r="AO41">
        <v>0</v>
      </c>
      <c r="AP41">
        <v>0</v>
      </c>
      <c r="AQ41">
        <v>621938</v>
      </c>
      <c r="AR41">
        <v>0</v>
      </c>
      <c r="AS41">
        <v>1136904</v>
      </c>
      <c r="AT41">
        <v>3248331</v>
      </c>
      <c r="AU41">
        <v>0</v>
      </c>
      <c r="AV41">
        <v>290612</v>
      </c>
      <c r="AW41">
        <v>377501</v>
      </c>
      <c r="AX41">
        <v>918000</v>
      </c>
      <c r="AY41">
        <v>143867</v>
      </c>
      <c r="AZ41">
        <v>0</v>
      </c>
      <c r="BA41">
        <v>0</v>
      </c>
      <c r="BB41">
        <v>5394276</v>
      </c>
      <c r="BC41">
        <v>148234</v>
      </c>
      <c r="BD41">
        <v>0</v>
      </c>
      <c r="BE41">
        <v>0</v>
      </c>
      <c r="BF41">
        <v>1383702</v>
      </c>
      <c r="BG41">
        <v>0</v>
      </c>
      <c r="BH41">
        <v>0</v>
      </c>
      <c r="BI41">
        <v>350000</v>
      </c>
      <c r="BJ41">
        <v>112500</v>
      </c>
      <c r="BK41">
        <v>0</v>
      </c>
      <c r="BL41">
        <v>0</v>
      </c>
      <c r="BM41">
        <v>693762</v>
      </c>
      <c r="BN41">
        <v>1966041</v>
      </c>
      <c r="BO41">
        <v>338100</v>
      </c>
      <c r="BP41">
        <v>0</v>
      </c>
      <c r="BQ41">
        <v>632028</v>
      </c>
      <c r="BR41">
        <v>0</v>
      </c>
      <c r="BS41">
        <v>0</v>
      </c>
      <c r="BT41">
        <v>346942</v>
      </c>
      <c r="BU41">
        <v>836692</v>
      </c>
      <c r="BV41">
        <v>1811413</v>
      </c>
      <c r="BW41">
        <v>388204</v>
      </c>
      <c r="BX41">
        <v>0</v>
      </c>
      <c r="BY41">
        <v>0</v>
      </c>
      <c r="BZ41">
        <v>0</v>
      </c>
      <c r="CA41">
        <v>0</v>
      </c>
      <c r="CB41">
        <v>738000</v>
      </c>
      <c r="CC41">
        <v>1222239</v>
      </c>
      <c r="CD41">
        <v>425925</v>
      </c>
      <c r="CE41">
        <v>0</v>
      </c>
      <c r="CF41">
        <v>0</v>
      </c>
      <c r="CG41">
        <v>473395</v>
      </c>
      <c r="CH41">
        <v>216480</v>
      </c>
      <c r="CI41">
        <v>379246</v>
      </c>
      <c r="CJ41">
        <v>0</v>
      </c>
      <c r="CK41">
        <v>43000</v>
      </c>
      <c r="CL41">
        <v>0</v>
      </c>
      <c r="CM41">
        <v>0</v>
      </c>
      <c r="CN41">
        <v>82000</v>
      </c>
      <c r="CO41">
        <v>39505000</v>
      </c>
      <c r="CP41">
        <v>201688</v>
      </c>
      <c r="CQ41">
        <v>0</v>
      </c>
      <c r="CR41">
        <v>361463</v>
      </c>
      <c r="CS41">
        <v>236309</v>
      </c>
      <c r="CT41">
        <v>0</v>
      </c>
      <c r="CU41">
        <v>90000</v>
      </c>
      <c r="CV41">
        <v>0</v>
      </c>
      <c r="CW41">
        <v>282911</v>
      </c>
      <c r="CX41">
        <v>197528</v>
      </c>
      <c r="CY41">
        <v>0</v>
      </c>
    </row>
    <row r="42" spans="1:103" x14ac:dyDescent="0.3">
      <c r="A42" s="151">
        <v>332</v>
      </c>
      <c r="B42" t="s">
        <v>224</v>
      </c>
      <c r="D42">
        <v>0</v>
      </c>
      <c r="E42">
        <v>3111764</v>
      </c>
      <c r="F42">
        <v>0</v>
      </c>
      <c r="G42">
        <v>400701</v>
      </c>
      <c r="H42">
        <v>0</v>
      </c>
      <c r="I42">
        <v>0</v>
      </c>
      <c r="J42">
        <v>2342092</v>
      </c>
      <c r="K42">
        <v>190251</v>
      </c>
      <c r="L42">
        <v>201644</v>
      </c>
      <c r="M42">
        <v>37568654</v>
      </c>
      <c r="N42">
        <v>0</v>
      </c>
      <c r="O42">
        <v>107856</v>
      </c>
      <c r="P42">
        <v>0</v>
      </c>
      <c r="Q42">
        <v>641160</v>
      </c>
      <c r="R42">
        <v>776616</v>
      </c>
      <c r="S42">
        <v>0</v>
      </c>
      <c r="T42">
        <v>0</v>
      </c>
      <c r="U42">
        <v>0</v>
      </c>
      <c r="V42">
        <v>152888</v>
      </c>
      <c r="W42">
        <v>0</v>
      </c>
      <c r="X42">
        <v>23023</v>
      </c>
      <c r="Y42">
        <v>19710</v>
      </c>
      <c r="Z42">
        <v>0</v>
      </c>
      <c r="AA42">
        <v>1832948</v>
      </c>
      <c r="AB42">
        <v>274798</v>
      </c>
      <c r="AC42">
        <v>107874</v>
      </c>
      <c r="AD42">
        <v>2724004</v>
      </c>
      <c r="AE42">
        <v>1304804</v>
      </c>
      <c r="AF42">
        <v>413944</v>
      </c>
      <c r="AG42">
        <v>13453300</v>
      </c>
      <c r="AH42">
        <v>23390</v>
      </c>
      <c r="AI42">
        <v>3134703</v>
      </c>
      <c r="AJ42">
        <v>850258</v>
      </c>
      <c r="AK42">
        <v>0</v>
      </c>
      <c r="AL42">
        <v>1252877</v>
      </c>
      <c r="AM42">
        <v>0</v>
      </c>
      <c r="AN42">
        <v>251243</v>
      </c>
      <c r="AO42">
        <v>0</v>
      </c>
      <c r="AP42">
        <v>0</v>
      </c>
      <c r="AQ42">
        <v>1525487</v>
      </c>
      <c r="AR42">
        <v>0</v>
      </c>
      <c r="AS42">
        <v>62008</v>
      </c>
      <c r="AT42">
        <v>9558805</v>
      </c>
      <c r="AU42">
        <v>0</v>
      </c>
      <c r="AV42">
        <v>2695193</v>
      </c>
      <c r="AW42">
        <v>322194</v>
      </c>
      <c r="AX42">
        <v>158625</v>
      </c>
      <c r="AY42">
        <v>28844</v>
      </c>
      <c r="AZ42">
        <v>0</v>
      </c>
      <c r="BA42">
        <v>0</v>
      </c>
      <c r="BB42">
        <v>21333714</v>
      </c>
      <c r="BC42">
        <v>1191747</v>
      </c>
      <c r="BD42">
        <v>0</v>
      </c>
      <c r="BE42">
        <v>0</v>
      </c>
      <c r="BF42">
        <v>9785214</v>
      </c>
      <c r="BG42">
        <v>0</v>
      </c>
      <c r="BH42">
        <v>0</v>
      </c>
      <c r="BI42">
        <v>329421</v>
      </c>
      <c r="BJ42">
        <v>7995</v>
      </c>
      <c r="BK42">
        <v>0</v>
      </c>
      <c r="BL42">
        <v>0</v>
      </c>
      <c r="BM42">
        <v>1290939</v>
      </c>
      <c r="BN42">
        <v>3338570</v>
      </c>
      <c r="BO42">
        <v>53560835</v>
      </c>
      <c r="BP42">
        <v>0</v>
      </c>
      <c r="BQ42">
        <v>449348</v>
      </c>
      <c r="BR42">
        <v>0</v>
      </c>
      <c r="BS42">
        <v>0</v>
      </c>
      <c r="BT42">
        <v>517601</v>
      </c>
      <c r="BU42">
        <v>600901</v>
      </c>
      <c r="BV42">
        <v>834622</v>
      </c>
      <c r="BW42">
        <v>94479</v>
      </c>
      <c r="BX42">
        <v>0</v>
      </c>
      <c r="BY42">
        <v>0</v>
      </c>
      <c r="BZ42">
        <v>58866</v>
      </c>
      <c r="CA42">
        <v>0</v>
      </c>
      <c r="CB42">
        <v>1165673</v>
      </c>
      <c r="CC42">
        <v>3585769</v>
      </c>
      <c r="CD42">
        <v>3183648</v>
      </c>
      <c r="CE42">
        <v>0</v>
      </c>
      <c r="CF42">
        <v>0</v>
      </c>
      <c r="CG42">
        <v>743842</v>
      </c>
      <c r="CH42">
        <v>16765</v>
      </c>
      <c r="CI42">
        <v>1489567</v>
      </c>
      <c r="CJ42">
        <v>9206</v>
      </c>
      <c r="CK42">
        <v>455755</v>
      </c>
      <c r="CL42">
        <v>0</v>
      </c>
      <c r="CM42">
        <v>0</v>
      </c>
      <c r="CN42">
        <v>8000</v>
      </c>
      <c r="CO42">
        <v>24665780</v>
      </c>
      <c r="CP42">
        <v>440340</v>
      </c>
      <c r="CQ42">
        <v>0</v>
      </c>
      <c r="CR42">
        <v>442652</v>
      </c>
      <c r="CS42">
        <v>0</v>
      </c>
      <c r="CT42">
        <v>0</v>
      </c>
      <c r="CU42">
        <v>516763</v>
      </c>
      <c r="CV42">
        <v>0</v>
      </c>
      <c r="CW42">
        <v>34158</v>
      </c>
      <c r="CX42">
        <v>9801</v>
      </c>
      <c r="CY42">
        <v>99642</v>
      </c>
    </row>
    <row r="43" spans="1:103" x14ac:dyDescent="0.3">
      <c r="A43" s="151">
        <v>333</v>
      </c>
      <c r="B43" t="s">
        <v>161</v>
      </c>
      <c r="D43">
        <v>70025623</v>
      </c>
      <c r="E43">
        <v>20915727</v>
      </c>
      <c r="F43">
        <v>3922576</v>
      </c>
      <c r="G43">
        <v>21876588</v>
      </c>
      <c r="H43">
        <v>14710913</v>
      </c>
      <c r="I43">
        <v>32217878</v>
      </c>
      <c r="J43">
        <v>30560898</v>
      </c>
      <c r="K43">
        <v>2135503</v>
      </c>
      <c r="L43">
        <v>29995178</v>
      </c>
      <c r="M43">
        <v>136886799</v>
      </c>
      <c r="N43">
        <v>164664954</v>
      </c>
      <c r="O43">
        <v>48645398</v>
      </c>
      <c r="P43">
        <v>120708902</v>
      </c>
      <c r="Q43">
        <v>17252930</v>
      </c>
      <c r="R43">
        <v>12648498</v>
      </c>
      <c r="S43">
        <v>63197448</v>
      </c>
      <c r="T43">
        <v>7071042</v>
      </c>
      <c r="U43">
        <v>109277616</v>
      </c>
      <c r="V43">
        <v>115414734</v>
      </c>
      <c r="W43">
        <v>21216953</v>
      </c>
      <c r="X43">
        <v>8692895</v>
      </c>
      <c r="Y43">
        <v>5478546</v>
      </c>
      <c r="Z43">
        <v>50665587</v>
      </c>
      <c r="AA43">
        <v>33440770</v>
      </c>
      <c r="AB43">
        <v>52528201</v>
      </c>
      <c r="AC43">
        <v>173570067</v>
      </c>
      <c r="AD43">
        <v>88569221</v>
      </c>
      <c r="AE43">
        <v>77421284</v>
      </c>
      <c r="AF43">
        <v>106351191</v>
      </c>
      <c r="AG43">
        <v>18797618</v>
      </c>
      <c r="AH43">
        <v>28031133</v>
      </c>
      <c r="AI43">
        <v>290440077</v>
      </c>
      <c r="AJ43">
        <v>20932444</v>
      </c>
      <c r="AK43">
        <v>197896726</v>
      </c>
      <c r="AL43">
        <v>38027877</v>
      </c>
      <c r="AM43">
        <v>138057571</v>
      </c>
      <c r="AN43">
        <v>5534045</v>
      </c>
      <c r="AO43">
        <v>10182524</v>
      </c>
      <c r="AP43">
        <v>46084838</v>
      </c>
      <c r="AQ43">
        <v>9511633</v>
      </c>
      <c r="AR43">
        <v>350076093</v>
      </c>
      <c r="AS43">
        <v>37935867</v>
      </c>
      <c r="AT43">
        <v>81143517</v>
      </c>
      <c r="AU43">
        <v>53084285</v>
      </c>
      <c r="AV43">
        <v>76474932</v>
      </c>
      <c r="AW43">
        <v>8373459</v>
      </c>
      <c r="AX43">
        <v>30060767</v>
      </c>
      <c r="AY43">
        <v>8799447</v>
      </c>
      <c r="AZ43">
        <v>129586955</v>
      </c>
      <c r="BA43">
        <v>36949409</v>
      </c>
      <c r="BB43">
        <v>130301652</v>
      </c>
      <c r="BC43">
        <v>7520974</v>
      </c>
      <c r="BD43">
        <v>27509771</v>
      </c>
      <c r="BE43">
        <v>33307067</v>
      </c>
      <c r="BF43">
        <v>49600111</v>
      </c>
      <c r="BG43">
        <v>33234922</v>
      </c>
      <c r="BH43">
        <v>5981866</v>
      </c>
      <c r="BI43">
        <v>22826760</v>
      </c>
      <c r="BJ43">
        <v>18372399</v>
      </c>
      <c r="BK43">
        <v>1123044179</v>
      </c>
      <c r="BL43">
        <v>8242775</v>
      </c>
      <c r="BM43">
        <v>41558570</v>
      </c>
      <c r="BN43">
        <v>73390500</v>
      </c>
      <c r="BO43">
        <v>48324658</v>
      </c>
      <c r="BP43">
        <v>162453571</v>
      </c>
      <c r="BQ43">
        <v>19426298</v>
      </c>
      <c r="BR43">
        <v>78762130</v>
      </c>
      <c r="BS43">
        <v>70884602</v>
      </c>
      <c r="BT43">
        <v>8765011</v>
      </c>
      <c r="BU43">
        <v>21633442</v>
      </c>
      <c r="BV43">
        <v>34429949</v>
      </c>
      <c r="BW43">
        <v>6126576</v>
      </c>
      <c r="BX43">
        <v>30551518</v>
      </c>
      <c r="BY43">
        <v>62616251</v>
      </c>
      <c r="BZ43">
        <v>14410524</v>
      </c>
      <c r="CA43">
        <v>72372672</v>
      </c>
      <c r="CB43">
        <v>16844496</v>
      </c>
      <c r="CC43">
        <v>38417674</v>
      </c>
      <c r="CD43">
        <v>50100367</v>
      </c>
      <c r="CE43">
        <v>58122520</v>
      </c>
      <c r="CF43">
        <v>38687372</v>
      </c>
      <c r="CG43">
        <v>31204427</v>
      </c>
      <c r="CH43">
        <v>12752037</v>
      </c>
      <c r="CI43">
        <v>32355673</v>
      </c>
      <c r="CJ43">
        <v>16525672</v>
      </c>
      <c r="CK43">
        <v>32618059</v>
      </c>
      <c r="CL43">
        <v>10100926</v>
      </c>
      <c r="CM43">
        <v>32266417</v>
      </c>
      <c r="CN43">
        <v>657204</v>
      </c>
      <c r="CO43">
        <v>149392435</v>
      </c>
      <c r="CP43">
        <v>20296058</v>
      </c>
      <c r="CQ43">
        <v>931730910</v>
      </c>
      <c r="CR43">
        <v>13713064</v>
      </c>
      <c r="CS43">
        <v>10142659</v>
      </c>
      <c r="CT43">
        <v>49229693</v>
      </c>
      <c r="CU43">
        <v>31835596</v>
      </c>
      <c r="CV43">
        <v>38457230</v>
      </c>
      <c r="CW43">
        <v>53891356</v>
      </c>
      <c r="CX43">
        <v>19907125</v>
      </c>
      <c r="CY43">
        <v>5733434</v>
      </c>
    </row>
    <row r="44" spans="1:103" x14ac:dyDescent="0.3">
      <c r="A44" s="151">
        <v>334</v>
      </c>
      <c r="B44" t="s">
        <v>246</v>
      </c>
      <c r="D44">
        <v>88626944</v>
      </c>
      <c r="E44">
        <v>33127456</v>
      </c>
      <c r="F44">
        <v>36329087</v>
      </c>
      <c r="G44">
        <v>32945672</v>
      </c>
      <c r="H44">
        <v>61846638</v>
      </c>
      <c r="I44">
        <v>42023830</v>
      </c>
      <c r="J44">
        <v>29450531</v>
      </c>
      <c r="K44">
        <v>38586937</v>
      </c>
      <c r="L44">
        <v>48109264</v>
      </c>
      <c r="M44">
        <v>232206166</v>
      </c>
      <c r="N44">
        <v>366711226</v>
      </c>
      <c r="O44">
        <v>95398957</v>
      </c>
      <c r="P44">
        <v>273966424</v>
      </c>
      <c r="Q44">
        <v>55661404</v>
      </c>
      <c r="R44">
        <v>18590600</v>
      </c>
      <c r="S44">
        <v>65957880</v>
      </c>
      <c r="T44">
        <v>38058066</v>
      </c>
      <c r="U44">
        <v>186995311</v>
      </c>
      <c r="V44">
        <v>113080800</v>
      </c>
      <c r="W44">
        <v>58943060</v>
      </c>
      <c r="X44">
        <v>52180102</v>
      </c>
      <c r="Y44">
        <v>40217710</v>
      </c>
      <c r="Z44">
        <v>153836407</v>
      </c>
      <c r="AA44">
        <v>58991015</v>
      </c>
      <c r="AB44">
        <v>104278944</v>
      </c>
      <c r="AC44">
        <v>325407863</v>
      </c>
      <c r="AD44">
        <v>148061680</v>
      </c>
      <c r="AE44">
        <v>221847454</v>
      </c>
      <c r="AF44">
        <v>94587041</v>
      </c>
      <c r="AG44">
        <v>37054386</v>
      </c>
      <c r="AH44">
        <v>41670689</v>
      </c>
      <c r="AI44">
        <v>506676328</v>
      </c>
      <c r="AJ44">
        <v>43330966</v>
      </c>
      <c r="AK44">
        <v>390093168</v>
      </c>
      <c r="AL44">
        <v>67286122</v>
      </c>
      <c r="AM44">
        <v>179555376</v>
      </c>
      <c r="AN44">
        <v>10063241</v>
      </c>
      <c r="AO44">
        <v>24170268</v>
      </c>
      <c r="AP44">
        <v>55843786</v>
      </c>
      <c r="AQ44">
        <v>28745629</v>
      </c>
      <c r="AR44">
        <v>359808928</v>
      </c>
      <c r="AS44">
        <v>43629401</v>
      </c>
      <c r="AT44">
        <v>132035708</v>
      </c>
      <c r="AU44">
        <v>117325660</v>
      </c>
      <c r="AV44">
        <v>157231337</v>
      </c>
      <c r="AW44">
        <v>31619985</v>
      </c>
      <c r="AX44">
        <v>32549502</v>
      </c>
      <c r="AY44">
        <v>32283989</v>
      </c>
      <c r="AZ44">
        <v>450096534</v>
      </c>
      <c r="BA44">
        <v>78458117</v>
      </c>
      <c r="BB44">
        <v>117860077</v>
      </c>
      <c r="BC44">
        <v>12649481</v>
      </c>
      <c r="BD44">
        <v>45082942</v>
      </c>
      <c r="BE44">
        <v>57411913</v>
      </c>
      <c r="BF44">
        <v>113773654</v>
      </c>
      <c r="BG44">
        <v>45114960</v>
      </c>
      <c r="BH44">
        <v>22109517</v>
      </c>
      <c r="BI44">
        <v>31526111</v>
      </c>
      <c r="BJ44">
        <v>40774666</v>
      </c>
      <c r="BK44">
        <v>1073808521</v>
      </c>
      <c r="BL44">
        <v>20561337</v>
      </c>
      <c r="BM44">
        <v>50991907</v>
      </c>
      <c r="BN44">
        <v>91999671</v>
      </c>
      <c r="BO44">
        <v>96748292</v>
      </c>
      <c r="BP44">
        <v>292944039</v>
      </c>
      <c r="BQ44">
        <v>27772269</v>
      </c>
      <c r="BR44">
        <v>208094165</v>
      </c>
      <c r="BS44">
        <v>126417838</v>
      </c>
      <c r="BT44">
        <v>19259701</v>
      </c>
      <c r="BU44">
        <v>75102978</v>
      </c>
      <c r="BV44">
        <v>44378281</v>
      </c>
      <c r="BW44">
        <v>15569484</v>
      </c>
      <c r="BX44">
        <v>325407863</v>
      </c>
      <c r="BY44">
        <v>218461201</v>
      </c>
      <c r="BZ44">
        <v>40151572</v>
      </c>
      <c r="CA44">
        <v>86087185</v>
      </c>
      <c r="CB44">
        <v>62616427</v>
      </c>
      <c r="CC44">
        <v>82986528</v>
      </c>
      <c r="CD44">
        <v>107004994</v>
      </c>
      <c r="CE44">
        <v>127054157</v>
      </c>
      <c r="CF44">
        <v>80581750</v>
      </c>
      <c r="CG44">
        <v>173717084</v>
      </c>
      <c r="CH44">
        <v>26482412</v>
      </c>
      <c r="CI44">
        <v>51556199</v>
      </c>
      <c r="CJ44">
        <v>81566975</v>
      </c>
      <c r="CK44">
        <v>100548438</v>
      </c>
      <c r="CL44">
        <v>32879774</v>
      </c>
      <c r="CM44">
        <v>62843542</v>
      </c>
      <c r="CN44">
        <v>5520243</v>
      </c>
      <c r="CO44">
        <v>167244525</v>
      </c>
      <c r="CP44">
        <v>34618500</v>
      </c>
      <c r="CQ44">
        <v>1006859312</v>
      </c>
      <c r="CR44">
        <v>30894477</v>
      </c>
      <c r="CS44">
        <v>17552199</v>
      </c>
      <c r="CT44">
        <v>124475177</v>
      </c>
      <c r="CU44">
        <v>198472681</v>
      </c>
      <c r="CV44">
        <v>54413318</v>
      </c>
      <c r="CW44">
        <v>53534008</v>
      </c>
      <c r="CX44">
        <v>62662197</v>
      </c>
      <c r="CY44">
        <v>23226585</v>
      </c>
    </row>
    <row r="45" spans="1:103" x14ac:dyDescent="0.3">
      <c r="A45" s="151">
        <v>335</v>
      </c>
      <c r="B45" t="s">
        <v>102</v>
      </c>
      <c r="D45">
        <v>0</v>
      </c>
      <c r="E45">
        <v>89563</v>
      </c>
      <c r="F45">
        <v>0</v>
      </c>
      <c r="G45">
        <v>647744</v>
      </c>
      <c r="H45">
        <v>0</v>
      </c>
      <c r="I45">
        <v>0</v>
      </c>
      <c r="J45">
        <v>0</v>
      </c>
      <c r="K45">
        <v>0</v>
      </c>
      <c r="L45">
        <v>0</v>
      </c>
      <c r="M45">
        <v>0</v>
      </c>
      <c r="N45">
        <v>923990</v>
      </c>
      <c r="O45">
        <v>0</v>
      </c>
      <c r="P45">
        <v>2493332</v>
      </c>
      <c r="Q45">
        <v>910341</v>
      </c>
      <c r="R45">
        <v>0</v>
      </c>
      <c r="S45">
        <v>695588</v>
      </c>
      <c r="T45">
        <v>0</v>
      </c>
      <c r="U45">
        <v>0</v>
      </c>
      <c r="V45">
        <v>0</v>
      </c>
      <c r="W45">
        <v>721777</v>
      </c>
      <c r="X45">
        <v>0</v>
      </c>
      <c r="Y45">
        <v>286470</v>
      </c>
      <c r="Z45">
        <v>0</v>
      </c>
      <c r="AA45">
        <v>0</v>
      </c>
      <c r="AB45">
        <v>1959314</v>
      </c>
      <c r="AC45">
        <v>0</v>
      </c>
      <c r="AD45">
        <v>701713</v>
      </c>
      <c r="AE45">
        <v>67181</v>
      </c>
      <c r="AF45">
        <v>0</v>
      </c>
      <c r="AG45">
        <v>444668</v>
      </c>
      <c r="AH45">
        <v>0</v>
      </c>
      <c r="AI45">
        <v>0</v>
      </c>
      <c r="AJ45">
        <v>1087466</v>
      </c>
      <c r="AK45">
        <v>2574445</v>
      </c>
      <c r="AL45">
        <v>0</v>
      </c>
      <c r="AM45">
        <v>1248472</v>
      </c>
      <c r="AN45">
        <v>230673</v>
      </c>
      <c r="AO45">
        <v>248742</v>
      </c>
      <c r="AP45">
        <v>0</v>
      </c>
      <c r="AQ45">
        <v>0</v>
      </c>
      <c r="AR45">
        <v>0</v>
      </c>
      <c r="AS45">
        <v>1011215</v>
      </c>
      <c r="AT45">
        <v>0</v>
      </c>
      <c r="AU45">
        <v>0</v>
      </c>
      <c r="AV45">
        <v>0</v>
      </c>
      <c r="AW45">
        <v>0</v>
      </c>
      <c r="AX45">
        <v>146603</v>
      </c>
      <c r="AY45">
        <v>0</v>
      </c>
      <c r="AZ45">
        <v>4836</v>
      </c>
      <c r="BA45">
        <v>964886</v>
      </c>
      <c r="BB45">
        <v>0</v>
      </c>
      <c r="BC45">
        <v>0</v>
      </c>
      <c r="BD45">
        <v>552464</v>
      </c>
      <c r="BE45">
        <v>0</v>
      </c>
      <c r="BF45">
        <v>0</v>
      </c>
      <c r="BG45">
        <v>0</v>
      </c>
      <c r="BH45">
        <v>0</v>
      </c>
      <c r="BI45">
        <v>0</v>
      </c>
      <c r="BJ45">
        <v>0</v>
      </c>
      <c r="BK45">
        <v>0</v>
      </c>
      <c r="BL45">
        <v>0</v>
      </c>
      <c r="BM45">
        <v>665021</v>
      </c>
      <c r="BN45">
        <v>2242550</v>
      </c>
      <c r="BO45">
        <v>0</v>
      </c>
      <c r="BP45">
        <v>605208</v>
      </c>
      <c r="BQ45">
        <v>555833</v>
      </c>
      <c r="BR45">
        <v>1003517</v>
      </c>
      <c r="BS45">
        <v>0</v>
      </c>
      <c r="BT45">
        <v>42421</v>
      </c>
      <c r="BU45">
        <v>2090389</v>
      </c>
      <c r="BV45">
        <v>34321</v>
      </c>
      <c r="BW45">
        <v>0</v>
      </c>
      <c r="BX45">
        <v>0</v>
      </c>
      <c r="BY45">
        <v>0</v>
      </c>
      <c r="BZ45">
        <v>589584</v>
      </c>
      <c r="CA45">
        <v>0</v>
      </c>
      <c r="CB45">
        <v>0</v>
      </c>
      <c r="CC45">
        <v>0</v>
      </c>
      <c r="CD45">
        <v>14162</v>
      </c>
      <c r="CE45">
        <v>0</v>
      </c>
      <c r="CF45">
        <v>0</v>
      </c>
      <c r="CG45">
        <v>1234526</v>
      </c>
      <c r="CH45">
        <v>0</v>
      </c>
      <c r="CI45">
        <v>0</v>
      </c>
      <c r="CJ45">
        <v>742411</v>
      </c>
      <c r="CK45">
        <v>0</v>
      </c>
      <c r="CL45">
        <v>29003</v>
      </c>
      <c r="CM45">
        <v>453111</v>
      </c>
      <c r="CN45">
        <v>0</v>
      </c>
      <c r="CO45">
        <v>4500</v>
      </c>
      <c r="CP45">
        <v>0</v>
      </c>
      <c r="CQ45">
        <v>0</v>
      </c>
      <c r="CR45">
        <v>0</v>
      </c>
      <c r="CS45">
        <v>0</v>
      </c>
      <c r="CT45">
        <v>0</v>
      </c>
      <c r="CU45">
        <v>0</v>
      </c>
      <c r="CV45">
        <v>944578</v>
      </c>
      <c r="CW45">
        <v>1236270</v>
      </c>
      <c r="CX45">
        <v>0</v>
      </c>
      <c r="CY45">
        <v>0</v>
      </c>
    </row>
    <row r="46" spans="1:103" x14ac:dyDescent="0.3">
      <c r="A46" s="151">
        <v>336</v>
      </c>
      <c r="B46" t="s">
        <v>912</v>
      </c>
      <c r="D46">
        <v>12121771</v>
      </c>
      <c r="E46">
        <v>4365703</v>
      </c>
      <c r="F46">
        <v>1826609</v>
      </c>
      <c r="G46">
        <v>2629588</v>
      </c>
      <c r="H46">
        <v>2643313</v>
      </c>
      <c r="I46">
        <v>2245033</v>
      </c>
      <c r="J46">
        <v>5250894</v>
      </c>
      <c r="K46">
        <v>1617868</v>
      </c>
      <c r="L46">
        <v>4169008</v>
      </c>
      <c r="M46">
        <v>23817198</v>
      </c>
      <c r="N46">
        <v>67528780</v>
      </c>
      <c r="O46">
        <v>15471441</v>
      </c>
      <c r="P46">
        <v>55765296</v>
      </c>
      <c r="Q46">
        <v>8861175</v>
      </c>
      <c r="R46">
        <v>1149005</v>
      </c>
      <c r="S46">
        <v>11066938</v>
      </c>
      <c r="T46">
        <v>3318163</v>
      </c>
      <c r="U46">
        <v>29378135</v>
      </c>
      <c r="V46">
        <v>23570852</v>
      </c>
      <c r="W46">
        <v>5631807</v>
      </c>
      <c r="X46">
        <v>2434076</v>
      </c>
      <c r="Y46">
        <v>2211326</v>
      </c>
      <c r="Z46">
        <v>11113281</v>
      </c>
      <c r="AA46">
        <v>5774420</v>
      </c>
      <c r="AB46">
        <v>13952065</v>
      </c>
      <c r="AC46">
        <v>36016818</v>
      </c>
      <c r="AD46">
        <v>9382924</v>
      </c>
      <c r="AE46">
        <v>27354336</v>
      </c>
      <c r="AF46">
        <v>15866134</v>
      </c>
      <c r="AG46">
        <v>11785948</v>
      </c>
      <c r="AH46">
        <v>3601645</v>
      </c>
      <c r="AI46">
        <v>74378922</v>
      </c>
      <c r="AJ46">
        <v>7677586</v>
      </c>
      <c r="AK46">
        <v>60704456</v>
      </c>
      <c r="AL46">
        <v>11347990</v>
      </c>
      <c r="AM46">
        <v>46033420</v>
      </c>
      <c r="AN46">
        <v>1587463</v>
      </c>
      <c r="AO46">
        <v>1531427</v>
      </c>
      <c r="AP46">
        <v>13516896</v>
      </c>
      <c r="AQ46">
        <v>1884875</v>
      </c>
      <c r="AR46">
        <v>165009156</v>
      </c>
      <c r="AS46">
        <v>8327058</v>
      </c>
      <c r="AT46">
        <v>25588629</v>
      </c>
      <c r="AU46">
        <v>10115643</v>
      </c>
      <c r="AV46">
        <v>27101024</v>
      </c>
      <c r="AW46">
        <v>4055886</v>
      </c>
      <c r="AX46">
        <v>5855945</v>
      </c>
      <c r="AY46">
        <v>1901298</v>
      </c>
      <c r="AZ46">
        <v>23059111</v>
      </c>
      <c r="BA46">
        <v>9007747</v>
      </c>
      <c r="BB46">
        <v>38509722</v>
      </c>
      <c r="BC46">
        <v>2151964</v>
      </c>
      <c r="BD46">
        <v>10713416</v>
      </c>
      <c r="BE46">
        <v>10640442</v>
      </c>
      <c r="BF46">
        <v>19004877</v>
      </c>
      <c r="BG46">
        <v>5636144</v>
      </c>
      <c r="BH46">
        <v>2533042</v>
      </c>
      <c r="BI46">
        <v>713249</v>
      </c>
      <c r="BJ46">
        <v>5890963</v>
      </c>
      <c r="BK46">
        <v>426862578</v>
      </c>
      <c r="BL46">
        <v>1056825</v>
      </c>
      <c r="BM46">
        <v>9362232</v>
      </c>
      <c r="BN46">
        <v>24156252</v>
      </c>
      <c r="BO46">
        <v>7576113</v>
      </c>
      <c r="BP46">
        <v>77378099</v>
      </c>
      <c r="BQ46">
        <v>2568482</v>
      </c>
      <c r="BR46">
        <v>14191194</v>
      </c>
      <c r="BS46">
        <v>41660635</v>
      </c>
      <c r="BT46">
        <v>1485729</v>
      </c>
      <c r="BU46">
        <v>7227644</v>
      </c>
      <c r="BV46">
        <v>66959946</v>
      </c>
      <c r="BW46">
        <v>12197566</v>
      </c>
      <c r="BX46">
        <v>4479117</v>
      </c>
      <c r="BY46">
        <v>21272369</v>
      </c>
      <c r="BZ46">
        <v>4586494</v>
      </c>
      <c r="CA46">
        <v>15712746</v>
      </c>
      <c r="CB46">
        <v>5367580</v>
      </c>
      <c r="CC46">
        <v>5501206</v>
      </c>
      <c r="CD46">
        <v>3743682</v>
      </c>
      <c r="CE46">
        <v>23270638</v>
      </c>
      <c r="CF46">
        <v>9917776</v>
      </c>
      <c r="CG46">
        <v>6919445</v>
      </c>
      <c r="CH46">
        <v>4475403</v>
      </c>
      <c r="CI46">
        <v>9605641</v>
      </c>
      <c r="CJ46">
        <v>7138840</v>
      </c>
      <c r="CK46">
        <v>6521772</v>
      </c>
      <c r="CL46">
        <v>2960068</v>
      </c>
      <c r="CM46">
        <v>3296371</v>
      </c>
      <c r="CN46">
        <v>463717</v>
      </c>
      <c r="CO46">
        <v>55580350</v>
      </c>
      <c r="CP46">
        <v>3670990</v>
      </c>
      <c r="CQ46">
        <v>113886365</v>
      </c>
      <c r="CR46">
        <v>2346181</v>
      </c>
      <c r="CS46">
        <v>1083769</v>
      </c>
      <c r="CT46">
        <v>9013420</v>
      </c>
      <c r="CU46">
        <v>5969010</v>
      </c>
      <c r="CV46">
        <v>7111121</v>
      </c>
      <c r="CW46">
        <v>8971078</v>
      </c>
      <c r="CX46">
        <v>36069843</v>
      </c>
      <c r="CY46">
        <v>2485417</v>
      </c>
    </row>
    <row r="47" spans="1:103" x14ac:dyDescent="0.3">
      <c r="A47" s="151">
        <v>337</v>
      </c>
      <c r="B47" t="s">
        <v>230</v>
      </c>
      <c r="D47">
        <v>46480569</v>
      </c>
      <c r="E47">
        <v>4411596</v>
      </c>
      <c r="F47">
        <v>5656889</v>
      </c>
      <c r="G47">
        <v>3574755</v>
      </c>
      <c r="H47">
        <v>5456720</v>
      </c>
      <c r="I47">
        <v>12951218</v>
      </c>
      <c r="J47">
        <v>17018304</v>
      </c>
      <c r="K47">
        <v>22744808</v>
      </c>
      <c r="L47">
        <v>22106076</v>
      </c>
      <c r="M47">
        <v>86554670</v>
      </c>
      <c r="N47">
        <v>434252389</v>
      </c>
      <c r="O47">
        <v>56795000</v>
      </c>
      <c r="P47">
        <v>369333144</v>
      </c>
      <c r="Q47">
        <v>43970245</v>
      </c>
      <c r="R47">
        <v>9498112</v>
      </c>
      <c r="S47">
        <v>25685138</v>
      </c>
      <c r="T47">
        <v>19007783</v>
      </c>
      <c r="U47">
        <v>159961557</v>
      </c>
      <c r="V47">
        <v>232737722</v>
      </c>
      <c r="W47">
        <v>4100221</v>
      </c>
      <c r="X47">
        <v>1568138</v>
      </c>
      <c r="Y47">
        <v>9803511</v>
      </c>
      <c r="Z47">
        <v>55740492</v>
      </c>
      <c r="AA47">
        <v>25632860</v>
      </c>
      <c r="AB47">
        <v>37075150</v>
      </c>
      <c r="AC47">
        <v>59240260</v>
      </c>
      <c r="AD47">
        <v>21470000</v>
      </c>
      <c r="AE47">
        <v>88562585</v>
      </c>
      <c r="AF47">
        <v>128155024</v>
      </c>
      <c r="AG47">
        <v>72348421</v>
      </c>
      <c r="AH47">
        <v>60954914</v>
      </c>
      <c r="AI47">
        <v>566578188</v>
      </c>
      <c r="AJ47">
        <v>34517435</v>
      </c>
      <c r="AK47">
        <v>590905835</v>
      </c>
      <c r="AL47">
        <v>54692603</v>
      </c>
      <c r="AM47">
        <v>252558509</v>
      </c>
      <c r="AN47">
        <v>8958282</v>
      </c>
      <c r="AO47">
        <v>4044329</v>
      </c>
      <c r="AP47">
        <v>100203270</v>
      </c>
      <c r="AQ47">
        <v>21300604</v>
      </c>
      <c r="AR47">
        <v>710607639</v>
      </c>
      <c r="AS47">
        <v>26175187</v>
      </c>
      <c r="AT47">
        <v>157041089</v>
      </c>
      <c r="AU47">
        <v>37162506</v>
      </c>
      <c r="AV47">
        <v>173265264</v>
      </c>
      <c r="AW47">
        <v>15581077</v>
      </c>
      <c r="AX47">
        <v>30527608</v>
      </c>
      <c r="AY47">
        <v>5797451</v>
      </c>
      <c r="AZ47">
        <v>221660005</v>
      </c>
      <c r="BA47">
        <v>27729613</v>
      </c>
      <c r="BB47">
        <v>279981249</v>
      </c>
      <c r="BC47">
        <v>13676819</v>
      </c>
      <c r="BD47">
        <v>91292493</v>
      </c>
      <c r="BE47">
        <v>44446998</v>
      </c>
      <c r="BF47">
        <v>111744429</v>
      </c>
      <c r="BG47">
        <v>22548157</v>
      </c>
      <c r="BH47">
        <v>9308295</v>
      </c>
      <c r="BI47">
        <v>14059521</v>
      </c>
      <c r="BJ47">
        <v>18163786</v>
      </c>
      <c r="BK47">
        <v>1711962003</v>
      </c>
      <c r="BL47">
        <v>532433</v>
      </c>
      <c r="BM47">
        <v>77370685</v>
      </c>
      <c r="BN47">
        <v>209467751</v>
      </c>
      <c r="BO47">
        <v>47448744</v>
      </c>
      <c r="BP47">
        <v>443130130</v>
      </c>
      <c r="BQ47">
        <v>11968149</v>
      </c>
      <c r="BR47">
        <v>265657597</v>
      </c>
      <c r="BS47">
        <v>312981718</v>
      </c>
      <c r="BT47">
        <v>8433359</v>
      </c>
      <c r="BU47">
        <v>30750894</v>
      </c>
      <c r="BV47">
        <v>105003500</v>
      </c>
      <c r="BW47">
        <v>7979957</v>
      </c>
      <c r="BX47">
        <v>11040040</v>
      </c>
      <c r="BY47">
        <v>140411310</v>
      </c>
      <c r="BZ47">
        <v>13909760</v>
      </c>
      <c r="CA47">
        <v>133286180</v>
      </c>
      <c r="CB47">
        <v>24522394</v>
      </c>
      <c r="CC47">
        <v>37595354</v>
      </c>
      <c r="CD47">
        <v>51977320</v>
      </c>
      <c r="CE47">
        <v>56053184</v>
      </c>
      <c r="CF47">
        <v>45210318</v>
      </c>
      <c r="CG47">
        <v>111511703</v>
      </c>
      <c r="CH47">
        <v>40521714</v>
      </c>
      <c r="CI47">
        <v>21189005</v>
      </c>
      <c r="CJ47">
        <v>34466446</v>
      </c>
      <c r="CK47">
        <v>49632446</v>
      </c>
      <c r="CL47">
        <v>17268691</v>
      </c>
      <c r="CM47">
        <v>2071277</v>
      </c>
      <c r="CN47">
        <v>0</v>
      </c>
      <c r="CO47">
        <v>430944755</v>
      </c>
      <c r="CP47">
        <v>14237202</v>
      </c>
      <c r="CQ47">
        <v>2663460890</v>
      </c>
      <c r="CR47">
        <v>6130793</v>
      </c>
      <c r="CS47">
        <v>234122</v>
      </c>
      <c r="CT47">
        <v>48879460</v>
      </c>
      <c r="CU47">
        <v>63557000</v>
      </c>
      <c r="CV47">
        <v>28142281</v>
      </c>
      <c r="CW47">
        <v>15594918</v>
      </c>
      <c r="CX47">
        <v>21479852</v>
      </c>
      <c r="CY47">
        <v>14099995</v>
      </c>
    </row>
    <row r="48" spans="1:103" x14ac:dyDescent="0.3">
      <c r="A48" s="151">
        <v>338</v>
      </c>
      <c r="B48" t="s">
        <v>101</v>
      </c>
      <c r="D48">
        <v>174144946</v>
      </c>
      <c r="E48">
        <v>38897756</v>
      </c>
      <c r="F48">
        <v>20149101</v>
      </c>
      <c r="G48">
        <v>19173933</v>
      </c>
      <c r="H48">
        <v>20511334</v>
      </c>
      <c r="I48">
        <v>25109325</v>
      </c>
      <c r="J48">
        <v>32728565</v>
      </c>
      <c r="K48">
        <v>49507225</v>
      </c>
      <c r="L48">
        <v>70288634</v>
      </c>
      <c r="M48">
        <v>274328919</v>
      </c>
      <c r="N48">
        <v>670026948</v>
      </c>
      <c r="O48">
        <v>101911575</v>
      </c>
      <c r="P48">
        <v>474398481</v>
      </c>
      <c r="Q48">
        <v>63914017</v>
      </c>
      <c r="R48">
        <v>13793646</v>
      </c>
      <c r="S48">
        <v>52199503</v>
      </c>
      <c r="T48">
        <v>31178282</v>
      </c>
      <c r="U48">
        <v>226022634</v>
      </c>
      <c r="V48">
        <v>269695065</v>
      </c>
      <c r="W48">
        <v>24690517</v>
      </c>
      <c r="X48">
        <v>19013569</v>
      </c>
      <c r="Y48">
        <v>17104814</v>
      </c>
      <c r="Z48">
        <v>102969977</v>
      </c>
      <c r="AA48">
        <v>88533549</v>
      </c>
      <c r="AB48">
        <v>76128684</v>
      </c>
      <c r="AC48">
        <v>433806847</v>
      </c>
      <c r="AD48">
        <v>70561690</v>
      </c>
      <c r="AE48">
        <v>301819353</v>
      </c>
      <c r="AF48">
        <v>179935236</v>
      </c>
      <c r="AG48">
        <v>93094563</v>
      </c>
      <c r="AH48">
        <v>100171058</v>
      </c>
      <c r="AI48">
        <v>856709653</v>
      </c>
      <c r="AJ48">
        <v>57015530</v>
      </c>
      <c r="AK48">
        <v>749772075</v>
      </c>
      <c r="AL48">
        <v>121582077</v>
      </c>
      <c r="AM48">
        <v>405966600</v>
      </c>
      <c r="AN48">
        <v>15532447</v>
      </c>
      <c r="AO48">
        <v>7271470</v>
      </c>
      <c r="AP48">
        <v>133711692</v>
      </c>
      <c r="AQ48">
        <v>28451699</v>
      </c>
      <c r="AR48">
        <v>1234305306</v>
      </c>
      <c r="AS48">
        <v>52292296</v>
      </c>
      <c r="AT48">
        <v>238056813</v>
      </c>
      <c r="AU48">
        <v>105081928</v>
      </c>
      <c r="AV48">
        <v>235529363</v>
      </c>
      <c r="AW48">
        <v>33133808</v>
      </c>
      <c r="AX48">
        <v>48172988</v>
      </c>
      <c r="AY48">
        <v>10909164</v>
      </c>
      <c r="AZ48">
        <v>289431182</v>
      </c>
      <c r="BA48">
        <v>98243070</v>
      </c>
      <c r="BB48">
        <v>501260687</v>
      </c>
      <c r="BC48">
        <v>17277148</v>
      </c>
      <c r="BD48">
        <v>133589695</v>
      </c>
      <c r="BE48">
        <v>72214832</v>
      </c>
      <c r="BF48">
        <v>191858874</v>
      </c>
      <c r="BG48">
        <v>102737651</v>
      </c>
      <c r="BH48">
        <v>15208089</v>
      </c>
      <c r="BI48">
        <v>45439972</v>
      </c>
      <c r="BJ48">
        <v>34346792</v>
      </c>
      <c r="BK48">
        <v>2718164626</v>
      </c>
      <c r="BL48">
        <v>13378304</v>
      </c>
      <c r="BM48">
        <v>94020965</v>
      </c>
      <c r="BN48">
        <v>292224143</v>
      </c>
      <c r="BO48">
        <v>136389687</v>
      </c>
      <c r="BP48">
        <v>985059276</v>
      </c>
      <c r="BQ48">
        <v>40369852</v>
      </c>
      <c r="BR48">
        <v>333698344</v>
      </c>
      <c r="BS48">
        <v>506097072</v>
      </c>
      <c r="BT48">
        <v>13679335</v>
      </c>
      <c r="BU48">
        <v>59719196</v>
      </c>
      <c r="BV48">
        <v>140315639</v>
      </c>
      <c r="BW48">
        <v>12680011</v>
      </c>
      <c r="BX48">
        <v>32111752</v>
      </c>
      <c r="BY48">
        <v>259136103</v>
      </c>
      <c r="BZ48">
        <v>20865140</v>
      </c>
      <c r="CA48">
        <v>187733815</v>
      </c>
      <c r="CB48">
        <v>43212725</v>
      </c>
      <c r="CC48">
        <v>126023936</v>
      </c>
      <c r="CD48">
        <v>147443512</v>
      </c>
      <c r="CE48">
        <v>104655237</v>
      </c>
      <c r="CF48">
        <v>106613858</v>
      </c>
      <c r="CG48">
        <v>141906296</v>
      </c>
      <c r="CH48">
        <v>80378719</v>
      </c>
      <c r="CI48">
        <v>45264434</v>
      </c>
      <c r="CJ48">
        <v>52261859</v>
      </c>
      <c r="CK48">
        <v>84355588</v>
      </c>
      <c r="CL48">
        <v>24956928</v>
      </c>
      <c r="CM48">
        <v>18822127</v>
      </c>
      <c r="CN48">
        <v>6565157</v>
      </c>
      <c r="CO48">
        <v>558176301</v>
      </c>
      <c r="CP48">
        <v>48624914</v>
      </c>
      <c r="CQ48">
        <v>3653883001</v>
      </c>
      <c r="CR48">
        <v>13693228</v>
      </c>
      <c r="CS48">
        <v>22168413</v>
      </c>
      <c r="CT48">
        <v>62244788</v>
      </c>
      <c r="CU48">
        <v>122269904</v>
      </c>
      <c r="CV48">
        <v>81330068</v>
      </c>
      <c r="CW48">
        <v>105646372</v>
      </c>
      <c r="CX48">
        <v>37617867</v>
      </c>
      <c r="CY48">
        <v>24625673</v>
      </c>
    </row>
    <row r="49" spans="1:103" x14ac:dyDescent="0.3">
      <c r="A49" s="151">
        <v>339</v>
      </c>
      <c r="B49" t="s">
        <v>166</v>
      </c>
      <c r="D49">
        <v>18651836</v>
      </c>
      <c r="E49">
        <v>5850298</v>
      </c>
      <c r="F49">
        <v>1656202</v>
      </c>
      <c r="G49">
        <v>4968114</v>
      </c>
      <c r="H49">
        <v>1724856</v>
      </c>
      <c r="I49">
        <v>2609049</v>
      </c>
      <c r="J49">
        <v>3072730</v>
      </c>
      <c r="K49">
        <v>6666669</v>
      </c>
      <c r="L49">
        <v>7545840</v>
      </c>
      <c r="M49">
        <v>21907038</v>
      </c>
      <c r="N49">
        <v>24181008</v>
      </c>
      <c r="O49">
        <v>5770397</v>
      </c>
      <c r="P49">
        <v>23863274</v>
      </c>
      <c r="Q49">
        <v>6776571</v>
      </c>
      <c r="R49">
        <v>1315811</v>
      </c>
      <c r="S49">
        <v>8128261</v>
      </c>
      <c r="T49">
        <v>3481761</v>
      </c>
      <c r="U49">
        <v>16093573</v>
      </c>
      <c r="V49">
        <v>9223357</v>
      </c>
      <c r="W49">
        <v>7246117</v>
      </c>
      <c r="X49">
        <v>1618215</v>
      </c>
      <c r="Y49">
        <v>3070625</v>
      </c>
      <c r="Z49">
        <v>9828035</v>
      </c>
      <c r="AA49">
        <v>4330066</v>
      </c>
      <c r="AB49">
        <v>14565896</v>
      </c>
      <c r="AC49">
        <v>15662066</v>
      </c>
      <c r="AD49">
        <v>4583585</v>
      </c>
      <c r="AE49">
        <v>12060160</v>
      </c>
      <c r="AF49">
        <v>10373850</v>
      </c>
      <c r="AG49">
        <v>5487788</v>
      </c>
      <c r="AH49">
        <v>8696830</v>
      </c>
      <c r="AI49">
        <v>34442617</v>
      </c>
      <c r="AJ49">
        <v>3118986</v>
      </c>
      <c r="AK49">
        <v>35048354</v>
      </c>
      <c r="AL49">
        <v>11290693</v>
      </c>
      <c r="AM49">
        <v>35504360</v>
      </c>
      <c r="AN49">
        <v>688171</v>
      </c>
      <c r="AO49">
        <v>1796178</v>
      </c>
      <c r="AP49">
        <v>2249420</v>
      </c>
      <c r="AQ49">
        <v>2548187</v>
      </c>
      <c r="AR49">
        <v>47968969</v>
      </c>
      <c r="AS49">
        <v>7183647</v>
      </c>
      <c r="AT49">
        <v>34116229</v>
      </c>
      <c r="AU49">
        <v>11131452</v>
      </c>
      <c r="AV49">
        <v>11292745</v>
      </c>
      <c r="AW49">
        <v>2214614</v>
      </c>
      <c r="AX49">
        <v>4576798</v>
      </c>
      <c r="AY49">
        <v>567185</v>
      </c>
      <c r="AZ49">
        <v>20427718</v>
      </c>
      <c r="BA49">
        <v>5159381</v>
      </c>
      <c r="BB49">
        <v>24766369</v>
      </c>
      <c r="BC49">
        <v>2180924</v>
      </c>
      <c r="BD49">
        <v>3096562</v>
      </c>
      <c r="BE49">
        <v>3878063</v>
      </c>
      <c r="BF49">
        <v>9869697</v>
      </c>
      <c r="BG49">
        <v>5073917</v>
      </c>
      <c r="BH49">
        <v>2691661</v>
      </c>
      <c r="BI49">
        <v>3979609</v>
      </c>
      <c r="BJ49">
        <v>7627200</v>
      </c>
      <c r="BK49">
        <v>138218615</v>
      </c>
      <c r="BL49">
        <v>787185</v>
      </c>
      <c r="BM49">
        <v>3984455</v>
      </c>
      <c r="BN49">
        <v>11258944</v>
      </c>
      <c r="BO49">
        <v>6783458</v>
      </c>
      <c r="BP49">
        <v>13960940</v>
      </c>
      <c r="BQ49">
        <v>3195353</v>
      </c>
      <c r="BR49">
        <v>13835188</v>
      </c>
      <c r="BS49">
        <v>15099534</v>
      </c>
      <c r="BT49">
        <v>1907692</v>
      </c>
      <c r="BU49">
        <v>7786367</v>
      </c>
      <c r="BV49">
        <v>5916402</v>
      </c>
      <c r="BW49">
        <v>1506192</v>
      </c>
      <c r="BX49">
        <v>6365929</v>
      </c>
      <c r="BY49">
        <v>19248818</v>
      </c>
      <c r="BZ49">
        <v>2228123</v>
      </c>
      <c r="CA49">
        <v>11933875</v>
      </c>
      <c r="CB49">
        <v>2739224</v>
      </c>
      <c r="CC49">
        <v>13889495</v>
      </c>
      <c r="CD49">
        <v>10381071</v>
      </c>
      <c r="CE49">
        <v>18271071</v>
      </c>
      <c r="CF49">
        <v>5879333</v>
      </c>
      <c r="CG49">
        <v>10559240</v>
      </c>
      <c r="CH49">
        <v>3430424</v>
      </c>
      <c r="CI49">
        <v>7969876</v>
      </c>
      <c r="CJ49">
        <v>4373430</v>
      </c>
      <c r="CK49">
        <v>9637668</v>
      </c>
      <c r="CL49">
        <v>3808804</v>
      </c>
      <c r="CM49">
        <v>3811015</v>
      </c>
      <c r="CN49">
        <v>343550</v>
      </c>
      <c r="CO49">
        <v>29249980</v>
      </c>
      <c r="CP49">
        <v>4465319</v>
      </c>
      <c r="CQ49">
        <v>85347860</v>
      </c>
      <c r="CR49">
        <v>1889200</v>
      </c>
      <c r="CS49">
        <v>2259311</v>
      </c>
      <c r="CT49">
        <v>2567942</v>
      </c>
      <c r="CU49">
        <v>8853102</v>
      </c>
      <c r="CV49">
        <v>8094071</v>
      </c>
      <c r="CW49">
        <v>8573443</v>
      </c>
      <c r="CX49">
        <v>3138096</v>
      </c>
      <c r="CY49">
        <v>1437263</v>
      </c>
    </row>
    <row r="50" spans="1:103" x14ac:dyDescent="0.3">
      <c r="A50" s="151">
        <v>341</v>
      </c>
      <c r="B50" t="s">
        <v>913</v>
      </c>
      <c r="D50">
        <v>138711781</v>
      </c>
      <c r="E50">
        <v>33908983</v>
      </c>
      <c r="F50">
        <v>13293264</v>
      </c>
      <c r="G50">
        <v>22575545</v>
      </c>
      <c r="H50">
        <v>27449091</v>
      </c>
      <c r="I50">
        <v>30575836</v>
      </c>
      <c r="J50">
        <v>52520657</v>
      </c>
      <c r="K50">
        <v>15961758</v>
      </c>
      <c r="L50">
        <v>34769443</v>
      </c>
      <c r="M50">
        <v>179020428</v>
      </c>
      <c r="N50">
        <v>359139318</v>
      </c>
      <c r="O50">
        <v>77634141</v>
      </c>
      <c r="P50">
        <v>241708142</v>
      </c>
      <c r="Q50">
        <v>68414286</v>
      </c>
      <c r="R50">
        <v>13063263</v>
      </c>
      <c r="S50">
        <v>84686524</v>
      </c>
      <c r="T50">
        <v>18805479</v>
      </c>
      <c r="U50">
        <v>159732549</v>
      </c>
      <c r="V50">
        <v>113015537</v>
      </c>
      <c r="W50">
        <v>31138779</v>
      </c>
      <c r="X50">
        <v>16067110</v>
      </c>
      <c r="Y50">
        <v>13569237</v>
      </c>
      <c r="Z50">
        <v>95054161</v>
      </c>
      <c r="AA50">
        <v>45307896</v>
      </c>
      <c r="AB50">
        <v>79922691</v>
      </c>
      <c r="AC50">
        <v>297333547</v>
      </c>
      <c r="AD50">
        <v>67952624</v>
      </c>
      <c r="AE50">
        <v>114682748</v>
      </c>
      <c r="AF50">
        <v>132115605</v>
      </c>
      <c r="AG50">
        <v>47987348</v>
      </c>
      <c r="AH50">
        <v>48944080</v>
      </c>
      <c r="AI50">
        <v>428253012</v>
      </c>
      <c r="AJ50">
        <v>46239402</v>
      </c>
      <c r="AK50">
        <v>376297233</v>
      </c>
      <c r="AL50">
        <v>69063501</v>
      </c>
      <c r="AM50">
        <v>226321323</v>
      </c>
      <c r="AN50">
        <v>10628934</v>
      </c>
      <c r="AO50">
        <v>11181957</v>
      </c>
      <c r="AP50">
        <v>55031281</v>
      </c>
      <c r="AQ50">
        <v>15664937</v>
      </c>
      <c r="AR50">
        <v>515381488</v>
      </c>
      <c r="AS50">
        <v>46925883</v>
      </c>
      <c r="AT50">
        <v>114029385</v>
      </c>
      <c r="AU50">
        <v>70969209</v>
      </c>
      <c r="AV50">
        <v>138856154</v>
      </c>
      <c r="AW50">
        <v>20151631</v>
      </c>
      <c r="AX50">
        <v>43219003</v>
      </c>
      <c r="AY50">
        <v>10362456</v>
      </c>
      <c r="AZ50">
        <v>202534519</v>
      </c>
      <c r="BA50">
        <v>54919979</v>
      </c>
      <c r="BB50">
        <v>225632591</v>
      </c>
      <c r="BC50">
        <v>9520347</v>
      </c>
      <c r="BD50">
        <v>68371813</v>
      </c>
      <c r="BE50">
        <v>49791743</v>
      </c>
      <c r="BF50">
        <v>104338002</v>
      </c>
      <c r="BG50">
        <v>48118792</v>
      </c>
      <c r="BH50">
        <v>19467987</v>
      </c>
      <c r="BI50">
        <v>22939882</v>
      </c>
      <c r="BJ50">
        <v>44225971</v>
      </c>
      <c r="BK50">
        <v>1535537422</v>
      </c>
      <c r="BL50">
        <v>16739777</v>
      </c>
      <c r="BM50">
        <v>27979904</v>
      </c>
      <c r="BN50">
        <v>111362852</v>
      </c>
      <c r="BO50">
        <v>74357498</v>
      </c>
      <c r="BP50">
        <v>303574557</v>
      </c>
      <c r="BQ50">
        <v>23322627</v>
      </c>
      <c r="BR50">
        <v>164615751</v>
      </c>
      <c r="BS50">
        <v>206697343</v>
      </c>
      <c r="BT50">
        <v>15421879</v>
      </c>
      <c r="BU50">
        <v>47544300</v>
      </c>
      <c r="BV50">
        <v>83751356</v>
      </c>
      <c r="BW50">
        <v>12685395</v>
      </c>
      <c r="BX50">
        <v>44614682</v>
      </c>
      <c r="BY50">
        <v>140149637</v>
      </c>
      <c r="BZ50">
        <v>25119857</v>
      </c>
      <c r="CA50">
        <v>119118212</v>
      </c>
      <c r="CB50">
        <v>39765108</v>
      </c>
      <c r="CC50">
        <v>87584750</v>
      </c>
      <c r="CD50">
        <v>76168201</v>
      </c>
      <c r="CE50">
        <v>124156664</v>
      </c>
      <c r="CF50">
        <v>66726670</v>
      </c>
      <c r="CG50">
        <v>62007724</v>
      </c>
      <c r="CH50">
        <v>34174531</v>
      </c>
      <c r="CI50">
        <v>52906283</v>
      </c>
      <c r="CJ50">
        <v>42469157</v>
      </c>
      <c r="CK50">
        <v>64567502</v>
      </c>
      <c r="CL50">
        <v>13513315</v>
      </c>
      <c r="CM50">
        <v>53188672</v>
      </c>
      <c r="CN50">
        <v>5521554</v>
      </c>
      <c r="CO50">
        <v>263720479</v>
      </c>
      <c r="CP50">
        <v>37856004</v>
      </c>
      <c r="CQ50">
        <v>1441334911</v>
      </c>
      <c r="CR50">
        <v>25114306</v>
      </c>
      <c r="CS50">
        <v>10847529</v>
      </c>
      <c r="CT50">
        <v>63844602</v>
      </c>
      <c r="CU50">
        <v>88277964</v>
      </c>
      <c r="CV50">
        <v>63416475</v>
      </c>
      <c r="CW50">
        <v>76501010</v>
      </c>
      <c r="CX50">
        <v>31955324</v>
      </c>
      <c r="CY50">
        <v>19899302</v>
      </c>
    </row>
    <row r="51" spans="1:103" x14ac:dyDescent="0.3">
      <c r="A51" s="151">
        <v>343</v>
      </c>
      <c r="B51" t="s">
        <v>231</v>
      </c>
      <c r="D51">
        <v>8646313</v>
      </c>
      <c r="E51">
        <v>1067501</v>
      </c>
      <c r="F51">
        <v>1173938</v>
      </c>
      <c r="G51">
        <v>691445</v>
      </c>
      <c r="H51">
        <v>1482577</v>
      </c>
      <c r="I51">
        <v>727461</v>
      </c>
      <c r="J51">
        <v>2023568</v>
      </c>
      <c r="K51">
        <v>2083860</v>
      </c>
      <c r="L51">
        <v>1963724</v>
      </c>
      <c r="M51">
        <v>13858701</v>
      </c>
      <c r="N51">
        <v>31914567</v>
      </c>
      <c r="O51">
        <v>6210000</v>
      </c>
      <c r="P51">
        <v>36803683</v>
      </c>
      <c r="Q51">
        <v>4447624</v>
      </c>
      <c r="R51">
        <v>803290</v>
      </c>
      <c r="S51">
        <v>4961479</v>
      </c>
      <c r="T51">
        <v>1191527</v>
      </c>
      <c r="U51">
        <v>15431823</v>
      </c>
      <c r="V51">
        <v>6210196</v>
      </c>
      <c r="W51">
        <v>1853362</v>
      </c>
      <c r="X51">
        <v>312035</v>
      </c>
      <c r="Y51">
        <v>1682353</v>
      </c>
      <c r="Z51">
        <v>5534480</v>
      </c>
      <c r="AA51">
        <v>1587566</v>
      </c>
      <c r="AB51">
        <v>5914300</v>
      </c>
      <c r="AC51">
        <v>4280800</v>
      </c>
      <c r="AD51">
        <v>1565825</v>
      </c>
      <c r="AE51">
        <v>21700509</v>
      </c>
      <c r="AF51">
        <v>8612616</v>
      </c>
      <c r="AG51">
        <v>6830866</v>
      </c>
      <c r="AH51">
        <v>2432956</v>
      </c>
      <c r="AI51">
        <v>41300728</v>
      </c>
      <c r="AJ51">
        <v>3465408</v>
      </c>
      <c r="AK51">
        <v>62070565</v>
      </c>
      <c r="AL51">
        <v>6928671</v>
      </c>
      <c r="AM51">
        <v>37447534</v>
      </c>
      <c r="AN51">
        <v>961410</v>
      </c>
      <c r="AO51">
        <v>624536</v>
      </c>
      <c r="AP51">
        <v>7428489</v>
      </c>
      <c r="AQ51">
        <v>450160</v>
      </c>
      <c r="AR51">
        <v>61885000</v>
      </c>
      <c r="AS51">
        <v>2686078</v>
      </c>
      <c r="AT51">
        <v>13810496</v>
      </c>
      <c r="AU51">
        <v>4625173</v>
      </c>
      <c r="AV51">
        <v>13304259</v>
      </c>
      <c r="AW51">
        <v>982868</v>
      </c>
      <c r="AX51">
        <v>2557729</v>
      </c>
      <c r="AY51">
        <v>377687</v>
      </c>
      <c r="AZ51">
        <v>24971850</v>
      </c>
      <c r="BA51">
        <v>4025255</v>
      </c>
      <c r="BB51">
        <v>29922795</v>
      </c>
      <c r="BC51">
        <v>2776045</v>
      </c>
      <c r="BD51">
        <v>7783329</v>
      </c>
      <c r="BE51">
        <v>4803533</v>
      </c>
      <c r="BF51">
        <v>10134292</v>
      </c>
      <c r="BG51">
        <v>3136604</v>
      </c>
      <c r="BH51">
        <v>963000</v>
      </c>
      <c r="BI51">
        <v>0</v>
      </c>
      <c r="BJ51">
        <v>2317260</v>
      </c>
      <c r="BK51">
        <v>147522998</v>
      </c>
      <c r="BL51">
        <v>248771</v>
      </c>
      <c r="BM51">
        <v>1643672</v>
      </c>
      <c r="BN51">
        <v>10533199</v>
      </c>
      <c r="BO51">
        <v>5047769</v>
      </c>
      <c r="BP51">
        <v>44299316</v>
      </c>
      <c r="BQ51">
        <v>1204176</v>
      </c>
      <c r="BR51">
        <v>19676130</v>
      </c>
      <c r="BS51">
        <v>22239544</v>
      </c>
      <c r="BT51">
        <v>1779958</v>
      </c>
      <c r="BU51">
        <v>5409825</v>
      </c>
      <c r="BV51">
        <v>9900963</v>
      </c>
      <c r="BW51">
        <v>1063470</v>
      </c>
      <c r="BX51">
        <v>1866039</v>
      </c>
      <c r="BY51">
        <v>13906196</v>
      </c>
      <c r="BZ51">
        <v>1221389</v>
      </c>
      <c r="CA51">
        <v>10236074</v>
      </c>
      <c r="CB51">
        <v>3435743</v>
      </c>
      <c r="CC51">
        <v>2911361</v>
      </c>
      <c r="CD51">
        <v>5884116</v>
      </c>
      <c r="CE51">
        <v>13315868</v>
      </c>
      <c r="CF51">
        <v>5492451</v>
      </c>
      <c r="CG51">
        <v>4404264</v>
      </c>
      <c r="CH51">
        <v>1274478</v>
      </c>
      <c r="CI51">
        <v>3802360</v>
      </c>
      <c r="CJ51">
        <v>9615045</v>
      </c>
      <c r="CK51">
        <v>4312302</v>
      </c>
      <c r="CL51">
        <v>1578718</v>
      </c>
      <c r="CM51">
        <v>421978</v>
      </c>
      <c r="CN51">
        <v>239953</v>
      </c>
      <c r="CO51">
        <v>46594828</v>
      </c>
      <c r="CP51">
        <v>2006577</v>
      </c>
      <c r="CQ51">
        <v>191620396</v>
      </c>
      <c r="CR51">
        <v>921733</v>
      </c>
      <c r="CS51">
        <v>118132</v>
      </c>
      <c r="CT51">
        <v>5264027</v>
      </c>
      <c r="CU51">
        <v>3674469</v>
      </c>
      <c r="CV51">
        <v>3403775</v>
      </c>
      <c r="CW51">
        <v>2828277</v>
      </c>
      <c r="CX51">
        <v>3683031</v>
      </c>
      <c r="CY51">
        <v>1050206</v>
      </c>
    </row>
    <row r="52" spans="1:103" x14ac:dyDescent="0.3">
      <c r="A52" s="151">
        <v>344</v>
      </c>
      <c r="B52" t="s">
        <v>164</v>
      </c>
      <c r="D52">
        <v>1544850</v>
      </c>
      <c r="E52">
        <v>150571</v>
      </c>
      <c r="F52">
        <v>118472</v>
      </c>
      <c r="G52">
        <v>97911</v>
      </c>
      <c r="H52">
        <v>218957</v>
      </c>
      <c r="I52">
        <v>600009</v>
      </c>
      <c r="J52">
        <v>545116</v>
      </c>
      <c r="K52">
        <v>1034697</v>
      </c>
      <c r="L52">
        <v>847298</v>
      </c>
      <c r="M52">
        <v>3620295</v>
      </c>
      <c r="N52">
        <v>15176709</v>
      </c>
      <c r="O52">
        <v>126734</v>
      </c>
      <c r="P52">
        <v>13098803</v>
      </c>
      <c r="Q52">
        <v>1178248</v>
      </c>
      <c r="R52">
        <v>405892</v>
      </c>
      <c r="S52">
        <v>912665</v>
      </c>
      <c r="T52">
        <v>179096</v>
      </c>
      <c r="U52">
        <v>4064107</v>
      </c>
      <c r="V52">
        <v>8724610</v>
      </c>
      <c r="W52">
        <v>100397</v>
      </c>
      <c r="X52">
        <v>247212</v>
      </c>
      <c r="Y52">
        <v>240730</v>
      </c>
      <c r="Z52">
        <v>2065998</v>
      </c>
      <c r="AA52">
        <v>260719</v>
      </c>
      <c r="AB52">
        <v>1347956</v>
      </c>
      <c r="AC52">
        <v>1485783</v>
      </c>
      <c r="AD52">
        <v>298360</v>
      </c>
      <c r="AE52">
        <v>2575504</v>
      </c>
      <c r="AF52">
        <v>3594062</v>
      </c>
      <c r="AG52">
        <v>1975928</v>
      </c>
      <c r="AH52">
        <v>2156347</v>
      </c>
      <c r="AI52">
        <v>254616</v>
      </c>
      <c r="AJ52">
        <v>1179631</v>
      </c>
      <c r="AK52">
        <v>20159476</v>
      </c>
      <c r="AL52">
        <v>1439369</v>
      </c>
      <c r="AM52">
        <v>9595732</v>
      </c>
      <c r="AN52">
        <v>354089</v>
      </c>
      <c r="AO52">
        <v>109848</v>
      </c>
      <c r="AP52">
        <v>3947337</v>
      </c>
      <c r="AQ52">
        <v>843644</v>
      </c>
      <c r="AR52">
        <v>21595194</v>
      </c>
      <c r="AS52">
        <v>776980</v>
      </c>
      <c r="AT52">
        <v>4666259</v>
      </c>
      <c r="AU52">
        <v>1183017</v>
      </c>
      <c r="AV52">
        <v>3892073</v>
      </c>
      <c r="AW52">
        <v>382876</v>
      </c>
      <c r="AX52">
        <v>1165862</v>
      </c>
      <c r="AY52">
        <v>125202</v>
      </c>
      <c r="AZ52">
        <v>7122405</v>
      </c>
      <c r="BA52">
        <v>712480</v>
      </c>
      <c r="BB52">
        <v>9162068</v>
      </c>
      <c r="BC52">
        <v>130776</v>
      </c>
      <c r="BD52">
        <v>3168140</v>
      </c>
      <c r="BE52">
        <v>1662460</v>
      </c>
      <c r="BF52">
        <v>2199075</v>
      </c>
      <c r="BG52">
        <v>780972</v>
      </c>
      <c r="BH52">
        <v>379460</v>
      </c>
      <c r="BI52">
        <v>763432</v>
      </c>
      <c r="BJ52">
        <v>584636</v>
      </c>
      <c r="BK52">
        <v>66255658</v>
      </c>
      <c r="BL52">
        <v>0</v>
      </c>
      <c r="BM52">
        <v>1487104</v>
      </c>
      <c r="BN52">
        <v>6431587</v>
      </c>
      <c r="BO52">
        <v>1331556</v>
      </c>
      <c r="BP52">
        <v>12715080</v>
      </c>
      <c r="BQ52">
        <v>465749</v>
      </c>
      <c r="BR52">
        <v>3583856</v>
      </c>
      <c r="BS52">
        <v>7641254</v>
      </c>
      <c r="BT52">
        <v>346532</v>
      </c>
      <c r="BU52">
        <v>1090437</v>
      </c>
      <c r="BV52">
        <v>3337661</v>
      </c>
      <c r="BW52">
        <v>202839</v>
      </c>
      <c r="BX52">
        <v>412610</v>
      </c>
      <c r="BY52">
        <v>5386308</v>
      </c>
      <c r="BZ52">
        <v>347575</v>
      </c>
      <c r="CA52">
        <v>4128628</v>
      </c>
      <c r="CB52">
        <v>771796</v>
      </c>
      <c r="CC52">
        <v>1072039</v>
      </c>
      <c r="CD52">
        <v>2008408</v>
      </c>
      <c r="CE52">
        <v>1470023</v>
      </c>
      <c r="CF52">
        <v>1221318</v>
      </c>
      <c r="CG52">
        <v>4653198</v>
      </c>
      <c r="CH52">
        <v>1871788</v>
      </c>
      <c r="CI52">
        <v>653292</v>
      </c>
      <c r="CJ52">
        <v>1638131</v>
      </c>
      <c r="CK52">
        <v>1774096</v>
      </c>
      <c r="CL52">
        <v>621555</v>
      </c>
      <c r="CM52">
        <v>69953</v>
      </c>
      <c r="CN52">
        <v>40979</v>
      </c>
      <c r="CO52">
        <v>14266021</v>
      </c>
      <c r="CP52">
        <v>424930</v>
      </c>
      <c r="CQ52">
        <v>90319011</v>
      </c>
      <c r="CR52">
        <v>161751</v>
      </c>
      <c r="CS52">
        <v>8362</v>
      </c>
      <c r="CT52">
        <v>161045</v>
      </c>
      <c r="CU52">
        <v>1484537</v>
      </c>
      <c r="CV52">
        <v>994927</v>
      </c>
      <c r="CW52">
        <v>288550</v>
      </c>
      <c r="CX52">
        <v>634424</v>
      </c>
      <c r="CY52">
        <v>430256</v>
      </c>
    </row>
    <row r="53" spans="1:103" x14ac:dyDescent="0.3">
      <c r="A53" s="151">
        <v>349</v>
      </c>
      <c r="B53" t="s">
        <v>107</v>
      </c>
      <c r="D53">
        <v>0</v>
      </c>
      <c r="E53">
        <v>7675527</v>
      </c>
      <c r="F53">
        <v>0</v>
      </c>
      <c r="G53">
        <v>3658599</v>
      </c>
      <c r="H53">
        <v>0</v>
      </c>
      <c r="I53">
        <v>0</v>
      </c>
      <c r="J53">
        <v>40856761</v>
      </c>
      <c r="K53">
        <v>15625810</v>
      </c>
      <c r="L53">
        <v>22868283</v>
      </c>
      <c r="M53">
        <v>385506340</v>
      </c>
      <c r="N53">
        <v>0</v>
      </c>
      <c r="O53">
        <v>592509</v>
      </c>
      <c r="P53">
        <v>0</v>
      </c>
      <c r="Q53">
        <v>591350</v>
      </c>
      <c r="R53">
        <v>4417598</v>
      </c>
      <c r="S53">
        <v>2297741</v>
      </c>
      <c r="T53">
        <v>0</v>
      </c>
      <c r="U53">
        <v>0</v>
      </c>
      <c r="V53">
        <v>14354680</v>
      </c>
      <c r="W53">
        <v>0</v>
      </c>
      <c r="X53">
        <v>645411</v>
      </c>
      <c r="Y53">
        <v>1349572</v>
      </c>
      <c r="Z53">
        <v>0</v>
      </c>
      <c r="AA53">
        <v>20060466</v>
      </c>
      <c r="AB53">
        <v>15210172</v>
      </c>
      <c r="AC53">
        <v>2706568</v>
      </c>
      <c r="AD53">
        <v>22185472</v>
      </c>
      <c r="AE53">
        <v>48624630</v>
      </c>
      <c r="AF53">
        <v>6786194</v>
      </c>
      <c r="AG53">
        <v>14879501</v>
      </c>
      <c r="AH53">
        <v>17215017</v>
      </c>
      <c r="AI53">
        <v>16311962</v>
      </c>
      <c r="AJ53">
        <v>15916434</v>
      </c>
      <c r="AK53">
        <v>0</v>
      </c>
      <c r="AL53">
        <v>9503982</v>
      </c>
      <c r="AM53">
        <v>0</v>
      </c>
      <c r="AN53">
        <v>1077974</v>
      </c>
      <c r="AO53">
        <v>0</v>
      </c>
      <c r="AP53">
        <v>0</v>
      </c>
      <c r="AQ53">
        <v>18401834</v>
      </c>
      <c r="AR53">
        <v>0</v>
      </c>
      <c r="AS53">
        <v>20128765</v>
      </c>
      <c r="AT53">
        <v>62007777</v>
      </c>
      <c r="AU53">
        <v>0</v>
      </c>
      <c r="AV53">
        <v>4455252</v>
      </c>
      <c r="AW53">
        <v>8679474</v>
      </c>
      <c r="AX53">
        <v>25881800</v>
      </c>
      <c r="AY53">
        <v>2939806</v>
      </c>
      <c r="AZ53">
        <v>0</v>
      </c>
      <c r="BA53">
        <v>0</v>
      </c>
      <c r="BB53">
        <v>198622282</v>
      </c>
      <c r="BC53">
        <v>10710862</v>
      </c>
      <c r="BD53">
        <v>326749</v>
      </c>
      <c r="BE53">
        <v>0</v>
      </c>
      <c r="BF53">
        <v>41764534</v>
      </c>
      <c r="BG53">
        <v>0</v>
      </c>
      <c r="BH53">
        <v>0</v>
      </c>
      <c r="BI53">
        <v>15051912</v>
      </c>
      <c r="BJ53">
        <v>254843</v>
      </c>
      <c r="BK53">
        <v>0</v>
      </c>
      <c r="BL53">
        <v>0</v>
      </c>
      <c r="BM53">
        <v>9576923</v>
      </c>
      <c r="BN53">
        <v>48114220</v>
      </c>
      <c r="BO53">
        <v>19977244</v>
      </c>
      <c r="BP53">
        <v>0</v>
      </c>
      <c r="BQ53">
        <v>11614424</v>
      </c>
      <c r="BR53">
        <v>0</v>
      </c>
      <c r="BS53">
        <v>294358</v>
      </c>
      <c r="BT53">
        <v>3843015</v>
      </c>
      <c r="BU53">
        <v>11377223</v>
      </c>
      <c r="BV53">
        <v>89646584</v>
      </c>
      <c r="BW53">
        <v>2225895</v>
      </c>
      <c r="BX53">
        <v>0</v>
      </c>
      <c r="BY53">
        <v>0</v>
      </c>
      <c r="BZ53">
        <v>291215</v>
      </c>
      <c r="CA53">
        <v>0</v>
      </c>
      <c r="CB53">
        <v>12159455</v>
      </c>
      <c r="CC53">
        <v>15186827</v>
      </c>
      <c r="CD53">
        <v>6266196</v>
      </c>
      <c r="CE53">
        <v>7283</v>
      </c>
      <c r="CF53">
        <v>0</v>
      </c>
      <c r="CG53">
        <v>13200401</v>
      </c>
      <c r="CH53">
        <v>5844254</v>
      </c>
      <c r="CI53">
        <v>6940187</v>
      </c>
      <c r="CJ53">
        <v>10770</v>
      </c>
      <c r="CK53">
        <v>2683227</v>
      </c>
      <c r="CL53">
        <v>0</v>
      </c>
      <c r="CM53">
        <v>0</v>
      </c>
      <c r="CN53">
        <v>5221120</v>
      </c>
      <c r="CO53">
        <v>179462156</v>
      </c>
      <c r="CP53">
        <v>11698654</v>
      </c>
      <c r="CQ53">
        <v>0</v>
      </c>
      <c r="CR53">
        <v>13471063</v>
      </c>
      <c r="CS53">
        <v>5018231</v>
      </c>
      <c r="CT53">
        <v>0</v>
      </c>
      <c r="CU53">
        <v>2066688</v>
      </c>
      <c r="CV53">
        <v>0</v>
      </c>
      <c r="CW53">
        <v>9259952</v>
      </c>
      <c r="CX53">
        <v>3737329</v>
      </c>
      <c r="CY53">
        <v>0</v>
      </c>
    </row>
    <row r="54" spans="1:103" x14ac:dyDescent="0.3">
      <c r="A54" s="151">
        <v>350</v>
      </c>
      <c r="B54" t="s">
        <v>914</v>
      </c>
      <c r="D54">
        <v>0</v>
      </c>
      <c r="E54">
        <v>10297</v>
      </c>
      <c r="F54">
        <v>0</v>
      </c>
      <c r="G54">
        <v>122769</v>
      </c>
      <c r="H54">
        <v>0</v>
      </c>
      <c r="I54">
        <v>0</v>
      </c>
      <c r="J54">
        <v>107755</v>
      </c>
      <c r="K54">
        <v>6838</v>
      </c>
      <c r="L54">
        <v>29135</v>
      </c>
      <c r="M54">
        <v>1334289</v>
      </c>
      <c r="N54">
        <v>0</v>
      </c>
      <c r="O54">
        <v>40913</v>
      </c>
      <c r="P54">
        <v>0</v>
      </c>
      <c r="Q54">
        <v>104062</v>
      </c>
      <c r="R54">
        <v>40363</v>
      </c>
      <c r="S54">
        <v>16412</v>
      </c>
      <c r="T54">
        <v>0</v>
      </c>
      <c r="U54">
        <v>0</v>
      </c>
      <c r="V54">
        <v>458793</v>
      </c>
      <c r="W54">
        <v>0</v>
      </c>
      <c r="X54">
        <v>18307</v>
      </c>
      <c r="Y54">
        <v>654</v>
      </c>
      <c r="Z54">
        <v>0</v>
      </c>
      <c r="AA54">
        <v>0</v>
      </c>
      <c r="AB54">
        <v>101051</v>
      </c>
      <c r="AC54">
        <v>301659</v>
      </c>
      <c r="AD54">
        <v>1055186</v>
      </c>
      <c r="AE54">
        <v>474949</v>
      </c>
      <c r="AF54">
        <v>104765</v>
      </c>
      <c r="AG54">
        <v>14596</v>
      </c>
      <c r="AH54">
        <v>122982</v>
      </c>
      <c r="AI54">
        <v>1814462</v>
      </c>
      <c r="AJ54">
        <v>2600</v>
      </c>
      <c r="AK54">
        <v>0</v>
      </c>
      <c r="AL54">
        <v>26421</v>
      </c>
      <c r="AM54">
        <v>0</v>
      </c>
      <c r="AN54">
        <v>14774</v>
      </c>
      <c r="AO54">
        <v>0</v>
      </c>
      <c r="AP54">
        <v>0</v>
      </c>
      <c r="AQ54">
        <v>1142588</v>
      </c>
      <c r="AR54">
        <v>0</v>
      </c>
      <c r="AS54">
        <v>3588</v>
      </c>
      <c r="AT54">
        <v>143502</v>
      </c>
      <c r="AU54">
        <v>0</v>
      </c>
      <c r="AV54">
        <v>52773</v>
      </c>
      <c r="AW54">
        <v>41668</v>
      </c>
      <c r="AX54">
        <v>0</v>
      </c>
      <c r="AY54">
        <v>11983</v>
      </c>
      <c r="AZ54">
        <v>0</v>
      </c>
      <c r="BA54">
        <v>0</v>
      </c>
      <c r="BB54">
        <v>2936323</v>
      </c>
      <c r="BC54">
        <v>19246</v>
      </c>
      <c r="BD54">
        <v>0</v>
      </c>
      <c r="BE54">
        <v>0</v>
      </c>
      <c r="BF54">
        <v>333027</v>
      </c>
      <c r="BG54">
        <v>0</v>
      </c>
      <c r="BH54">
        <v>0</v>
      </c>
      <c r="BI54">
        <v>300464</v>
      </c>
      <c r="BJ54">
        <v>2319</v>
      </c>
      <c r="BK54">
        <v>0</v>
      </c>
      <c r="BL54">
        <v>0</v>
      </c>
      <c r="BM54">
        <v>74214</v>
      </c>
      <c r="BN54">
        <v>414569</v>
      </c>
      <c r="BO54">
        <v>17517</v>
      </c>
      <c r="BP54">
        <v>0</v>
      </c>
      <c r="BQ54">
        <v>2660</v>
      </c>
      <c r="BR54">
        <v>0</v>
      </c>
      <c r="BS54">
        <v>1601</v>
      </c>
      <c r="BT54">
        <v>130661</v>
      </c>
      <c r="BU54">
        <v>361482</v>
      </c>
      <c r="BV54">
        <v>15413</v>
      </c>
      <c r="BW54">
        <v>19423</v>
      </c>
      <c r="BX54">
        <v>0</v>
      </c>
      <c r="BY54">
        <v>0</v>
      </c>
      <c r="BZ54">
        <v>0</v>
      </c>
      <c r="CA54">
        <v>0</v>
      </c>
      <c r="CB54">
        <v>492069</v>
      </c>
      <c r="CC54">
        <v>186961</v>
      </c>
      <c r="CD54">
        <v>328556</v>
      </c>
      <c r="CE54">
        <v>3157</v>
      </c>
      <c r="CF54">
        <v>0</v>
      </c>
      <c r="CG54">
        <v>36460</v>
      </c>
      <c r="CH54">
        <v>76236</v>
      </c>
      <c r="CI54">
        <v>251818</v>
      </c>
      <c r="CJ54">
        <v>2917</v>
      </c>
      <c r="CK54">
        <v>6171</v>
      </c>
      <c r="CL54">
        <v>0</v>
      </c>
      <c r="CM54">
        <v>0</v>
      </c>
      <c r="CN54">
        <v>7067</v>
      </c>
      <c r="CO54">
        <v>3557629</v>
      </c>
      <c r="CP54">
        <v>445968</v>
      </c>
      <c r="CQ54">
        <v>0</v>
      </c>
      <c r="CR54">
        <v>78059</v>
      </c>
      <c r="CS54">
        <v>85876</v>
      </c>
      <c r="CT54">
        <v>0</v>
      </c>
      <c r="CU54">
        <v>408553</v>
      </c>
      <c r="CV54">
        <v>0</v>
      </c>
      <c r="CW54">
        <v>36716</v>
      </c>
      <c r="CX54">
        <v>0</v>
      </c>
      <c r="CY54">
        <v>0</v>
      </c>
    </row>
    <row r="55" spans="1:103" x14ac:dyDescent="0.3">
      <c r="A55" s="151">
        <v>351</v>
      </c>
      <c r="B55" t="s">
        <v>208</v>
      </c>
      <c r="D55">
        <v>0</v>
      </c>
      <c r="E55">
        <v>37107</v>
      </c>
      <c r="F55">
        <v>0</v>
      </c>
      <c r="G55">
        <v>0</v>
      </c>
      <c r="H55">
        <v>0</v>
      </c>
      <c r="I55">
        <v>0</v>
      </c>
      <c r="J55">
        <v>1403813</v>
      </c>
      <c r="K55">
        <v>432477</v>
      </c>
      <c r="L55">
        <v>486877</v>
      </c>
      <c r="M55">
        <v>5163052</v>
      </c>
      <c r="N55">
        <v>0</v>
      </c>
      <c r="O55">
        <v>0</v>
      </c>
      <c r="P55">
        <v>0</v>
      </c>
      <c r="Q55">
        <v>0</v>
      </c>
      <c r="R55">
        <v>149380</v>
      </c>
      <c r="S55">
        <v>54348</v>
      </c>
      <c r="T55">
        <v>0</v>
      </c>
      <c r="U55">
        <v>0</v>
      </c>
      <c r="V55">
        <v>504970</v>
      </c>
      <c r="W55">
        <v>0</v>
      </c>
      <c r="X55">
        <v>0</v>
      </c>
      <c r="Y55">
        <v>20964</v>
      </c>
      <c r="Z55">
        <v>0</v>
      </c>
      <c r="AA55">
        <v>698463</v>
      </c>
      <c r="AB55">
        <v>12431</v>
      </c>
      <c r="AC55">
        <v>71042</v>
      </c>
      <c r="AD55">
        <v>553377</v>
      </c>
      <c r="AE55">
        <v>5062151</v>
      </c>
      <c r="AF55">
        <v>308550</v>
      </c>
      <c r="AG55">
        <v>0</v>
      </c>
      <c r="AH55">
        <v>524079</v>
      </c>
      <c r="AI55">
        <v>404736</v>
      </c>
      <c r="AJ55">
        <v>509708</v>
      </c>
      <c r="AK55">
        <v>0</v>
      </c>
      <c r="AL55">
        <v>158028</v>
      </c>
      <c r="AM55">
        <v>0</v>
      </c>
      <c r="AN55">
        <v>0</v>
      </c>
      <c r="AO55">
        <v>0</v>
      </c>
      <c r="AP55">
        <v>0</v>
      </c>
      <c r="AQ55">
        <v>630834</v>
      </c>
      <c r="AR55">
        <v>0</v>
      </c>
      <c r="AS55">
        <v>565990</v>
      </c>
      <c r="AT55">
        <v>1522946</v>
      </c>
      <c r="AU55">
        <v>0</v>
      </c>
      <c r="AV55">
        <v>49215</v>
      </c>
      <c r="AW55">
        <v>162941</v>
      </c>
      <c r="AX55">
        <v>670668</v>
      </c>
      <c r="AY55">
        <v>85946</v>
      </c>
      <c r="AZ55">
        <v>0</v>
      </c>
      <c r="BA55">
        <v>0</v>
      </c>
      <c r="BB55">
        <v>5511328</v>
      </c>
      <c r="BC55">
        <v>19162</v>
      </c>
      <c r="BD55">
        <v>0</v>
      </c>
      <c r="BE55">
        <v>0</v>
      </c>
      <c r="BF55">
        <v>1228436</v>
      </c>
      <c r="BG55">
        <v>0</v>
      </c>
      <c r="BH55">
        <v>0</v>
      </c>
      <c r="BI55">
        <v>499434</v>
      </c>
      <c r="BJ55">
        <v>9108</v>
      </c>
      <c r="BK55">
        <v>0</v>
      </c>
      <c r="BL55">
        <v>0</v>
      </c>
      <c r="BM55">
        <v>224639</v>
      </c>
      <c r="BN55">
        <v>1282003</v>
      </c>
      <c r="BO55">
        <v>456933</v>
      </c>
      <c r="BP55">
        <v>0</v>
      </c>
      <c r="BQ55">
        <v>421220</v>
      </c>
      <c r="BR55">
        <v>0</v>
      </c>
      <c r="BS55">
        <v>0</v>
      </c>
      <c r="BT55">
        <v>8677</v>
      </c>
      <c r="BU55">
        <v>358720</v>
      </c>
      <c r="BV55">
        <v>2274473</v>
      </c>
      <c r="BW55">
        <v>27671</v>
      </c>
      <c r="BX55">
        <v>0</v>
      </c>
      <c r="BY55">
        <v>0</v>
      </c>
      <c r="BZ55">
        <v>0</v>
      </c>
      <c r="CA55">
        <v>0</v>
      </c>
      <c r="CB55">
        <v>301966</v>
      </c>
      <c r="CC55">
        <v>313820</v>
      </c>
      <c r="CD55">
        <v>160632</v>
      </c>
      <c r="CE55">
        <v>0</v>
      </c>
      <c r="CF55">
        <v>0</v>
      </c>
      <c r="CG55">
        <v>476153</v>
      </c>
      <c r="CH55">
        <v>216480</v>
      </c>
      <c r="CI55">
        <v>94438</v>
      </c>
      <c r="CJ55">
        <v>0</v>
      </c>
      <c r="CK55">
        <v>760652</v>
      </c>
      <c r="CL55">
        <v>0</v>
      </c>
      <c r="CM55">
        <v>0</v>
      </c>
      <c r="CN55">
        <v>127901</v>
      </c>
      <c r="CO55">
        <v>9945022</v>
      </c>
      <c r="CP55">
        <v>343001</v>
      </c>
      <c r="CQ55">
        <v>0</v>
      </c>
      <c r="CR55">
        <v>456205</v>
      </c>
      <c r="CS55">
        <v>146472</v>
      </c>
      <c r="CT55">
        <v>0</v>
      </c>
      <c r="CU55">
        <v>0</v>
      </c>
      <c r="CV55">
        <v>0</v>
      </c>
      <c r="CW55">
        <v>294134</v>
      </c>
      <c r="CX55">
        <v>0</v>
      </c>
      <c r="CY55">
        <v>0</v>
      </c>
    </row>
    <row r="56" spans="1:103" x14ac:dyDescent="0.3">
      <c r="A56" s="151">
        <v>352</v>
      </c>
      <c r="B56" t="s">
        <v>210</v>
      </c>
      <c r="D56">
        <v>0</v>
      </c>
      <c r="E56">
        <v>1398902</v>
      </c>
      <c r="F56">
        <v>0</v>
      </c>
      <c r="G56">
        <v>0</v>
      </c>
      <c r="H56">
        <v>0</v>
      </c>
      <c r="I56">
        <v>0</v>
      </c>
      <c r="J56">
        <v>0</v>
      </c>
      <c r="K56">
        <v>0</v>
      </c>
      <c r="L56">
        <v>25224</v>
      </c>
      <c r="M56">
        <v>338801</v>
      </c>
      <c r="N56">
        <v>0</v>
      </c>
      <c r="O56">
        <v>0</v>
      </c>
      <c r="P56">
        <v>0</v>
      </c>
      <c r="Q56">
        <v>0</v>
      </c>
      <c r="R56">
        <v>0</v>
      </c>
      <c r="S56">
        <v>420000</v>
      </c>
      <c r="T56">
        <v>0</v>
      </c>
      <c r="U56">
        <v>0</v>
      </c>
      <c r="V56">
        <v>13624</v>
      </c>
      <c r="W56">
        <v>0</v>
      </c>
      <c r="X56">
        <v>0</v>
      </c>
      <c r="Y56">
        <v>0</v>
      </c>
      <c r="Z56">
        <v>0</v>
      </c>
      <c r="AA56">
        <v>0</v>
      </c>
      <c r="AB56">
        <v>30431</v>
      </c>
      <c r="AC56">
        <v>0</v>
      </c>
      <c r="AD56">
        <v>3097103</v>
      </c>
      <c r="AE56">
        <v>0</v>
      </c>
      <c r="AF56">
        <v>918550</v>
      </c>
      <c r="AG56">
        <v>37000</v>
      </c>
      <c r="AH56">
        <v>0</v>
      </c>
      <c r="AI56">
        <v>0</v>
      </c>
      <c r="AJ56">
        <v>0</v>
      </c>
      <c r="AK56">
        <v>0</v>
      </c>
      <c r="AL56">
        <v>0</v>
      </c>
      <c r="AM56">
        <v>0</v>
      </c>
      <c r="AN56">
        <v>0</v>
      </c>
      <c r="AO56">
        <v>0</v>
      </c>
      <c r="AP56">
        <v>0</v>
      </c>
      <c r="AQ56">
        <v>0</v>
      </c>
      <c r="AR56">
        <v>0</v>
      </c>
      <c r="AS56">
        <v>58148</v>
      </c>
      <c r="AT56">
        <v>0</v>
      </c>
      <c r="AU56">
        <v>0</v>
      </c>
      <c r="AV56">
        <v>0</v>
      </c>
      <c r="AW56">
        <v>0</v>
      </c>
      <c r="AX56">
        <v>0</v>
      </c>
      <c r="AY56">
        <v>0</v>
      </c>
      <c r="AZ56">
        <v>0</v>
      </c>
      <c r="BA56">
        <v>0</v>
      </c>
      <c r="BB56">
        <v>2764924</v>
      </c>
      <c r="BC56">
        <v>0</v>
      </c>
      <c r="BD56">
        <v>0</v>
      </c>
      <c r="BE56">
        <v>0</v>
      </c>
      <c r="BF56">
        <v>0</v>
      </c>
      <c r="BG56">
        <v>0</v>
      </c>
      <c r="BH56">
        <v>0</v>
      </c>
      <c r="BI56">
        <v>0</v>
      </c>
      <c r="BJ56">
        <v>121812</v>
      </c>
      <c r="BK56">
        <v>0</v>
      </c>
      <c r="BL56">
        <v>0</v>
      </c>
      <c r="BM56">
        <v>0</v>
      </c>
      <c r="BN56">
        <v>34556</v>
      </c>
      <c r="BO56">
        <v>633195</v>
      </c>
      <c r="BP56">
        <v>0</v>
      </c>
      <c r="BQ56">
        <v>0</v>
      </c>
      <c r="BR56">
        <v>0</v>
      </c>
      <c r="BS56">
        <v>0</v>
      </c>
      <c r="BT56">
        <v>0</v>
      </c>
      <c r="BU56">
        <v>0</v>
      </c>
      <c r="BV56">
        <v>4862921</v>
      </c>
      <c r="BW56">
        <v>0</v>
      </c>
      <c r="BX56">
        <v>0</v>
      </c>
      <c r="BY56">
        <v>0</v>
      </c>
      <c r="BZ56">
        <v>145000</v>
      </c>
      <c r="CA56">
        <v>0</v>
      </c>
      <c r="CB56">
        <v>0</v>
      </c>
      <c r="CC56">
        <v>0</v>
      </c>
      <c r="CD56">
        <v>1225748</v>
      </c>
      <c r="CE56">
        <v>0</v>
      </c>
      <c r="CF56">
        <v>0</v>
      </c>
      <c r="CG56">
        <v>0</v>
      </c>
      <c r="CH56">
        <v>0</v>
      </c>
      <c r="CI56">
        <v>698001</v>
      </c>
      <c r="CJ56">
        <v>0</v>
      </c>
      <c r="CK56">
        <v>32583</v>
      </c>
      <c r="CL56">
        <v>0</v>
      </c>
      <c r="CM56">
        <v>0</v>
      </c>
      <c r="CN56">
        <v>0</v>
      </c>
      <c r="CO56">
        <v>0</v>
      </c>
      <c r="CP56">
        <v>19334</v>
      </c>
      <c r="CQ56">
        <v>0</v>
      </c>
      <c r="CR56">
        <v>3745</v>
      </c>
      <c r="CS56">
        <v>0</v>
      </c>
      <c r="CT56">
        <v>0</v>
      </c>
      <c r="CU56">
        <v>281366</v>
      </c>
      <c r="CV56">
        <v>0</v>
      </c>
      <c r="CW56">
        <v>0</v>
      </c>
      <c r="CX56">
        <v>0</v>
      </c>
      <c r="CY56">
        <v>50000</v>
      </c>
    </row>
    <row r="57" spans="1:103" x14ac:dyDescent="0.3">
      <c r="A57" s="151">
        <v>353</v>
      </c>
      <c r="B57" t="s">
        <v>211</v>
      </c>
      <c r="D57">
        <v>0</v>
      </c>
      <c r="E57">
        <v>616488</v>
      </c>
      <c r="F57">
        <v>0</v>
      </c>
      <c r="G57">
        <v>0</v>
      </c>
      <c r="H57">
        <v>0</v>
      </c>
      <c r="I57">
        <v>0</v>
      </c>
      <c r="J57">
        <v>0</v>
      </c>
      <c r="K57">
        <v>0</v>
      </c>
      <c r="L57">
        <v>0</v>
      </c>
      <c r="M57">
        <v>0</v>
      </c>
      <c r="N57">
        <v>0</v>
      </c>
      <c r="O57">
        <v>287415</v>
      </c>
      <c r="P57">
        <v>0</v>
      </c>
      <c r="Q57">
        <v>0</v>
      </c>
      <c r="R57">
        <v>0</v>
      </c>
      <c r="S57">
        <v>0</v>
      </c>
      <c r="T57">
        <v>0</v>
      </c>
      <c r="U57">
        <v>0</v>
      </c>
      <c r="V57">
        <v>0</v>
      </c>
      <c r="W57">
        <v>0</v>
      </c>
      <c r="X57">
        <v>0</v>
      </c>
      <c r="Y57">
        <v>1107811</v>
      </c>
      <c r="Z57">
        <v>0</v>
      </c>
      <c r="AA57">
        <v>0</v>
      </c>
      <c r="AB57">
        <v>160431</v>
      </c>
      <c r="AC57">
        <v>0</v>
      </c>
      <c r="AD57">
        <v>425000</v>
      </c>
      <c r="AE57">
        <v>0</v>
      </c>
      <c r="AF57">
        <v>211679</v>
      </c>
      <c r="AG57">
        <v>0</v>
      </c>
      <c r="AH57">
        <v>0</v>
      </c>
      <c r="AI57">
        <v>0</v>
      </c>
      <c r="AJ57">
        <v>0</v>
      </c>
      <c r="AK57">
        <v>0</v>
      </c>
      <c r="AL57">
        <v>117369</v>
      </c>
      <c r="AM57">
        <v>0</v>
      </c>
      <c r="AN57">
        <v>454432</v>
      </c>
      <c r="AO57">
        <v>0</v>
      </c>
      <c r="AP57">
        <v>0</v>
      </c>
      <c r="AQ57">
        <v>0</v>
      </c>
      <c r="AR57">
        <v>0</v>
      </c>
      <c r="AS57">
        <v>0</v>
      </c>
      <c r="AT57">
        <v>0</v>
      </c>
      <c r="AU57">
        <v>0</v>
      </c>
      <c r="AV57">
        <v>0</v>
      </c>
      <c r="AW57">
        <v>0</v>
      </c>
      <c r="AX57">
        <v>0</v>
      </c>
      <c r="AY57">
        <v>0</v>
      </c>
      <c r="AZ57">
        <v>0</v>
      </c>
      <c r="BA57">
        <v>0</v>
      </c>
      <c r="BB57">
        <v>2652687</v>
      </c>
      <c r="BC57">
        <v>100000</v>
      </c>
      <c r="BD57">
        <v>0</v>
      </c>
      <c r="BE57">
        <v>0</v>
      </c>
      <c r="BF57">
        <v>0</v>
      </c>
      <c r="BG57">
        <v>0</v>
      </c>
      <c r="BH57">
        <v>0</v>
      </c>
      <c r="BI57">
        <v>0</v>
      </c>
      <c r="BJ57">
        <v>0</v>
      </c>
      <c r="BK57">
        <v>0</v>
      </c>
      <c r="BL57">
        <v>0</v>
      </c>
      <c r="BM57">
        <v>0</v>
      </c>
      <c r="BN57">
        <v>34556</v>
      </c>
      <c r="BO57">
        <v>633195</v>
      </c>
      <c r="BP57">
        <v>0</v>
      </c>
      <c r="BQ57">
        <v>0</v>
      </c>
      <c r="BR57">
        <v>0</v>
      </c>
      <c r="BS57">
        <v>0</v>
      </c>
      <c r="BT57">
        <v>122000</v>
      </c>
      <c r="BU57">
        <v>0</v>
      </c>
      <c r="BV57">
        <v>3512487</v>
      </c>
      <c r="BW57">
        <v>0</v>
      </c>
      <c r="BX57">
        <v>0</v>
      </c>
      <c r="BY57">
        <v>0</v>
      </c>
      <c r="BZ57">
        <v>0</v>
      </c>
      <c r="CA57">
        <v>0</v>
      </c>
      <c r="CB57">
        <v>0</v>
      </c>
      <c r="CC57">
        <v>0</v>
      </c>
      <c r="CD57">
        <v>0</v>
      </c>
      <c r="CE57">
        <v>0</v>
      </c>
      <c r="CF57">
        <v>0</v>
      </c>
      <c r="CG57">
        <v>0</v>
      </c>
      <c r="CH57">
        <v>0</v>
      </c>
      <c r="CI57">
        <v>0</v>
      </c>
      <c r="CJ57">
        <v>65000</v>
      </c>
      <c r="CK57">
        <v>0</v>
      </c>
      <c r="CL57">
        <v>0</v>
      </c>
      <c r="CM57">
        <v>0</v>
      </c>
      <c r="CN57">
        <v>0</v>
      </c>
      <c r="CO57">
        <v>0</v>
      </c>
      <c r="CP57">
        <v>0</v>
      </c>
      <c r="CQ57">
        <v>0</v>
      </c>
      <c r="CR57">
        <v>0</v>
      </c>
      <c r="CS57">
        <v>0</v>
      </c>
      <c r="CT57">
        <v>0</v>
      </c>
      <c r="CU57">
        <v>608686</v>
      </c>
      <c r="CV57">
        <v>0</v>
      </c>
      <c r="CW57">
        <v>0</v>
      </c>
      <c r="CX57">
        <v>50761</v>
      </c>
      <c r="CY57">
        <v>0</v>
      </c>
    </row>
    <row r="58" spans="1:103" x14ac:dyDescent="0.3">
      <c r="A58" s="151">
        <v>368</v>
      </c>
      <c r="B58" t="s">
        <v>176</v>
      </c>
      <c r="D58">
        <v>140114</v>
      </c>
      <c r="E58">
        <v>89563</v>
      </c>
      <c r="F58">
        <v>175869</v>
      </c>
      <c r="G58">
        <v>0</v>
      </c>
      <c r="H58">
        <v>0</v>
      </c>
      <c r="I58">
        <v>0</v>
      </c>
      <c r="J58">
        <v>0</v>
      </c>
      <c r="K58">
        <v>0</v>
      </c>
      <c r="L58">
        <v>0</v>
      </c>
      <c r="M58">
        <v>0</v>
      </c>
      <c r="N58">
        <v>166674</v>
      </c>
      <c r="O58">
        <v>4595</v>
      </c>
      <c r="P58">
        <v>0</v>
      </c>
      <c r="Q58">
        <v>0</v>
      </c>
      <c r="R58">
        <v>0</v>
      </c>
      <c r="S58">
        <v>0</v>
      </c>
      <c r="T58">
        <v>0</v>
      </c>
      <c r="U58">
        <v>0</v>
      </c>
      <c r="V58">
        <v>909141</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613</v>
      </c>
      <c r="AY58">
        <v>0</v>
      </c>
      <c r="AZ58">
        <v>35487</v>
      </c>
      <c r="BA58">
        <v>0</v>
      </c>
      <c r="BB58">
        <v>0</v>
      </c>
      <c r="BC58">
        <v>0</v>
      </c>
      <c r="BD58">
        <v>0</v>
      </c>
      <c r="BE58">
        <v>0</v>
      </c>
      <c r="BF58">
        <v>0</v>
      </c>
      <c r="BG58">
        <v>195797</v>
      </c>
      <c r="BH58">
        <v>0</v>
      </c>
      <c r="BI58">
        <v>0</v>
      </c>
      <c r="BJ58">
        <v>0</v>
      </c>
      <c r="BK58">
        <v>0</v>
      </c>
      <c r="BL58">
        <v>0</v>
      </c>
      <c r="BM58">
        <v>0</v>
      </c>
      <c r="BN58">
        <v>0</v>
      </c>
      <c r="BO58">
        <v>0</v>
      </c>
      <c r="BP58">
        <v>0</v>
      </c>
      <c r="BQ58">
        <v>0</v>
      </c>
      <c r="BR58">
        <v>0</v>
      </c>
      <c r="BS58">
        <v>0</v>
      </c>
      <c r="BT58">
        <v>0</v>
      </c>
      <c r="BU58">
        <v>0</v>
      </c>
      <c r="BV58">
        <v>0</v>
      </c>
      <c r="BW58">
        <v>20013</v>
      </c>
      <c r="BX58">
        <v>0</v>
      </c>
      <c r="BY58">
        <v>487765</v>
      </c>
      <c r="BZ58">
        <v>0</v>
      </c>
      <c r="CA58">
        <v>150</v>
      </c>
      <c r="CB58">
        <v>0</v>
      </c>
      <c r="CC58">
        <v>0</v>
      </c>
      <c r="CD58">
        <v>0</v>
      </c>
      <c r="CE58">
        <v>0</v>
      </c>
      <c r="CF58">
        <v>0</v>
      </c>
      <c r="CG58">
        <v>0</v>
      </c>
      <c r="CH58">
        <v>0</v>
      </c>
      <c r="CI58">
        <v>0</v>
      </c>
      <c r="CJ58">
        <v>52432</v>
      </c>
      <c r="CK58">
        <v>2607386</v>
      </c>
      <c r="CL58">
        <v>0</v>
      </c>
      <c r="CM58">
        <v>0</v>
      </c>
      <c r="CN58">
        <v>0</v>
      </c>
      <c r="CO58">
        <v>511416</v>
      </c>
      <c r="CP58">
        <v>0</v>
      </c>
      <c r="CQ58">
        <v>0</v>
      </c>
      <c r="CR58">
        <v>0</v>
      </c>
      <c r="CS58">
        <v>0</v>
      </c>
      <c r="CT58">
        <v>0</v>
      </c>
      <c r="CU58">
        <v>0</v>
      </c>
      <c r="CV58">
        <v>0</v>
      </c>
      <c r="CW58">
        <v>47500</v>
      </c>
      <c r="CX58">
        <v>0</v>
      </c>
      <c r="CY58">
        <v>496824</v>
      </c>
    </row>
    <row r="59" spans="1:103" x14ac:dyDescent="0.3">
      <c r="A59" s="151">
        <v>369</v>
      </c>
      <c r="B59" t="s">
        <v>181</v>
      </c>
      <c r="D59">
        <v>22447398</v>
      </c>
      <c r="E59">
        <v>4546361</v>
      </c>
      <c r="F59">
        <v>2896762</v>
      </c>
      <c r="G59">
        <v>5236995</v>
      </c>
      <c r="H59">
        <v>5234673</v>
      </c>
      <c r="I59">
        <v>4008677</v>
      </c>
      <c r="J59">
        <v>11370592</v>
      </c>
      <c r="K59">
        <v>6896183</v>
      </c>
      <c r="L59">
        <v>8716545</v>
      </c>
      <c r="M59">
        <v>32483806</v>
      </c>
      <c r="N59">
        <v>45811324</v>
      </c>
      <c r="O59">
        <v>17848838</v>
      </c>
      <c r="P59">
        <v>24497656</v>
      </c>
      <c r="Q59">
        <v>13878477</v>
      </c>
      <c r="R59">
        <v>1112640</v>
      </c>
      <c r="S59">
        <v>37963867</v>
      </c>
      <c r="T59">
        <v>7859582</v>
      </c>
      <c r="U59">
        <v>34592695</v>
      </c>
      <c r="V59">
        <v>11429971</v>
      </c>
      <c r="W59">
        <v>7380748</v>
      </c>
      <c r="X59">
        <v>2274920</v>
      </c>
      <c r="Y59">
        <v>4824339</v>
      </c>
      <c r="Z59">
        <v>23127352</v>
      </c>
      <c r="AA59">
        <v>11730821</v>
      </c>
      <c r="AB59">
        <v>24854840</v>
      </c>
      <c r="AC59">
        <v>66206459</v>
      </c>
      <c r="AD59">
        <v>2934048</v>
      </c>
      <c r="AE59">
        <v>9965835</v>
      </c>
      <c r="AF59">
        <v>21765338</v>
      </c>
      <c r="AG59">
        <v>6670707</v>
      </c>
      <c r="AH59">
        <v>11525090</v>
      </c>
      <c r="AI59">
        <v>52913009</v>
      </c>
      <c r="AJ59">
        <v>16057983</v>
      </c>
      <c r="AK59">
        <v>42166283</v>
      </c>
      <c r="AL59">
        <v>11922966</v>
      </c>
      <c r="AM59">
        <v>33685090</v>
      </c>
      <c r="AN59">
        <v>2005167</v>
      </c>
      <c r="AO59">
        <v>4267868</v>
      </c>
      <c r="AP59">
        <v>9743286</v>
      </c>
      <c r="AQ59">
        <v>3748029</v>
      </c>
      <c r="AR59">
        <v>67581803</v>
      </c>
      <c r="AS59">
        <v>15151456</v>
      </c>
      <c r="AT59">
        <v>22488280</v>
      </c>
      <c r="AU59">
        <v>15317674</v>
      </c>
      <c r="AV59">
        <v>16440704</v>
      </c>
      <c r="AW59">
        <v>3955493</v>
      </c>
      <c r="AX59">
        <v>10848366</v>
      </c>
      <c r="AY59">
        <v>5917126</v>
      </c>
      <c r="AZ59">
        <v>14817952</v>
      </c>
      <c r="BA59">
        <v>8149263</v>
      </c>
      <c r="BB59">
        <v>31718905</v>
      </c>
      <c r="BC59">
        <v>6386215</v>
      </c>
      <c r="BD59">
        <v>9385563</v>
      </c>
      <c r="BE59">
        <v>13760483</v>
      </c>
      <c r="BF59">
        <v>12008225</v>
      </c>
      <c r="BG59">
        <v>9128219</v>
      </c>
      <c r="BH59">
        <v>6563613</v>
      </c>
      <c r="BI59">
        <v>6500272</v>
      </c>
      <c r="BJ59">
        <v>7150238</v>
      </c>
      <c r="BK59">
        <v>130649047</v>
      </c>
      <c r="BL59">
        <v>3085783</v>
      </c>
      <c r="BM59">
        <v>5089912</v>
      </c>
      <c r="BN59">
        <v>13267049</v>
      </c>
      <c r="BO59">
        <v>15358808</v>
      </c>
      <c r="BP59">
        <v>52078166</v>
      </c>
      <c r="BQ59">
        <v>7118260</v>
      </c>
      <c r="BR59">
        <v>40141348</v>
      </c>
      <c r="BS59">
        <v>20472870</v>
      </c>
      <c r="BT59">
        <v>7204209</v>
      </c>
      <c r="BU59">
        <v>5800973</v>
      </c>
      <c r="BV59">
        <v>22058991</v>
      </c>
      <c r="BW59">
        <v>2101774</v>
      </c>
      <c r="BX59">
        <v>9745471</v>
      </c>
      <c r="BY59">
        <v>26083676</v>
      </c>
      <c r="BZ59">
        <v>3226026</v>
      </c>
      <c r="CA59">
        <v>16970178</v>
      </c>
      <c r="CB59">
        <v>13112367</v>
      </c>
      <c r="CC59">
        <v>31801603</v>
      </c>
      <c r="CD59">
        <v>13651119</v>
      </c>
      <c r="CE59">
        <v>24038562</v>
      </c>
      <c r="CF59">
        <v>16258899</v>
      </c>
      <c r="CG59">
        <v>11141428</v>
      </c>
      <c r="CH59">
        <v>8085519</v>
      </c>
      <c r="CI59">
        <v>9819496</v>
      </c>
      <c r="CJ59">
        <v>8765370</v>
      </c>
      <c r="CK59">
        <v>12348469</v>
      </c>
      <c r="CL59">
        <v>5922897</v>
      </c>
      <c r="CM59">
        <v>6344548</v>
      </c>
      <c r="CN59">
        <v>2439337</v>
      </c>
      <c r="CO59">
        <v>36243059</v>
      </c>
      <c r="CP59">
        <v>8605527</v>
      </c>
      <c r="CQ59">
        <v>81695115</v>
      </c>
      <c r="CR59">
        <v>4685669</v>
      </c>
      <c r="CS59">
        <v>3445361</v>
      </c>
      <c r="CT59">
        <v>11023039</v>
      </c>
      <c r="CU59">
        <v>23937466</v>
      </c>
      <c r="CV59">
        <v>11643663</v>
      </c>
      <c r="CW59">
        <v>17194725</v>
      </c>
      <c r="CX59">
        <v>5043581</v>
      </c>
      <c r="CY59">
        <v>3889972</v>
      </c>
    </row>
    <row r="60" spans="1:103" x14ac:dyDescent="0.3">
      <c r="A60" s="151">
        <v>370</v>
      </c>
      <c r="B60" t="s">
        <v>183</v>
      </c>
      <c r="D60">
        <v>10292392</v>
      </c>
      <c r="E60">
        <v>1229529</v>
      </c>
      <c r="F60">
        <v>1270483</v>
      </c>
      <c r="G60">
        <v>777445</v>
      </c>
      <c r="H60">
        <v>898741</v>
      </c>
      <c r="I60">
        <v>1029786</v>
      </c>
      <c r="J60">
        <v>2510257</v>
      </c>
      <c r="K60">
        <v>3118557</v>
      </c>
      <c r="L60">
        <v>2816477</v>
      </c>
      <c r="M60">
        <v>18598331</v>
      </c>
      <c r="N60">
        <v>20791741</v>
      </c>
      <c r="O60">
        <v>8398208</v>
      </c>
      <c r="P60">
        <v>50649176</v>
      </c>
      <c r="Q60">
        <v>3581837</v>
      </c>
      <c r="R60">
        <v>597224</v>
      </c>
      <c r="S60">
        <v>5644494</v>
      </c>
      <c r="T60">
        <v>1376699</v>
      </c>
      <c r="U60">
        <v>19248552</v>
      </c>
      <c r="V60">
        <v>14930141</v>
      </c>
      <c r="W60">
        <v>1982543</v>
      </c>
      <c r="X60">
        <v>0</v>
      </c>
      <c r="Y60">
        <v>1923083</v>
      </c>
      <c r="Z60">
        <v>177839</v>
      </c>
      <c r="AA60">
        <v>716031</v>
      </c>
      <c r="AB60">
        <v>2200266</v>
      </c>
      <c r="AC60">
        <v>13558353</v>
      </c>
      <c r="AD60">
        <v>1864185</v>
      </c>
      <c r="AE60">
        <v>15748620</v>
      </c>
      <c r="AF60">
        <v>12120425</v>
      </c>
      <c r="AG60">
        <v>8716804</v>
      </c>
      <c r="AH60">
        <v>0</v>
      </c>
      <c r="AI60">
        <v>0</v>
      </c>
      <c r="AJ60">
        <v>4543211</v>
      </c>
      <c r="AK60">
        <v>0</v>
      </c>
      <c r="AL60">
        <v>8677269</v>
      </c>
      <c r="AM60">
        <v>13506095</v>
      </c>
      <c r="AN60">
        <v>1323876</v>
      </c>
      <c r="AO60">
        <v>734384</v>
      </c>
      <c r="AP60">
        <v>11224994</v>
      </c>
      <c r="AQ60">
        <v>586730</v>
      </c>
      <c r="AR60">
        <v>93079936</v>
      </c>
      <c r="AS60">
        <v>3427049</v>
      </c>
      <c r="AT60">
        <v>18328519</v>
      </c>
      <c r="AU60">
        <v>5814523</v>
      </c>
      <c r="AV60">
        <v>16735914</v>
      </c>
      <c r="AW60">
        <v>1330440</v>
      </c>
      <c r="AX60">
        <v>3723591</v>
      </c>
      <c r="AY60">
        <v>505023</v>
      </c>
      <c r="AZ60">
        <v>31730166</v>
      </c>
      <c r="BA60">
        <v>4737735</v>
      </c>
      <c r="BB60">
        <v>37631285</v>
      </c>
      <c r="BC60">
        <v>2958707</v>
      </c>
      <c r="BD60">
        <v>10998249</v>
      </c>
      <c r="BE60">
        <v>6602500</v>
      </c>
      <c r="BF60">
        <v>12786098</v>
      </c>
      <c r="BG60">
        <v>0</v>
      </c>
      <c r="BH60">
        <v>1349827</v>
      </c>
      <c r="BI60">
        <v>763432</v>
      </c>
      <c r="BJ60">
        <v>1530474</v>
      </c>
      <c r="BK60">
        <v>0</v>
      </c>
      <c r="BL60">
        <v>248767</v>
      </c>
      <c r="BM60">
        <v>2173601</v>
      </c>
      <c r="BN60">
        <v>16491572</v>
      </c>
      <c r="BO60">
        <v>6307286</v>
      </c>
      <c r="BP60">
        <v>0</v>
      </c>
      <c r="BQ60">
        <v>364750</v>
      </c>
      <c r="BR60">
        <v>12790246</v>
      </c>
      <c r="BS60">
        <v>30906857</v>
      </c>
      <c r="BT60">
        <v>2131360</v>
      </c>
      <c r="BU60">
        <v>6481173</v>
      </c>
      <c r="BV60">
        <v>2001011</v>
      </c>
      <c r="BW60">
        <v>1279700</v>
      </c>
      <c r="BX60">
        <v>2006227</v>
      </c>
      <c r="BY60">
        <v>1106054</v>
      </c>
      <c r="BZ60">
        <v>1556051</v>
      </c>
      <c r="CA60">
        <v>12721082</v>
      </c>
      <c r="CB60">
        <v>4164988</v>
      </c>
      <c r="CC60">
        <v>4035554</v>
      </c>
      <c r="CD60">
        <v>0</v>
      </c>
      <c r="CE60">
        <v>14782744</v>
      </c>
      <c r="CF60">
        <v>861296</v>
      </c>
      <c r="CG60">
        <v>8492126</v>
      </c>
      <c r="CH60">
        <v>3146266</v>
      </c>
      <c r="CI60">
        <v>4302004</v>
      </c>
      <c r="CJ60">
        <v>11217209</v>
      </c>
      <c r="CK60">
        <v>6110224</v>
      </c>
      <c r="CL60">
        <v>2198459</v>
      </c>
      <c r="CM60">
        <v>495749</v>
      </c>
      <c r="CN60">
        <v>74123</v>
      </c>
      <c r="CO60">
        <v>38995665</v>
      </c>
      <c r="CP60">
        <v>2155401</v>
      </c>
      <c r="CQ60">
        <v>0</v>
      </c>
      <c r="CR60">
        <v>1020522</v>
      </c>
      <c r="CS60">
        <v>54353</v>
      </c>
      <c r="CT60">
        <v>7042730</v>
      </c>
      <c r="CU60">
        <v>6044704</v>
      </c>
      <c r="CV60">
        <v>4443872</v>
      </c>
      <c r="CW60">
        <v>3127666</v>
      </c>
      <c r="CX60">
        <v>4297938</v>
      </c>
      <c r="CY60">
        <v>1504577</v>
      </c>
    </row>
    <row r="61" spans="1:103" x14ac:dyDescent="0.3">
      <c r="A61" s="151">
        <v>371</v>
      </c>
      <c r="B61" t="s">
        <v>233</v>
      </c>
      <c r="D61">
        <v>0</v>
      </c>
      <c r="E61">
        <v>0</v>
      </c>
      <c r="F61">
        <v>0</v>
      </c>
      <c r="G61">
        <v>0</v>
      </c>
      <c r="H61">
        <v>0</v>
      </c>
      <c r="I61">
        <v>0</v>
      </c>
      <c r="J61">
        <v>0</v>
      </c>
      <c r="K61">
        <v>0</v>
      </c>
      <c r="L61">
        <v>0</v>
      </c>
      <c r="M61">
        <v>0</v>
      </c>
      <c r="N61">
        <v>0</v>
      </c>
      <c r="O61">
        <v>0</v>
      </c>
      <c r="P61">
        <v>0</v>
      </c>
      <c r="Q61">
        <v>0</v>
      </c>
      <c r="R61">
        <v>0</v>
      </c>
      <c r="S61">
        <v>0</v>
      </c>
      <c r="T61">
        <v>0</v>
      </c>
      <c r="U61">
        <v>0</v>
      </c>
      <c r="V61">
        <v>0</v>
      </c>
      <c r="W61">
        <v>0</v>
      </c>
      <c r="X61">
        <v>1560403</v>
      </c>
      <c r="Y61">
        <v>0</v>
      </c>
      <c r="Z61">
        <v>2658706</v>
      </c>
      <c r="AA61">
        <v>788433</v>
      </c>
      <c r="AB61">
        <v>4485078</v>
      </c>
      <c r="AC61">
        <v>0</v>
      </c>
      <c r="AD61">
        <v>0</v>
      </c>
      <c r="AE61">
        <v>0</v>
      </c>
      <c r="AF61">
        <v>0</v>
      </c>
      <c r="AG61">
        <v>0</v>
      </c>
      <c r="AH61">
        <v>2231648</v>
      </c>
      <c r="AI61">
        <v>61712796</v>
      </c>
      <c r="AJ61">
        <v>0</v>
      </c>
      <c r="AK61">
        <v>0</v>
      </c>
      <c r="AL61">
        <v>0</v>
      </c>
      <c r="AM61">
        <v>23212554</v>
      </c>
      <c r="AN61">
        <v>0</v>
      </c>
      <c r="AO61">
        <v>0</v>
      </c>
      <c r="AP61">
        <v>0</v>
      </c>
      <c r="AQ61">
        <v>0</v>
      </c>
      <c r="AR61">
        <v>0</v>
      </c>
      <c r="AS61">
        <v>0</v>
      </c>
      <c r="AT61">
        <v>0</v>
      </c>
      <c r="AU61">
        <v>0</v>
      </c>
      <c r="AV61">
        <v>640629</v>
      </c>
      <c r="AW61">
        <v>0</v>
      </c>
      <c r="AX61">
        <v>0</v>
      </c>
      <c r="AY61">
        <v>0</v>
      </c>
      <c r="AZ61">
        <v>0</v>
      </c>
      <c r="BA61">
        <v>0</v>
      </c>
      <c r="BB61">
        <v>0</v>
      </c>
      <c r="BC61">
        <v>0</v>
      </c>
      <c r="BD61">
        <v>0</v>
      </c>
      <c r="BE61">
        <v>0</v>
      </c>
      <c r="BF61">
        <v>0</v>
      </c>
      <c r="BG61">
        <v>1266351</v>
      </c>
      <c r="BH61">
        <v>0</v>
      </c>
      <c r="BI61">
        <v>937301</v>
      </c>
      <c r="BJ61">
        <v>0</v>
      </c>
      <c r="BK61">
        <v>0</v>
      </c>
      <c r="BL61">
        <v>0</v>
      </c>
      <c r="BM61">
        <v>0</v>
      </c>
      <c r="BN61">
        <v>0</v>
      </c>
      <c r="BO61">
        <v>0</v>
      </c>
      <c r="BP61">
        <v>14192753</v>
      </c>
      <c r="BQ61">
        <v>1224372</v>
      </c>
      <c r="BR61">
        <v>0</v>
      </c>
      <c r="BS61">
        <v>0</v>
      </c>
      <c r="BT61">
        <v>0</v>
      </c>
      <c r="BU61">
        <v>0</v>
      </c>
      <c r="BV61">
        <v>0</v>
      </c>
      <c r="BW61">
        <v>0</v>
      </c>
      <c r="BX61">
        <v>0</v>
      </c>
      <c r="BY61">
        <v>6442670</v>
      </c>
      <c r="BZ61">
        <v>95706</v>
      </c>
      <c r="CA61">
        <v>0</v>
      </c>
      <c r="CB61">
        <v>0</v>
      </c>
      <c r="CC61">
        <v>0</v>
      </c>
      <c r="CD61">
        <v>479858</v>
      </c>
      <c r="CE61">
        <v>0</v>
      </c>
      <c r="CF61">
        <v>81700</v>
      </c>
      <c r="CG61">
        <v>0</v>
      </c>
      <c r="CH61">
        <v>0</v>
      </c>
      <c r="CI61">
        <v>0</v>
      </c>
      <c r="CJ61">
        <v>0</v>
      </c>
      <c r="CK61">
        <v>0</v>
      </c>
      <c r="CL61">
        <v>0</v>
      </c>
      <c r="CM61">
        <v>0</v>
      </c>
      <c r="CN61">
        <v>0</v>
      </c>
      <c r="CO61">
        <v>0</v>
      </c>
      <c r="CP61">
        <v>291059</v>
      </c>
      <c r="CQ61">
        <v>297629000</v>
      </c>
      <c r="CR61">
        <v>0</v>
      </c>
      <c r="CS61">
        <v>0</v>
      </c>
      <c r="CT61">
        <v>0</v>
      </c>
      <c r="CU61">
        <v>0</v>
      </c>
      <c r="CV61">
        <v>0</v>
      </c>
      <c r="CW61">
        <v>0</v>
      </c>
      <c r="CX61">
        <v>0</v>
      </c>
      <c r="CY61">
        <v>0</v>
      </c>
    </row>
    <row r="62" spans="1:103" x14ac:dyDescent="0.3">
      <c r="A62" s="151">
        <v>373</v>
      </c>
      <c r="B62" t="s">
        <v>289</v>
      </c>
      <c r="D62">
        <v>41990177</v>
      </c>
      <c r="E62">
        <v>17008768</v>
      </c>
      <c r="F62">
        <v>15675754</v>
      </c>
      <c r="G62">
        <v>15023827</v>
      </c>
      <c r="H62">
        <v>26333063</v>
      </c>
      <c r="I62">
        <v>16266122</v>
      </c>
      <c r="J62">
        <v>14219487</v>
      </c>
      <c r="K62">
        <v>11611061</v>
      </c>
      <c r="L62">
        <v>20187991</v>
      </c>
      <c r="M62">
        <v>106620485</v>
      </c>
      <c r="N62">
        <v>156164212</v>
      </c>
      <c r="O62">
        <v>38241181</v>
      </c>
      <c r="P62">
        <v>94719931</v>
      </c>
      <c r="Q62">
        <v>32707894</v>
      </c>
      <c r="R62">
        <v>9180283</v>
      </c>
      <c r="S62">
        <v>40925516</v>
      </c>
      <c r="T62">
        <v>19174224</v>
      </c>
      <c r="U62">
        <v>77035776</v>
      </c>
      <c r="V62">
        <v>29662371</v>
      </c>
      <c r="W62">
        <v>26985814</v>
      </c>
      <c r="X62">
        <v>26404898</v>
      </c>
      <c r="Y62">
        <v>21003227</v>
      </c>
      <c r="Z62">
        <v>54835792</v>
      </c>
      <c r="AA62">
        <v>28904720</v>
      </c>
      <c r="AB62">
        <v>58296747</v>
      </c>
      <c r="AC62">
        <v>153605655</v>
      </c>
      <c r="AD62">
        <v>76420106</v>
      </c>
      <c r="AE62">
        <v>84431891</v>
      </c>
      <c r="AF62">
        <v>45908738</v>
      </c>
      <c r="AG62">
        <v>21501556</v>
      </c>
      <c r="AH62">
        <v>23543845</v>
      </c>
      <c r="AI62">
        <v>180741539</v>
      </c>
      <c r="AJ62">
        <v>26906431</v>
      </c>
      <c r="AK62">
        <v>184444681</v>
      </c>
      <c r="AL62">
        <v>34774070</v>
      </c>
      <c r="AM62">
        <v>109492221</v>
      </c>
      <c r="AN62">
        <v>4806452</v>
      </c>
      <c r="AO62">
        <v>10052397</v>
      </c>
      <c r="AP62">
        <v>22165620</v>
      </c>
      <c r="AQ62">
        <v>9750904</v>
      </c>
      <c r="AR62">
        <v>183765607</v>
      </c>
      <c r="AS62">
        <v>28338369</v>
      </c>
      <c r="AT62">
        <v>56555938</v>
      </c>
      <c r="AU62">
        <v>55099363</v>
      </c>
      <c r="AV62">
        <v>61027920</v>
      </c>
      <c r="AW62">
        <v>9939641</v>
      </c>
      <c r="AX62">
        <v>13478897</v>
      </c>
      <c r="AY62">
        <v>12816097</v>
      </c>
      <c r="AZ62">
        <v>162103038</v>
      </c>
      <c r="BA62">
        <v>33671972</v>
      </c>
      <c r="BB62">
        <v>63544237</v>
      </c>
      <c r="BC62">
        <v>5693826</v>
      </c>
      <c r="BD62">
        <v>31080018</v>
      </c>
      <c r="BE62">
        <v>34606547</v>
      </c>
      <c r="BF62">
        <v>38323863</v>
      </c>
      <c r="BG62">
        <v>32327296</v>
      </c>
      <c r="BH62">
        <v>10645824</v>
      </c>
      <c r="BI62">
        <v>16590107</v>
      </c>
      <c r="BJ62">
        <v>23423165</v>
      </c>
      <c r="BK62">
        <v>554670001</v>
      </c>
      <c r="BL62">
        <v>6705612</v>
      </c>
      <c r="BM62">
        <v>21059777</v>
      </c>
      <c r="BN62">
        <v>64521864</v>
      </c>
      <c r="BO62">
        <v>46583008</v>
      </c>
      <c r="BP62">
        <v>153548701</v>
      </c>
      <c r="BQ62">
        <v>12216227</v>
      </c>
      <c r="BR62">
        <v>81657961</v>
      </c>
      <c r="BS62">
        <v>73756773</v>
      </c>
      <c r="BT62">
        <v>7715275</v>
      </c>
      <c r="BU62">
        <v>42825536</v>
      </c>
      <c r="BV62">
        <v>24514845</v>
      </c>
      <c r="BW62">
        <v>6575787</v>
      </c>
      <c r="BX62">
        <v>153605655</v>
      </c>
      <c r="BY62">
        <v>73353622</v>
      </c>
      <c r="BZ62">
        <v>15363830</v>
      </c>
      <c r="CA62">
        <v>42040309</v>
      </c>
      <c r="CB62">
        <v>30968751</v>
      </c>
      <c r="CC62">
        <v>35274861</v>
      </c>
      <c r="CD62">
        <v>55152436</v>
      </c>
      <c r="CE62">
        <v>74457348</v>
      </c>
      <c r="CF62">
        <v>40773527</v>
      </c>
      <c r="CG62">
        <v>62955913</v>
      </c>
      <c r="CH62">
        <v>13753222</v>
      </c>
      <c r="CI62">
        <v>26693305</v>
      </c>
      <c r="CJ62">
        <v>30848842</v>
      </c>
      <c r="CK62">
        <v>32116700</v>
      </c>
      <c r="CL62">
        <v>15491444</v>
      </c>
      <c r="CM62">
        <v>26709278</v>
      </c>
      <c r="CN62">
        <v>3356711</v>
      </c>
      <c r="CO62">
        <v>86442558</v>
      </c>
      <c r="CP62">
        <v>21163807</v>
      </c>
      <c r="CQ62">
        <v>343471435</v>
      </c>
      <c r="CR62">
        <v>16628513</v>
      </c>
      <c r="CS62">
        <v>7872308</v>
      </c>
      <c r="CT62">
        <v>40906848</v>
      </c>
      <c r="CU62">
        <v>61429496</v>
      </c>
      <c r="CV62">
        <v>22108450</v>
      </c>
      <c r="CW62">
        <v>31523809</v>
      </c>
      <c r="CX62">
        <v>19232509</v>
      </c>
      <c r="CY62">
        <v>10735367</v>
      </c>
    </row>
    <row r="63" spans="1:103" x14ac:dyDescent="0.3">
      <c r="A63" s="151">
        <v>375</v>
      </c>
      <c r="B63" t="s">
        <v>198</v>
      </c>
      <c r="D63">
        <v>0</v>
      </c>
      <c r="E63">
        <v>2655048</v>
      </c>
      <c r="F63">
        <v>0</v>
      </c>
      <c r="G63">
        <v>9894168</v>
      </c>
      <c r="H63">
        <v>0</v>
      </c>
      <c r="I63">
        <v>0</v>
      </c>
      <c r="J63">
        <v>8328572</v>
      </c>
      <c r="K63">
        <v>-85431</v>
      </c>
      <c r="L63">
        <v>1170681</v>
      </c>
      <c r="M63">
        <v>53574925</v>
      </c>
      <c r="N63">
        <v>0</v>
      </c>
      <c r="O63">
        <v>549760</v>
      </c>
      <c r="P63">
        <v>0</v>
      </c>
      <c r="Q63">
        <v>7240379</v>
      </c>
      <c r="R63">
        <v>2014464</v>
      </c>
      <c r="S63">
        <v>1093955</v>
      </c>
      <c r="T63">
        <v>0</v>
      </c>
      <c r="U63">
        <v>0</v>
      </c>
      <c r="V63">
        <v>26901103</v>
      </c>
      <c r="W63">
        <v>0</v>
      </c>
      <c r="X63">
        <v>2235638</v>
      </c>
      <c r="Y63">
        <v>249590</v>
      </c>
      <c r="Z63">
        <v>0</v>
      </c>
      <c r="AA63">
        <v>5531981</v>
      </c>
      <c r="AB63">
        <v>26448945</v>
      </c>
      <c r="AC63">
        <v>543512</v>
      </c>
      <c r="AD63">
        <v>17645507</v>
      </c>
      <c r="AE63">
        <v>-2129009</v>
      </c>
      <c r="AF63">
        <v>1141273</v>
      </c>
      <c r="AG63">
        <v>12610876</v>
      </c>
      <c r="AH63">
        <v>8755053</v>
      </c>
      <c r="AI63">
        <v>39353018</v>
      </c>
      <c r="AJ63">
        <v>349816</v>
      </c>
      <c r="AK63">
        <v>0</v>
      </c>
      <c r="AL63">
        <v>8828147</v>
      </c>
      <c r="AM63">
        <v>0</v>
      </c>
      <c r="AN63">
        <v>1442464</v>
      </c>
      <c r="AO63">
        <v>0</v>
      </c>
      <c r="AP63">
        <v>0</v>
      </c>
      <c r="AQ63">
        <v>1376714</v>
      </c>
      <c r="AR63">
        <v>0</v>
      </c>
      <c r="AS63">
        <v>4345375</v>
      </c>
      <c r="AT63">
        <v>59522064</v>
      </c>
      <c r="AU63">
        <v>0</v>
      </c>
      <c r="AV63">
        <v>2542169</v>
      </c>
      <c r="AW63">
        <v>2631001</v>
      </c>
      <c r="AX63">
        <v>9820286</v>
      </c>
      <c r="AY63">
        <v>460633</v>
      </c>
      <c r="AZ63">
        <v>0</v>
      </c>
      <c r="BA63">
        <v>0</v>
      </c>
      <c r="BB63">
        <v>127034478</v>
      </c>
      <c r="BC63">
        <v>2700189</v>
      </c>
      <c r="BD63">
        <v>-326749</v>
      </c>
      <c r="BE63">
        <v>0</v>
      </c>
      <c r="BF63">
        <v>24824041</v>
      </c>
      <c r="BG63">
        <v>0</v>
      </c>
      <c r="BH63">
        <v>0</v>
      </c>
      <c r="BI63">
        <v>-1805411</v>
      </c>
      <c r="BJ63">
        <v>126932</v>
      </c>
      <c r="BK63">
        <v>0</v>
      </c>
      <c r="BL63">
        <v>0</v>
      </c>
      <c r="BM63">
        <v>7870875</v>
      </c>
      <c r="BN63">
        <v>13273993</v>
      </c>
      <c r="BO63">
        <v>353490</v>
      </c>
      <c r="BP63">
        <v>0</v>
      </c>
      <c r="BQ63">
        <v>66610</v>
      </c>
      <c r="BR63">
        <v>0</v>
      </c>
      <c r="BS63">
        <v>-196891</v>
      </c>
      <c r="BT63">
        <v>4030723</v>
      </c>
      <c r="BU63">
        <v>11989996</v>
      </c>
      <c r="BV63">
        <v>10831860</v>
      </c>
      <c r="BW63">
        <v>1190680</v>
      </c>
      <c r="BX63">
        <v>0</v>
      </c>
      <c r="BY63">
        <v>0</v>
      </c>
      <c r="BZ63">
        <v>262033</v>
      </c>
      <c r="CA63">
        <v>0</v>
      </c>
      <c r="CB63">
        <v>9472197</v>
      </c>
      <c r="CC63">
        <v>4004674</v>
      </c>
      <c r="CD63">
        <v>2014907</v>
      </c>
      <c r="CE63">
        <v>178080</v>
      </c>
      <c r="CF63">
        <v>0</v>
      </c>
      <c r="CG63">
        <v>2549165</v>
      </c>
      <c r="CH63">
        <v>1431385</v>
      </c>
      <c r="CI63">
        <v>1151398</v>
      </c>
      <c r="CJ63">
        <v>535858</v>
      </c>
      <c r="CK63">
        <v>547313</v>
      </c>
      <c r="CL63">
        <v>0</v>
      </c>
      <c r="CM63">
        <v>0</v>
      </c>
      <c r="CN63">
        <v>739132</v>
      </c>
      <c r="CO63">
        <v>143008000</v>
      </c>
      <c r="CP63">
        <v>1339890</v>
      </c>
      <c r="CQ63">
        <v>0</v>
      </c>
      <c r="CR63">
        <v>5928883</v>
      </c>
      <c r="CS63">
        <v>459903</v>
      </c>
      <c r="CT63">
        <v>0</v>
      </c>
      <c r="CU63">
        <v>253262</v>
      </c>
      <c r="CV63">
        <v>0</v>
      </c>
      <c r="CW63">
        <v>2872237</v>
      </c>
      <c r="CX63">
        <v>883315</v>
      </c>
      <c r="CY63">
        <v>136087</v>
      </c>
    </row>
    <row r="64" spans="1:103" x14ac:dyDescent="0.3">
      <c r="A64" s="151">
        <v>376</v>
      </c>
      <c r="B64" t="s">
        <v>93</v>
      </c>
      <c r="D64">
        <v>0</v>
      </c>
      <c r="E64">
        <v>0</v>
      </c>
      <c r="F64">
        <v>-151192</v>
      </c>
      <c r="G64">
        <v>32431929</v>
      </c>
      <c r="H64">
        <v>0</v>
      </c>
      <c r="I64">
        <v>136699</v>
      </c>
      <c r="J64">
        <v>0</v>
      </c>
      <c r="K64">
        <v>0</v>
      </c>
      <c r="L64">
        <v>0</v>
      </c>
      <c r="M64">
        <v>0</v>
      </c>
      <c r="N64">
        <v>9076198</v>
      </c>
      <c r="O64">
        <v>0</v>
      </c>
      <c r="P64">
        <v>0</v>
      </c>
      <c r="Q64">
        <v>0</v>
      </c>
      <c r="R64">
        <v>0</v>
      </c>
      <c r="S64">
        <v>0</v>
      </c>
      <c r="T64">
        <v>144112</v>
      </c>
      <c r="U64">
        <v>0</v>
      </c>
      <c r="V64">
        <v>0</v>
      </c>
      <c r="W64">
        <v>0</v>
      </c>
      <c r="X64">
        <v>0</v>
      </c>
      <c r="Y64">
        <v>0</v>
      </c>
      <c r="Z64">
        <v>0</v>
      </c>
      <c r="AA64">
        <v>758946</v>
      </c>
      <c r="AB64">
        <v>0</v>
      </c>
      <c r="AC64">
        <v>2252992</v>
      </c>
      <c r="AD64">
        <v>1715346</v>
      </c>
      <c r="AE64">
        <v>0</v>
      </c>
      <c r="AF64">
        <v>0</v>
      </c>
      <c r="AG64">
        <v>0</v>
      </c>
      <c r="AH64">
        <v>0</v>
      </c>
      <c r="AI64">
        <v>0</v>
      </c>
      <c r="AJ64">
        <v>773866</v>
      </c>
      <c r="AK64">
        <v>0</v>
      </c>
      <c r="AL64">
        <v>0</v>
      </c>
      <c r="AM64">
        <v>0</v>
      </c>
      <c r="AN64">
        <v>0</v>
      </c>
      <c r="AO64">
        <v>-29483</v>
      </c>
      <c r="AP64">
        <v>0</v>
      </c>
      <c r="AQ64">
        <v>0</v>
      </c>
      <c r="AR64">
        <v>0</v>
      </c>
      <c r="AS64">
        <v>0</v>
      </c>
      <c r="AT64">
        <v>0</v>
      </c>
      <c r="AU64">
        <v>0</v>
      </c>
      <c r="AV64">
        <v>0</v>
      </c>
      <c r="AW64">
        <v>0</v>
      </c>
      <c r="AX64">
        <v>0</v>
      </c>
      <c r="AY64">
        <v>0</v>
      </c>
      <c r="AZ64">
        <v>0</v>
      </c>
      <c r="BA64">
        <v>0</v>
      </c>
      <c r="BB64">
        <v>0</v>
      </c>
      <c r="BC64">
        <v>0</v>
      </c>
      <c r="BD64">
        <v>0</v>
      </c>
      <c r="BE64">
        <v>0</v>
      </c>
      <c r="BF64">
        <v>0</v>
      </c>
      <c r="BG64">
        <v>0</v>
      </c>
      <c r="BH64">
        <v>7727723</v>
      </c>
      <c r="BI64">
        <v>0</v>
      </c>
      <c r="BJ64">
        <v>0</v>
      </c>
      <c r="BK64">
        <v>0</v>
      </c>
      <c r="BL64">
        <v>0</v>
      </c>
      <c r="BM64">
        <v>625602</v>
      </c>
      <c r="BN64">
        <v>0</v>
      </c>
      <c r="BO64">
        <v>0</v>
      </c>
      <c r="BP64">
        <v>-19963863</v>
      </c>
      <c r="BQ64">
        <v>-229952</v>
      </c>
      <c r="BR64">
        <v>0</v>
      </c>
      <c r="BS64">
        <v>0</v>
      </c>
      <c r="BT64">
        <v>0</v>
      </c>
      <c r="BU64">
        <v>0</v>
      </c>
      <c r="BV64">
        <v>0</v>
      </c>
      <c r="BW64">
        <v>0</v>
      </c>
      <c r="BX64">
        <v>0</v>
      </c>
      <c r="BY64">
        <v>-2657776</v>
      </c>
      <c r="BZ64">
        <v>0</v>
      </c>
      <c r="CA64">
        <v>0</v>
      </c>
      <c r="CB64">
        <v>0</v>
      </c>
      <c r="CC64">
        <v>0</v>
      </c>
      <c r="CD64">
        <v>0</v>
      </c>
      <c r="CE64">
        <v>0</v>
      </c>
      <c r="CF64">
        <v>0</v>
      </c>
      <c r="CG64">
        <v>0</v>
      </c>
      <c r="CH64">
        <v>-662578</v>
      </c>
      <c r="CI64">
        <v>0</v>
      </c>
      <c r="CJ64">
        <v>-768439</v>
      </c>
      <c r="CK64">
        <v>-5900698</v>
      </c>
      <c r="CL64">
        <v>0</v>
      </c>
      <c r="CM64">
        <v>0</v>
      </c>
      <c r="CN64">
        <v>0</v>
      </c>
      <c r="CO64">
        <v>0</v>
      </c>
      <c r="CP64">
        <v>0</v>
      </c>
      <c r="CQ64">
        <v>0</v>
      </c>
      <c r="CR64">
        <v>0</v>
      </c>
      <c r="CS64">
        <v>0</v>
      </c>
      <c r="CT64">
        <v>0</v>
      </c>
      <c r="CU64">
        <v>-550000</v>
      </c>
      <c r="CV64">
        <v>0</v>
      </c>
      <c r="CW64">
        <v>0</v>
      </c>
      <c r="CX64">
        <v>0</v>
      </c>
      <c r="CY64">
        <v>0</v>
      </c>
    </row>
    <row r="65" spans="1:103" x14ac:dyDescent="0.3">
      <c r="A65" s="151">
        <v>377</v>
      </c>
      <c r="B65" t="s">
        <v>94</v>
      </c>
      <c r="D65">
        <v>0</v>
      </c>
      <c r="E65">
        <v>0</v>
      </c>
      <c r="F65">
        <v>0</v>
      </c>
      <c r="G65">
        <v>57562</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447882</v>
      </c>
      <c r="AR65">
        <v>0</v>
      </c>
      <c r="AS65">
        <v>0</v>
      </c>
      <c r="AT65">
        <v>0</v>
      </c>
      <c r="AU65">
        <v>0</v>
      </c>
      <c r="AV65">
        <v>0</v>
      </c>
      <c r="AW65">
        <v>0</v>
      </c>
      <c r="AX65">
        <v>0</v>
      </c>
      <c r="AY65">
        <v>0</v>
      </c>
      <c r="AZ65">
        <v>0</v>
      </c>
      <c r="BA65">
        <v>0</v>
      </c>
      <c r="BB65">
        <v>22171473</v>
      </c>
      <c r="BC65">
        <v>0</v>
      </c>
      <c r="BD65">
        <v>0</v>
      </c>
      <c r="BE65">
        <v>0</v>
      </c>
      <c r="BF65">
        <v>0</v>
      </c>
      <c r="BG65">
        <v>0</v>
      </c>
      <c r="BH65">
        <v>0</v>
      </c>
      <c r="BI65">
        <v>0</v>
      </c>
      <c r="BJ65">
        <v>0</v>
      </c>
      <c r="BK65">
        <v>0</v>
      </c>
      <c r="BL65">
        <v>0</v>
      </c>
      <c r="BM65">
        <v>0</v>
      </c>
      <c r="BN65">
        <v>0</v>
      </c>
      <c r="BO65">
        <v>908406</v>
      </c>
      <c r="BP65">
        <v>0</v>
      </c>
      <c r="BQ65">
        <v>0</v>
      </c>
      <c r="BR65">
        <v>0</v>
      </c>
      <c r="BS65">
        <v>0</v>
      </c>
      <c r="BT65">
        <v>0</v>
      </c>
      <c r="BU65">
        <v>0</v>
      </c>
      <c r="BV65">
        <v>0</v>
      </c>
      <c r="BW65">
        <v>0</v>
      </c>
      <c r="BX65">
        <v>0</v>
      </c>
      <c r="BY65">
        <v>0</v>
      </c>
      <c r="BZ65">
        <v>11538654</v>
      </c>
      <c r="CA65">
        <v>0</v>
      </c>
      <c r="CB65">
        <v>0</v>
      </c>
      <c r="CC65">
        <v>0</v>
      </c>
      <c r="CD65">
        <v>0</v>
      </c>
      <c r="CE65">
        <v>0</v>
      </c>
      <c r="CF65">
        <v>0</v>
      </c>
      <c r="CG65">
        <v>0</v>
      </c>
      <c r="CH65">
        <v>1</v>
      </c>
      <c r="CI65">
        <v>0</v>
      </c>
      <c r="CJ65">
        <v>0</v>
      </c>
      <c r="CK65">
        <v>0</v>
      </c>
      <c r="CL65">
        <v>0</v>
      </c>
      <c r="CM65">
        <v>0</v>
      </c>
      <c r="CN65">
        <v>0</v>
      </c>
      <c r="CO65">
        <v>0</v>
      </c>
      <c r="CP65">
        <v>0</v>
      </c>
      <c r="CQ65">
        <v>0</v>
      </c>
      <c r="CR65">
        <v>0</v>
      </c>
      <c r="CS65">
        <v>0</v>
      </c>
      <c r="CT65">
        <v>0</v>
      </c>
      <c r="CU65">
        <v>550000</v>
      </c>
      <c r="CV65">
        <v>0</v>
      </c>
      <c r="CW65">
        <v>0</v>
      </c>
      <c r="CX65">
        <v>0</v>
      </c>
      <c r="CY65">
        <v>0</v>
      </c>
    </row>
    <row r="66" spans="1:103" x14ac:dyDescent="0.3">
      <c r="A66" s="151">
        <v>379</v>
      </c>
      <c r="B66" t="s">
        <v>103</v>
      </c>
      <c r="D66">
        <v>62947879</v>
      </c>
      <c r="E66">
        <v>21891139</v>
      </c>
      <c r="F66">
        <v>4691528</v>
      </c>
      <c r="G66">
        <v>27629307</v>
      </c>
      <c r="H66">
        <v>16045356</v>
      </c>
      <c r="I66">
        <v>18299115</v>
      </c>
      <c r="J66">
        <v>31091816</v>
      </c>
      <c r="K66">
        <v>7208245</v>
      </c>
      <c r="L66">
        <v>35481087</v>
      </c>
      <c r="M66">
        <v>111472243</v>
      </c>
      <c r="N66">
        <v>118748259</v>
      </c>
      <c r="O66">
        <v>35688027</v>
      </c>
      <c r="P66">
        <v>107402323</v>
      </c>
      <c r="Q66">
        <v>17249947</v>
      </c>
      <c r="R66">
        <v>12552758</v>
      </c>
      <c r="S66">
        <v>75091947</v>
      </c>
      <c r="T66">
        <v>10921633</v>
      </c>
      <c r="U66">
        <v>108524067</v>
      </c>
      <c r="V66">
        <v>54439995</v>
      </c>
      <c r="W66">
        <v>22492097</v>
      </c>
      <c r="X66">
        <v>9993756</v>
      </c>
      <c r="Y66">
        <v>7420441</v>
      </c>
      <c r="Z66">
        <v>51086497</v>
      </c>
      <c r="AA66">
        <v>45686846</v>
      </c>
      <c r="AB66">
        <v>46480899</v>
      </c>
      <c r="AC66">
        <v>188104256</v>
      </c>
      <c r="AD66">
        <v>30454813</v>
      </c>
      <c r="AE66">
        <v>52025477</v>
      </c>
      <c r="AF66">
        <v>100307101</v>
      </c>
      <c r="AG66">
        <v>22415145</v>
      </c>
      <c r="AH66">
        <v>34682283</v>
      </c>
      <c r="AI66">
        <v>252164479</v>
      </c>
      <c r="AJ66">
        <v>31698452</v>
      </c>
      <c r="AK66">
        <v>159937264</v>
      </c>
      <c r="AL66">
        <v>45802029</v>
      </c>
      <c r="AM66">
        <v>87919481</v>
      </c>
      <c r="AN66">
        <v>5065111</v>
      </c>
      <c r="AO66">
        <v>10491135</v>
      </c>
      <c r="AP66">
        <v>48343110</v>
      </c>
      <c r="AQ66">
        <v>11774488</v>
      </c>
      <c r="AR66">
        <v>195631349</v>
      </c>
      <c r="AS66">
        <v>42632596</v>
      </c>
      <c r="AT66">
        <v>70045910</v>
      </c>
      <c r="AU66">
        <v>46711039</v>
      </c>
      <c r="AV66">
        <v>72319050</v>
      </c>
      <c r="AW66">
        <v>14220196</v>
      </c>
      <c r="AX66">
        <v>34534054</v>
      </c>
      <c r="AY66">
        <v>9220545</v>
      </c>
      <c r="AZ66">
        <v>135695613</v>
      </c>
      <c r="BA66">
        <v>33726039</v>
      </c>
      <c r="BB66">
        <v>120919578</v>
      </c>
      <c r="BC66">
        <v>12404130</v>
      </c>
      <c r="BD66">
        <v>29490291</v>
      </c>
      <c r="BE66">
        <v>37518632</v>
      </c>
      <c r="BF66">
        <v>51305603</v>
      </c>
      <c r="BG66">
        <v>35097084</v>
      </c>
      <c r="BH66">
        <v>10230506</v>
      </c>
      <c r="BI66">
        <v>15494553</v>
      </c>
      <c r="BJ66">
        <v>15947352</v>
      </c>
      <c r="BK66">
        <v>675091617</v>
      </c>
      <c r="BL66">
        <v>10462555</v>
      </c>
      <c r="BM66">
        <v>23426276</v>
      </c>
      <c r="BN66">
        <v>40709781</v>
      </c>
      <c r="BO66">
        <v>46348255</v>
      </c>
      <c r="BP66">
        <v>122624471</v>
      </c>
      <c r="BQ66">
        <v>25092630</v>
      </c>
      <c r="BR66">
        <v>100430307</v>
      </c>
      <c r="BS66">
        <v>77374397</v>
      </c>
      <c r="BT66">
        <v>11188429</v>
      </c>
      <c r="BU66">
        <v>31826248</v>
      </c>
      <c r="BV66">
        <v>49318961</v>
      </c>
      <c r="BW66">
        <v>6902991</v>
      </c>
      <c r="BX66">
        <v>32626752</v>
      </c>
      <c r="BY66">
        <v>45604573</v>
      </c>
      <c r="BZ66">
        <v>14036956</v>
      </c>
      <c r="CA66">
        <v>64685758</v>
      </c>
      <c r="CB66">
        <v>17408455</v>
      </c>
      <c r="CC66">
        <v>59775386</v>
      </c>
      <c r="CD66">
        <v>47703294</v>
      </c>
      <c r="CE66">
        <v>73381306</v>
      </c>
      <c r="CF66">
        <v>41394593</v>
      </c>
      <c r="CG66">
        <v>38513721</v>
      </c>
      <c r="CH66">
        <v>17256008</v>
      </c>
      <c r="CI66">
        <v>35824962</v>
      </c>
      <c r="CJ66">
        <v>22774189</v>
      </c>
      <c r="CK66">
        <v>48562461</v>
      </c>
      <c r="CL66">
        <v>13612516</v>
      </c>
      <c r="CM66">
        <v>36115459</v>
      </c>
      <c r="CN66">
        <v>2164128</v>
      </c>
      <c r="CO66">
        <v>135978519</v>
      </c>
      <c r="CP66">
        <v>25260106</v>
      </c>
      <c r="CQ66">
        <v>464709368</v>
      </c>
      <c r="CR66">
        <v>18045066</v>
      </c>
      <c r="CS66">
        <v>11507067</v>
      </c>
      <c r="CT66">
        <v>55272207</v>
      </c>
      <c r="CU66">
        <v>41638329</v>
      </c>
      <c r="CV66">
        <v>45411900</v>
      </c>
      <c r="CW66">
        <v>55134311</v>
      </c>
      <c r="CX66">
        <v>16917953</v>
      </c>
      <c r="CY66">
        <v>8950257</v>
      </c>
    </row>
    <row r="67" spans="1:103" x14ac:dyDescent="0.3">
      <c r="A67" s="151">
        <v>380</v>
      </c>
      <c r="B67" t="s">
        <v>106</v>
      </c>
      <c r="D67">
        <v>3902187</v>
      </c>
      <c r="E67">
        <v>1151917</v>
      </c>
      <c r="F67">
        <v>325670</v>
      </c>
      <c r="G67">
        <v>2188738</v>
      </c>
      <c r="H67">
        <v>1721802</v>
      </c>
      <c r="I67">
        <v>730151</v>
      </c>
      <c r="J67">
        <v>1409800</v>
      </c>
      <c r="K67">
        <v>2204070</v>
      </c>
      <c r="L67">
        <v>1567885</v>
      </c>
      <c r="M67">
        <v>6216134</v>
      </c>
      <c r="N67">
        <v>3063087</v>
      </c>
      <c r="O67">
        <v>1694221</v>
      </c>
      <c r="P67">
        <v>3088835</v>
      </c>
      <c r="Q67">
        <v>2235894</v>
      </c>
      <c r="R67">
        <v>212085</v>
      </c>
      <c r="S67">
        <v>6315269</v>
      </c>
      <c r="T67">
        <v>180645</v>
      </c>
      <c r="U67">
        <v>4079223</v>
      </c>
      <c r="V67">
        <v>1315060</v>
      </c>
      <c r="W67">
        <v>520393</v>
      </c>
      <c r="X67">
        <v>118412</v>
      </c>
      <c r="Y67">
        <v>510556</v>
      </c>
      <c r="Z67">
        <v>4561031</v>
      </c>
      <c r="AA67">
        <v>610449</v>
      </c>
      <c r="AB67">
        <v>1040646</v>
      </c>
      <c r="AC67">
        <v>2558803</v>
      </c>
      <c r="AD67">
        <v>647445</v>
      </c>
      <c r="AE67">
        <v>1029892</v>
      </c>
      <c r="AF67">
        <v>1528097</v>
      </c>
      <c r="AG67">
        <v>995370</v>
      </c>
      <c r="AH67">
        <v>12322397</v>
      </c>
      <c r="AI67">
        <v>5773290</v>
      </c>
      <c r="AJ67">
        <v>4365249</v>
      </c>
      <c r="AK67">
        <v>11667107</v>
      </c>
      <c r="AL67">
        <v>1711214</v>
      </c>
      <c r="AM67">
        <v>3387696</v>
      </c>
      <c r="AN67">
        <v>332068</v>
      </c>
      <c r="AO67">
        <v>352754</v>
      </c>
      <c r="AP67">
        <v>932253</v>
      </c>
      <c r="AQ67">
        <v>206054</v>
      </c>
      <c r="AR67">
        <v>6584493</v>
      </c>
      <c r="AS67">
        <v>1626188</v>
      </c>
      <c r="AT67">
        <v>450219</v>
      </c>
      <c r="AU67">
        <v>1830234</v>
      </c>
      <c r="AV67">
        <v>1409181</v>
      </c>
      <c r="AW67">
        <v>762709</v>
      </c>
      <c r="AX67">
        <v>1765543</v>
      </c>
      <c r="AY67">
        <v>574699</v>
      </c>
      <c r="AZ67">
        <v>2556630</v>
      </c>
      <c r="BA67">
        <v>1067965</v>
      </c>
      <c r="BB67">
        <v>543256</v>
      </c>
      <c r="BC67">
        <v>813382</v>
      </c>
      <c r="BD67">
        <v>677171</v>
      </c>
      <c r="BE67">
        <v>1795397</v>
      </c>
      <c r="BF67">
        <v>1258721</v>
      </c>
      <c r="BG67">
        <v>1636408</v>
      </c>
      <c r="BH67">
        <v>0</v>
      </c>
      <c r="BI67">
        <v>2967768</v>
      </c>
      <c r="BJ67">
        <v>1804832</v>
      </c>
      <c r="BK67">
        <v>27511228</v>
      </c>
      <c r="BL67">
        <v>798577</v>
      </c>
      <c r="BM67">
        <v>971827</v>
      </c>
      <c r="BN67">
        <v>697124</v>
      </c>
      <c r="BO67">
        <v>1723204</v>
      </c>
      <c r="BP67">
        <v>3054841</v>
      </c>
      <c r="BQ67">
        <v>4046731</v>
      </c>
      <c r="BR67">
        <v>0</v>
      </c>
      <c r="BS67">
        <v>2292855</v>
      </c>
      <c r="BT67">
        <v>888032</v>
      </c>
      <c r="BU67">
        <v>1824403</v>
      </c>
      <c r="BV67">
        <v>3093386</v>
      </c>
      <c r="BW67">
        <v>873529</v>
      </c>
      <c r="BX67">
        <v>687956</v>
      </c>
      <c r="BY67">
        <v>420346</v>
      </c>
      <c r="BZ67">
        <v>360119</v>
      </c>
      <c r="CA67">
        <v>1925356</v>
      </c>
      <c r="CB67">
        <v>1337180</v>
      </c>
      <c r="CC67">
        <v>10760376</v>
      </c>
      <c r="CD67">
        <v>2833592</v>
      </c>
      <c r="CE67">
        <v>4685778</v>
      </c>
      <c r="CF67">
        <v>2500655</v>
      </c>
      <c r="CG67">
        <v>1890215</v>
      </c>
      <c r="CH67">
        <v>2477504</v>
      </c>
      <c r="CI67">
        <v>1626393</v>
      </c>
      <c r="CJ67">
        <v>1525028</v>
      </c>
      <c r="CK67">
        <v>870810</v>
      </c>
      <c r="CL67">
        <v>330227</v>
      </c>
      <c r="CM67">
        <v>105210</v>
      </c>
      <c r="CN67">
        <v>531940</v>
      </c>
      <c r="CO67">
        <v>1693722</v>
      </c>
      <c r="CP67">
        <v>1387539</v>
      </c>
      <c r="CQ67">
        <v>11928287</v>
      </c>
      <c r="CR67">
        <v>1140453</v>
      </c>
      <c r="CS67">
        <v>780711</v>
      </c>
      <c r="CT67">
        <v>16769558</v>
      </c>
      <c r="CU67">
        <v>1820599</v>
      </c>
      <c r="CV67">
        <v>3024450</v>
      </c>
      <c r="CW67">
        <v>1557744</v>
      </c>
      <c r="CX67">
        <v>829998</v>
      </c>
      <c r="CY67">
        <v>485890</v>
      </c>
    </row>
    <row r="68" spans="1:103" x14ac:dyDescent="0.3">
      <c r="A68" s="151">
        <v>381</v>
      </c>
      <c r="B68" t="s">
        <v>98</v>
      </c>
      <c r="D68">
        <v>0</v>
      </c>
      <c r="E68">
        <v>25325641</v>
      </c>
      <c r="F68">
        <v>0</v>
      </c>
      <c r="G68">
        <v>37181176</v>
      </c>
      <c r="H68">
        <v>0</v>
      </c>
      <c r="I68">
        <v>0</v>
      </c>
      <c r="J68">
        <v>70969090</v>
      </c>
      <c r="K68">
        <v>32560842</v>
      </c>
      <c r="L68">
        <v>29357287</v>
      </c>
      <c r="M68">
        <v>723096668</v>
      </c>
      <c r="N68">
        <v>0</v>
      </c>
      <c r="O68">
        <v>15893607</v>
      </c>
      <c r="P68">
        <v>0</v>
      </c>
      <c r="Q68">
        <v>13952643</v>
      </c>
      <c r="R68">
        <v>27128193</v>
      </c>
      <c r="S68">
        <v>7638084</v>
      </c>
      <c r="T68">
        <v>0</v>
      </c>
      <c r="U68">
        <v>0</v>
      </c>
      <c r="V68">
        <v>77987504</v>
      </c>
      <c r="W68">
        <v>0</v>
      </c>
      <c r="X68">
        <v>6306567</v>
      </c>
      <c r="Y68">
        <v>5371825</v>
      </c>
      <c r="Z68">
        <v>0</v>
      </c>
      <c r="AA68">
        <v>39148979</v>
      </c>
      <c r="AB68">
        <v>54554087</v>
      </c>
      <c r="AC68">
        <v>13409705</v>
      </c>
      <c r="AD68">
        <v>75804357</v>
      </c>
      <c r="AE68">
        <v>104408275</v>
      </c>
      <c r="AF68">
        <v>15507249</v>
      </c>
      <c r="AG68">
        <v>53577184</v>
      </c>
      <c r="AH68">
        <v>51728324</v>
      </c>
      <c r="AI68">
        <v>112833492</v>
      </c>
      <c r="AJ68">
        <v>54223863</v>
      </c>
      <c r="AK68">
        <v>0</v>
      </c>
      <c r="AL68">
        <v>44834636</v>
      </c>
      <c r="AM68">
        <v>0</v>
      </c>
      <c r="AN68">
        <v>10873893</v>
      </c>
      <c r="AO68">
        <v>0</v>
      </c>
      <c r="AP68">
        <v>0</v>
      </c>
      <c r="AQ68">
        <v>52665110</v>
      </c>
      <c r="AR68">
        <v>0</v>
      </c>
      <c r="AS68">
        <v>33949352</v>
      </c>
      <c r="AT68">
        <v>402569431</v>
      </c>
      <c r="AU68">
        <v>0</v>
      </c>
      <c r="AV68">
        <v>25331146</v>
      </c>
      <c r="AW68">
        <v>17870978</v>
      </c>
      <c r="AX68">
        <v>75811491</v>
      </c>
      <c r="AY68">
        <v>10958940</v>
      </c>
      <c r="AZ68">
        <v>0</v>
      </c>
      <c r="BA68">
        <v>0</v>
      </c>
      <c r="BB68">
        <v>359894276</v>
      </c>
      <c r="BC68">
        <v>19781933</v>
      </c>
      <c r="BD68">
        <v>0</v>
      </c>
      <c r="BE68">
        <v>0</v>
      </c>
      <c r="BF68">
        <v>127805079</v>
      </c>
      <c r="BG68">
        <v>0</v>
      </c>
      <c r="BH68">
        <v>0</v>
      </c>
      <c r="BI68">
        <v>16840639</v>
      </c>
      <c r="BJ68">
        <v>6269974</v>
      </c>
      <c r="BK68">
        <v>0</v>
      </c>
      <c r="BL68">
        <v>0</v>
      </c>
      <c r="BM68">
        <v>32686678</v>
      </c>
      <c r="BN68">
        <v>95185038</v>
      </c>
      <c r="BO68">
        <v>41394522</v>
      </c>
      <c r="BP68">
        <v>0</v>
      </c>
      <c r="BQ68">
        <v>22866755</v>
      </c>
      <c r="BR68">
        <v>0</v>
      </c>
      <c r="BS68">
        <v>1998768</v>
      </c>
      <c r="BT68">
        <v>16856559</v>
      </c>
      <c r="BU68">
        <v>36197666</v>
      </c>
      <c r="BV68">
        <v>131946662</v>
      </c>
      <c r="BW68">
        <v>10427315</v>
      </c>
      <c r="BX68">
        <v>0</v>
      </c>
      <c r="BY68">
        <v>0</v>
      </c>
      <c r="BZ68">
        <v>11702472</v>
      </c>
      <c r="CA68">
        <v>0</v>
      </c>
      <c r="CB68">
        <v>50504185</v>
      </c>
      <c r="CC68">
        <v>46814531</v>
      </c>
      <c r="CD68">
        <v>23984737</v>
      </c>
      <c r="CE68">
        <v>2964459</v>
      </c>
      <c r="CF68">
        <v>0</v>
      </c>
      <c r="CG68">
        <v>27961568</v>
      </c>
      <c r="CH68">
        <v>8697678</v>
      </c>
      <c r="CI68">
        <v>26368860</v>
      </c>
      <c r="CJ68">
        <v>5613813</v>
      </c>
      <c r="CK68">
        <v>11710146</v>
      </c>
      <c r="CL68">
        <v>0</v>
      </c>
      <c r="CM68">
        <v>0</v>
      </c>
      <c r="CN68">
        <v>19641835</v>
      </c>
      <c r="CO68">
        <v>516516962</v>
      </c>
      <c r="CP68">
        <v>16633691</v>
      </c>
      <c r="CQ68">
        <v>0</v>
      </c>
      <c r="CR68">
        <v>36354413</v>
      </c>
      <c r="CS68">
        <v>7760530</v>
      </c>
      <c r="CT68">
        <v>0</v>
      </c>
      <c r="CU68">
        <v>4806873</v>
      </c>
      <c r="CV68">
        <v>0</v>
      </c>
      <c r="CW68">
        <v>21620616</v>
      </c>
      <c r="CX68">
        <v>10855493</v>
      </c>
      <c r="CY68">
        <v>6952471</v>
      </c>
    </row>
    <row r="69" spans="1:103" x14ac:dyDescent="0.3">
      <c r="A69" s="151">
        <v>383</v>
      </c>
      <c r="B69" t="s">
        <v>197</v>
      </c>
      <c r="D69">
        <v>0</v>
      </c>
      <c r="E69">
        <v>0</v>
      </c>
      <c r="F69">
        <v>0</v>
      </c>
      <c r="G69">
        <v>0</v>
      </c>
      <c r="H69">
        <v>0</v>
      </c>
      <c r="I69">
        <v>0</v>
      </c>
      <c r="J69">
        <v>0</v>
      </c>
      <c r="K69">
        <v>0</v>
      </c>
      <c r="L69">
        <v>0</v>
      </c>
      <c r="M69">
        <v>0</v>
      </c>
      <c r="N69">
        <v>0</v>
      </c>
      <c r="O69">
        <v>0</v>
      </c>
      <c r="P69">
        <v>0</v>
      </c>
      <c r="Q69">
        <v>0</v>
      </c>
      <c r="R69">
        <v>0</v>
      </c>
      <c r="S69">
        <v>109750</v>
      </c>
      <c r="T69">
        <v>0</v>
      </c>
      <c r="U69">
        <v>0</v>
      </c>
      <c r="V69">
        <v>0</v>
      </c>
      <c r="W69">
        <v>0</v>
      </c>
      <c r="X69">
        <v>0</v>
      </c>
      <c r="Y69">
        <v>0</v>
      </c>
      <c r="Z69">
        <v>0</v>
      </c>
      <c r="AA69">
        <v>0</v>
      </c>
      <c r="AB69">
        <v>0</v>
      </c>
      <c r="AC69">
        <v>0</v>
      </c>
      <c r="AD69">
        <v>0</v>
      </c>
      <c r="AE69">
        <v>27025</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269369</v>
      </c>
      <c r="BO69">
        <v>0</v>
      </c>
      <c r="BP69">
        <v>0</v>
      </c>
      <c r="BQ69">
        <v>0</v>
      </c>
      <c r="BR69">
        <v>0</v>
      </c>
      <c r="BS69">
        <v>0</v>
      </c>
      <c r="BT69">
        <v>0</v>
      </c>
      <c r="BU69">
        <v>0</v>
      </c>
      <c r="BV69">
        <v>0</v>
      </c>
      <c r="BW69">
        <v>0</v>
      </c>
      <c r="BX69">
        <v>0</v>
      </c>
      <c r="BY69">
        <v>0</v>
      </c>
      <c r="BZ69">
        <v>0</v>
      </c>
      <c r="CA69">
        <v>0</v>
      </c>
      <c r="CB69">
        <v>0</v>
      </c>
      <c r="CC69">
        <v>0</v>
      </c>
      <c r="CD69">
        <v>2549208</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row>
    <row r="70" spans="1:103" x14ac:dyDescent="0.3">
      <c r="A70" s="151">
        <v>385</v>
      </c>
      <c r="B70" t="s">
        <v>100</v>
      </c>
      <c r="D70">
        <v>158296567</v>
      </c>
      <c r="E70">
        <v>54408363</v>
      </c>
      <c r="F70">
        <v>28571706</v>
      </c>
      <c r="G70">
        <v>54249612</v>
      </c>
      <c r="H70">
        <v>67606439</v>
      </c>
      <c r="I70">
        <v>73142420</v>
      </c>
      <c r="J70">
        <v>66738572</v>
      </c>
      <c r="K70">
        <v>45884843</v>
      </c>
      <c r="L70">
        <v>79847158</v>
      </c>
      <c r="M70">
        <v>336664042</v>
      </c>
      <c r="N70">
        <v>512134370</v>
      </c>
      <c r="O70">
        <v>132054432</v>
      </c>
      <c r="P70">
        <v>409513918</v>
      </c>
      <c r="Q70">
        <v>74237549</v>
      </c>
      <c r="R70">
        <v>31992463</v>
      </c>
      <c r="S70">
        <v>127642175</v>
      </c>
      <c r="T70">
        <v>56066751</v>
      </c>
      <c r="U70">
        <v>340493852</v>
      </c>
      <c r="V70">
        <v>292135198</v>
      </c>
      <c r="W70">
        <v>73835482</v>
      </c>
      <c r="X70">
        <v>41878174</v>
      </c>
      <c r="Y70">
        <v>33656302</v>
      </c>
      <c r="Z70">
        <v>209379901</v>
      </c>
      <c r="AA70">
        <v>107180846</v>
      </c>
      <c r="AB70">
        <v>151223339</v>
      </c>
      <c r="AC70">
        <v>470040299</v>
      </c>
      <c r="AD70">
        <v>225655832</v>
      </c>
      <c r="AE70">
        <v>319476771</v>
      </c>
      <c r="AF70">
        <v>250569953</v>
      </c>
      <c r="AG70">
        <v>66558869</v>
      </c>
      <c r="AH70">
        <v>75069924</v>
      </c>
      <c r="AI70">
        <v>910112988</v>
      </c>
      <c r="AJ70">
        <v>83170596</v>
      </c>
      <c r="AK70">
        <v>634070206</v>
      </c>
      <c r="AL70">
        <v>109665751</v>
      </c>
      <c r="AM70">
        <v>379145413</v>
      </c>
      <c r="AN70">
        <v>26004952</v>
      </c>
      <c r="AO70">
        <v>29555480</v>
      </c>
      <c r="AP70">
        <v>138121910</v>
      </c>
      <c r="AQ70">
        <v>35255619</v>
      </c>
      <c r="AR70">
        <v>745823467</v>
      </c>
      <c r="AS70">
        <v>75852796</v>
      </c>
      <c r="AT70">
        <v>236766446</v>
      </c>
      <c r="AU70">
        <v>150390905</v>
      </c>
      <c r="AV70">
        <v>279705639</v>
      </c>
      <c r="AW70">
        <v>45651580</v>
      </c>
      <c r="AX70">
        <v>72196434</v>
      </c>
      <c r="AY70">
        <v>35236531</v>
      </c>
      <c r="AZ70">
        <v>613587754</v>
      </c>
      <c r="BA70">
        <v>138917172</v>
      </c>
      <c r="BB70">
        <v>262984139</v>
      </c>
      <c r="BC70">
        <v>64082178</v>
      </c>
      <c r="BD70">
        <v>77591237</v>
      </c>
      <c r="BE70">
        <v>80308321</v>
      </c>
      <c r="BF70">
        <v>208026436</v>
      </c>
      <c r="BG70">
        <v>81661367</v>
      </c>
      <c r="BH70">
        <v>24555776</v>
      </c>
      <c r="BI70">
        <v>68558985</v>
      </c>
      <c r="BJ70">
        <v>64929369</v>
      </c>
      <c r="BK70">
        <v>2858017870</v>
      </c>
      <c r="BL70">
        <v>26229973</v>
      </c>
      <c r="BM70">
        <v>153355976</v>
      </c>
      <c r="BN70">
        <v>234549778</v>
      </c>
      <c r="BO70">
        <v>138862124</v>
      </c>
      <c r="BP70">
        <v>552278999</v>
      </c>
      <c r="BQ70">
        <v>47288238</v>
      </c>
      <c r="BR70">
        <v>325378489</v>
      </c>
      <c r="BS70">
        <v>353631641</v>
      </c>
      <c r="BT70">
        <v>25526385</v>
      </c>
      <c r="BU70">
        <v>74386608</v>
      </c>
      <c r="BV70">
        <v>98936047</v>
      </c>
      <c r="BW70">
        <v>22583818</v>
      </c>
      <c r="BX70">
        <v>100340212</v>
      </c>
      <c r="BY70">
        <v>283782517</v>
      </c>
      <c r="BZ70">
        <v>55206902</v>
      </c>
      <c r="CA70">
        <v>245285640</v>
      </c>
      <c r="CB70">
        <v>62316561</v>
      </c>
      <c r="CC70">
        <v>132835665</v>
      </c>
      <c r="CD70">
        <v>128574354</v>
      </c>
      <c r="CE70">
        <v>171862199</v>
      </c>
      <c r="CF70">
        <v>134961145</v>
      </c>
      <c r="CG70">
        <v>178986951</v>
      </c>
      <c r="CH70">
        <v>43080920</v>
      </c>
      <c r="CI70">
        <v>77793393</v>
      </c>
      <c r="CJ70">
        <v>85275302</v>
      </c>
      <c r="CK70">
        <v>136921674</v>
      </c>
      <c r="CL70">
        <v>90668592</v>
      </c>
      <c r="CM70">
        <v>86791709</v>
      </c>
      <c r="CN70">
        <v>5977157</v>
      </c>
      <c r="CO70">
        <v>426709616</v>
      </c>
      <c r="CP70">
        <v>51662368</v>
      </c>
      <c r="CQ70">
        <v>2137638627</v>
      </c>
      <c r="CR70">
        <v>43165898</v>
      </c>
      <c r="CS70">
        <v>34856343</v>
      </c>
      <c r="CT70">
        <v>223928083</v>
      </c>
      <c r="CU70">
        <v>226685861</v>
      </c>
      <c r="CV70">
        <v>89562541</v>
      </c>
      <c r="CW70">
        <v>108997811</v>
      </c>
      <c r="CX70">
        <v>81131310</v>
      </c>
      <c r="CY70">
        <v>26933541</v>
      </c>
    </row>
    <row r="71" spans="1:103" x14ac:dyDescent="0.3">
      <c r="A71" s="151">
        <v>386</v>
      </c>
      <c r="B71" t="s">
        <v>170</v>
      </c>
      <c r="D71">
        <v>0</v>
      </c>
      <c r="E71">
        <v>1938362</v>
      </c>
      <c r="F71">
        <v>0</v>
      </c>
      <c r="G71">
        <v>91667</v>
      </c>
      <c r="H71">
        <v>0</v>
      </c>
      <c r="I71">
        <v>0</v>
      </c>
      <c r="J71">
        <v>1741360</v>
      </c>
      <c r="K71">
        <v>0</v>
      </c>
      <c r="L71">
        <v>0</v>
      </c>
      <c r="M71">
        <v>0</v>
      </c>
      <c r="N71">
        <v>0</v>
      </c>
      <c r="O71">
        <v>220210</v>
      </c>
      <c r="P71">
        <v>0</v>
      </c>
      <c r="Q71">
        <v>0</v>
      </c>
      <c r="R71">
        <v>0</v>
      </c>
      <c r="S71">
        <v>0</v>
      </c>
      <c r="T71">
        <v>0</v>
      </c>
      <c r="U71">
        <v>0</v>
      </c>
      <c r="V71">
        <v>0</v>
      </c>
      <c r="W71">
        <v>0</v>
      </c>
      <c r="X71">
        <v>0</v>
      </c>
      <c r="Y71">
        <v>1107811</v>
      </c>
      <c r="Z71">
        <v>15675411</v>
      </c>
      <c r="AA71">
        <v>0</v>
      </c>
      <c r="AB71">
        <v>10782079</v>
      </c>
      <c r="AC71">
        <v>0</v>
      </c>
      <c r="AD71">
        <v>0</v>
      </c>
      <c r="AE71">
        <v>0</v>
      </c>
      <c r="AF71">
        <v>0</v>
      </c>
      <c r="AG71">
        <v>1216413</v>
      </c>
      <c r="AH71">
        <v>0</v>
      </c>
      <c r="AI71">
        <v>0</v>
      </c>
      <c r="AJ71">
        <v>7034602</v>
      </c>
      <c r="AK71">
        <v>0</v>
      </c>
      <c r="AL71">
        <v>0</v>
      </c>
      <c r="AM71">
        <v>64543253</v>
      </c>
      <c r="AN71">
        <v>454432</v>
      </c>
      <c r="AO71">
        <v>0</v>
      </c>
      <c r="AP71">
        <v>1722114</v>
      </c>
      <c r="AQ71">
        <v>0</v>
      </c>
      <c r="AR71">
        <v>0</v>
      </c>
      <c r="AS71">
        <v>0</v>
      </c>
      <c r="AT71">
        <v>0</v>
      </c>
      <c r="AU71">
        <v>0</v>
      </c>
      <c r="AV71">
        <v>0</v>
      </c>
      <c r="AW71">
        <v>0</v>
      </c>
      <c r="AX71">
        <v>0</v>
      </c>
      <c r="AY71">
        <v>0</v>
      </c>
      <c r="AZ71">
        <v>125000</v>
      </c>
      <c r="BA71">
        <v>0</v>
      </c>
      <c r="BB71">
        <v>11234680</v>
      </c>
      <c r="BC71">
        <v>100000</v>
      </c>
      <c r="BD71">
        <v>0</v>
      </c>
      <c r="BE71">
        <v>80000</v>
      </c>
      <c r="BF71">
        <v>0</v>
      </c>
      <c r="BG71">
        <v>0</v>
      </c>
      <c r="BH71">
        <v>0</v>
      </c>
      <c r="BI71">
        <v>0</v>
      </c>
      <c r="BJ71">
        <v>2561115</v>
      </c>
      <c r="BK71">
        <v>0</v>
      </c>
      <c r="BL71">
        <v>0</v>
      </c>
      <c r="BM71">
        <v>0</v>
      </c>
      <c r="BN71">
        <v>0</v>
      </c>
      <c r="BO71">
        <v>0</v>
      </c>
      <c r="BP71">
        <v>0</v>
      </c>
      <c r="BQ71">
        <v>0</v>
      </c>
      <c r="BR71">
        <v>1131288</v>
      </c>
      <c r="BS71">
        <v>0</v>
      </c>
      <c r="BT71">
        <v>122000</v>
      </c>
      <c r="BU71">
        <v>100000</v>
      </c>
      <c r="BV71">
        <v>0</v>
      </c>
      <c r="BW71">
        <v>0</v>
      </c>
      <c r="BX71">
        <v>0</v>
      </c>
      <c r="BY71">
        <v>477070</v>
      </c>
      <c r="BZ71">
        <v>0</v>
      </c>
      <c r="CA71">
        <v>0</v>
      </c>
      <c r="CB71">
        <v>0</v>
      </c>
      <c r="CC71">
        <v>0</v>
      </c>
      <c r="CD71">
        <v>12778757</v>
      </c>
      <c r="CE71">
        <v>0</v>
      </c>
      <c r="CF71">
        <v>0</v>
      </c>
      <c r="CG71">
        <v>0</v>
      </c>
      <c r="CH71">
        <v>0</v>
      </c>
      <c r="CI71">
        <v>0</v>
      </c>
      <c r="CJ71">
        <v>1490462</v>
      </c>
      <c r="CK71">
        <v>0</v>
      </c>
      <c r="CL71">
        <v>0</v>
      </c>
      <c r="CM71">
        <v>6206728</v>
      </c>
      <c r="CN71">
        <v>0</v>
      </c>
      <c r="CO71">
        <v>159300</v>
      </c>
      <c r="CP71">
        <v>0</v>
      </c>
      <c r="CQ71">
        <v>411766461</v>
      </c>
      <c r="CR71">
        <v>0</v>
      </c>
      <c r="CS71">
        <v>0</v>
      </c>
      <c r="CT71">
        <v>0</v>
      </c>
      <c r="CU71">
        <v>0</v>
      </c>
      <c r="CV71">
        <v>0</v>
      </c>
      <c r="CW71">
        <v>0</v>
      </c>
      <c r="CX71">
        <v>45645</v>
      </c>
      <c r="CY71">
        <v>0</v>
      </c>
    </row>
    <row r="72" spans="1:103" x14ac:dyDescent="0.3">
      <c r="A72" s="151">
        <v>387</v>
      </c>
      <c r="B72" t="s">
        <v>171</v>
      </c>
      <c r="D72">
        <v>0</v>
      </c>
      <c r="E72">
        <v>2895776</v>
      </c>
      <c r="F72">
        <v>0</v>
      </c>
      <c r="G72">
        <v>91667</v>
      </c>
      <c r="H72">
        <v>0</v>
      </c>
      <c r="I72">
        <v>0</v>
      </c>
      <c r="J72">
        <v>1741360</v>
      </c>
      <c r="K72">
        <v>0</v>
      </c>
      <c r="L72">
        <v>0</v>
      </c>
      <c r="M72">
        <v>338801</v>
      </c>
      <c r="N72">
        <v>0</v>
      </c>
      <c r="O72">
        <v>0</v>
      </c>
      <c r="P72">
        <v>0</v>
      </c>
      <c r="Q72">
        <v>0</v>
      </c>
      <c r="R72">
        <v>0</v>
      </c>
      <c r="S72">
        <v>420000</v>
      </c>
      <c r="T72">
        <v>155000</v>
      </c>
      <c r="U72">
        <v>0</v>
      </c>
      <c r="V72">
        <v>13624</v>
      </c>
      <c r="W72">
        <v>0</v>
      </c>
      <c r="X72">
        <v>848091</v>
      </c>
      <c r="Y72">
        <v>0</v>
      </c>
      <c r="Z72">
        <v>14388223</v>
      </c>
      <c r="AA72">
        <v>0</v>
      </c>
      <c r="AB72">
        <v>10652079</v>
      </c>
      <c r="AC72">
        <v>7362068</v>
      </c>
      <c r="AD72">
        <v>3872103</v>
      </c>
      <c r="AE72">
        <v>0</v>
      </c>
      <c r="AF72">
        <v>706871</v>
      </c>
      <c r="AG72">
        <v>1576571</v>
      </c>
      <c r="AH72">
        <v>607221</v>
      </c>
      <c r="AI72">
        <v>0</v>
      </c>
      <c r="AJ72">
        <v>7034602</v>
      </c>
      <c r="AK72">
        <v>0</v>
      </c>
      <c r="AL72">
        <v>182631</v>
      </c>
      <c r="AM72">
        <v>64543253</v>
      </c>
      <c r="AN72">
        <v>0</v>
      </c>
      <c r="AO72">
        <v>0</v>
      </c>
      <c r="AP72">
        <v>1722114</v>
      </c>
      <c r="AQ72">
        <v>0</v>
      </c>
      <c r="AR72">
        <v>0</v>
      </c>
      <c r="AS72">
        <v>60949</v>
      </c>
      <c r="AT72">
        <v>0</v>
      </c>
      <c r="AU72">
        <v>0</v>
      </c>
      <c r="AV72">
        <v>54000</v>
      </c>
      <c r="AW72">
        <v>0</v>
      </c>
      <c r="AX72">
        <v>0</v>
      </c>
      <c r="AY72">
        <v>0</v>
      </c>
      <c r="AZ72">
        <v>0</v>
      </c>
      <c r="BA72">
        <v>215000</v>
      </c>
      <c r="BB72">
        <v>11746917</v>
      </c>
      <c r="BC72">
        <v>0</v>
      </c>
      <c r="BD72">
        <v>0</v>
      </c>
      <c r="BE72">
        <v>0</v>
      </c>
      <c r="BF72">
        <v>0</v>
      </c>
      <c r="BG72">
        <v>0</v>
      </c>
      <c r="BH72">
        <v>0</v>
      </c>
      <c r="BI72">
        <v>0</v>
      </c>
      <c r="BJ72">
        <v>4002064</v>
      </c>
      <c r="BK72">
        <v>0</v>
      </c>
      <c r="BL72">
        <v>0</v>
      </c>
      <c r="BM72">
        <v>0</v>
      </c>
      <c r="BN72">
        <v>0</v>
      </c>
      <c r="BO72">
        <v>0</v>
      </c>
      <c r="BP72">
        <v>125000</v>
      </c>
      <c r="BQ72">
        <v>0</v>
      </c>
      <c r="BR72">
        <v>303470</v>
      </c>
      <c r="BS72">
        <v>2293</v>
      </c>
      <c r="BT72">
        <v>0</v>
      </c>
      <c r="BU72">
        <v>0</v>
      </c>
      <c r="BV72">
        <v>1577810</v>
      </c>
      <c r="BW72">
        <v>20000</v>
      </c>
      <c r="BX72">
        <v>0</v>
      </c>
      <c r="BY72">
        <v>0</v>
      </c>
      <c r="BZ72">
        <v>145000</v>
      </c>
      <c r="CA72">
        <v>1859000</v>
      </c>
      <c r="CB72">
        <v>0</v>
      </c>
      <c r="CC72">
        <v>0</v>
      </c>
      <c r="CD72">
        <v>14011061</v>
      </c>
      <c r="CE72">
        <v>348900</v>
      </c>
      <c r="CF72">
        <v>0</v>
      </c>
      <c r="CG72">
        <v>0</v>
      </c>
      <c r="CH72">
        <v>0</v>
      </c>
      <c r="CI72">
        <v>1235606</v>
      </c>
      <c r="CJ72">
        <v>1465461</v>
      </c>
      <c r="CK72">
        <v>347945</v>
      </c>
      <c r="CL72">
        <v>42713</v>
      </c>
      <c r="CM72">
        <v>6757978</v>
      </c>
      <c r="CN72">
        <v>0</v>
      </c>
      <c r="CO72">
        <v>0</v>
      </c>
      <c r="CP72">
        <v>20007</v>
      </c>
      <c r="CQ72">
        <v>411316461</v>
      </c>
      <c r="CR72">
        <v>5067</v>
      </c>
      <c r="CS72">
        <v>30000</v>
      </c>
      <c r="CT72">
        <v>0</v>
      </c>
      <c r="CU72">
        <v>5055778</v>
      </c>
      <c r="CV72">
        <v>500000</v>
      </c>
      <c r="CW72">
        <v>0</v>
      </c>
      <c r="CX72">
        <v>0</v>
      </c>
      <c r="CY72">
        <v>50000</v>
      </c>
    </row>
    <row r="73" spans="1:103" x14ac:dyDescent="0.3">
      <c r="A73" s="151">
        <v>388</v>
      </c>
      <c r="B73" t="s">
        <v>165</v>
      </c>
      <c r="D73">
        <v>160806249</v>
      </c>
      <c r="E73">
        <v>43222386</v>
      </c>
      <c r="F73">
        <v>18365901</v>
      </c>
      <c r="G73">
        <v>31064691</v>
      </c>
      <c r="H73">
        <v>36692868</v>
      </c>
      <c r="I73">
        <v>32284738</v>
      </c>
      <c r="J73">
        <v>63385276</v>
      </c>
      <c r="K73">
        <v>26975235</v>
      </c>
      <c r="L73">
        <v>49421406</v>
      </c>
      <c r="M73">
        <v>230548581</v>
      </c>
      <c r="N73">
        <v>436196234</v>
      </c>
      <c r="O73">
        <v>93873509</v>
      </c>
      <c r="P73">
        <v>290526574</v>
      </c>
      <c r="Q73">
        <v>97692511</v>
      </c>
      <c r="R73">
        <v>14832074</v>
      </c>
      <c r="S73">
        <v>133606491</v>
      </c>
      <c r="T73">
        <v>27619201</v>
      </c>
      <c r="U73">
        <v>195574931</v>
      </c>
      <c r="V73">
        <v>173543374</v>
      </c>
      <c r="W73">
        <v>45614727</v>
      </c>
      <c r="X73">
        <v>19683870</v>
      </c>
      <c r="Y73">
        <v>26973703</v>
      </c>
      <c r="Z73">
        <v>132268169</v>
      </c>
      <c r="AA73">
        <v>62750589</v>
      </c>
      <c r="AB73">
        <v>112115676</v>
      </c>
      <c r="AC73">
        <v>324791095</v>
      </c>
      <c r="AD73">
        <v>68540810</v>
      </c>
      <c r="AE73">
        <v>128715310</v>
      </c>
      <c r="AF73">
        <v>145356754</v>
      </c>
      <c r="AG73">
        <v>58816623</v>
      </c>
      <c r="AH73">
        <v>60187795</v>
      </c>
      <c r="AI73">
        <v>505911450</v>
      </c>
      <c r="AJ73">
        <v>58734704</v>
      </c>
      <c r="AK73">
        <v>453988752</v>
      </c>
      <c r="AL73">
        <v>95735565</v>
      </c>
      <c r="AM73">
        <v>286567160</v>
      </c>
      <c r="AN73">
        <v>11791945</v>
      </c>
      <c r="AO73">
        <v>16636257</v>
      </c>
      <c r="AP73">
        <v>66772140</v>
      </c>
      <c r="AQ73">
        <v>21708944</v>
      </c>
      <c r="AR73">
        <v>618755929</v>
      </c>
      <c r="AS73">
        <v>65116418</v>
      </c>
      <c r="AT73">
        <v>144698374</v>
      </c>
      <c r="AU73">
        <v>90834863</v>
      </c>
      <c r="AV73">
        <v>178012983</v>
      </c>
      <c r="AW73">
        <v>24757491</v>
      </c>
      <c r="AX73">
        <v>50998071</v>
      </c>
      <c r="AY73">
        <v>19938039</v>
      </c>
      <c r="AZ73">
        <v>217473703</v>
      </c>
      <c r="BA73">
        <v>66839876</v>
      </c>
      <c r="BB73">
        <v>253215061</v>
      </c>
      <c r="BC73">
        <v>15153800</v>
      </c>
      <c r="BD73">
        <v>79141191</v>
      </c>
      <c r="BE73">
        <v>74886871</v>
      </c>
      <c r="BF73">
        <v>113124615</v>
      </c>
      <c r="BG73">
        <v>64966538</v>
      </c>
      <c r="BH73">
        <v>27252476</v>
      </c>
      <c r="BI73">
        <v>33930740</v>
      </c>
      <c r="BJ73">
        <v>66380490</v>
      </c>
      <c r="BK73">
        <v>1833055468</v>
      </c>
      <c r="BL73">
        <v>20665849</v>
      </c>
      <c r="BM73">
        <v>31174870</v>
      </c>
      <c r="BN73">
        <v>187692040</v>
      </c>
      <c r="BO73">
        <v>100401439</v>
      </c>
      <c r="BP73">
        <v>403797826</v>
      </c>
      <c r="BQ73">
        <v>32874909</v>
      </c>
      <c r="BR73">
        <v>214197996</v>
      </c>
      <c r="BS73">
        <v>305735869</v>
      </c>
      <c r="BT73">
        <v>23258689</v>
      </c>
      <c r="BU73">
        <v>50486921</v>
      </c>
      <c r="BV73">
        <v>91285193</v>
      </c>
      <c r="BW73">
        <v>15571526</v>
      </c>
      <c r="BX73">
        <v>59589608</v>
      </c>
      <c r="BY73">
        <v>175503979</v>
      </c>
      <c r="BZ73">
        <v>29591353</v>
      </c>
      <c r="CA73">
        <v>165578901</v>
      </c>
      <c r="CB73">
        <v>54035180</v>
      </c>
      <c r="CC73">
        <v>133553297</v>
      </c>
      <c r="CD73">
        <v>95102277</v>
      </c>
      <c r="CE73">
        <v>157850143</v>
      </c>
      <c r="CF73">
        <v>82288763</v>
      </c>
      <c r="CG73">
        <v>84659823</v>
      </c>
      <c r="CH73">
        <v>59343640</v>
      </c>
      <c r="CI73">
        <v>70349600</v>
      </c>
      <c r="CJ73">
        <v>57957483</v>
      </c>
      <c r="CK73">
        <v>98551034</v>
      </c>
      <c r="CL73">
        <v>24332788</v>
      </c>
      <c r="CM73">
        <v>63079853</v>
      </c>
      <c r="CN73">
        <v>8543984</v>
      </c>
      <c r="CO73">
        <v>344707213</v>
      </c>
      <c r="CP73">
        <v>49333095</v>
      </c>
      <c r="CQ73">
        <v>1679770033</v>
      </c>
      <c r="CR73">
        <v>30201920</v>
      </c>
      <c r="CS73">
        <v>17152624</v>
      </c>
      <c r="CT73">
        <v>55970881</v>
      </c>
      <c r="CU73">
        <v>119664696</v>
      </c>
      <c r="CV73">
        <v>82005241</v>
      </c>
      <c r="CW73">
        <v>101967702</v>
      </c>
      <c r="CX73">
        <v>37387213</v>
      </c>
      <c r="CY73">
        <v>26857866</v>
      </c>
    </row>
    <row r="74" spans="1:103" x14ac:dyDescent="0.3">
      <c r="A74" s="151">
        <v>389</v>
      </c>
      <c r="B74" t="s">
        <v>172</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1027500</v>
      </c>
      <c r="AV74">
        <v>0</v>
      </c>
      <c r="AW74">
        <v>584111</v>
      </c>
      <c r="AX74">
        <v>0</v>
      </c>
      <c r="AY74">
        <v>0</v>
      </c>
      <c r="AZ74">
        <v>0</v>
      </c>
      <c r="BA74">
        <v>0</v>
      </c>
      <c r="BB74">
        <v>0</v>
      </c>
      <c r="BC74">
        <v>0</v>
      </c>
      <c r="BD74">
        <v>-847812</v>
      </c>
      <c r="BE74">
        <v>0</v>
      </c>
      <c r="BF74">
        <v>0</v>
      </c>
      <c r="BG74">
        <v>0</v>
      </c>
      <c r="BH74">
        <v>0</v>
      </c>
      <c r="BI74">
        <v>0</v>
      </c>
      <c r="BJ74">
        <v>0</v>
      </c>
      <c r="BK74">
        <v>0</v>
      </c>
      <c r="BL74">
        <v>0</v>
      </c>
      <c r="BM74">
        <v>0</v>
      </c>
      <c r="BN74">
        <v>0</v>
      </c>
      <c r="BO74">
        <v>899460</v>
      </c>
      <c r="BP74">
        <v>0</v>
      </c>
      <c r="BQ74">
        <v>0</v>
      </c>
      <c r="BR74">
        <v>0</v>
      </c>
      <c r="BS74">
        <v>0</v>
      </c>
      <c r="BT74">
        <v>0</v>
      </c>
      <c r="BU74">
        <v>0</v>
      </c>
      <c r="BV74">
        <v>0</v>
      </c>
      <c r="BW74">
        <v>0</v>
      </c>
      <c r="BX74">
        <v>0</v>
      </c>
      <c r="BY74">
        <v>0</v>
      </c>
      <c r="BZ74">
        <v>0</v>
      </c>
      <c r="CA74">
        <v>0</v>
      </c>
      <c r="CB74">
        <v>0</v>
      </c>
      <c r="CC74">
        <v>0</v>
      </c>
      <c r="CD74">
        <v>0</v>
      </c>
      <c r="CE74">
        <v>0</v>
      </c>
      <c r="CF74">
        <v>338400</v>
      </c>
      <c r="CG74">
        <v>0</v>
      </c>
      <c r="CH74">
        <v>0</v>
      </c>
      <c r="CI74">
        <v>0</v>
      </c>
      <c r="CJ74">
        <v>0</v>
      </c>
      <c r="CK74">
        <v>549137</v>
      </c>
      <c r="CL74">
        <v>0</v>
      </c>
      <c r="CM74">
        <v>0</v>
      </c>
      <c r="CN74">
        <v>0</v>
      </c>
      <c r="CO74">
        <v>0</v>
      </c>
      <c r="CP74">
        <v>0</v>
      </c>
      <c r="CQ74">
        <v>0</v>
      </c>
      <c r="CR74">
        <v>0</v>
      </c>
      <c r="CS74">
        <v>0</v>
      </c>
      <c r="CT74">
        <v>0</v>
      </c>
      <c r="CU74">
        <v>0</v>
      </c>
      <c r="CV74">
        <v>0</v>
      </c>
      <c r="CW74">
        <v>0</v>
      </c>
      <c r="CX74">
        <v>0</v>
      </c>
      <c r="CY74">
        <v>0</v>
      </c>
    </row>
    <row r="75" spans="1:103" x14ac:dyDescent="0.3">
      <c r="A75" s="151">
        <v>391</v>
      </c>
      <c r="B75" t="s">
        <v>177</v>
      </c>
      <c r="D75">
        <v>9804975</v>
      </c>
      <c r="E75">
        <v>5772430</v>
      </c>
      <c r="F75">
        <v>677338</v>
      </c>
      <c r="G75">
        <v>2010041</v>
      </c>
      <c r="H75">
        <v>2155013</v>
      </c>
      <c r="I75">
        <v>2096751</v>
      </c>
      <c r="J75">
        <v>4340459</v>
      </c>
      <c r="K75">
        <v>3865478</v>
      </c>
      <c r="L75">
        <v>6043540</v>
      </c>
      <c r="M75">
        <v>13814469</v>
      </c>
      <c r="N75">
        <v>23827392</v>
      </c>
      <c r="O75">
        <v>5476678</v>
      </c>
      <c r="P75">
        <v>18060428</v>
      </c>
      <c r="Q75">
        <v>3854958</v>
      </c>
      <c r="R75">
        <v>1170004</v>
      </c>
      <c r="S75">
        <v>17871225</v>
      </c>
      <c r="T75">
        <v>2422438</v>
      </c>
      <c r="U75">
        <v>16340426</v>
      </c>
      <c r="V75">
        <v>8738525</v>
      </c>
      <c r="W75">
        <v>4646084</v>
      </c>
      <c r="X75">
        <v>1514362</v>
      </c>
      <c r="Y75">
        <v>2428797</v>
      </c>
      <c r="Z75">
        <v>7507168</v>
      </c>
      <c r="AA75">
        <v>13858267</v>
      </c>
      <c r="AB75">
        <v>12415614</v>
      </c>
      <c r="AC75">
        <v>33873984</v>
      </c>
      <c r="AD75">
        <v>3043306</v>
      </c>
      <c r="AE75">
        <v>12235990</v>
      </c>
      <c r="AF75">
        <v>16017121</v>
      </c>
      <c r="AG75">
        <v>5804362</v>
      </c>
      <c r="AH75">
        <v>2831357</v>
      </c>
      <c r="AI75">
        <v>40058778</v>
      </c>
      <c r="AJ75">
        <v>5767561</v>
      </c>
      <c r="AK75">
        <v>31910637</v>
      </c>
      <c r="AL75">
        <v>7346487</v>
      </c>
      <c r="AM75">
        <v>11904843</v>
      </c>
      <c r="AN75">
        <v>1243362</v>
      </c>
      <c r="AO75">
        <v>644546</v>
      </c>
      <c r="AP75">
        <v>4889926</v>
      </c>
      <c r="AQ75">
        <v>1688859</v>
      </c>
      <c r="AR75">
        <v>45676654</v>
      </c>
      <c r="AS75">
        <v>6317096</v>
      </c>
      <c r="AT75">
        <v>15306174</v>
      </c>
      <c r="AU75">
        <v>8305078</v>
      </c>
      <c r="AV75">
        <v>11815576</v>
      </c>
      <c r="AW75">
        <v>2646240</v>
      </c>
      <c r="AX75">
        <v>5444766</v>
      </c>
      <c r="AY75">
        <v>996463</v>
      </c>
      <c r="AZ75">
        <v>55193614</v>
      </c>
      <c r="BA75">
        <v>5018384</v>
      </c>
      <c r="BB75">
        <v>21138424</v>
      </c>
      <c r="BC75">
        <v>1499816</v>
      </c>
      <c r="BD75">
        <v>7721496</v>
      </c>
      <c r="BE75">
        <v>5702785</v>
      </c>
      <c r="BF75">
        <v>8010434</v>
      </c>
      <c r="BG75">
        <v>4174743</v>
      </c>
      <c r="BH75">
        <v>3619871</v>
      </c>
      <c r="BI75">
        <v>1917919</v>
      </c>
      <c r="BJ75">
        <v>4669364</v>
      </c>
      <c r="BK75">
        <v>132265223</v>
      </c>
      <c r="BL75">
        <v>1451812</v>
      </c>
      <c r="BM75">
        <v>2803946</v>
      </c>
      <c r="BN75">
        <v>10088771</v>
      </c>
      <c r="BO75">
        <v>8114737</v>
      </c>
      <c r="BP75">
        <v>36094513</v>
      </c>
      <c r="BQ75">
        <v>2029892</v>
      </c>
      <c r="BR75">
        <v>26637053</v>
      </c>
      <c r="BS75">
        <v>16205850</v>
      </c>
      <c r="BT75">
        <v>1561086</v>
      </c>
      <c r="BU75">
        <v>5941521</v>
      </c>
      <c r="BV75">
        <v>138487209</v>
      </c>
      <c r="BW75">
        <v>693549</v>
      </c>
      <c r="BX75">
        <v>7317928</v>
      </c>
      <c r="BY75">
        <v>7466871</v>
      </c>
      <c r="BZ75">
        <v>2536891</v>
      </c>
      <c r="CA75">
        <v>13860335</v>
      </c>
      <c r="CB75">
        <v>3925980</v>
      </c>
      <c r="CC75">
        <v>10473903</v>
      </c>
      <c r="CD75">
        <v>4908945</v>
      </c>
      <c r="CE75">
        <v>16499344</v>
      </c>
      <c r="CF75">
        <v>6513892</v>
      </c>
      <c r="CG75">
        <v>9216181</v>
      </c>
      <c r="CH75">
        <v>3203329</v>
      </c>
      <c r="CI75">
        <v>5895521</v>
      </c>
      <c r="CJ75">
        <v>3229336</v>
      </c>
      <c r="CK75">
        <v>7894171</v>
      </c>
      <c r="CL75">
        <v>2842601</v>
      </c>
      <c r="CM75">
        <v>3982071</v>
      </c>
      <c r="CN75">
        <v>662344</v>
      </c>
      <c r="CO75">
        <v>23903386</v>
      </c>
      <c r="CP75">
        <v>4635479</v>
      </c>
      <c r="CQ75">
        <v>75098435</v>
      </c>
      <c r="CR75">
        <v>1659525</v>
      </c>
      <c r="CS75">
        <v>1086683</v>
      </c>
      <c r="CT75">
        <v>9541454</v>
      </c>
      <c r="CU75">
        <v>10190047</v>
      </c>
      <c r="CV75">
        <v>4969248</v>
      </c>
      <c r="CW75">
        <v>9727226</v>
      </c>
      <c r="CX75">
        <v>2210120</v>
      </c>
      <c r="CY75">
        <v>1939734</v>
      </c>
    </row>
    <row r="76" spans="1:103" x14ac:dyDescent="0.3">
      <c r="A76" s="151">
        <v>500</v>
      </c>
      <c r="B76" t="s">
        <v>160</v>
      </c>
      <c r="D76">
        <v>7419821</v>
      </c>
      <c r="E76">
        <v>910949</v>
      </c>
      <c r="F76">
        <v>563652</v>
      </c>
      <c r="G76">
        <v>2159969</v>
      </c>
      <c r="H76">
        <v>3858611</v>
      </c>
      <c r="I76">
        <v>7672</v>
      </c>
      <c r="J76">
        <v>499123</v>
      </c>
      <c r="K76">
        <v>80138</v>
      </c>
      <c r="L76">
        <v>2934201</v>
      </c>
      <c r="M76">
        <v>10118657</v>
      </c>
      <c r="N76">
        <v>18745292</v>
      </c>
      <c r="O76">
        <v>2188839</v>
      </c>
      <c r="P76">
        <v>23667812</v>
      </c>
      <c r="Q76">
        <v>9536284</v>
      </c>
      <c r="R76">
        <v>3020777</v>
      </c>
      <c r="S76">
        <v>4198428</v>
      </c>
      <c r="T76">
        <v>15751638</v>
      </c>
      <c r="U76">
        <v>30286755</v>
      </c>
      <c r="V76">
        <v>50496159</v>
      </c>
      <c r="W76">
        <v>1302690</v>
      </c>
      <c r="X76">
        <v>341012</v>
      </c>
      <c r="Y76">
        <v>3209094</v>
      </c>
      <c r="Z76">
        <v>11559087</v>
      </c>
      <c r="AA76">
        <v>15912563</v>
      </c>
      <c r="AB76">
        <v>4529635</v>
      </c>
      <c r="AC76">
        <v>19635616</v>
      </c>
      <c r="AD76">
        <v>23043469</v>
      </c>
      <c r="AE76">
        <v>15403623</v>
      </c>
      <c r="AF76">
        <v>29298189</v>
      </c>
      <c r="AG76">
        <v>6001192</v>
      </c>
      <c r="AH76">
        <v>4284080</v>
      </c>
      <c r="AI76">
        <v>21326235</v>
      </c>
      <c r="AJ76">
        <v>1159146</v>
      </c>
      <c r="AK76">
        <v>110183027</v>
      </c>
      <c r="AL76">
        <v>4576590</v>
      </c>
      <c r="AM76">
        <v>52907791</v>
      </c>
      <c r="AN76">
        <v>252336</v>
      </c>
      <c r="AO76">
        <v>1152965</v>
      </c>
      <c r="AP76">
        <v>5507373</v>
      </c>
      <c r="AQ76">
        <v>1880587</v>
      </c>
      <c r="AR76">
        <v>0</v>
      </c>
      <c r="AS76">
        <v>2928227</v>
      </c>
      <c r="AT76">
        <v>16733042</v>
      </c>
      <c r="AU76">
        <v>1544083</v>
      </c>
      <c r="AV76">
        <v>60327312</v>
      </c>
      <c r="AW76">
        <v>6517309</v>
      </c>
      <c r="AX76">
        <v>478275</v>
      </c>
      <c r="AY76">
        <v>350171</v>
      </c>
      <c r="AZ76">
        <v>7782590</v>
      </c>
      <c r="BA76">
        <v>7277499</v>
      </c>
      <c r="BB76">
        <v>6480035</v>
      </c>
      <c r="BC76">
        <v>3092049</v>
      </c>
      <c r="BD76">
        <v>13036796</v>
      </c>
      <c r="BE76">
        <v>469545</v>
      </c>
      <c r="BF76">
        <v>37990017</v>
      </c>
      <c r="BG76">
        <v>195797</v>
      </c>
      <c r="BH76">
        <v>1850320</v>
      </c>
      <c r="BI76">
        <v>8592159</v>
      </c>
      <c r="BJ76">
        <v>1890390</v>
      </c>
      <c r="BK76">
        <v>186230793</v>
      </c>
      <c r="BL76">
        <v>182728</v>
      </c>
      <c r="BM76">
        <v>7429915</v>
      </c>
      <c r="BN76">
        <v>64844252</v>
      </c>
      <c r="BO76">
        <v>2088278</v>
      </c>
      <c r="BP76">
        <v>30204117</v>
      </c>
      <c r="BQ76">
        <v>549101</v>
      </c>
      <c r="BR76">
        <v>56161301</v>
      </c>
      <c r="BS76">
        <v>99291462</v>
      </c>
      <c r="BT76">
        <v>10933</v>
      </c>
      <c r="BU76">
        <v>3254092</v>
      </c>
      <c r="BV76">
        <v>7523514</v>
      </c>
      <c r="BW76">
        <v>3069966</v>
      </c>
      <c r="BX76">
        <v>6563588</v>
      </c>
      <c r="BY76">
        <v>5719631</v>
      </c>
      <c r="BZ76">
        <v>2340701</v>
      </c>
      <c r="CA76">
        <v>48993229</v>
      </c>
      <c r="CB76">
        <v>41019</v>
      </c>
      <c r="CC76">
        <v>4261441</v>
      </c>
      <c r="CD76">
        <v>687160</v>
      </c>
      <c r="CE76">
        <v>9559157</v>
      </c>
      <c r="CF76">
        <v>22503123</v>
      </c>
      <c r="CG76">
        <v>5452227</v>
      </c>
      <c r="CH76">
        <v>6633790</v>
      </c>
      <c r="CI76">
        <v>0</v>
      </c>
      <c r="CJ76">
        <v>4825288</v>
      </c>
      <c r="CK76">
        <v>18267804</v>
      </c>
      <c r="CL76">
        <v>53187106</v>
      </c>
      <c r="CM76">
        <v>306546</v>
      </c>
      <c r="CN76">
        <v>469482</v>
      </c>
      <c r="CO76">
        <v>103353413</v>
      </c>
      <c r="CP76">
        <v>1590149</v>
      </c>
      <c r="CQ76">
        <v>123618315</v>
      </c>
      <c r="CR76">
        <v>2941025</v>
      </c>
      <c r="CS76">
        <v>110678</v>
      </c>
      <c r="CT76">
        <v>1002437</v>
      </c>
      <c r="CU76">
        <v>15723752</v>
      </c>
      <c r="CV76">
        <v>1535914</v>
      </c>
      <c r="CW76">
        <v>2094817</v>
      </c>
      <c r="CX76">
        <v>109700</v>
      </c>
      <c r="CY76">
        <v>1000977</v>
      </c>
    </row>
    <row r="77" spans="1:103" x14ac:dyDescent="0.3">
      <c r="A77" s="151">
        <v>502</v>
      </c>
      <c r="B77" t="s">
        <v>162</v>
      </c>
      <c r="D77">
        <v>24956621</v>
      </c>
      <c r="E77">
        <v>6879170</v>
      </c>
      <c r="F77">
        <v>180726</v>
      </c>
      <c r="G77">
        <v>8021823</v>
      </c>
      <c r="H77">
        <v>4604470</v>
      </c>
      <c r="I77">
        <v>0</v>
      </c>
      <c r="J77">
        <v>9493923</v>
      </c>
      <c r="K77">
        <v>1067513</v>
      </c>
      <c r="L77">
        <v>3010855</v>
      </c>
      <c r="M77">
        <v>72130258</v>
      </c>
      <c r="N77">
        <v>19745225</v>
      </c>
      <c r="O77">
        <v>1939986</v>
      </c>
      <c r="P77">
        <v>6756781</v>
      </c>
      <c r="Q77">
        <v>6989249</v>
      </c>
      <c r="R77">
        <v>2146207</v>
      </c>
      <c r="S77">
        <v>1341855</v>
      </c>
      <c r="T77">
        <v>318160</v>
      </c>
      <c r="U77">
        <v>53209095</v>
      </c>
      <c r="V77">
        <v>32193261</v>
      </c>
      <c r="W77">
        <v>0</v>
      </c>
      <c r="X77">
        <v>2615865</v>
      </c>
      <c r="Y77">
        <v>330217</v>
      </c>
      <c r="Z77">
        <v>3829510</v>
      </c>
      <c r="AA77">
        <v>13847133</v>
      </c>
      <c r="AB77">
        <v>13231825</v>
      </c>
      <c r="AC77">
        <v>49566628</v>
      </c>
      <c r="AD77">
        <v>18779131</v>
      </c>
      <c r="AE77">
        <v>9876304</v>
      </c>
      <c r="AF77">
        <v>21727148</v>
      </c>
      <c r="AG77">
        <v>12157018</v>
      </c>
      <c r="AH77">
        <v>12156323</v>
      </c>
      <c r="AI77">
        <v>38148841</v>
      </c>
      <c r="AJ77">
        <v>1118644</v>
      </c>
      <c r="AK77">
        <v>0</v>
      </c>
      <c r="AL77">
        <v>10617438</v>
      </c>
      <c r="AM77">
        <v>16789864</v>
      </c>
      <c r="AN77">
        <v>2490972</v>
      </c>
      <c r="AO77">
        <v>0</v>
      </c>
      <c r="AP77">
        <v>3281125</v>
      </c>
      <c r="AQ77">
        <v>2886562</v>
      </c>
      <c r="AR77">
        <v>0</v>
      </c>
      <c r="AS77">
        <v>7074002</v>
      </c>
      <c r="AT77">
        <v>66796878</v>
      </c>
      <c r="AU77">
        <v>0</v>
      </c>
      <c r="AV77">
        <v>3971385</v>
      </c>
      <c r="AW77">
        <v>4201835</v>
      </c>
      <c r="AX77">
        <v>15450201</v>
      </c>
      <c r="AY77">
        <v>634914</v>
      </c>
      <c r="AZ77">
        <v>25482092</v>
      </c>
      <c r="BA77">
        <v>648961</v>
      </c>
      <c r="BB77">
        <v>71656879</v>
      </c>
      <c r="BC77">
        <v>3687492</v>
      </c>
      <c r="BD77">
        <v>1009785</v>
      </c>
      <c r="BE77">
        <v>3517435</v>
      </c>
      <c r="BF77">
        <v>38518699</v>
      </c>
      <c r="BG77">
        <v>11879291</v>
      </c>
      <c r="BH77">
        <v>1432058</v>
      </c>
      <c r="BI77">
        <v>15371</v>
      </c>
      <c r="BJ77">
        <v>775570</v>
      </c>
      <c r="BK77">
        <v>35394574</v>
      </c>
      <c r="BL77">
        <v>0</v>
      </c>
      <c r="BM77">
        <v>6720649</v>
      </c>
      <c r="BN77">
        <v>16797304</v>
      </c>
      <c r="BO77">
        <v>6641339</v>
      </c>
      <c r="BP77">
        <v>24808026</v>
      </c>
      <c r="BQ77">
        <v>632708</v>
      </c>
      <c r="BR77">
        <v>32023070</v>
      </c>
      <c r="BS77">
        <v>16462150</v>
      </c>
      <c r="BT77">
        <v>3904321</v>
      </c>
      <c r="BU77">
        <v>14274941</v>
      </c>
      <c r="BV77">
        <v>15196491</v>
      </c>
      <c r="BW77">
        <v>1431698</v>
      </c>
      <c r="BX77">
        <v>578074</v>
      </c>
      <c r="BY77">
        <v>318248</v>
      </c>
      <c r="BZ77">
        <v>1380846</v>
      </c>
      <c r="CA77">
        <v>626931</v>
      </c>
      <c r="CB77">
        <v>12281075</v>
      </c>
      <c r="CC77">
        <v>14887202</v>
      </c>
      <c r="CD77">
        <v>18318796</v>
      </c>
      <c r="CE77">
        <v>26114196</v>
      </c>
      <c r="CF77">
        <v>65946</v>
      </c>
      <c r="CG77">
        <v>3140912</v>
      </c>
      <c r="CH77">
        <v>2405960</v>
      </c>
      <c r="CI77">
        <v>1846190</v>
      </c>
      <c r="CJ77">
        <v>570738</v>
      </c>
      <c r="CK77">
        <v>2172967</v>
      </c>
      <c r="CL77">
        <v>0</v>
      </c>
      <c r="CM77">
        <v>5529151</v>
      </c>
      <c r="CN77">
        <v>1154112</v>
      </c>
      <c r="CO77">
        <v>103611774</v>
      </c>
      <c r="CP77">
        <v>1721218</v>
      </c>
      <c r="CQ77">
        <v>57129499</v>
      </c>
      <c r="CR77">
        <v>6788946</v>
      </c>
      <c r="CS77">
        <v>2024259</v>
      </c>
      <c r="CT77">
        <v>7548657</v>
      </c>
      <c r="CU77">
        <v>0</v>
      </c>
      <c r="CV77">
        <v>3481492</v>
      </c>
      <c r="CW77">
        <v>23354897</v>
      </c>
      <c r="CX77">
        <v>883049</v>
      </c>
      <c r="CY77">
        <v>65946</v>
      </c>
    </row>
    <row r="78" spans="1:103" x14ac:dyDescent="0.3">
      <c r="A78" s="151">
        <v>503</v>
      </c>
      <c r="B78" t="s">
        <v>163</v>
      </c>
      <c r="D78">
        <v>0</v>
      </c>
      <c r="E78">
        <v>0</v>
      </c>
      <c r="F78">
        <v>0</v>
      </c>
      <c r="G78">
        <v>3257448</v>
      </c>
      <c r="H78">
        <v>0</v>
      </c>
      <c r="I78">
        <v>0</v>
      </c>
      <c r="J78">
        <v>141375</v>
      </c>
      <c r="K78">
        <v>275747</v>
      </c>
      <c r="L78">
        <v>4991211</v>
      </c>
      <c r="M78">
        <v>224240687</v>
      </c>
      <c r="N78">
        <v>0</v>
      </c>
      <c r="O78">
        <v>110433</v>
      </c>
      <c r="P78">
        <v>0</v>
      </c>
      <c r="Q78">
        <v>99990</v>
      </c>
      <c r="R78">
        <v>0</v>
      </c>
      <c r="S78">
        <v>43932</v>
      </c>
      <c r="T78">
        <v>0</v>
      </c>
      <c r="U78">
        <v>0</v>
      </c>
      <c r="V78">
        <v>446963</v>
      </c>
      <c r="W78">
        <v>0</v>
      </c>
      <c r="X78">
        <v>28495</v>
      </c>
      <c r="Y78">
        <v>102759</v>
      </c>
      <c r="Z78">
        <v>0</v>
      </c>
      <c r="AA78">
        <v>361119</v>
      </c>
      <c r="AB78">
        <v>0</v>
      </c>
      <c r="AC78">
        <v>3546422</v>
      </c>
      <c r="AD78">
        <v>2515490</v>
      </c>
      <c r="AE78">
        <v>19608699</v>
      </c>
      <c r="AF78">
        <v>0</v>
      </c>
      <c r="AG78">
        <v>213066</v>
      </c>
      <c r="AH78">
        <v>1937760</v>
      </c>
      <c r="AI78">
        <v>2108332</v>
      </c>
      <c r="AJ78">
        <v>468019</v>
      </c>
      <c r="AK78">
        <v>0</v>
      </c>
      <c r="AL78">
        <v>0</v>
      </c>
      <c r="AM78">
        <v>0</v>
      </c>
      <c r="AN78">
        <v>0</v>
      </c>
      <c r="AO78">
        <v>0</v>
      </c>
      <c r="AP78">
        <v>0</v>
      </c>
      <c r="AQ78">
        <v>7428801</v>
      </c>
      <c r="AR78">
        <v>0</v>
      </c>
      <c r="AS78">
        <v>98031</v>
      </c>
      <c r="AT78">
        <v>2220349</v>
      </c>
      <c r="AU78">
        <v>0</v>
      </c>
      <c r="AV78">
        <v>0</v>
      </c>
      <c r="AW78">
        <v>113056</v>
      </c>
      <c r="AX78">
        <v>1412443</v>
      </c>
      <c r="AY78">
        <v>219854</v>
      </c>
      <c r="AZ78">
        <v>10553785</v>
      </c>
      <c r="BA78">
        <v>0</v>
      </c>
      <c r="BB78">
        <v>13419508</v>
      </c>
      <c r="BC78">
        <v>7801801</v>
      </c>
      <c r="BD78">
        <v>0</v>
      </c>
      <c r="BE78">
        <v>0</v>
      </c>
      <c r="BF78">
        <v>6562810</v>
      </c>
      <c r="BG78">
        <v>717703</v>
      </c>
      <c r="BH78">
        <v>0</v>
      </c>
      <c r="BI78">
        <v>0</v>
      </c>
      <c r="BJ78">
        <v>48445</v>
      </c>
      <c r="BK78">
        <v>296722</v>
      </c>
      <c r="BL78">
        <v>0</v>
      </c>
      <c r="BM78">
        <v>0</v>
      </c>
      <c r="BN78">
        <v>1821123</v>
      </c>
      <c r="BO78">
        <v>655163</v>
      </c>
      <c r="BP78">
        <v>468033</v>
      </c>
      <c r="BQ78">
        <v>285874</v>
      </c>
      <c r="BR78">
        <v>0</v>
      </c>
      <c r="BS78">
        <v>0</v>
      </c>
      <c r="BT78">
        <v>59175</v>
      </c>
      <c r="BU78">
        <v>1417084</v>
      </c>
      <c r="BV78">
        <v>272520</v>
      </c>
      <c r="BW78">
        <v>66123</v>
      </c>
      <c r="BX78">
        <v>0</v>
      </c>
      <c r="BY78">
        <v>0</v>
      </c>
      <c r="BZ78">
        <v>0</v>
      </c>
      <c r="CA78">
        <v>0</v>
      </c>
      <c r="CB78">
        <v>503031</v>
      </c>
      <c r="CC78">
        <v>0</v>
      </c>
      <c r="CD78">
        <v>153718</v>
      </c>
      <c r="CE78">
        <v>0</v>
      </c>
      <c r="CF78">
        <v>0</v>
      </c>
      <c r="CG78">
        <v>0</v>
      </c>
      <c r="CH78">
        <v>0</v>
      </c>
      <c r="CI78">
        <v>158903</v>
      </c>
      <c r="CJ78">
        <v>2323</v>
      </c>
      <c r="CK78">
        <v>1732308</v>
      </c>
      <c r="CL78">
        <v>0</v>
      </c>
      <c r="CM78">
        <v>3459156</v>
      </c>
      <c r="CN78">
        <v>139793</v>
      </c>
      <c r="CO78">
        <v>39273925</v>
      </c>
      <c r="CP78">
        <v>390616</v>
      </c>
      <c r="CQ78">
        <v>0</v>
      </c>
      <c r="CR78">
        <v>7770</v>
      </c>
      <c r="CS78">
        <v>156301</v>
      </c>
      <c r="CT78">
        <v>0</v>
      </c>
      <c r="CU78">
        <v>0</v>
      </c>
      <c r="CV78">
        <v>4413432</v>
      </c>
      <c r="CW78">
        <v>251206</v>
      </c>
      <c r="CX78">
        <v>0</v>
      </c>
      <c r="CY78">
        <v>0</v>
      </c>
    </row>
    <row r="79" spans="1:103" x14ac:dyDescent="0.3">
      <c r="A79" s="151">
        <v>504</v>
      </c>
      <c r="B79" t="s">
        <v>167</v>
      </c>
      <c r="D79">
        <v>24306865</v>
      </c>
      <c r="E79">
        <v>4546341</v>
      </c>
      <c r="F79">
        <v>3250139</v>
      </c>
      <c r="G79">
        <v>5467049</v>
      </c>
      <c r="H79">
        <v>5615241</v>
      </c>
      <c r="I79">
        <v>3958545</v>
      </c>
      <c r="J79">
        <v>10925514</v>
      </c>
      <c r="K79">
        <v>5238096</v>
      </c>
      <c r="L79">
        <v>9853618</v>
      </c>
      <c r="M79">
        <v>35874168</v>
      </c>
      <c r="N79">
        <v>52120976</v>
      </c>
      <c r="O79">
        <v>15184315</v>
      </c>
      <c r="P79">
        <v>26505813</v>
      </c>
      <c r="Q79">
        <v>13059772</v>
      </c>
      <c r="R79">
        <v>1736258</v>
      </c>
      <c r="S79">
        <v>64474699</v>
      </c>
      <c r="T79">
        <v>7072357</v>
      </c>
      <c r="U79">
        <v>31304752</v>
      </c>
      <c r="V79">
        <v>10170676</v>
      </c>
      <c r="W79">
        <v>5700069</v>
      </c>
      <c r="X79">
        <v>2287695</v>
      </c>
      <c r="Y79">
        <v>4266154</v>
      </c>
      <c r="Z79">
        <v>21972008</v>
      </c>
      <c r="AA79">
        <v>14860355</v>
      </c>
      <c r="AB79">
        <v>25310768</v>
      </c>
      <c r="AC79">
        <v>56832894</v>
      </c>
      <c r="AD79">
        <v>3567552</v>
      </c>
      <c r="AE79">
        <v>19445749</v>
      </c>
      <c r="AF79">
        <v>23225612</v>
      </c>
      <c r="AG79">
        <v>8187315</v>
      </c>
      <c r="AH79">
        <v>7935413</v>
      </c>
      <c r="AI79">
        <v>54132867</v>
      </c>
      <c r="AJ79">
        <v>16604582</v>
      </c>
      <c r="AK79">
        <v>51111206</v>
      </c>
      <c r="AL79">
        <v>12586629</v>
      </c>
      <c r="AM79">
        <v>22914117</v>
      </c>
      <c r="AN79">
        <v>2116710</v>
      </c>
      <c r="AO79">
        <v>3788128</v>
      </c>
      <c r="AP79">
        <v>9450998</v>
      </c>
      <c r="AQ79">
        <v>4586592</v>
      </c>
      <c r="AR79">
        <v>88160673</v>
      </c>
      <c r="AS79">
        <v>15558129</v>
      </c>
      <c r="AT79">
        <v>14789313</v>
      </c>
      <c r="AU79">
        <v>15714096</v>
      </c>
      <c r="AV79">
        <v>20578425</v>
      </c>
      <c r="AW79">
        <v>3819093</v>
      </c>
      <c r="AX79">
        <v>10469879</v>
      </c>
      <c r="AY79">
        <v>6804350</v>
      </c>
      <c r="AZ79">
        <v>16973557</v>
      </c>
      <c r="BA79">
        <v>7706120</v>
      </c>
      <c r="BB79">
        <v>27240248</v>
      </c>
      <c r="BC79">
        <v>6552823</v>
      </c>
      <c r="BD79">
        <v>8174691</v>
      </c>
      <c r="BE79">
        <v>21975690</v>
      </c>
      <c r="BF79">
        <v>14732517</v>
      </c>
      <c r="BG79">
        <v>9969610</v>
      </c>
      <c r="BH79">
        <v>6712792</v>
      </c>
      <c r="BI79">
        <v>6613644</v>
      </c>
      <c r="BJ79">
        <v>7586654</v>
      </c>
      <c r="BK79">
        <v>160785973</v>
      </c>
      <c r="BL79">
        <v>3413941</v>
      </c>
      <c r="BM79">
        <v>4885257</v>
      </c>
      <c r="BN79">
        <v>12140980</v>
      </c>
      <c r="BO79">
        <v>19011390</v>
      </c>
      <c r="BP79">
        <v>65980151</v>
      </c>
      <c r="BQ79">
        <v>7108877</v>
      </c>
      <c r="BR79">
        <v>36321502</v>
      </c>
      <c r="BS79">
        <v>28714814</v>
      </c>
      <c r="BT79">
        <v>7993051</v>
      </c>
      <c r="BU79">
        <v>7288386</v>
      </c>
      <c r="BV79">
        <v>12720323</v>
      </c>
      <c r="BW79">
        <v>2438903</v>
      </c>
      <c r="BX79">
        <v>10500771</v>
      </c>
      <c r="BY79">
        <v>25840211</v>
      </c>
      <c r="BZ79">
        <v>3773834</v>
      </c>
      <c r="CA79">
        <v>18825030</v>
      </c>
      <c r="CB79">
        <v>12525612</v>
      </c>
      <c r="CC79">
        <v>33141036</v>
      </c>
      <c r="CD79">
        <v>14299664</v>
      </c>
      <c r="CE79">
        <v>22397583</v>
      </c>
      <c r="CF79">
        <v>10529620</v>
      </c>
      <c r="CG79">
        <v>14108358</v>
      </c>
      <c r="CH79">
        <v>6755900</v>
      </c>
      <c r="CI79">
        <v>10878438</v>
      </c>
      <c r="CJ79">
        <v>7461442</v>
      </c>
      <c r="CK79">
        <v>11315553</v>
      </c>
      <c r="CL79">
        <v>7924491</v>
      </c>
      <c r="CM79">
        <v>7497278</v>
      </c>
      <c r="CN79">
        <v>2418678</v>
      </c>
      <c r="CO79">
        <v>35614229</v>
      </c>
      <c r="CP79">
        <v>9995859</v>
      </c>
      <c r="CQ79">
        <v>128426581</v>
      </c>
      <c r="CR79">
        <v>4725906</v>
      </c>
      <c r="CS79">
        <v>3454339</v>
      </c>
      <c r="CT79">
        <v>6029904</v>
      </c>
      <c r="CU79">
        <v>23252353</v>
      </c>
      <c r="CV79">
        <v>13442032</v>
      </c>
      <c r="CW79">
        <v>19008756</v>
      </c>
      <c r="CX79">
        <v>4889239</v>
      </c>
      <c r="CY79">
        <v>4268307</v>
      </c>
    </row>
    <row r="80" spans="1:103" x14ac:dyDescent="0.3">
      <c r="A80" s="151">
        <v>505</v>
      </c>
      <c r="B80" t="s">
        <v>168</v>
      </c>
      <c r="D80">
        <v>2235745</v>
      </c>
      <c r="E80">
        <v>0</v>
      </c>
      <c r="F80">
        <v>122401</v>
      </c>
      <c r="G80">
        <v>697733</v>
      </c>
      <c r="H80">
        <v>1059404</v>
      </c>
      <c r="I80">
        <v>296900</v>
      </c>
      <c r="J80">
        <v>1155259</v>
      </c>
      <c r="K80">
        <v>0</v>
      </c>
      <c r="L80">
        <v>646130</v>
      </c>
      <c r="M80">
        <v>5476325</v>
      </c>
      <c r="N80">
        <v>2684062</v>
      </c>
      <c r="O80">
        <v>5255926</v>
      </c>
      <c r="P80">
        <v>2300000</v>
      </c>
      <c r="Q80">
        <v>4990460</v>
      </c>
      <c r="R80">
        <v>0</v>
      </c>
      <c r="S80">
        <v>4154597</v>
      </c>
      <c r="T80">
        <v>3638705</v>
      </c>
      <c r="U80">
        <v>565040</v>
      </c>
      <c r="V80">
        <v>0</v>
      </c>
      <c r="W80">
        <v>219271</v>
      </c>
      <c r="X80">
        <v>0</v>
      </c>
      <c r="Y80">
        <v>5805206</v>
      </c>
      <c r="Z80">
        <v>4827703</v>
      </c>
      <c r="AA80">
        <v>0</v>
      </c>
      <c r="AB80">
        <v>1184199</v>
      </c>
      <c r="AC80">
        <v>4344865</v>
      </c>
      <c r="AD80">
        <v>1501156</v>
      </c>
      <c r="AE80">
        <v>756788</v>
      </c>
      <c r="AF80">
        <v>1149250</v>
      </c>
      <c r="AG80">
        <v>2251812</v>
      </c>
      <c r="AH80">
        <v>172474</v>
      </c>
      <c r="AI80">
        <v>1530189</v>
      </c>
      <c r="AJ80">
        <v>1889622</v>
      </c>
      <c r="AK80">
        <v>408031</v>
      </c>
      <c r="AL80">
        <v>755770</v>
      </c>
      <c r="AM80">
        <v>11743926</v>
      </c>
      <c r="AN80">
        <v>363238</v>
      </c>
      <c r="AO80">
        <v>171571</v>
      </c>
      <c r="AP80">
        <v>682086</v>
      </c>
      <c r="AQ80">
        <v>226367</v>
      </c>
      <c r="AR80">
        <v>547307</v>
      </c>
      <c r="AS80">
        <v>400000</v>
      </c>
      <c r="AT80">
        <v>0</v>
      </c>
      <c r="AU80">
        <v>290933</v>
      </c>
      <c r="AV80">
        <v>0</v>
      </c>
      <c r="AW80">
        <v>0</v>
      </c>
      <c r="AX80">
        <v>0</v>
      </c>
      <c r="AY80">
        <v>0</v>
      </c>
      <c r="AZ80">
        <v>0</v>
      </c>
      <c r="BA80">
        <v>2864299</v>
      </c>
      <c r="BB80">
        <v>2062651</v>
      </c>
      <c r="BC80">
        <v>238081</v>
      </c>
      <c r="BD80">
        <v>861276</v>
      </c>
      <c r="BE80">
        <v>0</v>
      </c>
      <c r="BF80">
        <v>1078262</v>
      </c>
      <c r="BG80">
        <v>235664</v>
      </c>
      <c r="BH80">
        <v>0</v>
      </c>
      <c r="BI80">
        <v>2075379</v>
      </c>
      <c r="BJ80">
        <v>10126371</v>
      </c>
      <c r="BK80">
        <v>866417</v>
      </c>
      <c r="BL80">
        <v>382480</v>
      </c>
      <c r="BM80">
        <v>632855</v>
      </c>
      <c r="BN80">
        <v>1449518</v>
      </c>
      <c r="BO80">
        <v>433399</v>
      </c>
      <c r="BP80">
        <v>619335</v>
      </c>
      <c r="BQ80">
        <v>0</v>
      </c>
      <c r="BR80">
        <v>3101197</v>
      </c>
      <c r="BS80">
        <v>1256036</v>
      </c>
      <c r="BT80">
        <v>0</v>
      </c>
      <c r="BU80">
        <v>40000</v>
      </c>
      <c r="BV80">
        <v>0</v>
      </c>
      <c r="BW80">
        <v>105000</v>
      </c>
      <c r="BX80">
        <v>1692188</v>
      </c>
      <c r="BY80">
        <v>2190661</v>
      </c>
      <c r="BZ80">
        <v>142585</v>
      </c>
      <c r="CA80">
        <v>0</v>
      </c>
      <c r="CB80">
        <v>389665</v>
      </c>
      <c r="CC80">
        <v>0</v>
      </c>
      <c r="CD80">
        <v>3401884</v>
      </c>
      <c r="CE80">
        <v>1425004</v>
      </c>
      <c r="CF80">
        <v>3321954</v>
      </c>
      <c r="CG80">
        <v>0</v>
      </c>
      <c r="CH80">
        <v>1962915</v>
      </c>
      <c r="CI80">
        <v>1137772</v>
      </c>
      <c r="CJ80">
        <v>0</v>
      </c>
      <c r="CK80">
        <v>490685</v>
      </c>
      <c r="CL80">
        <v>77318</v>
      </c>
      <c r="CM80">
        <v>0</v>
      </c>
      <c r="CN80">
        <v>91535</v>
      </c>
      <c r="CO80">
        <v>423161</v>
      </c>
      <c r="CP80">
        <v>435382</v>
      </c>
      <c r="CQ80">
        <v>0</v>
      </c>
      <c r="CR80">
        <v>0</v>
      </c>
      <c r="CS80">
        <v>7863759</v>
      </c>
      <c r="CT80">
        <v>971519</v>
      </c>
      <c r="CU80">
        <v>125000</v>
      </c>
      <c r="CV80">
        <v>808110</v>
      </c>
      <c r="CW80">
        <v>100116</v>
      </c>
      <c r="CX80">
        <v>300000</v>
      </c>
      <c r="CY80">
        <v>518755</v>
      </c>
    </row>
    <row r="81" spans="1:103" x14ac:dyDescent="0.3">
      <c r="A81" s="151">
        <v>506</v>
      </c>
      <c r="B81" t="s">
        <v>174</v>
      </c>
      <c r="D81">
        <v>46285420</v>
      </c>
      <c r="E81">
        <v>14403462</v>
      </c>
      <c r="F81">
        <v>3329190</v>
      </c>
      <c r="G81">
        <v>21232093</v>
      </c>
      <c r="H81">
        <v>11934559</v>
      </c>
      <c r="I81">
        <v>15357922</v>
      </c>
      <c r="J81">
        <v>24842434</v>
      </c>
      <c r="K81">
        <v>1058559</v>
      </c>
      <c r="L81">
        <v>26520120</v>
      </c>
      <c r="M81">
        <v>89726362</v>
      </c>
      <c r="N81">
        <v>94489248</v>
      </c>
      <c r="O81">
        <v>28962521</v>
      </c>
      <c r="P81">
        <v>79365039</v>
      </c>
      <c r="Q81">
        <v>10191543</v>
      </c>
      <c r="R81">
        <v>11170669</v>
      </c>
      <c r="S81">
        <v>49105221</v>
      </c>
      <c r="T81">
        <v>6468345</v>
      </c>
      <c r="U81">
        <v>70325847</v>
      </c>
      <c r="V81">
        <v>43475817</v>
      </c>
      <c r="W81">
        <v>17215347</v>
      </c>
      <c r="X81">
        <v>8019970</v>
      </c>
      <c r="Y81">
        <v>4937242</v>
      </c>
      <c r="Z81">
        <v>38385413</v>
      </c>
      <c r="AA81">
        <v>30591574</v>
      </c>
      <c r="AB81">
        <v>32950958</v>
      </c>
      <c r="AC81">
        <v>154191230</v>
      </c>
      <c r="AD81">
        <v>25455230</v>
      </c>
      <c r="AE81">
        <v>38984809</v>
      </c>
      <c r="AF81">
        <v>74139212</v>
      </c>
      <c r="AG81">
        <v>14047771</v>
      </c>
      <c r="AH81">
        <v>20255515</v>
      </c>
      <c r="AI81">
        <v>208871499</v>
      </c>
      <c r="AJ81">
        <v>20410641</v>
      </c>
      <c r="AK81">
        <v>118793857</v>
      </c>
      <c r="AL81">
        <v>34732896</v>
      </c>
      <c r="AM81">
        <v>70578413</v>
      </c>
      <c r="AN81">
        <v>3237345</v>
      </c>
      <c r="AO81">
        <v>8757850</v>
      </c>
      <c r="AP81">
        <v>37009558</v>
      </c>
      <c r="AQ81">
        <v>9467901</v>
      </c>
      <c r="AR81">
        <v>149227442</v>
      </c>
      <c r="AS81">
        <v>31758172</v>
      </c>
      <c r="AT81">
        <v>51651757</v>
      </c>
      <c r="AU81">
        <v>35837360</v>
      </c>
      <c r="AV81">
        <v>58795966</v>
      </c>
      <c r="AW81">
        <v>7798033</v>
      </c>
      <c r="AX81">
        <v>26852352</v>
      </c>
      <c r="AY81">
        <v>7299212</v>
      </c>
      <c r="AZ81">
        <v>114888742</v>
      </c>
      <c r="BA81">
        <v>27303766</v>
      </c>
      <c r="BB81">
        <v>98580850</v>
      </c>
      <c r="BC81">
        <v>7509953</v>
      </c>
      <c r="BD81">
        <v>21673383</v>
      </c>
      <c r="BE81">
        <v>30020450</v>
      </c>
      <c r="BF81">
        <v>40679035</v>
      </c>
      <c r="BG81">
        <v>28409634</v>
      </c>
      <c r="BH81">
        <v>5577827</v>
      </c>
      <c r="BI81">
        <v>8536619</v>
      </c>
      <c r="BJ81">
        <v>8934163</v>
      </c>
      <c r="BK81">
        <v>550993721</v>
      </c>
      <c r="BL81">
        <v>7973389</v>
      </c>
      <c r="BM81">
        <v>18670382</v>
      </c>
      <c r="BN81">
        <v>28437686</v>
      </c>
      <c r="BO81">
        <v>36183810</v>
      </c>
      <c r="BP81">
        <v>86731567</v>
      </c>
      <c r="BQ81">
        <v>18509800</v>
      </c>
      <c r="BR81">
        <v>74556385</v>
      </c>
      <c r="BS81">
        <v>58429855</v>
      </c>
      <c r="BT81">
        <v>8739151</v>
      </c>
      <c r="BU81">
        <v>21778618</v>
      </c>
      <c r="BV81">
        <v>28488509</v>
      </c>
      <c r="BW81">
        <v>5171528</v>
      </c>
      <c r="BX81">
        <v>24690384</v>
      </c>
      <c r="BY81">
        <v>37114959</v>
      </c>
      <c r="BZ81">
        <v>10754260</v>
      </c>
      <c r="CA81">
        <v>49598489</v>
      </c>
      <c r="CB81">
        <v>11952295</v>
      </c>
      <c r="CC81">
        <v>38036386</v>
      </c>
      <c r="CD81">
        <v>38948937</v>
      </c>
      <c r="CE81">
        <v>48072008</v>
      </c>
      <c r="CF81">
        <v>30361670</v>
      </c>
      <c r="CG81">
        <v>27398816</v>
      </c>
      <c r="CH81">
        <v>11565499</v>
      </c>
      <c r="CI81">
        <v>28231877</v>
      </c>
      <c r="CJ81">
        <v>13872109</v>
      </c>
      <c r="CK81">
        <v>31558682</v>
      </c>
      <c r="CL81">
        <v>9223579</v>
      </c>
      <c r="CM81">
        <v>27008493</v>
      </c>
      <c r="CN81">
        <v>657204</v>
      </c>
      <c r="CO81">
        <v>102569233</v>
      </c>
      <c r="CP81">
        <v>18945156</v>
      </c>
      <c r="CQ81">
        <v>372344343</v>
      </c>
      <c r="CR81">
        <v>12499323</v>
      </c>
      <c r="CS81">
        <v>9411824</v>
      </c>
      <c r="CT81">
        <v>31756770</v>
      </c>
      <c r="CU81">
        <v>14745378</v>
      </c>
      <c r="CV81">
        <v>37380638</v>
      </c>
      <c r="CW81">
        <v>43215348</v>
      </c>
      <c r="CX81">
        <v>13768135</v>
      </c>
      <c r="CY81">
        <v>5380562</v>
      </c>
    </row>
    <row r="82" spans="1:103" x14ac:dyDescent="0.3">
      <c r="A82" s="151">
        <v>507</v>
      </c>
      <c r="B82" t="s">
        <v>916</v>
      </c>
      <c r="D82">
        <v>0</v>
      </c>
      <c r="E82">
        <v>0</v>
      </c>
      <c r="F82">
        <v>0</v>
      </c>
      <c r="G82">
        <v>20836686</v>
      </c>
      <c r="H82">
        <v>0</v>
      </c>
      <c r="I82">
        <v>67864</v>
      </c>
      <c r="J82">
        <v>0</v>
      </c>
      <c r="K82">
        <v>0</v>
      </c>
      <c r="L82">
        <v>0</v>
      </c>
      <c r="M82">
        <v>0</v>
      </c>
      <c r="N82">
        <v>0</v>
      </c>
      <c r="O82">
        <v>0</v>
      </c>
      <c r="P82">
        <v>0</v>
      </c>
      <c r="Q82">
        <v>0</v>
      </c>
      <c r="R82">
        <v>-1</v>
      </c>
      <c r="S82">
        <v>0</v>
      </c>
      <c r="T82">
        <v>-1</v>
      </c>
      <c r="U82">
        <v>0</v>
      </c>
      <c r="V82">
        <v>0</v>
      </c>
      <c r="W82">
        <v>-7293</v>
      </c>
      <c r="X82">
        <v>0</v>
      </c>
      <c r="Y82">
        <v>-19115</v>
      </c>
      <c r="Z82">
        <v>0</v>
      </c>
      <c r="AA82">
        <v>758946</v>
      </c>
      <c r="AB82">
        <v>0</v>
      </c>
      <c r="AC82">
        <v>0</v>
      </c>
      <c r="AD82">
        <v>1715346</v>
      </c>
      <c r="AE82">
        <v>938573</v>
      </c>
      <c r="AF82">
        <v>0</v>
      </c>
      <c r="AG82">
        <v>0</v>
      </c>
      <c r="AH82">
        <v>0</v>
      </c>
      <c r="AI82">
        <v>0</v>
      </c>
      <c r="AJ82">
        <v>773866</v>
      </c>
      <c r="AK82">
        <v>0</v>
      </c>
      <c r="AL82">
        <v>-29157</v>
      </c>
      <c r="AM82">
        <v>0</v>
      </c>
      <c r="AN82">
        <v>0</v>
      </c>
      <c r="AO82">
        <v>-33583</v>
      </c>
      <c r="AP82">
        <v>0</v>
      </c>
      <c r="AQ82">
        <v>0</v>
      </c>
      <c r="AR82">
        <v>0</v>
      </c>
      <c r="AS82">
        <v>0</v>
      </c>
      <c r="AT82">
        <v>0</v>
      </c>
      <c r="AU82">
        <v>0</v>
      </c>
      <c r="AV82">
        <v>0</v>
      </c>
      <c r="AW82">
        <v>0</v>
      </c>
      <c r="AX82">
        <v>0</v>
      </c>
      <c r="AY82">
        <v>0</v>
      </c>
      <c r="AZ82">
        <v>0</v>
      </c>
      <c r="BA82">
        <v>0</v>
      </c>
      <c r="BB82">
        <v>0</v>
      </c>
      <c r="BC82">
        <v>0</v>
      </c>
      <c r="BD82">
        <v>0</v>
      </c>
      <c r="BE82">
        <v>0</v>
      </c>
      <c r="BF82">
        <v>0</v>
      </c>
      <c r="BG82">
        <v>0</v>
      </c>
      <c r="BH82">
        <v>6504419</v>
      </c>
      <c r="BI82">
        <v>0</v>
      </c>
      <c r="BJ82">
        <v>0</v>
      </c>
      <c r="BK82">
        <v>0</v>
      </c>
      <c r="BL82">
        <v>0</v>
      </c>
      <c r="BM82">
        <v>625602</v>
      </c>
      <c r="BN82">
        <v>0</v>
      </c>
      <c r="BO82">
        <v>0</v>
      </c>
      <c r="BP82">
        <v>0</v>
      </c>
      <c r="BQ82">
        <v>-229952</v>
      </c>
      <c r="BR82">
        <v>0</v>
      </c>
      <c r="BS82">
        <v>0</v>
      </c>
      <c r="BT82">
        <v>0</v>
      </c>
      <c r="BU82">
        <v>0</v>
      </c>
      <c r="BV82">
        <v>0</v>
      </c>
      <c r="BW82">
        <v>65675</v>
      </c>
      <c r="BX82">
        <v>0</v>
      </c>
      <c r="BY82">
        <v>-1550030</v>
      </c>
      <c r="BZ82">
        <v>1</v>
      </c>
      <c r="CA82">
        <v>0</v>
      </c>
      <c r="CB82">
        <v>0</v>
      </c>
      <c r="CC82">
        <v>0</v>
      </c>
      <c r="CD82">
        <v>0</v>
      </c>
      <c r="CE82">
        <v>16381</v>
      </c>
      <c r="CF82">
        <v>0</v>
      </c>
      <c r="CG82">
        <v>0</v>
      </c>
      <c r="CH82">
        <v>0</v>
      </c>
      <c r="CI82">
        <v>1</v>
      </c>
      <c r="CJ82">
        <v>-768439</v>
      </c>
      <c r="CK82">
        <v>0</v>
      </c>
      <c r="CL82">
        <v>0</v>
      </c>
      <c r="CM82">
        <v>0</v>
      </c>
      <c r="CN82">
        <v>0</v>
      </c>
      <c r="CO82">
        <v>0</v>
      </c>
      <c r="CP82">
        <v>0</v>
      </c>
      <c r="CQ82">
        <v>0</v>
      </c>
      <c r="CR82">
        <v>0</v>
      </c>
      <c r="CS82">
        <v>0</v>
      </c>
      <c r="CT82">
        <v>0</v>
      </c>
      <c r="CU82">
        <v>0</v>
      </c>
      <c r="CV82">
        <v>0</v>
      </c>
      <c r="CW82">
        <v>0</v>
      </c>
      <c r="CX82">
        <v>0</v>
      </c>
      <c r="CY82">
        <v>0</v>
      </c>
    </row>
    <row r="83" spans="1:103" x14ac:dyDescent="0.3">
      <c r="A83" s="151">
        <v>508</v>
      </c>
      <c r="B83" t="s">
        <v>189</v>
      </c>
      <c r="D83">
        <v>0</v>
      </c>
      <c r="E83">
        <v>0</v>
      </c>
      <c r="F83">
        <v>0</v>
      </c>
      <c r="G83">
        <v>0</v>
      </c>
      <c r="H83">
        <v>0</v>
      </c>
      <c r="I83">
        <v>0</v>
      </c>
      <c r="J83">
        <v>0</v>
      </c>
      <c r="K83">
        <v>0</v>
      </c>
      <c r="L83">
        <v>0</v>
      </c>
      <c r="M83">
        <v>0</v>
      </c>
      <c r="N83">
        <v>638841</v>
      </c>
      <c r="O83">
        <v>0</v>
      </c>
      <c r="P83">
        <v>0</v>
      </c>
      <c r="Q83">
        <v>0</v>
      </c>
      <c r="R83">
        <v>0</v>
      </c>
      <c r="S83">
        <v>0</v>
      </c>
      <c r="T83">
        <v>0</v>
      </c>
      <c r="U83">
        <v>0</v>
      </c>
      <c r="V83">
        <v>0</v>
      </c>
      <c r="W83">
        <v>0</v>
      </c>
      <c r="X83">
        <v>0</v>
      </c>
      <c r="Y83">
        <v>0</v>
      </c>
      <c r="Z83">
        <v>0</v>
      </c>
      <c r="AA83">
        <v>0</v>
      </c>
      <c r="AB83">
        <v>0</v>
      </c>
      <c r="AC83">
        <v>0</v>
      </c>
      <c r="AD83">
        <v>0</v>
      </c>
      <c r="AE83">
        <v>200615</v>
      </c>
      <c r="AF83">
        <v>0</v>
      </c>
      <c r="AG83">
        <v>0</v>
      </c>
      <c r="AH83">
        <v>0</v>
      </c>
      <c r="AI83">
        <v>0</v>
      </c>
      <c r="AJ83">
        <v>0</v>
      </c>
      <c r="AK83">
        <v>0</v>
      </c>
      <c r="AL83">
        <v>56375</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578454</v>
      </c>
      <c r="BT83">
        <v>0</v>
      </c>
      <c r="BU83">
        <v>0</v>
      </c>
      <c r="BV83">
        <v>0</v>
      </c>
      <c r="BW83">
        <v>0</v>
      </c>
      <c r="BX83">
        <v>0</v>
      </c>
      <c r="BY83">
        <v>0</v>
      </c>
      <c r="BZ83">
        <v>0</v>
      </c>
      <c r="CA83">
        <v>0</v>
      </c>
      <c r="CB83">
        <v>7237000</v>
      </c>
      <c r="CC83">
        <v>0</v>
      </c>
      <c r="CD83">
        <v>0</v>
      </c>
      <c r="CE83">
        <v>0</v>
      </c>
      <c r="CF83">
        <v>0</v>
      </c>
      <c r="CG83">
        <v>0</v>
      </c>
      <c r="CH83">
        <v>0</v>
      </c>
      <c r="CI83">
        <v>0</v>
      </c>
      <c r="CJ83">
        <v>0</v>
      </c>
      <c r="CK83">
        <v>0</v>
      </c>
      <c r="CL83">
        <v>0</v>
      </c>
      <c r="CM83">
        <v>0</v>
      </c>
      <c r="CN83">
        <v>0</v>
      </c>
      <c r="CO83">
        <v>90798</v>
      </c>
      <c r="CP83">
        <v>0</v>
      </c>
      <c r="CQ83">
        <v>0</v>
      </c>
      <c r="CR83">
        <v>0</v>
      </c>
      <c r="CS83">
        <v>0</v>
      </c>
      <c r="CT83">
        <v>184280</v>
      </c>
      <c r="CU83">
        <v>0</v>
      </c>
      <c r="CV83">
        <v>0</v>
      </c>
      <c r="CW83">
        <v>0</v>
      </c>
      <c r="CX83">
        <v>0</v>
      </c>
      <c r="CY83">
        <v>0</v>
      </c>
    </row>
    <row r="84" spans="1:103" x14ac:dyDescent="0.3">
      <c r="A84" s="151">
        <v>509</v>
      </c>
      <c r="B84" t="s">
        <v>190</v>
      </c>
      <c r="D84">
        <v>0</v>
      </c>
      <c r="E84">
        <v>0</v>
      </c>
      <c r="F84">
        <v>0</v>
      </c>
      <c r="G84">
        <v>0</v>
      </c>
      <c r="H84">
        <v>0</v>
      </c>
      <c r="I84">
        <v>0</v>
      </c>
      <c r="J84">
        <v>0</v>
      </c>
      <c r="K84">
        <v>0</v>
      </c>
      <c r="L84">
        <v>0</v>
      </c>
      <c r="M84">
        <v>0</v>
      </c>
      <c r="N84">
        <v>0</v>
      </c>
      <c r="O84">
        <v>0</v>
      </c>
      <c r="P84">
        <v>0</v>
      </c>
      <c r="Q84">
        <v>0</v>
      </c>
      <c r="R84">
        <v>0</v>
      </c>
      <c r="S84">
        <v>0</v>
      </c>
      <c r="T84">
        <v>0</v>
      </c>
      <c r="U84">
        <v>0</v>
      </c>
      <c r="V84">
        <v>7050000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2860000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7150000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row>
    <row r="85" spans="1:103" x14ac:dyDescent="0.3">
      <c r="A85" s="151">
        <v>510</v>
      </c>
      <c r="B85" t="s">
        <v>196</v>
      </c>
      <c r="D85">
        <v>0</v>
      </c>
      <c r="E85">
        <v>0</v>
      </c>
      <c r="F85">
        <v>0</v>
      </c>
      <c r="G85">
        <v>227384</v>
      </c>
      <c r="H85">
        <v>0</v>
      </c>
      <c r="I85">
        <v>0</v>
      </c>
      <c r="J85">
        <v>0</v>
      </c>
      <c r="K85">
        <v>0</v>
      </c>
      <c r="L85">
        <v>0</v>
      </c>
      <c r="M85">
        <v>2208126</v>
      </c>
      <c r="N85">
        <v>0</v>
      </c>
      <c r="O85">
        <v>0</v>
      </c>
      <c r="P85">
        <v>0</v>
      </c>
      <c r="Q85">
        <v>51408</v>
      </c>
      <c r="R85">
        <v>0</v>
      </c>
      <c r="S85">
        <v>0</v>
      </c>
      <c r="T85">
        <v>0</v>
      </c>
      <c r="U85">
        <v>0</v>
      </c>
      <c r="V85">
        <v>0</v>
      </c>
      <c r="W85">
        <v>0</v>
      </c>
      <c r="X85">
        <v>80836</v>
      </c>
      <c r="Y85">
        <v>0</v>
      </c>
      <c r="Z85">
        <v>0</v>
      </c>
      <c r="AA85">
        <v>0</v>
      </c>
      <c r="AB85">
        <v>44801</v>
      </c>
      <c r="AC85">
        <v>0</v>
      </c>
      <c r="AD85">
        <v>0</v>
      </c>
      <c r="AE85">
        <v>526095</v>
      </c>
      <c r="AF85">
        <v>0</v>
      </c>
      <c r="AG85">
        <v>219704</v>
      </c>
      <c r="AH85">
        <v>27231</v>
      </c>
      <c r="AI85">
        <v>8402</v>
      </c>
      <c r="AJ85">
        <v>0</v>
      </c>
      <c r="AK85">
        <v>0</v>
      </c>
      <c r="AL85">
        <v>0</v>
      </c>
      <c r="AM85">
        <v>0</v>
      </c>
      <c r="AN85">
        <v>30935</v>
      </c>
      <c r="AO85">
        <v>0</v>
      </c>
      <c r="AP85">
        <v>0</v>
      </c>
      <c r="AQ85">
        <v>9166</v>
      </c>
      <c r="AR85">
        <v>0</v>
      </c>
      <c r="AS85">
        <v>32494</v>
      </c>
      <c r="AT85">
        <v>653196</v>
      </c>
      <c r="AU85">
        <v>0</v>
      </c>
      <c r="AV85">
        <v>0</v>
      </c>
      <c r="AW85">
        <v>24744</v>
      </c>
      <c r="AX85">
        <v>146241</v>
      </c>
      <c r="AY85">
        <v>0</v>
      </c>
      <c r="AZ85">
        <v>0</v>
      </c>
      <c r="BA85">
        <v>0</v>
      </c>
      <c r="BB85">
        <v>0</v>
      </c>
      <c r="BC85">
        <v>74433</v>
      </c>
      <c r="BD85">
        <v>0</v>
      </c>
      <c r="BE85">
        <v>0</v>
      </c>
      <c r="BF85">
        <v>2678</v>
      </c>
      <c r="BG85">
        <v>0</v>
      </c>
      <c r="BH85">
        <v>0</v>
      </c>
      <c r="BI85">
        <v>3378</v>
      </c>
      <c r="BJ85">
        <v>0</v>
      </c>
      <c r="BK85">
        <v>0</v>
      </c>
      <c r="BL85">
        <v>0</v>
      </c>
      <c r="BM85">
        <v>222475</v>
      </c>
      <c r="BN85">
        <v>697543</v>
      </c>
      <c r="BO85">
        <v>0</v>
      </c>
      <c r="BP85">
        <v>0</v>
      </c>
      <c r="BQ85">
        <v>0</v>
      </c>
      <c r="BR85">
        <v>0</v>
      </c>
      <c r="BS85">
        <v>0</v>
      </c>
      <c r="BT85">
        <v>86465</v>
      </c>
      <c r="BU85">
        <v>194016</v>
      </c>
      <c r="BV85">
        <v>0</v>
      </c>
      <c r="BW85">
        <v>96584</v>
      </c>
      <c r="BX85">
        <v>0</v>
      </c>
      <c r="BY85">
        <v>0</v>
      </c>
      <c r="BZ85">
        <v>0</v>
      </c>
      <c r="CA85">
        <v>0</v>
      </c>
      <c r="CB85">
        <v>140275</v>
      </c>
      <c r="CC85">
        <v>0</v>
      </c>
      <c r="CD85">
        <v>0</v>
      </c>
      <c r="CE85">
        <v>0</v>
      </c>
      <c r="CF85">
        <v>0</v>
      </c>
      <c r="CG85">
        <v>228863</v>
      </c>
      <c r="CH85">
        <v>0</v>
      </c>
      <c r="CI85">
        <v>70921</v>
      </c>
      <c r="CJ85">
        <v>0</v>
      </c>
      <c r="CK85">
        <v>0</v>
      </c>
      <c r="CL85">
        <v>0</v>
      </c>
      <c r="CM85">
        <v>0</v>
      </c>
      <c r="CN85">
        <v>89454</v>
      </c>
      <c r="CO85">
        <v>797360</v>
      </c>
      <c r="CP85">
        <v>0</v>
      </c>
      <c r="CQ85">
        <v>0</v>
      </c>
      <c r="CR85">
        <v>0</v>
      </c>
      <c r="CS85">
        <v>11684</v>
      </c>
      <c r="CT85">
        <v>0</v>
      </c>
      <c r="CU85">
        <v>0</v>
      </c>
      <c r="CV85">
        <v>0</v>
      </c>
      <c r="CW85">
        <v>0</v>
      </c>
      <c r="CX85">
        <v>0</v>
      </c>
      <c r="CY85">
        <v>0</v>
      </c>
    </row>
    <row r="86" spans="1:103" x14ac:dyDescent="0.3">
      <c r="A86" s="151">
        <v>512</v>
      </c>
      <c r="B86" t="s">
        <v>228</v>
      </c>
      <c r="D86">
        <v>875324</v>
      </c>
      <c r="E86">
        <v>23579</v>
      </c>
      <c r="F86">
        <v>70596</v>
      </c>
      <c r="G86">
        <v>98931</v>
      </c>
      <c r="H86">
        <v>898863</v>
      </c>
      <c r="I86">
        <v>179048</v>
      </c>
      <c r="J86">
        <v>268588</v>
      </c>
      <c r="K86">
        <v>16550</v>
      </c>
      <c r="L86">
        <v>224996</v>
      </c>
      <c r="M86">
        <v>1845876</v>
      </c>
      <c r="N86">
        <v>27977074</v>
      </c>
      <c r="O86">
        <v>129912</v>
      </c>
      <c r="P86">
        <v>1349231</v>
      </c>
      <c r="Q86">
        <v>79778</v>
      </c>
      <c r="R86">
        <v>25544</v>
      </c>
      <c r="S86">
        <v>170577</v>
      </c>
      <c r="T86">
        <v>39247</v>
      </c>
      <c r="U86">
        <v>359741</v>
      </c>
      <c r="V86">
        <v>241972</v>
      </c>
      <c r="W86">
        <v>79117</v>
      </c>
      <c r="X86">
        <v>23178</v>
      </c>
      <c r="Y86">
        <v>60441</v>
      </c>
      <c r="Z86">
        <v>358270</v>
      </c>
      <c r="AA86">
        <v>429054</v>
      </c>
      <c r="AB86">
        <v>116403</v>
      </c>
      <c r="AC86">
        <v>2073895</v>
      </c>
      <c r="AD86">
        <v>83589</v>
      </c>
      <c r="AE86">
        <v>3715423</v>
      </c>
      <c r="AF86">
        <v>281644</v>
      </c>
      <c r="AG86">
        <v>37884</v>
      </c>
      <c r="AH86">
        <v>217538</v>
      </c>
      <c r="AI86">
        <v>1797255</v>
      </c>
      <c r="AJ86">
        <v>461259</v>
      </c>
      <c r="AK86">
        <v>32798042</v>
      </c>
      <c r="AL86">
        <v>241440</v>
      </c>
      <c r="AM86">
        <v>593398</v>
      </c>
      <c r="AN86">
        <v>40111</v>
      </c>
      <c r="AO86">
        <v>95501</v>
      </c>
      <c r="AP86">
        <v>311019</v>
      </c>
      <c r="AQ86">
        <v>92445</v>
      </c>
      <c r="AR86">
        <v>9057433</v>
      </c>
      <c r="AS86">
        <v>239584</v>
      </c>
      <c r="AT86">
        <v>575057</v>
      </c>
      <c r="AU86">
        <v>309685</v>
      </c>
      <c r="AV86">
        <v>1094252</v>
      </c>
      <c r="AW86">
        <v>39949</v>
      </c>
      <c r="AX86">
        <v>61755</v>
      </c>
      <c r="AY86">
        <v>97355</v>
      </c>
      <c r="AZ86">
        <v>564518</v>
      </c>
      <c r="BA86">
        <v>265104</v>
      </c>
      <c r="BB86">
        <v>465747</v>
      </c>
      <c r="BC86">
        <v>276316</v>
      </c>
      <c r="BD86">
        <v>255585</v>
      </c>
      <c r="BE86">
        <v>10243</v>
      </c>
      <c r="BF86">
        <v>421003</v>
      </c>
      <c r="BG86">
        <v>133353</v>
      </c>
      <c r="BH86">
        <v>141666</v>
      </c>
      <c r="BI86">
        <v>554366</v>
      </c>
      <c r="BJ86">
        <v>154657</v>
      </c>
      <c r="BK86">
        <v>253437746</v>
      </c>
      <c r="BL86">
        <v>302164</v>
      </c>
      <c r="BM86">
        <v>122570</v>
      </c>
      <c r="BN86">
        <v>127007</v>
      </c>
      <c r="BO86">
        <v>60657</v>
      </c>
      <c r="BP86">
        <v>9670890</v>
      </c>
      <c r="BQ86">
        <v>194652</v>
      </c>
      <c r="BR86">
        <v>666104</v>
      </c>
      <c r="BS86">
        <v>1570330</v>
      </c>
      <c r="BT86">
        <v>173765</v>
      </c>
      <c r="BU86">
        <v>56350</v>
      </c>
      <c r="BV86">
        <v>429388</v>
      </c>
      <c r="BW86">
        <v>74441</v>
      </c>
      <c r="BX86">
        <v>189262</v>
      </c>
      <c r="BY86">
        <v>584126</v>
      </c>
      <c r="BZ86">
        <v>276907</v>
      </c>
      <c r="CA86">
        <v>847308</v>
      </c>
      <c r="CB86">
        <v>136045</v>
      </c>
      <c r="CC86">
        <v>85114</v>
      </c>
      <c r="CD86">
        <v>273155</v>
      </c>
      <c r="CE86">
        <v>506663</v>
      </c>
      <c r="CF86">
        <v>364812</v>
      </c>
      <c r="CG86">
        <v>348214</v>
      </c>
      <c r="CH86">
        <v>395806</v>
      </c>
      <c r="CI86">
        <v>246752</v>
      </c>
      <c r="CJ86">
        <v>66856</v>
      </c>
      <c r="CK86">
        <v>257658</v>
      </c>
      <c r="CL86">
        <v>159914</v>
      </c>
      <c r="CM86">
        <v>92726</v>
      </c>
      <c r="CN86">
        <v>1547</v>
      </c>
      <c r="CO86">
        <v>53063137</v>
      </c>
      <c r="CP86">
        <v>271804</v>
      </c>
      <c r="CQ86">
        <v>518968</v>
      </c>
      <c r="CR86">
        <v>82921</v>
      </c>
      <c r="CS86">
        <v>177622</v>
      </c>
      <c r="CT86">
        <v>2793499</v>
      </c>
      <c r="CU86">
        <v>208737</v>
      </c>
      <c r="CV86">
        <v>265735</v>
      </c>
      <c r="CW86">
        <v>99803</v>
      </c>
      <c r="CX86">
        <v>192620</v>
      </c>
      <c r="CY86">
        <v>48405</v>
      </c>
    </row>
    <row r="87" spans="1:103" x14ac:dyDescent="0.3">
      <c r="A87" s="151">
        <v>515</v>
      </c>
      <c r="B87" t="s">
        <v>247</v>
      </c>
      <c r="D87">
        <v>0</v>
      </c>
      <c r="E87">
        <v>0</v>
      </c>
      <c r="F87">
        <v>0</v>
      </c>
      <c r="G87">
        <v>6381215</v>
      </c>
      <c r="H87">
        <v>0</v>
      </c>
      <c r="I87">
        <v>0</v>
      </c>
      <c r="J87">
        <v>0</v>
      </c>
      <c r="K87">
        <v>0</v>
      </c>
      <c r="L87">
        <v>0</v>
      </c>
      <c r="M87">
        <v>219146404</v>
      </c>
      <c r="N87">
        <v>0</v>
      </c>
      <c r="O87">
        <v>0</v>
      </c>
      <c r="P87">
        <v>0</v>
      </c>
      <c r="Q87">
        <v>173863</v>
      </c>
      <c r="R87">
        <v>0</v>
      </c>
      <c r="S87">
        <v>2119264</v>
      </c>
      <c r="T87">
        <v>0</v>
      </c>
      <c r="U87">
        <v>0</v>
      </c>
      <c r="V87">
        <v>5478618</v>
      </c>
      <c r="W87">
        <v>0</v>
      </c>
      <c r="X87">
        <v>1512335</v>
      </c>
      <c r="Y87">
        <v>31688</v>
      </c>
      <c r="Z87">
        <v>0</v>
      </c>
      <c r="AA87">
        <v>0</v>
      </c>
      <c r="AB87">
        <v>60813032</v>
      </c>
      <c r="AC87">
        <v>0</v>
      </c>
      <c r="AD87">
        <v>49749487</v>
      </c>
      <c r="AE87">
        <v>56852042</v>
      </c>
      <c r="AF87">
        <v>0</v>
      </c>
      <c r="AG87">
        <v>15857283</v>
      </c>
      <c r="AH87">
        <v>0</v>
      </c>
      <c r="AI87">
        <v>56854766</v>
      </c>
      <c r="AJ87">
        <v>1166880</v>
      </c>
      <c r="AK87">
        <v>0</v>
      </c>
      <c r="AL87">
        <v>0</v>
      </c>
      <c r="AM87">
        <v>0</v>
      </c>
      <c r="AN87">
        <v>0</v>
      </c>
      <c r="AO87">
        <v>0</v>
      </c>
      <c r="AP87">
        <v>0</v>
      </c>
      <c r="AQ87">
        <v>0</v>
      </c>
      <c r="AR87">
        <v>0</v>
      </c>
      <c r="AS87">
        <v>0</v>
      </c>
      <c r="AT87">
        <v>14774441</v>
      </c>
      <c r="AU87">
        <v>0</v>
      </c>
      <c r="AV87">
        <v>0</v>
      </c>
      <c r="AW87">
        <v>211250</v>
      </c>
      <c r="AX87">
        <v>124620</v>
      </c>
      <c r="AY87">
        <v>0</v>
      </c>
      <c r="AZ87">
        <v>0</v>
      </c>
      <c r="BA87">
        <v>0</v>
      </c>
      <c r="BB87">
        <v>0</v>
      </c>
      <c r="BC87">
        <v>0</v>
      </c>
      <c r="BD87">
        <v>0</v>
      </c>
      <c r="BE87">
        <v>0</v>
      </c>
      <c r="BF87">
        <v>41787579</v>
      </c>
      <c r="BG87">
        <v>0</v>
      </c>
      <c r="BH87">
        <v>0</v>
      </c>
      <c r="BI87">
        <v>0</v>
      </c>
      <c r="BJ87">
        <v>0</v>
      </c>
      <c r="BK87">
        <v>0</v>
      </c>
      <c r="BL87">
        <v>0</v>
      </c>
      <c r="BM87">
        <v>5568132</v>
      </c>
      <c r="BN87">
        <v>19880449</v>
      </c>
      <c r="BO87">
        <v>0</v>
      </c>
      <c r="BP87">
        <v>0</v>
      </c>
      <c r="BQ87">
        <v>0</v>
      </c>
      <c r="BR87">
        <v>0</v>
      </c>
      <c r="BS87">
        <v>0</v>
      </c>
      <c r="BT87">
        <v>7162585</v>
      </c>
      <c r="BU87">
        <v>14881284</v>
      </c>
      <c r="BV87">
        <v>0</v>
      </c>
      <c r="BW87">
        <v>0</v>
      </c>
      <c r="BX87">
        <v>0</v>
      </c>
      <c r="BY87">
        <v>0</v>
      </c>
      <c r="BZ87">
        <v>0</v>
      </c>
      <c r="CA87">
        <v>0</v>
      </c>
      <c r="CB87">
        <v>653587</v>
      </c>
      <c r="CC87">
        <v>1379921</v>
      </c>
      <c r="CD87">
        <v>24680831</v>
      </c>
      <c r="CE87">
        <v>0</v>
      </c>
      <c r="CF87">
        <v>0</v>
      </c>
      <c r="CG87">
        <v>0</v>
      </c>
      <c r="CH87">
        <v>0</v>
      </c>
      <c r="CI87">
        <v>0</v>
      </c>
      <c r="CJ87">
        <v>0</v>
      </c>
      <c r="CK87">
        <v>0</v>
      </c>
      <c r="CL87">
        <v>0</v>
      </c>
      <c r="CM87">
        <v>0</v>
      </c>
      <c r="CN87">
        <v>21837</v>
      </c>
      <c r="CO87">
        <v>10816628</v>
      </c>
      <c r="CP87">
        <v>0</v>
      </c>
      <c r="CQ87">
        <v>0</v>
      </c>
      <c r="CR87">
        <v>0</v>
      </c>
      <c r="CS87">
        <v>0</v>
      </c>
      <c r="CT87">
        <v>0</v>
      </c>
      <c r="CU87">
        <v>150762</v>
      </c>
      <c r="CV87">
        <v>0</v>
      </c>
      <c r="CW87">
        <v>0</v>
      </c>
      <c r="CX87">
        <v>0</v>
      </c>
      <c r="CY87">
        <v>0</v>
      </c>
    </row>
    <row r="88" spans="1:103" x14ac:dyDescent="0.3">
      <c r="A88" s="151">
        <v>516</v>
      </c>
      <c r="B88" t="s">
        <v>248</v>
      </c>
      <c r="D88">
        <v>0</v>
      </c>
      <c r="E88">
        <v>0</v>
      </c>
      <c r="F88">
        <v>0</v>
      </c>
      <c r="G88">
        <v>54609071</v>
      </c>
      <c r="H88">
        <v>0</v>
      </c>
      <c r="I88">
        <v>0</v>
      </c>
      <c r="J88">
        <v>78839109</v>
      </c>
      <c r="K88">
        <v>40100679</v>
      </c>
      <c r="L88">
        <v>32017156</v>
      </c>
      <c r="M88">
        <v>280413022</v>
      </c>
      <c r="N88">
        <v>0</v>
      </c>
      <c r="O88">
        <v>27886641</v>
      </c>
      <c r="P88">
        <v>0</v>
      </c>
      <c r="Q88">
        <v>19607344</v>
      </c>
      <c r="R88">
        <v>30715857</v>
      </c>
      <c r="S88">
        <v>0</v>
      </c>
      <c r="T88">
        <v>0</v>
      </c>
      <c r="U88">
        <v>0</v>
      </c>
      <c r="V88">
        <v>54908709</v>
      </c>
      <c r="W88">
        <v>0</v>
      </c>
      <c r="X88">
        <v>10579812</v>
      </c>
      <c r="Y88">
        <v>11745717</v>
      </c>
      <c r="Z88">
        <v>0</v>
      </c>
      <c r="AA88">
        <v>45333347</v>
      </c>
      <c r="AB88">
        <v>0</v>
      </c>
      <c r="AC88">
        <v>17107849</v>
      </c>
      <c r="AD88">
        <v>16518795</v>
      </c>
      <c r="AE88">
        <v>52567267</v>
      </c>
      <c r="AF88">
        <v>16850903</v>
      </c>
      <c r="AG88">
        <v>21228459</v>
      </c>
      <c r="AH88">
        <v>61915343</v>
      </c>
      <c r="AI88">
        <v>28179774</v>
      </c>
      <c r="AJ88">
        <v>64427989</v>
      </c>
      <c r="AK88">
        <v>0</v>
      </c>
      <c r="AL88">
        <v>47933551</v>
      </c>
      <c r="AM88">
        <v>0</v>
      </c>
      <c r="AN88">
        <v>13900444</v>
      </c>
      <c r="AO88">
        <v>0</v>
      </c>
      <c r="AP88">
        <v>0</v>
      </c>
      <c r="AQ88">
        <v>54654057</v>
      </c>
      <c r="AR88">
        <v>0</v>
      </c>
      <c r="AS88">
        <v>55180228</v>
      </c>
      <c r="AT88">
        <v>403181276</v>
      </c>
      <c r="AU88">
        <v>0</v>
      </c>
      <c r="AV88">
        <v>24956902</v>
      </c>
      <c r="AW88">
        <v>16736638</v>
      </c>
      <c r="AX88">
        <v>81017568</v>
      </c>
      <c r="AY88">
        <v>0</v>
      </c>
      <c r="AZ88">
        <v>0</v>
      </c>
      <c r="BA88">
        <v>0</v>
      </c>
      <c r="BB88">
        <v>302562998</v>
      </c>
      <c r="BC88">
        <v>12912591</v>
      </c>
      <c r="BD88">
        <v>0</v>
      </c>
      <c r="BE88">
        <v>0</v>
      </c>
      <c r="BF88">
        <v>68627326</v>
      </c>
      <c r="BG88">
        <v>0</v>
      </c>
      <c r="BH88">
        <v>0</v>
      </c>
      <c r="BI88">
        <v>17813752</v>
      </c>
      <c r="BJ88">
        <v>7206230</v>
      </c>
      <c r="BK88">
        <v>0</v>
      </c>
      <c r="BL88">
        <v>0</v>
      </c>
      <c r="BM88">
        <v>0</v>
      </c>
      <c r="BN88">
        <v>100300536</v>
      </c>
      <c r="BO88">
        <v>0</v>
      </c>
      <c r="BP88">
        <v>0</v>
      </c>
      <c r="BQ88">
        <v>32130284</v>
      </c>
      <c r="BR88">
        <v>0</v>
      </c>
      <c r="BS88">
        <v>3707847</v>
      </c>
      <c r="BT88">
        <v>10519767</v>
      </c>
      <c r="BU88">
        <v>24826058</v>
      </c>
      <c r="BV88">
        <v>112231724</v>
      </c>
      <c r="BW88">
        <v>18352581</v>
      </c>
      <c r="BX88">
        <v>0</v>
      </c>
      <c r="BY88">
        <v>0</v>
      </c>
      <c r="BZ88">
        <v>11272369</v>
      </c>
      <c r="CA88">
        <v>0</v>
      </c>
      <c r="CB88">
        <v>76087409</v>
      </c>
      <c r="CC88">
        <v>86310958</v>
      </c>
      <c r="CD88">
        <v>0</v>
      </c>
      <c r="CE88">
        <v>0</v>
      </c>
      <c r="CF88">
        <v>0</v>
      </c>
      <c r="CG88">
        <v>35929987</v>
      </c>
      <c r="CH88">
        <v>12374449</v>
      </c>
      <c r="CI88">
        <v>46127739</v>
      </c>
      <c r="CJ88">
        <v>5522972</v>
      </c>
      <c r="CK88">
        <v>12819270</v>
      </c>
      <c r="CL88">
        <v>0</v>
      </c>
      <c r="CM88">
        <v>0</v>
      </c>
      <c r="CN88">
        <v>23446407</v>
      </c>
      <c r="CO88">
        <v>467841158</v>
      </c>
      <c r="CP88">
        <v>15066176</v>
      </c>
      <c r="CQ88">
        <v>0</v>
      </c>
      <c r="CR88">
        <v>45376025</v>
      </c>
      <c r="CS88">
        <v>11102839</v>
      </c>
      <c r="CT88">
        <v>0</v>
      </c>
      <c r="CU88">
        <v>0</v>
      </c>
      <c r="CV88">
        <v>0</v>
      </c>
      <c r="CW88">
        <v>26724092</v>
      </c>
      <c r="CX88">
        <v>13849804</v>
      </c>
      <c r="CY88">
        <v>0</v>
      </c>
    </row>
    <row r="89" spans="1:103" x14ac:dyDescent="0.3">
      <c r="A89" s="151">
        <v>517</v>
      </c>
      <c r="B89" t="s">
        <v>249</v>
      </c>
      <c r="D89">
        <v>0</v>
      </c>
      <c r="E89">
        <v>26634385</v>
      </c>
      <c r="F89">
        <v>0</v>
      </c>
      <c r="G89">
        <v>0</v>
      </c>
      <c r="H89">
        <v>0</v>
      </c>
      <c r="I89">
        <v>0</v>
      </c>
      <c r="J89">
        <v>0</v>
      </c>
      <c r="K89">
        <v>0</v>
      </c>
      <c r="L89">
        <v>0</v>
      </c>
      <c r="M89">
        <v>0</v>
      </c>
      <c r="N89">
        <v>0</v>
      </c>
      <c r="O89">
        <v>0</v>
      </c>
      <c r="P89">
        <v>0</v>
      </c>
      <c r="Q89">
        <v>0</v>
      </c>
      <c r="R89">
        <v>0</v>
      </c>
      <c r="S89">
        <v>9618564</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17967168</v>
      </c>
      <c r="AZ89">
        <v>0</v>
      </c>
      <c r="BA89">
        <v>0</v>
      </c>
      <c r="BB89">
        <v>0</v>
      </c>
      <c r="BC89">
        <v>0</v>
      </c>
      <c r="BD89">
        <v>0</v>
      </c>
      <c r="BE89">
        <v>0</v>
      </c>
      <c r="BF89">
        <v>935461</v>
      </c>
      <c r="BG89">
        <v>0</v>
      </c>
      <c r="BH89">
        <v>0</v>
      </c>
      <c r="BI89">
        <v>0</v>
      </c>
      <c r="BJ89">
        <v>0</v>
      </c>
      <c r="BK89">
        <v>0</v>
      </c>
      <c r="BL89">
        <v>0</v>
      </c>
      <c r="BM89">
        <v>35969994</v>
      </c>
      <c r="BN89">
        <v>0</v>
      </c>
      <c r="BO89">
        <v>37279041</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6115503</v>
      </c>
      <c r="CV89">
        <v>0</v>
      </c>
      <c r="CW89">
        <v>0</v>
      </c>
      <c r="CX89">
        <v>0</v>
      </c>
      <c r="CY89">
        <v>0</v>
      </c>
    </row>
    <row r="90" spans="1:103" x14ac:dyDescent="0.3">
      <c r="A90" s="151">
        <v>518</v>
      </c>
      <c r="B90" t="s">
        <v>250</v>
      </c>
      <c r="D90">
        <v>0</v>
      </c>
      <c r="E90">
        <v>8500</v>
      </c>
      <c r="F90">
        <v>0</v>
      </c>
      <c r="G90">
        <v>2182308</v>
      </c>
      <c r="H90">
        <v>0</v>
      </c>
      <c r="I90">
        <v>0</v>
      </c>
      <c r="J90">
        <v>1593667</v>
      </c>
      <c r="K90">
        <v>172825</v>
      </c>
      <c r="L90">
        <v>1466830</v>
      </c>
      <c r="M90">
        <v>32193010</v>
      </c>
      <c r="N90">
        <v>0</v>
      </c>
      <c r="O90">
        <v>1300392</v>
      </c>
      <c r="P90">
        <v>0</v>
      </c>
      <c r="Q90">
        <v>1729563</v>
      </c>
      <c r="R90">
        <v>802619</v>
      </c>
      <c r="S90">
        <v>234607</v>
      </c>
      <c r="T90">
        <v>0</v>
      </c>
      <c r="U90">
        <v>0</v>
      </c>
      <c r="V90">
        <v>2573760</v>
      </c>
      <c r="W90">
        <v>0</v>
      </c>
      <c r="X90">
        <v>597708</v>
      </c>
      <c r="Y90">
        <v>183640</v>
      </c>
      <c r="Z90">
        <v>0</v>
      </c>
      <c r="AA90">
        <v>655106</v>
      </c>
      <c r="AB90">
        <v>520579</v>
      </c>
      <c r="AC90">
        <v>0</v>
      </c>
      <c r="AD90">
        <v>36832194</v>
      </c>
      <c r="AE90">
        <v>6734777</v>
      </c>
      <c r="AF90">
        <v>69195</v>
      </c>
      <c r="AG90">
        <v>2972074</v>
      </c>
      <c r="AH90">
        <v>401449</v>
      </c>
      <c r="AI90">
        <v>2571934</v>
      </c>
      <c r="AJ90">
        <v>1442235</v>
      </c>
      <c r="AK90">
        <v>0</v>
      </c>
      <c r="AL90">
        <v>3102877</v>
      </c>
      <c r="AM90">
        <v>0</v>
      </c>
      <c r="AN90">
        <v>733316</v>
      </c>
      <c r="AO90">
        <v>0</v>
      </c>
      <c r="AP90">
        <v>0</v>
      </c>
      <c r="AQ90">
        <v>900672</v>
      </c>
      <c r="AR90">
        <v>0</v>
      </c>
      <c r="AS90">
        <v>3325898</v>
      </c>
      <c r="AT90">
        <v>6844402</v>
      </c>
      <c r="AU90">
        <v>0</v>
      </c>
      <c r="AV90">
        <v>748945</v>
      </c>
      <c r="AW90">
        <v>397158</v>
      </c>
      <c r="AX90">
        <v>2424945</v>
      </c>
      <c r="AY90">
        <v>627217</v>
      </c>
      <c r="AZ90">
        <v>0</v>
      </c>
      <c r="BA90">
        <v>0</v>
      </c>
      <c r="BB90">
        <v>150443595</v>
      </c>
      <c r="BC90">
        <v>501255</v>
      </c>
      <c r="BD90">
        <v>0</v>
      </c>
      <c r="BE90">
        <v>0</v>
      </c>
      <c r="BF90">
        <v>5167934</v>
      </c>
      <c r="BG90">
        <v>0</v>
      </c>
      <c r="BH90">
        <v>0</v>
      </c>
      <c r="BI90">
        <v>316582</v>
      </c>
      <c r="BJ90">
        <v>1144</v>
      </c>
      <c r="BK90">
        <v>0</v>
      </c>
      <c r="BL90">
        <v>0</v>
      </c>
      <c r="BM90">
        <v>4713552</v>
      </c>
      <c r="BN90">
        <v>4688654</v>
      </c>
      <c r="BO90">
        <v>193341</v>
      </c>
      <c r="BP90">
        <v>0</v>
      </c>
      <c r="BQ90">
        <v>737174</v>
      </c>
      <c r="BR90">
        <v>0</v>
      </c>
      <c r="BS90">
        <v>0</v>
      </c>
      <c r="BT90">
        <v>2519734</v>
      </c>
      <c r="BU90">
        <v>1592469</v>
      </c>
      <c r="BV90">
        <v>3637396</v>
      </c>
      <c r="BW90">
        <v>752512</v>
      </c>
      <c r="BX90">
        <v>0</v>
      </c>
      <c r="BY90">
        <v>0</v>
      </c>
      <c r="BZ90">
        <v>0</v>
      </c>
      <c r="CA90">
        <v>0</v>
      </c>
      <c r="CB90">
        <v>2375029</v>
      </c>
      <c r="CC90">
        <v>12537792</v>
      </c>
      <c r="CD90">
        <v>398421</v>
      </c>
      <c r="CE90">
        <v>2887373</v>
      </c>
      <c r="CF90">
        <v>0</v>
      </c>
      <c r="CG90">
        <v>830324</v>
      </c>
      <c r="CH90">
        <v>8592</v>
      </c>
      <c r="CI90">
        <v>1010041</v>
      </c>
      <c r="CJ90">
        <v>1575314</v>
      </c>
      <c r="CK90">
        <v>0</v>
      </c>
      <c r="CL90">
        <v>0</v>
      </c>
      <c r="CM90">
        <v>0</v>
      </c>
      <c r="CN90">
        <v>609730</v>
      </c>
      <c r="CO90">
        <v>11092980</v>
      </c>
      <c r="CP90">
        <v>0</v>
      </c>
      <c r="CQ90">
        <v>0</v>
      </c>
      <c r="CR90">
        <v>1575726</v>
      </c>
      <c r="CS90">
        <v>394934</v>
      </c>
      <c r="CT90">
        <v>0</v>
      </c>
      <c r="CU90">
        <v>544877</v>
      </c>
      <c r="CV90">
        <v>0</v>
      </c>
      <c r="CW90">
        <v>143847</v>
      </c>
      <c r="CX90">
        <v>0</v>
      </c>
      <c r="CY90">
        <v>0</v>
      </c>
    </row>
    <row r="91" spans="1:103" x14ac:dyDescent="0.3">
      <c r="A91" s="151">
        <v>519</v>
      </c>
      <c r="B91" t="s">
        <v>251</v>
      </c>
      <c r="D91">
        <v>0</v>
      </c>
      <c r="E91">
        <v>0</v>
      </c>
      <c r="F91">
        <v>0</v>
      </c>
      <c r="G91">
        <v>159694</v>
      </c>
      <c r="H91">
        <v>0</v>
      </c>
      <c r="I91">
        <v>0</v>
      </c>
      <c r="J91">
        <v>0</v>
      </c>
      <c r="K91">
        <v>0</v>
      </c>
      <c r="L91">
        <v>0</v>
      </c>
      <c r="M91">
        <v>6574122</v>
      </c>
      <c r="N91">
        <v>0</v>
      </c>
      <c r="O91">
        <v>0</v>
      </c>
      <c r="P91">
        <v>0</v>
      </c>
      <c r="Q91">
        <v>5857</v>
      </c>
      <c r="R91">
        <v>0</v>
      </c>
      <c r="S91">
        <v>70642</v>
      </c>
      <c r="T91">
        <v>0</v>
      </c>
      <c r="U91">
        <v>0</v>
      </c>
      <c r="V91">
        <v>51473</v>
      </c>
      <c r="W91">
        <v>0</v>
      </c>
      <c r="X91">
        <v>35676</v>
      </c>
      <c r="Y91">
        <v>2113</v>
      </c>
      <c r="Z91">
        <v>0</v>
      </c>
      <c r="AA91">
        <v>0</v>
      </c>
      <c r="AB91">
        <v>1628033</v>
      </c>
      <c r="AC91">
        <v>0</v>
      </c>
      <c r="AD91">
        <v>1608513</v>
      </c>
      <c r="AE91">
        <v>1296170</v>
      </c>
      <c r="AF91">
        <v>0</v>
      </c>
      <c r="AG91">
        <v>311224</v>
      </c>
      <c r="AH91">
        <v>0</v>
      </c>
      <c r="AI91">
        <v>2372435</v>
      </c>
      <c r="AJ91">
        <v>35021</v>
      </c>
      <c r="AK91">
        <v>0</v>
      </c>
      <c r="AL91">
        <v>0</v>
      </c>
      <c r="AM91">
        <v>0</v>
      </c>
      <c r="AN91">
        <v>0</v>
      </c>
      <c r="AO91">
        <v>0</v>
      </c>
      <c r="AP91">
        <v>0</v>
      </c>
      <c r="AQ91">
        <v>0</v>
      </c>
      <c r="AR91">
        <v>0</v>
      </c>
      <c r="AS91">
        <v>0</v>
      </c>
      <c r="AT91">
        <v>713322</v>
      </c>
      <c r="AU91">
        <v>0</v>
      </c>
      <c r="AV91">
        <v>0</v>
      </c>
      <c r="AW91">
        <v>7411</v>
      </c>
      <c r="AX91">
        <v>2492</v>
      </c>
      <c r="AY91">
        <v>0</v>
      </c>
      <c r="AZ91">
        <v>0</v>
      </c>
      <c r="BA91">
        <v>0</v>
      </c>
      <c r="BB91">
        <v>0</v>
      </c>
      <c r="BC91">
        <v>0</v>
      </c>
      <c r="BD91">
        <v>0</v>
      </c>
      <c r="BE91">
        <v>0</v>
      </c>
      <c r="BF91">
        <v>1567782</v>
      </c>
      <c r="BG91">
        <v>0</v>
      </c>
      <c r="BH91">
        <v>0</v>
      </c>
      <c r="BI91">
        <v>0</v>
      </c>
      <c r="BJ91">
        <v>0</v>
      </c>
      <c r="BK91">
        <v>0</v>
      </c>
      <c r="BL91">
        <v>0</v>
      </c>
      <c r="BM91">
        <v>137842</v>
      </c>
      <c r="BN91">
        <v>992416</v>
      </c>
      <c r="BO91">
        <v>0</v>
      </c>
      <c r="BP91">
        <v>0</v>
      </c>
      <c r="BQ91">
        <v>0</v>
      </c>
      <c r="BR91">
        <v>0</v>
      </c>
      <c r="BS91">
        <v>0</v>
      </c>
      <c r="BT91">
        <v>288020</v>
      </c>
      <c r="BU91">
        <v>449175</v>
      </c>
      <c r="BV91">
        <v>0</v>
      </c>
      <c r="BW91">
        <v>0</v>
      </c>
      <c r="BX91">
        <v>0</v>
      </c>
      <c r="BY91">
        <v>0</v>
      </c>
      <c r="BZ91">
        <v>0</v>
      </c>
      <c r="CA91">
        <v>0</v>
      </c>
      <c r="CB91">
        <v>8098</v>
      </c>
      <c r="CC91">
        <v>0</v>
      </c>
      <c r="CD91">
        <v>551708</v>
      </c>
      <c r="CE91">
        <v>0</v>
      </c>
      <c r="CF91">
        <v>0</v>
      </c>
      <c r="CG91">
        <v>0</v>
      </c>
      <c r="CH91">
        <v>0</v>
      </c>
      <c r="CI91">
        <v>0</v>
      </c>
      <c r="CJ91">
        <v>0</v>
      </c>
      <c r="CK91">
        <v>0</v>
      </c>
      <c r="CL91">
        <v>0</v>
      </c>
      <c r="CM91">
        <v>0</v>
      </c>
      <c r="CN91">
        <v>2184</v>
      </c>
      <c r="CO91">
        <v>293530</v>
      </c>
      <c r="CP91">
        <v>0</v>
      </c>
      <c r="CQ91">
        <v>0</v>
      </c>
      <c r="CR91">
        <v>0</v>
      </c>
      <c r="CS91">
        <v>0</v>
      </c>
      <c r="CT91">
        <v>0</v>
      </c>
      <c r="CU91">
        <v>5296</v>
      </c>
      <c r="CV91">
        <v>0</v>
      </c>
      <c r="CW91">
        <v>0</v>
      </c>
      <c r="CX91">
        <v>0</v>
      </c>
      <c r="CY91">
        <v>0</v>
      </c>
    </row>
    <row r="92" spans="1:103" x14ac:dyDescent="0.3">
      <c r="A92" s="151">
        <v>520</v>
      </c>
      <c r="B92" t="s">
        <v>252</v>
      </c>
      <c r="D92">
        <v>0</v>
      </c>
      <c r="E92">
        <v>0</v>
      </c>
      <c r="F92">
        <v>0</v>
      </c>
      <c r="G92">
        <v>1279162</v>
      </c>
      <c r="H92">
        <v>0</v>
      </c>
      <c r="I92">
        <v>0</v>
      </c>
      <c r="J92">
        <v>2080115</v>
      </c>
      <c r="K92">
        <v>809330</v>
      </c>
      <c r="L92">
        <v>673129</v>
      </c>
      <c r="M92">
        <v>5506976</v>
      </c>
      <c r="N92">
        <v>0</v>
      </c>
      <c r="O92">
        <v>619465</v>
      </c>
      <c r="P92">
        <v>0</v>
      </c>
      <c r="Q92">
        <v>207662</v>
      </c>
      <c r="R92">
        <v>589701</v>
      </c>
      <c r="S92">
        <v>0</v>
      </c>
      <c r="T92">
        <v>0</v>
      </c>
      <c r="U92">
        <v>0</v>
      </c>
      <c r="V92">
        <v>1172502</v>
      </c>
      <c r="W92">
        <v>0</v>
      </c>
      <c r="X92">
        <v>280286</v>
      </c>
      <c r="Y92">
        <v>516045</v>
      </c>
      <c r="Z92">
        <v>0</v>
      </c>
      <c r="AA92">
        <v>1368502</v>
      </c>
      <c r="AB92">
        <v>0</v>
      </c>
      <c r="AC92">
        <v>410134</v>
      </c>
      <c r="AD92">
        <v>495312</v>
      </c>
      <c r="AE92">
        <v>2394127</v>
      </c>
      <c r="AF92">
        <v>336816</v>
      </c>
      <c r="AG92">
        <v>338963</v>
      </c>
      <c r="AH92">
        <v>1216513</v>
      </c>
      <c r="AI92">
        <v>552880</v>
      </c>
      <c r="AJ92">
        <v>1291585</v>
      </c>
      <c r="AK92">
        <v>0</v>
      </c>
      <c r="AL92">
        <v>1280711</v>
      </c>
      <c r="AM92">
        <v>0</v>
      </c>
      <c r="AN92">
        <v>260550</v>
      </c>
      <c r="AO92">
        <v>0</v>
      </c>
      <c r="AP92">
        <v>0</v>
      </c>
      <c r="AQ92">
        <v>1144199</v>
      </c>
      <c r="AR92">
        <v>0</v>
      </c>
      <c r="AS92">
        <v>1551550</v>
      </c>
      <c r="AT92">
        <v>9903210</v>
      </c>
      <c r="AU92">
        <v>0</v>
      </c>
      <c r="AV92">
        <v>606468</v>
      </c>
      <c r="AW92">
        <v>339105</v>
      </c>
      <c r="AX92">
        <v>1868287</v>
      </c>
      <c r="AY92">
        <v>0</v>
      </c>
      <c r="AZ92">
        <v>0</v>
      </c>
      <c r="BA92">
        <v>0</v>
      </c>
      <c r="BB92">
        <v>7009395</v>
      </c>
      <c r="BC92">
        <v>422451</v>
      </c>
      <c r="BD92">
        <v>0</v>
      </c>
      <c r="BE92">
        <v>0</v>
      </c>
      <c r="BF92">
        <v>1698642</v>
      </c>
      <c r="BG92">
        <v>0</v>
      </c>
      <c r="BH92">
        <v>0</v>
      </c>
      <c r="BI92">
        <v>341870</v>
      </c>
      <c r="BJ92">
        <v>144128</v>
      </c>
      <c r="BK92">
        <v>0</v>
      </c>
      <c r="BL92">
        <v>0</v>
      </c>
      <c r="BM92">
        <v>0</v>
      </c>
      <c r="BN92">
        <v>3738441</v>
      </c>
      <c r="BO92">
        <v>0</v>
      </c>
      <c r="BP92">
        <v>0</v>
      </c>
      <c r="BQ92">
        <v>643305</v>
      </c>
      <c r="BR92">
        <v>0</v>
      </c>
      <c r="BS92">
        <v>87133</v>
      </c>
      <c r="BT92">
        <v>325520</v>
      </c>
      <c r="BU92">
        <v>700723</v>
      </c>
      <c r="BV92">
        <v>2631902</v>
      </c>
      <c r="BW92">
        <v>342197</v>
      </c>
      <c r="BX92">
        <v>0</v>
      </c>
      <c r="BY92">
        <v>0</v>
      </c>
      <c r="BZ92">
        <v>231572</v>
      </c>
      <c r="CA92">
        <v>0</v>
      </c>
      <c r="CB92">
        <v>2663020</v>
      </c>
      <c r="CC92">
        <v>4315548</v>
      </c>
      <c r="CD92">
        <v>0</v>
      </c>
      <c r="CE92">
        <v>0</v>
      </c>
      <c r="CF92">
        <v>0</v>
      </c>
      <c r="CG92">
        <v>898101</v>
      </c>
      <c r="CH92">
        <v>327313</v>
      </c>
      <c r="CI92">
        <v>976412</v>
      </c>
      <c r="CJ92">
        <v>180273</v>
      </c>
      <c r="CK92">
        <v>320911</v>
      </c>
      <c r="CL92">
        <v>0</v>
      </c>
      <c r="CM92">
        <v>0</v>
      </c>
      <c r="CN92">
        <v>474959</v>
      </c>
      <c r="CO92">
        <v>15421610</v>
      </c>
      <c r="CP92">
        <v>380821</v>
      </c>
      <c r="CQ92">
        <v>0</v>
      </c>
      <c r="CR92">
        <v>1194047</v>
      </c>
      <c r="CS92">
        <v>240690</v>
      </c>
      <c r="CT92">
        <v>0</v>
      </c>
      <c r="CU92">
        <v>0</v>
      </c>
      <c r="CV92">
        <v>0</v>
      </c>
      <c r="CW92">
        <v>647718</v>
      </c>
      <c r="CX92">
        <v>395916</v>
      </c>
      <c r="CY92">
        <v>0</v>
      </c>
    </row>
    <row r="93" spans="1:103" x14ac:dyDescent="0.3">
      <c r="A93" s="151">
        <v>521</v>
      </c>
      <c r="B93" t="s">
        <v>253</v>
      </c>
      <c r="D93">
        <v>0</v>
      </c>
      <c r="E93">
        <v>944052</v>
      </c>
      <c r="F93">
        <v>0</v>
      </c>
      <c r="G93">
        <v>0</v>
      </c>
      <c r="H93">
        <v>0</v>
      </c>
      <c r="I93">
        <v>0</v>
      </c>
      <c r="J93">
        <v>0</v>
      </c>
      <c r="K93">
        <v>0</v>
      </c>
      <c r="L93">
        <v>0</v>
      </c>
      <c r="M93">
        <v>0</v>
      </c>
      <c r="N93">
        <v>0</v>
      </c>
      <c r="O93">
        <v>0</v>
      </c>
      <c r="P93">
        <v>0</v>
      </c>
      <c r="Q93">
        <v>0</v>
      </c>
      <c r="R93">
        <v>0</v>
      </c>
      <c r="S93">
        <v>277548</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386161</v>
      </c>
      <c r="AZ93">
        <v>0</v>
      </c>
      <c r="BA93">
        <v>0</v>
      </c>
      <c r="BB93">
        <v>0</v>
      </c>
      <c r="BC93">
        <v>0</v>
      </c>
      <c r="BD93">
        <v>0</v>
      </c>
      <c r="BE93">
        <v>0</v>
      </c>
      <c r="BF93">
        <v>40898</v>
      </c>
      <c r="BG93">
        <v>0</v>
      </c>
      <c r="BH93">
        <v>0</v>
      </c>
      <c r="BI93">
        <v>0</v>
      </c>
      <c r="BJ93">
        <v>0</v>
      </c>
      <c r="BK93">
        <v>0</v>
      </c>
      <c r="BL93">
        <v>0</v>
      </c>
      <c r="BM93">
        <v>885531</v>
      </c>
      <c r="BN93">
        <v>0</v>
      </c>
      <c r="BO93">
        <v>882991</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109589</v>
      </c>
      <c r="CV93">
        <v>0</v>
      </c>
      <c r="CW93">
        <v>0</v>
      </c>
      <c r="CX93">
        <v>0</v>
      </c>
      <c r="CY93">
        <v>0</v>
      </c>
    </row>
    <row r="94" spans="1:103" x14ac:dyDescent="0.3">
      <c r="A94" s="151">
        <v>522</v>
      </c>
      <c r="B94" t="s">
        <v>254</v>
      </c>
      <c r="D94">
        <v>0</v>
      </c>
      <c r="E94">
        <v>0</v>
      </c>
      <c r="F94">
        <v>0</v>
      </c>
      <c r="G94">
        <v>223721</v>
      </c>
      <c r="H94">
        <v>0</v>
      </c>
      <c r="I94">
        <v>0</v>
      </c>
      <c r="J94">
        <v>116401</v>
      </c>
      <c r="K94">
        <v>1668</v>
      </c>
      <c r="L94">
        <v>151086</v>
      </c>
      <c r="M94">
        <v>2174602</v>
      </c>
      <c r="N94">
        <v>0</v>
      </c>
      <c r="O94">
        <v>107856</v>
      </c>
      <c r="P94">
        <v>0</v>
      </c>
      <c r="Q94">
        <v>137494</v>
      </c>
      <c r="R94">
        <v>17897</v>
      </c>
      <c r="S94">
        <v>16697</v>
      </c>
      <c r="T94">
        <v>0</v>
      </c>
      <c r="U94">
        <v>0</v>
      </c>
      <c r="V94">
        <v>177714</v>
      </c>
      <c r="W94">
        <v>0</v>
      </c>
      <c r="X94">
        <v>31804</v>
      </c>
      <c r="Y94">
        <v>2459</v>
      </c>
      <c r="Z94">
        <v>0</v>
      </c>
      <c r="AA94">
        <v>35914</v>
      </c>
      <c r="AB94">
        <v>53856</v>
      </c>
      <c r="AC94">
        <v>0</v>
      </c>
      <c r="AD94">
        <v>1351644</v>
      </c>
      <c r="AE94">
        <v>324140</v>
      </c>
      <c r="AF94">
        <v>0</v>
      </c>
      <c r="AG94">
        <v>166353</v>
      </c>
      <c r="AH94">
        <v>34427</v>
      </c>
      <c r="AI94">
        <v>305426</v>
      </c>
      <c r="AJ94">
        <v>109252</v>
      </c>
      <c r="AK94">
        <v>0</v>
      </c>
      <c r="AL94">
        <v>301847</v>
      </c>
      <c r="AM94">
        <v>0</v>
      </c>
      <c r="AN94">
        <v>18254</v>
      </c>
      <c r="AO94">
        <v>0</v>
      </c>
      <c r="AP94">
        <v>0</v>
      </c>
      <c r="AQ94">
        <v>50651</v>
      </c>
      <c r="AR94">
        <v>0</v>
      </c>
      <c r="AS94">
        <v>228038</v>
      </c>
      <c r="AT94">
        <v>1063954</v>
      </c>
      <c r="AU94">
        <v>0</v>
      </c>
      <c r="AV94">
        <v>57011</v>
      </c>
      <c r="AW94">
        <v>15109</v>
      </c>
      <c r="AX94">
        <v>148977</v>
      </c>
      <c r="AY94">
        <v>30639</v>
      </c>
      <c r="AZ94">
        <v>0</v>
      </c>
      <c r="BA94">
        <v>0</v>
      </c>
      <c r="BB94">
        <v>1538057</v>
      </c>
      <c r="BC94">
        <v>44179</v>
      </c>
      <c r="BD94">
        <v>0</v>
      </c>
      <c r="BE94">
        <v>0</v>
      </c>
      <c r="BF94">
        <v>304095</v>
      </c>
      <c r="BG94">
        <v>0</v>
      </c>
      <c r="BH94">
        <v>0</v>
      </c>
      <c r="BI94">
        <v>18283</v>
      </c>
      <c r="BJ94">
        <v>0</v>
      </c>
      <c r="BK94">
        <v>0</v>
      </c>
      <c r="BL94">
        <v>0</v>
      </c>
      <c r="BM94">
        <v>164780</v>
      </c>
      <c r="BN94">
        <v>397936</v>
      </c>
      <c r="BO94">
        <v>9288</v>
      </c>
      <c r="BP94">
        <v>0</v>
      </c>
      <c r="BQ94">
        <v>33576</v>
      </c>
      <c r="BR94">
        <v>0</v>
      </c>
      <c r="BS94">
        <v>0</v>
      </c>
      <c r="BT94">
        <v>124975</v>
      </c>
      <c r="BU94">
        <v>68280</v>
      </c>
      <c r="BV94">
        <v>96510</v>
      </c>
      <c r="BW94">
        <v>35606</v>
      </c>
      <c r="BX94">
        <v>0</v>
      </c>
      <c r="BY94">
        <v>0</v>
      </c>
      <c r="BZ94">
        <v>0</v>
      </c>
      <c r="CA94">
        <v>0</v>
      </c>
      <c r="CB94">
        <v>114046</v>
      </c>
      <c r="CC94">
        <v>2507558</v>
      </c>
      <c r="CD94">
        <v>29209</v>
      </c>
      <c r="CE94">
        <v>72436</v>
      </c>
      <c r="CF94">
        <v>0</v>
      </c>
      <c r="CG94">
        <v>62123</v>
      </c>
      <c r="CH94">
        <v>859</v>
      </c>
      <c r="CI94">
        <v>62867</v>
      </c>
      <c r="CJ94">
        <v>48775</v>
      </c>
      <c r="CK94">
        <v>0</v>
      </c>
      <c r="CL94">
        <v>0</v>
      </c>
      <c r="CM94">
        <v>0</v>
      </c>
      <c r="CN94">
        <v>49902</v>
      </c>
      <c r="CO94">
        <v>781605</v>
      </c>
      <c r="CP94">
        <v>0</v>
      </c>
      <c r="CQ94">
        <v>0</v>
      </c>
      <c r="CR94">
        <v>47663</v>
      </c>
      <c r="CS94">
        <v>15285</v>
      </c>
      <c r="CT94">
        <v>0</v>
      </c>
      <c r="CU94">
        <v>31224</v>
      </c>
      <c r="CV94">
        <v>0</v>
      </c>
      <c r="CW94">
        <v>4916</v>
      </c>
      <c r="CX94">
        <v>0</v>
      </c>
      <c r="CY94">
        <v>0</v>
      </c>
    </row>
    <row r="95" spans="1:103" x14ac:dyDescent="0.3">
      <c r="A95" s="151">
        <v>523</v>
      </c>
      <c r="B95" t="s">
        <v>255</v>
      </c>
      <c r="D95">
        <v>0</v>
      </c>
      <c r="E95">
        <v>0</v>
      </c>
      <c r="F95">
        <v>0</v>
      </c>
      <c r="G95">
        <v>4058026</v>
      </c>
      <c r="H95">
        <v>0</v>
      </c>
      <c r="I95">
        <v>0</v>
      </c>
      <c r="J95">
        <v>0</v>
      </c>
      <c r="K95">
        <v>0</v>
      </c>
      <c r="L95">
        <v>0</v>
      </c>
      <c r="M95">
        <v>73468268</v>
      </c>
      <c r="N95">
        <v>0</v>
      </c>
      <c r="O95">
        <v>0</v>
      </c>
      <c r="P95">
        <v>0</v>
      </c>
      <c r="Q95">
        <v>35887</v>
      </c>
      <c r="R95">
        <v>0</v>
      </c>
      <c r="S95">
        <v>1177368</v>
      </c>
      <c r="T95">
        <v>0</v>
      </c>
      <c r="U95">
        <v>0</v>
      </c>
      <c r="V95">
        <v>5225540</v>
      </c>
      <c r="W95">
        <v>0</v>
      </c>
      <c r="X95">
        <v>1191666</v>
      </c>
      <c r="Y95">
        <v>3169</v>
      </c>
      <c r="Z95">
        <v>0</v>
      </c>
      <c r="AA95">
        <v>0</v>
      </c>
      <c r="AB95">
        <v>21484789</v>
      </c>
      <c r="AC95">
        <v>0</v>
      </c>
      <c r="AD95">
        <v>18689829</v>
      </c>
      <c r="AE95">
        <v>29294400</v>
      </c>
      <c r="AF95">
        <v>0</v>
      </c>
      <c r="AG95">
        <v>7705969</v>
      </c>
      <c r="AH95">
        <v>0</v>
      </c>
      <c r="AI95">
        <v>16212671</v>
      </c>
      <c r="AJ95">
        <v>277961</v>
      </c>
      <c r="AK95">
        <v>0</v>
      </c>
      <c r="AL95">
        <v>0</v>
      </c>
      <c r="AM95">
        <v>0</v>
      </c>
      <c r="AN95">
        <v>0</v>
      </c>
      <c r="AO95">
        <v>0</v>
      </c>
      <c r="AP95">
        <v>0</v>
      </c>
      <c r="AQ95">
        <v>0</v>
      </c>
      <c r="AR95">
        <v>0</v>
      </c>
      <c r="AS95">
        <v>0</v>
      </c>
      <c r="AT95">
        <v>3261256</v>
      </c>
      <c r="AU95">
        <v>0</v>
      </c>
      <c r="AV95">
        <v>0</v>
      </c>
      <c r="AW95">
        <v>25041</v>
      </c>
      <c r="AX95">
        <v>28246</v>
      </c>
      <c r="AY95">
        <v>0</v>
      </c>
      <c r="AZ95">
        <v>0</v>
      </c>
      <c r="BA95">
        <v>0</v>
      </c>
      <c r="BB95">
        <v>0</v>
      </c>
      <c r="BC95">
        <v>0</v>
      </c>
      <c r="BD95">
        <v>0</v>
      </c>
      <c r="BE95">
        <v>0</v>
      </c>
      <c r="BF95">
        <v>14287514</v>
      </c>
      <c r="BG95">
        <v>0</v>
      </c>
      <c r="BH95">
        <v>0</v>
      </c>
      <c r="BI95">
        <v>0</v>
      </c>
      <c r="BJ95">
        <v>0</v>
      </c>
      <c r="BK95">
        <v>0</v>
      </c>
      <c r="BL95">
        <v>0</v>
      </c>
      <c r="BM95">
        <v>4925766</v>
      </c>
      <c r="BN95">
        <v>9811618</v>
      </c>
      <c r="BO95">
        <v>0</v>
      </c>
      <c r="BP95">
        <v>0</v>
      </c>
      <c r="BQ95">
        <v>0</v>
      </c>
      <c r="BR95">
        <v>0</v>
      </c>
      <c r="BS95">
        <v>0</v>
      </c>
      <c r="BT95">
        <v>3997800</v>
      </c>
      <c r="BU95">
        <v>5124950</v>
      </c>
      <c r="BV95">
        <v>0</v>
      </c>
      <c r="BW95">
        <v>0</v>
      </c>
      <c r="BX95">
        <v>0</v>
      </c>
      <c r="BY95">
        <v>0</v>
      </c>
      <c r="BZ95">
        <v>0</v>
      </c>
      <c r="CA95">
        <v>0</v>
      </c>
      <c r="CB95">
        <v>74760</v>
      </c>
      <c r="CC95">
        <v>1379921</v>
      </c>
      <c r="CD95">
        <v>8195155</v>
      </c>
      <c r="CE95">
        <v>0</v>
      </c>
      <c r="CF95">
        <v>0</v>
      </c>
      <c r="CG95">
        <v>0</v>
      </c>
      <c r="CH95">
        <v>0</v>
      </c>
      <c r="CI95">
        <v>0</v>
      </c>
      <c r="CJ95">
        <v>0</v>
      </c>
      <c r="CK95">
        <v>0</v>
      </c>
      <c r="CL95">
        <v>0</v>
      </c>
      <c r="CM95">
        <v>0</v>
      </c>
      <c r="CN95">
        <v>12517</v>
      </c>
      <c r="CO95">
        <v>1554129</v>
      </c>
      <c r="CP95">
        <v>0</v>
      </c>
      <c r="CQ95">
        <v>0</v>
      </c>
      <c r="CR95">
        <v>0</v>
      </c>
      <c r="CS95">
        <v>0</v>
      </c>
      <c r="CT95">
        <v>0</v>
      </c>
      <c r="CU95">
        <v>37823</v>
      </c>
      <c r="CV95">
        <v>0</v>
      </c>
      <c r="CW95">
        <v>0</v>
      </c>
      <c r="CX95">
        <v>0</v>
      </c>
      <c r="CY95">
        <v>0</v>
      </c>
    </row>
    <row r="96" spans="1:103" x14ac:dyDescent="0.3">
      <c r="A96" s="151">
        <v>524</v>
      </c>
      <c r="B96" t="s">
        <v>256</v>
      </c>
      <c r="D96">
        <v>0</v>
      </c>
      <c r="E96">
        <v>0</v>
      </c>
      <c r="F96">
        <v>0</v>
      </c>
      <c r="G96">
        <v>33313226</v>
      </c>
      <c r="H96">
        <v>0</v>
      </c>
      <c r="I96">
        <v>0</v>
      </c>
      <c r="J96">
        <v>24303209</v>
      </c>
      <c r="K96">
        <v>12891114</v>
      </c>
      <c r="L96">
        <v>11716019</v>
      </c>
      <c r="M96">
        <v>73192363</v>
      </c>
      <c r="N96">
        <v>0</v>
      </c>
      <c r="O96">
        <v>13735638</v>
      </c>
      <c r="P96">
        <v>0</v>
      </c>
      <c r="Q96">
        <v>15377132</v>
      </c>
      <c r="R96">
        <v>7578712</v>
      </c>
      <c r="S96">
        <v>0</v>
      </c>
      <c r="T96">
        <v>0</v>
      </c>
      <c r="U96">
        <v>0</v>
      </c>
      <c r="V96">
        <v>15466314</v>
      </c>
      <c r="W96">
        <v>0</v>
      </c>
      <c r="X96">
        <v>7689674</v>
      </c>
      <c r="Y96">
        <v>7147872</v>
      </c>
      <c r="Z96">
        <v>0</v>
      </c>
      <c r="AA96">
        <v>17122538</v>
      </c>
      <c r="AB96">
        <v>0</v>
      </c>
      <c r="AC96">
        <v>4807419</v>
      </c>
      <c r="AD96">
        <v>4850360</v>
      </c>
      <c r="AE96">
        <v>23841410</v>
      </c>
      <c r="AF96">
        <v>3795775</v>
      </c>
      <c r="AG96">
        <v>10895095</v>
      </c>
      <c r="AH96">
        <v>21478901</v>
      </c>
      <c r="AI96">
        <v>15811955</v>
      </c>
      <c r="AJ96">
        <v>13775602</v>
      </c>
      <c r="AK96">
        <v>0</v>
      </c>
      <c r="AL96">
        <v>19831533</v>
      </c>
      <c r="AM96">
        <v>0</v>
      </c>
      <c r="AN96">
        <v>6089324</v>
      </c>
      <c r="AO96">
        <v>0</v>
      </c>
      <c r="AP96">
        <v>0</v>
      </c>
      <c r="AQ96">
        <v>14596973</v>
      </c>
      <c r="AR96">
        <v>0</v>
      </c>
      <c r="AS96">
        <v>27428954</v>
      </c>
      <c r="AT96">
        <v>111395988</v>
      </c>
      <c r="AU96">
        <v>0</v>
      </c>
      <c r="AV96">
        <v>7986534</v>
      </c>
      <c r="AW96">
        <v>6217105</v>
      </c>
      <c r="AX96">
        <v>18714698</v>
      </c>
      <c r="AY96">
        <v>0</v>
      </c>
      <c r="AZ96">
        <v>0</v>
      </c>
      <c r="BA96">
        <v>0</v>
      </c>
      <c r="BB96">
        <v>123917315</v>
      </c>
      <c r="BC96">
        <v>6560877</v>
      </c>
      <c r="BD96">
        <v>0</v>
      </c>
      <c r="BE96">
        <v>0</v>
      </c>
      <c r="BF96">
        <v>26738397</v>
      </c>
      <c r="BG96">
        <v>0</v>
      </c>
      <c r="BH96">
        <v>0</v>
      </c>
      <c r="BI96">
        <v>4299969</v>
      </c>
      <c r="BJ96">
        <v>1104536</v>
      </c>
      <c r="BK96">
        <v>0</v>
      </c>
      <c r="BL96">
        <v>0</v>
      </c>
      <c r="BM96">
        <v>0</v>
      </c>
      <c r="BN96">
        <v>48236254</v>
      </c>
      <c r="BO96">
        <v>0</v>
      </c>
      <c r="BP96">
        <v>0</v>
      </c>
      <c r="BQ96">
        <v>11449314</v>
      </c>
      <c r="BR96">
        <v>0</v>
      </c>
      <c r="BS96">
        <v>1863663</v>
      </c>
      <c r="BT96">
        <v>4306876</v>
      </c>
      <c r="BU96">
        <v>13769947</v>
      </c>
      <c r="BV96">
        <v>16747504</v>
      </c>
      <c r="BW96">
        <v>9843669</v>
      </c>
      <c r="BX96">
        <v>0</v>
      </c>
      <c r="BY96">
        <v>0</v>
      </c>
      <c r="BZ96">
        <v>2189925</v>
      </c>
      <c r="CA96">
        <v>0</v>
      </c>
      <c r="CB96">
        <v>38465455</v>
      </c>
      <c r="CC96">
        <v>52026099</v>
      </c>
      <c r="CD96">
        <v>0</v>
      </c>
      <c r="CE96">
        <v>0</v>
      </c>
      <c r="CF96">
        <v>0</v>
      </c>
      <c r="CG96">
        <v>13587341</v>
      </c>
      <c r="CH96">
        <v>5464382</v>
      </c>
      <c r="CI96">
        <v>25378647</v>
      </c>
      <c r="CJ96">
        <v>1550573</v>
      </c>
      <c r="CK96">
        <v>2261339</v>
      </c>
      <c r="CL96">
        <v>0</v>
      </c>
      <c r="CM96">
        <v>0</v>
      </c>
      <c r="CN96">
        <v>5613486</v>
      </c>
      <c r="CO96">
        <v>198177788</v>
      </c>
      <c r="CP96">
        <v>1649300</v>
      </c>
      <c r="CQ96">
        <v>0</v>
      </c>
      <c r="CR96">
        <v>17348297</v>
      </c>
      <c r="CS96">
        <v>4941178</v>
      </c>
      <c r="CT96">
        <v>0</v>
      </c>
      <c r="CU96">
        <v>0</v>
      </c>
      <c r="CV96">
        <v>0</v>
      </c>
      <c r="CW96">
        <v>9194888</v>
      </c>
      <c r="CX96">
        <v>3958457</v>
      </c>
      <c r="CY96">
        <v>0</v>
      </c>
    </row>
    <row r="97" spans="1:103" x14ac:dyDescent="0.3">
      <c r="A97" s="151">
        <v>525</v>
      </c>
      <c r="B97" t="s">
        <v>257</v>
      </c>
      <c r="D97">
        <v>0</v>
      </c>
      <c r="E97">
        <v>12330008</v>
      </c>
      <c r="F97">
        <v>0</v>
      </c>
      <c r="G97">
        <v>0</v>
      </c>
      <c r="H97">
        <v>0</v>
      </c>
      <c r="I97">
        <v>0</v>
      </c>
      <c r="J97">
        <v>0</v>
      </c>
      <c r="K97">
        <v>0</v>
      </c>
      <c r="L97">
        <v>0</v>
      </c>
      <c r="M97">
        <v>0</v>
      </c>
      <c r="N97">
        <v>0</v>
      </c>
      <c r="O97">
        <v>0</v>
      </c>
      <c r="P97">
        <v>0</v>
      </c>
      <c r="Q97">
        <v>0</v>
      </c>
      <c r="R97">
        <v>0</v>
      </c>
      <c r="S97">
        <v>4688448</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8284526</v>
      </c>
      <c r="AZ97">
        <v>0</v>
      </c>
      <c r="BA97">
        <v>0</v>
      </c>
      <c r="BB97">
        <v>0</v>
      </c>
      <c r="BC97">
        <v>0</v>
      </c>
      <c r="BD97">
        <v>0</v>
      </c>
      <c r="BE97">
        <v>0</v>
      </c>
      <c r="BF97">
        <v>459113</v>
      </c>
      <c r="BG97">
        <v>0</v>
      </c>
      <c r="BH97">
        <v>0</v>
      </c>
      <c r="BI97">
        <v>0</v>
      </c>
      <c r="BJ97">
        <v>0</v>
      </c>
      <c r="BK97">
        <v>0</v>
      </c>
      <c r="BL97">
        <v>0</v>
      </c>
      <c r="BM97">
        <v>17145967</v>
      </c>
      <c r="BN97">
        <v>0</v>
      </c>
      <c r="BO97">
        <v>6848437</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2533938</v>
      </c>
      <c r="CV97">
        <v>0</v>
      </c>
      <c r="CW97">
        <v>0</v>
      </c>
      <c r="CX97">
        <v>0</v>
      </c>
      <c r="CY97">
        <v>0</v>
      </c>
    </row>
    <row r="98" spans="1:103" x14ac:dyDescent="0.3">
      <c r="A98" s="151">
        <v>526</v>
      </c>
      <c r="B98" t="s">
        <v>258</v>
      </c>
      <c r="D98">
        <v>0</v>
      </c>
      <c r="E98">
        <v>8500</v>
      </c>
      <c r="F98">
        <v>0</v>
      </c>
      <c r="G98">
        <v>1595394</v>
      </c>
      <c r="H98">
        <v>0</v>
      </c>
      <c r="I98">
        <v>0</v>
      </c>
      <c r="J98">
        <v>620141</v>
      </c>
      <c r="K98">
        <v>172825</v>
      </c>
      <c r="L98">
        <v>1074259</v>
      </c>
      <c r="M98">
        <v>16217271</v>
      </c>
      <c r="N98">
        <v>0</v>
      </c>
      <c r="O98">
        <v>957474</v>
      </c>
      <c r="P98">
        <v>0</v>
      </c>
      <c r="Q98">
        <v>1347507</v>
      </c>
      <c r="R98">
        <v>233200</v>
      </c>
      <c r="S98">
        <v>205743</v>
      </c>
      <c r="T98">
        <v>0</v>
      </c>
      <c r="U98">
        <v>0</v>
      </c>
      <c r="V98">
        <v>1769617</v>
      </c>
      <c r="W98">
        <v>0</v>
      </c>
      <c r="X98">
        <v>523844</v>
      </c>
      <c r="Y98">
        <v>167813</v>
      </c>
      <c r="Z98">
        <v>0</v>
      </c>
      <c r="AA98">
        <v>542601</v>
      </c>
      <c r="AB98">
        <v>376318</v>
      </c>
      <c r="AC98">
        <v>0</v>
      </c>
      <c r="AD98">
        <v>27069910</v>
      </c>
      <c r="AE98">
        <v>5643737</v>
      </c>
      <c r="AF98">
        <v>69194</v>
      </c>
      <c r="AG98">
        <v>2404249</v>
      </c>
      <c r="AH98">
        <v>315231</v>
      </c>
      <c r="AI98">
        <v>1508040</v>
      </c>
      <c r="AJ98">
        <v>1095137</v>
      </c>
      <c r="AK98">
        <v>0</v>
      </c>
      <c r="AL98">
        <v>2180530</v>
      </c>
      <c r="AM98">
        <v>0</v>
      </c>
      <c r="AN98">
        <v>623317</v>
      </c>
      <c r="AO98">
        <v>0</v>
      </c>
      <c r="AP98">
        <v>0</v>
      </c>
      <c r="AQ98">
        <v>584368</v>
      </c>
      <c r="AR98">
        <v>0</v>
      </c>
      <c r="AS98">
        <v>2500673</v>
      </c>
      <c r="AT98">
        <v>4494968</v>
      </c>
      <c r="AU98">
        <v>0</v>
      </c>
      <c r="AV98">
        <v>627927</v>
      </c>
      <c r="AW98">
        <v>263616</v>
      </c>
      <c r="AX98">
        <v>1799878</v>
      </c>
      <c r="AY98">
        <v>543495</v>
      </c>
      <c r="AZ98">
        <v>0</v>
      </c>
      <c r="BA98">
        <v>0</v>
      </c>
      <c r="BB98">
        <v>21991253</v>
      </c>
      <c r="BC98">
        <v>428748</v>
      </c>
      <c r="BD98">
        <v>0</v>
      </c>
      <c r="BE98">
        <v>0</v>
      </c>
      <c r="BF98">
        <v>3518300</v>
      </c>
      <c r="BG98">
        <v>0</v>
      </c>
      <c r="BH98">
        <v>0</v>
      </c>
      <c r="BI98">
        <v>233189</v>
      </c>
      <c r="BJ98">
        <v>1144</v>
      </c>
      <c r="BK98">
        <v>0</v>
      </c>
      <c r="BL98">
        <v>0</v>
      </c>
      <c r="BM98">
        <v>1774716</v>
      </c>
      <c r="BN98">
        <v>3420913</v>
      </c>
      <c r="BO98">
        <v>174957</v>
      </c>
      <c r="BP98">
        <v>0</v>
      </c>
      <c r="BQ98">
        <v>643484</v>
      </c>
      <c r="BR98">
        <v>0</v>
      </c>
      <c r="BS98">
        <v>0</v>
      </c>
      <c r="BT98">
        <v>1592656</v>
      </c>
      <c r="BU98">
        <v>1412109</v>
      </c>
      <c r="BV98">
        <v>2110480</v>
      </c>
      <c r="BW98">
        <v>620279</v>
      </c>
      <c r="BX98">
        <v>0</v>
      </c>
      <c r="BY98">
        <v>0</v>
      </c>
      <c r="BZ98">
        <v>0</v>
      </c>
      <c r="CA98">
        <v>0</v>
      </c>
      <c r="CB98">
        <v>2182483</v>
      </c>
      <c r="CC98">
        <v>10614052</v>
      </c>
      <c r="CD98">
        <v>203328</v>
      </c>
      <c r="CE98">
        <v>108277</v>
      </c>
      <c r="CF98">
        <v>0</v>
      </c>
      <c r="CG98">
        <v>440305</v>
      </c>
      <c r="CH98">
        <v>5942</v>
      </c>
      <c r="CI98">
        <v>877301</v>
      </c>
      <c r="CJ98">
        <v>518049</v>
      </c>
      <c r="CK98">
        <v>0</v>
      </c>
      <c r="CL98">
        <v>0</v>
      </c>
      <c r="CM98">
        <v>0</v>
      </c>
      <c r="CN98">
        <v>455442</v>
      </c>
      <c r="CO98">
        <v>6948492</v>
      </c>
      <c r="CP98">
        <v>0</v>
      </c>
      <c r="CQ98">
        <v>0</v>
      </c>
      <c r="CR98">
        <v>604051</v>
      </c>
      <c r="CS98">
        <v>344602</v>
      </c>
      <c r="CT98">
        <v>0</v>
      </c>
      <c r="CU98">
        <v>294026</v>
      </c>
      <c r="CV98">
        <v>0</v>
      </c>
      <c r="CW98">
        <v>107480</v>
      </c>
      <c r="CX98">
        <v>0</v>
      </c>
      <c r="CY98">
        <v>0</v>
      </c>
    </row>
    <row r="99" spans="1:103" x14ac:dyDescent="0.3">
      <c r="A99" s="151">
        <v>528</v>
      </c>
      <c r="B99" t="s">
        <v>242</v>
      </c>
      <c r="D99">
        <v>88539306</v>
      </c>
      <c r="E99">
        <v>18705328</v>
      </c>
      <c r="F99">
        <v>9587284</v>
      </c>
      <c r="G99">
        <v>14250938</v>
      </c>
      <c r="H99">
        <v>17308385</v>
      </c>
      <c r="I99">
        <v>18512807</v>
      </c>
      <c r="J99">
        <v>34209631</v>
      </c>
      <c r="K99">
        <v>10006691</v>
      </c>
      <c r="L99">
        <v>22264225</v>
      </c>
      <c r="M99">
        <v>133125791</v>
      </c>
      <c r="N99">
        <v>195447716</v>
      </c>
      <c r="O99">
        <v>44876151</v>
      </c>
      <c r="P99">
        <v>164593145</v>
      </c>
      <c r="Q99">
        <v>44076580</v>
      </c>
      <c r="R99">
        <v>7589262</v>
      </c>
      <c r="S99">
        <v>44292760</v>
      </c>
      <c r="T99">
        <v>11046502</v>
      </c>
      <c r="U99">
        <v>97485711</v>
      </c>
      <c r="V99">
        <v>72143150</v>
      </c>
      <c r="W99">
        <v>15862056</v>
      </c>
      <c r="X99">
        <v>10108245</v>
      </c>
      <c r="Y99">
        <v>8069275</v>
      </c>
      <c r="Z99">
        <v>62511900</v>
      </c>
      <c r="AA99">
        <v>27184050</v>
      </c>
      <c r="AB99">
        <v>47277925</v>
      </c>
      <c r="AC99">
        <v>168965816</v>
      </c>
      <c r="AD99">
        <v>29936306</v>
      </c>
      <c r="AE99">
        <v>61736369</v>
      </c>
      <c r="AF99">
        <v>70916855</v>
      </c>
      <c r="AG99">
        <v>34219664</v>
      </c>
      <c r="AH99">
        <v>30057684</v>
      </c>
      <c r="AI99">
        <v>484687765</v>
      </c>
      <c r="AJ99">
        <v>27062921</v>
      </c>
      <c r="AK99">
        <v>256476152</v>
      </c>
      <c r="AL99">
        <v>43006816</v>
      </c>
      <c r="AM99">
        <v>150685792</v>
      </c>
      <c r="AN99">
        <v>6690374</v>
      </c>
      <c r="AO99">
        <v>7088489</v>
      </c>
      <c r="AP99">
        <v>37094211</v>
      </c>
      <c r="AQ99">
        <v>7757972</v>
      </c>
      <c r="AR99">
        <v>353273198</v>
      </c>
      <c r="AS99">
        <v>26289141</v>
      </c>
      <c r="AT99">
        <v>59541747</v>
      </c>
      <c r="AU99">
        <v>41040450</v>
      </c>
      <c r="AV99">
        <v>85531844</v>
      </c>
      <c r="AW99">
        <v>12560497</v>
      </c>
      <c r="AX99">
        <v>25276406</v>
      </c>
      <c r="AY99">
        <v>7000340</v>
      </c>
      <c r="AZ99">
        <v>126771395</v>
      </c>
      <c r="BA99">
        <v>35032496</v>
      </c>
      <c r="BB99">
        <v>142526778</v>
      </c>
      <c r="BC99">
        <v>6077183</v>
      </c>
      <c r="BD99">
        <v>42144505</v>
      </c>
      <c r="BE99">
        <v>31242639</v>
      </c>
      <c r="BF99">
        <v>60418384</v>
      </c>
      <c r="BG99">
        <v>29017428</v>
      </c>
      <c r="BH99">
        <v>11237006</v>
      </c>
      <c r="BI99">
        <v>14604660</v>
      </c>
      <c r="BJ99">
        <v>23816144</v>
      </c>
      <c r="BK99">
        <v>1077998394</v>
      </c>
      <c r="BL99">
        <v>9836087</v>
      </c>
      <c r="BM99">
        <v>18644624</v>
      </c>
      <c r="BN99">
        <v>65047465</v>
      </c>
      <c r="BO99">
        <v>46181157</v>
      </c>
      <c r="BP99">
        <v>182431541</v>
      </c>
      <c r="BQ99">
        <v>18250805</v>
      </c>
      <c r="BR99">
        <v>91948166</v>
      </c>
      <c r="BS99">
        <v>153660499</v>
      </c>
      <c r="BT99">
        <v>9981757</v>
      </c>
      <c r="BU99">
        <v>23246636</v>
      </c>
      <c r="BV99">
        <v>47965879</v>
      </c>
      <c r="BW99">
        <v>9045239</v>
      </c>
      <c r="BX99">
        <v>30970995</v>
      </c>
      <c r="BY99">
        <v>85076127</v>
      </c>
      <c r="BZ99">
        <v>15695242</v>
      </c>
      <c r="CA99">
        <v>66753621</v>
      </c>
      <c r="CB99">
        <v>25733046</v>
      </c>
      <c r="CC99">
        <v>47309444</v>
      </c>
      <c r="CD99">
        <v>47519536</v>
      </c>
      <c r="CE99">
        <v>82313142</v>
      </c>
      <c r="CF99">
        <v>44328111</v>
      </c>
      <c r="CG99">
        <v>35960500</v>
      </c>
      <c r="CH99">
        <v>20196901</v>
      </c>
      <c r="CI99">
        <v>29780490</v>
      </c>
      <c r="CJ99">
        <v>24236291</v>
      </c>
      <c r="CK99">
        <v>32667421</v>
      </c>
      <c r="CL99">
        <v>5721928</v>
      </c>
      <c r="CM99">
        <v>35700897</v>
      </c>
      <c r="CN99">
        <v>3970297</v>
      </c>
      <c r="CO99">
        <v>177219510</v>
      </c>
      <c r="CP99">
        <v>22014977</v>
      </c>
      <c r="CQ99">
        <v>1046649380</v>
      </c>
      <c r="CR99">
        <v>18352294</v>
      </c>
      <c r="CS99">
        <v>7439915</v>
      </c>
      <c r="CT99">
        <v>35677128</v>
      </c>
      <c r="CU99">
        <v>51667666</v>
      </c>
      <c r="CV99">
        <v>34068567</v>
      </c>
      <c r="CW99">
        <v>49865057</v>
      </c>
      <c r="CX99">
        <v>18025618</v>
      </c>
      <c r="CY99">
        <v>12921793</v>
      </c>
    </row>
    <row r="100" spans="1:103" x14ac:dyDescent="0.3">
      <c r="A100" s="151">
        <v>529</v>
      </c>
      <c r="B100" t="s">
        <v>243</v>
      </c>
      <c r="D100">
        <v>9697912</v>
      </c>
      <c r="E100">
        <v>2455815</v>
      </c>
      <c r="F100">
        <v>754273</v>
      </c>
      <c r="G100">
        <v>1386451</v>
      </c>
      <c r="H100">
        <v>1294132</v>
      </c>
      <c r="I100">
        <v>930265</v>
      </c>
      <c r="J100">
        <v>2973093</v>
      </c>
      <c r="K100">
        <v>1449277</v>
      </c>
      <c r="L100">
        <v>2331917</v>
      </c>
      <c r="M100">
        <v>8026221</v>
      </c>
      <c r="N100">
        <v>12762551</v>
      </c>
      <c r="O100">
        <v>4931982</v>
      </c>
      <c r="P100">
        <v>15852696</v>
      </c>
      <c r="Q100">
        <v>4215613</v>
      </c>
      <c r="R100">
        <v>876292</v>
      </c>
      <c r="S100">
        <v>2634043</v>
      </c>
      <c r="T100">
        <v>1342310</v>
      </c>
      <c r="U100">
        <v>8758864</v>
      </c>
      <c r="V100">
        <v>5722500</v>
      </c>
      <c r="W100">
        <v>1414981</v>
      </c>
      <c r="X100">
        <v>1102860</v>
      </c>
      <c r="Y100">
        <v>521474</v>
      </c>
      <c r="Z100">
        <v>5825448</v>
      </c>
      <c r="AA100">
        <v>3456983</v>
      </c>
      <c r="AB100">
        <v>5492958</v>
      </c>
      <c r="AC100">
        <v>20356157</v>
      </c>
      <c r="AD100">
        <v>1738372</v>
      </c>
      <c r="AE100">
        <v>2250320</v>
      </c>
      <c r="AF100">
        <v>8103280</v>
      </c>
      <c r="AG100">
        <v>3721121</v>
      </c>
      <c r="AH100">
        <v>3521429</v>
      </c>
      <c r="AI100">
        <v>29771009</v>
      </c>
      <c r="AJ100">
        <v>3678483</v>
      </c>
      <c r="AK100">
        <v>25391265</v>
      </c>
      <c r="AL100">
        <v>5192534</v>
      </c>
      <c r="AM100">
        <v>15595814</v>
      </c>
      <c r="AN100">
        <v>845935</v>
      </c>
      <c r="AO100">
        <v>549593</v>
      </c>
      <c r="AP100">
        <v>4553361</v>
      </c>
      <c r="AQ100">
        <v>1308900</v>
      </c>
      <c r="AR100">
        <v>32522550</v>
      </c>
      <c r="AS100">
        <v>2903458</v>
      </c>
      <c r="AT100">
        <v>8202455</v>
      </c>
      <c r="AU100">
        <v>3923657</v>
      </c>
      <c r="AV100">
        <v>6568547</v>
      </c>
      <c r="AW100">
        <v>1458496</v>
      </c>
      <c r="AX100">
        <v>3254460</v>
      </c>
      <c r="AY100">
        <v>387020</v>
      </c>
      <c r="AZ100">
        <v>10734712</v>
      </c>
      <c r="BA100">
        <v>1506656</v>
      </c>
      <c r="BB100">
        <v>15781188</v>
      </c>
      <c r="BC100">
        <v>804893</v>
      </c>
      <c r="BD100">
        <v>4129955</v>
      </c>
      <c r="BE100">
        <v>3886748</v>
      </c>
      <c r="BF100">
        <v>5695183</v>
      </c>
      <c r="BG100">
        <v>1389634</v>
      </c>
      <c r="BH100">
        <v>1023869</v>
      </c>
      <c r="BI100">
        <v>1644792</v>
      </c>
      <c r="BJ100">
        <v>2311738</v>
      </c>
      <c r="BK100">
        <v>68402191</v>
      </c>
      <c r="BL100">
        <v>835347</v>
      </c>
      <c r="BM100">
        <v>1630765</v>
      </c>
      <c r="BN100">
        <v>5446256</v>
      </c>
      <c r="BO100">
        <v>6649074</v>
      </c>
      <c r="BP100">
        <v>12903787</v>
      </c>
      <c r="BQ100">
        <v>1518772</v>
      </c>
      <c r="BR100">
        <v>10345141</v>
      </c>
      <c r="BS100">
        <v>10862891</v>
      </c>
      <c r="BT100">
        <v>896083</v>
      </c>
      <c r="BU100">
        <v>2584610</v>
      </c>
      <c r="BV100">
        <v>4216348</v>
      </c>
      <c r="BW100">
        <v>772413</v>
      </c>
      <c r="BX100">
        <v>2711134</v>
      </c>
      <c r="BY100">
        <v>10548058</v>
      </c>
      <c r="BZ100">
        <v>1169500</v>
      </c>
      <c r="CA100">
        <v>8060636</v>
      </c>
      <c r="CB100">
        <v>2731314</v>
      </c>
      <c r="CC100">
        <v>8119111</v>
      </c>
      <c r="CD100">
        <v>5738798</v>
      </c>
      <c r="CE100">
        <v>8336269</v>
      </c>
      <c r="CF100">
        <v>3109182</v>
      </c>
      <c r="CG100">
        <v>4931317</v>
      </c>
      <c r="CH100">
        <v>2425202</v>
      </c>
      <c r="CI100">
        <v>4109023</v>
      </c>
      <c r="CJ100">
        <v>2759649</v>
      </c>
      <c r="CK100">
        <v>3790663</v>
      </c>
      <c r="CL100">
        <v>389919</v>
      </c>
      <c r="CM100">
        <v>2061531</v>
      </c>
      <c r="CN100">
        <v>281626</v>
      </c>
      <c r="CO100">
        <v>20327307</v>
      </c>
      <c r="CP100">
        <v>3976672</v>
      </c>
      <c r="CQ100">
        <v>82600621</v>
      </c>
      <c r="CR100">
        <v>1226429</v>
      </c>
      <c r="CS100">
        <v>833773</v>
      </c>
      <c r="CT100">
        <v>1820894</v>
      </c>
      <c r="CU100">
        <v>6570057</v>
      </c>
      <c r="CV100">
        <v>4535373</v>
      </c>
      <c r="CW100">
        <v>5681500</v>
      </c>
      <c r="CX100">
        <v>2390058</v>
      </c>
      <c r="CY100">
        <v>1053460</v>
      </c>
    </row>
    <row r="101" spans="1:103" x14ac:dyDescent="0.3">
      <c r="A101" s="151">
        <v>530</v>
      </c>
      <c r="B101" t="s">
        <v>244</v>
      </c>
      <c r="D101">
        <v>1154111</v>
      </c>
      <c r="E101">
        <v>597884</v>
      </c>
      <c r="F101">
        <v>197496</v>
      </c>
      <c r="G101">
        <v>916816</v>
      </c>
      <c r="H101">
        <v>676540</v>
      </c>
      <c r="I101">
        <v>411763</v>
      </c>
      <c r="J101">
        <v>707896</v>
      </c>
      <c r="K101">
        <v>216766</v>
      </c>
      <c r="L101">
        <v>1003822</v>
      </c>
      <c r="M101">
        <v>2180135</v>
      </c>
      <c r="N101">
        <v>1191503</v>
      </c>
      <c r="O101">
        <v>815072</v>
      </c>
      <c r="P101">
        <v>2288840</v>
      </c>
      <c r="Q101">
        <v>1284504</v>
      </c>
      <c r="R101">
        <v>177469</v>
      </c>
      <c r="S101">
        <v>902595</v>
      </c>
      <c r="T101">
        <v>173509</v>
      </c>
      <c r="U101">
        <v>1583768</v>
      </c>
      <c r="V101">
        <v>836436</v>
      </c>
      <c r="W101">
        <v>452016</v>
      </c>
      <c r="X101">
        <v>162867</v>
      </c>
      <c r="Y101">
        <v>234468</v>
      </c>
      <c r="Z101">
        <v>1399263</v>
      </c>
      <c r="AA101">
        <v>684427</v>
      </c>
      <c r="AB101">
        <v>608147</v>
      </c>
      <c r="AC101">
        <v>2018201</v>
      </c>
      <c r="AD101">
        <v>498621</v>
      </c>
      <c r="AE101">
        <v>478836</v>
      </c>
      <c r="AF101">
        <v>1994775</v>
      </c>
      <c r="AG101">
        <v>538760</v>
      </c>
      <c r="AH101">
        <v>1155989</v>
      </c>
      <c r="AI101">
        <v>3650122</v>
      </c>
      <c r="AJ101">
        <v>1689648</v>
      </c>
      <c r="AK101">
        <v>2668613</v>
      </c>
      <c r="AL101">
        <v>843675</v>
      </c>
      <c r="AM101">
        <v>2359204</v>
      </c>
      <c r="AN101">
        <v>256929</v>
      </c>
      <c r="AO101">
        <v>243703</v>
      </c>
      <c r="AP101">
        <v>654482</v>
      </c>
      <c r="AQ101">
        <v>83264</v>
      </c>
      <c r="AR101">
        <v>2771430</v>
      </c>
      <c r="AS101">
        <v>675951</v>
      </c>
      <c r="AT101">
        <v>479474</v>
      </c>
      <c r="AU101">
        <v>1072439</v>
      </c>
      <c r="AV101">
        <v>999184</v>
      </c>
      <c r="AW101">
        <v>469365</v>
      </c>
      <c r="AX101">
        <v>795000</v>
      </c>
      <c r="AY101">
        <v>353086</v>
      </c>
      <c r="AZ101">
        <v>1103040</v>
      </c>
      <c r="BA101">
        <v>678459</v>
      </c>
      <c r="BB101">
        <v>809801</v>
      </c>
      <c r="BC101">
        <v>201384</v>
      </c>
      <c r="BD101">
        <v>590942</v>
      </c>
      <c r="BE101">
        <v>984212</v>
      </c>
      <c r="BF101">
        <v>593468</v>
      </c>
      <c r="BG101">
        <v>479454</v>
      </c>
      <c r="BH101">
        <v>561612</v>
      </c>
      <c r="BI101">
        <v>874386</v>
      </c>
      <c r="BJ101">
        <v>211507</v>
      </c>
      <c r="BK101">
        <v>11805781</v>
      </c>
      <c r="BL101">
        <v>367215</v>
      </c>
      <c r="BM101">
        <v>713921</v>
      </c>
      <c r="BN101">
        <v>293667</v>
      </c>
      <c r="BO101">
        <v>496493</v>
      </c>
      <c r="BP101">
        <v>1758513</v>
      </c>
      <c r="BQ101">
        <v>841331</v>
      </c>
      <c r="BR101">
        <v>1062895</v>
      </c>
      <c r="BS101">
        <v>1575435</v>
      </c>
      <c r="BT101">
        <v>430683</v>
      </c>
      <c r="BU101">
        <v>849350</v>
      </c>
      <c r="BV101">
        <v>2072733</v>
      </c>
      <c r="BW101">
        <v>257959</v>
      </c>
      <c r="BX101">
        <v>365420</v>
      </c>
      <c r="BY101">
        <v>511149</v>
      </c>
      <c r="BZ101">
        <v>265915</v>
      </c>
      <c r="CA101">
        <v>690133</v>
      </c>
      <c r="CB101">
        <v>864290</v>
      </c>
      <c r="CC101">
        <v>2978243</v>
      </c>
      <c r="CD101">
        <v>761472</v>
      </c>
      <c r="CE101">
        <v>2362984</v>
      </c>
      <c r="CF101">
        <v>985342</v>
      </c>
      <c r="CG101">
        <v>1133743</v>
      </c>
      <c r="CH101">
        <v>840493</v>
      </c>
      <c r="CI101">
        <v>799511</v>
      </c>
      <c r="CJ101">
        <v>686270</v>
      </c>
      <c r="CK101">
        <v>479249</v>
      </c>
      <c r="CL101">
        <v>224256</v>
      </c>
      <c r="CM101">
        <v>82886</v>
      </c>
      <c r="CN101">
        <v>210690</v>
      </c>
      <c r="CO101">
        <v>760692</v>
      </c>
      <c r="CP101">
        <v>864111</v>
      </c>
      <c r="CQ101">
        <v>1657138</v>
      </c>
      <c r="CR101">
        <v>635390</v>
      </c>
      <c r="CS101">
        <v>354576</v>
      </c>
      <c r="CT101">
        <v>517863</v>
      </c>
      <c r="CU101">
        <v>1002659</v>
      </c>
      <c r="CV101">
        <v>1230510</v>
      </c>
      <c r="CW101">
        <v>821406</v>
      </c>
      <c r="CX101">
        <v>470518</v>
      </c>
      <c r="CY101">
        <v>295252</v>
      </c>
    </row>
    <row r="102" spans="1:103" x14ac:dyDescent="0.3">
      <c r="A102" s="151">
        <v>531</v>
      </c>
      <c r="B102" t="s">
        <v>245</v>
      </c>
      <c r="D102">
        <v>126</v>
      </c>
      <c r="E102">
        <v>0</v>
      </c>
      <c r="F102">
        <v>0</v>
      </c>
      <c r="G102">
        <v>0</v>
      </c>
      <c r="H102">
        <v>0</v>
      </c>
      <c r="I102">
        <v>0</v>
      </c>
      <c r="J102">
        <v>0</v>
      </c>
      <c r="K102">
        <v>0</v>
      </c>
      <c r="L102">
        <v>0</v>
      </c>
      <c r="M102">
        <v>0</v>
      </c>
      <c r="N102">
        <v>81738</v>
      </c>
      <c r="O102">
        <v>0</v>
      </c>
      <c r="P102">
        <v>166</v>
      </c>
      <c r="Q102">
        <v>0</v>
      </c>
      <c r="R102">
        <v>0</v>
      </c>
      <c r="S102">
        <v>0</v>
      </c>
      <c r="T102">
        <v>0</v>
      </c>
      <c r="U102">
        <v>0</v>
      </c>
      <c r="V102">
        <v>0</v>
      </c>
      <c r="W102">
        <v>3769</v>
      </c>
      <c r="X102">
        <v>0</v>
      </c>
      <c r="Y102">
        <v>3817</v>
      </c>
      <c r="Z102">
        <v>0</v>
      </c>
      <c r="AA102">
        <v>0</v>
      </c>
      <c r="AB102">
        <v>0</v>
      </c>
      <c r="AC102">
        <v>115367</v>
      </c>
      <c r="AD102">
        <v>0</v>
      </c>
      <c r="AE102">
        <v>0</v>
      </c>
      <c r="AF102">
        <v>0</v>
      </c>
      <c r="AG102">
        <v>235</v>
      </c>
      <c r="AH102">
        <v>0</v>
      </c>
      <c r="AI102">
        <v>0</v>
      </c>
      <c r="AJ102">
        <v>0</v>
      </c>
      <c r="AK102">
        <v>16</v>
      </c>
      <c r="AL102">
        <v>9951</v>
      </c>
      <c r="AM102">
        <v>0</v>
      </c>
      <c r="AN102">
        <v>0</v>
      </c>
      <c r="AO102">
        <v>0</v>
      </c>
      <c r="AP102">
        <v>0</v>
      </c>
      <c r="AQ102">
        <v>3382</v>
      </c>
      <c r="AR102">
        <v>0</v>
      </c>
      <c r="AS102">
        <v>0</v>
      </c>
      <c r="AT102">
        <v>0</v>
      </c>
      <c r="AU102">
        <v>0</v>
      </c>
      <c r="AV102">
        <v>8126</v>
      </c>
      <c r="AW102">
        <v>0</v>
      </c>
      <c r="AX102">
        <v>170533</v>
      </c>
      <c r="AY102">
        <v>0</v>
      </c>
      <c r="AZ102">
        <v>0</v>
      </c>
      <c r="BA102">
        <v>3953</v>
      </c>
      <c r="BB102">
        <v>0</v>
      </c>
      <c r="BC102">
        <v>0</v>
      </c>
      <c r="BD102">
        <v>0</v>
      </c>
      <c r="BE102">
        <v>0</v>
      </c>
      <c r="BF102">
        <v>173</v>
      </c>
      <c r="BG102">
        <v>0</v>
      </c>
      <c r="BH102">
        <v>0</v>
      </c>
      <c r="BI102">
        <v>0</v>
      </c>
      <c r="BJ102">
        <v>5165</v>
      </c>
      <c r="BK102">
        <v>0</v>
      </c>
      <c r="BL102">
        <v>0</v>
      </c>
      <c r="BM102">
        <v>0</v>
      </c>
      <c r="BN102">
        <v>133539</v>
      </c>
      <c r="BO102">
        <v>0</v>
      </c>
      <c r="BP102">
        <v>0</v>
      </c>
      <c r="BQ102">
        <v>0</v>
      </c>
      <c r="BR102">
        <v>0</v>
      </c>
      <c r="BS102">
        <v>0</v>
      </c>
      <c r="BT102">
        <v>0</v>
      </c>
      <c r="BU102">
        <v>0</v>
      </c>
      <c r="BV102">
        <v>0</v>
      </c>
      <c r="BW102">
        <v>1840</v>
      </c>
      <c r="BX102">
        <v>4607</v>
      </c>
      <c r="BY102">
        <v>0</v>
      </c>
      <c r="BZ102">
        <v>0</v>
      </c>
      <c r="CA102">
        <v>0</v>
      </c>
      <c r="CB102">
        <v>0</v>
      </c>
      <c r="CC102">
        <v>0</v>
      </c>
      <c r="CD102">
        <v>32867</v>
      </c>
      <c r="CE102">
        <v>0</v>
      </c>
      <c r="CF102">
        <v>0</v>
      </c>
      <c r="CG102">
        <v>0</v>
      </c>
      <c r="CH102">
        <v>7400</v>
      </c>
      <c r="CI102">
        <v>0</v>
      </c>
      <c r="CJ102">
        <v>0</v>
      </c>
      <c r="CK102">
        <v>0</v>
      </c>
      <c r="CL102">
        <v>0</v>
      </c>
      <c r="CM102">
        <v>0</v>
      </c>
      <c r="CN102">
        <v>2614</v>
      </c>
      <c r="CO102">
        <v>0</v>
      </c>
      <c r="CP102">
        <v>0</v>
      </c>
      <c r="CQ102">
        <v>593250</v>
      </c>
      <c r="CR102">
        <v>2764</v>
      </c>
      <c r="CS102">
        <v>0</v>
      </c>
      <c r="CT102">
        <v>11973</v>
      </c>
      <c r="CU102">
        <v>0</v>
      </c>
      <c r="CV102">
        <v>0</v>
      </c>
      <c r="CW102">
        <v>0</v>
      </c>
      <c r="CX102">
        <v>0</v>
      </c>
      <c r="CY102">
        <v>5588</v>
      </c>
    </row>
    <row r="103" spans="1:103" x14ac:dyDescent="0.3">
      <c r="A103" s="151">
        <v>532</v>
      </c>
      <c r="B103" t="s">
        <v>917</v>
      </c>
      <c r="D103">
        <v>159949265</v>
      </c>
      <c r="E103">
        <v>36811888</v>
      </c>
      <c r="F103">
        <v>16525253</v>
      </c>
      <c r="G103">
        <v>28663711</v>
      </c>
      <c r="H103">
        <v>32368138</v>
      </c>
      <c r="I103">
        <v>29258549</v>
      </c>
      <c r="J103">
        <v>57018008</v>
      </c>
      <c r="K103">
        <v>26459383</v>
      </c>
      <c r="L103">
        <v>45838968</v>
      </c>
      <c r="M103">
        <v>200545443</v>
      </c>
      <c r="N103">
        <v>317491591</v>
      </c>
      <c r="O103">
        <v>87337487</v>
      </c>
      <c r="P103">
        <v>260441904</v>
      </c>
      <c r="Q103">
        <v>81619519</v>
      </c>
      <c r="R103">
        <v>13212700</v>
      </c>
      <c r="S103">
        <v>83418385</v>
      </c>
      <c r="T103">
        <v>25937597</v>
      </c>
      <c r="U103">
        <v>178186791</v>
      </c>
      <c r="V103">
        <v>110331764</v>
      </c>
      <c r="W103">
        <v>38495929</v>
      </c>
      <c r="X103">
        <v>14377342</v>
      </c>
      <c r="Y103">
        <v>19406415</v>
      </c>
      <c r="Z103">
        <v>115735865</v>
      </c>
      <c r="AA103">
        <v>54547697</v>
      </c>
      <c r="AB103">
        <v>105608867</v>
      </c>
      <c r="AC103">
        <v>317257169</v>
      </c>
      <c r="AD103">
        <v>51730042</v>
      </c>
      <c r="AE103">
        <v>112662597</v>
      </c>
      <c r="AF103">
        <v>131748279</v>
      </c>
      <c r="AG103">
        <v>60165365</v>
      </c>
      <c r="AH103">
        <v>53752629</v>
      </c>
      <c r="AI103">
        <v>415219051</v>
      </c>
      <c r="AJ103">
        <v>59517379</v>
      </c>
      <c r="AK103">
        <v>349508439</v>
      </c>
      <c r="AL103">
        <v>84564722</v>
      </c>
      <c r="AM103">
        <v>243042964</v>
      </c>
      <c r="AN103">
        <v>11756580</v>
      </c>
      <c r="AO103">
        <v>16157669</v>
      </c>
      <c r="AP103">
        <v>63641496</v>
      </c>
      <c r="AQ103">
        <v>18431198</v>
      </c>
      <c r="AR103">
        <v>589689806</v>
      </c>
      <c r="AS103">
        <v>57261489</v>
      </c>
      <c r="AT103">
        <v>127663031</v>
      </c>
      <c r="AU103">
        <v>82527725</v>
      </c>
      <c r="AV103">
        <v>137365026</v>
      </c>
      <c r="AW103">
        <v>24174839</v>
      </c>
      <c r="AX103">
        <v>48697207</v>
      </c>
      <c r="AY103">
        <v>17994125</v>
      </c>
      <c r="AZ103">
        <v>206124850</v>
      </c>
      <c r="BA103">
        <v>68318861</v>
      </c>
      <c r="BB103">
        <v>227505579</v>
      </c>
      <c r="BC103">
        <v>16988404</v>
      </c>
      <c r="BD103">
        <v>74203606</v>
      </c>
      <c r="BE103">
        <v>62327315</v>
      </c>
      <c r="BF103">
        <v>107243801</v>
      </c>
      <c r="BG103">
        <v>48956455</v>
      </c>
      <c r="BH103">
        <v>25193699</v>
      </c>
      <c r="BI103">
        <v>29933719</v>
      </c>
      <c r="BJ103">
        <v>45156829</v>
      </c>
      <c r="BK103">
        <v>1311594332</v>
      </c>
      <c r="BL103">
        <v>20028350</v>
      </c>
      <c r="BM103">
        <v>27873476</v>
      </c>
      <c r="BN103">
        <v>103431584</v>
      </c>
      <c r="BO103">
        <v>92576943</v>
      </c>
      <c r="BP103">
        <v>284809546</v>
      </c>
      <c r="BQ103">
        <v>30375791</v>
      </c>
      <c r="BR103">
        <v>204506234</v>
      </c>
      <c r="BS103">
        <v>227071555</v>
      </c>
      <c r="BT103">
        <v>21790512</v>
      </c>
      <c r="BU103">
        <v>51905943</v>
      </c>
      <c r="BV103">
        <v>70151845</v>
      </c>
      <c r="BW103">
        <v>16026075</v>
      </c>
      <c r="BX103">
        <v>51200707</v>
      </c>
      <c r="BY103">
        <v>147622979</v>
      </c>
      <c r="BZ103">
        <v>26408137</v>
      </c>
      <c r="CA103">
        <v>120823466</v>
      </c>
      <c r="CB103">
        <v>51681487</v>
      </c>
      <c r="CC103">
        <v>126936156</v>
      </c>
      <c r="CD103">
        <v>80621618</v>
      </c>
      <c r="CE103">
        <v>152463575</v>
      </c>
      <c r="CF103">
        <v>70976002</v>
      </c>
      <c r="CG103">
        <v>74819058</v>
      </c>
      <c r="CH103">
        <v>42672882</v>
      </c>
      <c r="CI103">
        <v>68128589</v>
      </c>
      <c r="CJ103">
        <v>59133938</v>
      </c>
      <c r="CK103">
        <v>77430345</v>
      </c>
      <c r="CL103">
        <v>20506964</v>
      </c>
      <c r="CM103">
        <v>55339392</v>
      </c>
      <c r="CN103">
        <v>7885907</v>
      </c>
      <c r="CO103">
        <v>281535688</v>
      </c>
      <c r="CP103">
        <v>45638755</v>
      </c>
      <c r="CQ103">
        <v>1036539992</v>
      </c>
      <c r="CR103">
        <v>28479474</v>
      </c>
      <c r="CS103">
        <v>13465595</v>
      </c>
      <c r="CT103">
        <v>54683045</v>
      </c>
      <c r="CU103">
        <v>107268093</v>
      </c>
      <c r="CV103">
        <v>76297702</v>
      </c>
      <c r="CW103">
        <v>94132562</v>
      </c>
      <c r="CX103">
        <v>35770492</v>
      </c>
      <c r="CY103">
        <v>24881098</v>
      </c>
    </row>
    <row r="104" spans="1:103" x14ac:dyDescent="0.3">
      <c r="A104" s="151">
        <v>533</v>
      </c>
      <c r="B104" t="s">
        <v>918</v>
      </c>
      <c r="D104">
        <v>4441191</v>
      </c>
      <c r="E104">
        <v>0</v>
      </c>
      <c r="F104">
        <v>297005</v>
      </c>
      <c r="G104">
        <v>495471</v>
      </c>
      <c r="H104">
        <v>0</v>
      </c>
      <c r="I104">
        <v>0</v>
      </c>
      <c r="J104">
        <v>0</v>
      </c>
      <c r="K104">
        <v>0</v>
      </c>
      <c r="L104">
        <v>96886</v>
      </c>
      <c r="M104">
        <v>0</v>
      </c>
      <c r="N104">
        <v>0</v>
      </c>
      <c r="O104">
        <v>0</v>
      </c>
      <c r="P104">
        <v>0</v>
      </c>
      <c r="Q104">
        <v>1470000</v>
      </c>
      <c r="R104">
        <v>0</v>
      </c>
      <c r="S104">
        <v>0</v>
      </c>
      <c r="T104">
        <v>0</v>
      </c>
      <c r="U104">
        <v>0</v>
      </c>
      <c r="V104">
        <v>7120000</v>
      </c>
      <c r="W104">
        <v>0</v>
      </c>
      <c r="X104">
        <v>0</v>
      </c>
      <c r="Y104">
        <v>275933</v>
      </c>
      <c r="Z104">
        <v>525410</v>
      </c>
      <c r="AA104">
        <v>333483</v>
      </c>
      <c r="AB104">
        <v>0</v>
      </c>
      <c r="AC104">
        <v>12777800</v>
      </c>
      <c r="AD104">
        <v>0</v>
      </c>
      <c r="AE104">
        <v>1497384</v>
      </c>
      <c r="AF104">
        <v>0</v>
      </c>
      <c r="AG104">
        <v>596000</v>
      </c>
      <c r="AH104">
        <v>0</v>
      </c>
      <c r="AI104">
        <v>0</v>
      </c>
      <c r="AJ104">
        <v>0</v>
      </c>
      <c r="AK104">
        <v>0</v>
      </c>
      <c r="AL104">
        <v>1202663</v>
      </c>
      <c r="AM104">
        <v>1099727</v>
      </c>
      <c r="AN104">
        <v>0</v>
      </c>
      <c r="AO104">
        <v>106749</v>
      </c>
      <c r="AP104">
        <v>0</v>
      </c>
      <c r="AQ104">
        <v>0</v>
      </c>
      <c r="AR104">
        <v>0</v>
      </c>
      <c r="AS104">
        <v>152413</v>
      </c>
      <c r="AT104">
        <v>0</v>
      </c>
      <c r="AU104">
        <v>2862000</v>
      </c>
      <c r="AV104">
        <v>0</v>
      </c>
      <c r="AW104">
        <v>0</v>
      </c>
      <c r="AX104">
        <v>0</v>
      </c>
      <c r="AY104">
        <v>2088411</v>
      </c>
      <c r="AZ104">
        <v>1999637</v>
      </c>
      <c r="BA104">
        <v>0</v>
      </c>
      <c r="BB104">
        <v>0</v>
      </c>
      <c r="BC104">
        <v>0</v>
      </c>
      <c r="BD104">
        <v>2000000</v>
      </c>
      <c r="BE104">
        <v>0</v>
      </c>
      <c r="BF104">
        <v>250000</v>
      </c>
      <c r="BG104">
        <v>0</v>
      </c>
      <c r="BH104">
        <v>0</v>
      </c>
      <c r="BI104">
        <v>0</v>
      </c>
      <c r="BJ104">
        <v>623965</v>
      </c>
      <c r="BK104">
        <v>0</v>
      </c>
      <c r="BL104">
        <v>0</v>
      </c>
      <c r="BM104">
        <v>0</v>
      </c>
      <c r="BN104">
        <v>0</v>
      </c>
      <c r="BO104">
        <v>0</v>
      </c>
      <c r="BP104">
        <v>4415959</v>
      </c>
      <c r="BQ104">
        <v>258831</v>
      </c>
      <c r="BR104">
        <v>0</v>
      </c>
      <c r="BS104">
        <v>0</v>
      </c>
      <c r="BT104">
        <v>230000</v>
      </c>
      <c r="BU104">
        <v>468000</v>
      </c>
      <c r="BV104">
        <v>300000</v>
      </c>
      <c r="BW104">
        <v>203000</v>
      </c>
      <c r="BX104">
        <v>0</v>
      </c>
      <c r="BY104">
        <v>1054663</v>
      </c>
      <c r="BZ104">
        <v>0</v>
      </c>
      <c r="CA104">
        <v>0</v>
      </c>
      <c r="CB104">
        <v>169900</v>
      </c>
      <c r="CC104">
        <v>0</v>
      </c>
      <c r="CD104">
        <v>0</v>
      </c>
      <c r="CE104">
        <v>1619220</v>
      </c>
      <c r="CF104">
        <v>983500</v>
      </c>
      <c r="CG104">
        <v>0</v>
      </c>
      <c r="CH104">
        <v>0</v>
      </c>
      <c r="CI104">
        <v>800502</v>
      </c>
      <c r="CJ104">
        <v>7167600</v>
      </c>
      <c r="CK104">
        <v>0</v>
      </c>
      <c r="CL104">
        <v>800000</v>
      </c>
      <c r="CM104">
        <v>0</v>
      </c>
      <c r="CN104">
        <v>0</v>
      </c>
      <c r="CO104">
        <v>6869886</v>
      </c>
      <c r="CP104">
        <v>407989</v>
      </c>
      <c r="CQ104">
        <v>0</v>
      </c>
      <c r="CR104">
        <v>625471</v>
      </c>
      <c r="CS104">
        <v>0</v>
      </c>
      <c r="CT104">
        <v>0</v>
      </c>
      <c r="CU104">
        <v>0</v>
      </c>
      <c r="CV104">
        <v>0</v>
      </c>
      <c r="CW104">
        <v>184533</v>
      </c>
      <c r="CX104">
        <v>0</v>
      </c>
      <c r="CY104">
        <v>1430470</v>
      </c>
    </row>
    <row r="105" spans="1:103" x14ac:dyDescent="0.3">
      <c r="A105" s="151">
        <v>535</v>
      </c>
      <c r="B105" t="s">
        <v>229</v>
      </c>
      <c r="D105">
        <v>1030832</v>
      </c>
      <c r="E105">
        <v>0</v>
      </c>
      <c r="F105">
        <v>186850</v>
      </c>
      <c r="G105">
        <v>1577457</v>
      </c>
      <c r="H105">
        <v>0</v>
      </c>
      <c r="I105">
        <v>12154636</v>
      </c>
      <c r="J105">
        <v>0</v>
      </c>
      <c r="K105">
        <v>0</v>
      </c>
      <c r="L105">
        <v>0</v>
      </c>
      <c r="M105">
        <v>227771460</v>
      </c>
      <c r="N105">
        <v>16870131</v>
      </c>
      <c r="O105">
        <v>437632</v>
      </c>
      <c r="P105">
        <v>20213205</v>
      </c>
      <c r="Q105">
        <v>8302491</v>
      </c>
      <c r="R105">
        <v>0</v>
      </c>
      <c r="S105">
        <v>0</v>
      </c>
      <c r="T105">
        <v>13920797</v>
      </c>
      <c r="U105">
        <v>9666326</v>
      </c>
      <c r="V105">
        <v>48174584</v>
      </c>
      <c r="W105">
        <v>0</v>
      </c>
      <c r="X105">
        <v>0</v>
      </c>
      <c r="Y105">
        <v>3163001</v>
      </c>
      <c r="Z105">
        <v>275122</v>
      </c>
      <c r="AA105">
        <v>15631762</v>
      </c>
      <c r="AB105">
        <v>4369582</v>
      </c>
      <c r="AC105">
        <v>438</v>
      </c>
      <c r="AD105">
        <v>21633482</v>
      </c>
      <c r="AE105">
        <v>858234</v>
      </c>
      <c r="AF105">
        <v>16251325</v>
      </c>
      <c r="AG105">
        <v>4352411</v>
      </c>
      <c r="AH105">
        <v>0</v>
      </c>
      <c r="AI105">
        <v>11841141</v>
      </c>
      <c r="AJ105">
        <v>0</v>
      </c>
      <c r="AK105">
        <v>13634690</v>
      </c>
      <c r="AL105">
        <v>2582086</v>
      </c>
      <c r="AM105">
        <v>50854182</v>
      </c>
      <c r="AN105">
        <v>0</v>
      </c>
      <c r="AO105">
        <v>2177</v>
      </c>
      <c r="AP105">
        <v>0</v>
      </c>
      <c r="AQ105">
        <v>0</v>
      </c>
      <c r="AR105">
        <v>40865602</v>
      </c>
      <c r="AS105">
        <v>2928227</v>
      </c>
      <c r="AT105">
        <v>14815711</v>
      </c>
      <c r="AU105">
        <v>0</v>
      </c>
      <c r="AV105">
        <v>57439354</v>
      </c>
      <c r="AW105">
        <v>2461826</v>
      </c>
      <c r="AX105">
        <v>0</v>
      </c>
      <c r="AY105">
        <v>0</v>
      </c>
      <c r="AZ105">
        <v>2523073</v>
      </c>
      <c r="BA105">
        <v>5976689</v>
      </c>
      <c r="BB105">
        <v>0</v>
      </c>
      <c r="BC105">
        <v>80429</v>
      </c>
      <c r="BD105">
        <v>12484491</v>
      </c>
      <c r="BE105">
        <v>0</v>
      </c>
      <c r="BF105">
        <v>42689689</v>
      </c>
      <c r="BG105">
        <v>717703</v>
      </c>
      <c r="BH105">
        <v>0</v>
      </c>
      <c r="BI105">
        <v>0</v>
      </c>
      <c r="BJ105">
        <v>436744</v>
      </c>
      <c r="BK105">
        <v>10595738</v>
      </c>
      <c r="BL105">
        <v>0</v>
      </c>
      <c r="BM105">
        <v>7137071</v>
      </c>
      <c r="BN105">
        <v>60424948</v>
      </c>
      <c r="BO105">
        <v>0</v>
      </c>
      <c r="BP105">
        <v>8569650</v>
      </c>
      <c r="BQ105">
        <v>0</v>
      </c>
      <c r="BR105">
        <v>56161301</v>
      </c>
      <c r="BS105">
        <v>45205835</v>
      </c>
      <c r="BT105">
        <v>0</v>
      </c>
      <c r="BU105">
        <v>40031</v>
      </c>
      <c r="BV105">
        <v>1008756</v>
      </c>
      <c r="BW105">
        <v>0</v>
      </c>
      <c r="BX105">
        <v>4070489</v>
      </c>
      <c r="BY105">
        <v>2142952</v>
      </c>
      <c r="BZ105">
        <v>339125</v>
      </c>
      <c r="CA105">
        <v>47003826</v>
      </c>
      <c r="CB105">
        <v>294838</v>
      </c>
      <c r="CC105">
        <v>1491437</v>
      </c>
      <c r="CD105">
        <v>174086</v>
      </c>
      <c r="CE105">
        <v>7845330</v>
      </c>
      <c r="CF105">
        <v>17936952</v>
      </c>
      <c r="CG105">
        <v>0</v>
      </c>
      <c r="CH105">
        <v>4006190</v>
      </c>
      <c r="CI105">
        <v>0</v>
      </c>
      <c r="CJ105">
        <v>0</v>
      </c>
      <c r="CK105">
        <v>13963735</v>
      </c>
      <c r="CL105">
        <v>0</v>
      </c>
      <c r="CM105">
        <v>0</v>
      </c>
      <c r="CN105">
        <v>0</v>
      </c>
      <c r="CO105">
        <v>141604566</v>
      </c>
      <c r="CP105">
        <v>1230656</v>
      </c>
      <c r="CQ105">
        <v>43649431</v>
      </c>
      <c r="CR105">
        <v>0</v>
      </c>
      <c r="CS105">
        <v>0</v>
      </c>
      <c r="CT105">
        <v>0</v>
      </c>
      <c r="CU105">
        <v>1154035</v>
      </c>
      <c r="CV105">
        <v>0</v>
      </c>
      <c r="CW105">
        <v>0</v>
      </c>
      <c r="CX105">
        <v>0</v>
      </c>
      <c r="CY105">
        <v>230020</v>
      </c>
    </row>
    <row r="106" spans="1:103" x14ac:dyDescent="0.3">
      <c r="A106" s="151">
        <v>536</v>
      </c>
      <c r="B106" t="s">
        <v>175</v>
      </c>
      <c r="D106">
        <v>4781880</v>
      </c>
      <c r="E106">
        <v>268123</v>
      </c>
      <c r="F106">
        <v>359330</v>
      </c>
      <c r="G106">
        <v>2159969</v>
      </c>
      <c r="H106">
        <v>233982</v>
      </c>
      <c r="I106">
        <v>7672</v>
      </c>
      <c r="J106">
        <v>499123</v>
      </c>
      <c r="K106">
        <v>80138</v>
      </c>
      <c r="L106">
        <v>1349533</v>
      </c>
      <c r="M106">
        <v>1651278</v>
      </c>
      <c r="N106">
        <v>582436</v>
      </c>
      <c r="O106">
        <v>303455</v>
      </c>
      <c r="P106">
        <v>7442697</v>
      </c>
      <c r="Q106">
        <v>887514</v>
      </c>
      <c r="R106">
        <v>0</v>
      </c>
      <c r="S106">
        <v>1800232</v>
      </c>
      <c r="T106">
        <v>1830841</v>
      </c>
      <c r="U106">
        <v>17772200</v>
      </c>
      <c r="V106">
        <v>910593</v>
      </c>
      <c r="W106">
        <v>64214</v>
      </c>
      <c r="X106">
        <v>341012</v>
      </c>
      <c r="Y106">
        <v>45193</v>
      </c>
      <c r="Z106">
        <v>15426</v>
      </c>
      <c r="AA106">
        <v>550801</v>
      </c>
      <c r="AB106">
        <v>0</v>
      </c>
      <c r="AC106">
        <v>0</v>
      </c>
      <c r="AD106">
        <v>1307358</v>
      </c>
      <c r="AE106">
        <v>367233</v>
      </c>
      <c r="AF106">
        <v>8227671</v>
      </c>
      <c r="AG106">
        <v>1328526</v>
      </c>
      <c r="AH106">
        <v>0</v>
      </c>
      <c r="AI106">
        <v>2927467</v>
      </c>
      <c r="AJ106">
        <v>1159146</v>
      </c>
      <c r="AK106">
        <v>0</v>
      </c>
      <c r="AL106">
        <v>1994504</v>
      </c>
      <c r="AM106">
        <v>1674376</v>
      </c>
      <c r="AN106">
        <v>252336</v>
      </c>
      <c r="AO106">
        <v>508090</v>
      </c>
      <c r="AP106">
        <v>5507373</v>
      </c>
      <c r="AQ106">
        <v>0</v>
      </c>
      <c r="AR106">
        <v>0</v>
      </c>
      <c r="AS106">
        <v>2928227</v>
      </c>
      <c r="AT106">
        <v>0</v>
      </c>
      <c r="AU106">
        <v>585713</v>
      </c>
      <c r="AV106">
        <v>0</v>
      </c>
      <c r="AW106">
        <v>3013214</v>
      </c>
      <c r="AX106">
        <v>332285</v>
      </c>
      <c r="AY106">
        <v>350171</v>
      </c>
      <c r="AZ106">
        <v>2283450</v>
      </c>
      <c r="BA106">
        <v>335924</v>
      </c>
      <c r="BB106">
        <v>2524862</v>
      </c>
      <c r="BC106">
        <v>2847663</v>
      </c>
      <c r="BD106">
        <v>0</v>
      </c>
      <c r="BE106">
        <v>0</v>
      </c>
      <c r="BF106">
        <v>1780665</v>
      </c>
      <c r="BG106">
        <v>195797</v>
      </c>
      <c r="BH106">
        <v>1850320</v>
      </c>
      <c r="BI106">
        <v>150667</v>
      </c>
      <c r="BJ106">
        <v>459910</v>
      </c>
      <c r="BK106">
        <v>0</v>
      </c>
      <c r="BL106">
        <v>182728</v>
      </c>
      <c r="BM106">
        <v>292844</v>
      </c>
      <c r="BN106">
        <v>1839641</v>
      </c>
      <c r="BO106">
        <v>754109</v>
      </c>
      <c r="BP106">
        <v>0</v>
      </c>
      <c r="BQ106">
        <v>506207</v>
      </c>
      <c r="BR106">
        <v>5531</v>
      </c>
      <c r="BS106">
        <v>0</v>
      </c>
      <c r="BT106">
        <v>0</v>
      </c>
      <c r="BU106">
        <v>2356142</v>
      </c>
      <c r="BV106">
        <v>5173819</v>
      </c>
      <c r="BW106">
        <v>166398</v>
      </c>
      <c r="BX106">
        <v>2307349</v>
      </c>
      <c r="BY106">
        <v>487765</v>
      </c>
      <c r="BZ106">
        <v>241563</v>
      </c>
      <c r="CA106">
        <v>1989403</v>
      </c>
      <c r="CB106">
        <v>41019</v>
      </c>
      <c r="CC106">
        <v>504721</v>
      </c>
      <c r="CD106">
        <v>687160</v>
      </c>
      <c r="CE106">
        <v>3313827</v>
      </c>
      <c r="CF106">
        <v>1255312</v>
      </c>
      <c r="CG106">
        <v>0</v>
      </c>
      <c r="CH106">
        <v>0</v>
      </c>
      <c r="CI106">
        <v>0</v>
      </c>
      <c r="CJ106">
        <v>4086389</v>
      </c>
      <c r="CK106">
        <v>6031627</v>
      </c>
      <c r="CL106">
        <v>1187106</v>
      </c>
      <c r="CM106">
        <v>0</v>
      </c>
      <c r="CN106">
        <v>262319</v>
      </c>
      <c r="CO106">
        <v>9495948</v>
      </c>
      <c r="CP106">
        <v>359493</v>
      </c>
      <c r="CQ106">
        <v>7301386</v>
      </c>
      <c r="CR106">
        <v>2728800</v>
      </c>
      <c r="CS106">
        <v>110678</v>
      </c>
      <c r="CT106">
        <v>419329</v>
      </c>
      <c r="CU106">
        <v>8575674</v>
      </c>
      <c r="CV106">
        <v>37564</v>
      </c>
      <c r="CW106">
        <v>633993</v>
      </c>
      <c r="CX106">
        <v>109700</v>
      </c>
      <c r="CY106">
        <v>1000977</v>
      </c>
    </row>
    <row r="107" spans="1:103" x14ac:dyDescent="0.3">
      <c r="A107" s="151">
        <v>537</v>
      </c>
      <c r="B107" t="s">
        <v>265</v>
      </c>
      <c r="D107">
        <v>2</v>
      </c>
      <c r="E107">
        <v>1</v>
      </c>
      <c r="F107">
        <v>2</v>
      </c>
      <c r="G107">
        <v>2</v>
      </c>
      <c r="H107">
        <v>2</v>
      </c>
      <c r="I107">
        <v>2</v>
      </c>
      <c r="J107">
        <v>1</v>
      </c>
      <c r="K107">
        <v>2</v>
      </c>
      <c r="L107">
        <v>1</v>
      </c>
      <c r="M107">
        <v>1</v>
      </c>
      <c r="N107">
        <v>2</v>
      </c>
      <c r="O107">
        <v>2</v>
      </c>
      <c r="P107">
        <v>2</v>
      </c>
      <c r="Q107">
        <v>2</v>
      </c>
      <c r="R107">
        <v>2</v>
      </c>
      <c r="S107">
        <v>2</v>
      </c>
      <c r="T107">
        <v>2</v>
      </c>
      <c r="U107">
        <v>2</v>
      </c>
      <c r="V107">
        <v>2</v>
      </c>
      <c r="W107">
        <v>2</v>
      </c>
      <c r="X107">
        <v>2</v>
      </c>
      <c r="Y107">
        <v>1</v>
      </c>
      <c r="Z107">
        <v>2</v>
      </c>
      <c r="AA107">
        <v>2</v>
      </c>
      <c r="AB107">
        <v>2</v>
      </c>
      <c r="AC107">
        <v>2</v>
      </c>
      <c r="AD107">
        <v>1</v>
      </c>
      <c r="AE107">
        <v>1</v>
      </c>
      <c r="AF107">
        <v>1</v>
      </c>
      <c r="AG107">
        <v>1</v>
      </c>
      <c r="AH107">
        <v>2</v>
      </c>
      <c r="AI107">
        <v>1</v>
      </c>
      <c r="AJ107">
        <v>2</v>
      </c>
      <c r="AK107">
        <v>2</v>
      </c>
      <c r="AL107">
        <v>2</v>
      </c>
      <c r="AM107">
        <v>2</v>
      </c>
      <c r="AN107">
        <v>1</v>
      </c>
      <c r="AO107">
        <v>2</v>
      </c>
      <c r="AP107">
        <v>2</v>
      </c>
      <c r="AQ107">
        <v>2</v>
      </c>
      <c r="AR107">
        <v>2</v>
      </c>
      <c r="AS107">
        <v>2</v>
      </c>
      <c r="AT107">
        <v>1</v>
      </c>
      <c r="AU107">
        <v>2</v>
      </c>
      <c r="AV107">
        <v>2</v>
      </c>
      <c r="AW107">
        <v>2</v>
      </c>
      <c r="AX107">
        <v>2</v>
      </c>
      <c r="AY107">
        <v>1</v>
      </c>
      <c r="AZ107">
        <v>2</v>
      </c>
      <c r="BA107">
        <v>2</v>
      </c>
      <c r="BB107">
        <v>1</v>
      </c>
      <c r="BC107">
        <v>2</v>
      </c>
      <c r="BD107">
        <v>2</v>
      </c>
      <c r="BE107">
        <v>2</v>
      </c>
      <c r="BF107">
        <v>1</v>
      </c>
      <c r="BG107">
        <v>2</v>
      </c>
      <c r="BH107">
        <v>2</v>
      </c>
      <c r="BI107">
        <v>2</v>
      </c>
      <c r="BJ107">
        <v>2</v>
      </c>
      <c r="BK107">
        <v>2</v>
      </c>
      <c r="BL107">
        <v>2</v>
      </c>
      <c r="BM107">
        <v>2</v>
      </c>
      <c r="BN107">
        <v>1</v>
      </c>
      <c r="BO107">
        <v>1</v>
      </c>
      <c r="BP107">
        <v>2</v>
      </c>
      <c r="BQ107">
        <v>2</v>
      </c>
      <c r="BR107">
        <v>2</v>
      </c>
      <c r="BS107">
        <v>2</v>
      </c>
      <c r="BT107">
        <v>2</v>
      </c>
      <c r="BU107">
        <v>2</v>
      </c>
      <c r="BV107">
        <v>1</v>
      </c>
      <c r="BW107">
        <v>2</v>
      </c>
      <c r="BX107">
        <v>2</v>
      </c>
      <c r="BY107">
        <v>2</v>
      </c>
      <c r="BZ107">
        <v>2</v>
      </c>
      <c r="CA107">
        <v>2</v>
      </c>
      <c r="CB107">
        <v>1</v>
      </c>
      <c r="CC107">
        <v>1</v>
      </c>
      <c r="CD107">
        <v>2</v>
      </c>
      <c r="CE107">
        <v>1</v>
      </c>
      <c r="CF107">
        <v>2</v>
      </c>
      <c r="CG107">
        <v>2</v>
      </c>
      <c r="CH107">
        <v>2</v>
      </c>
      <c r="CI107">
        <v>1</v>
      </c>
      <c r="CJ107">
        <v>2</v>
      </c>
      <c r="CK107">
        <v>2</v>
      </c>
      <c r="CL107">
        <v>2</v>
      </c>
      <c r="CM107">
        <v>2</v>
      </c>
      <c r="CN107">
        <v>2</v>
      </c>
      <c r="CO107">
        <v>1</v>
      </c>
      <c r="CP107">
        <v>2</v>
      </c>
      <c r="CQ107">
        <v>2</v>
      </c>
      <c r="CR107">
        <v>2</v>
      </c>
      <c r="CS107">
        <v>2</v>
      </c>
      <c r="CT107">
        <v>2</v>
      </c>
      <c r="CU107">
        <v>1</v>
      </c>
      <c r="CV107">
        <v>2</v>
      </c>
      <c r="CW107">
        <v>1</v>
      </c>
      <c r="CX107">
        <v>2</v>
      </c>
      <c r="CY107">
        <v>2</v>
      </c>
    </row>
    <row r="108" spans="1:103" x14ac:dyDescent="0.3">
      <c r="A108" s="151">
        <v>538</v>
      </c>
      <c r="B108" t="s">
        <v>264</v>
      </c>
      <c r="D108">
        <v>2</v>
      </c>
      <c r="E108">
        <v>1</v>
      </c>
      <c r="F108">
        <v>2</v>
      </c>
      <c r="G108">
        <v>1</v>
      </c>
      <c r="H108">
        <v>2</v>
      </c>
      <c r="I108">
        <v>2</v>
      </c>
      <c r="J108">
        <v>1</v>
      </c>
      <c r="K108">
        <v>2</v>
      </c>
      <c r="L108">
        <v>1</v>
      </c>
      <c r="M108">
        <v>2</v>
      </c>
      <c r="N108">
        <v>2</v>
      </c>
      <c r="O108">
        <v>2</v>
      </c>
      <c r="P108">
        <v>2</v>
      </c>
      <c r="Q108">
        <v>2</v>
      </c>
      <c r="R108">
        <v>2</v>
      </c>
      <c r="S108">
        <v>2</v>
      </c>
      <c r="T108">
        <v>2</v>
      </c>
      <c r="U108">
        <v>2</v>
      </c>
      <c r="V108">
        <v>2</v>
      </c>
      <c r="W108">
        <v>2</v>
      </c>
      <c r="X108">
        <v>2</v>
      </c>
      <c r="Y108">
        <v>2</v>
      </c>
      <c r="Z108">
        <v>2</v>
      </c>
      <c r="AA108">
        <v>2</v>
      </c>
      <c r="AB108">
        <v>2</v>
      </c>
      <c r="AC108">
        <v>1</v>
      </c>
      <c r="AD108">
        <v>1</v>
      </c>
      <c r="AE108">
        <v>2</v>
      </c>
      <c r="AF108">
        <v>2</v>
      </c>
      <c r="AG108">
        <v>1</v>
      </c>
      <c r="AH108">
        <v>2</v>
      </c>
      <c r="AI108">
        <v>1</v>
      </c>
      <c r="AJ108">
        <v>1</v>
      </c>
      <c r="AK108">
        <v>2</v>
      </c>
      <c r="AL108">
        <v>2</v>
      </c>
      <c r="AM108">
        <v>2</v>
      </c>
      <c r="AN108">
        <v>2</v>
      </c>
      <c r="AO108">
        <v>2</v>
      </c>
      <c r="AP108">
        <v>2</v>
      </c>
      <c r="AQ108">
        <v>2</v>
      </c>
      <c r="AR108">
        <v>2</v>
      </c>
      <c r="AS108">
        <v>2</v>
      </c>
      <c r="AT108">
        <v>2</v>
      </c>
      <c r="AU108">
        <v>2</v>
      </c>
      <c r="AV108">
        <v>2</v>
      </c>
      <c r="AW108">
        <v>2</v>
      </c>
      <c r="AX108">
        <v>2</v>
      </c>
      <c r="AY108">
        <v>1</v>
      </c>
      <c r="AZ108">
        <v>2</v>
      </c>
      <c r="BA108">
        <v>2</v>
      </c>
      <c r="BB108">
        <v>1</v>
      </c>
      <c r="BC108">
        <v>2</v>
      </c>
      <c r="BD108">
        <v>2</v>
      </c>
      <c r="BE108">
        <v>2</v>
      </c>
      <c r="BF108">
        <v>1</v>
      </c>
      <c r="BG108">
        <v>2</v>
      </c>
      <c r="BH108">
        <v>2</v>
      </c>
      <c r="BI108">
        <v>2</v>
      </c>
      <c r="BJ108">
        <v>2</v>
      </c>
      <c r="BK108">
        <v>2</v>
      </c>
      <c r="BL108">
        <v>2</v>
      </c>
      <c r="BM108">
        <v>2</v>
      </c>
      <c r="BN108">
        <v>1</v>
      </c>
      <c r="BO108">
        <v>2</v>
      </c>
      <c r="BP108">
        <v>2</v>
      </c>
      <c r="BQ108">
        <v>2</v>
      </c>
      <c r="BR108">
        <v>2</v>
      </c>
      <c r="BS108">
        <v>2</v>
      </c>
      <c r="BT108">
        <v>1</v>
      </c>
      <c r="BU108">
        <v>2</v>
      </c>
      <c r="BV108">
        <v>1</v>
      </c>
      <c r="BW108">
        <v>2</v>
      </c>
      <c r="BX108">
        <v>2</v>
      </c>
      <c r="BY108">
        <v>2</v>
      </c>
      <c r="BZ108">
        <v>2</v>
      </c>
      <c r="CA108">
        <v>2</v>
      </c>
      <c r="CB108">
        <v>1</v>
      </c>
      <c r="CC108">
        <v>1</v>
      </c>
      <c r="CD108">
        <v>1</v>
      </c>
      <c r="CE108">
        <v>1</v>
      </c>
      <c r="CF108">
        <v>2</v>
      </c>
      <c r="CG108">
        <v>2</v>
      </c>
      <c r="CH108">
        <v>2</v>
      </c>
      <c r="CI108">
        <v>1</v>
      </c>
      <c r="CJ108">
        <v>2</v>
      </c>
      <c r="CK108">
        <v>2</v>
      </c>
      <c r="CL108">
        <v>2</v>
      </c>
      <c r="CM108">
        <v>2</v>
      </c>
      <c r="CN108">
        <v>2</v>
      </c>
      <c r="CO108">
        <v>1</v>
      </c>
      <c r="CP108">
        <v>2</v>
      </c>
      <c r="CQ108">
        <v>2</v>
      </c>
      <c r="CR108">
        <v>2</v>
      </c>
      <c r="CS108">
        <v>2</v>
      </c>
      <c r="CT108">
        <v>2</v>
      </c>
      <c r="CU108">
        <v>1</v>
      </c>
      <c r="CV108">
        <v>2</v>
      </c>
      <c r="CW108">
        <v>2</v>
      </c>
      <c r="CX108">
        <v>2</v>
      </c>
      <c r="CY108">
        <v>2</v>
      </c>
    </row>
    <row r="109" spans="1:103" x14ac:dyDescent="0.3">
      <c r="A109" s="151">
        <v>540</v>
      </c>
      <c r="B109" t="s">
        <v>238</v>
      </c>
      <c r="D109">
        <v>3500000</v>
      </c>
      <c r="E109">
        <v>2839590</v>
      </c>
      <c r="F109">
        <v>30356</v>
      </c>
      <c r="G109">
        <v>1901855</v>
      </c>
      <c r="H109">
        <v>5430443</v>
      </c>
      <c r="I109">
        <v>0</v>
      </c>
      <c r="J109">
        <v>0</v>
      </c>
      <c r="K109">
        <v>0</v>
      </c>
      <c r="L109">
        <v>3358435</v>
      </c>
      <c r="M109">
        <v>2346999</v>
      </c>
      <c r="N109">
        <v>12216382</v>
      </c>
      <c r="O109">
        <v>1816960</v>
      </c>
      <c r="P109">
        <v>0</v>
      </c>
      <c r="Q109">
        <v>8079840</v>
      </c>
      <c r="R109">
        <v>0</v>
      </c>
      <c r="S109">
        <v>1600000</v>
      </c>
      <c r="T109">
        <v>1838639</v>
      </c>
      <c r="U109">
        <v>6389453</v>
      </c>
      <c r="V109">
        <v>8777832</v>
      </c>
      <c r="W109">
        <v>1993743</v>
      </c>
      <c r="X109">
        <v>0</v>
      </c>
      <c r="Y109">
        <v>0</v>
      </c>
      <c r="Z109">
        <v>4465278</v>
      </c>
      <c r="AA109">
        <v>1666446</v>
      </c>
      <c r="AB109">
        <v>1416294</v>
      </c>
      <c r="AC109">
        <v>8663701</v>
      </c>
      <c r="AD109">
        <v>5495652</v>
      </c>
      <c r="AE109">
        <v>3304594</v>
      </c>
      <c r="AF109">
        <v>4061097</v>
      </c>
      <c r="AG109">
        <v>4924046</v>
      </c>
      <c r="AH109">
        <v>3004754</v>
      </c>
      <c r="AI109">
        <v>17936191</v>
      </c>
      <c r="AJ109">
        <v>8294523</v>
      </c>
      <c r="AK109">
        <v>10271148</v>
      </c>
      <c r="AL109">
        <v>4486869</v>
      </c>
      <c r="AM109">
        <v>17070268</v>
      </c>
      <c r="AN109">
        <v>286690</v>
      </c>
      <c r="AO109">
        <v>702712</v>
      </c>
      <c r="AP109">
        <v>2955337</v>
      </c>
      <c r="AQ109">
        <v>243650</v>
      </c>
      <c r="AR109">
        <v>33599267</v>
      </c>
      <c r="AS109">
        <v>2788796</v>
      </c>
      <c r="AT109">
        <v>3270288</v>
      </c>
      <c r="AU109">
        <v>6485646</v>
      </c>
      <c r="AV109">
        <v>13627844</v>
      </c>
      <c r="AW109">
        <v>1686956</v>
      </c>
      <c r="AX109">
        <v>5653209</v>
      </c>
      <c r="AY109">
        <v>509972</v>
      </c>
      <c r="AZ109">
        <v>0</v>
      </c>
      <c r="BA109">
        <v>0</v>
      </c>
      <c r="BB109">
        <v>4101301</v>
      </c>
      <c r="BC109">
        <v>645500</v>
      </c>
      <c r="BD109">
        <v>2163832</v>
      </c>
      <c r="BE109">
        <v>13337690</v>
      </c>
      <c r="BF109">
        <v>2525562</v>
      </c>
      <c r="BG109">
        <v>702312</v>
      </c>
      <c r="BH109">
        <v>25000</v>
      </c>
      <c r="BI109">
        <v>0</v>
      </c>
      <c r="BJ109">
        <v>0</v>
      </c>
      <c r="BK109">
        <v>54847077</v>
      </c>
      <c r="BL109">
        <v>1245072</v>
      </c>
      <c r="BM109">
        <v>2971186</v>
      </c>
      <c r="BN109">
        <v>0</v>
      </c>
      <c r="BO109">
        <v>4851657</v>
      </c>
      <c r="BP109">
        <v>4815988</v>
      </c>
      <c r="BQ109">
        <v>1914416</v>
      </c>
      <c r="BR109">
        <v>12107419</v>
      </c>
      <c r="BS109">
        <v>8268603</v>
      </c>
      <c r="BT109">
        <v>1864736</v>
      </c>
      <c r="BU109">
        <v>700000</v>
      </c>
      <c r="BV109">
        <v>15241</v>
      </c>
      <c r="BW109">
        <v>1017190</v>
      </c>
      <c r="BX109">
        <v>3898600</v>
      </c>
      <c r="BY109">
        <v>3612043</v>
      </c>
      <c r="BZ109">
        <v>0</v>
      </c>
      <c r="CA109">
        <v>5143046</v>
      </c>
      <c r="CB109">
        <v>0</v>
      </c>
      <c r="CC109">
        <v>0</v>
      </c>
      <c r="CD109">
        <v>2895594</v>
      </c>
      <c r="CE109">
        <v>6770590</v>
      </c>
      <c r="CF109">
        <v>1570289</v>
      </c>
      <c r="CG109">
        <v>4414237</v>
      </c>
      <c r="CH109">
        <v>1525000</v>
      </c>
      <c r="CI109">
        <v>1730183</v>
      </c>
      <c r="CJ109">
        <v>4231298</v>
      </c>
      <c r="CK109">
        <v>8743635</v>
      </c>
      <c r="CL109">
        <v>200000</v>
      </c>
      <c r="CM109">
        <v>1456900</v>
      </c>
      <c r="CN109">
        <v>766641</v>
      </c>
      <c r="CO109">
        <v>2933011</v>
      </c>
      <c r="CP109">
        <v>1330356</v>
      </c>
      <c r="CQ109">
        <v>10043985</v>
      </c>
      <c r="CR109">
        <v>1454918</v>
      </c>
      <c r="CS109">
        <v>1093042</v>
      </c>
      <c r="CT109">
        <v>0</v>
      </c>
      <c r="CU109">
        <v>241806</v>
      </c>
      <c r="CV109">
        <v>3781897</v>
      </c>
      <c r="CW109">
        <v>12098503</v>
      </c>
      <c r="CX109">
        <v>2000000</v>
      </c>
      <c r="CY109">
        <v>0</v>
      </c>
    </row>
    <row r="110" spans="1:103" x14ac:dyDescent="0.3">
      <c r="A110" s="151">
        <v>541</v>
      </c>
      <c r="B110" t="s">
        <v>295</v>
      </c>
      <c r="D110">
        <v>0</v>
      </c>
      <c r="E110">
        <v>763504</v>
      </c>
      <c r="F110">
        <v>0</v>
      </c>
      <c r="G110">
        <v>1244042</v>
      </c>
      <c r="H110">
        <v>0</v>
      </c>
      <c r="I110">
        <v>0</v>
      </c>
      <c r="J110">
        <v>498911</v>
      </c>
      <c r="K110">
        <v>-429496</v>
      </c>
      <c r="L110">
        <v>63463</v>
      </c>
      <c r="M110">
        <v>9158133</v>
      </c>
      <c r="N110">
        <v>0</v>
      </c>
      <c r="O110">
        <v>1925049</v>
      </c>
      <c r="P110">
        <v>0</v>
      </c>
      <c r="Q110">
        <v>359042</v>
      </c>
      <c r="R110">
        <v>-808246</v>
      </c>
      <c r="S110">
        <v>-278447</v>
      </c>
      <c r="T110">
        <v>0</v>
      </c>
      <c r="U110">
        <v>0</v>
      </c>
      <c r="V110">
        <v>1643193</v>
      </c>
      <c r="W110">
        <v>0</v>
      </c>
      <c r="X110">
        <v>116263</v>
      </c>
      <c r="Y110">
        <v>23895</v>
      </c>
      <c r="Z110">
        <v>0</v>
      </c>
      <c r="AA110">
        <v>284783</v>
      </c>
      <c r="AB110">
        <v>502288</v>
      </c>
      <c r="AC110">
        <v>59884</v>
      </c>
      <c r="AD110">
        <v>3149867</v>
      </c>
      <c r="AE110">
        <v>2549431</v>
      </c>
      <c r="AF110">
        <v>-739595</v>
      </c>
      <c r="AG110">
        <v>2343030</v>
      </c>
      <c r="AH110">
        <v>1663597</v>
      </c>
      <c r="AI110">
        <v>488227</v>
      </c>
      <c r="AJ110">
        <v>228239</v>
      </c>
      <c r="AK110">
        <v>0</v>
      </c>
      <c r="AL110">
        <v>3845942</v>
      </c>
      <c r="AM110">
        <v>0</v>
      </c>
      <c r="AN110">
        <v>403160</v>
      </c>
      <c r="AO110">
        <v>0</v>
      </c>
      <c r="AP110">
        <v>0</v>
      </c>
      <c r="AQ110">
        <v>504229</v>
      </c>
      <c r="AR110">
        <v>0</v>
      </c>
      <c r="AS110">
        <v>219296</v>
      </c>
      <c r="AT110">
        <v>13910411</v>
      </c>
      <c r="AU110">
        <v>0</v>
      </c>
      <c r="AV110">
        <v>-919606</v>
      </c>
      <c r="AW110">
        <v>305681</v>
      </c>
      <c r="AX110">
        <v>1475376</v>
      </c>
      <c r="AY110">
        <v>-419190</v>
      </c>
      <c r="AZ110">
        <v>0</v>
      </c>
      <c r="BA110">
        <v>0</v>
      </c>
      <c r="BB110">
        <v>21774397</v>
      </c>
      <c r="BC110">
        <v>662297</v>
      </c>
      <c r="BD110">
        <v>0</v>
      </c>
      <c r="BE110">
        <v>0</v>
      </c>
      <c r="BF110">
        <v>5184526</v>
      </c>
      <c r="BG110">
        <v>0</v>
      </c>
      <c r="BH110">
        <v>0</v>
      </c>
      <c r="BI110">
        <v>1141</v>
      </c>
      <c r="BJ110">
        <v>50204</v>
      </c>
      <c r="BK110">
        <v>0</v>
      </c>
      <c r="BL110">
        <v>0</v>
      </c>
      <c r="BM110">
        <v>446214</v>
      </c>
      <c r="BN110">
        <v>4031772</v>
      </c>
      <c r="BO110">
        <v>295891</v>
      </c>
      <c r="BP110">
        <v>0</v>
      </c>
      <c r="BQ110">
        <v>-375501</v>
      </c>
      <c r="BR110">
        <v>0</v>
      </c>
      <c r="BS110">
        <v>2553</v>
      </c>
      <c r="BT110">
        <v>306269</v>
      </c>
      <c r="BU110">
        <v>182050</v>
      </c>
      <c r="BV110">
        <v>-1453207</v>
      </c>
      <c r="BW110">
        <v>-139938</v>
      </c>
      <c r="BX110">
        <v>0</v>
      </c>
      <c r="BY110">
        <v>0</v>
      </c>
      <c r="BZ110">
        <v>4175</v>
      </c>
      <c r="CA110">
        <v>0</v>
      </c>
      <c r="CB110">
        <v>1095285</v>
      </c>
      <c r="CC110">
        <v>185924</v>
      </c>
      <c r="CD110">
        <v>-411974</v>
      </c>
      <c r="CE110">
        <v>58669</v>
      </c>
      <c r="CF110">
        <v>0</v>
      </c>
      <c r="CG110">
        <v>385027</v>
      </c>
      <c r="CH110">
        <v>273096</v>
      </c>
      <c r="CI110">
        <v>12755</v>
      </c>
      <c r="CJ110">
        <v>82698</v>
      </c>
      <c r="CK110">
        <v>32583</v>
      </c>
      <c r="CL110">
        <v>0</v>
      </c>
      <c r="CM110">
        <v>0</v>
      </c>
      <c r="CN110">
        <v>162886</v>
      </c>
      <c r="CO110">
        <v>25217861</v>
      </c>
      <c r="CP110">
        <v>33430</v>
      </c>
      <c r="CQ110">
        <v>0</v>
      </c>
      <c r="CR110">
        <v>711749</v>
      </c>
      <c r="CS110">
        <v>294671</v>
      </c>
      <c r="CT110">
        <v>0</v>
      </c>
      <c r="CU110">
        <v>-475836</v>
      </c>
      <c r="CV110">
        <v>0</v>
      </c>
      <c r="CW110">
        <v>442331</v>
      </c>
      <c r="CX110">
        <v>851206</v>
      </c>
      <c r="CY110">
        <v>0</v>
      </c>
    </row>
    <row r="111" spans="1:103" x14ac:dyDescent="0.3">
      <c r="A111" s="151">
        <v>542</v>
      </c>
      <c r="B111" t="s">
        <v>920</v>
      </c>
      <c r="D111">
        <v>0</v>
      </c>
      <c r="E111">
        <v>3096250</v>
      </c>
      <c r="F111">
        <v>0</v>
      </c>
      <c r="G111">
        <v>219385</v>
      </c>
      <c r="H111">
        <v>0</v>
      </c>
      <c r="I111">
        <v>0</v>
      </c>
      <c r="J111">
        <v>0</v>
      </c>
      <c r="K111">
        <v>0</v>
      </c>
      <c r="L111">
        <v>0</v>
      </c>
      <c r="M111">
        <v>0</v>
      </c>
      <c r="N111">
        <v>0</v>
      </c>
      <c r="O111">
        <v>0</v>
      </c>
      <c r="P111">
        <v>0</v>
      </c>
      <c r="Q111">
        <v>455057</v>
      </c>
      <c r="R111">
        <v>0</v>
      </c>
      <c r="S111">
        <v>0</v>
      </c>
      <c r="T111">
        <v>0</v>
      </c>
      <c r="U111">
        <v>0</v>
      </c>
      <c r="V111">
        <v>928995</v>
      </c>
      <c r="W111">
        <v>0</v>
      </c>
      <c r="X111">
        <v>0</v>
      </c>
      <c r="Y111">
        <v>0</v>
      </c>
      <c r="Z111">
        <v>0</v>
      </c>
      <c r="AA111">
        <v>0</v>
      </c>
      <c r="AB111">
        <v>0</v>
      </c>
      <c r="AC111">
        <v>0</v>
      </c>
      <c r="AD111">
        <v>0</v>
      </c>
      <c r="AE111">
        <v>0</v>
      </c>
      <c r="AF111">
        <v>0</v>
      </c>
      <c r="AG111">
        <v>1391169</v>
      </c>
      <c r="AH111">
        <v>0</v>
      </c>
      <c r="AI111">
        <v>0</v>
      </c>
      <c r="AJ111">
        <v>0</v>
      </c>
      <c r="AK111">
        <v>0</v>
      </c>
      <c r="AL111">
        <v>319158</v>
      </c>
      <c r="AM111">
        <v>0</v>
      </c>
      <c r="AN111">
        <v>0</v>
      </c>
      <c r="AO111">
        <v>0</v>
      </c>
      <c r="AP111">
        <v>0</v>
      </c>
      <c r="AQ111">
        <v>0</v>
      </c>
      <c r="AR111">
        <v>0</v>
      </c>
      <c r="AS111">
        <v>0</v>
      </c>
      <c r="AT111">
        <v>0</v>
      </c>
      <c r="AU111">
        <v>0</v>
      </c>
      <c r="AV111">
        <v>0</v>
      </c>
      <c r="AW111">
        <v>6843</v>
      </c>
      <c r="AX111">
        <v>0</v>
      </c>
      <c r="AY111">
        <v>0</v>
      </c>
      <c r="AZ111">
        <v>0</v>
      </c>
      <c r="BA111">
        <v>0</v>
      </c>
      <c r="BB111">
        <v>0</v>
      </c>
      <c r="BC111">
        <v>0</v>
      </c>
      <c r="BD111">
        <v>0</v>
      </c>
      <c r="BE111">
        <v>0</v>
      </c>
      <c r="BF111">
        <v>0</v>
      </c>
      <c r="BG111">
        <v>0</v>
      </c>
      <c r="BH111">
        <v>0</v>
      </c>
      <c r="BI111">
        <v>0</v>
      </c>
      <c r="BJ111">
        <v>0</v>
      </c>
      <c r="BK111">
        <v>0</v>
      </c>
      <c r="BL111">
        <v>0</v>
      </c>
      <c r="BM111">
        <v>0</v>
      </c>
      <c r="BN111">
        <v>1123775</v>
      </c>
      <c r="BO111">
        <v>0</v>
      </c>
      <c r="BP111">
        <v>0</v>
      </c>
      <c r="BQ111">
        <v>0</v>
      </c>
      <c r="BR111">
        <v>0</v>
      </c>
      <c r="BS111">
        <v>0</v>
      </c>
      <c r="BT111">
        <v>0</v>
      </c>
      <c r="BU111">
        <v>0</v>
      </c>
      <c r="BV111">
        <v>0</v>
      </c>
      <c r="BW111">
        <v>0</v>
      </c>
      <c r="BX111">
        <v>0</v>
      </c>
      <c r="BY111">
        <v>0</v>
      </c>
      <c r="BZ111">
        <v>0</v>
      </c>
      <c r="CA111">
        <v>0</v>
      </c>
      <c r="CB111">
        <v>0</v>
      </c>
      <c r="CC111">
        <v>0</v>
      </c>
      <c r="CD111">
        <v>154000</v>
      </c>
      <c r="CE111">
        <v>136000</v>
      </c>
      <c r="CF111">
        <v>0</v>
      </c>
      <c r="CG111">
        <v>0</v>
      </c>
      <c r="CH111">
        <v>0</v>
      </c>
      <c r="CI111">
        <v>0</v>
      </c>
      <c r="CJ111">
        <v>0</v>
      </c>
      <c r="CK111">
        <v>0</v>
      </c>
      <c r="CL111">
        <v>0</v>
      </c>
      <c r="CM111">
        <v>0</v>
      </c>
      <c r="CN111">
        <v>150000</v>
      </c>
      <c r="CO111">
        <v>0</v>
      </c>
      <c r="CP111">
        <v>0</v>
      </c>
      <c r="CQ111">
        <v>0</v>
      </c>
      <c r="CR111">
        <v>123325</v>
      </c>
      <c r="CS111">
        <v>0</v>
      </c>
      <c r="CT111">
        <v>0</v>
      </c>
      <c r="CU111">
        <v>0</v>
      </c>
      <c r="CV111">
        <v>0</v>
      </c>
      <c r="CW111">
        <v>135619</v>
      </c>
      <c r="CX111">
        <v>0</v>
      </c>
      <c r="CY111">
        <v>0</v>
      </c>
    </row>
    <row r="112" spans="1:103" x14ac:dyDescent="0.3">
      <c r="A112" s="151">
        <v>544</v>
      </c>
      <c r="B112" t="s">
        <v>48</v>
      </c>
      <c r="D112">
        <v>0.08</v>
      </c>
      <c r="E112">
        <v>0</v>
      </c>
      <c r="F112">
        <v>4.9500000000000002E-2</v>
      </c>
      <c r="G112">
        <v>0</v>
      </c>
      <c r="H112">
        <v>0</v>
      </c>
      <c r="I112">
        <v>0</v>
      </c>
      <c r="J112">
        <v>0.02</v>
      </c>
      <c r="K112">
        <v>0</v>
      </c>
      <c r="L112">
        <v>0</v>
      </c>
      <c r="M112">
        <v>0</v>
      </c>
      <c r="N112">
        <v>0</v>
      </c>
      <c r="O112">
        <v>0</v>
      </c>
      <c r="P112">
        <v>0.02</v>
      </c>
      <c r="Q112">
        <v>0</v>
      </c>
      <c r="R112">
        <v>0</v>
      </c>
      <c r="S112">
        <v>0</v>
      </c>
      <c r="T112">
        <v>0</v>
      </c>
      <c r="U112">
        <v>0</v>
      </c>
      <c r="V112">
        <v>4.19E-2</v>
      </c>
      <c r="W112">
        <v>0</v>
      </c>
      <c r="X112">
        <v>0</v>
      </c>
      <c r="Z112">
        <v>0</v>
      </c>
      <c r="AA112">
        <v>0</v>
      </c>
      <c r="AB112">
        <v>0.01</v>
      </c>
      <c r="AC112">
        <v>0</v>
      </c>
      <c r="AD112">
        <v>0</v>
      </c>
      <c r="AE112">
        <v>0</v>
      </c>
      <c r="AF112">
        <v>0</v>
      </c>
      <c r="AG112">
        <v>0</v>
      </c>
      <c r="AH112">
        <v>0</v>
      </c>
      <c r="AI112">
        <v>0</v>
      </c>
      <c r="AJ112">
        <v>0</v>
      </c>
      <c r="AK112">
        <v>0.03</v>
      </c>
      <c r="AL112">
        <v>0</v>
      </c>
      <c r="AM112">
        <v>0</v>
      </c>
      <c r="AN112">
        <v>0.79</v>
      </c>
      <c r="AO112">
        <v>6.5000000000000002E-2</v>
      </c>
      <c r="AP112">
        <v>0</v>
      </c>
      <c r="AQ112">
        <v>0</v>
      </c>
      <c r="AR112">
        <v>0</v>
      </c>
      <c r="AS112">
        <v>0</v>
      </c>
      <c r="AT112">
        <v>0</v>
      </c>
      <c r="AU112">
        <v>0</v>
      </c>
      <c r="AV112">
        <v>0</v>
      </c>
      <c r="AW112">
        <v>0</v>
      </c>
      <c r="AX112">
        <v>0</v>
      </c>
      <c r="AY112">
        <v>0</v>
      </c>
      <c r="AZ112">
        <v>0</v>
      </c>
      <c r="BA112">
        <v>0</v>
      </c>
      <c r="BB112">
        <v>0</v>
      </c>
      <c r="BC112">
        <v>0</v>
      </c>
      <c r="BD112">
        <v>0</v>
      </c>
      <c r="BE112">
        <v>0</v>
      </c>
      <c r="BF112">
        <v>0</v>
      </c>
      <c r="BG112">
        <v>2.5700000000000001E-2</v>
      </c>
      <c r="BH112">
        <v>0.03</v>
      </c>
      <c r="BI112">
        <v>0</v>
      </c>
      <c r="BJ112">
        <v>0</v>
      </c>
      <c r="BK112">
        <v>0</v>
      </c>
      <c r="BL112">
        <v>0</v>
      </c>
      <c r="BM112">
        <v>0</v>
      </c>
      <c r="BN112">
        <v>4.4999999999999998E-2</v>
      </c>
      <c r="BO112">
        <v>0</v>
      </c>
      <c r="BP112">
        <v>0</v>
      </c>
      <c r="BQ112">
        <v>0</v>
      </c>
      <c r="BR112">
        <v>0</v>
      </c>
      <c r="BS112">
        <v>5.0000000000000001E-3</v>
      </c>
      <c r="BT112">
        <v>0</v>
      </c>
      <c r="BU112">
        <v>0</v>
      </c>
      <c r="BV112">
        <v>0</v>
      </c>
      <c r="BW112">
        <v>0</v>
      </c>
      <c r="BX112">
        <v>0</v>
      </c>
      <c r="BY112">
        <v>2.5000000000000001E-2</v>
      </c>
      <c r="BZ112">
        <v>0.02</v>
      </c>
      <c r="CA112">
        <v>0</v>
      </c>
      <c r="CB112">
        <v>0</v>
      </c>
      <c r="CC112">
        <v>0</v>
      </c>
      <c r="CD112">
        <v>0</v>
      </c>
      <c r="CE112">
        <v>0</v>
      </c>
      <c r="CF112">
        <v>0</v>
      </c>
      <c r="CG112">
        <v>0</v>
      </c>
      <c r="CH112">
        <v>0</v>
      </c>
      <c r="CI112">
        <v>0</v>
      </c>
      <c r="CJ112">
        <v>0</v>
      </c>
      <c r="CK112">
        <v>0</v>
      </c>
      <c r="CL112">
        <v>0</v>
      </c>
      <c r="CM112">
        <v>0.125</v>
      </c>
      <c r="CN112">
        <v>0.04</v>
      </c>
      <c r="CO112">
        <v>0</v>
      </c>
      <c r="CP112">
        <v>0</v>
      </c>
      <c r="CQ112">
        <v>0</v>
      </c>
      <c r="CR112">
        <v>0</v>
      </c>
      <c r="CS112">
        <v>0</v>
      </c>
      <c r="CT112">
        <v>0.05</v>
      </c>
      <c r="CU112">
        <v>0</v>
      </c>
      <c r="CV112">
        <v>0</v>
      </c>
      <c r="CW112">
        <v>0</v>
      </c>
      <c r="CX112">
        <v>0</v>
      </c>
      <c r="CY112">
        <v>0</v>
      </c>
    </row>
    <row r="113" spans="1:103" x14ac:dyDescent="0.3">
      <c r="A113" s="151">
        <v>545</v>
      </c>
      <c r="B113" t="s">
        <v>49</v>
      </c>
      <c r="D113">
        <v>0</v>
      </c>
      <c r="E113">
        <v>0</v>
      </c>
      <c r="F113">
        <v>0</v>
      </c>
      <c r="G113">
        <v>0</v>
      </c>
      <c r="H113">
        <v>0</v>
      </c>
      <c r="I113">
        <v>0</v>
      </c>
      <c r="J113">
        <v>0</v>
      </c>
      <c r="K113">
        <v>0</v>
      </c>
      <c r="L113">
        <v>0</v>
      </c>
      <c r="M113">
        <v>0</v>
      </c>
      <c r="N113">
        <v>0</v>
      </c>
      <c r="O113">
        <v>0</v>
      </c>
      <c r="P113">
        <v>0</v>
      </c>
      <c r="Q113">
        <v>0</v>
      </c>
      <c r="R113">
        <v>0</v>
      </c>
      <c r="S113">
        <v>0.02</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0.06</v>
      </c>
      <c r="CO113">
        <v>0</v>
      </c>
      <c r="CP113">
        <v>0</v>
      </c>
      <c r="CQ113">
        <v>0</v>
      </c>
      <c r="CR113">
        <v>0.02</v>
      </c>
      <c r="CS113">
        <v>0</v>
      </c>
      <c r="CT113">
        <v>0</v>
      </c>
      <c r="CU113">
        <v>0</v>
      </c>
      <c r="CV113">
        <v>0</v>
      </c>
      <c r="CW113">
        <v>0</v>
      </c>
      <c r="CX113">
        <v>0</v>
      </c>
      <c r="CY113">
        <v>0</v>
      </c>
    </row>
    <row r="114" spans="1:103" x14ac:dyDescent="0.3">
      <c r="A114" s="151">
        <v>546</v>
      </c>
      <c r="B114" t="s">
        <v>921</v>
      </c>
      <c r="D114">
        <v>0</v>
      </c>
      <c r="E114">
        <v>0</v>
      </c>
      <c r="F114">
        <v>0</v>
      </c>
      <c r="G114">
        <v>0</v>
      </c>
      <c r="H114">
        <v>0</v>
      </c>
      <c r="I114">
        <v>0</v>
      </c>
      <c r="J114">
        <v>0</v>
      </c>
      <c r="K114">
        <v>0</v>
      </c>
      <c r="L114">
        <v>0</v>
      </c>
      <c r="M114">
        <v>0</v>
      </c>
      <c r="N114">
        <v>0</v>
      </c>
      <c r="O114">
        <v>0</v>
      </c>
      <c r="P114">
        <v>0</v>
      </c>
      <c r="Q114">
        <v>57001</v>
      </c>
      <c r="R114">
        <v>0</v>
      </c>
      <c r="S114">
        <v>0</v>
      </c>
      <c r="T114">
        <v>0</v>
      </c>
      <c r="U114">
        <v>0</v>
      </c>
      <c r="V114">
        <v>0</v>
      </c>
      <c r="W114">
        <v>0</v>
      </c>
      <c r="X114">
        <v>0</v>
      </c>
      <c r="Y114">
        <v>0</v>
      </c>
      <c r="Z114">
        <v>13442486</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5191451</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811182</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row>
    <row r="115" spans="1:103" x14ac:dyDescent="0.3">
      <c r="A115" s="151">
        <v>547</v>
      </c>
      <c r="B115" t="s">
        <v>922</v>
      </c>
      <c r="D115">
        <v>3</v>
      </c>
      <c r="E115">
        <v>3</v>
      </c>
      <c r="F115">
        <v>3</v>
      </c>
      <c r="G115">
        <v>3</v>
      </c>
      <c r="H115">
        <v>3</v>
      </c>
      <c r="I115">
        <v>3</v>
      </c>
      <c r="J115">
        <v>3</v>
      </c>
      <c r="K115">
        <v>3</v>
      </c>
      <c r="L115">
        <v>4</v>
      </c>
      <c r="M115">
        <v>3</v>
      </c>
      <c r="N115">
        <v>3</v>
      </c>
      <c r="O115">
        <v>3</v>
      </c>
      <c r="P115">
        <v>3</v>
      </c>
      <c r="Q115">
        <v>3</v>
      </c>
      <c r="R115">
        <v>3</v>
      </c>
      <c r="S115">
        <v>3</v>
      </c>
      <c r="T115">
        <v>3</v>
      </c>
      <c r="U115">
        <v>3</v>
      </c>
      <c r="V115">
        <v>3</v>
      </c>
      <c r="W115">
        <v>3</v>
      </c>
      <c r="X115">
        <v>3</v>
      </c>
      <c r="Y115">
        <v>1</v>
      </c>
      <c r="Z115">
        <v>3</v>
      </c>
      <c r="AA115">
        <v>3</v>
      </c>
      <c r="AB115">
        <v>3</v>
      </c>
      <c r="AC115">
        <v>1</v>
      </c>
      <c r="AD115">
        <v>3</v>
      </c>
      <c r="AE115">
        <v>3</v>
      </c>
      <c r="AF115">
        <v>3</v>
      </c>
      <c r="AG115">
        <v>3</v>
      </c>
      <c r="AH115">
        <v>1</v>
      </c>
      <c r="AI115">
        <v>3</v>
      </c>
      <c r="AJ115">
        <v>3</v>
      </c>
      <c r="AK115">
        <v>1</v>
      </c>
      <c r="AL115">
        <v>3</v>
      </c>
      <c r="AM115">
        <v>3</v>
      </c>
      <c r="AN115">
        <v>3</v>
      </c>
      <c r="AO115">
        <v>2</v>
      </c>
      <c r="AP115">
        <v>3</v>
      </c>
      <c r="AQ115">
        <v>3</v>
      </c>
      <c r="AR115">
        <v>3</v>
      </c>
      <c r="AS115">
        <v>3</v>
      </c>
      <c r="AT115">
        <v>3</v>
      </c>
      <c r="AU115">
        <v>3</v>
      </c>
      <c r="AV115">
        <v>3</v>
      </c>
      <c r="AW115">
        <v>3</v>
      </c>
      <c r="AX115">
        <v>3</v>
      </c>
      <c r="AY115">
        <v>4</v>
      </c>
      <c r="AZ115">
        <v>1</v>
      </c>
      <c r="BA115">
        <v>3</v>
      </c>
      <c r="BB115">
        <v>3</v>
      </c>
      <c r="BC115">
        <v>2</v>
      </c>
      <c r="BD115">
        <v>3</v>
      </c>
      <c r="BE115">
        <v>3</v>
      </c>
      <c r="BF115">
        <v>3</v>
      </c>
      <c r="BG115">
        <v>3</v>
      </c>
      <c r="BH115">
        <v>2</v>
      </c>
      <c r="BI115">
        <v>3</v>
      </c>
      <c r="BJ115">
        <v>3</v>
      </c>
      <c r="BK115">
        <v>3</v>
      </c>
      <c r="BL115">
        <v>3</v>
      </c>
      <c r="BM115">
        <v>3</v>
      </c>
      <c r="BN115">
        <v>3</v>
      </c>
      <c r="BO115">
        <v>3</v>
      </c>
      <c r="BP115">
        <v>3</v>
      </c>
      <c r="BQ115">
        <v>4</v>
      </c>
      <c r="BR115">
        <v>3</v>
      </c>
      <c r="BS115">
        <v>3</v>
      </c>
      <c r="BT115">
        <v>3</v>
      </c>
      <c r="BU115">
        <v>3</v>
      </c>
      <c r="BV115">
        <v>3</v>
      </c>
      <c r="BW115">
        <v>3</v>
      </c>
      <c r="BX115">
        <v>3</v>
      </c>
      <c r="BY115">
        <v>3</v>
      </c>
      <c r="BZ115">
        <v>2</v>
      </c>
      <c r="CA115">
        <v>3</v>
      </c>
      <c r="CB115">
        <v>3</v>
      </c>
      <c r="CC115">
        <v>3</v>
      </c>
      <c r="CD115">
        <v>3</v>
      </c>
      <c r="CE115">
        <v>3</v>
      </c>
      <c r="CF115">
        <v>4</v>
      </c>
      <c r="CG115">
        <v>3</v>
      </c>
      <c r="CH115">
        <v>3</v>
      </c>
      <c r="CI115">
        <v>3</v>
      </c>
      <c r="CJ115">
        <v>3</v>
      </c>
      <c r="CK115">
        <v>3</v>
      </c>
      <c r="CL115">
        <v>1</v>
      </c>
      <c r="CM115">
        <v>3</v>
      </c>
      <c r="CN115">
        <v>3</v>
      </c>
      <c r="CO115">
        <v>3</v>
      </c>
      <c r="CP115">
        <v>3</v>
      </c>
      <c r="CQ115">
        <v>1</v>
      </c>
      <c r="CR115">
        <v>1</v>
      </c>
      <c r="CS115">
        <v>4</v>
      </c>
      <c r="CT115">
        <v>3</v>
      </c>
      <c r="CU115">
        <v>3</v>
      </c>
      <c r="CV115">
        <v>3</v>
      </c>
      <c r="CW115">
        <v>3</v>
      </c>
      <c r="CX115">
        <v>3</v>
      </c>
      <c r="CY115">
        <v>3</v>
      </c>
    </row>
    <row r="116" spans="1:103" x14ac:dyDescent="0.3">
      <c r="A116" s="151">
        <v>554</v>
      </c>
      <c r="B116" t="s">
        <v>304</v>
      </c>
      <c r="D116">
        <v>13689983</v>
      </c>
      <c r="E116">
        <v>4632216</v>
      </c>
      <c r="F116">
        <v>2215791</v>
      </c>
      <c r="G116">
        <v>4031647</v>
      </c>
      <c r="H116">
        <v>3886848</v>
      </c>
      <c r="I116">
        <v>1472010</v>
      </c>
      <c r="J116">
        <v>7067524</v>
      </c>
      <c r="K116">
        <v>2923113</v>
      </c>
      <c r="L116">
        <v>6014504</v>
      </c>
      <c r="M116">
        <v>26437319</v>
      </c>
      <c r="N116">
        <v>38974773</v>
      </c>
      <c r="O116">
        <v>11478626</v>
      </c>
      <c r="P116">
        <v>16785217</v>
      </c>
      <c r="Q116">
        <v>9138453</v>
      </c>
      <c r="R116">
        <v>805597</v>
      </c>
      <c r="S116">
        <v>10679942</v>
      </c>
      <c r="T116">
        <v>4344690</v>
      </c>
      <c r="U116">
        <v>19328130</v>
      </c>
      <c r="V116">
        <v>6464237</v>
      </c>
      <c r="W116">
        <v>3596215</v>
      </c>
      <c r="X116">
        <v>1598951</v>
      </c>
      <c r="Y116">
        <v>2316826</v>
      </c>
      <c r="Z116">
        <v>14200866</v>
      </c>
      <c r="AA116">
        <v>10198188</v>
      </c>
      <c r="AB116">
        <v>18014424</v>
      </c>
      <c r="AC116">
        <v>42243169</v>
      </c>
      <c r="AD116">
        <v>3673607</v>
      </c>
      <c r="AE116">
        <v>7673639</v>
      </c>
      <c r="AF116">
        <v>14684645</v>
      </c>
      <c r="AG116">
        <v>16338940</v>
      </c>
      <c r="AH116">
        <v>8311445</v>
      </c>
      <c r="AI116">
        <v>30186094</v>
      </c>
      <c r="AJ116">
        <v>9253098</v>
      </c>
      <c r="AK116">
        <v>36377139</v>
      </c>
      <c r="AL116">
        <v>6300040</v>
      </c>
      <c r="AM116">
        <v>28921543</v>
      </c>
      <c r="AN116">
        <v>1733661</v>
      </c>
      <c r="AO116">
        <v>2113788</v>
      </c>
      <c r="AP116">
        <v>5157434</v>
      </c>
      <c r="AQ116">
        <v>4406540</v>
      </c>
      <c r="AR116">
        <v>69458199</v>
      </c>
      <c r="AS116">
        <v>8899580</v>
      </c>
      <c r="AT116">
        <v>15759113</v>
      </c>
      <c r="AU116">
        <v>9679449</v>
      </c>
      <c r="AV116">
        <v>10839071</v>
      </c>
      <c r="AW116">
        <v>4344110</v>
      </c>
      <c r="AX116">
        <v>7266756</v>
      </c>
      <c r="AY116">
        <v>2036505</v>
      </c>
      <c r="AZ116">
        <v>12533403</v>
      </c>
      <c r="BA116">
        <v>4556144</v>
      </c>
      <c r="BB116">
        <v>28783415</v>
      </c>
      <c r="BC116">
        <v>3898057</v>
      </c>
      <c r="BD116">
        <v>6802999</v>
      </c>
      <c r="BE116">
        <v>11626346</v>
      </c>
      <c r="BF116">
        <v>10673726</v>
      </c>
      <c r="BG116">
        <v>5917423</v>
      </c>
      <c r="BH116">
        <v>3995522</v>
      </c>
      <c r="BI116">
        <v>3474354</v>
      </c>
      <c r="BJ116">
        <v>5970750</v>
      </c>
      <c r="BK116">
        <v>116512551</v>
      </c>
      <c r="BL116">
        <v>2067154</v>
      </c>
      <c r="BM116">
        <v>3212556</v>
      </c>
      <c r="BN116">
        <v>8727553</v>
      </c>
      <c r="BO116">
        <v>11541495</v>
      </c>
      <c r="BP116">
        <v>32536273</v>
      </c>
      <c r="BQ116">
        <v>4222878</v>
      </c>
      <c r="BR116">
        <v>20168954</v>
      </c>
      <c r="BS116">
        <v>17380676</v>
      </c>
      <c r="BT116">
        <v>5893501</v>
      </c>
      <c r="BU116">
        <v>4508917</v>
      </c>
      <c r="BV116">
        <v>7516928</v>
      </c>
      <c r="BW116">
        <v>1838465</v>
      </c>
      <c r="BX116">
        <v>5906490</v>
      </c>
      <c r="BY116">
        <v>18975155</v>
      </c>
      <c r="BZ116">
        <v>2133435</v>
      </c>
      <c r="CA116">
        <v>10997010</v>
      </c>
      <c r="CB116">
        <v>7938856</v>
      </c>
      <c r="CC116">
        <v>33191246</v>
      </c>
      <c r="CD116">
        <v>10646365</v>
      </c>
      <c r="CE116">
        <v>13913027</v>
      </c>
      <c r="CF116">
        <v>8302711</v>
      </c>
      <c r="CG116">
        <v>8782406</v>
      </c>
      <c r="CH116">
        <v>5599486</v>
      </c>
      <c r="CI116">
        <v>7578105</v>
      </c>
      <c r="CJ116">
        <v>10850989</v>
      </c>
      <c r="CK116">
        <v>7350039</v>
      </c>
      <c r="CL116">
        <v>2901209</v>
      </c>
      <c r="CM116">
        <v>4528237</v>
      </c>
      <c r="CN116">
        <v>1818373</v>
      </c>
      <c r="CO116">
        <v>17415740</v>
      </c>
      <c r="CP116">
        <v>6081091</v>
      </c>
      <c r="CQ116">
        <v>102206936</v>
      </c>
      <c r="CR116">
        <v>3122858</v>
      </c>
      <c r="CS116">
        <v>9472494</v>
      </c>
      <c r="CT116">
        <v>4461245</v>
      </c>
      <c r="CU116">
        <v>14698185</v>
      </c>
      <c r="CV116">
        <v>10738491</v>
      </c>
      <c r="CW116">
        <v>13994931</v>
      </c>
      <c r="CX116">
        <v>3056871</v>
      </c>
      <c r="CY116">
        <v>2875092</v>
      </c>
    </row>
    <row r="117" spans="1:103" x14ac:dyDescent="0.3">
      <c r="A117" s="151">
        <v>555</v>
      </c>
      <c r="B117" t="s">
        <v>305</v>
      </c>
      <c r="D117">
        <v>5613598</v>
      </c>
      <c r="E117">
        <v>1933063</v>
      </c>
      <c r="F117">
        <v>1170974</v>
      </c>
      <c r="G117">
        <v>1741815</v>
      </c>
      <c r="H117">
        <v>1594127</v>
      </c>
      <c r="I117">
        <v>834405</v>
      </c>
      <c r="J117">
        <v>1925866</v>
      </c>
      <c r="K117">
        <v>1202568</v>
      </c>
      <c r="L117">
        <v>2419459</v>
      </c>
      <c r="M117">
        <v>8386175</v>
      </c>
      <c r="N117">
        <v>18262586</v>
      </c>
      <c r="O117">
        <v>5613244</v>
      </c>
      <c r="P117">
        <v>7120231</v>
      </c>
      <c r="Q117">
        <v>2061377</v>
      </c>
      <c r="R117">
        <v>363470</v>
      </c>
      <c r="S117">
        <v>4893811</v>
      </c>
      <c r="T117">
        <v>1747646</v>
      </c>
      <c r="U117">
        <v>7490373</v>
      </c>
      <c r="V117">
        <v>2620642</v>
      </c>
      <c r="W117">
        <v>969859</v>
      </c>
      <c r="X117">
        <v>800925</v>
      </c>
      <c r="Y117">
        <v>964354</v>
      </c>
      <c r="Z117">
        <v>3065550</v>
      </c>
      <c r="AA117">
        <v>4822427</v>
      </c>
      <c r="AB117">
        <v>7941209</v>
      </c>
      <c r="AC117">
        <v>16661434</v>
      </c>
      <c r="AD117">
        <v>994984</v>
      </c>
      <c r="AE117">
        <v>4805331</v>
      </c>
      <c r="AF117">
        <v>7028305</v>
      </c>
      <c r="AG117">
        <v>4069876</v>
      </c>
      <c r="AH117">
        <v>3847900</v>
      </c>
      <c r="AI117">
        <v>12190097</v>
      </c>
      <c r="AJ117">
        <v>4364570</v>
      </c>
      <c r="AK117">
        <v>22311405</v>
      </c>
      <c r="AL117">
        <v>1889366</v>
      </c>
      <c r="AM117">
        <v>11585667</v>
      </c>
      <c r="AN117">
        <v>844378</v>
      </c>
      <c r="AO117">
        <v>687338</v>
      </c>
      <c r="AP117">
        <v>2127318</v>
      </c>
      <c r="AQ117">
        <v>1897617</v>
      </c>
      <c r="AR117">
        <v>44602965</v>
      </c>
      <c r="AS117">
        <v>3723416</v>
      </c>
      <c r="AT117">
        <v>7988343</v>
      </c>
      <c r="AU117">
        <v>4690077</v>
      </c>
      <c r="AV117">
        <v>4346610</v>
      </c>
      <c r="AW117">
        <v>2275043</v>
      </c>
      <c r="AX117">
        <v>3245960</v>
      </c>
      <c r="AY117">
        <v>1002810</v>
      </c>
      <c r="AZ117">
        <v>5050673</v>
      </c>
      <c r="BA117">
        <v>1953483</v>
      </c>
      <c r="BB117">
        <v>10664303</v>
      </c>
      <c r="BC117">
        <v>2442485</v>
      </c>
      <c r="BD117">
        <v>1543683</v>
      </c>
      <c r="BE117">
        <v>6862761</v>
      </c>
      <c r="BF117">
        <v>5248228</v>
      </c>
      <c r="BG117">
        <v>2637400</v>
      </c>
      <c r="BH117">
        <v>1659632</v>
      </c>
      <c r="BI117">
        <v>1466766</v>
      </c>
      <c r="BJ117">
        <v>1460629</v>
      </c>
      <c r="BK117">
        <v>67048414</v>
      </c>
      <c r="BL117">
        <v>618849</v>
      </c>
      <c r="BM117">
        <v>1304721</v>
      </c>
      <c r="BN117">
        <v>3654447</v>
      </c>
      <c r="BO117">
        <v>3988452</v>
      </c>
      <c r="BP117">
        <v>10854844</v>
      </c>
      <c r="BQ117">
        <v>1761991</v>
      </c>
      <c r="BR117">
        <v>9247888</v>
      </c>
      <c r="BS117">
        <v>7452748</v>
      </c>
      <c r="BT117">
        <v>2553544</v>
      </c>
      <c r="BU117">
        <v>2093354</v>
      </c>
      <c r="BV117">
        <v>3899875</v>
      </c>
      <c r="BW117">
        <v>555599</v>
      </c>
      <c r="BX117">
        <v>2585612</v>
      </c>
      <c r="BY117">
        <v>8486528</v>
      </c>
      <c r="BZ117">
        <v>1149808</v>
      </c>
      <c r="CA117">
        <v>6381094</v>
      </c>
      <c r="CB117">
        <v>2506933</v>
      </c>
      <c r="CC117">
        <v>20255027</v>
      </c>
      <c r="CD117">
        <v>4709777</v>
      </c>
      <c r="CE117">
        <v>6139823</v>
      </c>
      <c r="CF117">
        <v>4708395</v>
      </c>
      <c r="CG117">
        <v>3920489</v>
      </c>
      <c r="CH117">
        <v>2333017</v>
      </c>
      <c r="CI117">
        <v>1839893</v>
      </c>
      <c r="CJ117">
        <v>7603638</v>
      </c>
      <c r="CK117">
        <v>2942273</v>
      </c>
      <c r="CL117">
        <v>1312666</v>
      </c>
      <c r="CM117">
        <v>1874867</v>
      </c>
      <c r="CN117">
        <v>1127612</v>
      </c>
      <c r="CO117">
        <v>5908312</v>
      </c>
      <c r="CP117">
        <v>1821713</v>
      </c>
      <c r="CQ117">
        <v>50870520</v>
      </c>
      <c r="CR117">
        <v>1469201</v>
      </c>
      <c r="CS117">
        <v>7519588</v>
      </c>
      <c r="CT117">
        <v>2224540</v>
      </c>
      <c r="CU117">
        <v>4239466</v>
      </c>
      <c r="CV117">
        <v>4611535</v>
      </c>
      <c r="CW117">
        <v>5896891</v>
      </c>
      <c r="CX117">
        <v>726476</v>
      </c>
      <c r="CY117">
        <v>1323545</v>
      </c>
    </row>
    <row r="118" spans="1:103" x14ac:dyDescent="0.3">
      <c r="A118" s="151">
        <v>556</v>
      </c>
      <c r="B118" t="s">
        <v>306</v>
      </c>
      <c r="D118">
        <v>5635418</v>
      </c>
      <c r="E118">
        <v>4770507</v>
      </c>
      <c r="F118">
        <v>702842</v>
      </c>
      <c r="G118">
        <v>2067969</v>
      </c>
      <c r="H118">
        <v>1597411</v>
      </c>
      <c r="I118">
        <v>470638</v>
      </c>
      <c r="J118">
        <v>2878230</v>
      </c>
      <c r="K118">
        <v>2946107</v>
      </c>
      <c r="L118">
        <v>3117440</v>
      </c>
      <c r="M118">
        <v>8236323</v>
      </c>
      <c r="N118">
        <v>7938319</v>
      </c>
      <c r="O118">
        <v>6724170</v>
      </c>
      <c r="P118">
        <v>3794904</v>
      </c>
      <c r="Q118">
        <v>6088134</v>
      </c>
      <c r="R118">
        <v>303131</v>
      </c>
      <c r="S118">
        <v>23130900</v>
      </c>
      <c r="T118">
        <v>4559599</v>
      </c>
      <c r="U118">
        <v>5730323</v>
      </c>
      <c r="V118">
        <v>1940061</v>
      </c>
      <c r="W118">
        <v>1240077</v>
      </c>
      <c r="X118">
        <v>213371</v>
      </c>
      <c r="Y118">
        <v>6172284</v>
      </c>
      <c r="Z118">
        <v>4340586</v>
      </c>
      <c r="AA118">
        <v>5655426</v>
      </c>
      <c r="AB118">
        <v>4455509</v>
      </c>
      <c r="AC118">
        <v>8916610</v>
      </c>
      <c r="AD118">
        <v>392625</v>
      </c>
      <c r="AE118">
        <v>1955466</v>
      </c>
      <c r="AF118">
        <v>6219937</v>
      </c>
      <c r="AG118">
        <v>2247254</v>
      </c>
      <c r="AH118">
        <v>4012630</v>
      </c>
      <c r="AI118">
        <v>4201009</v>
      </c>
      <c r="AJ118">
        <v>7010625</v>
      </c>
      <c r="AK118">
        <v>10439500</v>
      </c>
      <c r="AL118">
        <v>2293334</v>
      </c>
      <c r="AM118">
        <v>7169570</v>
      </c>
      <c r="AN118">
        <v>545620</v>
      </c>
      <c r="AO118">
        <v>1149565</v>
      </c>
      <c r="AP118">
        <v>1806372</v>
      </c>
      <c r="AQ118">
        <v>996578</v>
      </c>
      <c r="AR118">
        <v>13637112</v>
      </c>
      <c r="AS118">
        <v>2453795</v>
      </c>
      <c r="AT118">
        <v>5078063</v>
      </c>
      <c r="AU118">
        <v>2177037</v>
      </c>
      <c r="AV118">
        <v>3544476</v>
      </c>
      <c r="AW118">
        <v>449073</v>
      </c>
      <c r="AX118">
        <v>2402943</v>
      </c>
      <c r="AY118">
        <v>3248971</v>
      </c>
      <c r="AZ118">
        <v>3140574</v>
      </c>
      <c r="BA118">
        <v>1760615</v>
      </c>
      <c r="BB118">
        <v>15172451</v>
      </c>
      <c r="BC118">
        <v>5869869</v>
      </c>
      <c r="BD118">
        <v>1096716</v>
      </c>
      <c r="BE118">
        <v>5961324</v>
      </c>
      <c r="BF118">
        <v>2255077</v>
      </c>
      <c r="BG118">
        <v>1923937</v>
      </c>
      <c r="BH118">
        <v>2239622</v>
      </c>
      <c r="BI118">
        <v>2830325</v>
      </c>
      <c r="BJ118">
        <v>11470550</v>
      </c>
      <c r="BK118">
        <v>25099083</v>
      </c>
      <c r="BL118">
        <v>1646900</v>
      </c>
      <c r="BM118">
        <v>2479566</v>
      </c>
      <c r="BN118">
        <v>2213886</v>
      </c>
      <c r="BO118">
        <v>11541495</v>
      </c>
      <c r="BP118">
        <v>11971916</v>
      </c>
      <c r="BQ118">
        <v>1447015</v>
      </c>
      <c r="BR118">
        <v>7249652</v>
      </c>
      <c r="BS118">
        <v>3599942</v>
      </c>
      <c r="BT118">
        <v>1962980</v>
      </c>
      <c r="BU118">
        <v>777481</v>
      </c>
      <c r="BV118">
        <v>2849529</v>
      </c>
      <c r="BW118">
        <v>318236</v>
      </c>
      <c r="BX118">
        <v>4113184</v>
      </c>
      <c r="BY118">
        <v>6891333</v>
      </c>
      <c r="BZ118">
        <v>794641</v>
      </c>
      <c r="CA118">
        <v>4878759</v>
      </c>
      <c r="CB118">
        <v>2926317</v>
      </c>
      <c r="CC118">
        <v>4888853</v>
      </c>
      <c r="CD118">
        <v>8033144</v>
      </c>
      <c r="CE118">
        <v>5992790</v>
      </c>
      <c r="CF118">
        <v>5011970</v>
      </c>
      <c r="CG118">
        <v>3320594</v>
      </c>
      <c r="CH118">
        <v>2075115</v>
      </c>
      <c r="CI118">
        <v>3322653</v>
      </c>
      <c r="CJ118">
        <v>1753748</v>
      </c>
      <c r="CK118">
        <v>5923643</v>
      </c>
      <c r="CL118">
        <v>3180881</v>
      </c>
      <c r="CM118">
        <v>1400550</v>
      </c>
      <c r="CN118">
        <v>800145</v>
      </c>
      <c r="CO118">
        <v>5911909</v>
      </c>
      <c r="CP118">
        <v>2505279</v>
      </c>
      <c r="CQ118">
        <v>21896727</v>
      </c>
      <c r="CR118">
        <v>895906</v>
      </c>
      <c r="CS118">
        <v>596308</v>
      </c>
      <c r="CT118">
        <v>1651309</v>
      </c>
      <c r="CU118">
        <v>9360358</v>
      </c>
      <c r="CV118">
        <v>2787824</v>
      </c>
      <c r="CW118">
        <v>2871843</v>
      </c>
      <c r="CX118">
        <v>1490236</v>
      </c>
      <c r="CY118">
        <v>1008022</v>
      </c>
    </row>
    <row r="119" spans="1:103" x14ac:dyDescent="0.3">
      <c r="A119" s="151">
        <v>557</v>
      </c>
      <c r="B119" t="s">
        <v>307</v>
      </c>
      <c r="D119">
        <v>2342570</v>
      </c>
      <c r="E119">
        <v>2983368</v>
      </c>
      <c r="F119">
        <v>349278</v>
      </c>
      <c r="G119">
        <v>1411014</v>
      </c>
      <c r="H119">
        <v>659413</v>
      </c>
      <c r="I119">
        <v>0</v>
      </c>
      <c r="J119">
        <v>1263147</v>
      </c>
      <c r="K119">
        <v>2136327</v>
      </c>
      <c r="L119">
        <v>1399283</v>
      </c>
      <c r="M119">
        <v>3511184</v>
      </c>
      <c r="N119">
        <v>4837154</v>
      </c>
      <c r="O119">
        <v>2757339</v>
      </c>
      <c r="P119">
        <v>2424727</v>
      </c>
      <c r="Q119">
        <v>4318752</v>
      </c>
      <c r="R119">
        <v>0</v>
      </c>
      <c r="S119">
        <v>19748458</v>
      </c>
      <c r="T119">
        <v>3427501</v>
      </c>
      <c r="U119">
        <v>2368839</v>
      </c>
      <c r="V119">
        <v>829543</v>
      </c>
      <c r="W119">
        <v>522852</v>
      </c>
      <c r="X119">
        <v>0</v>
      </c>
      <c r="Y119">
        <v>5710351</v>
      </c>
      <c r="Z119">
        <v>2111060</v>
      </c>
      <c r="AA119">
        <v>2758134</v>
      </c>
      <c r="AB119">
        <v>1916054</v>
      </c>
      <c r="AC119">
        <v>3714046</v>
      </c>
      <c r="AD119">
        <v>0</v>
      </c>
      <c r="AE119">
        <v>915484</v>
      </c>
      <c r="AF119">
        <v>2804607</v>
      </c>
      <c r="AG119">
        <v>962802</v>
      </c>
      <c r="AH119">
        <v>2547147</v>
      </c>
      <c r="AI119">
        <v>1692821</v>
      </c>
      <c r="AJ119">
        <v>4946728</v>
      </c>
      <c r="AK119">
        <v>4736723</v>
      </c>
      <c r="AL119">
        <v>1000069</v>
      </c>
      <c r="AM119">
        <v>3042239</v>
      </c>
      <c r="AN119">
        <v>309968</v>
      </c>
      <c r="AO119">
        <v>634407</v>
      </c>
      <c r="AP119">
        <v>852258</v>
      </c>
      <c r="AQ119">
        <v>512210</v>
      </c>
      <c r="AR119">
        <v>7760522</v>
      </c>
      <c r="AS119">
        <v>1062079</v>
      </c>
      <c r="AT119">
        <v>2559738</v>
      </c>
      <c r="AU119">
        <v>1008746</v>
      </c>
      <c r="AV119">
        <v>1477935</v>
      </c>
      <c r="AW119">
        <v>0</v>
      </c>
      <c r="AX119">
        <v>1001692</v>
      </c>
      <c r="AY119">
        <v>2127049</v>
      </c>
      <c r="AZ119">
        <v>1558191</v>
      </c>
      <c r="BA119">
        <v>747872</v>
      </c>
      <c r="BB119">
        <v>12147242</v>
      </c>
      <c r="BC119">
        <v>4525718</v>
      </c>
      <c r="BD119">
        <v>991719</v>
      </c>
      <c r="BE119">
        <v>3499140</v>
      </c>
      <c r="BF119">
        <v>910670</v>
      </c>
      <c r="BG119">
        <v>917813</v>
      </c>
      <c r="BH119">
        <v>1236293</v>
      </c>
      <c r="BI119">
        <v>1568484</v>
      </c>
      <c r="BJ119">
        <v>9790182</v>
      </c>
      <c r="BK119">
        <v>12500425</v>
      </c>
      <c r="BL119">
        <v>1075803</v>
      </c>
      <c r="BM119">
        <v>1157650</v>
      </c>
      <c r="BN119">
        <v>908276</v>
      </c>
      <c r="BO119">
        <v>6387149</v>
      </c>
      <c r="BP119">
        <v>5371283</v>
      </c>
      <c r="BQ119">
        <v>581910</v>
      </c>
      <c r="BR119">
        <v>3925551</v>
      </c>
      <c r="BS119">
        <v>1839128</v>
      </c>
      <c r="BT119">
        <v>814963</v>
      </c>
      <c r="BU119">
        <v>398509</v>
      </c>
      <c r="BV119">
        <v>1228639</v>
      </c>
      <c r="BW119">
        <v>0</v>
      </c>
      <c r="BX119">
        <v>1886624</v>
      </c>
      <c r="BY119">
        <v>2842678</v>
      </c>
      <c r="BZ119">
        <v>330822</v>
      </c>
      <c r="CA119">
        <v>1884225</v>
      </c>
      <c r="CB119">
        <v>1190307</v>
      </c>
      <c r="CC119">
        <v>2017040</v>
      </c>
      <c r="CD119">
        <v>3250012</v>
      </c>
      <c r="CE119">
        <v>2835127</v>
      </c>
      <c r="CF119">
        <v>2402487</v>
      </c>
      <c r="CG119">
        <v>1408508</v>
      </c>
      <c r="CH119">
        <v>979487</v>
      </c>
      <c r="CI119">
        <v>1610160</v>
      </c>
      <c r="CJ119">
        <v>765028</v>
      </c>
      <c r="CK119">
        <v>3401258</v>
      </c>
      <c r="CL119">
        <v>2630978</v>
      </c>
      <c r="CM119">
        <v>602202</v>
      </c>
      <c r="CN119">
        <v>450717</v>
      </c>
      <c r="CO119">
        <v>3127865</v>
      </c>
      <c r="CP119">
        <v>1529487</v>
      </c>
      <c r="CQ119">
        <v>12802694</v>
      </c>
      <c r="CR119">
        <v>379974</v>
      </c>
      <c r="CS119">
        <v>278114</v>
      </c>
      <c r="CT119">
        <v>690157</v>
      </c>
      <c r="CU119">
        <v>5235883</v>
      </c>
      <c r="CV119">
        <v>1501470</v>
      </c>
      <c r="CW119">
        <v>1332425</v>
      </c>
      <c r="CX119">
        <v>652008</v>
      </c>
      <c r="CY119">
        <v>764213</v>
      </c>
    </row>
    <row r="120" spans="1:103" x14ac:dyDescent="0.3">
      <c r="A120" s="151">
        <v>575</v>
      </c>
      <c r="B120" t="s">
        <v>287</v>
      </c>
      <c r="D120">
        <v>0</v>
      </c>
      <c r="E120">
        <v>2312724</v>
      </c>
      <c r="F120">
        <v>0</v>
      </c>
      <c r="G120">
        <v>0</v>
      </c>
      <c r="H120">
        <v>0</v>
      </c>
      <c r="I120">
        <v>0</v>
      </c>
      <c r="J120">
        <v>0</v>
      </c>
      <c r="K120">
        <v>0</v>
      </c>
      <c r="L120">
        <v>0</v>
      </c>
      <c r="M120">
        <v>0</v>
      </c>
      <c r="N120">
        <v>0</v>
      </c>
      <c r="O120">
        <v>0</v>
      </c>
      <c r="P120">
        <v>0</v>
      </c>
      <c r="Q120">
        <v>0</v>
      </c>
      <c r="R120">
        <v>0</v>
      </c>
      <c r="S120">
        <v>0</v>
      </c>
      <c r="T120">
        <v>165260</v>
      </c>
      <c r="U120">
        <v>0</v>
      </c>
      <c r="V120">
        <v>0</v>
      </c>
      <c r="W120">
        <v>0</v>
      </c>
      <c r="X120">
        <v>0</v>
      </c>
      <c r="Y120">
        <v>51556</v>
      </c>
      <c r="Z120">
        <v>0</v>
      </c>
      <c r="AA120">
        <v>0</v>
      </c>
      <c r="AB120">
        <v>0</v>
      </c>
      <c r="AC120">
        <v>68507</v>
      </c>
      <c r="AD120">
        <v>51360</v>
      </c>
      <c r="AE120">
        <v>0</v>
      </c>
      <c r="AF120">
        <v>0</v>
      </c>
      <c r="AG120">
        <v>0</v>
      </c>
      <c r="AH120">
        <v>0</v>
      </c>
      <c r="AI120">
        <v>0</v>
      </c>
      <c r="AJ120">
        <v>481462</v>
      </c>
      <c r="AK120">
        <v>0</v>
      </c>
      <c r="AL120">
        <v>814174</v>
      </c>
      <c r="AM120">
        <v>0</v>
      </c>
      <c r="AN120">
        <v>0</v>
      </c>
      <c r="AO120">
        <v>0</v>
      </c>
      <c r="AP120">
        <v>484096</v>
      </c>
      <c r="AQ120">
        <v>255880</v>
      </c>
      <c r="AR120">
        <v>30888214</v>
      </c>
      <c r="AS120">
        <v>0</v>
      </c>
      <c r="AT120">
        <v>0</v>
      </c>
      <c r="AU120">
        <v>0</v>
      </c>
      <c r="AV120">
        <v>0</v>
      </c>
      <c r="AW120">
        <v>0</v>
      </c>
      <c r="AX120">
        <v>0</v>
      </c>
      <c r="AY120">
        <v>0</v>
      </c>
      <c r="AZ120">
        <v>0</v>
      </c>
      <c r="BA120">
        <v>0</v>
      </c>
      <c r="BB120">
        <v>70448</v>
      </c>
      <c r="BC120">
        <v>0</v>
      </c>
      <c r="BD120">
        <v>0</v>
      </c>
      <c r="BE120">
        <v>0</v>
      </c>
      <c r="BF120">
        <v>1000000</v>
      </c>
      <c r="BG120">
        <v>0</v>
      </c>
      <c r="BH120">
        <v>0</v>
      </c>
      <c r="BI120">
        <v>1644322</v>
      </c>
      <c r="BJ120">
        <v>0</v>
      </c>
      <c r="BK120">
        <v>0</v>
      </c>
      <c r="BL120">
        <v>0</v>
      </c>
      <c r="BM120">
        <v>0</v>
      </c>
      <c r="BN120">
        <v>0</v>
      </c>
      <c r="BO120">
        <v>767432</v>
      </c>
      <c r="BP120">
        <v>0</v>
      </c>
      <c r="BQ120">
        <v>34197</v>
      </c>
      <c r="BR120">
        <v>0</v>
      </c>
      <c r="BS120">
        <v>0</v>
      </c>
      <c r="BT120">
        <v>0</v>
      </c>
      <c r="BU120">
        <v>0</v>
      </c>
      <c r="BV120">
        <v>1537316</v>
      </c>
      <c r="BW120">
        <v>0</v>
      </c>
      <c r="BX120">
        <v>0</v>
      </c>
      <c r="BY120">
        <v>0</v>
      </c>
      <c r="BZ120">
        <v>0</v>
      </c>
      <c r="CA120">
        <v>0</v>
      </c>
      <c r="CB120">
        <v>0</v>
      </c>
      <c r="CC120">
        <v>0</v>
      </c>
      <c r="CD120">
        <v>0</v>
      </c>
      <c r="CE120">
        <v>938690</v>
      </c>
      <c r="CF120">
        <v>0</v>
      </c>
      <c r="CG120">
        <v>0</v>
      </c>
      <c r="CH120">
        <v>0</v>
      </c>
      <c r="CI120">
        <v>128807</v>
      </c>
      <c r="CJ120">
        <v>0</v>
      </c>
      <c r="CK120">
        <v>516939</v>
      </c>
      <c r="CL120">
        <v>291478</v>
      </c>
      <c r="CM120">
        <v>0</v>
      </c>
      <c r="CN120">
        <v>0</v>
      </c>
      <c r="CO120">
        <v>15497</v>
      </c>
      <c r="CP120">
        <v>0</v>
      </c>
      <c r="CQ120">
        <v>0</v>
      </c>
      <c r="CR120">
        <v>0</v>
      </c>
      <c r="CS120">
        <v>84</v>
      </c>
      <c r="CT120">
        <v>0</v>
      </c>
      <c r="CU120">
        <v>0</v>
      </c>
      <c r="CV120">
        <v>400000</v>
      </c>
      <c r="CW120">
        <v>0</v>
      </c>
      <c r="CX120">
        <v>0</v>
      </c>
      <c r="CY120">
        <v>0</v>
      </c>
    </row>
    <row r="121" spans="1:103" x14ac:dyDescent="0.3">
      <c r="A121" s="151">
        <v>576</v>
      </c>
      <c r="B121" t="s">
        <v>288</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105899</v>
      </c>
      <c r="AF121">
        <v>0</v>
      </c>
      <c r="AG121">
        <v>0</v>
      </c>
      <c r="AH121">
        <v>0</v>
      </c>
      <c r="AI121">
        <v>0</v>
      </c>
      <c r="AJ121">
        <v>0</v>
      </c>
      <c r="AK121">
        <v>0</v>
      </c>
      <c r="AL121">
        <v>0</v>
      </c>
      <c r="AM121">
        <v>0</v>
      </c>
      <c r="AN121">
        <v>0</v>
      </c>
      <c r="AO121">
        <v>0</v>
      </c>
      <c r="AP121">
        <v>0</v>
      </c>
      <c r="AQ121">
        <v>0</v>
      </c>
      <c r="AR121">
        <v>0</v>
      </c>
      <c r="AS121">
        <v>53252</v>
      </c>
      <c r="AT121">
        <v>2023058</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296022</v>
      </c>
      <c r="BT121">
        <v>0</v>
      </c>
      <c r="BU121">
        <v>0</v>
      </c>
      <c r="BV121">
        <v>0</v>
      </c>
      <c r="BW121">
        <v>0</v>
      </c>
      <c r="BX121">
        <v>0</v>
      </c>
      <c r="BY121">
        <v>0</v>
      </c>
      <c r="BZ121">
        <v>0</v>
      </c>
      <c r="CA121">
        <v>0</v>
      </c>
      <c r="CB121">
        <v>0</v>
      </c>
      <c r="CC121">
        <v>567511</v>
      </c>
      <c r="CD121">
        <v>0</v>
      </c>
      <c r="CE121">
        <v>0</v>
      </c>
      <c r="CF121">
        <v>0</v>
      </c>
      <c r="CG121">
        <v>0</v>
      </c>
      <c r="CH121">
        <v>-121886</v>
      </c>
      <c r="CI121">
        <v>0</v>
      </c>
      <c r="CJ121">
        <v>0</v>
      </c>
      <c r="CK121">
        <v>0</v>
      </c>
      <c r="CL121">
        <v>0</v>
      </c>
      <c r="CM121">
        <v>0</v>
      </c>
      <c r="CN121">
        <v>0</v>
      </c>
      <c r="CO121">
        <v>0</v>
      </c>
      <c r="CP121">
        <v>0</v>
      </c>
      <c r="CQ121">
        <v>0</v>
      </c>
      <c r="CR121">
        <v>0</v>
      </c>
      <c r="CS121">
        <v>0</v>
      </c>
      <c r="CT121">
        <v>0</v>
      </c>
      <c r="CU121">
        <v>0</v>
      </c>
      <c r="CV121">
        <v>0</v>
      </c>
      <c r="CW121">
        <v>213436</v>
      </c>
      <c r="CX121">
        <v>0</v>
      </c>
      <c r="CY121">
        <v>0</v>
      </c>
    </row>
    <row r="122" spans="1:103" x14ac:dyDescent="0.3">
      <c r="A122" s="151">
        <v>577</v>
      </c>
      <c r="B122" t="s">
        <v>935</v>
      </c>
      <c r="D122">
        <v>2</v>
      </c>
      <c r="E122">
        <v>2</v>
      </c>
      <c r="F122">
        <v>2</v>
      </c>
      <c r="G122">
        <v>2</v>
      </c>
      <c r="H122">
        <v>2</v>
      </c>
      <c r="I122">
        <v>2</v>
      </c>
      <c r="J122">
        <v>2</v>
      </c>
      <c r="K122">
        <v>2</v>
      </c>
      <c r="L122">
        <v>2</v>
      </c>
      <c r="M122">
        <v>2</v>
      </c>
      <c r="N122">
        <v>1</v>
      </c>
      <c r="O122">
        <v>2</v>
      </c>
      <c r="P122">
        <v>2</v>
      </c>
      <c r="Q122">
        <v>2</v>
      </c>
      <c r="R122">
        <v>2</v>
      </c>
      <c r="S122">
        <v>2</v>
      </c>
      <c r="T122">
        <v>2</v>
      </c>
      <c r="U122">
        <v>2</v>
      </c>
      <c r="V122">
        <v>2</v>
      </c>
      <c r="W122">
        <v>2</v>
      </c>
      <c r="X122">
        <v>2</v>
      </c>
      <c r="Y122">
        <v>2</v>
      </c>
      <c r="Z122">
        <v>2</v>
      </c>
      <c r="AA122">
        <v>2</v>
      </c>
      <c r="AB122">
        <v>2</v>
      </c>
      <c r="AC122">
        <v>2</v>
      </c>
      <c r="AD122">
        <v>2</v>
      </c>
      <c r="AE122">
        <v>2</v>
      </c>
      <c r="AF122">
        <v>2</v>
      </c>
      <c r="AG122">
        <v>2</v>
      </c>
      <c r="AH122">
        <v>2</v>
      </c>
      <c r="AI122">
        <v>2</v>
      </c>
      <c r="AJ122">
        <v>2</v>
      </c>
      <c r="AK122">
        <v>2</v>
      </c>
      <c r="AL122">
        <v>2</v>
      </c>
      <c r="AM122">
        <v>2</v>
      </c>
      <c r="AN122">
        <v>2</v>
      </c>
      <c r="AO122">
        <v>2</v>
      </c>
      <c r="AP122">
        <v>2</v>
      </c>
      <c r="AQ122">
        <v>2</v>
      </c>
      <c r="AR122">
        <v>2</v>
      </c>
      <c r="AS122">
        <v>2</v>
      </c>
      <c r="AT122">
        <v>2</v>
      </c>
      <c r="AU122">
        <v>2</v>
      </c>
      <c r="AV122">
        <v>2</v>
      </c>
      <c r="AW122">
        <v>2</v>
      </c>
      <c r="AX122">
        <v>2</v>
      </c>
      <c r="AY122">
        <v>2</v>
      </c>
      <c r="AZ122">
        <v>2</v>
      </c>
      <c r="BA122">
        <v>2</v>
      </c>
      <c r="BB122">
        <v>2</v>
      </c>
      <c r="BC122">
        <v>2</v>
      </c>
      <c r="BD122">
        <v>2</v>
      </c>
      <c r="BE122">
        <v>2</v>
      </c>
      <c r="BF122">
        <v>2</v>
      </c>
      <c r="BG122">
        <v>2</v>
      </c>
      <c r="BH122">
        <v>2</v>
      </c>
      <c r="BI122">
        <v>2</v>
      </c>
      <c r="BJ122">
        <v>2</v>
      </c>
      <c r="BK122">
        <v>2</v>
      </c>
      <c r="BL122">
        <v>2</v>
      </c>
      <c r="BM122">
        <v>2</v>
      </c>
      <c r="BN122">
        <v>2</v>
      </c>
      <c r="BO122">
        <v>2</v>
      </c>
      <c r="BP122">
        <v>2</v>
      </c>
      <c r="BQ122">
        <v>2</v>
      </c>
      <c r="BR122">
        <v>2</v>
      </c>
      <c r="BS122">
        <v>2</v>
      </c>
      <c r="BT122">
        <v>2</v>
      </c>
      <c r="BU122">
        <v>2</v>
      </c>
      <c r="BV122">
        <v>2</v>
      </c>
      <c r="BW122">
        <v>1</v>
      </c>
      <c r="BX122">
        <v>2</v>
      </c>
      <c r="BY122">
        <v>2</v>
      </c>
      <c r="BZ122">
        <v>2</v>
      </c>
      <c r="CA122">
        <v>2</v>
      </c>
      <c r="CB122">
        <v>2</v>
      </c>
      <c r="CC122">
        <v>2</v>
      </c>
      <c r="CD122">
        <v>2</v>
      </c>
      <c r="CE122">
        <v>2</v>
      </c>
      <c r="CF122">
        <v>2</v>
      </c>
      <c r="CG122">
        <v>2</v>
      </c>
      <c r="CH122">
        <v>2</v>
      </c>
      <c r="CI122">
        <v>2</v>
      </c>
      <c r="CJ122">
        <v>2</v>
      </c>
      <c r="CK122">
        <v>2</v>
      </c>
      <c r="CL122">
        <v>2</v>
      </c>
      <c r="CM122">
        <v>2</v>
      </c>
      <c r="CO122">
        <v>2</v>
      </c>
      <c r="CP122">
        <v>2</v>
      </c>
      <c r="CR122">
        <v>2</v>
      </c>
      <c r="CS122">
        <v>2</v>
      </c>
      <c r="CT122">
        <v>2</v>
      </c>
      <c r="CU122">
        <v>2</v>
      </c>
      <c r="CV122">
        <v>2</v>
      </c>
      <c r="CW122">
        <v>2</v>
      </c>
      <c r="CX122">
        <v>2</v>
      </c>
      <c r="CY122">
        <v>2</v>
      </c>
    </row>
    <row r="123" spans="1:103" x14ac:dyDescent="0.3">
      <c r="A123" s="151">
        <v>578</v>
      </c>
      <c r="B123" t="s">
        <v>936</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136000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467298</v>
      </c>
      <c r="CV123">
        <v>0</v>
      </c>
      <c r="CW123">
        <v>0</v>
      </c>
      <c r="CX123">
        <v>0</v>
      </c>
      <c r="CY123">
        <v>0</v>
      </c>
    </row>
    <row r="124" spans="1:103" x14ac:dyDescent="0.3">
      <c r="A124" s="151">
        <v>579</v>
      </c>
      <c r="B124" t="s">
        <v>937</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row>
    <row r="125" spans="1:103" x14ac:dyDescent="0.3">
      <c r="A125" s="151">
        <v>585</v>
      </c>
      <c r="B125" t="s">
        <v>940</v>
      </c>
      <c r="D125">
        <v>0</v>
      </c>
      <c r="E125">
        <v>0</v>
      </c>
      <c r="F125">
        <v>0</v>
      </c>
      <c r="G125">
        <v>0</v>
      </c>
      <c r="H125">
        <v>5762</v>
      </c>
      <c r="I125">
        <v>0</v>
      </c>
      <c r="J125">
        <v>0</v>
      </c>
      <c r="K125">
        <v>0</v>
      </c>
      <c r="L125">
        <v>0</v>
      </c>
      <c r="M125">
        <v>0</v>
      </c>
      <c r="N125">
        <v>19257</v>
      </c>
      <c r="O125">
        <v>59416</v>
      </c>
      <c r="P125">
        <v>0</v>
      </c>
      <c r="Q125">
        <v>57001</v>
      </c>
      <c r="R125">
        <v>0</v>
      </c>
      <c r="S125">
        <v>0</v>
      </c>
      <c r="T125">
        <v>0</v>
      </c>
      <c r="U125">
        <v>0</v>
      </c>
      <c r="V125">
        <v>0</v>
      </c>
      <c r="W125">
        <v>117564</v>
      </c>
      <c r="X125">
        <v>0</v>
      </c>
      <c r="Y125">
        <v>88401</v>
      </c>
      <c r="Z125">
        <v>0</v>
      </c>
      <c r="AA125">
        <v>0</v>
      </c>
      <c r="AB125">
        <v>0</v>
      </c>
      <c r="AC125">
        <v>0</v>
      </c>
      <c r="AD125">
        <v>0</v>
      </c>
      <c r="AE125">
        <v>0</v>
      </c>
      <c r="AF125">
        <v>3809</v>
      </c>
      <c r="AG125">
        <v>0</v>
      </c>
      <c r="AH125">
        <v>0</v>
      </c>
      <c r="AI125">
        <v>0</v>
      </c>
      <c r="AJ125">
        <v>0</v>
      </c>
      <c r="AK125">
        <v>0</v>
      </c>
      <c r="AL125">
        <v>0</v>
      </c>
      <c r="AM125">
        <v>0</v>
      </c>
      <c r="AN125">
        <v>0</v>
      </c>
      <c r="AO125">
        <v>128463</v>
      </c>
      <c r="AP125">
        <v>0</v>
      </c>
      <c r="AQ125">
        <v>0</v>
      </c>
      <c r="AR125">
        <v>0</v>
      </c>
      <c r="AS125">
        <v>0</v>
      </c>
      <c r="AT125">
        <v>0</v>
      </c>
      <c r="AU125">
        <v>0</v>
      </c>
      <c r="AV125">
        <v>0</v>
      </c>
      <c r="AW125">
        <v>0</v>
      </c>
      <c r="AX125">
        <v>0</v>
      </c>
      <c r="AY125">
        <v>0</v>
      </c>
      <c r="AZ125">
        <v>0</v>
      </c>
      <c r="BA125">
        <v>141928</v>
      </c>
      <c r="BB125">
        <v>0</v>
      </c>
      <c r="BC125">
        <v>42782</v>
      </c>
      <c r="BD125">
        <v>0</v>
      </c>
      <c r="BE125">
        <v>0</v>
      </c>
      <c r="BF125">
        <v>0</v>
      </c>
      <c r="BG125">
        <v>124116</v>
      </c>
      <c r="BH125">
        <v>0</v>
      </c>
      <c r="BI125">
        <v>0</v>
      </c>
      <c r="BJ125">
        <v>0</v>
      </c>
      <c r="BK125">
        <v>0</v>
      </c>
      <c r="BL125">
        <v>21917</v>
      </c>
      <c r="BM125">
        <v>55824</v>
      </c>
      <c r="BN125">
        <v>0</v>
      </c>
      <c r="BO125">
        <v>0</v>
      </c>
      <c r="BP125">
        <v>0</v>
      </c>
      <c r="BQ125">
        <v>0</v>
      </c>
      <c r="BR125">
        <v>0</v>
      </c>
      <c r="BS125">
        <v>0</v>
      </c>
      <c r="BT125">
        <v>0</v>
      </c>
      <c r="BU125">
        <v>0</v>
      </c>
      <c r="BV125">
        <v>0</v>
      </c>
      <c r="BW125">
        <v>0</v>
      </c>
      <c r="BX125">
        <v>0</v>
      </c>
      <c r="BY125">
        <v>0</v>
      </c>
      <c r="BZ125">
        <v>0</v>
      </c>
      <c r="CA125">
        <v>12299</v>
      </c>
      <c r="CB125">
        <v>0</v>
      </c>
      <c r="CC125">
        <v>0</v>
      </c>
      <c r="CD125">
        <v>0</v>
      </c>
      <c r="CE125">
        <v>0</v>
      </c>
      <c r="CF125">
        <v>0</v>
      </c>
      <c r="CG125">
        <v>0</v>
      </c>
      <c r="CH125">
        <v>0</v>
      </c>
      <c r="CI125">
        <v>0</v>
      </c>
      <c r="CJ125">
        <v>0</v>
      </c>
      <c r="CK125">
        <v>0</v>
      </c>
      <c r="CL125">
        <v>23856</v>
      </c>
      <c r="CM125">
        <v>0</v>
      </c>
      <c r="CN125">
        <v>0</v>
      </c>
      <c r="CO125">
        <v>0</v>
      </c>
      <c r="CP125">
        <v>0</v>
      </c>
      <c r="CQ125">
        <v>0</v>
      </c>
      <c r="CR125">
        <v>0</v>
      </c>
      <c r="CS125">
        <v>0</v>
      </c>
      <c r="CT125">
        <v>449</v>
      </c>
      <c r="CU125">
        <v>0</v>
      </c>
      <c r="CV125">
        <v>0</v>
      </c>
      <c r="CW125">
        <v>0</v>
      </c>
      <c r="CX125">
        <v>0</v>
      </c>
      <c r="CY125">
        <v>42424</v>
      </c>
    </row>
    <row r="126" spans="1:103" x14ac:dyDescent="0.3">
      <c r="A126" s="151">
        <v>586</v>
      </c>
      <c r="B126" t="s">
        <v>941</v>
      </c>
      <c r="D126">
        <v>0</v>
      </c>
      <c r="E126">
        <v>16000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750000</v>
      </c>
      <c r="BG126">
        <v>0</v>
      </c>
      <c r="BH126">
        <v>0</v>
      </c>
      <c r="BI126">
        <v>1826357</v>
      </c>
      <c r="BJ126">
        <v>0</v>
      </c>
      <c r="BK126">
        <v>0</v>
      </c>
      <c r="BL126">
        <v>0</v>
      </c>
      <c r="BM126">
        <v>0</v>
      </c>
      <c r="BN126">
        <v>0</v>
      </c>
      <c r="BO126">
        <v>0</v>
      </c>
      <c r="BP126">
        <v>0</v>
      </c>
      <c r="BQ126">
        <v>0</v>
      </c>
      <c r="BR126">
        <v>0</v>
      </c>
      <c r="BS126">
        <v>136000</v>
      </c>
      <c r="BT126">
        <v>0</v>
      </c>
      <c r="BU126">
        <v>0</v>
      </c>
      <c r="BV126">
        <v>0</v>
      </c>
      <c r="BW126">
        <v>0</v>
      </c>
      <c r="BX126">
        <v>0</v>
      </c>
      <c r="BY126">
        <v>0</v>
      </c>
      <c r="BZ126">
        <v>0</v>
      </c>
      <c r="CA126">
        <v>0</v>
      </c>
      <c r="CB126">
        <v>0</v>
      </c>
      <c r="CC126">
        <v>0</v>
      </c>
      <c r="CD126">
        <v>0</v>
      </c>
      <c r="CE126">
        <v>0</v>
      </c>
      <c r="CF126">
        <v>0</v>
      </c>
      <c r="CG126">
        <v>1200217</v>
      </c>
      <c r="CH126">
        <v>0</v>
      </c>
      <c r="CI126">
        <v>0</v>
      </c>
      <c r="CJ126">
        <v>0</v>
      </c>
      <c r="CK126">
        <v>0</v>
      </c>
      <c r="CL126">
        <v>318178</v>
      </c>
      <c r="CM126">
        <v>0</v>
      </c>
      <c r="CN126">
        <v>0</v>
      </c>
      <c r="CO126">
        <v>0</v>
      </c>
      <c r="CP126">
        <v>0</v>
      </c>
      <c r="CQ126">
        <v>0</v>
      </c>
      <c r="CR126">
        <v>0</v>
      </c>
      <c r="CS126">
        <v>0</v>
      </c>
      <c r="CT126">
        <v>0</v>
      </c>
      <c r="CU126">
        <v>0</v>
      </c>
      <c r="CV126">
        <v>0</v>
      </c>
      <c r="CW126">
        <v>0</v>
      </c>
      <c r="CX126">
        <v>0</v>
      </c>
      <c r="CY126">
        <v>0</v>
      </c>
    </row>
    <row r="127" spans="1:103" x14ac:dyDescent="0.3">
      <c r="A127" s="151">
        <v>589</v>
      </c>
      <c r="B127" t="s">
        <v>944</v>
      </c>
      <c r="D127">
        <v>0</v>
      </c>
      <c r="E127">
        <v>0</v>
      </c>
      <c r="F127">
        <v>0</v>
      </c>
      <c r="G127">
        <v>0</v>
      </c>
      <c r="H127">
        <v>0</v>
      </c>
      <c r="I127">
        <v>0</v>
      </c>
      <c r="J127">
        <v>0</v>
      </c>
      <c r="K127">
        <v>0</v>
      </c>
      <c r="L127">
        <v>0</v>
      </c>
      <c r="M127">
        <v>0</v>
      </c>
      <c r="N127">
        <v>10147657</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5792373</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row>
    <row r="128" spans="1:103" x14ac:dyDescent="0.3">
      <c r="A128" s="151">
        <v>591</v>
      </c>
      <c r="B128" t="s">
        <v>314</v>
      </c>
      <c r="D128">
        <v>3013663</v>
      </c>
      <c r="E128">
        <v>4830203</v>
      </c>
      <c r="F128">
        <v>982169</v>
      </c>
      <c r="G128">
        <v>7204187</v>
      </c>
      <c r="H128">
        <v>2692270</v>
      </c>
      <c r="I128">
        <v>0</v>
      </c>
      <c r="J128">
        <v>11086395</v>
      </c>
      <c r="K128">
        <v>3144914</v>
      </c>
      <c r="L128">
        <v>5031906</v>
      </c>
      <c r="M128">
        <v>48092973</v>
      </c>
      <c r="N128">
        <v>11248460</v>
      </c>
      <c r="O128">
        <v>8650073</v>
      </c>
      <c r="P128">
        <v>937658</v>
      </c>
      <c r="Q128">
        <v>3671249</v>
      </c>
      <c r="R128">
        <v>1870036</v>
      </c>
      <c r="S128">
        <v>1186034</v>
      </c>
      <c r="T128">
        <v>1769324</v>
      </c>
      <c r="U128">
        <v>11162454</v>
      </c>
      <c r="V128">
        <v>10391189</v>
      </c>
      <c r="W128">
        <v>0</v>
      </c>
      <c r="X128">
        <v>24613003</v>
      </c>
      <c r="Y128">
        <v>1115680</v>
      </c>
      <c r="Z128">
        <v>16996569</v>
      </c>
      <c r="AA128">
        <v>10160096</v>
      </c>
      <c r="AB128">
        <v>4089249</v>
      </c>
      <c r="AC128">
        <v>18251740</v>
      </c>
      <c r="AD128">
        <v>14614218</v>
      </c>
      <c r="AE128">
        <v>15001256</v>
      </c>
      <c r="AF128">
        <v>6524586</v>
      </c>
      <c r="AG128">
        <v>6180205</v>
      </c>
      <c r="AH128">
        <v>9104497</v>
      </c>
      <c r="AI128">
        <v>9705514</v>
      </c>
      <c r="AJ128">
        <v>7586780</v>
      </c>
      <c r="AK128">
        <v>0</v>
      </c>
      <c r="AL128">
        <v>14125460</v>
      </c>
      <c r="AM128">
        <v>11257256</v>
      </c>
      <c r="AN128">
        <v>2398182</v>
      </c>
      <c r="AO128">
        <v>0</v>
      </c>
      <c r="AP128">
        <v>560608</v>
      </c>
      <c r="AQ128">
        <v>6935235</v>
      </c>
      <c r="AR128">
        <v>0</v>
      </c>
      <c r="AS128">
        <v>10445980</v>
      </c>
      <c r="AT128">
        <v>40336557</v>
      </c>
      <c r="AU128">
        <v>0</v>
      </c>
      <c r="AV128">
        <v>10116974</v>
      </c>
      <c r="AW128">
        <v>2672239</v>
      </c>
      <c r="AX128">
        <v>10793028</v>
      </c>
      <c r="AY128">
        <v>2053326</v>
      </c>
      <c r="AZ128">
        <v>14634951</v>
      </c>
      <c r="BA128">
        <v>4172857</v>
      </c>
      <c r="BB128">
        <v>55950645</v>
      </c>
      <c r="BC128">
        <v>1321154</v>
      </c>
      <c r="BD128">
        <v>1598278</v>
      </c>
      <c r="BE128">
        <v>2924023</v>
      </c>
      <c r="BF128">
        <v>13804882</v>
      </c>
      <c r="BG128">
        <v>4236713</v>
      </c>
      <c r="BH128">
        <v>2558509</v>
      </c>
      <c r="BI128">
        <v>2075808</v>
      </c>
      <c r="BJ128">
        <v>3942496</v>
      </c>
      <c r="BK128">
        <v>30563615</v>
      </c>
      <c r="BL128">
        <v>0</v>
      </c>
      <c r="BM128">
        <v>3885962</v>
      </c>
      <c r="BN128">
        <v>19378753</v>
      </c>
      <c r="BO128">
        <v>6557641</v>
      </c>
      <c r="BP128">
        <v>20879103</v>
      </c>
      <c r="BQ128">
        <v>5524539</v>
      </c>
      <c r="BR128">
        <v>12094562</v>
      </c>
      <c r="BS128">
        <v>14013117</v>
      </c>
      <c r="BT128">
        <v>2624478</v>
      </c>
      <c r="BU128">
        <v>61817847</v>
      </c>
      <c r="BV128">
        <v>18998455</v>
      </c>
      <c r="BW128">
        <v>3257851</v>
      </c>
      <c r="BX128">
        <v>245619</v>
      </c>
      <c r="BY128">
        <v>10420725</v>
      </c>
      <c r="BZ128">
        <v>1913998</v>
      </c>
      <c r="CA128">
        <v>1370884</v>
      </c>
      <c r="CB128">
        <v>10397983</v>
      </c>
      <c r="CC128">
        <v>28077515</v>
      </c>
      <c r="CD128">
        <v>9775639</v>
      </c>
      <c r="CE128">
        <v>7181583</v>
      </c>
      <c r="CF128">
        <v>4495193</v>
      </c>
      <c r="CG128">
        <v>3251469</v>
      </c>
      <c r="CH128">
        <v>4154651</v>
      </c>
      <c r="CI128">
        <v>7733301</v>
      </c>
      <c r="CJ128">
        <v>486397</v>
      </c>
      <c r="CK128">
        <v>4495193</v>
      </c>
      <c r="CL128">
        <v>1128123</v>
      </c>
      <c r="CM128">
        <v>2968718</v>
      </c>
      <c r="CN128">
        <v>1584241</v>
      </c>
      <c r="CO128">
        <v>60721696</v>
      </c>
      <c r="CP128">
        <v>3748763</v>
      </c>
      <c r="CQ128">
        <v>32340135</v>
      </c>
      <c r="CR128">
        <v>5308246</v>
      </c>
      <c r="CS128">
        <v>2589608</v>
      </c>
      <c r="CT128">
        <v>5034499</v>
      </c>
      <c r="CU128">
        <v>21200278</v>
      </c>
      <c r="CV128">
        <v>5017788</v>
      </c>
      <c r="CW128">
        <v>5615854</v>
      </c>
      <c r="CX128">
        <v>3040117</v>
      </c>
      <c r="CY128">
        <v>0</v>
      </c>
    </row>
    <row r="129" spans="1:103" x14ac:dyDescent="0.3">
      <c r="A129" s="151">
        <v>592</v>
      </c>
      <c r="B129" t="s">
        <v>315</v>
      </c>
      <c r="D129">
        <v>2311810</v>
      </c>
      <c r="E129">
        <v>1306436</v>
      </c>
      <c r="F129">
        <v>96667</v>
      </c>
      <c r="G129">
        <v>340383</v>
      </c>
      <c r="H129">
        <v>318213</v>
      </c>
      <c r="I129">
        <v>0</v>
      </c>
      <c r="J129">
        <v>1025191</v>
      </c>
      <c r="K129">
        <v>-346948</v>
      </c>
      <c r="L129">
        <v>-359730</v>
      </c>
      <c r="M129">
        <v>18632281</v>
      </c>
      <c r="N129">
        <v>91068</v>
      </c>
      <c r="O129">
        <v>1399048</v>
      </c>
      <c r="P129">
        <v>646447</v>
      </c>
      <c r="Q129">
        <v>198450</v>
      </c>
      <c r="R129">
        <v>-44800</v>
      </c>
      <c r="S129">
        <v>-55878</v>
      </c>
      <c r="T129">
        <v>-186581</v>
      </c>
      <c r="U129">
        <v>1768111</v>
      </c>
      <c r="V129">
        <v>3224698</v>
      </c>
      <c r="W129">
        <v>0</v>
      </c>
      <c r="X129">
        <v>-538004</v>
      </c>
      <c r="Y129">
        <v>-1503649</v>
      </c>
      <c r="Z129">
        <v>-10169532</v>
      </c>
      <c r="AA129">
        <v>2223215</v>
      </c>
      <c r="AB129">
        <v>-268699</v>
      </c>
      <c r="AC129">
        <v>6416420</v>
      </c>
      <c r="AD129">
        <v>5318567</v>
      </c>
      <c r="AE129">
        <v>-509256</v>
      </c>
      <c r="AF129">
        <v>962235</v>
      </c>
      <c r="AG129">
        <v>3373287</v>
      </c>
      <c r="AH129">
        <v>3330480</v>
      </c>
      <c r="AI129">
        <v>2335154</v>
      </c>
      <c r="AJ129">
        <v>1312204</v>
      </c>
      <c r="AK129">
        <v>0</v>
      </c>
      <c r="AL129">
        <v>3772950</v>
      </c>
      <c r="AM129">
        <v>1030960</v>
      </c>
      <c r="AN129">
        <v>-505813</v>
      </c>
      <c r="AO129">
        <v>0</v>
      </c>
      <c r="AP129">
        <v>2927789</v>
      </c>
      <c r="AQ129">
        <v>733443</v>
      </c>
      <c r="AR129">
        <v>0</v>
      </c>
      <c r="AS129">
        <v>4580</v>
      </c>
      <c r="AT129">
        <v>10613152</v>
      </c>
      <c r="AU129">
        <v>0</v>
      </c>
      <c r="AV129">
        <v>-273338</v>
      </c>
      <c r="AW129">
        <v>583928</v>
      </c>
      <c r="AX129">
        <v>1192745</v>
      </c>
      <c r="AY129">
        <v>-419190</v>
      </c>
      <c r="AZ129">
        <v>-2002628</v>
      </c>
      <c r="BA129">
        <v>-229048</v>
      </c>
      <c r="BB129">
        <v>29918086</v>
      </c>
      <c r="BC129">
        <v>240340</v>
      </c>
      <c r="BD129">
        <v>-47875</v>
      </c>
      <c r="BE129">
        <v>-17791</v>
      </c>
      <c r="BF129">
        <v>12968953</v>
      </c>
      <c r="BG129">
        <v>4233108</v>
      </c>
      <c r="BH129">
        <v>-635435</v>
      </c>
      <c r="BI129">
        <v>55697</v>
      </c>
      <c r="BJ129">
        <v>374725</v>
      </c>
      <c r="BK129">
        <v>3518791</v>
      </c>
      <c r="BL129">
        <v>0</v>
      </c>
      <c r="BM129">
        <v>818860</v>
      </c>
      <c r="BN129">
        <v>2739774</v>
      </c>
      <c r="BO129">
        <v>1712243</v>
      </c>
      <c r="BP129">
        <v>1899508</v>
      </c>
      <c r="BQ129">
        <v>-83780</v>
      </c>
      <c r="BR129">
        <v>3056899</v>
      </c>
      <c r="BS129">
        <v>235356</v>
      </c>
      <c r="BT129">
        <v>-44863</v>
      </c>
      <c r="BU129">
        <v>505356</v>
      </c>
      <c r="BV129">
        <v>1677630</v>
      </c>
      <c r="BW129">
        <v>-142582</v>
      </c>
      <c r="BX129">
        <v>36381</v>
      </c>
      <c r="BY129">
        <v>-950494</v>
      </c>
      <c r="BZ129">
        <v>-235188</v>
      </c>
      <c r="CA129">
        <v>498171</v>
      </c>
      <c r="CB129">
        <v>471277</v>
      </c>
      <c r="CC129">
        <v>-3315028</v>
      </c>
      <c r="CD129">
        <v>-2440357</v>
      </c>
      <c r="CE129">
        <v>1295275</v>
      </c>
      <c r="CF129">
        <v>483298</v>
      </c>
      <c r="CG129">
        <v>53777</v>
      </c>
      <c r="CH129">
        <v>472905</v>
      </c>
      <c r="CI129">
        <v>851467</v>
      </c>
      <c r="CJ129">
        <v>-198790</v>
      </c>
      <c r="CK129">
        <v>483298</v>
      </c>
      <c r="CL129">
        <v>-98378</v>
      </c>
      <c r="CM129">
        <v>-375195</v>
      </c>
      <c r="CN129">
        <v>-259056</v>
      </c>
      <c r="CO129">
        <v>16691280</v>
      </c>
      <c r="CP129">
        <v>364893</v>
      </c>
      <c r="CQ129">
        <v>1702707</v>
      </c>
      <c r="CR129">
        <v>419949</v>
      </c>
      <c r="CS129">
        <v>235508</v>
      </c>
      <c r="CT129">
        <v>352881</v>
      </c>
      <c r="CU129">
        <v>492169</v>
      </c>
      <c r="CV129">
        <v>-240210</v>
      </c>
      <c r="CW129">
        <v>379582</v>
      </c>
      <c r="CX129">
        <v>-425804</v>
      </c>
      <c r="CY129">
        <v>50000</v>
      </c>
    </row>
    <row r="130" spans="1:103" x14ac:dyDescent="0.3">
      <c r="A130" s="151">
        <v>596</v>
      </c>
      <c r="B130" t="s">
        <v>320</v>
      </c>
      <c r="D130">
        <v>52</v>
      </c>
      <c r="E130">
        <v>52</v>
      </c>
      <c r="F130">
        <v>52</v>
      </c>
      <c r="G130">
        <v>52</v>
      </c>
      <c r="H130">
        <v>51</v>
      </c>
      <c r="I130">
        <v>0</v>
      </c>
      <c r="J130">
        <v>52</v>
      </c>
      <c r="K130">
        <v>52</v>
      </c>
      <c r="L130">
        <v>52</v>
      </c>
      <c r="M130">
        <v>52</v>
      </c>
      <c r="N130">
        <v>0</v>
      </c>
      <c r="O130">
        <v>52</v>
      </c>
      <c r="P130">
        <v>52</v>
      </c>
      <c r="Q130">
        <v>52</v>
      </c>
      <c r="R130">
        <v>52</v>
      </c>
      <c r="S130">
        <v>52</v>
      </c>
      <c r="T130">
        <v>52</v>
      </c>
      <c r="U130">
        <v>52</v>
      </c>
      <c r="V130">
        <v>52</v>
      </c>
      <c r="W130">
        <v>52</v>
      </c>
      <c r="X130">
        <v>52</v>
      </c>
      <c r="Y130">
        <v>52</v>
      </c>
      <c r="Z130">
        <v>52</v>
      </c>
      <c r="AA130">
        <v>52</v>
      </c>
      <c r="AB130">
        <v>52</v>
      </c>
      <c r="AC130">
        <v>52</v>
      </c>
      <c r="AD130">
        <v>52</v>
      </c>
      <c r="AE130">
        <v>52</v>
      </c>
      <c r="AF130">
        <v>52</v>
      </c>
      <c r="AG130">
        <v>52</v>
      </c>
      <c r="AH130">
        <v>52</v>
      </c>
      <c r="AI130">
        <v>52</v>
      </c>
      <c r="AJ130">
        <v>52</v>
      </c>
      <c r="AK130">
        <v>52</v>
      </c>
      <c r="AL130">
        <v>52</v>
      </c>
      <c r="AM130">
        <v>52</v>
      </c>
      <c r="AN130">
        <v>52</v>
      </c>
      <c r="AO130">
        <v>52</v>
      </c>
      <c r="AP130">
        <v>52</v>
      </c>
      <c r="AQ130">
        <v>52</v>
      </c>
      <c r="AR130">
        <v>52</v>
      </c>
      <c r="AS130">
        <v>52</v>
      </c>
      <c r="AT130">
        <v>52</v>
      </c>
      <c r="AU130">
        <v>52</v>
      </c>
      <c r="AV130">
        <v>52</v>
      </c>
      <c r="AW130">
        <v>52</v>
      </c>
      <c r="AX130">
        <v>52</v>
      </c>
      <c r="AY130">
        <v>52</v>
      </c>
      <c r="AZ130">
        <v>52</v>
      </c>
      <c r="BA130">
        <v>52</v>
      </c>
      <c r="BB130">
        <v>52</v>
      </c>
      <c r="BC130">
        <v>52</v>
      </c>
      <c r="BD130">
        <v>52</v>
      </c>
      <c r="BE130">
        <v>52</v>
      </c>
      <c r="BF130">
        <v>52</v>
      </c>
      <c r="BG130">
        <v>52</v>
      </c>
      <c r="BH130">
        <v>0</v>
      </c>
      <c r="BI130">
        <v>52</v>
      </c>
      <c r="BJ130">
        <v>52</v>
      </c>
      <c r="BK130">
        <v>0</v>
      </c>
      <c r="BL130">
        <v>0</v>
      </c>
      <c r="BM130">
        <v>52</v>
      </c>
      <c r="BN130">
        <v>52</v>
      </c>
      <c r="BO130">
        <v>52</v>
      </c>
      <c r="BP130">
        <v>52</v>
      </c>
      <c r="BQ130">
        <v>52</v>
      </c>
      <c r="BR130">
        <v>52</v>
      </c>
      <c r="BS130">
        <v>52</v>
      </c>
      <c r="BT130">
        <v>52</v>
      </c>
      <c r="BU130">
        <v>52</v>
      </c>
      <c r="BV130">
        <v>52</v>
      </c>
      <c r="BW130">
        <v>52</v>
      </c>
      <c r="BX130">
        <v>52</v>
      </c>
      <c r="BY130">
        <v>52</v>
      </c>
      <c r="BZ130">
        <v>52</v>
      </c>
      <c r="CA130">
        <v>52</v>
      </c>
      <c r="CB130">
        <v>52</v>
      </c>
      <c r="CC130">
        <v>52</v>
      </c>
      <c r="CD130">
        <v>52</v>
      </c>
      <c r="CE130">
        <v>52</v>
      </c>
      <c r="CF130">
        <v>52</v>
      </c>
      <c r="CG130">
        <v>52</v>
      </c>
      <c r="CH130">
        <v>52</v>
      </c>
      <c r="CI130">
        <v>52</v>
      </c>
      <c r="CJ130">
        <v>52</v>
      </c>
      <c r="CK130">
        <v>52</v>
      </c>
      <c r="CL130">
        <v>52</v>
      </c>
      <c r="CM130">
        <v>0</v>
      </c>
      <c r="CN130">
        <v>52</v>
      </c>
      <c r="CO130">
        <v>52</v>
      </c>
      <c r="CP130">
        <v>52</v>
      </c>
      <c r="CQ130">
        <v>0</v>
      </c>
      <c r="CR130">
        <v>52</v>
      </c>
      <c r="CS130">
        <v>52</v>
      </c>
      <c r="CT130">
        <v>52</v>
      </c>
      <c r="CU130">
        <v>52</v>
      </c>
      <c r="CV130">
        <v>52</v>
      </c>
      <c r="CW130">
        <v>52</v>
      </c>
      <c r="CX130">
        <v>52</v>
      </c>
      <c r="CY130">
        <v>52</v>
      </c>
    </row>
    <row r="131" spans="1:103" x14ac:dyDescent="0.3">
      <c r="A131" s="151">
        <v>597</v>
      </c>
      <c r="B131" t="s">
        <v>323</v>
      </c>
      <c r="D131">
        <v>1623348</v>
      </c>
      <c r="E131">
        <v>312523</v>
      </c>
      <c r="F131">
        <v>33427</v>
      </c>
      <c r="G131">
        <v>356460</v>
      </c>
      <c r="H131">
        <v>271121</v>
      </c>
      <c r="I131">
        <v>466701</v>
      </c>
      <c r="J131">
        <v>529630</v>
      </c>
      <c r="K131">
        <v>759127</v>
      </c>
      <c r="L131">
        <v>430928</v>
      </c>
      <c r="M131">
        <v>3072838</v>
      </c>
      <c r="N131">
        <v>2082978</v>
      </c>
      <c r="O131">
        <v>524261</v>
      </c>
      <c r="P131">
        <v>2751363</v>
      </c>
      <c r="Q131">
        <v>646783</v>
      </c>
      <c r="R131">
        <v>58104</v>
      </c>
      <c r="S131">
        <v>979978</v>
      </c>
      <c r="T131">
        <v>113709</v>
      </c>
      <c r="U131">
        <v>3743673</v>
      </c>
      <c r="V131">
        <v>4021020</v>
      </c>
      <c r="W131">
        <v>29253</v>
      </c>
      <c r="X131">
        <v>69180</v>
      </c>
      <c r="Y131">
        <v>44006</v>
      </c>
      <c r="Z131">
        <v>1668613</v>
      </c>
      <c r="AA131">
        <v>699682</v>
      </c>
      <c r="AB131">
        <v>980825</v>
      </c>
      <c r="AC131">
        <v>3759694</v>
      </c>
      <c r="AD131">
        <v>1844510</v>
      </c>
      <c r="AE131">
        <v>2064865</v>
      </c>
      <c r="AF131">
        <v>2023875</v>
      </c>
      <c r="AG131">
        <v>189214</v>
      </c>
      <c r="AH131">
        <v>654924</v>
      </c>
      <c r="AI131">
        <v>8800011</v>
      </c>
      <c r="AJ131">
        <v>2258749</v>
      </c>
      <c r="AK131">
        <v>5061816</v>
      </c>
      <c r="AL131">
        <v>488752</v>
      </c>
      <c r="AM131">
        <v>2923034</v>
      </c>
      <c r="AN131">
        <v>85943</v>
      </c>
      <c r="AO131">
        <v>48023</v>
      </c>
      <c r="AP131">
        <v>948761</v>
      </c>
      <c r="AQ131">
        <v>205259</v>
      </c>
      <c r="AR131">
        <v>6253767</v>
      </c>
      <c r="AS131">
        <v>246903</v>
      </c>
      <c r="AT131">
        <v>1826449</v>
      </c>
      <c r="AU131">
        <v>847454</v>
      </c>
      <c r="AV131">
        <v>1458726</v>
      </c>
      <c r="AW131">
        <v>163425</v>
      </c>
      <c r="AX131">
        <v>624779</v>
      </c>
      <c r="AY131">
        <v>104481</v>
      </c>
      <c r="AZ131">
        <v>2517086</v>
      </c>
      <c r="BA131">
        <v>343541</v>
      </c>
      <c r="BB131">
        <v>3919262</v>
      </c>
      <c r="BC131">
        <v>205323</v>
      </c>
      <c r="BD131">
        <v>615537</v>
      </c>
      <c r="BE131">
        <v>391055</v>
      </c>
      <c r="BF131">
        <v>1369358</v>
      </c>
      <c r="BG131">
        <v>689775</v>
      </c>
      <c r="BH131">
        <v>80159</v>
      </c>
      <c r="BI131">
        <v>274363</v>
      </c>
      <c r="BJ131">
        <v>183588</v>
      </c>
      <c r="BK131">
        <v>28157744</v>
      </c>
      <c r="BL131">
        <v>82282</v>
      </c>
      <c r="BM131">
        <v>945987</v>
      </c>
      <c r="BN131">
        <v>3323596</v>
      </c>
      <c r="BO131">
        <v>847519</v>
      </c>
      <c r="BP131">
        <v>2896357</v>
      </c>
      <c r="BQ131">
        <v>198119</v>
      </c>
      <c r="BR131">
        <v>1623429</v>
      </c>
      <c r="BS131">
        <v>2103470</v>
      </c>
      <c r="BT131">
        <v>156282</v>
      </c>
      <c r="BU131">
        <v>499336</v>
      </c>
      <c r="BV131">
        <v>243452</v>
      </c>
      <c r="BW131">
        <v>97926</v>
      </c>
      <c r="BX131">
        <v>426886</v>
      </c>
      <c r="BY131">
        <v>2545984</v>
      </c>
      <c r="BZ131">
        <v>285586</v>
      </c>
      <c r="CA131">
        <v>2182470</v>
      </c>
      <c r="CB131">
        <v>168883</v>
      </c>
      <c r="CC131">
        <v>425124</v>
      </c>
      <c r="CD131">
        <v>1113985</v>
      </c>
      <c r="CE131">
        <v>2612336</v>
      </c>
      <c r="CF131">
        <v>574246</v>
      </c>
      <c r="CG131">
        <v>369044</v>
      </c>
      <c r="CH131">
        <v>450999</v>
      </c>
      <c r="CI131">
        <v>665744</v>
      </c>
      <c r="CJ131">
        <v>369754</v>
      </c>
      <c r="CK131">
        <v>937163</v>
      </c>
      <c r="CL131">
        <v>1086776</v>
      </c>
      <c r="CM131">
        <v>518999</v>
      </c>
      <c r="CN131">
        <v>27294</v>
      </c>
      <c r="CO131">
        <v>6982214</v>
      </c>
      <c r="CP131">
        <v>223978</v>
      </c>
      <c r="CQ131">
        <v>15083562</v>
      </c>
      <c r="CR131">
        <v>245574</v>
      </c>
      <c r="CS131">
        <v>92391</v>
      </c>
      <c r="CT131">
        <v>1110833</v>
      </c>
      <c r="CU131">
        <v>794394</v>
      </c>
      <c r="CV131">
        <v>596285</v>
      </c>
      <c r="CW131">
        <v>940103</v>
      </c>
      <c r="CX131">
        <v>171318</v>
      </c>
      <c r="CY131">
        <v>122136</v>
      </c>
    </row>
    <row r="132" spans="1:103" x14ac:dyDescent="0.3">
      <c r="A132" s="151">
        <v>598</v>
      </c>
      <c r="B132" t="s">
        <v>328</v>
      </c>
      <c r="D132">
        <v>278744</v>
      </c>
      <c r="E132">
        <v>35218</v>
      </c>
      <c r="F132">
        <v>19466</v>
      </c>
      <c r="G132">
        <v>15978</v>
      </c>
      <c r="H132">
        <v>40489</v>
      </c>
      <c r="I132">
        <v>15225</v>
      </c>
      <c r="J132">
        <v>75333</v>
      </c>
      <c r="K132">
        <v>14476</v>
      </c>
      <c r="L132">
        <v>118079</v>
      </c>
      <c r="M132">
        <v>134090</v>
      </c>
      <c r="N132">
        <v>477003</v>
      </c>
      <c r="O132">
        <v>139592</v>
      </c>
      <c r="P132">
        <v>407962</v>
      </c>
      <c r="Q132">
        <v>72469</v>
      </c>
      <c r="R132">
        <v>20521</v>
      </c>
      <c r="S132">
        <v>22491</v>
      </c>
      <c r="T132">
        <v>73128</v>
      </c>
      <c r="U132">
        <v>158628</v>
      </c>
      <c r="V132">
        <v>94031</v>
      </c>
      <c r="W132">
        <v>1475</v>
      </c>
      <c r="X132">
        <v>20703</v>
      </c>
      <c r="Y132">
        <v>17042</v>
      </c>
      <c r="Z132">
        <v>200618</v>
      </c>
      <c r="AA132">
        <v>51534</v>
      </c>
      <c r="AB132">
        <v>148581</v>
      </c>
      <c r="AC132">
        <v>603201</v>
      </c>
      <c r="AD132">
        <v>106842</v>
      </c>
      <c r="AE132">
        <v>197622</v>
      </c>
      <c r="AF132">
        <v>132425</v>
      </c>
      <c r="AG132">
        <v>45251</v>
      </c>
      <c r="AH132">
        <v>113761</v>
      </c>
      <c r="AI132">
        <v>479420</v>
      </c>
      <c r="AJ132">
        <v>113950</v>
      </c>
      <c r="AK132">
        <v>688187</v>
      </c>
      <c r="AL132">
        <v>56252</v>
      </c>
      <c r="AM132">
        <v>779336</v>
      </c>
      <c r="AN132">
        <v>19870</v>
      </c>
      <c r="AO132">
        <v>0</v>
      </c>
      <c r="AP132">
        <v>45268</v>
      </c>
      <c r="AQ132">
        <v>3199</v>
      </c>
      <c r="AR132">
        <v>980902</v>
      </c>
      <c r="AS132">
        <v>108862</v>
      </c>
      <c r="AT132">
        <v>160938</v>
      </c>
      <c r="AU132">
        <v>43299</v>
      </c>
      <c r="AV132">
        <v>333787</v>
      </c>
      <c r="AW132">
        <v>54540</v>
      </c>
      <c r="AX132">
        <v>17590</v>
      </c>
      <c r="AY132">
        <v>0</v>
      </c>
      <c r="AZ132">
        <v>374105</v>
      </c>
      <c r="BA132">
        <v>123340</v>
      </c>
      <c r="BB132">
        <v>203787</v>
      </c>
      <c r="BC132">
        <v>0</v>
      </c>
      <c r="BD132">
        <v>37977</v>
      </c>
      <c r="BE132">
        <v>159957</v>
      </c>
      <c r="BF132">
        <v>90586</v>
      </c>
      <c r="BG132">
        <v>34700</v>
      </c>
      <c r="BH132">
        <v>18303</v>
      </c>
      <c r="BI132">
        <v>12301</v>
      </c>
      <c r="BJ132">
        <v>95182</v>
      </c>
      <c r="BK132">
        <v>1448464</v>
      </c>
      <c r="BL132">
        <v>43305</v>
      </c>
      <c r="BM132">
        <v>61492</v>
      </c>
      <c r="BN132">
        <v>262686</v>
      </c>
      <c r="BO132">
        <v>90354</v>
      </c>
      <c r="BP132">
        <v>491024</v>
      </c>
      <c r="BQ132">
        <v>11896</v>
      </c>
      <c r="BR132">
        <v>299540</v>
      </c>
      <c r="BS132">
        <v>235658</v>
      </c>
      <c r="BT132">
        <v>10568</v>
      </c>
      <c r="BU132">
        <v>43717</v>
      </c>
      <c r="BV132">
        <v>45480</v>
      </c>
      <c r="BW132">
        <v>18138</v>
      </c>
      <c r="BX132">
        <v>48312</v>
      </c>
      <c r="BY132">
        <v>324027</v>
      </c>
      <c r="BZ132">
        <v>0</v>
      </c>
      <c r="CA132">
        <v>160654</v>
      </c>
      <c r="CB132">
        <v>79346</v>
      </c>
      <c r="CC132">
        <v>161438</v>
      </c>
      <c r="CD132">
        <v>258659</v>
      </c>
      <c r="CE132">
        <v>219978</v>
      </c>
      <c r="CF132">
        <v>127850</v>
      </c>
      <c r="CG132">
        <v>34150</v>
      </c>
      <c r="CH132">
        <v>70306</v>
      </c>
      <c r="CI132">
        <v>45050</v>
      </c>
      <c r="CJ132">
        <v>66104</v>
      </c>
      <c r="CK132">
        <v>149413</v>
      </c>
      <c r="CL132">
        <v>0</v>
      </c>
      <c r="CM132">
        <v>119520</v>
      </c>
      <c r="CN132">
        <v>14027</v>
      </c>
      <c r="CO132">
        <v>1248258</v>
      </c>
      <c r="CP132">
        <v>26167</v>
      </c>
      <c r="CQ132">
        <v>1211242</v>
      </c>
      <c r="CR132">
        <v>4513</v>
      </c>
      <c r="CS132">
        <v>1914</v>
      </c>
      <c r="CT132">
        <v>35091</v>
      </c>
      <c r="CU132">
        <v>121594</v>
      </c>
      <c r="CV132">
        <v>183989</v>
      </c>
      <c r="CW132">
        <v>203749</v>
      </c>
      <c r="CX132">
        <v>36295</v>
      </c>
      <c r="CY132">
        <v>0</v>
      </c>
    </row>
    <row r="133" spans="1:103" x14ac:dyDescent="0.3">
      <c r="A133" s="151">
        <v>599</v>
      </c>
      <c r="B133" t="s">
        <v>327</v>
      </c>
      <c r="D133">
        <v>4224678</v>
      </c>
      <c r="E133">
        <v>900925</v>
      </c>
      <c r="F133">
        <v>393460</v>
      </c>
      <c r="G133">
        <v>0</v>
      </c>
      <c r="H133">
        <v>526078</v>
      </c>
      <c r="I133">
        <v>410952</v>
      </c>
      <c r="J133">
        <v>1094799</v>
      </c>
      <c r="K133">
        <v>500459</v>
      </c>
      <c r="L133">
        <v>1520557</v>
      </c>
      <c r="M133">
        <v>5793388</v>
      </c>
      <c r="N133">
        <v>7816784</v>
      </c>
      <c r="O133">
        <v>2214344</v>
      </c>
      <c r="P133">
        <v>8474799</v>
      </c>
      <c r="Q133">
        <v>1869705</v>
      </c>
      <c r="R133">
        <v>429868</v>
      </c>
      <c r="S133">
        <v>1528461</v>
      </c>
      <c r="T133">
        <v>1231952</v>
      </c>
      <c r="U133">
        <v>4190800</v>
      </c>
      <c r="V133">
        <v>2216411</v>
      </c>
      <c r="W133">
        <v>394606</v>
      </c>
      <c r="X133">
        <v>654883</v>
      </c>
      <c r="Y133">
        <v>161862</v>
      </c>
      <c r="Z133">
        <v>3116377</v>
      </c>
      <c r="AA133">
        <v>1564850</v>
      </c>
      <c r="AB133">
        <v>1800412</v>
      </c>
      <c r="AC133">
        <v>8973433</v>
      </c>
      <c r="AD133">
        <v>2671119</v>
      </c>
      <c r="AE133">
        <v>2481512</v>
      </c>
      <c r="AF133">
        <v>3783637</v>
      </c>
      <c r="AG133">
        <v>1548394</v>
      </c>
      <c r="AH133">
        <v>1753750</v>
      </c>
      <c r="AI133">
        <v>6842207</v>
      </c>
      <c r="AJ133">
        <v>1729518</v>
      </c>
      <c r="AK133">
        <v>8761360</v>
      </c>
      <c r="AL133">
        <v>1810373</v>
      </c>
      <c r="AM133">
        <v>13289055</v>
      </c>
      <c r="AN133">
        <v>142680</v>
      </c>
      <c r="AO133">
        <v>35755</v>
      </c>
      <c r="AP133">
        <v>1920442</v>
      </c>
      <c r="AQ133">
        <v>220025</v>
      </c>
      <c r="AR133">
        <v>11895026</v>
      </c>
      <c r="AS133">
        <v>1919745</v>
      </c>
      <c r="AT133">
        <v>3302710</v>
      </c>
      <c r="AU133">
        <v>1621856</v>
      </c>
      <c r="AV133">
        <v>5212267</v>
      </c>
      <c r="AW133">
        <v>721867</v>
      </c>
      <c r="AX133">
        <v>778845</v>
      </c>
      <c r="AY133">
        <v>176427</v>
      </c>
      <c r="AZ133">
        <v>5795911</v>
      </c>
      <c r="BA133">
        <v>2007304</v>
      </c>
      <c r="BB133">
        <v>4117660</v>
      </c>
      <c r="BC133">
        <v>214012</v>
      </c>
      <c r="BD133">
        <v>1553067</v>
      </c>
      <c r="BE133">
        <v>2063769</v>
      </c>
      <c r="BF133">
        <v>2716033</v>
      </c>
      <c r="BG133">
        <v>1153313</v>
      </c>
      <c r="BH133">
        <v>301944</v>
      </c>
      <c r="BI133">
        <v>1051096</v>
      </c>
      <c r="BJ133">
        <v>916426</v>
      </c>
      <c r="BK133">
        <v>19398321</v>
      </c>
      <c r="BL133">
        <v>390260</v>
      </c>
      <c r="BM133">
        <v>638053</v>
      </c>
      <c r="BN133">
        <v>2985579</v>
      </c>
      <c r="BO133">
        <v>3000531</v>
      </c>
      <c r="BP133">
        <v>12493995</v>
      </c>
      <c r="BQ133">
        <v>460364</v>
      </c>
      <c r="BR133">
        <v>3388299</v>
      </c>
      <c r="BS133">
        <v>4708711</v>
      </c>
      <c r="BT133">
        <v>381712</v>
      </c>
      <c r="BU133">
        <v>1275630</v>
      </c>
      <c r="BV133">
        <v>1625621</v>
      </c>
      <c r="BW133">
        <v>320928</v>
      </c>
      <c r="BX133">
        <v>1734475</v>
      </c>
      <c r="BY133">
        <v>5950016</v>
      </c>
      <c r="BZ133">
        <v>766223</v>
      </c>
      <c r="CA133">
        <v>4058115</v>
      </c>
      <c r="CB133">
        <v>1951636</v>
      </c>
      <c r="CC133">
        <v>3627003</v>
      </c>
      <c r="CD133">
        <v>3272971</v>
      </c>
      <c r="CE133">
        <v>4017447</v>
      </c>
      <c r="CF133">
        <v>2325298</v>
      </c>
      <c r="CG133">
        <v>2120056</v>
      </c>
      <c r="CH133">
        <v>586738</v>
      </c>
      <c r="CI133">
        <v>1081653</v>
      </c>
      <c r="CJ133">
        <v>906437</v>
      </c>
      <c r="CK133">
        <v>2218405</v>
      </c>
      <c r="CL133">
        <v>353507</v>
      </c>
      <c r="CM133">
        <v>2019715</v>
      </c>
      <c r="CN133">
        <v>106622</v>
      </c>
      <c r="CO133">
        <v>15423765</v>
      </c>
      <c r="CP133">
        <v>978974</v>
      </c>
      <c r="CQ133">
        <v>18862039</v>
      </c>
      <c r="CR133">
        <v>378263</v>
      </c>
      <c r="CS133">
        <v>227178</v>
      </c>
      <c r="CT133">
        <v>836916</v>
      </c>
      <c r="CU133">
        <v>3119471</v>
      </c>
      <c r="CV133">
        <v>2066891</v>
      </c>
      <c r="CW133">
        <v>2896272</v>
      </c>
      <c r="CX133">
        <v>518228</v>
      </c>
      <c r="CY133">
        <v>605877</v>
      </c>
    </row>
    <row r="134" spans="1:103" x14ac:dyDescent="0.3">
      <c r="A134" s="151">
        <v>602</v>
      </c>
      <c r="B134" t="s">
        <v>329</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3075269</v>
      </c>
      <c r="AS134">
        <v>0</v>
      </c>
      <c r="AT134">
        <v>117992</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3882838</v>
      </c>
      <c r="CP134">
        <v>0</v>
      </c>
      <c r="CQ134">
        <v>0</v>
      </c>
      <c r="CR134">
        <v>0</v>
      </c>
      <c r="CS134">
        <v>0</v>
      </c>
      <c r="CT134">
        <v>567343</v>
      </c>
      <c r="CU134">
        <v>0</v>
      </c>
      <c r="CV134">
        <v>0</v>
      </c>
      <c r="CW134">
        <v>0</v>
      </c>
      <c r="CX134">
        <v>0</v>
      </c>
      <c r="CY134">
        <v>0</v>
      </c>
    </row>
    <row r="135" spans="1:103" x14ac:dyDescent="0.3">
      <c r="A135" s="151">
        <v>603</v>
      </c>
      <c r="B135" t="s">
        <v>1141</v>
      </c>
      <c r="D135">
        <v>2</v>
      </c>
      <c r="E135">
        <v>0</v>
      </c>
      <c r="F135">
        <v>2</v>
      </c>
      <c r="G135">
        <v>4</v>
      </c>
      <c r="H135">
        <v>0</v>
      </c>
      <c r="I135">
        <v>0</v>
      </c>
      <c r="J135">
        <v>0</v>
      </c>
      <c r="K135">
        <v>1</v>
      </c>
      <c r="L135">
        <v>0</v>
      </c>
      <c r="M135">
        <v>0</v>
      </c>
      <c r="N135">
        <v>0</v>
      </c>
      <c r="O135">
        <v>0</v>
      </c>
      <c r="P135">
        <v>0</v>
      </c>
      <c r="Q135">
        <v>1</v>
      </c>
      <c r="R135">
        <v>1</v>
      </c>
      <c r="S135">
        <v>2</v>
      </c>
      <c r="T135">
        <v>0</v>
      </c>
      <c r="U135">
        <v>0</v>
      </c>
      <c r="V135">
        <v>0</v>
      </c>
      <c r="W135">
        <v>1</v>
      </c>
      <c r="X135">
        <v>0</v>
      </c>
      <c r="Y135">
        <v>0</v>
      </c>
      <c r="Z135">
        <v>0</v>
      </c>
      <c r="AA135">
        <v>4</v>
      </c>
      <c r="AB135">
        <v>0</v>
      </c>
      <c r="AC135">
        <v>1</v>
      </c>
      <c r="AD135">
        <v>0</v>
      </c>
      <c r="AE135">
        <v>2</v>
      </c>
      <c r="AF135">
        <v>1</v>
      </c>
      <c r="AG135">
        <v>1</v>
      </c>
      <c r="AH135">
        <v>1</v>
      </c>
      <c r="AI135">
        <v>2</v>
      </c>
      <c r="AJ135">
        <v>4</v>
      </c>
      <c r="AK135">
        <v>0</v>
      </c>
      <c r="AL135">
        <v>2</v>
      </c>
      <c r="AM135">
        <v>0</v>
      </c>
      <c r="AN135">
        <v>4</v>
      </c>
      <c r="AO135">
        <v>1</v>
      </c>
      <c r="AP135">
        <v>2</v>
      </c>
      <c r="AQ135">
        <v>1</v>
      </c>
      <c r="AR135">
        <v>0</v>
      </c>
      <c r="AS135">
        <v>2</v>
      </c>
      <c r="AT135">
        <v>0</v>
      </c>
      <c r="AU135">
        <v>1</v>
      </c>
      <c r="AV135">
        <v>0</v>
      </c>
      <c r="AW135">
        <v>1</v>
      </c>
      <c r="AX135">
        <v>2</v>
      </c>
      <c r="AY135">
        <v>4</v>
      </c>
      <c r="AZ135">
        <v>0</v>
      </c>
      <c r="BA135">
        <v>0</v>
      </c>
      <c r="BB135">
        <v>2</v>
      </c>
      <c r="BC135">
        <v>1</v>
      </c>
      <c r="BD135">
        <v>1</v>
      </c>
      <c r="BE135">
        <v>0</v>
      </c>
      <c r="BF135">
        <v>0</v>
      </c>
      <c r="BG135">
        <v>0</v>
      </c>
      <c r="BH135">
        <v>4</v>
      </c>
      <c r="BI135">
        <v>1</v>
      </c>
      <c r="BJ135">
        <v>1</v>
      </c>
      <c r="BK135">
        <v>1</v>
      </c>
      <c r="BL135">
        <v>2</v>
      </c>
      <c r="BM135">
        <v>2</v>
      </c>
      <c r="BN135">
        <v>2</v>
      </c>
      <c r="BO135">
        <v>0</v>
      </c>
      <c r="BP135">
        <v>1</v>
      </c>
      <c r="BQ135">
        <v>4</v>
      </c>
      <c r="BR135">
        <v>2</v>
      </c>
      <c r="BS135">
        <v>4</v>
      </c>
      <c r="BT135">
        <v>0</v>
      </c>
      <c r="BU135">
        <v>2</v>
      </c>
      <c r="BV135">
        <v>4</v>
      </c>
      <c r="BW135">
        <v>1</v>
      </c>
      <c r="BX135">
        <v>4</v>
      </c>
      <c r="BY135">
        <v>2</v>
      </c>
      <c r="BZ135">
        <v>1</v>
      </c>
      <c r="CA135">
        <v>1</v>
      </c>
      <c r="CB135">
        <v>2</v>
      </c>
      <c r="CC135">
        <v>4</v>
      </c>
      <c r="CD135">
        <v>1</v>
      </c>
      <c r="CE135">
        <v>0</v>
      </c>
      <c r="CF135">
        <v>0</v>
      </c>
      <c r="CG135">
        <v>0</v>
      </c>
      <c r="CH135">
        <v>4</v>
      </c>
      <c r="CI135">
        <v>1</v>
      </c>
      <c r="CJ135">
        <v>2</v>
      </c>
      <c r="CK135">
        <v>2</v>
      </c>
      <c r="CL135">
        <v>1</v>
      </c>
      <c r="CM135">
        <v>0</v>
      </c>
      <c r="CN135">
        <v>1</v>
      </c>
      <c r="CO135">
        <v>1</v>
      </c>
      <c r="CP135">
        <v>2</v>
      </c>
      <c r="CQ135">
        <v>2</v>
      </c>
      <c r="CR135">
        <v>4</v>
      </c>
      <c r="CS135">
        <v>0</v>
      </c>
      <c r="CT135">
        <v>0</v>
      </c>
      <c r="CU135">
        <v>1</v>
      </c>
      <c r="CV135">
        <v>0</v>
      </c>
      <c r="CW135">
        <v>4</v>
      </c>
      <c r="CX135">
        <v>1</v>
      </c>
      <c r="CY135">
        <v>1</v>
      </c>
    </row>
    <row r="136" spans="1:103" x14ac:dyDescent="0.3">
      <c r="A136" s="151">
        <v>606</v>
      </c>
      <c r="B136" t="s">
        <v>947</v>
      </c>
      <c r="D136">
        <v>1</v>
      </c>
      <c r="E136">
        <v>1</v>
      </c>
      <c r="F136">
        <v>1</v>
      </c>
      <c r="G136">
        <v>1</v>
      </c>
      <c r="H136">
        <v>1</v>
      </c>
      <c r="I136">
        <v>1</v>
      </c>
      <c r="J136">
        <v>1</v>
      </c>
      <c r="K136">
        <v>1</v>
      </c>
      <c r="L136">
        <v>1</v>
      </c>
      <c r="M136">
        <v>1</v>
      </c>
      <c r="N136">
        <v>1</v>
      </c>
      <c r="O136">
        <v>1</v>
      </c>
      <c r="P136">
        <v>1</v>
      </c>
      <c r="Q136">
        <v>1</v>
      </c>
      <c r="R136">
        <v>1</v>
      </c>
      <c r="S136">
        <v>1</v>
      </c>
      <c r="T136">
        <v>1</v>
      </c>
      <c r="U136">
        <v>1</v>
      </c>
      <c r="V136">
        <v>1</v>
      </c>
      <c r="W136">
        <v>1</v>
      </c>
      <c r="X136">
        <v>1</v>
      </c>
      <c r="Y136">
        <v>1</v>
      </c>
      <c r="Z136">
        <v>1</v>
      </c>
      <c r="AA136">
        <v>1</v>
      </c>
      <c r="AB136">
        <v>1</v>
      </c>
      <c r="AC136">
        <v>1</v>
      </c>
      <c r="AD136">
        <v>1</v>
      </c>
      <c r="AE136">
        <v>1</v>
      </c>
      <c r="AF136">
        <v>1</v>
      </c>
      <c r="AG136">
        <v>1</v>
      </c>
      <c r="AH136">
        <v>1</v>
      </c>
      <c r="AI136">
        <v>1</v>
      </c>
      <c r="AJ136">
        <v>1</v>
      </c>
      <c r="AK136">
        <v>1</v>
      </c>
      <c r="AL136">
        <v>1</v>
      </c>
      <c r="AM136">
        <v>1</v>
      </c>
      <c r="AN136">
        <v>1</v>
      </c>
      <c r="AO136">
        <v>1</v>
      </c>
      <c r="AP136">
        <v>1</v>
      </c>
      <c r="AQ136">
        <v>1</v>
      </c>
      <c r="AR136">
        <v>1</v>
      </c>
      <c r="AS136">
        <v>1</v>
      </c>
      <c r="AT136">
        <v>1</v>
      </c>
      <c r="AU136">
        <v>1</v>
      </c>
      <c r="AV136">
        <v>1</v>
      </c>
      <c r="AW136">
        <v>1</v>
      </c>
      <c r="AX136">
        <v>1</v>
      </c>
      <c r="AY136">
        <v>1</v>
      </c>
      <c r="AZ136">
        <v>1</v>
      </c>
      <c r="BA136">
        <v>1</v>
      </c>
      <c r="BB136">
        <v>1</v>
      </c>
      <c r="BC136">
        <v>1</v>
      </c>
      <c r="BD136">
        <v>1</v>
      </c>
      <c r="BE136">
        <v>1</v>
      </c>
      <c r="BF136">
        <v>1</v>
      </c>
      <c r="BG136">
        <v>1</v>
      </c>
      <c r="BH136">
        <v>1</v>
      </c>
      <c r="BI136">
        <v>1</v>
      </c>
      <c r="BJ136">
        <v>1</v>
      </c>
      <c r="BK136">
        <v>1</v>
      </c>
      <c r="BL136">
        <v>1</v>
      </c>
      <c r="BM136">
        <v>1</v>
      </c>
      <c r="BN136">
        <v>1</v>
      </c>
      <c r="BO136">
        <v>1</v>
      </c>
      <c r="BP136">
        <v>1</v>
      </c>
      <c r="BQ136">
        <v>1</v>
      </c>
      <c r="BR136">
        <v>1</v>
      </c>
      <c r="BS136">
        <v>1</v>
      </c>
      <c r="BT136">
        <v>1</v>
      </c>
      <c r="BU136">
        <v>1</v>
      </c>
      <c r="BV136">
        <v>2</v>
      </c>
      <c r="BW136">
        <v>1</v>
      </c>
      <c r="BX136">
        <v>1</v>
      </c>
      <c r="BY136">
        <v>1</v>
      </c>
      <c r="BZ136">
        <v>1</v>
      </c>
      <c r="CA136">
        <v>1</v>
      </c>
      <c r="CB136">
        <v>1</v>
      </c>
      <c r="CC136">
        <v>1</v>
      </c>
      <c r="CD136">
        <v>1</v>
      </c>
      <c r="CE136">
        <v>1</v>
      </c>
      <c r="CF136">
        <v>1</v>
      </c>
      <c r="CG136">
        <v>1</v>
      </c>
      <c r="CH136">
        <v>1</v>
      </c>
      <c r="CI136">
        <v>1</v>
      </c>
      <c r="CJ136">
        <v>1</v>
      </c>
      <c r="CK136">
        <v>1</v>
      </c>
      <c r="CL136">
        <v>1</v>
      </c>
      <c r="CM136">
        <v>1</v>
      </c>
      <c r="CN136">
        <v>1</v>
      </c>
      <c r="CO136">
        <v>1</v>
      </c>
      <c r="CP136">
        <v>1</v>
      </c>
      <c r="CQ136">
        <v>1</v>
      </c>
      <c r="CR136">
        <v>2</v>
      </c>
      <c r="CS136">
        <v>1</v>
      </c>
      <c r="CT136">
        <v>1</v>
      </c>
      <c r="CU136">
        <v>1</v>
      </c>
      <c r="CV136">
        <v>1</v>
      </c>
      <c r="CW136">
        <v>1</v>
      </c>
      <c r="CX136">
        <v>1</v>
      </c>
      <c r="CY136">
        <v>1</v>
      </c>
    </row>
    <row r="137" spans="1:103" x14ac:dyDescent="0.3">
      <c r="A137" s="151">
        <v>619</v>
      </c>
      <c r="B137" t="s">
        <v>948</v>
      </c>
      <c r="D137">
        <v>0</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25.9</v>
      </c>
      <c r="AS137">
        <v>0</v>
      </c>
      <c r="AT137">
        <v>3.6</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25.2</v>
      </c>
      <c r="CP137">
        <v>0</v>
      </c>
      <c r="CQ137">
        <v>0</v>
      </c>
      <c r="CR137">
        <v>0</v>
      </c>
      <c r="CS137">
        <v>0</v>
      </c>
      <c r="CT137">
        <v>67.8</v>
      </c>
      <c r="CU137">
        <v>0</v>
      </c>
      <c r="CV137">
        <v>0</v>
      </c>
      <c r="CW137">
        <v>0</v>
      </c>
      <c r="CX137">
        <v>0</v>
      </c>
      <c r="CY137">
        <v>0</v>
      </c>
    </row>
    <row r="138" spans="1:103" x14ac:dyDescent="0.3">
      <c r="A138" s="151">
        <v>620</v>
      </c>
      <c r="B138" t="s">
        <v>949</v>
      </c>
      <c r="D138">
        <v>1</v>
      </c>
      <c r="E138">
        <v>2</v>
      </c>
      <c r="F138">
        <v>2</v>
      </c>
      <c r="G138">
        <v>2</v>
      </c>
      <c r="H138">
        <v>1</v>
      </c>
      <c r="I138">
        <v>2</v>
      </c>
      <c r="J138">
        <v>1</v>
      </c>
      <c r="K138">
        <v>2</v>
      </c>
      <c r="L138">
        <v>2</v>
      </c>
      <c r="M138">
        <v>2</v>
      </c>
      <c r="N138">
        <v>1</v>
      </c>
      <c r="O138">
        <v>2</v>
      </c>
      <c r="P138">
        <v>2</v>
      </c>
      <c r="Q138">
        <v>1</v>
      </c>
      <c r="R138">
        <v>2</v>
      </c>
      <c r="S138">
        <v>2</v>
      </c>
      <c r="T138">
        <v>2</v>
      </c>
      <c r="U138">
        <v>1</v>
      </c>
      <c r="V138">
        <v>2</v>
      </c>
      <c r="W138">
        <v>2</v>
      </c>
      <c r="X138">
        <v>2</v>
      </c>
      <c r="Y138">
        <v>2</v>
      </c>
      <c r="Z138">
        <v>1</v>
      </c>
      <c r="AA138">
        <v>1</v>
      </c>
      <c r="AB138">
        <v>1</v>
      </c>
      <c r="AC138">
        <v>1</v>
      </c>
      <c r="AD138">
        <v>2</v>
      </c>
      <c r="AE138">
        <v>1</v>
      </c>
      <c r="AF138">
        <v>2</v>
      </c>
      <c r="AG138">
        <v>2</v>
      </c>
      <c r="AH138">
        <v>2</v>
      </c>
      <c r="AI138">
        <v>1</v>
      </c>
      <c r="AJ138">
        <v>1</v>
      </c>
      <c r="AK138">
        <v>1</v>
      </c>
      <c r="AL138">
        <v>1</v>
      </c>
      <c r="AM138">
        <v>1</v>
      </c>
      <c r="AN138">
        <v>2</v>
      </c>
      <c r="AO138">
        <v>2</v>
      </c>
      <c r="AP138">
        <v>1</v>
      </c>
      <c r="AQ138">
        <v>2</v>
      </c>
      <c r="AR138">
        <v>1</v>
      </c>
      <c r="AS138">
        <v>2</v>
      </c>
      <c r="AT138">
        <v>2</v>
      </c>
      <c r="AU138">
        <v>1</v>
      </c>
      <c r="AV138">
        <v>1</v>
      </c>
      <c r="AW138">
        <v>2</v>
      </c>
      <c r="AX138">
        <v>2</v>
      </c>
      <c r="AY138">
        <v>2</v>
      </c>
      <c r="AZ138">
        <v>1</v>
      </c>
      <c r="BA138">
        <v>2</v>
      </c>
      <c r="BB138">
        <v>1</v>
      </c>
      <c r="BC138">
        <v>2</v>
      </c>
      <c r="BD138">
        <v>1</v>
      </c>
      <c r="BE138">
        <v>2</v>
      </c>
      <c r="BF138">
        <v>2</v>
      </c>
      <c r="BG138">
        <v>1</v>
      </c>
      <c r="BH138">
        <v>2</v>
      </c>
      <c r="BI138">
        <v>2</v>
      </c>
      <c r="BJ138">
        <v>1</v>
      </c>
      <c r="BK138">
        <v>1</v>
      </c>
      <c r="BL138">
        <v>2</v>
      </c>
      <c r="BM138">
        <v>1</v>
      </c>
      <c r="BN138">
        <v>1</v>
      </c>
      <c r="BO138">
        <v>1</v>
      </c>
      <c r="BP138">
        <v>1</v>
      </c>
      <c r="BQ138">
        <v>2</v>
      </c>
      <c r="BR138">
        <v>1</v>
      </c>
      <c r="BS138">
        <v>1</v>
      </c>
      <c r="BT138">
        <v>2</v>
      </c>
      <c r="BU138">
        <v>2</v>
      </c>
      <c r="BV138">
        <v>1</v>
      </c>
      <c r="BW138">
        <v>2</v>
      </c>
      <c r="BX138">
        <v>1</v>
      </c>
      <c r="BY138">
        <v>1</v>
      </c>
      <c r="BZ138">
        <v>2</v>
      </c>
      <c r="CA138">
        <v>1</v>
      </c>
      <c r="CB138">
        <v>2</v>
      </c>
      <c r="CC138">
        <v>2</v>
      </c>
      <c r="CD138">
        <v>1</v>
      </c>
      <c r="CE138">
        <v>2</v>
      </c>
      <c r="CF138">
        <v>2</v>
      </c>
      <c r="CG138">
        <v>1</v>
      </c>
      <c r="CH138">
        <v>2</v>
      </c>
      <c r="CI138">
        <v>0</v>
      </c>
      <c r="CJ138">
        <v>1</v>
      </c>
      <c r="CK138">
        <v>1</v>
      </c>
      <c r="CL138">
        <v>1</v>
      </c>
      <c r="CM138">
        <v>1</v>
      </c>
      <c r="CN138">
        <v>2</v>
      </c>
      <c r="CO138">
        <v>1</v>
      </c>
      <c r="CP138">
        <v>2</v>
      </c>
      <c r="CQ138">
        <v>1</v>
      </c>
      <c r="CR138">
        <v>2</v>
      </c>
      <c r="CS138">
        <v>2</v>
      </c>
      <c r="CT138">
        <v>2</v>
      </c>
      <c r="CU138">
        <v>2</v>
      </c>
      <c r="CV138">
        <v>2</v>
      </c>
      <c r="CW138">
        <v>1</v>
      </c>
      <c r="CX138">
        <v>2</v>
      </c>
      <c r="CY138">
        <v>1</v>
      </c>
    </row>
    <row r="139" spans="1:103" x14ac:dyDescent="0.3">
      <c r="A139" s="151">
        <v>621</v>
      </c>
      <c r="B139" t="s">
        <v>950</v>
      </c>
      <c r="D139">
        <v>0</v>
      </c>
      <c r="E139">
        <v>0</v>
      </c>
      <c r="F139">
        <v>0</v>
      </c>
      <c r="G139">
        <v>0</v>
      </c>
      <c r="H139">
        <v>0</v>
      </c>
      <c r="I139">
        <v>0</v>
      </c>
      <c r="J139">
        <v>0</v>
      </c>
      <c r="K139">
        <v>0</v>
      </c>
      <c r="L139">
        <v>26680105</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725819</v>
      </c>
      <c r="AZ139">
        <v>0</v>
      </c>
      <c r="BA139">
        <v>0</v>
      </c>
      <c r="BB139">
        <v>0</v>
      </c>
      <c r="BC139">
        <v>0</v>
      </c>
      <c r="BD139">
        <v>0</v>
      </c>
      <c r="BE139">
        <v>0</v>
      </c>
      <c r="BF139">
        <v>0</v>
      </c>
      <c r="BG139">
        <v>0</v>
      </c>
      <c r="BH139">
        <v>0</v>
      </c>
      <c r="BI139">
        <v>0</v>
      </c>
      <c r="BJ139">
        <v>0</v>
      </c>
      <c r="BK139">
        <v>0</v>
      </c>
      <c r="BL139">
        <v>0</v>
      </c>
      <c r="BM139">
        <v>0</v>
      </c>
      <c r="BN139">
        <v>0</v>
      </c>
      <c r="BO139">
        <v>0</v>
      </c>
      <c r="BP139">
        <v>0</v>
      </c>
      <c r="BQ139">
        <v>19825186</v>
      </c>
      <c r="BR139">
        <v>0</v>
      </c>
      <c r="BS139">
        <v>0</v>
      </c>
      <c r="BT139">
        <v>0</v>
      </c>
      <c r="BU139">
        <v>0</v>
      </c>
      <c r="BV139">
        <v>0</v>
      </c>
      <c r="BW139">
        <v>0</v>
      </c>
      <c r="BX139">
        <v>0</v>
      </c>
      <c r="BY139">
        <v>0</v>
      </c>
      <c r="BZ139">
        <v>0</v>
      </c>
      <c r="CA139">
        <v>0</v>
      </c>
      <c r="CB139">
        <v>0</v>
      </c>
      <c r="CC139">
        <v>0</v>
      </c>
      <c r="CD139">
        <v>0</v>
      </c>
      <c r="CE139">
        <v>0</v>
      </c>
      <c r="CF139">
        <v>32129165</v>
      </c>
      <c r="CG139">
        <v>0</v>
      </c>
      <c r="CH139">
        <v>0</v>
      </c>
      <c r="CI139">
        <v>0</v>
      </c>
      <c r="CJ139">
        <v>0</v>
      </c>
      <c r="CK139">
        <v>0</v>
      </c>
      <c r="CL139">
        <v>0</v>
      </c>
      <c r="CM139">
        <v>0</v>
      </c>
      <c r="CN139">
        <v>0</v>
      </c>
      <c r="CO139">
        <v>0</v>
      </c>
      <c r="CP139">
        <v>0</v>
      </c>
      <c r="CQ139">
        <v>0</v>
      </c>
      <c r="CR139">
        <v>0</v>
      </c>
      <c r="CS139">
        <v>9514836</v>
      </c>
      <c r="CT139">
        <v>0</v>
      </c>
      <c r="CU139">
        <v>0</v>
      </c>
      <c r="CV139">
        <v>0</v>
      </c>
      <c r="CW139">
        <v>0</v>
      </c>
      <c r="CX139">
        <v>0</v>
      </c>
      <c r="CY139">
        <v>0</v>
      </c>
    </row>
    <row r="140" spans="1:103" x14ac:dyDescent="0.3">
      <c r="A140" s="151">
        <v>622</v>
      </c>
      <c r="B140" t="s">
        <v>951</v>
      </c>
      <c r="D140">
        <v>17014190</v>
      </c>
      <c r="E140">
        <v>5049748</v>
      </c>
      <c r="F140">
        <v>2004224</v>
      </c>
      <c r="G140">
        <v>3516335</v>
      </c>
      <c r="H140">
        <v>3983596</v>
      </c>
      <c r="I140">
        <v>3285573</v>
      </c>
      <c r="J140">
        <v>7162662</v>
      </c>
      <c r="K140">
        <v>3460078</v>
      </c>
      <c r="L140">
        <v>6210117</v>
      </c>
      <c r="M140">
        <v>24366924</v>
      </c>
      <c r="N140">
        <v>36286853</v>
      </c>
      <c r="O140">
        <v>9473568</v>
      </c>
      <c r="P140">
        <v>21710284</v>
      </c>
      <c r="Q140">
        <v>9262195</v>
      </c>
      <c r="R140">
        <v>1397686</v>
      </c>
      <c r="S140">
        <v>8212156</v>
      </c>
      <c r="T140">
        <v>3792158</v>
      </c>
      <c r="U140">
        <v>20747361</v>
      </c>
      <c r="V140">
        <v>10090211</v>
      </c>
      <c r="W140">
        <v>4849298</v>
      </c>
      <c r="X140">
        <v>2149236</v>
      </c>
      <c r="Y140">
        <v>2282778</v>
      </c>
      <c r="Z140">
        <v>15333035</v>
      </c>
      <c r="AA140">
        <v>7193249</v>
      </c>
      <c r="AB140">
        <v>10119705</v>
      </c>
      <c r="AC140">
        <v>36211480</v>
      </c>
      <c r="AD140">
        <v>8380927</v>
      </c>
      <c r="AE140">
        <v>14683070</v>
      </c>
      <c r="AF140">
        <v>14836007</v>
      </c>
      <c r="AG140">
        <v>6154406</v>
      </c>
      <c r="AH140">
        <v>8715738</v>
      </c>
      <c r="AI140">
        <v>41504024</v>
      </c>
      <c r="AJ140">
        <v>6023868</v>
      </c>
      <c r="AK140">
        <v>37388507</v>
      </c>
      <c r="AL140">
        <v>10504218</v>
      </c>
      <c r="AM140">
        <v>30641764</v>
      </c>
      <c r="AN140">
        <v>1190682</v>
      </c>
      <c r="AO140">
        <v>1609878</v>
      </c>
      <c r="AP140">
        <v>4884254</v>
      </c>
      <c r="AQ140">
        <v>2559420</v>
      </c>
      <c r="AR140">
        <v>43027641</v>
      </c>
      <c r="AS140">
        <v>8876963</v>
      </c>
      <c r="AT140">
        <v>17231846</v>
      </c>
      <c r="AU140">
        <v>9405568</v>
      </c>
      <c r="AV140">
        <v>16323540</v>
      </c>
      <c r="AW140">
        <v>2508625</v>
      </c>
      <c r="AX140">
        <v>6609651</v>
      </c>
      <c r="AY140">
        <v>1868770</v>
      </c>
      <c r="AZ140">
        <v>19764230</v>
      </c>
      <c r="BA140">
        <v>0</v>
      </c>
      <c r="BB140">
        <v>23911139</v>
      </c>
      <c r="BC140">
        <v>1777011</v>
      </c>
      <c r="BD140">
        <v>5888141</v>
      </c>
      <c r="BE140">
        <v>7925955</v>
      </c>
      <c r="BF140">
        <v>13732168</v>
      </c>
      <c r="BG140">
        <v>6679835</v>
      </c>
      <c r="BH140">
        <v>3319709</v>
      </c>
      <c r="BI140">
        <v>2614585</v>
      </c>
      <c r="BJ140">
        <v>5444093</v>
      </c>
      <c r="BK140">
        <v>118433260</v>
      </c>
      <c r="BL140">
        <v>390260</v>
      </c>
      <c r="BM140">
        <v>2887950</v>
      </c>
      <c r="BN140">
        <v>12809117</v>
      </c>
      <c r="BO140">
        <v>12004041</v>
      </c>
      <c r="BP140">
        <v>39248949</v>
      </c>
      <c r="BQ140">
        <v>4756720</v>
      </c>
      <c r="BR140">
        <v>23175970</v>
      </c>
      <c r="BS140">
        <v>20811537</v>
      </c>
      <c r="BT140">
        <v>2610488</v>
      </c>
      <c r="BU140">
        <v>5194213</v>
      </c>
      <c r="BV140">
        <v>7464702</v>
      </c>
      <c r="BW140">
        <v>1598409</v>
      </c>
      <c r="BX140">
        <v>6538373</v>
      </c>
      <c r="BY140">
        <v>19270205</v>
      </c>
      <c r="BZ140">
        <v>3227131</v>
      </c>
      <c r="CA140">
        <v>14853068</v>
      </c>
      <c r="CB140">
        <v>6712060</v>
      </c>
      <c r="CC140">
        <v>16731813</v>
      </c>
      <c r="CD140">
        <v>10942258</v>
      </c>
      <c r="CE140">
        <v>14540248</v>
      </c>
      <c r="CF140">
        <v>7346453</v>
      </c>
      <c r="CG140">
        <v>9255641</v>
      </c>
      <c r="CH140">
        <v>4845201</v>
      </c>
      <c r="CI140">
        <v>8008198</v>
      </c>
      <c r="CJ140">
        <v>4519676</v>
      </c>
      <c r="CK140">
        <v>9794725</v>
      </c>
      <c r="CL140">
        <v>2670569</v>
      </c>
      <c r="CM140">
        <v>5907804</v>
      </c>
      <c r="CN140">
        <v>775309</v>
      </c>
      <c r="CO140">
        <v>24104756</v>
      </c>
      <c r="CP140">
        <v>5494470</v>
      </c>
      <c r="CQ140">
        <v>96358671</v>
      </c>
      <c r="CR140">
        <v>4394873</v>
      </c>
      <c r="CS140">
        <v>2118922</v>
      </c>
      <c r="CT140">
        <v>4500013</v>
      </c>
      <c r="CU140">
        <v>16118448</v>
      </c>
      <c r="CV140">
        <v>8173923</v>
      </c>
      <c r="CW140">
        <v>13036875</v>
      </c>
      <c r="CX140">
        <v>4353636</v>
      </c>
      <c r="CY140">
        <v>2349958</v>
      </c>
    </row>
    <row r="141" spans="1:103" x14ac:dyDescent="0.3">
      <c r="A141" s="151">
        <v>626</v>
      </c>
      <c r="B141" t="s">
        <v>952</v>
      </c>
      <c r="D141">
        <v>16161759</v>
      </c>
      <c r="E141">
        <v>5175266</v>
      </c>
      <c r="F141">
        <v>2139336</v>
      </c>
      <c r="G141">
        <v>2629588</v>
      </c>
      <c r="H141">
        <v>2643313</v>
      </c>
      <c r="I141">
        <v>2245033</v>
      </c>
      <c r="J141">
        <v>5637957</v>
      </c>
      <c r="K141">
        <v>1617868</v>
      </c>
      <c r="L141">
        <v>5953718</v>
      </c>
      <c r="M141">
        <v>24331865</v>
      </c>
      <c r="N141">
        <v>77170771</v>
      </c>
      <c r="O141">
        <v>15542784</v>
      </c>
      <c r="P141">
        <v>61121393</v>
      </c>
      <c r="Q141">
        <v>10195658</v>
      </c>
      <c r="R141">
        <v>1324005</v>
      </c>
      <c r="S141">
        <v>12143589</v>
      </c>
      <c r="T141">
        <v>3528126</v>
      </c>
      <c r="U141">
        <v>32498718</v>
      </c>
      <c r="V141">
        <v>25890975</v>
      </c>
      <c r="W141">
        <v>6043807</v>
      </c>
      <c r="X141">
        <v>2724076</v>
      </c>
      <c r="Y141">
        <v>2497796</v>
      </c>
      <c r="Z141">
        <v>11543389</v>
      </c>
      <c r="AA141">
        <v>5774420</v>
      </c>
      <c r="AB141">
        <v>15667477</v>
      </c>
      <c r="AC141">
        <v>42625782</v>
      </c>
      <c r="AD141">
        <v>10012924</v>
      </c>
      <c r="AE141">
        <v>28585280</v>
      </c>
      <c r="AF141">
        <v>22239489</v>
      </c>
      <c r="AG141">
        <v>12490948</v>
      </c>
      <c r="AH141">
        <v>6286645</v>
      </c>
      <c r="AI141">
        <v>79053974</v>
      </c>
      <c r="AJ141">
        <v>7677586</v>
      </c>
      <c r="AK141">
        <v>67305148</v>
      </c>
      <c r="AL141">
        <v>11799294</v>
      </c>
      <c r="AM141">
        <v>47873310</v>
      </c>
      <c r="AN141">
        <v>1726056</v>
      </c>
      <c r="AO141">
        <v>1918800</v>
      </c>
      <c r="AP141">
        <v>13848921</v>
      </c>
      <c r="AQ141">
        <v>1884875</v>
      </c>
      <c r="AR141">
        <v>172748929</v>
      </c>
      <c r="AS141">
        <v>9182420</v>
      </c>
      <c r="AT141">
        <v>27512799</v>
      </c>
      <c r="AU141">
        <v>11973084</v>
      </c>
      <c r="AV141">
        <v>29265304</v>
      </c>
      <c r="AW141">
        <v>4055886</v>
      </c>
      <c r="AX141">
        <v>6618810</v>
      </c>
      <c r="AY141">
        <v>1901298</v>
      </c>
      <c r="AZ141">
        <v>36832942</v>
      </c>
      <c r="BA141">
        <v>10419673</v>
      </c>
      <c r="BB141">
        <v>40269966</v>
      </c>
      <c r="BC141">
        <v>2381637</v>
      </c>
      <c r="BD141">
        <v>12418340</v>
      </c>
      <c r="BE141">
        <v>11485719</v>
      </c>
      <c r="BF141">
        <v>20591888</v>
      </c>
      <c r="BG141">
        <v>5946450</v>
      </c>
      <c r="BH141">
        <v>3395722</v>
      </c>
      <c r="BI141">
        <v>913249</v>
      </c>
      <c r="BJ141">
        <v>5890963</v>
      </c>
      <c r="BK141">
        <v>431727522</v>
      </c>
      <c r="BL141">
        <v>1056825</v>
      </c>
      <c r="BM141">
        <v>9474522</v>
      </c>
      <c r="BN141">
        <v>36941274</v>
      </c>
      <c r="BO141">
        <v>9054825</v>
      </c>
      <c r="BP141">
        <v>82496940</v>
      </c>
      <c r="BQ141">
        <v>2568482</v>
      </c>
      <c r="BR141">
        <v>14191194</v>
      </c>
      <c r="BS141">
        <v>47697731</v>
      </c>
      <c r="BT141">
        <v>1635729</v>
      </c>
      <c r="BU141">
        <v>7742644</v>
      </c>
      <c r="BV141">
        <v>68312481</v>
      </c>
      <c r="BW141">
        <v>12482440</v>
      </c>
      <c r="BX141">
        <v>5613793</v>
      </c>
      <c r="BY141">
        <v>26432506</v>
      </c>
      <c r="BZ141">
        <v>4888074</v>
      </c>
      <c r="CA141">
        <v>24260655</v>
      </c>
      <c r="CB141">
        <v>5367580</v>
      </c>
      <c r="CC141">
        <v>6000739</v>
      </c>
      <c r="CD141">
        <v>5904801</v>
      </c>
      <c r="CE141">
        <v>26764847</v>
      </c>
      <c r="CF141">
        <v>13161511</v>
      </c>
      <c r="CG141">
        <v>8637357</v>
      </c>
      <c r="CH141">
        <v>6065403</v>
      </c>
      <c r="CI141">
        <v>10285280</v>
      </c>
      <c r="CJ141">
        <v>9319607</v>
      </c>
      <c r="CK141">
        <v>13094147</v>
      </c>
      <c r="CL141">
        <v>3240068</v>
      </c>
      <c r="CM141">
        <v>5504009</v>
      </c>
      <c r="CN141">
        <v>463717</v>
      </c>
      <c r="CO141">
        <v>61409938</v>
      </c>
      <c r="CP141">
        <v>3670990</v>
      </c>
      <c r="CQ141">
        <v>303832401</v>
      </c>
      <c r="CR141">
        <v>2565127</v>
      </c>
      <c r="CS141">
        <v>1083769</v>
      </c>
      <c r="CT141">
        <v>9217532</v>
      </c>
      <c r="CU141">
        <v>8182597</v>
      </c>
      <c r="CV141">
        <v>9281959</v>
      </c>
      <c r="CW141">
        <v>11243755</v>
      </c>
      <c r="CX141">
        <v>37137003</v>
      </c>
      <c r="CY141">
        <v>3375752</v>
      </c>
    </row>
    <row r="142" spans="1:103" x14ac:dyDescent="0.3">
      <c r="A142" s="151">
        <v>627</v>
      </c>
      <c r="B142" t="s">
        <v>953</v>
      </c>
      <c r="D142">
        <v>0</v>
      </c>
      <c r="E142">
        <v>0</v>
      </c>
      <c r="F142">
        <v>0</v>
      </c>
      <c r="G142">
        <v>0</v>
      </c>
      <c r="H142">
        <v>0</v>
      </c>
      <c r="I142">
        <v>0</v>
      </c>
      <c r="J142">
        <v>0</v>
      </c>
      <c r="K142">
        <v>0</v>
      </c>
      <c r="L142">
        <v>1011580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1935000</v>
      </c>
      <c r="AI142">
        <v>0</v>
      </c>
      <c r="AJ142">
        <v>0</v>
      </c>
      <c r="AK142">
        <v>0</v>
      </c>
      <c r="AL142">
        <v>0</v>
      </c>
      <c r="AM142">
        <v>0</v>
      </c>
      <c r="AN142">
        <v>0</v>
      </c>
      <c r="AO142">
        <v>0</v>
      </c>
      <c r="AP142">
        <v>0</v>
      </c>
      <c r="AQ142">
        <v>0</v>
      </c>
      <c r="AR142">
        <v>0</v>
      </c>
      <c r="AS142">
        <v>0</v>
      </c>
      <c r="AT142">
        <v>0</v>
      </c>
      <c r="AU142">
        <v>0</v>
      </c>
      <c r="AV142">
        <v>0</v>
      </c>
      <c r="AW142">
        <v>0</v>
      </c>
      <c r="AX142">
        <v>0</v>
      </c>
      <c r="AY142">
        <v>0</v>
      </c>
      <c r="AZ142">
        <v>8520000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row>
    <row r="143" spans="1:103" x14ac:dyDescent="0.3">
      <c r="A143" s="151">
        <v>628</v>
      </c>
      <c r="B143" t="s">
        <v>954</v>
      </c>
      <c r="D143">
        <v>1777590</v>
      </c>
      <c r="E143">
        <v>720000</v>
      </c>
      <c r="F143">
        <v>129000</v>
      </c>
      <c r="G143">
        <v>0</v>
      </c>
      <c r="H143">
        <v>0</v>
      </c>
      <c r="I143">
        <v>0</v>
      </c>
      <c r="J143">
        <v>387063</v>
      </c>
      <c r="K143">
        <v>0</v>
      </c>
      <c r="L143">
        <v>773130</v>
      </c>
      <c r="M143">
        <v>275000</v>
      </c>
      <c r="N143">
        <v>7615591</v>
      </c>
      <c r="O143">
        <v>0</v>
      </c>
      <c r="P143">
        <v>2862765</v>
      </c>
      <c r="Q143">
        <v>1334483</v>
      </c>
      <c r="R143">
        <v>175000</v>
      </c>
      <c r="S143">
        <v>1076651</v>
      </c>
      <c r="T143">
        <v>209963</v>
      </c>
      <c r="U143">
        <v>3120583</v>
      </c>
      <c r="V143">
        <v>0</v>
      </c>
      <c r="W143">
        <v>412000</v>
      </c>
      <c r="X143">
        <v>290000</v>
      </c>
      <c r="Y143">
        <v>0</v>
      </c>
      <c r="Z143">
        <v>430108</v>
      </c>
      <c r="AA143">
        <v>0</v>
      </c>
      <c r="AB143">
        <v>1715412</v>
      </c>
      <c r="AC143">
        <v>6608964</v>
      </c>
      <c r="AD143">
        <v>630000</v>
      </c>
      <c r="AE143">
        <v>1230944</v>
      </c>
      <c r="AF143">
        <v>1600000</v>
      </c>
      <c r="AG143">
        <v>705000</v>
      </c>
      <c r="AH143">
        <v>750000</v>
      </c>
      <c r="AI143">
        <v>4675052</v>
      </c>
      <c r="AJ143">
        <v>0</v>
      </c>
      <c r="AK143">
        <v>6600692</v>
      </c>
      <c r="AL143">
        <v>451304</v>
      </c>
      <c r="AM143">
        <v>1838523</v>
      </c>
      <c r="AN143">
        <v>138593</v>
      </c>
      <c r="AO143">
        <v>359000</v>
      </c>
      <c r="AP143">
        <v>332025</v>
      </c>
      <c r="AQ143">
        <v>0</v>
      </c>
      <c r="AR143">
        <v>4080057</v>
      </c>
      <c r="AS143">
        <v>762306</v>
      </c>
      <c r="AT143">
        <v>1924170</v>
      </c>
      <c r="AU143">
        <v>1857441</v>
      </c>
      <c r="AV143">
        <v>316668</v>
      </c>
      <c r="AW143">
        <v>0</v>
      </c>
      <c r="AX143">
        <v>616262</v>
      </c>
      <c r="AY143">
        <v>0</v>
      </c>
      <c r="AZ143">
        <v>2610834</v>
      </c>
      <c r="BA143">
        <v>447040</v>
      </c>
      <c r="BB143">
        <v>1760244</v>
      </c>
      <c r="BC143">
        <v>229673</v>
      </c>
      <c r="BD143">
        <v>1700000</v>
      </c>
      <c r="BE143">
        <v>845277</v>
      </c>
      <c r="BF143">
        <v>1110759</v>
      </c>
      <c r="BG143">
        <v>114509</v>
      </c>
      <c r="BH143">
        <v>862680</v>
      </c>
      <c r="BI143">
        <v>200000</v>
      </c>
      <c r="BJ143">
        <v>0</v>
      </c>
      <c r="BK143">
        <v>4864944</v>
      </c>
      <c r="BL143">
        <v>0</v>
      </c>
      <c r="BM143">
        <v>112290</v>
      </c>
      <c r="BN143">
        <v>900000</v>
      </c>
      <c r="BO143">
        <v>143929</v>
      </c>
      <c r="BP143">
        <v>5118841</v>
      </c>
      <c r="BQ143">
        <v>0</v>
      </c>
      <c r="BR143">
        <v>0</v>
      </c>
      <c r="BS143">
        <v>3155593</v>
      </c>
      <c r="BT143">
        <v>150000</v>
      </c>
      <c r="BU143">
        <v>515000</v>
      </c>
      <c r="BV143">
        <v>1352535</v>
      </c>
      <c r="BW143">
        <v>264861</v>
      </c>
      <c r="BX143">
        <v>1134676</v>
      </c>
      <c r="BY143">
        <v>1814733</v>
      </c>
      <c r="BZ143">
        <v>301000</v>
      </c>
      <c r="CA143">
        <v>2553688</v>
      </c>
      <c r="CB143">
        <v>0</v>
      </c>
      <c r="CC143">
        <v>499533</v>
      </c>
      <c r="CD143">
        <v>2161119</v>
      </c>
      <c r="CE143">
        <v>2074722</v>
      </c>
      <c r="CF143">
        <v>1209434</v>
      </c>
      <c r="CG143">
        <v>1717912</v>
      </c>
      <c r="CH143">
        <v>0</v>
      </c>
      <c r="CI143">
        <v>679639</v>
      </c>
      <c r="CJ143">
        <v>2128335</v>
      </c>
      <c r="CK143">
        <v>1957000</v>
      </c>
      <c r="CL143">
        <v>280000</v>
      </c>
      <c r="CM143">
        <v>2207638</v>
      </c>
      <c r="CN143">
        <v>0</v>
      </c>
      <c r="CO143">
        <v>5318172</v>
      </c>
      <c r="CP143">
        <v>0</v>
      </c>
      <c r="CQ143">
        <v>12108000</v>
      </c>
      <c r="CR143">
        <v>218946</v>
      </c>
      <c r="CS143">
        <v>0</v>
      </c>
      <c r="CT143">
        <v>164626</v>
      </c>
      <c r="CU143">
        <v>2213587</v>
      </c>
      <c r="CV143">
        <v>1579502</v>
      </c>
      <c r="CW143">
        <v>2272677</v>
      </c>
      <c r="CX143">
        <v>205880</v>
      </c>
      <c r="CY143">
        <v>335880</v>
      </c>
    </row>
    <row r="144" spans="1:103" x14ac:dyDescent="0.3">
      <c r="A144" s="151">
        <v>629</v>
      </c>
      <c r="B144" t="s">
        <v>955</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row>
    <row r="145" spans="1:103" x14ac:dyDescent="0.3">
      <c r="A145" s="151">
        <v>630</v>
      </c>
      <c r="B145" t="s">
        <v>956</v>
      </c>
      <c r="D145">
        <v>2262398</v>
      </c>
      <c r="E145">
        <v>89563</v>
      </c>
      <c r="F145">
        <v>183727</v>
      </c>
      <c r="G145">
        <v>0</v>
      </c>
      <c r="H145">
        <v>0</v>
      </c>
      <c r="I145">
        <v>0</v>
      </c>
      <c r="J145">
        <v>0</v>
      </c>
      <c r="K145">
        <v>0</v>
      </c>
      <c r="L145">
        <v>0</v>
      </c>
      <c r="M145">
        <v>0</v>
      </c>
      <c r="N145">
        <v>2026400</v>
      </c>
      <c r="O145">
        <v>71343</v>
      </c>
      <c r="P145">
        <v>2493332</v>
      </c>
      <c r="Q145">
        <v>0</v>
      </c>
      <c r="R145">
        <v>0</v>
      </c>
      <c r="S145">
        <v>0</v>
      </c>
      <c r="T145">
        <v>0</v>
      </c>
      <c r="U145">
        <v>0</v>
      </c>
      <c r="V145">
        <v>2320123</v>
      </c>
      <c r="W145">
        <v>0</v>
      </c>
      <c r="X145">
        <v>0</v>
      </c>
      <c r="Y145">
        <v>286470</v>
      </c>
      <c r="Z145">
        <v>0</v>
      </c>
      <c r="AA145">
        <v>0</v>
      </c>
      <c r="AB145">
        <v>0</v>
      </c>
      <c r="AC145">
        <v>0</v>
      </c>
      <c r="AD145">
        <v>0</v>
      </c>
      <c r="AE145">
        <v>0</v>
      </c>
      <c r="AF145">
        <v>4773355</v>
      </c>
      <c r="AG145">
        <v>0</v>
      </c>
      <c r="AH145">
        <v>0</v>
      </c>
      <c r="AI145">
        <v>0</v>
      </c>
      <c r="AJ145">
        <v>0</v>
      </c>
      <c r="AK145">
        <v>0</v>
      </c>
      <c r="AL145">
        <v>0</v>
      </c>
      <c r="AM145">
        <v>1367</v>
      </c>
      <c r="AN145">
        <v>0</v>
      </c>
      <c r="AO145">
        <v>28373</v>
      </c>
      <c r="AP145">
        <v>0</v>
      </c>
      <c r="AQ145">
        <v>0</v>
      </c>
      <c r="AR145">
        <v>3659716</v>
      </c>
      <c r="AS145">
        <v>93056</v>
      </c>
      <c r="AT145">
        <v>0</v>
      </c>
      <c r="AU145">
        <v>0</v>
      </c>
      <c r="AV145">
        <v>1847612</v>
      </c>
      <c r="AW145">
        <v>0</v>
      </c>
      <c r="AX145">
        <v>146603</v>
      </c>
      <c r="AY145">
        <v>0</v>
      </c>
      <c r="AZ145">
        <v>2642997</v>
      </c>
      <c r="BA145">
        <v>964886</v>
      </c>
      <c r="BB145">
        <v>0</v>
      </c>
      <c r="BC145">
        <v>0</v>
      </c>
      <c r="BD145">
        <v>4924</v>
      </c>
      <c r="BE145">
        <v>0</v>
      </c>
      <c r="BF145">
        <v>476252</v>
      </c>
      <c r="BG145">
        <v>195797</v>
      </c>
      <c r="BH145">
        <v>0</v>
      </c>
      <c r="BI145">
        <v>0</v>
      </c>
      <c r="BJ145">
        <v>0</v>
      </c>
      <c r="BK145">
        <v>0</v>
      </c>
      <c r="BL145">
        <v>0</v>
      </c>
      <c r="BM145">
        <v>0</v>
      </c>
      <c r="BN145">
        <v>11847522</v>
      </c>
      <c r="BO145">
        <v>1334783</v>
      </c>
      <c r="BP145">
        <v>0</v>
      </c>
      <c r="BQ145">
        <v>0</v>
      </c>
      <c r="BR145">
        <v>0</v>
      </c>
      <c r="BS145">
        <v>2881503</v>
      </c>
      <c r="BT145">
        <v>0</v>
      </c>
      <c r="BU145">
        <v>0</v>
      </c>
      <c r="BV145">
        <v>0</v>
      </c>
      <c r="BW145">
        <v>20013</v>
      </c>
      <c r="BX145">
        <v>0</v>
      </c>
      <c r="BY145">
        <v>3345404</v>
      </c>
      <c r="BZ145">
        <v>580</v>
      </c>
      <c r="CA145">
        <v>5939956</v>
      </c>
      <c r="CB145">
        <v>0</v>
      </c>
      <c r="CC145">
        <v>0</v>
      </c>
      <c r="CD145">
        <v>0</v>
      </c>
      <c r="CE145">
        <v>1419487</v>
      </c>
      <c r="CF145">
        <v>2034301</v>
      </c>
      <c r="CG145">
        <v>0</v>
      </c>
      <c r="CH145">
        <v>1590000</v>
      </c>
      <c r="CI145">
        <v>0</v>
      </c>
      <c r="CJ145">
        <v>52432</v>
      </c>
      <c r="CK145">
        <v>4615375</v>
      </c>
      <c r="CL145">
        <v>0</v>
      </c>
      <c r="CM145">
        <v>0</v>
      </c>
      <c r="CN145">
        <v>0</v>
      </c>
      <c r="CO145">
        <v>511416</v>
      </c>
      <c r="CP145">
        <v>0</v>
      </c>
      <c r="CQ145">
        <v>177838036</v>
      </c>
      <c r="CR145">
        <v>0</v>
      </c>
      <c r="CS145">
        <v>0</v>
      </c>
      <c r="CT145">
        <v>39486</v>
      </c>
      <c r="CU145">
        <v>0</v>
      </c>
      <c r="CV145">
        <v>591336</v>
      </c>
      <c r="CW145">
        <v>0</v>
      </c>
      <c r="CX145">
        <v>861280</v>
      </c>
      <c r="CY145">
        <v>496824</v>
      </c>
    </row>
    <row r="146" spans="1:103" x14ac:dyDescent="0.3">
      <c r="A146" s="151">
        <v>631</v>
      </c>
      <c r="B146" t="s">
        <v>957</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row>
    <row r="147" spans="1:103" x14ac:dyDescent="0.3">
      <c r="A147" s="151">
        <v>632</v>
      </c>
      <c r="B147" t="s">
        <v>958</v>
      </c>
      <c r="D147">
        <v>0</v>
      </c>
      <c r="E147">
        <v>0</v>
      </c>
      <c r="F147">
        <v>0</v>
      </c>
      <c r="G147">
        <v>0</v>
      </c>
      <c r="H147">
        <v>0</v>
      </c>
      <c r="I147">
        <v>0</v>
      </c>
      <c r="J147">
        <v>0</v>
      </c>
      <c r="K147">
        <v>0</v>
      </c>
      <c r="L147">
        <v>0</v>
      </c>
      <c r="M147">
        <v>239667</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37500</v>
      </c>
      <c r="BO147">
        <v>0</v>
      </c>
      <c r="BP147">
        <v>0</v>
      </c>
      <c r="BQ147">
        <v>0</v>
      </c>
      <c r="BR147">
        <v>0</v>
      </c>
      <c r="BS147">
        <v>0</v>
      </c>
      <c r="BT147">
        <v>0</v>
      </c>
      <c r="BU147">
        <v>0</v>
      </c>
      <c r="BV147">
        <v>0</v>
      </c>
      <c r="BW147">
        <v>0</v>
      </c>
      <c r="BX147">
        <v>0</v>
      </c>
      <c r="BY147">
        <v>0</v>
      </c>
      <c r="BZ147">
        <v>0</v>
      </c>
      <c r="CA147">
        <v>54265</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0</v>
      </c>
      <c r="CV147">
        <v>0</v>
      </c>
      <c r="CW147">
        <v>0</v>
      </c>
      <c r="CX147">
        <v>0</v>
      </c>
      <c r="CY147">
        <v>57631</v>
      </c>
    </row>
    <row r="148" spans="1:103" x14ac:dyDescent="0.3">
      <c r="A148" s="151">
        <v>633</v>
      </c>
      <c r="B148" t="s">
        <v>358</v>
      </c>
      <c r="D148">
        <v>0</v>
      </c>
      <c r="E148">
        <v>3974253</v>
      </c>
      <c r="F148">
        <v>0</v>
      </c>
      <c r="G148">
        <v>635528</v>
      </c>
      <c r="H148">
        <v>0</v>
      </c>
      <c r="I148">
        <v>0</v>
      </c>
      <c r="J148">
        <v>2493442</v>
      </c>
      <c r="K148">
        <v>721607</v>
      </c>
      <c r="L148">
        <v>683585</v>
      </c>
      <c r="M148">
        <v>29058453</v>
      </c>
      <c r="N148">
        <v>0</v>
      </c>
      <c r="O148">
        <v>239503</v>
      </c>
      <c r="P148">
        <v>0</v>
      </c>
      <c r="Q148">
        <v>323317</v>
      </c>
      <c r="R148">
        <v>402849</v>
      </c>
      <c r="S148">
        <v>421421</v>
      </c>
      <c r="T148">
        <v>0</v>
      </c>
      <c r="U148">
        <v>0</v>
      </c>
      <c r="V148">
        <v>1839038</v>
      </c>
      <c r="W148">
        <v>0</v>
      </c>
      <c r="X148">
        <v>82935</v>
      </c>
      <c r="Y148">
        <v>265789</v>
      </c>
      <c r="Z148">
        <v>0</v>
      </c>
      <c r="AA148">
        <v>1034238</v>
      </c>
      <c r="AB148">
        <v>1447317</v>
      </c>
      <c r="AC148">
        <v>307622</v>
      </c>
      <c r="AD148">
        <v>3222882</v>
      </c>
      <c r="AE148">
        <v>4362595</v>
      </c>
      <c r="AF148">
        <v>683071</v>
      </c>
      <c r="AG148">
        <v>1441392</v>
      </c>
      <c r="AH148">
        <v>1507193</v>
      </c>
      <c r="AI148">
        <v>2459465</v>
      </c>
      <c r="AJ148">
        <v>1466646</v>
      </c>
      <c r="AK148">
        <v>0</v>
      </c>
      <c r="AL148">
        <v>3099045</v>
      </c>
      <c r="AM148">
        <v>0</v>
      </c>
      <c r="AN148">
        <v>55006</v>
      </c>
      <c r="AO148">
        <v>0</v>
      </c>
      <c r="AP148">
        <v>0</v>
      </c>
      <c r="AQ148">
        <v>1059024</v>
      </c>
      <c r="AR148">
        <v>0</v>
      </c>
      <c r="AS148">
        <v>1828347</v>
      </c>
      <c r="AT148">
        <v>7839609</v>
      </c>
      <c r="AU148">
        <v>0</v>
      </c>
      <c r="AV148">
        <v>2062252</v>
      </c>
      <c r="AW148">
        <v>1941242</v>
      </c>
      <c r="AX148">
        <v>2587958</v>
      </c>
      <c r="AY148">
        <v>219594</v>
      </c>
      <c r="AZ148">
        <v>0</v>
      </c>
      <c r="BA148">
        <v>0</v>
      </c>
      <c r="BB148">
        <v>14692591</v>
      </c>
      <c r="BC148">
        <v>9014139</v>
      </c>
      <c r="BD148">
        <v>0</v>
      </c>
      <c r="BE148">
        <v>0</v>
      </c>
      <c r="BF148">
        <v>3899756</v>
      </c>
      <c r="BG148">
        <v>0</v>
      </c>
      <c r="BH148">
        <v>0</v>
      </c>
      <c r="BI148">
        <v>2037263</v>
      </c>
      <c r="BJ148">
        <v>142343</v>
      </c>
      <c r="BK148">
        <v>0</v>
      </c>
      <c r="BL148">
        <v>0</v>
      </c>
      <c r="BM148">
        <v>1082691</v>
      </c>
      <c r="BN148">
        <v>4440803</v>
      </c>
      <c r="BO148">
        <v>3966848</v>
      </c>
      <c r="BP148">
        <v>0</v>
      </c>
      <c r="BQ148">
        <v>1082956</v>
      </c>
      <c r="BR148">
        <v>0</v>
      </c>
      <c r="BS148">
        <v>158358</v>
      </c>
      <c r="BT148">
        <v>528626</v>
      </c>
      <c r="BU148">
        <v>1123666</v>
      </c>
      <c r="BV148">
        <v>4666780</v>
      </c>
      <c r="BW148">
        <v>501423</v>
      </c>
      <c r="BX148">
        <v>0</v>
      </c>
      <c r="BY148">
        <v>0</v>
      </c>
      <c r="BZ148">
        <v>291215</v>
      </c>
      <c r="CA148">
        <v>0</v>
      </c>
      <c r="CB148">
        <v>1087204</v>
      </c>
      <c r="CC148">
        <v>2710280</v>
      </c>
      <c r="CD148">
        <v>3372687</v>
      </c>
      <c r="CE148">
        <v>7283</v>
      </c>
      <c r="CF148">
        <v>0</v>
      </c>
      <c r="CG148">
        <v>832455</v>
      </c>
      <c r="CH148">
        <v>196989</v>
      </c>
      <c r="CI148">
        <v>1398236</v>
      </c>
      <c r="CJ148">
        <v>8447</v>
      </c>
      <c r="CK148">
        <v>569227</v>
      </c>
      <c r="CL148">
        <v>0</v>
      </c>
      <c r="CM148">
        <v>0</v>
      </c>
      <c r="CN148">
        <v>116389</v>
      </c>
      <c r="CO148">
        <v>12331916</v>
      </c>
      <c r="CP148">
        <v>352179</v>
      </c>
      <c r="CQ148">
        <v>0</v>
      </c>
      <c r="CR148">
        <v>1019484</v>
      </c>
      <c r="CS148">
        <v>432074</v>
      </c>
      <c r="CT148">
        <v>0</v>
      </c>
      <c r="CU148">
        <v>619389</v>
      </c>
      <c r="CV148">
        <v>0</v>
      </c>
      <c r="CW148">
        <v>579063</v>
      </c>
      <c r="CX148">
        <v>17763</v>
      </c>
      <c r="CY148">
        <v>0</v>
      </c>
    </row>
    <row r="149" spans="1:103" x14ac:dyDescent="0.3">
      <c r="A149" s="151">
        <v>634</v>
      </c>
      <c r="B149" t="s">
        <v>359</v>
      </c>
      <c r="D149">
        <v>0</v>
      </c>
      <c r="E149">
        <v>0</v>
      </c>
      <c r="F149">
        <v>0</v>
      </c>
      <c r="G149">
        <v>0</v>
      </c>
      <c r="H149">
        <v>0</v>
      </c>
      <c r="I149">
        <v>0</v>
      </c>
      <c r="J149">
        <v>0</v>
      </c>
      <c r="K149">
        <v>0</v>
      </c>
      <c r="L149">
        <v>538000</v>
      </c>
      <c r="M149">
        <v>0</v>
      </c>
      <c r="N149">
        <v>0</v>
      </c>
      <c r="O149">
        <v>0</v>
      </c>
      <c r="P149">
        <v>0</v>
      </c>
      <c r="Q149">
        <v>0</v>
      </c>
      <c r="R149">
        <v>0</v>
      </c>
      <c r="S149">
        <v>0</v>
      </c>
      <c r="T149">
        <v>0</v>
      </c>
      <c r="U149">
        <v>0</v>
      </c>
      <c r="V149">
        <v>1091737</v>
      </c>
      <c r="W149">
        <v>0</v>
      </c>
      <c r="X149">
        <v>0</v>
      </c>
      <c r="Y149">
        <v>0</v>
      </c>
      <c r="Z149">
        <v>0</v>
      </c>
      <c r="AA149">
        <v>0</v>
      </c>
      <c r="AB149">
        <v>0</v>
      </c>
      <c r="AC149">
        <v>0</v>
      </c>
      <c r="AD149">
        <v>0</v>
      </c>
      <c r="AE149">
        <v>0</v>
      </c>
      <c r="AF149">
        <v>0</v>
      </c>
      <c r="AG149">
        <v>0</v>
      </c>
      <c r="AH149">
        <v>600000</v>
      </c>
      <c r="AI149">
        <v>1488033</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7665108</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198000</v>
      </c>
      <c r="CQ149">
        <v>0</v>
      </c>
      <c r="CR149">
        <v>0</v>
      </c>
      <c r="CS149">
        <v>0</v>
      </c>
      <c r="CT149">
        <v>0</v>
      </c>
      <c r="CU149">
        <v>90000</v>
      </c>
      <c r="CV149">
        <v>0</v>
      </c>
      <c r="CW149">
        <v>0</v>
      </c>
      <c r="CX149">
        <v>0</v>
      </c>
      <c r="CY149">
        <v>0</v>
      </c>
    </row>
    <row r="150" spans="1:103" x14ac:dyDescent="0.3">
      <c r="A150" s="151">
        <v>635</v>
      </c>
      <c r="B150" t="s">
        <v>360</v>
      </c>
      <c r="D150">
        <v>0</v>
      </c>
      <c r="E150">
        <v>0</v>
      </c>
      <c r="F150">
        <v>0</v>
      </c>
      <c r="G150">
        <v>0</v>
      </c>
      <c r="H150">
        <v>0</v>
      </c>
      <c r="I150">
        <v>0</v>
      </c>
      <c r="J150">
        <v>24009</v>
      </c>
      <c r="K150">
        <v>25696</v>
      </c>
      <c r="L150">
        <v>19978</v>
      </c>
      <c r="M150">
        <v>32000</v>
      </c>
      <c r="N150">
        <v>0</v>
      </c>
      <c r="O150">
        <v>0</v>
      </c>
      <c r="P150">
        <v>0</v>
      </c>
      <c r="Q150">
        <v>37527</v>
      </c>
      <c r="R150">
        <v>38805</v>
      </c>
      <c r="S150">
        <v>6355</v>
      </c>
      <c r="T150">
        <v>0</v>
      </c>
      <c r="U150">
        <v>0</v>
      </c>
      <c r="V150">
        <v>66192</v>
      </c>
      <c r="W150">
        <v>0</v>
      </c>
      <c r="X150">
        <v>0</v>
      </c>
      <c r="Y150">
        <v>0</v>
      </c>
      <c r="Z150">
        <v>0</v>
      </c>
      <c r="AA150">
        <v>0</v>
      </c>
      <c r="AB150">
        <v>28486</v>
      </c>
      <c r="AC150">
        <v>0</v>
      </c>
      <c r="AD150">
        <v>43600</v>
      </c>
      <c r="AE150">
        <v>97947</v>
      </c>
      <c r="AF150">
        <v>500</v>
      </c>
      <c r="AG150">
        <v>69000</v>
      </c>
      <c r="AH150">
        <v>20000</v>
      </c>
      <c r="AI150">
        <v>48079</v>
      </c>
      <c r="AJ150">
        <v>0</v>
      </c>
      <c r="AK150">
        <v>0</v>
      </c>
      <c r="AL150">
        <v>43898</v>
      </c>
      <c r="AM150">
        <v>0</v>
      </c>
      <c r="AN150">
        <v>30037</v>
      </c>
      <c r="AO150">
        <v>0</v>
      </c>
      <c r="AP150">
        <v>0</v>
      </c>
      <c r="AQ150">
        <v>0</v>
      </c>
      <c r="AR150">
        <v>0</v>
      </c>
      <c r="AS150">
        <v>22711</v>
      </c>
      <c r="AT150">
        <v>439317</v>
      </c>
      <c r="AU150">
        <v>0</v>
      </c>
      <c r="AV150">
        <v>0</v>
      </c>
      <c r="AW150">
        <v>5909</v>
      </c>
      <c r="AX150">
        <v>35802</v>
      </c>
      <c r="AY150">
        <v>0</v>
      </c>
      <c r="AZ150">
        <v>0</v>
      </c>
      <c r="BA150">
        <v>0</v>
      </c>
      <c r="BB150">
        <v>150800</v>
      </c>
      <c r="BC150">
        <v>19066</v>
      </c>
      <c r="BD150">
        <v>0</v>
      </c>
      <c r="BE150">
        <v>0</v>
      </c>
      <c r="BF150">
        <v>78876</v>
      </c>
      <c r="BG150">
        <v>0</v>
      </c>
      <c r="BH150">
        <v>0</v>
      </c>
      <c r="BI150">
        <v>3000</v>
      </c>
      <c r="BJ150">
        <v>0</v>
      </c>
      <c r="BK150">
        <v>0</v>
      </c>
      <c r="BL150">
        <v>0</v>
      </c>
      <c r="BM150">
        <v>5986</v>
      </c>
      <c r="BN150">
        <v>60000</v>
      </c>
      <c r="BO150">
        <v>3130</v>
      </c>
      <c r="BP150">
        <v>0</v>
      </c>
      <c r="BQ150">
        <v>0</v>
      </c>
      <c r="BR150">
        <v>0</v>
      </c>
      <c r="BS150">
        <v>0</v>
      </c>
      <c r="BT150">
        <v>12000</v>
      </c>
      <c r="BU150">
        <v>20000</v>
      </c>
      <c r="BV150">
        <v>34590</v>
      </c>
      <c r="BW150">
        <v>19756</v>
      </c>
      <c r="BX150">
        <v>0</v>
      </c>
      <c r="BY150">
        <v>0</v>
      </c>
      <c r="BZ150">
        <v>0</v>
      </c>
      <c r="CA150">
        <v>0</v>
      </c>
      <c r="CB150">
        <v>0</v>
      </c>
      <c r="CC150">
        <v>27494</v>
      </c>
      <c r="CD150">
        <v>8448</v>
      </c>
      <c r="CE150">
        <v>0</v>
      </c>
      <c r="CF150">
        <v>0</v>
      </c>
      <c r="CG150">
        <v>75803</v>
      </c>
      <c r="CH150">
        <v>0</v>
      </c>
      <c r="CI150">
        <v>21295</v>
      </c>
      <c r="CJ150">
        <v>0</v>
      </c>
      <c r="CK150">
        <v>0</v>
      </c>
      <c r="CL150">
        <v>0</v>
      </c>
      <c r="CM150">
        <v>0</v>
      </c>
      <c r="CN150">
        <v>0</v>
      </c>
      <c r="CO150">
        <v>663959</v>
      </c>
      <c r="CP150">
        <v>0</v>
      </c>
      <c r="CQ150">
        <v>0</v>
      </c>
      <c r="CR150">
        <v>7105</v>
      </c>
      <c r="CS150">
        <v>0</v>
      </c>
      <c r="CT150">
        <v>0</v>
      </c>
      <c r="CU150">
        <v>0</v>
      </c>
      <c r="CV150">
        <v>0</v>
      </c>
      <c r="CW150">
        <v>19248</v>
      </c>
      <c r="CX150">
        <v>2615</v>
      </c>
      <c r="CY150">
        <v>0</v>
      </c>
    </row>
    <row r="151" spans="1:103" x14ac:dyDescent="0.3">
      <c r="A151" s="151">
        <v>636</v>
      </c>
      <c r="B151" t="s">
        <v>959</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2</v>
      </c>
      <c r="CQ151">
        <v>0</v>
      </c>
      <c r="CR151">
        <v>0</v>
      </c>
      <c r="CS151">
        <v>0</v>
      </c>
      <c r="CT151">
        <v>0</v>
      </c>
      <c r="CU151">
        <v>0</v>
      </c>
      <c r="CV151">
        <v>0</v>
      </c>
      <c r="CW151">
        <v>0</v>
      </c>
      <c r="CX151">
        <v>0</v>
      </c>
      <c r="CY151">
        <v>0</v>
      </c>
    </row>
    <row r="152" spans="1:103" x14ac:dyDescent="0.3">
      <c r="A152" s="151">
        <v>637</v>
      </c>
      <c r="B152" t="s">
        <v>960</v>
      </c>
      <c r="D152">
        <v>0</v>
      </c>
      <c r="E152">
        <v>0</v>
      </c>
      <c r="F152">
        <v>0</v>
      </c>
      <c r="G152">
        <v>0</v>
      </c>
      <c r="H152">
        <v>0</v>
      </c>
      <c r="I152">
        <v>0</v>
      </c>
      <c r="J152">
        <v>0</v>
      </c>
      <c r="K152">
        <v>0</v>
      </c>
      <c r="L152">
        <v>0</v>
      </c>
      <c r="M152">
        <v>0</v>
      </c>
      <c r="N152">
        <v>0</v>
      </c>
      <c r="O152">
        <v>110433</v>
      </c>
      <c r="P152">
        <v>0</v>
      </c>
      <c r="Q152">
        <v>99990</v>
      </c>
      <c r="R152">
        <v>0</v>
      </c>
      <c r="S152">
        <v>0</v>
      </c>
      <c r="T152">
        <v>0</v>
      </c>
      <c r="U152">
        <v>0</v>
      </c>
      <c r="V152">
        <v>445463</v>
      </c>
      <c r="W152">
        <v>0</v>
      </c>
      <c r="X152">
        <v>0</v>
      </c>
      <c r="Y152">
        <v>102759</v>
      </c>
      <c r="Z152">
        <v>0</v>
      </c>
      <c r="AA152">
        <v>0</v>
      </c>
      <c r="AB152">
        <v>0</v>
      </c>
      <c r="AC152">
        <v>0</v>
      </c>
      <c r="AD152">
        <v>0</v>
      </c>
      <c r="AE152">
        <v>2067425</v>
      </c>
      <c r="AF152">
        <v>0</v>
      </c>
      <c r="AG152">
        <v>213066</v>
      </c>
      <c r="AH152">
        <v>0</v>
      </c>
      <c r="AI152">
        <v>0</v>
      </c>
      <c r="AJ152">
        <v>0</v>
      </c>
      <c r="AK152">
        <v>0</v>
      </c>
      <c r="AL152">
        <v>0</v>
      </c>
      <c r="AM152">
        <v>0</v>
      </c>
      <c r="AN152">
        <v>0</v>
      </c>
      <c r="AO152">
        <v>0</v>
      </c>
      <c r="AP152">
        <v>0</v>
      </c>
      <c r="AQ152">
        <v>0</v>
      </c>
      <c r="AR152">
        <v>0</v>
      </c>
      <c r="AS152">
        <v>0</v>
      </c>
      <c r="AT152">
        <v>0</v>
      </c>
      <c r="AU152">
        <v>0</v>
      </c>
      <c r="AV152">
        <v>0</v>
      </c>
      <c r="AW152">
        <v>109350</v>
      </c>
      <c r="AX152">
        <v>1412443</v>
      </c>
      <c r="AY152">
        <v>0</v>
      </c>
      <c r="AZ152">
        <v>0</v>
      </c>
      <c r="BA152">
        <v>0</v>
      </c>
      <c r="BB152">
        <v>2218676</v>
      </c>
      <c r="BC152">
        <v>0</v>
      </c>
      <c r="BD152">
        <v>0</v>
      </c>
      <c r="BE152">
        <v>0</v>
      </c>
      <c r="BF152">
        <v>839017</v>
      </c>
      <c r="BG152">
        <v>0</v>
      </c>
      <c r="BH152">
        <v>0</v>
      </c>
      <c r="BI152">
        <v>0</v>
      </c>
      <c r="BJ152">
        <v>24328</v>
      </c>
      <c r="BK152">
        <v>0</v>
      </c>
      <c r="BL152">
        <v>0</v>
      </c>
      <c r="BM152">
        <v>0</v>
      </c>
      <c r="BN152">
        <v>851252</v>
      </c>
      <c r="BO152">
        <v>655163</v>
      </c>
      <c r="BP152">
        <v>0</v>
      </c>
      <c r="BQ152">
        <v>235004</v>
      </c>
      <c r="BR152">
        <v>0</v>
      </c>
      <c r="BS152">
        <v>0</v>
      </c>
      <c r="BT152">
        <v>59175</v>
      </c>
      <c r="BU152">
        <v>948007</v>
      </c>
      <c r="BV152">
        <v>0</v>
      </c>
      <c r="BW152">
        <v>0</v>
      </c>
      <c r="BX152">
        <v>0</v>
      </c>
      <c r="BY152">
        <v>0</v>
      </c>
      <c r="BZ152">
        <v>0</v>
      </c>
      <c r="CA152">
        <v>0</v>
      </c>
      <c r="CB152">
        <v>0</v>
      </c>
      <c r="CC152">
        <v>0</v>
      </c>
      <c r="CD152">
        <v>0</v>
      </c>
      <c r="CE152">
        <v>0</v>
      </c>
      <c r="CF152">
        <v>0</v>
      </c>
      <c r="CG152">
        <v>0</v>
      </c>
      <c r="CH152">
        <v>0</v>
      </c>
      <c r="CI152">
        <v>158903</v>
      </c>
      <c r="CJ152">
        <v>2323</v>
      </c>
      <c r="CK152">
        <v>0</v>
      </c>
      <c r="CL152">
        <v>0</v>
      </c>
      <c r="CM152">
        <v>0</v>
      </c>
      <c r="CN152">
        <v>0</v>
      </c>
      <c r="CO152">
        <v>464475</v>
      </c>
      <c r="CP152">
        <v>0</v>
      </c>
      <c r="CQ152">
        <v>0</v>
      </c>
      <c r="CR152">
        <v>0</v>
      </c>
      <c r="CS152">
        <v>0</v>
      </c>
      <c r="CT152">
        <v>0</v>
      </c>
      <c r="CU152">
        <v>0</v>
      </c>
      <c r="CV152">
        <v>0</v>
      </c>
      <c r="CW152">
        <v>0</v>
      </c>
      <c r="CX152">
        <v>0</v>
      </c>
      <c r="CY152">
        <v>0</v>
      </c>
    </row>
    <row r="153" spans="1:103" x14ac:dyDescent="0.3">
      <c r="A153" s="151">
        <v>638</v>
      </c>
      <c r="B153" t="s">
        <v>961</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0</v>
      </c>
      <c r="CY153">
        <v>0</v>
      </c>
    </row>
    <row r="154" spans="1:103" x14ac:dyDescent="0.3">
      <c r="A154" s="151">
        <v>645</v>
      </c>
      <c r="B154" t="s">
        <v>365</v>
      </c>
      <c r="D154">
        <v>12697510</v>
      </c>
      <c r="E154">
        <v>2839590</v>
      </c>
      <c r="F154">
        <v>30356</v>
      </c>
      <c r="G154">
        <v>1901855</v>
      </c>
      <c r="H154">
        <v>5430443</v>
      </c>
      <c r="I154">
        <v>112773</v>
      </c>
      <c r="J154">
        <v>0</v>
      </c>
      <c r="K154">
        <v>0</v>
      </c>
      <c r="L154">
        <v>4137278</v>
      </c>
      <c r="M154">
        <v>2346999</v>
      </c>
      <c r="N154">
        <v>12673752</v>
      </c>
      <c r="O154">
        <v>1816960</v>
      </c>
      <c r="P154">
        <v>6652997</v>
      </c>
      <c r="Q154">
        <v>8079840</v>
      </c>
      <c r="R154">
        <v>0</v>
      </c>
      <c r="S154">
        <v>1600000</v>
      </c>
      <c r="T154">
        <v>1838639</v>
      </c>
      <c r="U154">
        <v>12102739</v>
      </c>
      <c r="V154">
        <v>8777832</v>
      </c>
      <c r="W154">
        <v>1993743</v>
      </c>
      <c r="X154">
        <v>0</v>
      </c>
      <c r="Y154">
        <v>45193</v>
      </c>
      <c r="Z154">
        <v>11548398</v>
      </c>
      <c r="AA154">
        <v>1666446</v>
      </c>
      <c r="AB154">
        <v>1416294</v>
      </c>
      <c r="AC154">
        <v>10663701</v>
      </c>
      <c r="AD154">
        <v>5495652</v>
      </c>
      <c r="AE154">
        <v>3304594</v>
      </c>
      <c r="AF154">
        <v>4061097</v>
      </c>
      <c r="AG154">
        <v>4924046</v>
      </c>
      <c r="AH154">
        <v>3004754</v>
      </c>
      <c r="AI154">
        <v>17936191</v>
      </c>
      <c r="AJ154">
        <v>8294523</v>
      </c>
      <c r="AK154">
        <v>30455363</v>
      </c>
      <c r="AL154">
        <v>8445465</v>
      </c>
      <c r="AM154">
        <v>33887694</v>
      </c>
      <c r="AN154">
        <v>286690</v>
      </c>
      <c r="AO154">
        <v>702712</v>
      </c>
      <c r="AP154">
        <v>7025337</v>
      </c>
      <c r="AQ154">
        <v>243650</v>
      </c>
      <c r="AR154">
        <v>33877854</v>
      </c>
      <c r="AS154">
        <v>2788796</v>
      </c>
      <c r="AT154">
        <v>8363192</v>
      </c>
      <c r="AU154">
        <v>6947220</v>
      </c>
      <c r="AV154">
        <v>14087717</v>
      </c>
      <c r="AW154">
        <v>1686956</v>
      </c>
      <c r="AX154">
        <v>5658340</v>
      </c>
      <c r="AY154">
        <v>509972</v>
      </c>
      <c r="AZ154">
        <v>2896008</v>
      </c>
      <c r="BA154">
        <v>203319</v>
      </c>
      <c r="BB154">
        <v>4101301</v>
      </c>
      <c r="BC154">
        <v>785225</v>
      </c>
      <c r="BD154">
        <v>2163832</v>
      </c>
      <c r="BE154">
        <v>13337690</v>
      </c>
      <c r="BF154">
        <v>2525562</v>
      </c>
      <c r="BG154">
        <v>702312</v>
      </c>
      <c r="BH154">
        <v>25000</v>
      </c>
      <c r="BI154">
        <v>0</v>
      </c>
      <c r="BJ154">
        <v>1006409</v>
      </c>
      <c r="BK154">
        <v>0</v>
      </c>
      <c r="BL154">
        <v>1245072</v>
      </c>
      <c r="BM154">
        <v>3577669</v>
      </c>
      <c r="BN154">
        <v>3294148</v>
      </c>
      <c r="BO154">
        <v>4851657</v>
      </c>
      <c r="BP154">
        <v>9381175</v>
      </c>
      <c r="BQ154">
        <v>1914416</v>
      </c>
      <c r="BR154">
        <v>12107419</v>
      </c>
      <c r="BS154">
        <v>8268603</v>
      </c>
      <c r="BT154">
        <v>1864736</v>
      </c>
      <c r="BU154">
        <v>700000</v>
      </c>
      <c r="BV154">
        <v>15241</v>
      </c>
      <c r="BW154">
        <v>1210404</v>
      </c>
      <c r="BX154">
        <v>3898600</v>
      </c>
      <c r="BY154">
        <v>3612043</v>
      </c>
      <c r="BZ154">
        <v>0</v>
      </c>
      <c r="CA154">
        <v>11845009</v>
      </c>
      <c r="CB154">
        <v>0</v>
      </c>
      <c r="CC154">
        <v>0</v>
      </c>
      <c r="CD154">
        <v>7615686</v>
      </c>
      <c r="CE154">
        <v>13622840</v>
      </c>
      <c r="CF154">
        <v>2305994</v>
      </c>
      <c r="CG154">
        <v>4414237</v>
      </c>
      <c r="CH154">
        <v>1525000</v>
      </c>
      <c r="CI154">
        <v>4905378</v>
      </c>
      <c r="CJ154">
        <v>4231298</v>
      </c>
      <c r="CK154">
        <v>2305994</v>
      </c>
      <c r="CL154">
        <v>0</v>
      </c>
      <c r="CM154">
        <v>13767414</v>
      </c>
      <c r="CN154">
        <v>875765</v>
      </c>
      <c r="CO154">
        <v>2933011</v>
      </c>
      <c r="CP154">
        <v>7167552</v>
      </c>
      <c r="CQ154">
        <v>0</v>
      </c>
      <c r="CR154">
        <v>1454918</v>
      </c>
      <c r="CS154">
        <v>1532742</v>
      </c>
      <c r="CT154">
        <v>0</v>
      </c>
      <c r="CU154">
        <v>288963</v>
      </c>
      <c r="CV154">
        <v>3781897</v>
      </c>
      <c r="CW154">
        <v>12112952</v>
      </c>
      <c r="CX154">
        <v>2000000</v>
      </c>
      <c r="CY154">
        <v>0</v>
      </c>
    </row>
    <row r="155" spans="1:103" x14ac:dyDescent="0.3">
      <c r="A155" s="151">
        <v>646</v>
      </c>
      <c r="B155" t="s">
        <v>345</v>
      </c>
      <c r="D155">
        <v>24587727</v>
      </c>
      <c r="E155">
        <v>9722316</v>
      </c>
      <c r="F155">
        <v>2705766</v>
      </c>
      <c r="G155">
        <v>15276450</v>
      </c>
      <c r="H155">
        <v>5828107</v>
      </c>
      <c r="I155">
        <v>14341213</v>
      </c>
      <c r="J155">
        <v>20463556</v>
      </c>
      <c r="K155">
        <v>284275</v>
      </c>
      <c r="L155">
        <v>18343330</v>
      </c>
      <c r="M155">
        <v>76178168</v>
      </c>
      <c r="N155">
        <v>57153170</v>
      </c>
      <c r="O155">
        <v>19178039</v>
      </c>
      <c r="P155">
        <v>58554655</v>
      </c>
      <c r="Q155">
        <v>0</v>
      </c>
      <c r="R155">
        <v>5821457</v>
      </c>
      <c r="S155">
        <v>26838581</v>
      </c>
      <c r="T155">
        <v>3842158</v>
      </c>
      <c r="U155">
        <v>49576091</v>
      </c>
      <c r="V155">
        <v>29682949</v>
      </c>
      <c r="W155">
        <v>9974002</v>
      </c>
      <c r="X155">
        <v>6644343</v>
      </c>
      <c r="Y155">
        <v>3568125</v>
      </c>
      <c r="Z155">
        <v>21136357</v>
      </c>
      <c r="AA155">
        <v>13684859</v>
      </c>
      <c r="AB155">
        <v>25350019</v>
      </c>
      <c r="AC155">
        <v>78044280</v>
      </c>
      <c r="AD155">
        <v>11064887</v>
      </c>
      <c r="AE155">
        <v>27926254</v>
      </c>
      <c r="AF155">
        <v>62131328</v>
      </c>
      <c r="AG155">
        <v>4834945</v>
      </c>
      <c r="AH155">
        <v>10575453</v>
      </c>
      <c r="AI155">
        <v>74406187</v>
      </c>
      <c r="AJ155">
        <v>8150221</v>
      </c>
      <c r="AK155">
        <v>62561176</v>
      </c>
      <c r="AL155">
        <v>22394582</v>
      </c>
      <c r="AM155">
        <v>6828242</v>
      </c>
      <c r="AN155">
        <v>2546227</v>
      </c>
      <c r="AO155">
        <v>7097409</v>
      </c>
      <c r="AP155">
        <v>27130647</v>
      </c>
      <c r="AQ155">
        <v>7091319</v>
      </c>
      <c r="AR155">
        <v>80141120</v>
      </c>
      <c r="AS155">
        <v>13603069</v>
      </c>
      <c r="AT155">
        <v>31349433</v>
      </c>
      <c r="AU155">
        <v>19436177</v>
      </c>
      <c r="AV155">
        <v>31426092</v>
      </c>
      <c r="AW155">
        <v>4857892</v>
      </c>
      <c r="AX155">
        <v>15619341</v>
      </c>
      <c r="AY155">
        <v>3150386</v>
      </c>
      <c r="AZ155">
        <v>53157632</v>
      </c>
      <c r="BA155">
        <v>19599689</v>
      </c>
      <c r="BB155">
        <v>86233156</v>
      </c>
      <c r="BC155">
        <v>6040475</v>
      </c>
      <c r="BD155">
        <v>15736884</v>
      </c>
      <c r="BE155">
        <v>14268889</v>
      </c>
      <c r="BF155">
        <v>29792769</v>
      </c>
      <c r="BG155">
        <v>25475900</v>
      </c>
      <c r="BH155">
        <v>2343649</v>
      </c>
      <c r="BI155">
        <v>8010686</v>
      </c>
      <c r="BJ155">
        <v>6781470</v>
      </c>
      <c r="BK155">
        <v>268611773</v>
      </c>
      <c r="BL155">
        <v>5168216</v>
      </c>
      <c r="BM155">
        <v>12940664</v>
      </c>
      <c r="BN155">
        <v>19760719</v>
      </c>
      <c r="BO155">
        <v>25851947</v>
      </c>
      <c r="BP155">
        <v>57102925</v>
      </c>
      <c r="BQ155">
        <v>14539170</v>
      </c>
      <c r="BR155">
        <v>11407297</v>
      </c>
      <c r="BS155">
        <v>35479220</v>
      </c>
      <c r="BT155">
        <v>6222626</v>
      </c>
      <c r="BU155">
        <v>18290062</v>
      </c>
      <c r="BV155">
        <v>22024565</v>
      </c>
      <c r="BW155">
        <v>3947664</v>
      </c>
      <c r="BX155">
        <v>17680799</v>
      </c>
      <c r="BY155">
        <v>29556375</v>
      </c>
      <c r="BZ155">
        <v>8987531</v>
      </c>
      <c r="CA155">
        <v>32251115</v>
      </c>
      <c r="CB155">
        <v>7508486</v>
      </c>
      <c r="CC155">
        <v>37405197</v>
      </c>
      <c r="CD155">
        <v>24249113</v>
      </c>
      <c r="CE155">
        <v>18051276</v>
      </c>
      <c r="CF155">
        <v>22721302</v>
      </c>
      <c r="CG155">
        <v>16645926</v>
      </c>
      <c r="CH155">
        <v>8823602</v>
      </c>
      <c r="CI155">
        <v>18504292</v>
      </c>
      <c r="CJ155">
        <v>7052088</v>
      </c>
      <c r="CK155">
        <v>10286530</v>
      </c>
      <c r="CL155">
        <v>6546975</v>
      </c>
      <c r="CM155">
        <v>5485888</v>
      </c>
      <c r="CN155">
        <v>-790094</v>
      </c>
      <c r="CO155">
        <v>37695947</v>
      </c>
      <c r="CP155">
        <v>14862868</v>
      </c>
      <c r="CQ155">
        <v>0</v>
      </c>
      <c r="CR155">
        <v>10275627</v>
      </c>
      <c r="CS155">
        <v>5446620</v>
      </c>
      <c r="CT155">
        <v>25226121</v>
      </c>
      <c r="CU155">
        <v>13345076</v>
      </c>
      <c r="CV155">
        <v>29549046</v>
      </c>
      <c r="CW155">
        <v>22691256</v>
      </c>
      <c r="CX155">
        <v>9951129</v>
      </c>
      <c r="CY155">
        <v>4344367</v>
      </c>
    </row>
    <row r="156" spans="1:103" x14ac:dyDescent="0.3">
      <c r="A156" s="151">
        <v>647</v>
      </c>
      <c r="B156" t="s">
        <v>968</v>
      </c>
      <c r="D156">
        <v>0</v>
      </c>
      <c r="E156">
        <v>0</v>
      </c>
      <c r="F156">
        <v>0</v>
      </c>
      <c r="G156">
        <v>0</v>
      </c>
      <c r="H156">
        <v>0</v>
      </c>
      <c r="I156">
        <v>0</v>
      </c>
      <c r="J156">
        <v>0</v>
      </c>
      <c r="K156">
        <v>0</v>
      </c>
      <c r="L156">
        <v>0</v>
      </c>
      <c r="M156">
        <v>0</v>
      </c>
      <c r="N156">
        <v>0</v>
      </c>
      <c r="O156">
        <v>0</v>
      </c>
      <c r="P156">
        <v>0</v>
      </c>
      <c r="Q156">
        <v>0</v>
      </c>
      <c r="R156">
        <v>0</v>
      </c>
      <c r="S156">
        <v>5646751</v>
      </c>
      <c r="T156">
        <v>0</v>
      </c>
      <c r="U156">
        <v>0</v>
      </c>
      <c r="V156">
        <v>0</v>
      </c>
      <c r="W156">
        <v>0</v>
      </c>
      <c r="X156">
        <v>0</v>
      </c>
      <c r="Y156">
        <v>0</v>
      </c>
      <c r="Z156">
        <v>1200000</v>
      </c>
      <c r="AA156">
        <v>-436031</v>
      </c>
      <c r="AB156">
        <v>2201532</v>
      </c>
      <c r="AC156">
        <v>0</v>
      </c>
      <c r="AD156">
        <v>0</v>
      </c>
      <c r="AE156">
        <v>0</v>
      </c>
      <c r="AF156">
        <v>0</v>
      </c>
      <c r="AG156">
        <v>0</v>
      </c>
      <c r="AH156">
        <v>639407</v>
      </c>
      <c r="AI156">
        <v>38003018</v>
      </c>
      <c r="AJ156">
        <v>284289</v>
      </c>
      <c r="AK156">
        <v>555112</v>
      </c>
      <c r="AL156">
        <v>0</v>
      </c>
      <c r="AM156">
        <v>11930860</v>
      </c>
      <c r="AN156">
        <v>0</v>
      </c>
      <c r="AO156">
        <v>0</v>
      </c>
      <c r="AP156">
        <v>0</v>
      </c>
      <c r="AQ156">
        <v>1170138</v>
      </c>
      <c r="AR156">
        <v>0</v>
      </c>
      <c r="AS156">
        <v>0</v>
      </c>
      <c r="AT156">
        <v>0</v>
      </c>
      <c r="AU156">
        <v>0</v>
      </c>
      <c r="AV156">
        <v>8082519</v>
      </c>
      <c r="AW156">
        <v>0</v>
      </c>
      <c r="AX156">
        <v>0</v>
      </c>
      <c r="AY156">
        <v>0</v>
      </c>
      <c r="AZ156">
        <v>2247963</v>
      </c>
      <c r="BA156">
        <v>0</v>
      </c>
      <c r="BB156">
        <v>0</v>
      </c>
      <c r="BC156">
        <v>0</v>
      </c>
      <c r="BD156">
        <v>0</v>
      </c>
      <c r="BE156">
        <v>0</v>
      </c>
      <c r="BF156">
        <v>0</v>
      </c>
      <c r="BG156">
        <v>1225411</v>
      </c>
      <c r="BH156">
        <v>0</v>
      </c>
      <c r="BI156">
        <v>8441492</v>
      </c>
      <c r="BJ156">
        <v>9</v>
      </c>
      <c r="BK156">
        <v>238946562</v>
      </c>
      <c r="BL156">
        <v>0</v>
      </c>
      <c r="BM156">
        <v>0</v>
      </c>
      <c r="BN156">
        <v>0</v>
      </c>
      <c r="BO156">
        <v>0</v>
      </c>
      <c r="BP156">
        <v>3011834</v>
      </c>
      <c r="BQ156">
        <v>-86801</v>
      </c>
      <c r="BR156">
        <v>0</v>
      </c>
      <c r="BS156">
        <v>0</v>
      </c>
      <c r="BT156">
        <v>0</v>
      </c>
      <c r="BU156">
        <v>0</v>
      </c>
      <c r="BV156">
        <v>0</v>
      </c>
      <c r="BW156">
        <v>0</v>
      </c>
      <c r="BX156">
        <v>0</v>
      </c>
      <c r="BY156">
        <v>577644</v>
      </c>
      <c r="BZ156">
        <v>1760025</v>
      </c>
      <c r="CA156">
        <v>0</v>
      </c>
      <c r="CB156">
        <v>1651785</v>
      </c>
      <c r="CC156">
        <v>0</v>
      </c>
      <c r="CD156">
        <v>81091</v>
      </c>
      <c r="CE156">
        <v>14782744</v>
      </c>
      <c r="CF156">
        <v>6739986</v>
      </c>
      <c r="CG156">
        <v>0</v>
      </c>
      <c r="CH156">
        <v>0</v>
      </c>
      <c r="CI156">
        <v>0</v>
      </c>
      <c r="CJ156">
        <v>0</v>
      </c>
      <c r="CK156">
        <v>0</v>
      </c>
      <c r="CL156">
        <v>1187106</v>
      </c>
      <c r="CM156">
        <v>0</v>
      </c>
      <c r="CN156">
        <v>0</v>
      </c>
      <c r="CO156">
        <v>0</v>
      </c>
      <c r="CP156">
        <v>0</v>
      </c>
      <c r="CQ156">
        <v>137806558</v>
      </c>
      <c r="CR156">
        <v>0</v>
      </c>
      <c r="CS156">
        <v>0</v>
      </c>
      <c r="CT156">
        <v>0</v>
      </c>
      <c r="CU156">
        <v>0</v>
      </c>
      <c r="CV156">
        <v>0</v>
      </c>
      <c r="CW156">
        <v>0</v>
      </c>
      <c r="CX156">
        <v>0</v>
      </c>
      <c r="CY156">
        <v>0</v>
      </c>
    </row>
    <row r="157" spans="1:103" x14ac:dyDescent="0.3">
      <c r="A157" s="151">
        <v>654</v>
      </c>
      <c r="B157" t="s">
        <v>384</v>
      </c>
      <c r="D157">
        <v>0</v>
      </c>
      <c r="E157">
        <v>6264906</v>
      </c>
      <c r="F157">
        <v>0</v>
      </c>
      <c r="G157">
        <v>9003051</v>
      </c>
      <c r="H157">
        <v>0</v>
      </c>
      <c r="I157">
        <v>0</v>
      </c>
      <c r="J157">
        <v>9904767</v>
      </c>
      <c r="K157">
        <v>1305417</v>
      </c>
      <c r="L157">
        <v>2511071</v>
      </c>
      <c r="M157">
        <v>308003346</v>
      </c>
      <c r="N157">
        <v>0</v>
      </c>
      <c r="O157">
        <v>963952</v>
      </c>
      <c r="P157">
        <v>0</v>
      </c>
      <c r="Q157">
        <v>7712698</v>
      </c>
      <c r="R157">
        <v>2283818</v>
      </c>
      <c r="S157">
        <v>1455955</v>
      </c>
      <c r="T157">
        <v>0</v>
      </c>
      <c r="U157">
        <v>0</v>
      </c>
      <c r="V157">
        <v>28190332</v>
      </c>
      <c r="W157">
        <v>0</v>
      </c>
      <c r="X157">
        <v>2792777</v>
      </c>
      <c r="Y157">
        <v>460413</v>
      </c>
      <c r="Z157">
        <v>0</v>
      </c>
      <c r="AA157">
        <v>6625841</v>
      </c>
      <c r="AB157">
        <v>13763372</v>
      </c>
      <c r="AC157">
        <v>797138</v>
      </c>
      <c r="AD157">
        <v>20886026</v>
      </c>
      <c r="AE157">
        <v>34163004</v>
      </c>
      <c r="AF157">
        <v>1194585</v>
      </c>
      <c r="AG157">
        <v>14205182</v>
      </c>
      <c r="AH157">
        <v>10513531</v>
      </c>
      <c r="AI157">
        <v>42235591</v>
      </c>
      <c r="AJ157">
        <v>834951</v>
      </c>
      <c r="AK157">
        <v>0</v>
      </c>
      <c r="AL157">
        <v>12605383</v>
      </c>
      <c r="AM157">
        <v>0</v>
      </c>
      <c r="AN157">
        <v>2440255</v>
      </c>
      <c r="AO157">
        <v>0</v>
      </c>
      <c r="AP157">
        <v>0</v>
      </c>
      <c r="AQ157">
        <v>2753983</v>
      </c>
      <c r="AR157">
        <v>0</v>
      </c>
      <c r="AS157">
        <v>5128176</v>
      </c>
      <c r="AT157">
        <v>70995870</v>
      </c>
      <c r="AU157">
        <v>0</v>
      </c>
      <c r="AV157">
        <v>4348843</v>
      </c>
      <c r="AW157">
        <v>5645679</v>
      </c>
      <c r="AX157">
        <v>10615502</v>
      </c>
      <c r="AY157">
        <v>1007972</v>
      </c>
      <c r="AZ157">
        <v>0</v>
      </c>
      <c r="BA157">
        <v>0</v>
      </c>
      <c r="BB157">
        <v>73505764</v>
      </c>
      <c r="BC157">
        <v>3974324</v>
      </c>
      <c r="BD157">
        <v>0</v>
      </c>
      <c r="BE157">
        <v>0</v>
      </c>
      <c r="BF157">
        <v>35073942</v>
      </c>
      <c r="BG157">
        <v>0</v>
      </c>
      <c r="BH157">
        <v>0</v>
      </c>
      <c r="BI157">
        <v>583458</v>
      </c>
      <c r="BJ157">
        <v>132447</v>
      </c>
      <c r="BK157">
        <v>0</v>
      </c>
      <c r="BL157">
        <v>0</v>
      </c>
      <c r="BM157">
        <v>8297045</v>
      </c>
      <c r="BN157">
        <v>21364314</v>
      </c>
      <c r="BO157">
        <v>4398015</v>
      </c>
      <c r="BP157">
        <v>0</v>
      </c>
      <c r="BQ157">
        <v>1485301</v>
      </c>
      <c r="BR157">
        <v>0</v>
      </c>
      <c r="BS157">
        <v>97467</v>
      </c>
      <c r="BT157">
        <v>4390559</v>
      </c>
      <c r="BU157">
        <v>12422957</v>
      </c>
      <c r="BV157">
        <v>14548296</v>
      </c>
      <c r="BW157">
        <v>1433156</v>
      </c>
      <c r="BX157">
        <v>0</v>
      </c>
      <c r="BY157">
        <v>0</v>
      </c>
      <c r="BZ157">
        <v>553248</v>
      </c>
      <c r="CA157">
        <v>0</v>
      </c>
      <c r="CB157">
        <v>10583222</v>
      </c>
      <c r="CC157">
        <v>8558800</v>
      </c>
      <c r="CD157">
        <v>5373643</v>
      </c>
      <c r="CE157">
        <v>2779096</v>
      </c>
      <c r="CF157">
        <v>0</v>
      </c>
      <c r="CG157">
        <v>3976915</v>
      </c>
      <c r="CH157">
        <v>1745597</v>
      </c>
      <c r="CI157">
        <v>2603677</v>
      </c>
      <c r="CJ157">
        <v>544305</v>
      </c>
      <c r="CK157">
        <v>1071540</v>
      </c>
      <c r="CL157">
        <v>0</v>
      </c>
      <c r="CM157">
        <v>0</v>
      </c>
      <c r="CN157">
        <v>1385944</v>
      </c>
      <c r="CO157">
        <v>123147232</v>
      </c>
      <c r="CP157">
        <v>1494069</v>
      </c>
      <c r="CQ157">
        <v>0</v>
      </c>
      <c r="CR157">
        <v>6665963</v>
      </c>
      <c r="CS157">
        <v>1205751</v>
      </c>
      <c r="CT157">
        <v>0</v>
      </c>
      <c r="CU157">
        <v>836182</v>
      </c>
      <c r="CV157">
        <v>0</v>
      </c>
      <c r="CW157">
        <v>3845734</v>
      </c>
      <c r="CX157">
        <v>940637</v>
      </c>
      <c r="CY157">
        <v>136087</v>
      </c>
    </row>
    <row r="158" spans="1:103" x14ac:dyDescent="0.3">
      <c r="A158" s="151">
        <v>655</v>
      </c>
      <c r="B158" t="s">
        <v>969</v>
      </c>
      <c r="D158">
        <v>0</v>
      </c>
      <c r="E158">
        <v>0</v>
      </c>
      <c r="F158">
        <v>0</v>
      </c>
      <c r="G158">
        <v>0</v>
      </c>
      <c r="H158">
        <v>0</v>
      </c>
      <c r="I158">
        <v>0</v>
      </c>
      <c r="J158">
        <v>0</v>
      </c>
      <c r="K158">
        <v>237904</v>
      </c>
      <c r="L158">
        <v>0</v>
      </c>
      <c r="M158">
        <v>224240687</v>
      </c>
      <c r="N158">
        <v>0</v>
      </c>
      <c r="O158">
        <v>110433</v>
      </c>
      <c r="P158">
        <v>0</v>
      </c>
      <c r="Q158">
        <v>99990</v>
      </c>
      <c r="R158">
        <v>137611</v>
      </c>
      <c r="S158">
        <v>43932</v>
      </c>
      <c r="T158">
        <v>0</v>
      </c>
      <c r="U158">
        <v>0</v>
      </c>
      <c r="V158">
        <v>1419037</v>
      </c>
      <c r="W158">
        <v>0</v>
      </c>
      <c r="X158">
        <v>213995</v>
      </c>
      <c r="Y158">
        <v>0</v>
      </c>
      <c r="Z158">
        <v>0</v>
      </c>
      <c r="AA158">
        <v>822664</v>
      </c>
      <c r="AB158">
        <v>0</v>
      </c>
      <c r="AC158">
        <v>0</v>
      </c>
      <c r="AD158">
        <v>2515490</v>
      </c>
      <c r="AE158">
        <v>19608699</v>
      </c>
      <c r="AF158">
        <v>0</v>
      </c>
      <c r="AG158">
        <v>213066</v>
      </c>
      <c r="AH158">
        <v>502641</v>
      </c>
      <c r="AI158">
        <v>2108332</v>
      </c>
      <c r="AJ158">
        <v>0</v>
      </c>
      <c r="AK158">
        <v>0</v>
      </c>
      <c r="AL158">
        <v>0</v>
      </c>
      <c r="AM158">
        <v>0</v>
      </c>
      <c r="AN158">
        <v>0</v>
      </c>
      <c r="AO158">
        <v>0</v>
      </c>
      <c r="AP158">
        <v>0</v>
      </c>
      <c r="AQ158">
        <v>0</v>
      </c>
      <c r="AR158">
        <v>0</v>
      </c>
      <c r="AS158">
        <v>98031</v>
      </c>
      <c r="AT158">
        <v>2220349</v>
      </c>
      <c r="AU158">
        <v>0</v>
      </c>
      <c r="AV158">
        <v>0</v>
      </c>
      <c r="AW158">
        <v>113056</v>
      </c>
      <c r="AX158">
        <v>0</v>
      </c>
      <c r="AY158">
        <v>219854</v>
      </c>
      <c r="AZ158">
        <v>0</v>
      </c>
      <c r="BA158">
        <v>0</v>
      </c>
      <c r="BB158">
        <v>12359747</v>
      </c>
      <c r="BC158">
        <v>212399</v>
      </c>
      <c r="BD158">
        <v>0</v>
      </c>
      <c r="BE158">
        <v>0</v>
      </c>
      <c r="BF158">
        <v>5544166</v>
      </c>
      <c r="BG158">
        <v>0</v>
      </c>
      <c r="BH158">
        <v>0</v>
      </c>
      <c r="BI158">
        <v>0</v>
      </c>
      <c r="BJ158">
        <v>0</v>
      </c>
      <c r="BK158">
        <v>0</v>
      </c>
      <c r="BL158">
        <v>0</v>
      </c>
      <c r="BM158">
        <v>0</v>
      </c>
      <c r="BN158">
        <v>1821123</v>
      </c>
      <c r="BO158">
        <v>655163</v>
      </c>
      <c r="BP158">
        <v>0</v>
      </c>
      <c r="BQ158">
        <v>285874</v>
      </c>
      <c r="BR158">
        <v>0</v>
      </c>
      <c r="BS158">
        <v>0</v>
      </c>
      <c r="BT158">
        <v>59175</v>
      </c>
      <c r="BU158">
        <v>281117</v>
      </c>
      <c r="BV158">
        <v>270520</v>
      </c>
      <c r="BW158">
        <v>296358</v>
      </c>
      <c r="BX158">
        <v>0</v>
      </c>
      <c r="BY158">
        <v>0</v>
      </c>
      <c r="BZ158">
        <v>0</v>
      </c>
      <c r="CA158">
        <v>0</v>
      </c>
      <c r="CB158">
        <v>0</v>
      </c>
      <c r="CC158">
        <v>0</v>
      </c>
      <c r="CD158">
        <v>153718</v>
      </c>
      <c r="CE158">
        <v>0</v>
      </c>
      <c r="CF158">
        <v>0</v>
      </c>
      <c r="CG158">
        <v>0</v>
      </c>
      <c r="CH158">
        <v>0</v>
      </c>
      <c r="CI158">
        <v>158903</v>
      </c>
      <c r="CJ158">
        <v>2323</v>
      </c>
      <c r="CK158">
        <v>0</v>
      </c>
      <c r="CL158">
        <v>0</v>
      </c>
      <c r="CM158">
        <v>0</v>
      </c>
      <c r="CN158">
        <v>0</v>
      </c>
      <c r="CO158">
        <v>39244995</v>
      </c>
      <c r="CP158">
        <v>390616</v>
      </c>
      <c r="CQ158">
        <v>0</v>
      </c>
      <c r="CR158">
        <v>7770</v>
      </c>
      <c r="CS158">
        <v>0</v>
      </c>
      <c r="CT158">
        <v>0</v>
      </c>
      <c r="CU158">
        <v>0</v>
      </c>
      <c r="CV158">
        <v>0</v>
      </c>
      <c r="CW158">
        <v>251206</v>
      </c>
      <c r="CX158">
        <v>0</v>
      </c>
      <c r="CY158">
        <v>0</v>
      </c>
    </row>
    <row r="159" spans="1:103" x14ac:dyDescent="0.3">
      <c r="A159" s="151">
        <v>656</v>
      </c>
      <c r="B159" t="s">
        <v>389</v>
      </c>
      <c r="D159">
        <v>2</v>
      </c>
      <c r="E159">
        <v>2</v>
      </c>
      <c r="F159">
        <v>2</v>
      </c>
      <c r="G159">
        <v>2</v>
      </c>
      <c r="H159">
        <v>0</v>
      </c>
      <c r="I159">
        <v>0</v>
      </c>
      <c r="J159">
        <v>0</v>
      </c>
      <c r="K159">
        <v>2</v>
      </c>
      <c r="L159">
        <v>2</v>
      </c>
      <c r="M159">
        <v>2</v>
      </c>
      <c r="N159">
        <v>2</v>
      </c>
      <c r="O159">
        <v>2</v>
      </c>
      <c r="P159">
        <v>0</v>
      </c>
      <c r="Q159">
        <v>0</v>
      </c>
      <c r="R159">
        <v>2</v>
      </c>
      <c r="S159">
        <v>2</v>
      </c>
      <c r="T159">
        <v>2</v>
      </c>
      <c r="U159">
        <v>2</v>
      </c>
      <c r="V159">
        <v>0</v>
      </c>
      <c r="W159">
        <v>2</v>
      </c>
      <c r="X159">
        <v>2</v>
      </c>
      <c r="Y159">
        <v>0</v>
      </c>
      <c r="Z159">
        <v>0</v>
      </c>
      <c r="AA159">
        <v>2</v>
      </c>
      <c r="AB159">
        <v>1</v>
      </c>
      <c r="AC159">
        <v>1</v>
      </c>
      <c r="AD159">
        <v>2</v>
      </c>
      <c r="AE159">
        <v>2</v>
      </c>
      <c r="AF159">
        <v>2</v>
      </c>
      <c r="AG159">
        <v>2</v>
      </c>
      <c r="AH159">
        <v>2</v>
      </c>
      <c r="AI159">
        <v>0</v>
      </c>
      <c r="AJ159">
        <v>2</v>
      </c>
      <c r="AK159">
        <v>2</v>
      </c>
      <c r="AL159">
        <v>2</v>
      </c>
      <c r="AM159">
        <v>2</v>
      </c>
      <c r="AN159">
        <v>0</v>
      </c>
      <c r="AO159">
        <v>2</v>
      </c>
      <c r="AP159">
        <v>0</v>
      </c>
      <c r="AQ159">
        <v>2</v>
      </c>
      <c r="AR159">
        <v>2</v>
      </c>
      <c r="AS159">
        <v>2</v>
      </c>
      <c r="AT159">
        <v>0</v>
      </c>
      <c r="AU159">
        <v>2</v>
      </c>
      <c r="AV159">
        <v>2</v>
      </c>
      <c r="AW159">
        <v>0</v>
      </c>
      <c r="AX159">
        <v>0</v>
      </c>
      <c r="AY159">
        <v>2</v>
      </c>
      <c r="AZ159">
        <v>2</v>
      </c>
      <c r="BA159">
        <v>2</v>
      </c>
      <c r="BB159">
        <v>0</v>
      </c>
      <c r="BC159">
        <v>2</v>
      </c>
      <c r="BD159">
        <v>2</v>
      </c>
      <c r="BE159">
        <v>2</v>
      </c>
      <c r="BF159">
        <v>2</v>
      </c>
      <c r="BG159">
        <v>0</v>
      </c>
      <c r="BH159">
        <v>2</v>
      </c>
      <c r="BI159">
        <v>2</v>
      </c>
      <c r="BJ159">
        <v>2</v>
      </c>
      <c r="BK159">
        <v>2</v>
      </c>
      <c r="BL159">
        <v>0</v>
      </c>
      <c r="BM159">
        <v>2</v>
      </c>
      <c r="BN159">
        <v>2</v>
      </c>
      <c r="BO159">
        <v>2</v>
      </c>
      <c r="BP159">
        <v>2</v>
      </c>
      <c r="BQ159">
        <v>2</v>
      </c>
      <c r="BR159">
        <v>0</v>
      </c>
      <c r="BS159">
        <v>2</v>
      </c>
      <c r="BT159">
        <v>2</v>
      </c>
      <c r="BU159">
        <v>2</v>
      </c>
      <c r="BV159">
        <v>2</v>
      </c>
      <c r="BW159">
        <v>2</v>
      </c>
      <c r="BX159">
        <v>2</v>
      </c>
      <c r="BY159">
        <v>2</v>
      </c>
      <c r="BZ159">
        <v>2</v>
      </c>
      <c r="CA159">
        <v>2</v>
      </c>
      <c r="CB159">
        <v>0</v>
      </c>
      <c r="CC159">
        <v>0</v>
      </c>
      <c r="CD159">
        <v>2</v>
      </c>
      <c r="CE159">
        <v>2</v>
      </c>
      <c r="CF159">
        <v>2</v>
      </c>
      <c r="CG159">
        <v>2</v>
      </c>
      <c r="CH159">
        <v>1</v>
      </c>
      <c r="CI159">
        <v>2</v>
      </c>
      <c r="CJ159">
        <v>2</v>
      </c>
      <c r="CK159">
        <v>2</v>
      </c>
      <c r="CL159">
        <v>2</v>
      </c>
      <c r="CM159">
        <v>2</v>
      </c>
      <c r="CN159">
        <v>2</v>
      </c>
      <c r="CO159">
        <v>2</v>
      </c>
      <c r="CP159">
        <v>2</v>
      </c>
      <c r="CQ159">
        <v>2</v>
      </c>
      <c r="CR159">
        <v>2</v>
      </c>
      <c r="CS159">
        <v>2</v>
      </c>
      <c r="CT159">
        <v>2</v>
      </c>
      <c r="CU159">
        <v>2</v>
      </c>
      <c r="CV159">
        <v>2</v>
      </c>
      <c r="CW159">
        <v>0</v>
      </c>
      <c r="CX159">
        <v>2</v>
      </c>
      <c r="CY159">
        <v>2</v>
      </c>
    </row>
    <row r="160" spans="1:103" x14ac:dyDescent="0.3">
      <c r="A160" s="151">
        <v>659</v>
      </c>
      <c r="B160" t="s">
        <v>972</v>
      </c>
      <c r="D160">
        <v>77534443</v>
      </c>
      <c r="E160">
        <v>21063577</v>
      </c>
      <c r="F160">
        <v>9526134</v>
      </c>
      <c r="G160">
        <v>8000621</v>
      </c>
      <c r="H160">
        <v>8286956</v>
      </c>
      <c r="I160">
        <v>4743216</v>
      </c>
      <c r="J160">
        <v>3786309</v>
      </c>
      <c r="K160">
        <v>21461181</v>
      </c>
      <c r="L160">
        <v>0</v>
      </c>
      <c r="M160">
        <v>138947347</v>
      </c>
      <c r="N160">
        <v>197559005</v>
      </c>
      <c r="O160">
        <v>18494709</v>
      </c>
      <c r="P160">
        <v>34499299</v>
      </c>
      <c r="Q160">
        <v>2948262</v>
      </c>
      <c r="R160">
        <v>1185110</v>
      </c>
      <c r="S160">
        <v>7605662</v>
      </c>
      <c r="T160">
        <v>4001823</v>
      </c>
      <c r="U160">
        <v>20914376</v>
      </c>
      <c r="V160">
        <v>9694018</v>
      </c>
      <c r="W160">
        <v>3090644</v>
      </c>
      <c r="X160">
        <v>8086547</v>
      </c>
      <c r="Y160">
        <v>2614121</v>
      </c>
      <c r="Z160">
        <v>20120659</v>
      </c>
      <c r="AA160">
        <v>41974083</v>
      </c>
      <c r="AB160">
        <v>16596576</v>
      </c>
      <c r="AC160">
        <v>216044289</v>
      </c>
      <c r="AD160">
        <v>29612021</v>
      </c>
      <c r="AE160">
        <v>163998968</v>
      </c>
      <c r="AF160">
        <v>15496371</v>
      </c>
      <c r="AG160">
        <v>6586321</v>
      </c>
      <c r="AH160">
        <v>23955988</v>
      </c>
      <c r="AI160">
        <v>173238390</v>
      </c>
      <c r="AJ160">
        <v>7344523</v>
      </c>
      <c r="AK160">
        <v>97774013</v>
      </c>
      <c r="AL160">
        <v>43822797</v>
      </c>
      <c r="AM160">
        <v>74375686</v>
      </c>
      <c r="AN160">
        <v>3723763</v>
      </c>
      <c r="AO160">
        <v>0</v>
      </c>
      <c r="AP160">
        <v>18286905</v>
      </c>
      <c r="AQ160">
        <v>64960</v>
      </c>
      <c r="AR160">
        <v>353031305</v>
      </c>
      <c r="AS160">
        <v>9336421</v>
      </c>
      <c r="AT160">
        <v>54830297</v>
      </c>
      <c r="AU160">
        <v>37632787</v>
      </c>
      <c r="AV160">
        <v>21660306</v>
      </c>
      <c r="AW160">
        <v>10882807</v>
      </c>
      <c r="AX160">
        <v>5452009</v>
      </c>
      <c r="AY160">
        <v>725819</v>
      </c>
      <c r="AZ160">
        <v>27136254</v>
      </c>
      <c r="BA160">
        <v>44697977</v>
      </c>
      <c r="BB160">
        <v>193474727</v>
      </c>
      <c r="BC160">
        <v>0</v>
      </c>
      <c r="BD160">
        <v>27302597</v>
      </c>
      <c r="BE160">
        <v>245366</v>
      </c>
      <c r="BF160">
        <v>55722570</v>
      </c>
      <c r="BG160">
        <v>64958776</v>
      </c>
      <c r="BH160">
        <v>0</v>
      </c>
      <c r="BI160">
        <v>21947836</v>
      </c>
      <c r="BJ160">
        <v>5251338</v>
      </c>
      <c r="BK160">
        <v>673721659</v>
      </c>
      <c r="BL160">
        <v>6409658</v>
      </c>
      <c r="BM160">
        <v>3670164</v>
      </c>
      <c r="BN160">
        <v>35715277</v>
      </c>
      <c r="BO160">
        <v>58715917</v>
      </c>
      <c r="BP160">
        <v>406914976</v>
      </c>
      <c r="BQ160">
        <v>0</v>
      </c>
      <c r="BR160">
        <v>20124773</v>
      </c>
      <c r="BS160">
        <v>137498540</v>
      </c>
      <c r="BT160">
        <v>904205</v>
      </c>
      <c r="BU160">
        <v>17735917</v>
      </c>
      <c r="BV160">
        <v>15321736</v>
      </c>
      <c r="BW160">
        <v>2365838</v>
      </c>
      <c r="BX160">
        <v>8045875</v>
      </c>
      <c r="BY160">
        <v>73254352</v>
      </c>
      <c r="BZ160">
        <v>0</v>
      </c>
      <c r="CA160">
        <v>14853068</v>
      </c>
      <c r="CB160">
        <v>5634986</v>
      </c>
      <c r="CC160">
        <v>62688078</v>
      </c>
      <c r="CD160">
        <v>57059142</v>
      </c>
      <c r="CE160">
        <v>10400765</v>
      </c>
      <c r="CF160">
        <v>0</v>
      </c>
      <c r="CG160">
        <v>10758000</v>
      </c>
      <c r="CH160">
        <v>20837555</v>
      </c>
      <c r="CI160">
        <v>7681100</v>
      </c>
      <c r="CJ160">
        <v>5997251</v>
      </c>
      <c r="CK160">
        <v>12880562</v>
      </c>
      <c r="CL160">
        <v>2450828</v>
      </c>
      <c r="CM160">
        <v>3589919</v>
      </c>
      <c r="CN160">
        <v>3544281</v>
      </c>
      <c r="CO160">
        <v>112093247</v>
      </c>
      <c r="CP160">
        <v>21048902</v>
      </c>
      <c r="CQ160">
        <v>415753783</v>
      </c>
      <c r="CR160">
        <v>366009</v>
      </c>
      <c r="CS160">
        <v>0</v>
      </c>
      <c r="CT160">
        <v>4290310</v>
      </c>
      <c r="CU160">
        <v>38911883</v>
      </c>
      <c r="CV160">
        <v>31068041</v>
      </c>
      <c r="CW160">
        <v>56968613</v>
      </c>
      <c r="CX160">
        <v>7826185</v>
      </c>
      <c r="CY160">
        <v>3524803</v>
      </c>
    </row>
    <row r="161" spans="1:103" x14ac:dyDescent="0.3">
      <c r="A161" s="151">
        <v>660</v>
      </c>
      <c r="B161" t="s">
        <v>973</v>
      </c>
      <c r="D161">
        <v>0</v>
      </c>
      <c r="E161">
        <v>0</v>
      </c>
      <c r="F161">
        <v>0</v>
      </c>
      <c r="G161">
        <v>0</v>
      </c>
      <c r="H161">
        <v>0</v>
      </c>
      <c r="I161">
        <v>0</v>
      </c>
      <c r="J161">
        <v>0</v>
      </c>
      <c r="K161">
        <v>0</v>
      </c>
      <c r="L161">
        <v>0</v>
      </c>
      <c r="M161">
        <v>0</v>
      </c>
      <c r="N161">
        <v>25984208</v>
      </c>
      <c r="O161">
        <v>0</v>
      </c>
      <c r="P161">
        <v>0</v>
      </c>
      <c r="Q161">
        <v>0</v>
      </c>
      <c r="R161">
        <v>0</v>
      </c>
      <c r="S161">
        <v>0</v>
      </c>
      <c r="T161">
        <v>0</v>
      </c>
      <c r="U161">
        <v>0</v>
      </c>
      <c r="V161">
        <v>0</v>
      </c>
      <c r="W161">
        <v>0</v>
      </c>
      <c r="X161">
        <v>0</v>
      </c>
      <c r="Y161">
        <v>0</v>
      </c>
      <c r="Z161">
        <v>0</v>
      </c>
      <c r="AA161">
        <v>0</v>
      </c>
      <c r="AB161">
        <v>0</v>
      </c>
      <c r="AC161">
        <v>1000851</v>
      </c>
      <c r="AD161">
        <v>0</v>
      </c>
      <c r="AE161">
        <v>1698903</v>
      </c>
      <c r="AF161">
        <v>0</v>
      </c>
      <c r="AG161">
        <v>0</v>
      </c>
      <c r="AH161">
        <v>0</v>
      </c>
      <c r="AI161">
        <v>0</v>
      </c>
      <c r="AJ161">
        <v>0</v>
      </c>
      <c r="AK161">
        <v>31126272</v>
      </c>
      <c r="AL161">
        <v>0</v>
      </c>
      <c r="AM161">
        <v>0</v>
      </c>
      <c r="AN161">
        <v>0</v>
      </c>
      <c r="AO161">
        <v>0</v>
      </c>
      <c r="AP161">
        <v>0</v>
      </c>
      <c r="AQ161">
        <v>0</v>
      </c>
      <c r="AR161">
        <v>15598331</v>
      </c>
      <c r="AS161">
        <v>0</v>
      </c>
      <c r="AT161">
        <v>117471</v>
      </c>
      <c r="AU161">
        <v>0</v>
      </c>
      <c r="AV161">
        <v>0</v>
      </c>
      <c r="AW161">
        <v>0</v>
      </c>
      <c r="AX161">
        <v>0</v>
      </c>
      <c r="AY161">
        <v>0</v>
      </c>
      <c r="AZ161">
        <v>0</v>
      </c>
      <c r="BA161">
        <v>0</v>
      </c>
      <c r="BB161">
        <v>0</v>
      </c>
      <c r="BC161">
        <v>0</v>
      </c>
      <c r="BD161">
        <v>0</v>
      </c>
      <c r="BE161">
        <v>0</v>
      </c>
      <c r="BF161">
        <v>0</v>
      </c>
      <c r="BG161">
        <v>0</v>
      </c>
      <c r="BH161">
        <v>0</v>
      </c>
      <c r="BI161">
        <v>1140210</v>
      </c>
      <c r="BJ161">
        <v>0</v>
      </c>
      <c r="BK161">
        <v>158838550</v>
      </c>
      <c r="BL161">
        <v>0</v>
      </c>
      <c r="BM161">
        <v>0</v>
      </c>
      <c r="BN161">
        <v>0</v>
      </c>
      <c r="BO161">
        <v>0</v>
      </c>
      <c r="BP161">
        <v>0</v>
      </c>
      <c r="BQ161">
        <v>0</v>
      </c>
      <c r="BR161">
        <v>0</v>
      </c>
      <c r="BS161">
        <v>308196</v>
      </c>
      <c r="BT161">
        <v>0</v>
      </c>
      <c r="BU161">
        <v>0</v>
      </c>
      <c r="BV161">
        <v>0</v>
      </c>
      <c r="BW161">
        <v>0</v>
      </c>
      <c r="BX161">
        <v>0</v>
      </c>
      <c r="BY161">
        <v>0</v>
      </c>
      <c r="BZ161">
        <v>0</v>
      </c>
      <c r="CA161">
        <v>101413</v>
      </c>
      <c r="CB161">
        <v>0</v>
      </c>
      <c r="CC161">
        <v>0</v>
      </c>
      <c r="CD161">
        <v>0</v>
      </c>
      <c r="CE161">
        <v>0</v>
      </c>
      <c r="CF161">
        <v>0</v>
      </c>
      <c r="CG161">
        <v>0</v>
      </c>
      <c r="CH161">
        <v>0</v>
      </c>
      <c r="CI161">
        <v>0</v>
      </c>
      <c r="CJ161">
        <v>0</v>
      </c>
      <c r="CK161">
        <v>0</v>
      </c>
      <c r="CL161">
        <v>0</v>
      </c>
      <c r="CM161">
        <v>0</v>
      </c>
      <c r="CN161">
        <v>0</v>
      </c>
      <c r="CO161">
        <v>48817331</v>
      </c>
      <c r="CP161">
        <v>0</v>
      </c>
      <c r="CQ161">
        <v>0</v>
      </c>
      <c r="CR161">
        <v>0</v>
      </c>
      <c r="CS161">
        <v>0</v>
      </c>
      <c r="CT161">
        <v>1911459</v>
      </c>
      <c r="CU161">
        <v>0</v>
      </c>
      <c r="CV161">
        <v>0</v>
      </c>
      <c r="CW161">
        <v>0</v>
      </c>
      <c r="CX161">
        <v>0</v>
      </c>
      <c r="CY161">
        <v>0</v>
      </c>
    </row>
    <row r="162" spans="1:103" x14ac:dyDescent="0.3">
      <c r="A162" s="151">
        <v>661</v>
      </c>
      <c r="B162" t="s">
        <v>388</v>
      </c>
      <c r="D162">
        <v>0</v>
      </c>
      <c r="E162">
        <v>0</v>
      </c>
      <c r="F162">
        <v>0</v>
      </c>
      <c r="G162">
        <v>0</v>
      </c>
      <c r="H162">
        <v>0</v>
      </c>
      <c r="I162">
        <v>0</v>
      </c>
      <c r="J162">
        <v>0</v>
      </c>
      <c r="K162">
        <v>0</v>
      </c>
      <c r="L162">
        <v>0</v>
      </c>
      <c r="M162">
        <v>0</v>
      </c>
      <c r="N162">
        <v>13.2</v>
      </c>
      <c r="O162">
        <v>0</v>
      </c>
      <c r="P162">
        <v>0</v>
      </c>
      <c r="Q162">
        <v>0</v>
      </c>
      <c r="R162">
        <v>0</v>
      </c>
      <c r="S162">
        <v>0</v>
      </c>
      <c r="T162">
        <v>0</v>
      </c>
      <c r="U162">
        <v>0</v>
      </c>
      <c r="V162">
        <v>0</v>
      </c>
      <c r="W162">
        <v>0</v>
      </c>
      <c r="X162">
        <v>0</v>
      </c>
      <c r="Y162">
        <v>0</v>
      </c>
      <c r="Z162">
        <v>0</v>
      </c>
      <c r="AA162">
        <v>0</v>
      </c>
      <c r="AB162">
        <v>0</v>
      </c>
      <c r="AC162">
        <v>0.5</v>
      </c>
      <c r="AD162">
        <v>0</v>
      </c>
      <c r="AE162">
        <v>1</v>
      </c>
      <c r="AF162">
        <v>0</v>
      </c>
      <c r="AG162">
        <v>0</v>
      </c>
      <c r="AH162">
        <v>0</v>
      </c>
      <c r="AI162">
        <v>0</v>
      </c>
      <c r="AJ162">
        <v>0</v>
      </c>
      <c r="AK162">
        <v>31.8</v>
      </c>
      <c r="AL162">
        <v>0</v>
      </c>
      <c r="AM162">
        <v>0</v>
      </c>
      <c r="AN162">
        <v>0</v>
      </c>
      <c r="AO162">
        <v>0</v>
      </c>
      <c r="AP162">
        <v>0</v>
      </c>
      <c r="AQ162">
        <v>0</v>
      </c>
      <c r="AR162">
        <v>4.4000000000000004</v>
      </c>
      <c r="AS162">
        <v>0</v>
      </c>
      <c r="AT162">
        <v>0.2</v>
      </c>
      <c r="AU162">
        <v>0</v>
      </c>
      <c r="AV162">
        <v>0</v>
      </c>
      <c r="AW162">
        <v>0</v>
      </c>
      <c r="AX162">
        <v>0</v>
      </c>
      <c r="AY162">
        <v>0</v>
      </c>
      <c r="AZ162">
        <v>0</v>
      </c>
      <c r="BA162">
        <v>0</v>
      </c>
      <c r="BB162">
        <v>0</v>
      </c>
      <c r="BC162">
        <v>0</v>
      </c>
      <c r="BD162">
        <v>0</v>
      </c>
      <c r="BE162">
        <v>0</v>
      </c>
      <c r="BF162">
        <v>0</v>
      </c>
      <c r="BG162">
        <v>0</v>
      </c>
      <c r="BH162">
        <v>0</v>
      </c>
      <c r="BI162">
        <v>5.2</v>
      </c>
      <c r="BJ162">
        <v>0</v>
      </c>
      <c r="BK162">
        <v>23.6</v>
      </c>
      <c r="BL162">
        <v>0</v>
      </c>
      <c r="BM162">
        <v>0</v>
      </c>
      <c r="BN162">
        <v>0</v>
      </c>
      <c r="BO162">
        <v>0</v>
      </c>
      <c r="BP162">
        <v>0</v>
      </c>
      <c r="BQ162">
        <v>0</v>
      </c>
      <c r="BR162">
        <v>0</v>
      </c>
      <c r="BS162">
        <v>0.2</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v>0</v>
      </c>
      <c r="CM162">
        <v>0</v>
      </c>
      <c r="CN162">
        <v>0</v>
      </c>
      <c r="CO162">
        <v>43.6</v>
      </c>
      <c r="CP162">
        <v>0</v>
      </c>
      <c r="CQ162">
        <v>0</v>
      </c>
      <c r="CR162">
        <v>0</v>
      </c>
      <c r="CS162">
        <v>0</v>
      </c>
      <c r="CT162">
        <v>44.6</v>
      </c>
      <c r="CU162">
        <v>0</v>
      </c>
      <c r="CV162">
        <v>0</v>
      </c>
      <c r="CW162">
        <v>0</v>
      </c>
      <c r="CX162">
        <v>0</v>
      </c>
      <c r="CY162">
        <v>0</v>
      </c>
    </row>
    <row r="163" spans="1:103" x14ac:dyDescent="0.3">
      <c r="A163" s="151">
        <v>662</v>
      </c>
      <c r="B163" t="s">
        <v>420</v>
      </c>
      <c r="D163">
        <v>902917</v>
      </c>
      <c r="E163">
        <v>911572</v>
      </c>
      <c r="F163">
        <v>255131</v>
      </c>
      <c r="G163">
        <v>68049</v>
      </c>
      <c r="H163">
        <v>0</v>
      </c>
      <c r="I163">
        <v>535658</v>
      </c>
      <c r="J163">
        <v>692516</v>
      </c>
      <c r="K163">
        <v>0</v>
      </c>
      <c r="L163">
        <v>185305</v>
      </c>
      <c r="M163">
        <v>5345571</v>
      </c>
      <c r="N163">
        <v>3698687</v>
      </c>
      <c r="O163">
        <v>276665</v>
      </c>
      <c r="P163">
        <v>1278429</v>
      </c>
      <c r="Q163">
        <v>676732</v>
      </c>
      <c r="R163">
        <v>3245</v>
      </c>
      <c r="S163">
        <v>684761</v>
      </c>
      <c r="T163">
        <v>241538</v>
      </c>
      <c r="U163">
        <v>1106533</v>
      </c>
      <c r="V163">
        <v>600897</v>
      </c>
      <c r="W163">
        <v>0</v>
      </c>
      <c r="X163">
        <v>79821</v>
      </c>
      <c r="Y163">
        <v>425108</v>
      </c>
      <c r="Z163">
        <v>1843630</v>
      </c>
      <c r="AA163">
        <v>387256</v>
      </c>
      <c r="AB163">
        <v>229693</v>
      </c>
      <c r="AC163">
        <v>2194936</v>
      </c>
      <c r="AD163">
        <v>39436</v>
      </c>
      <c r="AE163">
        <v>786186</v>
      </c>
      <c r="AF163">
        <v>399802</v>
      </c>
      <c r="AG163">
        <v>1334469</v>
      </c>
      <c r="AH163">
        <v>48910</v>
      </c>
      <c r="AI163">
        <v>0</v>
      </c>
      <c r="AJ163">
        <v>0</v>
      </c>
      <c r="AK163">
        <v>5494025</v>
      </c>
      <c r="AL163">
        <v>31355</v>
      </c>
      <c r="AM163">
        <v>2228785</v>
      </c>
      <c r="AN163">
        <v>207445</v>
      </c>
      <c r="AO163">
        <v>288572</v>
      </c>
      <c r="AP163">
        <v>325598</v>
      </c>
      <c r="AQ163">
        <v>0</v>
      </c>
      <c r="AR163">
        <v>21145905</v>
      </c>
      <c r="AS163">
        <v>52464</v>
      </c>
      <c r="AT163">
        <v>3583509</v>
      </c>
      <c r="AU163">
        <v>1263918</v>
      </c>
      <c r="AV163">
        <v>606796</v>
      </c>
      <c r="AW163">
        <v>100867</v>
      </c>
      <c r="AX163">
        <v>1897321</v>
      </c>
      <c r="AY163">
        <v>330327</v>
      </c>
      <c r="AZ163">
        <v>600536</v>
      </c>
      <c r="BA163">
        <v>0</v>
      </c>
      <c r="BB163">
        <v>3657452</v>
      </c>
      <c r="BC163">
        <v>0</v>
      </c>
      <c r="BD163">
        <v>702701</v>
      </c>
      <c r="BE163">
        <v>13218</v>
      </c>
      <c r="BF163">
        <v>2481421</v>
      </c>
      <c r="BG163">
        <v>696716</v>
      </c>
      <c r="BH163">
        <v>176481</v>
      </c>
      <c r="BI163">
        <v>118541</v>
      </c>
      <c r="BJ163">
        <v>52941</v>
      </c>
      <c r="BK163">
        <v>13306571</v>
      </c>
      <c r="BM163">
        <v>30757</v>
      </c>
      <c r="BN163">
        <v>464282</v>
      </c>
      <c r="BO163">
        <v>475121</v>
      </c>
      <c r="BP163">
        <v>4064953</v>
      </c>
      <c r="BQ163">
        <v>11162</v>
      </c>
      <c r="BR163">
        <v>2500431</v>
      </c>
      <c r="BS163">
        <v>1326713</v>
      </c>
      <c r="BT163">
        <v>414634</v>
      </c>
      <c r="BU163">
        <v>0</v>
      </c>
      <c r="BV163">
        <v>6467</v>
      </c>
      <c r="BW163">
        <v>449034</v>
      </c>
      <c r="BX163">
        <v>649500</v>
      </c>
      <c r="BY163">
        <v>333093</v>
      </c>
      <c r="BZ163">
        <v>0</v>
      </c>
      <c r="CA163">
        <v>1377992</v>
      </c>
      <c r="CB163">
        <v>1036410</v>
      </c>
      <c r="CC163">
        <v>2375312</v>
      </c>
      <c r="CD163">
        <v>1730463</v>
      </c>
      <c r="CE163">
        <v>1142331</v>
      </c>
      <c r="CF163">
        <v>182104</v>
      </c>
      <c r="CG163">
        <v>49144</v>
      </c>
      <c r="CH163">
        <v>3666</v>
      </c>
      <c r="CI163">
        <v>52513</v>
      </c>
      <c r="CJ163">
        <v>252882</v>
      </c>
      <c r="CK163">
        <v>0</v>
      </c>
      <c r="CL163">
        <v>759159</v>
      </c>
      <c r="CM163">
        <v>611276</v>
      </c>
      <c r="CN163">
        <v>171651</v>
      </c>
      <c r="CO163">
        <v>903343</v>
      </c>
      <c r="CP163">
        <v>479976</v>
      </c>
      <c r="CQ163">
        <v>27995268</v>
      </c>
      <c r="CR163">
        <v>54963</v>
      </c>
      <c r="CS163">
        <v>6782</v>
      </c>
      <c r="CT163">
        <v>1267361</v>
      </c>
      <c r="CU163">
        <v>0</v>
      </c>
      <c r="CV163">
        <v>621950</v>
      </c>
      <c r="CW163">
        <v>375950</v>
      </c>
      <c r="CX163">
        <v>1574</v>
      </c>
      <c r="CY163">
        <v>47164</v>
      </c>
    </row>
    <row r="164" spans="1:103" x14ac:dyDescent="0.3">
      <c r="A164" s="151">
        <v>663</v>
      </c>
      <c r="B164" t="s">
        <v>974</v>
      </c>
      <c r="D164">
        <v>79610</v>
      </c>
      <c r="E164">
        <v>66577</v>
      </c>
      <c r="F164">
        <v>0</v>
      </c>
      <c r="G164">
        <v>0</v>
      </c>
      <c r="H164">
        <v>0</v>
      </c>
      <c r="I164">
        <v>0</v>
      </c>
      <c r="J164">
        <v>32270</v>
      </c>
      <c r="K164">
        <v>0</v>
      </c>
      <c r="L164">
        <v>0</v>
      </c>
      <c r="M164">
        <v>114310</v>
      </c>
      <c r="N164">
        <v>0</v>
      </c>
      <c r="O164">
        <v>0</v>
      </c>
      <c r="P164">
        <v>253278</v>
      </c>
      <c r="Q164">
        <v>44040</v>
      </c>
      <c r="R164">
        <v>0</v>
      </c>
      <c r="S164">
        <v>0</v>
      </c>
      <c r="T164">
        <v>56002</v>
      </c>
      <c r="U164">
        <v>131013</v>
      </c>
      <c r="V164">
        <v>4073</v>
      </c>
      <c r="W164">
        <v>0</v>
      </c>
      <c r="X164">
        <v>0</v>
      </c>
      <c r="Y164">
        <v>55468</v>
      </c>
      <c r="Z164">
        <v>138503</v>
      </c>
      <c r="AA164">
        <v>47145</v>
      </c>
      <c r="AB164">
        <v>114594</v>
      </c>
      <c r="AC164">
        <v>205618</v>
      </c>
      <c r="AD164">
        <v>0</v>
      </c>
      <c r="AE164">
        <v>55434</v>
      </c>
      <c r="AF164">
        <v>0</v>
      </c>
      <c r="AG164">
        <v>106553</v>
      </c>
      <c r="AH164">
        <v>0</v>
      </c>
      <c r="AI164">
        <v>0</v>
      </c>
      <c r="AJ164">
        <v>0</v>
      </c>
      <c r="AK164">
        <v>181429</v>
      </c>
      <c r="AL164">
        <v>91188</v>
      </c>
      <c r="AM164">
        <v>112790</v>
      </c>
      <c r="AN164">
        <v>55797</v>
      </c>
      <c r="AO164">
        <v>0</v>
      </c>
      <c r="AP164">
        <v>0</v>
      </c>
      <c r="AQ164">
        <v>0</v>
      </c>
      <c r="AR164">
        <v>189124</v>
      </c>
      <c r="AS164">
        <v>74181</v>
      </c>
      <c r="AT164">
        <v>441853</v>
      </c>
      <c r="AU164">
        <v>553491</v>
      </c>
      <c r="AV164">
        <v>21722</v>
      </c>
      <c r="AW164">
        <v>0</v>
      </c>
      <c r="AX164">
        <v>13412</v>
      </c>
      <c r="AY164">
        <v>0</v>
      </c>
      <c r="AZ164">
        <v>0</v>
      </c>
      <c r="BA164">
        <v>70554</v>
      </c>
      <c r="BB164">
        <v>141714</v>
      </c>
      <c r="BC164">
        <v>0</v>
      </c>
      <c r="BD164">
        <v>0</v>
      </c>
      <c r="BE164">
        <v>237</v>
      </c>
      <c r="BF164">
        <v>220971</v>
      </c>
      <c r="BG164">
        <v>48961</v>
      </c>
      <c r="BH164">
        <v>0</v>
      </c>
      <c r="BI164">
        <v>0</v>
      </c>
      <c r="BJ164">
        <v>80264</v>
      </c>
      <c r="BK164">
        <v>618511</v>
      </c>
      <c r="BL164">
        <v>33610</v>
      </c>
      <c r="BM164">
        <v>0</v>
      </c>
      <c r="BN164">
        <v>0</v>
      </c>
      <c r="BO164">
        <v>2700</v>
      </c>
      <c r="BP164">
        <v>158938</v>
      </c>
      <c r="BQ164">
        <v>59671</v>
      </c>
      <c r="BR164">
        <v>349994</v>
      </c>
      <c r="BS164">
        <v>94984</v>
      </c>
      <c r="BT164">
        <v>0</v>
      </c>
      <c r="BU164">
        <v>0</v>
      </c>
      <c r="BV164">
        <v>0</v>
      </c>
      <c r="BW164">
        <v>0</v>
      </c>
      <c r="BX164">
        <v>0</v>
      </c>
      <c r="BY164">
        <v>254806</v>
      </c>
      <c r="BZ164">
        <v>0</v>
      </c>
      <c r="CA164">
        <v>160471</v>
      </c>
      <c r="CB164">
        <v>20025</v>
      </c>
      <c r="CC164">
        <v>111728</v>
      </c>
      <c r="CD164">
        <v>93034</v>
      </c>
      <c r="CE164">
        <v>128382</v>
      </c>
      <c r="CF164">
        <v>0</v>
      </c>
      <c r="CG164">
        <v>0</v>
      </c>
      <c r="CH164">
        <v>0</v>
      </c>
      <c r="CI164">
        <v>0</v>
      </c>
      <c r="CJ164">
        <v>63553</v>
      </c>
      <c r="CK164">
        <v>0</v>
      </c>
      <c r="CL164">
        <v>0</v>
      </c>
      <c r="CM164">
        <v>94009</v>
      </c>
      <c r="CN164">
        <v>0</v>
      </c>
      <c r="CO164">
        <v>159040</v>
      </c>
      <c r="CP164">
        <v>6700</v>
      </c>
      <c r="CQ164">
        <v>0</v>
      </c>
      <c r="CR164">
        <v>0</v>
      </c>
      <c r="CS164">
        <v>0</v>
      </c>
      <c r="CT164">
        <v>0</v>
      </c>
      <c r="CU164">
        <v>0</v>
      </c>
      <c r="CV164">
        <v>105006</v>
      </c>
      <c r="CW164">
        <v>153787</v>
      </c>
      <c r="CX164">
        <v>0</v>
      </c>
      <c r="CY164">
        <v>63515</v>
      </c>
    </row>
    <row r="165" spans="1:103" x14ac:dyDescent="0.3">
      <c r="A165" s="151">
        <v>900</v>
      </c>
      <c r="B165" t="s">
        <v>1142</v>
      </c>
      <c r="D165" t="s">
        <v>46</v>
      </c>
      <c r="E165" t="s">
        <v>46</v>
      </c>
      <c r="F165" t="s">
        <v>46</v>
      </c>
      <c r="G165" t="s">
        <v>46</v>
      </c>
      <c r="H165" t="s">
        <v>46</v>
      </c>
      <c r="I165" t="s">
        <v>46</v>
      </c>
      <c r="J165" t="s">
        <v>46</v>
      </c>
      <c r="K165" t="s">
        <v>46</v>
      </c>
      <c r="L165" t="s">
        <v>46</v>
      </c>
      <c r="M165" t="s">
        <v>47</v>
      </c>
      <c r="N165" t="s">
        <v>47</v>
      </c>
      <c r="O165" t="s">
        <v>47</v>
      </c>
      <c r="P165" t="s">
        <v>47</v>
      </c>
      <c r="Q165" t="s">
        <v>46</v>
      </c>
      <c r="R165" t="s">
        <v>46</v>
      </c>
      <c r="S165" t="s">
        <v>47</v>
      </c>
      <c r="T165" t="s">
        <v>46</v>
      </c>
      <c r="U165" t="s">
        <v>47</v>
      </c>
      <c r="V165" t="s">
        <v>47</v>
      </c>
      <c r="W165" t="s">
        <v>46</v>
      </c>
      <c r="X165" t="s">
        <v>46</v>
      </c>
      <c r="Y165" t="s">
        <v>46</v>
      </c>
      <c r="Z165" t="s">
        <v>47</v>
      </c>
      <c r="AA165" t="s">
        <v>46</v>
      </c>
      <c r="AB165" t="s">
        <v>46</v>
      </c>
      <c r="AC165" t="s">
        <v>46</v>
      </c>
      <c r="AD165" t="s">
        <v>46</v>
      </c>
      <c r="AE165" t="s">
        <v>47</v>
      </c>
      <c r="AF165" t="s">
        <v>47</v>
      </c>
      <c r="AG165" t="s">
        <v>46</v>
      </c>
      <c r="AH165" t="s">
        <v>46</v>
      </c>
      <c r="AI165" t="s">
        <v>47</v>
      </c>
      <c r="AJ165" t="s">
        <v>46</v>
      </c>
      <c r="AK165" t="s">
        <v>47</v>
      </c>
      <c r="AL165" t="s">
        <v>46</v>
      </c>
      <c r="AM165" t="s">
        <v>46</v>
      </c>
      <c r="AN165" t="s">
        <v>46</v>
      </c>
      <c r="AO165" t="s">
        <v>46</v>
      </c>
      <c r="AP165" t="s">
        <v>46</v>
      </c>
      <c r="AQ165" t="s">
        <v>47</v>
      </c>
      <c r="AR165" t="s">
        <v>47</v>
      </c>
      <c r="AS165" t="s">
        <v>46</v>
      </c>
      <c r="AT165" t="s">
        <v>46</v>
      </c>
      <c r="AU165" t="s">
        <v>46</v>
      </c>
      <c r="AV165" t="s">
        <v>46</v>
      </c>
      <c r="AW165" t="s">
        <v>46</v>
      </c>
      <c r="AX165" t="s">
        <v>46</v>
      </c>
      <c r="AY165" t="s">
        <v>46</v>
      </c>
      <c r="AZ165" t="s">
        <v>46</v>
      </c>
      <c r="BA165" t="s">
        <v>46</v>
      </c>
      <c r="BB165" t="s">
        <v>46</v>
      </c>
      <c r="BC165" t="s">
        <v>46</v>
      </c>
      <c r="BD165" t="s">
        <v>47</v>
      </c>
      <c r="BE165" t="s">
        <v>46</v>
      </c>
      <c r="BF165" t="s">
        <v>47</v>
      </c>
      <c r="BG165" t="s">
        <v>46</v>
      </c>
      <c r="BH165" t="s">
        <v>46</v>
      </c>
      <c r="BI165" t="s">
        <v>47</v>
      </c>
      <c r="BJ165" t="s">
        <v>46</v>
      </c>
      <c r="BK165" t="s">
        <v>47</v>
      </c>
      <c r="BL165" t="s">
        <v>46</v>
      </c>
      <c r="BM165" t="s">
        <v>46</v>
      </c>
      <c r="BN165" t="s">
        <v>47</v>
      </c>
      <c r="BO165" t="s">
        <v>46</v>
      </c>
      <c r="BP165" t="s">
        <v>46</v>
      </c>
      <c r="BQ165" t="s">
        <v>46</v>
      </c>
      <c r="BR165" t="s">
        <v>46</v>
      </c>
      <c r="BS165" t="s">
        <v>46</v>
      </c>
      <c r="BT165" t="s">
        <v>46</v>
      </c>
      <c r="BU165" t="s">
        <v>46</v>
      </c>
      <c r="BV165" t="s">
        <v>46</v>
      </c>
      <c r="BW165" t="s">
        <v>46</v>
      </c>
      <c r="BX165" t="s">
        <v>46</v>
      </c>
      <c r="BY165" t="s">
        <v>46</v>
      </c>
      <c r="BZ165" t="s">
        <v>46</v>
      </c>
      <c r="CA165" t="s">
        <v>47</v>
      </c>
      <c r="CB165" t="s">
        <v>46</v>
      </c>
      <c r="CC165" t="s">
        <v>46</v>
      </c>
      <c r="CD165" t="s">
        <v>46</v>
      </c>
      <c r="CE165" t="s">
        <v>46</v>
      </c>
      <c r="CF165" t="s">
        <v>46</v>
      </c>
      <c r="CG165" t="s">
        <v>47</v>
      </c>
      <c r="CH165" t="s">
        <v>46</v>
      </c>
      <c r="CI165" t="s">
        <v>46</v>
      </c>
      <c r="CJ165" t="s">
        <v>47</v>
      </c>
      <c r="CK165" t="s">
        <v>46</v>
      </c>
      <c r="CL165" t="s">
        <v>46</v>
      </c>
      <c r="CM165" t="s">
        <v>46</v>
      </c>
      <c r="CN165" t="s">
        <v>46</v>
      </c>
      <c r="CO165" t="s">
        <v>47</v>
      </c>
      <c r="CP165" t="s">
        <v>46</v>
      </c>
      <c r="CQ165" t="s">
        <v>47</v>
      </c>
      <c r="CR165" t="s">
        <v>46</v>
      </c>
      <c r="CS165" t="s">
        <v>46</v>
      </c>
      <c r="CT165" t="s">
        <v>47</v>
      </c>
      <c r="CU165" t="s">
        <v>46</v>
      </c>
      <c r="CV165" t="s">
        <v>46</v>
      </c>
      <c r="CW165" t="s">
        <v>46</v>
      </c>
      <c r="CX165" t="s">
        <v>46</v>
      </c>
      <c r="CY165" t="s">
        <v>46</v>
      </c>
    </row>
    <row r="166" spans="1:103" x14ac:dyDescent="0.3">
      <c r="A166" s="151">
        <v>901</v>
      </c>
      <c r="B166" t="s">
        <v>1143</v>
      </c>
      <c r="D166" t="s">
        <v>1969</v>
      </c>
      <c r="E166" t="s">
        <v>1970</v>
      </c>
      <c r="F166" t="s">
        <v>1971</v>
      </c>
      <c r="G166" t="s">
        <v>2079</v>
      </c>
      <c r="H166" t="s">
        <v>1972</v>
      </c>
      <c r="I166" t="s">
        <v>1973</v>
      </c>
      <c r="J166" t="s">
        <v>1974</v>
      </c>
      <c r="K166" t="s">
        <v>1975</v>
      </c>
      <c r="L166" t="s">
        <v>1976</v>
      </c>
      <c r="M166" t="s">
        <v>2080</v>
      </c>
      <c r="N166" t="s">
        <v>2081</v>
      </c>
      <c r="O166" t="s">
        <v>1979</v>
      </c>
      <c r="P166" t="s">
        <v>2082</v>
      </c>
      <c r="Q166" t="s">
        <v>1981</v>
      </c>
      <c r="R166" t="s">
        <v>1982</v>
      </c>
      <c r="S166" t="s">
        <v>1983</v>
      </c>
      <c r="T166" t="s">
        <v>2083</v>
      </c>
      <c r="U166" t="s">
        <v>1984</v>
      </c>
      <c r="V166" t="s">
        <v>2084</v>
      </c>
      <c r="W166" t="s">
        <v>2085</v>
      </c>
      <c r="X166" t="s">
        <v>1986</v>
      </c>
      <c r="Y166" t="s">
        <v>1987</v>
      </c>
      <c r="Z166" t="s">
        <v>2086</v>
      </c>
      <c r="AA166" t="s">
        <v>2087</v>
      </c>
      <c r="AB166" t="s">
        <v>1990</v>
      </c>
      <c r="AC166" t="s">
        <v>1991</v>
      </c>
      <c r="AD166" t="s">
        <v>1992</v>
      </c>
      <c r="AE166" t="s">
        <v>1993</v>
      </c>
      <c r="AF166" t="s">
        <v>1994</v>
      </c>
      <c r="AG166" t="s">
        <v>1995</v>
      </c>
      <c r="AH166" t="s">
        <v>1996</v>
      </c>
      <c r="AI166" t="s">
        <v>1997</v>
      </c>
      <c r="AJ166" t="s">
        <v>1998</v>
      </c>
      <c r="AK166" t="s">
        <v>2088</v>
      </c>
      <c r="AL166" t="s">
        <v>2000</v>
      </c>
      <c r="AM166" t="s">
        <v>2089</v>
      </c>
      <c r="AN166" t="s">
        <v>2002</v>
      </c>
      <c r="AO166" t="s">
        <v>2090</v>
      </c>
      <c r="AP166" t="s">
        <v>2004</v>
      </c>
      <c r="AQ166" t="s">
        <v>2005</v>
      </c>
      <c r="AR166" t="s">
        <v>2006</v>
      </c>
      <c r="AS166" t="s">
        <v>2007</v>
      </c>
      <c r="AT166" t="s">
        <v>2008</v>
      </c>
      <c r="AU166" t="s">
        <v>2091</v>
      </c>
      <c r="AV166" t="s">
        <v>2010</v>
      </c>
      <c r="AW166" t="s">
        <v>2092</v>
      </c>
      <c r="AX166" t="s">
        <v>2012</v>
      </c>
      <c r="AY166" t="s">
        <v>2093</v>
      </c>
      <c r="AZ166" t="s">
        <v>2013</v>
      </c>
      <c r="BA166" t="s">
        <v>2014</v>
      </c>
      <c r="BB166" t="s">
        <v>2015</v>
      </c>
      <c r="BC166" t="s">
        <v>2094</v>
      </c>
      <c r="BD166" t="s">
        <v>2017</v>
      </c>
      <c r="BE166" t="s">
        <v>2095</v>
      </c>
      <c r="BF166" t="s">
        <v>2019</v>
      </c>
      <c r="BG166" t="s">
        <v>2020</v>
      </c>
      <c r="BH166" t="s">
        <v>2021</v>
      </c>
      <c r="BI166" t="s">
        <v>2022</v>
      </c>
      <c r="BJ166" t="s">
        <v>2023</v>
      </c>
      <c r="BK166" t="s">
        <v>2096</v>
      </c>
      <c r="BL166" t="s">
        <v>2025</v>
      </c>
      <c r="BM166" t="s">
        <v>2097</v>
      </c>
      <c r="BN166" t="s">
        <v>2027</v>
      </c>
      <c r="BO166" t="s">
        <v>2028</v>
      </c>
      <c r="BP166" t="s">
        <v>2029</v>
      </c>
      <c r="BQ166" t="s">
        <v>2098</v>
      </c>
      <c r="BR166" t="s">
        <v>2030</v>
      </c>
      <c r="BS166" t="s">
        <v>2099</v>
      </c>
      <c r="BT166" t="s">
        <v>2032</v>
      </c>
      <c r="BU166" t="s">
        <v>2033</v>
      </c>
      <c r="BV166" t="s">
        <v>2034</v>
      </c>
      <c r="BW166" t="s">
        <v>2100</v>
      </c>
      <c r="BX166" t="s">
        <v>2036</v>
      </c>
      <c r="BY166" t="s">
        <v>2037</v>
      </c>
      <c r="BZ166" t="s">
        <v>2101</v>
      </c>
      <c r="CA166" t="s">
        <v>2102</v>
      </c>
      <c r="CB166" t="s">
        <v>2103</v>
      </c>
      <c r="CC166" t="s">
        <v>2041</v>
      </c>
      <c r="CD166" t="s">
        <v>2042</v>
      </c>
      <c r="CE166" t="s">
        <v>2104</v>
      </c>
      <c r="CF166" t="s">
        <v>2044</v>
      </c>
      <c r="CG166" t="s">
        <v>2045</v>
      </c>
      <c r="CH166" t="s">
        <v>2046</v>
      </c>
      <c r="CI166" t="s">
        <v>2105</v>
      </c>
      <c r="CJ166" t="s">
        <v>2048</v>
      </c>
      <c r="CK166" t="s">
        <v>2049</v>
      </c>
      <c r="CL166" t="s">
        <v>2106</v>
      </c>
      <c r="CM166" t="s">
        <v>2107</v>
      </c>
      <c r="CN166" t="s">
        <v>2052</v>
      </c>
      <c r="CO166" t="s">
        <v>1830</v>
      </c>
      <c r="CP166" t="s">
        <v>2054</v>
      </c>
      <c r="CQ166" t="s">
        <v>2108</v>
      </c>
      <c r="CR166" t="s">
        <v>2109</v>
      </c>
      <c r="CS166" t="s">
        <v>2057</v>
      </c>
      <c r="CT166" t="s">
        <v>2058</v>
      </c>
      <c r="CU166" t="s">
        <v>2059</v>
      </c>
      <c r="CV166" t="s">
        <v>2060</v>
      </c>
      <c r="CW166" t="s">
        <v>2061</v>
      </c>
      <c r="CX166" t="s">
        <v>2062</v>
      </c>
      <c r="CY166" t="s">
        <v>2110</v>
      </c>
    </row>
    <row r="167" spans="1:103" x14ac:dyDescent="0.3">
      <c r="A167" s="151">
        <v>902</v>
      </c>
      <c r="B167" t="s">
        <v>1144</v>
      </c>
      <c r="D167" t="s">
        <v>1148</v>
      </c>
      <c r="E167" t="s">
        <v>1148</v>
      </c>
      <c r="F167" t="s">
        <v>2111</v>
      </c>
      <c r="G167" t="s">
        <v>2112</v>
      </c>
      <c r="H167" t="s">
        <v>1154</v>
      </c>
      <c r="I167" t="s">
        <v>2113</v>
      </c>
      <c r="J167" t="s">
        <v>2114</v>
      </c>
      <c r="K167" t="s">
        <v>1145</v>
      </c>
      <c r="L167" t="s">
        <v>1150</v>
      </c>
      <c r="M167" t="s">
        <v>1148</v>
      </c>
      <c r="N167" t="s">
        <v>2115</v>
      </c>
      <c r="O167" t="s">
        <v>1151</v>
      </c>
      <c r="P167" t="s">
        <v>1148</v>
      </c>
      <c r="Q167" t="s">
        <v>1148</v>
      </c>
      <c r="R167" t="s">
        <v>1145</v>
      </c>
      <c r="S167" t="s">
        <v>1155</v>
      </c>
      <c r="T167" t="s">
        <v>2112</v>
      </c>
      <c r="U167" t="s">
        <v>1148</v>
      </c>
      <c r="V167" t="s">
        <v>1148</v>
      </c>
      <c r="W167" t="s">
        <v>2116</v>
      </c>
      <c r="X167" t="s">
        <v>1145</v>
      </c>
      <c r="Y167" t="s">
        <v>2117</v>
      </c>
      <c r="Z167" t="s">
        <v>2114</v>
      </c>
      <c r="AA167" t="s">
        <v>2112</v>
      </c>
      <c r="AB167" t="s">
        <v>2114</v>
      </c>
      <c r="AC167" t="s">
        <v>2118</v>
      </c>
      <c r="AD167" t="s">
        <v>1147</v>
      </c>
      <c r="AE167" t="s">
        <v>2119</v>
      </c>
      <c r="AF167" t="s">
        <v>1148</v>
      </c>
      <c r="AG167" t="s">
        <v>1148</v>
      </c>
      <c r="AH167" t="s">
        <v>1145</v>
      </c>
      <c r="AI167" t="s">
        <v>1152</v>
      </c>
      <c r="AJ167" t="s">
        <v>2112</v>
      </c>
      <c r="AK167" t="s">
        <v>2118</v>
      </c>
      <c r="AL167" t="s">
        <v>2120</v>
      </c>
      <c r="AM167" t="s">
        <v>1148</v>
      </c>
      <c r="AN167" t="s">
        <v>2121</v>
      </c>
      <c r="AO167" t="s">
        <v>2116</v>
      </c>
      <c r="AP167" t="s">
        <v>1145</v>
      </c>
      <c r="AQ167" t="s">
        <v>1152</v>
      </c>
      <c r="AR167" t="s">
        <v>1152</v>
      </c>
      <c r="AS167" t="s">
        <v>2121</v>
      </c>
      <c r="AT167" t="s">
        <v>1148</v>
      </c>
      <c r="AU167" t="s">
        <v>1153</v>
      </c>
      <c r="AV167" t="s">
        <v>1148</v>
      </c>
      <c r="AW167" t="s">
        <v>1145</v>
      </c>
      <c r="AX167" t="s">
        <v>1148</v>
      </c>
      <c r="AY167" t="s">
        <v>2122</v>
      </c>
      <c r="AZ167" t="s">
        <v>1148</v>
      </c>
      <c r="BA167" t="s">
        <v>1148</v>
      </c>
      <c r="BB167" t="s">
        <v>2114</v>
      </c>
      <c r="BC167" t="s">
        <v>1145</v>
      </c>
      <c r="BD167" t="s">
        <v>2123</v>
      </c>
      <c r="BE167" t="s">
        <v>1145</v>
      </c>
      <c r="BF167" t="s">
        <v>1148</v>
      </c>
      <c r="BG167" t="s">
        <v>1148</v>
      </c>
      <c r="BH167" t="s">
        <v>2121</v>
      </c>
      <c r="BI167" t="s">
        <v>1147</v>
      </c>
      <c r="BJ167" t="s">
        <v>2124</v>
      </c>
      <c r="BK167" t="s">
        <v>1146</v>
      </c>
      <c r="BL167" t="s">
        <v>2113</v>
      </c>
      <c r="BM167" t="s">
        <v>2121</v>
      </c>
      <c r="BN167" t="s">
        <v>2118</v>
      </c>
      <c r="BO167" t="s">
        <v>2114</v>
      </c>
      <c r="BP167" t="s">
        <v>2125</v>
      </c>
      <c r="BQ167" t="s">
        <v>2112</v>
      </c>
      <c r="BR167" t="s">
        <v>2118</v>
      </c>
      <c r="BS167" t="s">
        <v>2121</v>
      </c>
      <c r="BT167" t="s">
        <v>2126</v>
      </c>
      <c r="BU167" t="s">
        <v>1145</v>
      </c>
      <c r="BV167" t="s">
        <v>2127</v>
      </c>
      <c r="BW167" t="s">
        <v>2128</v>
      </c>
      <c r="BX167" t="s">
        <v>2118</v>
      </c>
      <c r="BY167" t="s">
        <v>1148</v>
      </c>
      <c r="BZ167" t="s">
        <v>1153</v>
      </c>
      <c r="CA167" t="s">
        <v>1152</v>
      </c>
      <c r="CB167" t="s">
        <v>2114</v>
      </c>
      <c r="CC167" t="s">
        <v>1149</v>
      </c>
      <c r="CD167" t="s">
        <v>2118</v>
      </c>
      <c r="CE167" t="s">
        <v>1148</v>
      </c>
      <c r="CF167" t="s">
        <v>1153</v>
      </c>
      <c r="CG167" t="s">
        <v>1149</v>
      </c>
      <c r="CH167" t="s">
        <v>2129</v>
      </c>
      <c r="CI167" t="s">
        <v>2114</v>
      </c>
      <c r="CJ167" t="s">
        <v>1148</v>
      </c>
      <c r="CK167" t="s">
        <v>1153</v>
      </c>
      <c r="CL167" t="s">
        <v>2116</v>
      </c>
      <c r="CM167" t="s">
        <v>1148</v>
      </c>
      <c r="CN167" t="s">
        <v>2125</v>
      </c>
      <c r="CO167" t="s">
        <v>2118</v>
      </c>
      <c r="CP167" t="s">
        <v>2114</v>
      </c>
      <c r="CQ167" t="s">
        <v>2118</v>
      </c>
      <c r="CR167" t="s">
        <v>2120</v>
      </c>
      <c r="CS167" t="s">
        <v>2114</v>
      </c>
      <c r="CT167" t="s">
        <v>2130</v>
      </c>
      <c r="CU167" t="s">
        <v>2131</v>
      </c>
      <c r="CV167" t="s">
        <v>1148</v>
      </c>
      <c r="CW167" t="s">
        <v>1148</v>
      </c>
      <c r="CX167" t="s">
        <v>2132</v>
      </c>
      <c r="CY167" t="s">
        <v>1153</v>
      </c>
    </row>
    <row r="168" spans="1:103" x14ac:dyDescent="0.3">
      <c r="A168" s="151">
        <v>903</v>
      </c>
      <c r="B168" t="s">
        <v>1156</v>
      </c>
      <c r="D168" t="s">
        <v>1158</v>
      </c>
      <c r="E168" t="s">
        <v>1158</v>
      </c>
      <c r="F168" t="s">
        <v>2133</v>
      </c>
      <c r="G168" t="s">
        <v>2134</v>
      </c>
      <c r="H168" t="s">
        <v>1166</v>
      </c>
      <c r="I168" t="s">
        <v>2135</v>
      </c>
      <c r="J168" t="s">
        <v>2134</v>
      </c>
      <c r="K168" t="s">
        <v>1157</v>
      </c>
      <c r="L168" t="s">
        <v>1161</v>
      </c>
      <c r="M168" t="s">
        <v>1158</v>
      </c>
      <c r="N168" t="s">
        <v>2136</v>
      </c>
      <c r="O168" t="s">
        <v>1162</v>
      </c>
      <c r="P168" t="s">
        <v>1158</v>
      </c>
      <c r="Q168" t="s">
        <v>1158</v>
      </c>
      <c r="R168" t="s">
        <v>1157</v>
      </c>
      <c r="S168" t="s">
        <v>2137</v>
      </c>
      <c r="T168" t="s">
        <v>2134</v>
      </c>
      <c r="U168" t="s">
        <v>1158</v>
      </c>
      <c r="V168" t="s">
        <v>1158</v>
      </c>
      <c r="W168" t="s">
        <v>2138</v>
      </c>
      <c r="X168" t="s">
        <v>1157</v>
      </c>
      <c r="Y168" t="s">
        <v>2139</v>
      </c>
      <c r="Z168" t="s">
        <v>2134</v>
      </c>
      <c r="AA168" t="s">
        <v>2134</v>
      </c>
      <c r="AB168" t="s">
        <v>2134</v>
      </c>
      <c r="AC168" t="s">
        <v>2140</v>
      </c>
      <c r="AD168" t="s">
        <v>2141</v>
      </c>
      <c r="AE168" t="s">
        <v>2142</v>
      </c>
      <c r="AF168" t="s">
        <v>1158</v>
      </c>
      <c r="AG168" t="s">
        <v>1158</v>
      </c>
      <c r="AH168" t="s">
        <v>1157</v>
      </c>
      <c r="AI168" t="s">
        <v>2143</v>
      </c>
      <c r="AJ168" t="s">
        <v>2134</v>
      </c>
      <c r="AK168" t="s">
        <v>2144</v>
      </c>
      <c r="AL168" t="s">
        <v>2145</v>
      </c>
      <c r="AM168" t="s">
        <v>1158</v>
      </c>
      <c r="AN168" t="s">
        <v>2146</v>
      </c>
      <c r="AO168" t="s">
        <v>2138</v>
      </c>
      <c r="AP168" t="s">
        <v>1167</v>
      </c>
      <c r="AQ168" t="s">
        <v>1164</v>
      </c>
      <c r="AR168" t="s">
        <v>1164</v>
      </c>
      <c r="AS168" t="s">
        <v>2146</v>
      </c>
      <c r="AT168" t="s">
        <v>1158</v>
      </c>
      <c r="AU168" t="s">
        <v>1165</v>
      </c>
      <c r="AV168" t="s">
        <v>1158</v>
      </c>
      <c r="AW168" t="s">
        <v>1167</v>
      </c>
      <c r="AX168" t="s">
        <v>1158</v>
      </c>
      <c r="AY168" t="s">
        <v>2134</v>
      </c>
      <c r="AZ168" t="s">
        <v>1158</v>
      </c>
      <c r="BA168" t="s">
        <v>1158</v>
      </c>
      <c r="BB168" t="s">
        <v>2134</v>
      </c>
      <c r="BC168" t="s">
        <v>1157</v>
      </c>
      <c r="BD168" t="s">
        <v>1167</v>
      </c>
      <c r="BE168" t="s">
        <v>1157</v>
      </c>
      <c r="BF168" t="s">
        <v>1158</v>
      </c>
      <c r="BG168" t="s">
        <v>1158</v>
      </c>
      <c r="BH168" t="s">
        <v>2147</v>
      </c>
      <c r="BI168" t="s">
        <v>2148</v>
      </c>
      <c r="BJ168" t="s">
        <v>2149</v>
      </c>
      <c r="BK168" t="s">
        <v>2150</v>
      </c>
      <c r="BL168" t="s">
        <v>2135</v>
      </c>
      <c r="BM168" t="s">
        <v>2146</v>
      </c>
      <c r="BN168" t="s">
        <v>2140</v>
      </c>
      <c r="BO168" t="s">
        <v>2134</v>
      </c>
      <c r="BP168" t="s">
        <v>1164</v>
      </c>
      <c r="BQ168" t="s">
        <v>2134</v>
      </c>
      <c r="BR168" t="s">
        <v>2140</v>
      </c>
      <c r="BS168" t="s">
        <v>2146</v>
      </c>
      <c r="BT168" t="s">
        <v>2148</v>
      </c>
      <c r="BU168" t="s">
        <v>1157</v>
      </c>
      <c r="BV168" t="s">
        <v>2151</v>
      </c>
      <c r="BW168" t="s">
        <v>2152</v>
      </c>
      <c r="BX168" t="s">
        <v>2140</v>
      </c>
      <c r="BY168" t="s">
        <v>1158</v>
      </c>
      <c r="BZ168" t="s">
        <v>2153</v>
      </c>
      <c r="CA168" t="s">
        <v>1164</v>
      </c>
      <c r="CB168" t="s">
        <v>2134</v>
      </c>
      <c r="CC168" t="s">
        <v>1160</v>
      </c>
      <c r="CD168" t="s">
        <v>2140</v>
      </c>
      <c r="CE168" t="s">
        <v>1158</v>
      </c>
      <c r="CF168" t="s">
        <v>1165</v>
      </c>
      <c r="CG168" t="s">
        <v>1163</v>
      </c>
      <c r="CH168" t="s">
        <v>2154</v>
      </c>
      <c r="CI168" t="s">
        <v>2134</v>
      </c>
      <c r="CJ168" t="s">
        <v>1158</v>
      </c>
      <c r="CK168" t="s">
        <v>1165</v>
      </c>
      <c r="CL168" t="s">
        <v>2138</v>
      </c>
      <c r="CM168" t="s">
        <v>1158</v>
      </c>
      <c r="CN168" t="s">
        <v>1164</v>
      </c>
      <c r="CO168" t="s">
        <v>2140</v>
      </c>
      <c r="CP168" t="s">
        <v>2134</v>
      </c>
      <c r="CQ168" t="s">
        <v>2155</v>
      </c>
      <c r="CR168" t="s">
        <v>2145</v>
      </c>
      <c r="CS168" t="s">
        <v>2134</v>
      </c>
      <c r="CT168" t="s">
        <v>2156</v>
      </c>
      <c r="CU168" t="s">
        <v>2157</v>
      </c>
      <c r="CV168" t="s">
        <v>1158</v>
      </c>
      <c r="CW168" t="s">
        <v>1158</v>
      </c>
      <c r="CX168" t="s">
        <v>1167</v>
      </c>
      <c r="CY168" t="s">
        <v>1165</v>
      </c>
    </row>
    <row r="169" spans="1:103" x14ac:dyDescent="0.3">
      <c r="A169" s="151">
        <v>904</v>
      </c>
      <c r="B169" t="s">
        <v>1168</v>
      </c>
      <c r="D169" t="s">
        <v>1171</v>
      </c>
      <c r="E169" t="s">
        <v>1171</v>
      </c>
      <c r="F169" t="s">
        <v>2158</v>
      </c>
      <c r="G169" t="s">
        <v>1178</v>
      </c>
      <c r="H169" t="s">
        <v>1177</v>
      </c>
      <c r="I169" t="s">
        <v>2159</v>
      </c>
      <c r="J169" t="s">
        <v>2160</v>
      </c>
      <c r="K169" t="s">
        <v>1169</v>
      </c>
      <c r="L169" t="s">
        <v>1173</v>
      </c>
      <c r="M169" t="s">
        <v>1171</v>
      </c>
      <c r="N169" t="s">
        <v>2161</v>
      </c>
      <c r="O169" t="s">
        <v>1174</v>
      </c>
      <c r="P169" t="s">
        <v>1171</v>
      </c>
      <c r="Q169" t="s">
        <v>1171</v>
      </c>
      <c r="R169" t="s">
        <v>1169</v>
      </c>
      <c r="S169" t="s">
        <v>2162</v>
      </c>
      <c r="T169" t="s">
        <v>1178</v>
      </c>
      <c r="U169" t="s">
        <v>1171</v>
      </c>
      <c r="V169" t="s">
        <v>1171</v>
      </c>
      <c r="W169" t="s">
        <v>2163</v>
      </c>
      <c r="X169" t="s">
        <v>1169</v>
      </c>
      <c r="Y169" t="s">
        <v>2164</v>
      </c>
      <c r="Z169" t="s">
        <v>1185</v>
      </c>
      <c r="AA169" t="s">
        <v>1178</v>
      </c>
      <c r="AB169" t="s">
        <v>1178</v>
      </c>
      <c r="AC169" t="s">
        <v>2165</v>
      </c>
      <c r="AD169" t="s">
        <v>2166</v>
      </c>
      <c r="AE169" t="s">
        <v>2167</v>
      </c>
      <c r="AF169" t="s">
        <v>1171</v>
      </c>
      <c r="AG169" t="s">
        <v>2168</v>
      </c>
      <c r="AH169" t="s">
        <v>1169</v>
      </c>
      <c r="AI169" t="s">
        <v>2169</v>
      </c>
      <c r="AJ169" t="s">
        <v>1178</v>
      </c>
      <c r="AK169" t="s">
        <v>2170</v>
      </c>
      <c r="AL169" t="s">
        <v>2171</v>
      </c>
      <c r="AM169" t="s">
        <v>1171</v>
      </c>
      <c r="AN169" t="s">
        <v>2172</v>
      </c>
      <c r="AO169" t="s">
        <v>2163</v>
      </c>
      <c r="AP169" t="s">
        <v>1178</v>
      </c>
      <c r="AQ169" t="s">
        <v>1175</v>
      </c>
      <c r="AR169" t="s">
        <v>1175</v>
      </c>
      <c r="AS169" t="s">
        <v>2172</v>
      </c>
      <c r="AT169" t="s">
        <v>1171</v>
      </c>
      <c r="AU169" t="s">
        <v>1176</v>
      </c>
      <c r="AV169" t="s">
        <v>1171</v>
      </c>
      <c r="AW169" t="s">
        <v>1178</v>
      </c>
      <c r="AX169" t="s">
        <v>1171</v>
      </c>
      <c r="AY169" t="s">
        <v>1178</v>
      </c>
      <c r="AZ169" t="s">
        <v>1171</v>
      </c>
      <c r="BA169" t="s">
        <v>1171</v>
      </c>
      <c r="BB169" t="s">
        <v>2160</v>
      </c>
      <c r="BC169" t="s">
        <v>1169</v>
      </c>
      <c r="BD169" t="s">
        <v>1185</v>
      </c>
      <c r="BE169" t="s">
        <v>1169</v>
      </c>
      <c r="BF169" t="s">
        <v>1171</v>
      </c>
      <c r="BG169" t="s">
        <v>1171</v>
      </c>
      <c r="BH169" t="s">
        <v>2173</v>
      </c>
      <c r="BI169" t="s">
        <v>2166</v>
      </c>
      <c r="BJ169" t="s">
        <v>2174</v>
      </c>
      <c r="BK169" t="s">
        <v>1170</v>
      </c>
      <c r="BL169" t="s">
        <v>2159</v>
      </c>
      <c r="BM169" t="s">
        <v>2172</v>
      </c>
      <c r="BN169" t="s">
        <v>2175</v>
      </c>
      <c r="BO169" t="s">
        <v>1185</v>
      </c>
      <c r="BP169" t="s">
        <v>1175</v>
      </c>
      <c r="BQ169" t="s">
        <v>1178</v>
      </c>
      <c r="BR169" t="s">
        <v>2176</v>
      </c>
      <c r="BS169" t="s">
        <v>2172</v>
      </c>
      <c r="BT169" t="s">
        <v>2166</v>
      </c>
      <c r="BU169" t="s">
        <v>1169</v>
      </c>
      <c r="BV169" t="s">
        <v>1179</v>
      </c>
      <c r="BW169" t="s">
        <v>2177</v>
      </c>
      <c r="BX169" t="s">
        <v>2165</v>
      </c>
      <c r="BY169" t="s">
        <v>1171</v>
      </c>
      <c r="BZ169" t="s">
        <v>2158</v>
      </c>
      <c r="CA169" t="s">
        <v>1175</v>
      </c>
      <c r="CB169" t="s">
        <v>1185</v>
      </c>
      <c r="CC169" t="s">
        <v>1172</v>
      </c>
      <c r="CD169" t="s">
        <v>2176</v>
      </c>
      <c r="CE169" t="s">
        <v>1171</v>
      </c>
      <c r="CF169" t="s">
        <v>1176</v>
      </c>
      <c r="CG169" t="s">
        <v>1172</v>
      </c>
      <c r="CH169" t="s">
        <v>2178</v>
      </c>
      <c r="CI169" t="s">
        <v>1185</v>
      </c>
      <c r="CJ169" t="s">
        <v>1171</v>
      </c>
      <c r="CK169" t="s">
        <v>1176</v>
      </c>
      <c r="CL169" t="s">
        <v>2163</v>
      </c>
      <c r="CM169" t="s">
        <v>1171</v>
      </c>
      <c r="CN169" t="s">
        <v>1175</v>
      </c>
      <c r="CO169" t="s">
        <v>2179</v>
      </c>
      <c r="CP169" t="s">
        <v>1185</v>
      </c>
      <c r="CQ169" t="s">
        <v>2180</v>
      </c>
      <c r="CR169" t="s">
        <v>2171</v>
      </c>
      <c r="CS169" t="s">
        <v>2181</v>
      </c>
      <c r="CT169" t="s">
        <v>2182</v>
      </c>
      <c r="CU169" t="s">
        <v>2183</v>
      </c>
      <c r="CV169" t="s">
        <v>1171</v>
      </c>
      <c r="CW169" t="s">
        <v>1171</v>
      </c>
      <c r="CX169" t="s">
        <v>1185</v>
      </c>
      <c r="CY169" t="s">
        <v>1176</v>
      </c>
    </row>
    <row r="170" spans="1:103" x14ac:dyDescent="0.3">
      <c r="A170" s="151">
        <v>905</v>
      </c>
      <c r="B170" t="s">
        <v>1180</v>
      </c>
      <c r="D170" t="s">
        <v>1182</v>
      </c>
      <c r="E170" t="s">
        <v>1182</v>
      </c>
      <c r="F170" t="s">
        <v>2158</v>
      </c>
      <c r="G170" t="s">
        <v>1185</v>
      </c>
      <c r="H170" t="s">
        <v>1177</v>
      </c>
      <c r="I170" t="s">
        <v>2184</v>
      </c>
      <c r="J170" t="s">
        <v>1185</v>
      </c>
      <c r="K170" t="s">
        <v>1181</v>
      </c>
      <c r="L170" t="s">
        <v>1173</v>
      </c>
      <c r="M170" t="s">
        <v>1182</v>
      </c>
      <c r="N170" t="s">
        <v>2161</v>
      </c>
      <c r="O170" t="s">
        <v>2185</v>
      </c>
      <c r="P170" t="s">
        <v>1182</v>
      </c>
      <c r="Q170" t="s">
        <v>1182</v>
      </c>
      <c r="R170" t="s">
        <v>1181</v>
      </c>
      <c r="S170" t="s">
        <v>2186</v>
      </c>
      <c r="T170" t="s">
        <v>1185</v>
      </c>
      <c r="U170" t="s">
        <v>1182</v>
      </c>
      <c r="V170" t="s">
        <v>1182</v>
      </c>
      <c r="W170" t="s">
        <v>2163</v>
      </c>
      <c r="X170" t="s">
        <v>1181</v>
      </c>
      <c r="Y170" t="s">
        <v>2164</v>
      </c>
      <c r="Z170" t="s">
        <v>1185</v>
      </c>
      <c r="AA170" t="s">
        <v>1185</v>
      </c>
      <c r="AB170" t="s">
        <v>1185</v>
      </c>
      <c r="AC170" t="s">
        <v>2187</v>
      </c>
      <c r="AD170" t="s">
        <v>2166</v>
      </c>
      <c r="AE170" t="s">
        <v>2167</v>
      </c>
      <c r="AF170" t="s">
        <v>1182</v>
      </c>
      <c r="AG170" t="s">
        <v>2188</v>
      </c>
      <c r="AH170" t="s">
        <v>1181</v>
      </c>
      <c r="AI170" t="s">
        <v>2189</v>
      </c>
      <c r="AJ170" t="s">
        <v>1185</v>
      </c>
      <c r="AK170" t="s">
        <v>2170</v>
      </c>
      <c r="AL170" t="s">
        <v>2171</v>
      </c>
      <c r="AM170" t="s">
        <v>1182</v>
      </c>
      <c r="AN170" t="s">
        <v>2172</v>
      </c>
      <c r="AO170" t="s">
        <v>2163</v>
      </c>
      <c r="AP170" t="s">
        <v>1185</v>
      </c>
      <c r="AQ170" t="s">
        <v>1183</v>
      </c>
      <c r="AR170" t="s">
        <v>1184</v>
      </c>
      <c r="AS170" t="s">
        <v>2172</v>
      </c>
      <c r="AT170" t="s">
        <v>1182</v>
      </c>
      <c r="AU170" t="s">
        <v>1176</v>
      </c>
      <c r="AV170" t="s">
        <v>1182</v>
      </c>
      <c r="AW170" t="s">
        <v>1185</v>
      </c>
      <c r="AX170" t="s">
        <v>1182</v>
      </c>
      <c r="AY170" t="s">
        <v>1185</v>
      </c>
      <c r="AZ170" t="s">
        <v>1182</v>
      </c>
      <c r="BA170" t="s">
        <v>1182</v>
      </c>
      <c r="BB170" t="s">
        <v>1185</v>
      </c>
      <c r="BC170" t="s">
        <v>1181</v>
      </c>
      <c r="BD170" t="s">
        <v>1185</v>
      </c>
      <c r="BE170" t="s">
        <v>1181</v>
      </c>
      <c r="BF170" t="s">
        <v>1182</v>
      </c>
      <c r="BG170" t="s">
        <v>1182</v>
      </c>
      <c r="BH170" t="s">
        <v>2173</v>
      </c>
      <c r="BI170" t="s">
        <v>2166</v>
      </c>
      <c r="BJ170" t="s">
        <v>2174</v>
      </c>
      <c r="BK170" t="s">
        <v>1170</v>
      </c>
      <c r="BL170" t="s">
        <v>2184</v>
      </c>
      <c r="BM170" t="s">
        <v>2172</v>
      </c>
      <c r="BN170" t="s">
        <v>2190</v>
      </c>
      <c r="BO170" t="s">
        <v>1185</v>
      </c>
      <c r="BP170" t="s">
        <v>1184</v>
      </c>
      <c r="BQ170" t="s">
        <v>1185</v>
      </c>
      <c r="BR170" t="s">
        <v>2191</v>
      </c>
      <c r="BS170" t="s">
        <v>2172</v>
      </c>
      <c r="BT170" t="s">
        <v>2166</v>
      </c>
      <c r="BU170" t="s">
        <v>1181</v>
      </c>
      <c r="BV170" t="s">
        <v>1179</v>
      </c>
      <c r="BW170" t="s">
        <v>2177</v>
      </c>
      <c r="BX170" t="s">
        <v>2187</v>
      </c>
      <c r="BY170" t="s">
        <v>1182</v>
      </c>
      <c r="BZ170" t="s">
        <v>2158</v>
      </c>
      <c r="CA170" t="s">
        <v>1183</v>
      </c>
      <c r="CB170" t="s">
        <v>1185</v>
      </c>
      <c r="CC170" t="s">
        <v>1172</v>
      </c>
      <c r="CD170" t="s">
        <v>2191</v>
      </c>
      <c r="CE170" t="s">
        <v>1182</v>
      </c>
      <c r="CF170" t="s">
        <v>1176</v>
      </c>
      <c r="CG170" t="s">
        <v>1172</v>
      </c>
      <c r="CH170" t="s">
        <v>2178</v>
      </c>
      <c r="CI170" t="s">
        <v>1185</v>
      </c>
      <c r="CJ170" t="s">
        <v>1182</v>
      </c>
      <c r="CK170" t="s">
        <v>1176</v>
      </c>
      <c r="CL170" t="s">
        <v>2163</v>
      </c>
      <c r="CM170" t="s">
        <v>1182</v>
      </c>
      <c r="CN170" t="s">
        <v>2189</v>
      </c>
      <c r="CO170" t="s">
        <v>2192</v>
      </c>
      <c r="CP170" t="s">
        <v>1185</v>
      </c>
      <c r="CQ170" t="s">
        <v>2187</v>
      </c>
      <c r="CR170" t="s">
        <v>2171</v>
      </c>
      <c r="CS170" t="s">
        <v>1185</v>
      </c>
      <c r="CT170" t="s">
        <v>2182</v>
      </c>
      <c r="CU170" t="s">
        <v>2183</v>
      </c>
      <c r="CV170" t="s">
        <v>1182</v>
      </c>
      <c r="CW170" t="s">
        <v>1182</v>
      </c>
      <c r="CX170" t="s">
        <v>1185</v>
      </c>
      <c r="CY170" t="s">
        <v>1176</v>
      </c>
    </row>
    <row r="171" spans="1:103" x14ac:dyDescent="0.3">
      <c r="A171" s="151">
        <v>906</v>
      </c>
      <c r="B171" t="s">
        <v>975</v>
      </c>
      <c r="D171">
        <v>1</v>
      </c>
      <c r="E171">
        <v>1</v>
      </c>
      <c r="F171">
        <v>1</v>
      </c>
      <c r="G171">
        <v>1</v>
      </c>
      <c r="H171">
        <v>1</v>
      </c>
      <c r="I171">
        <v>1</v>
      </c>
      <c r="J171">
        <v>1</v>
      </c>
      <c r="K171">
        <v>1</v>
      </c>
      <c r="L171">
        <v>1</v>
      </c>
      <c r="M171">
        <v>1</v>
      </c>
      <c r="N171">
        <v>1</v>
      </c>
      <c r="O171">
        <v>1</v>
      </c>
      <c r="P171">
        <v>1</v>
      </c>
      <c r="Q171">
        <v>1</v>
      </c>
      <c r="R171">
        <v>1</v>
      </c>
      <c r="S171">
        <v>1</v>
      </c>
      <c r="T171">
        <v>1</v>
      </c>
      <c r="U171">
        <v>1</v>
      </c>
      <c r="V171">
        <v>1</v>
      </c>
      <c r="W171">
        <v>1</v>
      </c>
      <c r="X171">
        <v>1</v>
      </c>
      <c r="Y171">
        <v>1</v>
      </c>
      <c r="Z171">
        <v>1</v>
      </c>
      <c r="AA171">
        <v>1</v>
      </c>
      <c r="AB171">
        <v>1</v>
      </c>
      <c r="AC171">
        <v>1</v>
      </c>
      <c r="AD171">
        <v>1</v>
      </c>
      <c r="AE171">
        <v>1</v>
      </c>
      <c r="AF171">
        <v>1</v>
      </c>
      <c r="AG171">
        <v>1</v>
      </c>
      <c r="AH171">
        <v>1</v>
      </c>
      <c r="AI171">
        <v>1</v>
      </c>
      <c r="AJ171">
        <v>1</v>
      </c>
      <c r="AK171">
        <v>1</v>
      </c>
      <c r="AL171">
        <v>1</v>
      </c>
      <c r="AM171">
        <v>1</v>
      </c>
      <c r="AN171">
        <v>1</v>
      </c>
      <c r="AO171">
        <v>1</v>
      </c>
      <c r="AP171">
        <v>1</v>
      </c>
      <c r="AQ171">
        <v>1</v>
      </c>
      <c r="AR171">
        <v>1</v>
      </c>
      <c r="AS171">
        <v>1</v>
      </c>
      <c r="AT171">
        <v>1</v>
      </c>
      <c r="AU171">
        <v>1</v>
      </c>
      <c r="AV171">
        <v>1</v>
      </c>
      <c r="AW171">
        <v>1</v>
      </c>
      <c r="AX171">
        <v>1</v>
      </c>
      <c r="AY171">
        <v>1</v>
      </c>
      <c r="AZ171">
        <v>1</v>
      </c>
      <c r="BA171">
        <v>1</v>
      </c>
      <c r="BB171">
        <v>1</v>
      </c>
      <c r="BC171">
        <v>1</v>
      </c>
      <c r="BD171">
        <v>1</v>
      </c>
      <c r="BE171">
        <v>1</v>
      </c>
      <c r="BF171">
        <v>1</v>
      </c>
      <c r="BG171">
        <v>1</v>
      </c>
      <c r="BH171">
        <v>1</v>
      </c>
      <c r="BI171">
        <v>1</v>
      </c>
      <c r="BJ171">
        <v>1</v>
      </c>
      <c r="BK171">
        <v>1</v>
      </c>
      <c r="BL171">
        <v>1</v>
      </c>
      <c r="BM171">
        <v>1</v>
      </c>
      <c r="BN171">
        <v>1</v>
      </c>
      <c r="BO171">
        <v>1</v>
      </c>
      <c r="BP171">
        <v>1</v>
      </c>
      <c r="BQ171">
        <v>1</v>
      </c>
      <c r="BR171">
        <v>1</v>
      </c>
      <c r="BS171">
        <v>1</v>
      </c>
      <c r="BT171">
        <v>1</v>
      </c>
      <c r="BU171">
        <v>1</v>
      </c>
      <c r="BV171">
        <v>1</v>
      </c>
      <c r="BW171">
        <v>1</v>
      </c>
      <c r="BX171">
        <v>1</v>
      </c>
      <c r="BY171">
        <v>1</v>
      </c>
      <c r="BZ171">
        <v>1</v>
      </c>
      <c r="CA171">
        <v>1</v>
      </c>
      <c r="CB171">
        <v>1</v>
      </c>
      <c r="CC171">
        <v>1</v>
      </c>
      <c r="CD171">
        <v>1</v>
      </c>
      <c r="CE171">
        <v>1</v>
      </c>
      <c r="CF171">
        <v>1</v>
      </c>
      <c r="CG171">
        <v>1</v>
      </c>
      <c r="CH171">
        <v>1</v>
      </c>
      <c r="CI171">
        <v>1</v>
      </c>
      <c r="CJ171">
        <v>1</v>
      </c>
      <c r="CK171">
        <v>1</v>
      </c>
      <c r="CL171">
        <v>1</v>
      </c>
      <c r="CM171">
        <v>1</v>
      </c>
      <c r="CN171">
        <v>1</v>
      </c>
      <c r="CO171">
        <v>1</v>
      </c>
      <c r="CP171">
        <v>1</v>
      </c>
      <c r="CQ171">
        <v>1</v>
      </c>
      <c r="CR171">
        <v>1</v>
      </c>
      <c r="CS171">
        <v>1</v>
      </c>
      <c r="CT171">
        <v>1</v>
      </c>
      <c r="CU171">
        <v>1</v>
      </c>
      <c r="CV171">
        <v>1</v>
      </c>
      <c r="CW171">
        <v>1</v>
      </c>
      <c r="CX171">
        <v>1</v>
      </c>
      <c r="CY171">
        <v>1</v>
      </c>
    </row>
    <row r="172" spans="1:103" x14ac:dyDescent="0.3">
      <c r="A172" s="151">
        <v>907</v>
      </c>
      <c r="B172" t="s">
        <v>976</v>
      </c>
      <c r="D172">
        <v>2</v>
      </c>
      <c r="E172">
        <v>2</v>
      </c>
      <c r="F172">
        <v>2</v>
      </c>
      <c r="G172">
        <v>2</v>
      </c>
      <c r="H172">
        <v>2</v>
      </c>
      <c r="I172">
        <v>2</v>
      </c>
      <c r="J172">
        <v>2</v>
      </c>
      <c r="K172">
        <v>2</v>
      </c>
      <c r="L172">
        <v>2</v>
      </c>
      <c r="M172">
        <v>2</v>
      </c>
      <c r="N172">
        <v>2</v>
      </c>
      <c r="O172">
        <v>2</v>
      </c>
      <c r="P172">
        <v>2</v>
      </c>
      <c r="Q172">
        <v>2</v>
      </c>
      <c r="R172">
        <v>2</v>
      </c>
      <c r="S172">
        <v>2</v>
      </c>
      <c r="T172">
        <v>2</v>
      </c>
      <c r="U172">
        <v>2</v>
      </c>
      <c r="V172">
        <v>2</v>
      </c>
      <c r="W172">
        <v>2</v>
      </c>
      <c r="X172">
        <v>2</v>
      </c>
      <c r="Y172">
        <v>2</v>
      </c>
      <c r="Z172">
        <v>2</v>
      </c>
      <c r="AA172">
        <v>2</v>
      </c>
      <c r="AB172">
        <v>2</v>
      </c>
      <c r="AC172">
        <v>2</v>
      </c>
      <c r="AD172">
        <v>2</v>
      </c>
      <c r="AE172">
        <v>2</v>
      </c>
      <c r="AF172">
        <v>2</v>
      </c>
      <c r="AG172">
        <v>2</v>
      </c>
      <c r="AH172">
        <v>2</v>
      </c>
      <c r="AI172">
        <v>2</v>
      </c>
      <c r="AJ172">
        <v>2</v>
      </c>
      <c r="AK172">
        <v>2</v>
      </c>
      <c r="AL172">
        <v>2</v>
      </c>
      <c r="AM172">
        <v>2</v>
      </c>
      <c r="AN172">
        <v>2</v>
      </c>
      <c r="AO172">
        <v>2</v>
      </c>
      <c r="AP172">
        <v>2</v>
      </c>
      <c r="AQ172">
        <v>2</v>
      </c>
      <c r="AR172">
        <v>2</v>
      </c>
      <c r="AS172">
        <v>2</v>
      </c>
      <c r="AT172">
        <v>2</v>
      </c>
      <c r="AU172">
        <v>2</v>
      </c>
      <c r="AV172">
        <v>2</v>
      </c>
      <c r="AW172">
        <v>2</v>
      </c>
      <c r="AX172">
        <v>2</v>
      </c>
      <c r="AY172">
        <v>1</v>
      </c>
      <c r="AZ172">
        <v>2</v>
      </c>
      <c r="BA172">
        <v>2</v>
      </c>
      <c r="BB172">
        <v>2</v>
      </c>
      <c r="BC172">
        <v>2</v>
      </c>
      <c r="BD172">
        <v>2</v>
      </c>
      <c r="BE172">
        <v>2</v>
      </c>
      <c r="BF172">
        <v>2</v>
      </c>
      <c r="BG172">
        <v>2</v>
      </c>
      <c r="BH172">
        <v>1</v>
      </c>
      <c r="BI172">
        <v>2</v>
      </c>
      <c r="BJ172">
        <v>2</v>
      </c>
      <c r="BK172">
        <v>2</v>
      </c>
      <c r="BL172">
        <v>2</v>
      </c>
      <c r="BM172">
        <v>2</v>
      </c>
      <c r="BN172">
        <v>2</v>
      </c>
      <c r="BO172">
        <v>2</v>
      </c>
      <c r="BP172">
        <v>2</v>
      </c>
      <c r="BQ172">
        <v>2</v>
      </c>
      <c r="BR172">
        <v>2</v>
      </c>
      <c r="BS172">
        <v>2</v>
      </c>
      <c r="BT172">
        <v>2</v>
      </c>
      <c r="BU172">
        <v>2</v>
      </c>
      <c r="BV172">
        <v>2</v>
      </c>
      <c r="BW172">
        <v>2</v>
      </c>
      <c r="BX172">
        <v>2</v>
      </c>
      <c r="BY172">
        <v>2</v>
      </c>
      <c r="BZ172">
        <v>2</v>
      </c>
      <c r="CA172">
        <v>2</v>
      </c>
      <c r="CB172">
        <v>2</v>
      </c>
      <c r="CC172">
        <v>2</v>
      </c>
      <c r="CD172">
        <v>2</v>
      </c>
      <c r="CE172">
        <v>2</v>
      </c>
      <c r="CF172">
        <v>2</v>
      </c>
      <c r="CG172">
        <v>2</v>
      </c>
      <c r="CH172">
        <v>2</v>
      </c>
      <c r="CI172">
        <v>2</v>
      </c>
      <c r="CJ172">
        <v>2</v>
      </c>
      <c r="CK172">
        <v>2</v>
      </c>
      <c r="CL172">
        <v>2</v>
      </c>
      <c r="CM172">
        <v>2</v>
      </c>
      <c r="CN172">
        <v>2</v>
      </c>
      <c r="CO172">
        <v>2</v>
      </c>
      <c r="CP172">
        <v>2</v>
      </c>
      <c r="CQ172">
        <v>2</v>
      </c>
      <c r="CR172">
        <v>2</v>
      </c>
      <c r="CS172">
        <v>2</v>
      </c>
      <c r="CT172">
        <v>2</v>
      </c>
      <c r="CU172">
        <v>2</v>
      </c>
      <c r="CV172">
        <v>2</v>
      </c>
      <c r="CW172">
        <v>2</v>
      </c>
      <c r="CX172">
        <v>2</v>
      </c>
      <c r="CY172">
        <v>2</v>
      </c>
    </row>
    <row r="173" spans="1:103" x14ac:dyDescent="0.3">
      <c r="A173" s="151">
        <v>917</v>
      </c>
      <c r="B173" t="s">
        <v>1186</v>
      </c>
      <c r="D173" t="s">
        <v>2193</v>
      </c>
      <c r="E173" t="s">
        <v>1216</v>
      </c>
      <c r="F173" t="s">
        <v>2194</v>
      </c>
      <c r="G173" t="s">
        <v>2195</v>
      </c>
      <c r="H173" t="s">
        <v>1233</v>
      </c>
      <c r="I173" t="s">
        <v>1208</v>
      </c>
      <c r="J173" t="s">
        <v>1100</v>
      </c>
      <c r="K173" t="s">
        <v>2196</v>
      </c>
      <c r="L173" t="s">
        <v>1233</v>
      </c>
      <c r="M173" t="s">
        <v>1191</v>
      </c>
      <c r="N173" t="s">
        <v>1233</v>
      </c>
      <c r="O173" t="s">
        <v>1218</v>
      </c>
      <c r="P173" t="s">
        <v>1245</v>
      </c>
      <c r="Q173" t="s">
        <v>1215</v>
      </c>
      <c r="R173" t="s">
        <v>1196</v>
      </c>
      <c r="S173" t="s">
        <v>2197</v>
      </c>
      <c r="T173" t="s">
        <v>2198</v>
      </c>
      <c r="U173" t="s">
        <v>1239</v>
      </c>
      <c r="V173" t="s">
        <v>1220</v>
      </c>
      <c r="W173" t="s">
        <v>2199</v>
      </c>
      <c r="X173" t="s">
        <v>1205</v>
      </c>
      <c r="Y173" t="s">
        <v>1293</v>
      </c>
      <c r="Z173" t="s">
        <v>1189</v>
      </c>
      <c r="AA173" t="s">
        <v>1209</v>
      </c>
      <c r="AB173" t="s">
        <v>1261</v>
      </c>
      <c r="AC173" t="s">
        <v>1245</v>
      </c>
      <c r="AD173" t="s">
        <v>1205</v>
      </c>
      <c r="AE173" t="s">
        <v>2200</v>
      </c>
      <c r="AF173" t="s">
        <v>1193</v>
      </c>
      <c r="AG173" t="s">
        <v>2201</v>
      </c>
      <c r="AH173" t="s">
        <v>2202</v>
      </c>
      <c r="AI173" t="s">
        <v>1293</v>
      </c>
      <c r="AJ173" t="s">
        <v>1005</v>
      </c>
      <c r="AK173" t="s">
        <v>1214</v>
      </c>
      <c r="AL173" t="s">
        <v>1245</v>
      </c>
      <c r="AM173" t="s">
        <v>1208</v>
      </c>
      <c r="AN173" t="s">
        <v>1205</v>
      </c>
      <c r="AO173" t="s">
        <v>2203</v>
      </c>
      <c r="AP173" t="s">
        <v>1249</v>
      </c>
      <c r="AQ173" t="s">
        <v>2204</v>
      </c>
      <c r="AR173" t="s">
        <v>2205</v>
      </c>
      <c r="AS173" t="s">
        <v>1291</v>
      </c>
      <c r="AT173" t="s">
        <v>1305</v>
      </c>
      <c r="AU173" t="s">
        <v>1221</v>
      </c>
      <c r="AV173" t="s">
        <v>2193</v>
      </c>
      <c r="AW173" t="s">
        <v>1292</v>
      </c>
      <c r="AX173" t="s">
        <v>1199</v>
      </c>
      <c r="AY173" t="s">
        <v>2195</v>
      </c>
      <c r="AZ173" t="s">
        <v>1191</v>
      </c>
      <c r="BA173" t="s">
        <v>1249</v>
      </c>
      <c r="BB173" t="s">
        <v>1261</v>
      </c>
      <c r="BC173" t="s">
        <v>1196</v>
      </c>
      <c r="BD173" t="s">
        <v>1216</v>
      </c>
      <c r="BE173" t="s">
        <v>1196</v>
      </c>
      <c r="BF173" t="s">
        <v>1314</v>
      </c>
      <c r="BG173" t="s">
        <v>1199</v>
      </c>
      <c r="BH173" t="s">
        <v>2206</v>
      </c>
      <c r="BI173" t="s">
        <v>1223</v>
      </c>
      <c r="BJ173" t="s">
        <v>1187</v>
      </c>
      <c r="BK173" t="s">
        <v>2207</v>
      </c>
      <c r="BL173" t="s">
        <v>1204</v>
      </c>
      <c r="BM173" t="s">
        <v>2208</v>
      </c>
      <c r="BN173" t="s">
        <v>1355</v>
      </c>
      <c r="BO173" t="s">
        <v>1216</v>
      </c>
      <c r="BP173" t="s">
        <v>2200</v>
      </c>
      <c r="BQ173" t="s">
        <v>1279</v>
      </c>
      <c r="BR173" t="s">
        <v>2209</v>
      </c>
      <c r="BS173" t="s">
        <v>1213</v>
      </c>
      <c r="BT173" t="s">
        <v>1238</v>
      </c>
      <c r="BU173" t="s">
        <v>1226</v>
      </c>
      <c r="BV173" t="s">
        <v>2210</v>
      </c>
      <c r="BW173" t="s">
        <v>1217</v>
      </c>
      <c r="BX173" t="s">
        <v>2211</v>
      </c>
      <c r="BY173" t="s">
        <v>1244</v>
      </c>
      <c r="BZ173" t="s">
        <v>1193</v>
      </c>
      <c r="CA173" t="s">
        <v>1225</v>
      </c>
      <c r="CB173" t="s">
        <v>1190</v>
      </c>
      <c r="CC173" t="s">
        <v>1233</v>
      </c>
      <c r="CD173" t="s">
        <v>1284</v>
      </c>
      <c r="CE173" t="s">
        <v>1193</v>
      </c>
      <c r="CF173" t="s">
        <v>1196</v>
      </c>
      <c r="CG173" t="s">
        <v>1211</v>
      </c>
      <c r="CH173" t="s">
        <v>2212</v>
      </c>
      <c r="CI173" t="s">
        <v>1248</v>
      </c>
      <c r="CJ173" t="s">
        <v>2213</v>
      </c>
      <c r="CK173" t="s">
        <v>2214</v>
      </c>
      <c r="CL173" t="s">
        <v>2215</v>
      </c>
      <c r="CM173" t="s">
        <v>1256</v>
      </c>
      <c r="CN173" t="s">
        <v>2200</v>
      </c>
      <c r="CO173" t="s">
        <v>1234</v>
      </c>
      <c r="CP173" t="s">
        <v>1248</v>
      </c>
      <c r="CQ173" t="s">
        <v>1252</v>
      </c>
      <c r="CR173" t="s">
        <v>2216</v>
      </c>
      <c r="CS173" t="s">
        <v>1188</v>
      </c>
      <c r="CT173" t="s">
        <v>1226</v>
      </c>
      <c r="CU173" t="s">
        <v>1213</v>
      </c>
      <c r="CV173" t="s">
        <v>1218</v>
      </c>
      <c r="CW173" t="s">
        <v>1239</v>
      </c>
      <c r="CX173" t="s">
        <v>1191</v>
      </c>
      <c r="CY173" t="s">
        <v>1210</v>
      </c>
    </row>
    <row r="174" spans="1:103" x14ac:dyDescent="0.3">
      <c r="A174" s="151">
        <v>920</v>
      </c>
      <c r="B174" t="s">
        <v>1227</v>
      </c>
      <c r="D174" t="s">
        <v>1228</v>
      </c>
      <c r="E174" t="s">
        <v>1228</v>
      </c>
      <c r="F174" t="s">
        <v>1229</v>
      </c>
      <c r="G174" t="s">
        <v>1229</v>
      </c>
      <c r="H174" t="s">
        <v>1228</v>
      </c>
      <c r="I174" t="s">
        <v>1228</v>
      </c>
      <c r="J174" t="s">
        <v>1228</v>
      </c>
      <c r="K174" t="s">
        <v>1229</v>
      </c>
      <c r="L174" t="s">
        <v>1228</v>
      </c>
      <c r="M174" t="s">
        <v>1228</v>
      </c>
      <c r="N174" t="s">
        <v>1228</v>
      </c>
      <c r="O174" t="s">
        <v>1228</v>
      </c>
      <c r="P174" t="s">
        <v>1228</v>
      </c>
      <c r="Q174" t="s">
        <v>1230</v>
      </c>
      <c r="R174" t="s">
        <v>1230</v>
      </c>
      <c r="S174" t="s">
        <v>1228</v>
      </c>
      <c r="T174" t="s">
        <v>1229</v>
      </c>
      <c r="U174" t="s">
        <v>1228</v>
      </c>
      <c r="V174" t="s">
        <v>1228</v>
      </c>
      <c r="W174" t="s">
        <v>1229</v>
      </c>
      <c r="X174" t="s">
        <v>1228</v>
      </c>
      <c r="Y174" t="s">
        <v>1228</v>
      </c>
      <c r="Z174" t="s">
        <v>1228</v>
      </c>
      <c r="AA174" t="s">
        <v>1228</v>
      </c>
      <c r="AB174" t="s">
        <v>1228</v>
      </c>
      <c r="AC174" t="s">
        <v>1228</v>
      </c>
      <c r="AD174" t="s">
        <v>1228</v>
      </c>
      <c r="AE174" t="s">
        <v>1230</v>
      </c>
      <c r="AF174" t="s">
        <v>1228</v>
      </c>
      <c r="AG174" t="s">
        <v>1229</v>
      </c>
      <c r="AH174" t="s">
        <v>1229</v>
      </c>
      <c r="AI174" t="s">
        <v>1230</v>
      </c>
      <c r="AJ174" t="s">
        <v>1229</v>
      </c>
      <c r="AK174" t="s">
        <v>1228</v>
      </c>
      <c r="AL174" t="s">
        <v>1228</v>
      </c>
      <c r="AM174" t="s">
        <v>1228</v>
      </c>
      <c r="AN174" t="s">
        <v>1229</v>
      </c>
      <c r="AO174" t="s">
        <v>1229</v>
      </c>
      <c r="AP174" t="s">
        <v>1228</v>
      </c>
      <c r="AQ174" t="s">
        <v>1229</v>
      </c>
      <c r="AR174" t="s">
        <v>1228</v>
      </c>
      <c r="AS174" t="s">
        <v>1228</v>
      </c>
      <c r="AT174" t="s">
        <v>1228</v>
      </c>
      <c r="AU174" t="s">
        <v>1230</v>
      </c>
      <c r="AV174" t="s">
        <v>1228</v>
      </c>
      <c r="AW174" t="s">
        <v>1228</v>
      </c>
      <c r="AX174" t="s">
        <v>1228</v>
      </c>
      <c r="AY174" t="s">
        <v>1229</v>
      </c>
      <c r="AZ174" t="s">
        <v>1228</v>
      </c>
      <c r="BA174" t="s">
        <v>1228</v>
      </c>
      <c r="BB174" t="s">
        <v>1230</v>
      </c>
      <c r="BC174" t="s">
        <v>1228</v>
      </c>
      <c r="BD174" t="s">
        <v>1230</v>
      </c>
      <c r="BE174" t="s">
        <v>1229</v>
      </c>
      <c r="BF174" t="s">
        <v>1228</v>
      </c>
      <c r="BG174" t="s">
        <v>1228</v>
      </c>
      <c r="BH174" t="s">
        <v>1229</v>
      </c>
      <c r="BI174" t="s">
        <v>1228</v>
      </c>
      <c r="BJ174" t="s">
        <v>1228</v>
      </c>
      <c r="BK174" t="s">
        <v>1228</v>
      </c>
      <c r="BL174" t="s">
        <v>1228</v>
      </c>
      <c r="BM174" t="s">
        <v>1229</v>
      </c>
      <c r="BN174" t="s">
        <v>1230</v>
      </c>
      <c r="BO174" t="s">
        <v>1228</v>
      </c>
      <c r="BP174" t="s">
        <v>1230</v>
      </c>
      <c r="BQ174" t="s">
        <v>1229</v>
      </c>
      <c r="BR174" t="s">
        <v>1228</v>
      </c>
      <c r="BS174" t="s">
        <v>1229</v>
      </c>
      <c r="BT174" t="s">
        <v>1228</v>
      </c>
      <c r="BU174">
        <v>0</v>
      </c>
      <c r="BV174" t="s">
        <v>1229</v>
      </c>
      <c r="BW174" t="s">
        <v>1228</v>
      </c>
      <c r="BX174" t="s">
        <v>1229</v>
      </c>
      <c r="BY174" t="s">
        <v>1228</v>
      </c>
      <c r="BZ174" t="s">
        <v>1228</v>
      </c>
      <c r="CA174" t="s">
        <v>1230</v>
      </c>
      <c r="CB174" t="s">
        <v>1229</v>
      </c>
      <c r="CC174" t="s">
        <v>1229</v>
      </c>
      <c r="CD174" t="s">
        <v>1228</v>
      </c>
      <c r="CE174" t="s">
        <v>1228</v>
      </c>
      <c r="CF174" t="s">
        <v>1228</v>
      </c>
      <c r="CG174" t="s">
        <v>1228</v>
      </c>
      <c r="CH174" t="s">
        <v>1229</v>
      </c>
      <c r="CI174" t="s">
        <v>1228</v>
      </c>
      <c r="CJ174" t="s">
        <v>1229</v>
      </c>
      <c r="CK174" t="s">
        <v>1229</v>
      </c>
      <c r="CL174" t="s">
        <v>1229</v>
      </c>
      <c r="CM174" t="s">
        <v>1228</v>
      </c>
      <c r="CN174" t="s">
        <v>1229</v>
      </c>
      <c r="CO174" t="s">
        <v>1228</v>
      </c>
      <c r="CP174" t="s">
        <v>1228</v>
      </c>
      <c r="CQ174" t="s">
        <v>1228</v>
      </c>
      <c r="CR174" t="s">
        <v>1229</v>
      </c>
      <c r="CS174" t="s">
        <v>1228</v>
      </c>
      <c r="CT174" t="s">
        <v>1228</v>
      </c>
      <c r="CU174" t="s">
        <v>1228</v>
      </c>
      <c r="CV174" t="s">
        <v>1228</v>
      </c>
      <c r="CW174" t="s">
        <v>1228</v>
      </c>
      <c r="CX174" t="s">
        <v>1228</v>
      </c>
      <c r="CY174" t="s">
        <v>1230</v>
      </c>
    </row>
    <row r="175" spans="1:103" x14ac:dyDescent="0.3">
      <c r="A175" s="151">
        <v>921</v>
      </c>
      <c r="B175" t="s">
        <v>1231</v>
      </c>
      <c r="D175" t="s">
        <v>1221</v>
      </c>
      <c r="E175" t="s">
        <v>1220</v>
      </c>
      <c r="F175" t="s">
        <v>2217</v>
      </c>
      <c r="G175" t="s">
        <v>2195</v>
      </c>
      <c r="H175" t="s">
        <v>1233</v>
      </c>
      <c r="I175" t="s">
        <v>1208</v>
      </c>
      <c r="J175" t="s">
        <v>1226</v>
      </c>
      <c r="K175" t="s">
        <v>2196</v>
      </c>
      <c r="L175" t="s">
        <v>1233</v>
      </c>
      <c r="M175" t="s">
        <v>2218</v>
      </c>
      <c r="N175" t="s">
        <v>1233</v>
      </c>
      <c r="O175" t="s">
        <v>1218</v>
      </c>
      <c r="P175" t="s">
        <v>1214</v>
      </c>
      <c r="Q175" t="s">
        <v>1252</v>
      </c>
      <c r="R175" t="s">
        <v>1196</v>
      </c>
      <c r="S175" t="s">
        <v>2219</v>
      </c>
      <c r="T175" t="s">
        <v>2198</v>
      </c>
      <c r="U175" t="s">
        <v>2220</v>
      </c>
      <c r="V175" t="s">
        <v>1214</v>
      </c>
      <c r="W175" t="s">
        <v>2199</v>
      </c>
      <c r="X175" t="s">
        <v>1233</v>
      </c>
      <c r="Y175" t="s">
        <v>1195</v>
      </c>
      <c r="Z175" t="s">
        <v>1211</v>
      </c>
      <c r="AA175" t="s">
        <v>2209</v>
      </c>
      <c r="AB175" t="s">
        <v>1203</v>
      </c>
      <c r="AC175" t="s">
        <v>1245</v>
      </c>
      <c r="AD175" t="s">
        <v>1233</v>
      </c>
      <c r="AE175" t="s">
        <v>2200</v>
      </c>
      <c r="AF175" t="s">
        <v>1219</v>
      </c>
      <c r="AG175" t="s">
        <v>2221</v>
      </c>
      <c r="AH175" t="s">
        <v>2202</v>
      </c>
      <c r="AI175" t="s">
        <v>1305</v>
      </c>
      <c r="AJ175" t="s">
        <v>1005</v>
      </c>
      <c r="AK175" t="s">
        <v>1242</v>
      </c>
      <c r="AL175" t="s">
        <v>1214</v>
      </c>
      <c r="AM175" t="s">
        <v>1214</v>
      </c>
      <c r="AN175" t="s">
        <v>1205</v>
      </c>
      <c r="AO175" t="s">
        <v>2203</v>
      </c>
      <c r="AP175" t="s">
        <v>1262</v>
      </c>
      <c r="AQ175" t="s">
        <v>1201</v>
      </c>
      <c r="AR175" t="s">
        <v>1205</v>
      </c>
      <c r="AS175" t="s">
        <v>1291</v>
      </c>
      <c r="AT175" t="s">
        <v>1203</v>
      </c>
      <c r="AU175" t="s">
        <v>1221</v>
      </c>
      <c r="AV175" t="s">
        <v>1254</v>
      </c>
      <c r="AW175" t="s">
        <v>1289</v>
      </c>
      <c r="AX175" t="s">
        <v>1214</v>
      </c>
      <c r="AY175" t="s">
        <v>1241</v>
      </c>
      <c r="AZ175" t="s">
        <v>2222</v>
      </c>
      <c r="BA175" t="s">
        <v>1198</v>
      </c>
      <c r="BB175" t="s">
        <v>1293</v>
      </c>
      <c r="BC175" t="s">
        <v>1196</v>
      </c>
      <c r="BD175" t="s">
        <v>1191</v>
      </c>
      <c r="BE175" t="s">
        <v>1196</v>
      </c>
      <c r="BF175" t="s">
        <v>1284</v>
      </c>
      <c r="BG175" t="s">
        <v>1245</v>
      </c>
      <c r="BH175" t="s">
        <v>2216</v>
      </c>
      <c r="BI175" t="s">
        <v>1223</v>
      </c>
      <c r="BJ175" t="s">
        <v>1205</v>
      </c>
      <c r="BK175" t="s">
        <v>1206</v>
      </c>
      <c r="BL175" t="s">
        <v>1204</v>
      </c>
      <c r="BM175" t="s">
        <v>2215</v>
      </c>
      <c r="BN175" t="s">
        <v>1202</v>
      </c>
      <c r="BO175" t="s">
        <v>1191</v>
      </c>
      <c r="BP175" t="s">
        <v>2200</v>
      </c>
      <c r="BQ175" t="s">
        <v>1325</v>
      </c>
      <c r="BR175" t="s">
        <v>1103</v>
      </c>
      <c r="BS175" t="s">
        <v>1213</v>
      </c>
      <c r="BT175" t="s">
        <v>1238</v>
      </c>
      <c r="BV175" t="s">
        <v>2223</v>
      </c>
      <c r="BW175" t="s">
        <v>1217</v>
      </c>
      <c r="BX175" t="s">
        <v>1335</v>
      </c>
      <c r="BY175" t="s">
        <v>1205</v>
      </c>
      <c r="BZ175" t="s">
        <v>1196</v>
      </c>
      <c r="CA175" t="s">
        <v>2224</v>
      </c>
      <c r="CB175" t="s">
        <v>1211</v>
      </c>
      <c r="CC175" t="s">
        <v>1196</v>
      </c>
      <c r="CD175" t="s">
        <v>1284</v>
      </c>
      <c r="CE175" t="s">
        <v>1325</v>
      </c>
      <c r="CF175" t="s">
        <v>1196</v>
      </c>
      <c r="CG175" t="s">
        <v>1212</v>
      </c>
      <c r="CH175" t="s">
        <v>2212</v>
      </c>
      <c r="CI175" t="s">
        <v>1191</v>
      </c>
      <c r="CJ175" t="s">
        <v>2225</v>
      </c>
      <c r="CK175" t="s">
        <v>1280</v>
      </c>
      <c r="CL175" t="s">
        <v>2215</v>
      </c>
      <c r="CM175" t="s">
        <v>2226</v>
      </c>
      <c r="CN175" t="s">
        <v>2227</v>
      </c>
      <c r="CO175" t="s">
        <v>1254</v>
      </c>
      <c r="CP175" t="s">
        <v>1190</v>
      </c>
      <c r="CQ175" t="s">
        <v>1211</v>
      </c>
      <c r="CR175" t="s">
        <v>2219</v>
      </c>
      <c r="CS175" t="s">
        <v>1194</v>
      </c>
      <c r="CT175" t="s">
        <v>1206</v>
      </c>
      <c r="CU175" t="s">
        <v>1289</v>
      </c>
      <c r="CV175" t="s">
        <v>1221</v>
      </c>
      <c r="CW175" t="s">
        <v>1214</v>
      </c>
      <c r="CX175" t="s">
        <v>1192</v>
      </c>
      <c r="CY175" t="s">
        <v>2228</v>
      </c>
    </row>
    <row r="176" spans="1:103" x14ac:dyDescent="0.3">
      <c r="A176" s="151">
        <v>922</v>
      </c>
      <c r="B176" t="s">
        <v>1250</v>
      </c>
      <c r="D176" t="s">
        <v>1221</v>
      </c>
      <c r="E176" t="s">
        <v>2200</v>
      </c>
      <c r="F176" t="s">
        <v>2217</v>
      </c>
      <c r="G176" t="s">
        <v>2229</v>
      </c>
      <c r="H176" t="s">
        <v>1276</v>
      </c>
      <c r="I176" t="s">
        <v>1208</v>
      </c>
      <c r="J176" t="s">
        <v>1262</v>
      </c>
      <c r="K176" t="s">
        <v>1096</v>
      </c>
      <c r="L176" t="s">
        <v>1276</v>
      </c>
      <c r="M176" t="s">
        <v>1251</v>
      </c>
      <c r="N176" t="s">
        <v>1253</v>
      </c>
      <c r="O176" t="s">
        <v>1238</v>
      </c>
      <c r="P176" t="s">
        <v>1100</v>
      </c>
      <c r="Q176" t="s">
        <v>2224</v>
      </c>
      <c r="R176" t="s">
        <v>1107</v>
      </c>
      <c r="S176" t="s">
        <v>1200</v>
      </c>
      <c r="T176" t="s">
        <v>2198</v>
      </c>
      <c r="U176" t="s">
        <v>1217</v>
      </c>
      <c r="V176" t="s">
        <v>1100</v>
      </c>
      <c r="W176" t="s">
        <v>2230</v>
      </c>
      <c r="X176" t="s">
        <v>1259</v>
      </c>
      <c r="Y176" t="s">
        <v>1217</v>
      </c>
      <c r="Z176" t="s">
        <v>1218</v>
      </c>
      <c r="AA176" t="s">
        <v>2231</v>
      </c>
      <c r="AB176" t="s">
        <v>2232</v>
      </c>
      <c r="AC176" t="s">
        <v>1194</v>
      </c>
      <c r="AD176" t="s">
        <v>1253</v>
      </c>
      <c r="AE176" t="s">
        <v>2224</v>
      </c>
      <c r="AF176" t="s">
        <v>1219</v>
      </c>
      <c r="AG176" t="s">
        <v>2233</v>
      </c>
      <c r="AH176" t="s">
        <v>1280</v>
      </c>
      <c r="AI176" t="s">
        <v>1305</v>
      </c>
      <c r="AJ176" t="s">
        <v>1005</v>
      </c>
      <c r="AK176" t="s">
        <v>1206</v>
      </c>
      <c r="AL176" t="s">
        <v>1100</v>
      </c>
      <c r="AM176" t="s">
        <v>1225</v>
      </c>
      <c r="AN176" t="s">
        <v>1207</v>
      </c>
      <c r="AO176" t="s">
        <v>2203</v>
      </c>
      <c r="AP176" t="s">
        <v>1206</v>
      </c>
      <c r="AQ176" t="s">
        <v>1193</v>
      </c>
      <c r="AR176" t="s">
        <v>1253</v>
      </c>
      <c r="AS176" t="s">
        <v>1206</v>
      </c>
      <c r="AT176" t="s">
        <v>1203</v>
      </c>
      <c r="AU176" t="s">
        <v>1188</v>
      </c>
      <c r="AV176" t="s">
        <v>1254</v>
      </c>
      <c r="AW176" t="s">
        <v>1195</v>
      </c>
      <c r="AX176" t="s">
        <v>1100</v>
      </c>
      <c r="AY176" t="s">
        <v>1241</v>
      </c>
      <c r="AZ176" t="s">
        <v>1240</v>
      </c>
      <c r="BA176" t="s">
        <v>1301</v>
      </c>
      <c r="BB176" t="s">
        <v>1293</v>
      </c>
      <c r="BC176" t="s">
        <v>1236</v>
      </c>
      <c r="BD176" t="s">
        <v>1251</v>
      </c>
      <c r="BE176" t="s">
        <v>1236</v>
      </c>
      <c r="BF176" t="s">
        <v>1190</v>
      </c>
      <c r="BG176" t="s">
        <v>1194</v>
      </c>
      <c r="BH176" t="s">
        <v>2234</v>
      </c>
      <c r="BI176" t="s">
        <v>1223</v>
      </c>
      <c r="BJ176" t="s">
        <v>1259</v>
      </c>
      <c r="BK176" t="s">
        <v>1208</v>
      </c>
      <c r="BL176" t="s">
        <v>1204</v>
      </c>
      <c r="BM176" t="s">
        <v>2235</v>
      </c>
      <c r="BN176" t="s">
        <v>1216</v>
      </c>
      <c r="BO176" t="s">
        <v>1251</v>
      </c>
      <c r="BP176" t="s">
        <v>2236</v>
      </c>
      <c r="BQ176" t="s">
        <v>2237</v>
      </c>
      <c r="BR176" t="s">
        <v>1701</v>
      </c>
      <c r="BS176" t="s">
        <v>1213</v>
      </c>
      <c r="BT176" t="s">
        <v>1243</v>
      </c>
      <c r="BV176" t="s">
        <v>2223</v>
      </c>
      <c r="BW176" t="s">
        <v>1217</v>
      </c>
      <c r="BX176" t="s">
        <v>2238</v>
      </c>
      <c r="BY176" t="s">
        <v>1207</v>
      </c>
      <c r="BZ176" t="s">
        <v>1276</v>
      </c>
      <c r="CA176" t="s">
        <v>1293</v>
      </c>
      <c r="CB176" t="s">
        <v>1218</v>
      </c>
      <c r="CC176" t="s">
        <v>1276</v>
      </c>
      <c r="CD176" t="s">
        <v>2227</v>
      </c>
      <c r="CE176" t="s">
        <v>2237</v>
      </c>
      <c r="CF176" t="s">
        <v>1276</v>
      </c>
      <c r="CG176" t="s">
        <v>1243</v>
      </c>
      <c r="CH176" t="s">
        <v>1235</v>
      </c>
      <c r="CI176" t="s">
        <v>1251</v>
      </c>
      <c r="CJ176" t="s">
        <v>2239</v>
      </c>
      <c r="CK176" t="s">
        <v>1280</v>
      </c>
      <c r="CL176" t="s">
        <v>1736</v>
      </c>
      <c r="CM176" t="s">
        <v>2209</v>
      </c>
      <c r="CN176" t="s">
        <v>2224</v>
      </c>
      <c r="CO176" t="s">
        <v>1254</v>
      </c>
      <c r="CP176" t="s">
        <v>1189</v>
      </c>
      <c r="CQ176" t="s">
        <v>1218</v>
      </c>
      <c r="CR176" t="s">
        <v>1200</v>
      </c>
      <c r="CS176" t="s">
        <v>1100</v>
      </c>
      <c r="CT176" t="s">
        <v>1213</v>
      </c>
      <c r="CU176" t="s">
        <v>1195</v>
      </c>
      <c r="CV176" t="s">
        <v>1221</v>
      </c>
      <c r="CW176" t="s">
        <v>1100</v>
      </c>
      <c r="CX176" t="s">
        <v>1251</v>
      </c>
      <c r="CY176" t="s">
        <v>1293</v>
      </c>
    </row>
    <row r="177" spans="1:103" x14ac:dyDescent="0.3">
      <c r="A177" s="151">
        <v>923</v>
      </c>
      <c r="B177" t="s">
        <v>1263</v>
      </c>
      <c r="D177" t="s">
        <v>2240</v>
      </c>
      <c r="E177" t="s">
        <v>1264</v>
      </c>
      <c r="F177" t="s">
        <v>1273</v>
      </c>
      <c r="G177" t="s">
        <v>1269</v>
      </c>
      <c r="H177" t="s">
        <v>1264</v>
      </c>
      <c r="I177">
        <v>0</v>
      </c>
      <c r="J177" t="s">
        <v>1265</v>
      </c>
      <c r="K177" t="s">
        <v>1269</v>
      </c>
      <c r="L177" t="s">
        <v>1264</v>
      </c>
      <c r="M177" t="s">
        <v>1264</v>
      </c>
      <c r="N177" t="s">
        <v>1264</v>
      </c>
      <c r="O177" t="s">
        <v>1264</v>
      </c>
      <c r="P177" t="s">
        <v>1265</v>
      </c>
      <c r="Q177" t="s">
        <v>1273</v>
      </c>
      <c r="R177" t="s">
        <v>1273</v>
      </c>
      <c r="S177" t="s">
        <v>1267</v>
      </c>
      <c r="T177" t="s">
        <v>1269</v>
      </c>
      <c r="U177" t="s">
        <v>1264</v>
      </c>
      <c r="V177" t="s">
        <v>1265</v>
      </c>
      <c r="W177" t="s">
        <v>1269</v>
      </c>
      <c r="X177" t="s">
        <v>1264</v>
      </c>
      <c r="Y177" t="s">
        <v>1264</v>
      </c>
      <c r="Z177" t="s">
        <v>1264</v>
      </c>
      <c r="AA177" t="s">
        <v>1273</v>
      </c>
      <c r="AB177" t="s">
        <v>1264</v>
      </c>
      <c r="AC177" t="s">
        <v>1273</v>
      </c>
      <c r="AD177" t="s">
        <v>1267</v>
      </c>
      <c r="AE177" t="s">
        <v>1273</v>
      </c>
      <c r="AF177" t="s">
        <v>1267</v>
      </c>
      <c r="AG177" t="s">
        <v>1267</v>
      </c>
      <c r="AH177" t="s">
        <v>1273</v>
      </c>
      <c r="AI177" t="s">
        <v>1266</v>
      </c>
      <c r="AJ177" t="s">
        <v>1273</v>
      </c>
      <c r="AK177" t="s">
        <v>1265</v>
      </c>
      <c r="AL177" t="s">
        <v>1267</v>
      </c>
      <c r="AM177" t="s">
        <v>1264</v>
      </c>
      <c r="AN177" t="s">
        <v>1270</v>
      </c>
      <c r="AO177" t="s">
        <v>2241</v>
      </c>
      <c r="AP177" t="s">
        <v>1267</v>
      </c>
      <c r="AQ177" t="s">
        <v>1273</v>
      </c>
      <c r="AR177" t="s">
        <v>1264</v>
      </c>
      <c r="AS177" t="s">
        <v>1267</v>
      </c>
      <c r="AT177" t="s">
        <v>1264</v>
      </c>
      <c r="AU177" t="s">
        <v>1273</v>
      </c>
      <c r="AV177" t="s">
        <v>1264</v>
      </c>
      <c r="AW177" t="s">
        <v>1267</v>
      </c>
      <c r="AX177" t="s">
        <v>2242</v>
      </c>
      <c r="AY177" t="s">
        <v>1273</v>
      </c>
      <c r="AZ177" t="s">
        <v>1264</v>
      </c>
      <c r="BA177" t="s">
        <v>1264</v>
      </c>
      <c r="BB177" t="s">
        <v>1273</v>
      </c>
      <c r="BC177" t="s">
        <v>1267</v>
      </c>
      <c r="BD177" t="s">
        <v>1273</v>
      </c>
      <c r="BE177" t="s">
        <v>1264</v>
      </c>
      <c r="BF177" t="s">
        <v>1264</v>
      </c>
      <c r="BG177" t="s">
        <v>1265</v>
      </c>
      <c r="BH177" t="s">
        <v>1273</v>
      </c>
      <c r="BI177" t="s">
        <v>1267</v>
      </c>
      <c r="BJ177" t="s">
        <v>1269</v>
      </c>
      <c r="BK177" t="s">
        <v>1273</v>
      </c>
      <c r="BL177" t="s">
        <v>2243</v>
      </c>
      <c r="BM177" t="s">
        <v>1273</v>
      </c>
      <c r="BN177" t="s">
        <v>1274</v>
      </c>
      <c r="BO177" t="s">
        <v>1264</v>
      </c>
      <c r="BP177" t="s">
        <v>2244</v>
      </c>
      <c r="BQ177" t="s">
        <v>1273</v>
      </c>
      <c r="BR177" t="s">
        <v>1273</v>
      </c>
      <c r="BS177" t="s">
        <v>1273</v>
      </c>
      <c r="BT177" t="s">
        <v>1264</v>
      </c>
      <c r="BU177" t="s">
        <v>1267</v>
      </c>
      <c r="BV177" t="s">
        <v>1273</v>
      </c>
      <c r="BW177" t="s">
        <v>1267</v>
      </c>
      <c r="BX177" t="s">
        <v>1269</v>
      </c>
      <c r="BY177" t="s">
        <v>1270</v>
      </c>
      <c r="BZ177" t="s">
        <v>1272</v>
      </c>
      <c r="CA177" t="s">
        <v>1273</v>
      </c>
      <c r="CB177" t="s">
        <v>1273</v>
      </c>
      <c r="CC177" t="s">
        <v>1272</v>
      </c>
      <c r="CD177" t="s">
        <v>1269</v>
      </c>
      <c r="CE177" t="s">
        <v>1264</v>
      </c>
      <c r="CF177" t="s">
        <v>1264</v>
      </c>
      <c r="CG177" t="s">
        <v>1264</v>
      </c>
      <c r="CH177" t="s">
        <v>1273</v>
      </c>
      <c r="CI177" t="s">
        <v>1264</v>
      </c>
      <c r="CJ177" t="s">
        <v>1267</v>
      </c>
      <c r="CK177" t="s">
        <v>1268</v>
      </c>
      <c r="CL177" t="s">
        <v>1267</v>
      </c>
      <c r="CM177" t="s">
        <v>1265</v>
      </c>
      <c r="CN177" t="s">
        <v>1273</v>
      </c>
      <c r="CO177" t="s">
        <v>1269</v>
      </c>
      <c r="CP177" t="s">
        <v>1266</v>
      </c>
      <c r="CQ177" t="s">
        <v>1272</v>
      </c>
      <c r="CR177" t="s">
        <v>1273</v>
      </c>
      <c r="CS177" t="s">
        <v>1265</v>
      </c>
      <c r="CT177" t="s">
        <v>1271</v>
      </c>
      <c r="CU177" t="s">
        <v>1274</v>
      </c>
      <c r="CV177" t="s">
        <v>1264</v>
      </c>
      <c r="CW177" t="s">
        <v>1267</v>
      </c>
      <c r="CX177" t="s">
        <v>1267</v>
      </c>
      <c r="CY177" t="s">
        <v>1273</v>
      </c>
    </row>
    <row r="178" spans="1:103" x14ac:dyDescent="0.3">
      <c r="A178" s="151">
        <v>924</v>
      </c>
      <c r="B178" t="s">
        <v>1275</v>
      </c>
      <c r="D178" t="s">
        <v>1244</v>
      </c>
      <c r="E178" t="s">
        <v>1246</v>
      </c>
      <c r="F178" t="s">
        <v>2245</v>
      </c>
      <c r="G178" t="s">
        <v>2246</v>
      </c>
      <c r="H178" t="s">
        <v>1236</v>
      </c>
      <c r="J178" t="s">
        <v>1210</v>
      </c>
      <c r="K178" t="s">
        <v>2247</v>
      </c>
      <c r="L178" t="s">
        <v>1278</v>
      </c>
      <c r="M178" t="s">
        <v>1277</v>
      </c>
      <c r="N178" t="s">
        <v>1288</v>
      </c>
      <c r="O178" t="s">
        <v>1188</v>
      </c>
      <c r="P178" t="s">
        <v>1237</v>
      </c>
      <c r="Q178" t="s">
        <v>1223</v>
      </c>
      <c r="R178" t="s">
        <v>1253</v>
      </c>
      <c r="S178" t="s">
        <v>1103</v>
      </c>
      <c r="T178" t="s">
        <v>1106</v>
      </c>
      <c r="U178" t="s">
        <v>1217</v>
      </c>
      <c r="V178" t="s">
        <v>1237</v>
      </c>
      <c r="W178" t="s">
        <v>2230</v>
      </c>
      <c r="X178" t="s">
        <v>1236</v>
      </c>
      <c r="Y178" t="s">
        <v>1203</v>
      </c>
      <c r="Z178" t="s">
        <v>1246</v>
      </c>
      <c r="AA178" t="s">
        <v>2225</v>
      </c>
      <c r="AB178" t="s">
        <v>1203</v>
      </c>
      <c r="AC178" t="s">
        <v>1244</v>
      </c>
      <c r="AD178" t="s">
        <v>1282</v>
      </c>
      <c r="AE178" t="s">
        <v>1218</v>
      </c>
      <c r="AF178" t="s">
        <v>1207</v>
      </c>
      <c r="AG178" t="s">
        <v>2248</v>
      </c>
      <c r="AH178" t="s">
        <v>1260</v>
      </c>
      <c r="AJ178" t="s">
        <v>1866</v>
      </c>
      <c r="AK178" t="s">
        <v>1225</v>
      </c>
      <c r="AL178" t="s">
        <v>1208</v>
      </c>
      <c r="AM178" t="s">
        <v>1195</v>
      </c>
      <c r="AN178" t="s">
        <v>1276</v>
      </c>
      <c r="AO178" t="s">
        <v>2249</v>
      </c>
      <c r="AP178" t="s">
        <v>1292</v>
      </c>
      <c r="AQ178" t="s">
        <v>1198</v>
      </c>
      <c r="AR178" t="s">
        <v>1253</v>
      </c>
      <c r="AS178" t="s">
        <v>1210</v>
      </c>
      <c r="AT178" t="s">
        <v>1201</v>
      </c>
      <c r="AU178" t="s">
        <v>1249</v>
      </c>
      <c r="AV178" t="s">
        <v>1190</v>
      </c>
      <c r="AW178" t="s">
        <v>1107</v>
      </c>
      <c r="AX178" t="s">
        <v>1305</v>
      </c>
      <c r="AY178" t="s">
        <v>2250</v>
      </c>
      <c r="AZ178" t="s">
        <v>1189</v>
      </c>
      <c r="BA178" t="s">
        <v>1288</v>
      </c>
      <c r="BB178" t="s">
        <v>1289</v>
      </c>
      <c r="BC178" t="s">
        <v>1283</v>
      </c>
      <c r="BD178" t="s">
        <v>1251</v>
      </c>
      <c r="BE178" t="s">
        <v>1253</v>
      </c>
      <c r="BF178" t="s">
        <v>1189</v>
      </c>
      <c r="BG178" t="s">
        <v>1244</v>
      </c>
      <c r="BH178" t="s">
        <v>2226</v>
      </c>
      <c r="BI178" t="s">
        <v>1213</v>
      </c>
      <c r="BJ178" t="s">
        <v>2234</v>
      </c>
      <c r="BK178" t="s">
        <v>1026</v>
      </c>
      <c r="BL178" t="s">
        <v>1222</v>
      </c>
      <c r="BM178" t="s">
        <v>1260</v>
      </c>
      <c r="BN178" t="s">
        <v>1234</v>
      </c>
      <c r="BO178" t="s">
        <v>1254</v>
      </c>
      <c r="BP178" t="s">
        <v>1246</v>
      </c>
      <c r="BQ178" t="s">
        <v>2251</v>
      </c>
      <c r="BR178" t="s">
        <v>2252</v>
      </c>
      <c r="BS178" t="s">
        <v>1244</v>
      </c>
      <c r="BT178" t="s">
        <v>1249</v>
      </c>
      <c r="BU178" t="s">
        <v>1292</v>
      </c>
      <c r="BV178" t="s">
        <v>2253</v>
      </c>
      <c r="BW178" t="s">
        <v>1193</v>
      </c>
      <c r="BX178" t="s">
        <v>2254</v>
      </c>
      <c r="BY178" t="s">
        <v>2237</v>
      </c>
      <c r="BZ178" t="s">
        <v>1324</v>
      </c>
      <c r="CA178" t="s">
        <v>1293</v>
      </c>
      <c r="CB178" t="s">
        <v>1245</v>
      </c>
      <c r="CC178" t="s">
        <v>1279</v>
      </c>
      <c r="CD178" t="s">
        <v>1100</v>
      </c>
      <c r="CE178" t="s">
        <v>1288</v>
      </c>
      <c r="CF178" t="s">
        <v>1236</v>
      </c>
      <c r="CG178" t="s">
        <v>1249</v>
      </c>
      <c r="CH178" t="s">
        <v>2255</v>
      </c>
      <c r="CI178" t="s">
        <v>1277</v>
      </c>
      <c r="CJ178" t="s">
        <v>2239</v>
      </c>
      <c r="CK178" t="s">
        <v>1303</v>
      </c>
      <c r="CL178" t="s">
        <v>2256</v>
      </c>
      <c r="CM178" t="s">
        <v>2231</v>
      </c>
      <c r="CN178" t="s">
        <v>1249</v>
      </c>
      <c r="CO178" t="s">
        <v>1249</v>
      </c>
      <c r="CP178" t="s">
        <v>1199</v>
      </c>
      <c r="CQ178" t="s">
        <v>1261</v>
      </c>
      <c r="CR178" t="s">
        <v>2234</v>
      </c>
      <c r="CS178" t="s">
        <v>1244</v>
      </c>
      <c r="CT178" t="s">
        <v>1261</v>
      </c>
      <c r="CU178" t="s">
        <v>1301</v>
      </c>
      <c r="CV178" t="s">
        <v>1291</v>
      </c>
      <c r="CW178" t="s">
        <v>1237</v>
      </c>
      <c r="CX178" t="s">
        <v>1221</v>
      </c>
      <c r="CY178" t="s">
        <v>1305</v>
      </c>
    </row>
    <row r="179" spans="1:103" x14ac:dyDescent="0.3">
      <c r="A179" s="151">
        <v>925</v>
      </c>
      <c r="B179" t="s">
        <v>1294</v>
      </c>
      <c r="D179" t="s">
        <v>1229</v>
      </c>
      <c r="E179" t="s">
        <v>1228</v>
      </c>
      <c r="F179" t="s">
        <v>1229</v>
      </c>
      <c r="G179" t="s">
        <v>1229</v>
      </c>
      <c r="H179" t="s">
        <v>1228</v>
      </c>
      <c r="I179" t="s">
        <v>1318</v>
      </c>
      <c r="J179" t="s">
        <v>1228</v>
      </c>
      <c r="K179" t="s">
        <v>1229</v>
      </c>
      <c r="L179" t="s">
        <v>1228</v>
      </c>
      <c r="M179" t="s">
        <v>1228</v>
      </c>
      <c r="N179" t="s">
        <v>1228</v>
      </c>
      <c r="O179" t="s">
        <v>1228</v>
      </c>
      <c r="P179" t="s">
        <v>1228</v>
      </c>
      <c r="Q179" t="s">
        <v>1230</v>
      </c>
      <c r="R179" t="s">
        <v>1230</v>
      </c>
      <c r="S179" t="s">
        <v>1229</v>
      </c>
      <c r="T179" t="s">
        <v>1229</v>
      </c>
      <c r="U179" t="s">
        <v>1228</v>
      </c>
      <c r="V179" t="s">
        <v>1228</v>
      </c>
      <c r="W179" t="s">
        <v>1229</v>
      </c>
      <c r="X179" t="s">
        <v>1228</v>
      </c>
      <c r="Y179" t="s">
        <v>1228</v>
      </c>
      <c r="Z179" t="s">
        <v>1228</v>
      </c>
      <c r="AA179" t="s">
        <v>1229</v>
      </c>
      <c r="AB179" t="s">
        <v>1228</v>
      </c>
      <c r="AC179" t="s">
        <v>1230</v>
      </c>
      <c r="AD179" t="s">
        <v>1229</v>
      </c>
      <c r="AE179" t="s">
        <v>1230</v>
      </c>
      <c r="AF179" t="s">
        <v>1229</v>
      </c>
      <c r="AG179" t="s">
        <v>1229</v>
      </c>
      <c r="AH179" t="s">
        <v>1229</v>
      </c>
      <c r="AI179" t="s">
        <v>1230</v>
      </c>
      <c r="AJ179" t="s">
        <v>1229</v>
      </c>
      <c r="AK179" t="s">
        <v>1228</v>
      </c>
      <c r="AL179" t="s">
        <v>1229</v>
      </c>
      <c r="AM179" t="s">
        <v>1228</v>
      </c>
      <c r="AN179" t="s">
        <v>1229</v>
      </c>
      <c r="AO179" t="s">
        <v>1229</v>
      </c>
      <c r="AP179" t="s">
        <v>1229</v>
      </c>
      <c r="AQ179" t="s">
        <v>1229</v>
      </c>
      <c r="AR179" t="s">
        <v>1228</v>
      </c>
      <c r="AS179" t="s">
        <v>1229</v>
      </c>
      <c r="AT179" t="s">
        <v>1228</v>
      </c>
      <c r="AU179" t="s">
        <v>1230</v>
      </c>
      <c r="AV179" t="s">
        <v>1228</v>
      </c>
      <c r="AW179" t="s">
        <v>1229</v>
      </c>
      <c r="AX179" t="s">
        <v>1229</v>
      </c>
      <c r="AY179" t="s">
        <v>1229</v>
      </c>
      <c r="AZ179" t="s">
        <v>1228</v>
      </c>
      <c r="BA179" t="s">
        <v>1228</v>
      </c>
      <c r="BB179" t="s">
        <v>1230</v>
      </c>
      <c r="BC179" t="s">
        <v>1229</v>
      </c>
      <c r="BD179" t="s">
        <v>1230</v>
      </c>
      <c r="BE179" t="s">
        <v>1228</v>
      </c>
      <c r="BF179" t="s">
        <v>1228</v>
      </c>
      <c r="BG179" t="s">
        <v>1228</v>
      </c>
      <c r="BH179" t="s">
        <v>1229</v>
      </c>
      <c r="BI179" t="s">
        <v>1229</v>
      </c>
      <c r="BJ179" t="s">
        <v>1229</v>
      </c>
      <c r="BK179" t="s">
        <v>1230</v>
      </c>
      <c r="BL179" t="s">
        <v>1229</v>
      </c>
      <c r="BM179" t="s">
        <v>1229</v>
      </c>
      <c r="BN179" t="s">
        <v>1229</v>
      </c>
      <c r="BO179" t="s">
        <v>1228</v>
      </c>
      <c r="BP179" t="s">
        <v>1230</v>
      </c>
      <c r="BQ179" t="s">
        <v>1229</v>
      </c>
      <c r="BR179" t="s">
        <v>1228</v>
      </c>
      <c r="BS179" t="s">
        <v>1229</v>
      </c>
      <c r="BT179" t="s">
        <v>1228</v>
      </c>
      <c r="BU179" t="s">
        <v>1229</v>
      </c>
      <c r="BV179" t="s">
        <v>1229</v>
      </c>
      <c r="BW179" t="s">
        <v>1229</v>
      </c>
      <c r="BX179" t="s">
        <v>1229</v>
      </c>
      <c r="BY179" t="s">
        <v>1230</v>
      </c>
      <c r="BZ179" t="s">
        <v>1229</v>
      </c>
      <c r="CA179" t="s">
        <v>1230</v>
      </c>
      <c r="CB179" t="s">
        <v>1229</v>
      </c>
      <c r="CC179" t="s">
        <v>1229</v>
      </c>
      <c r="CD179" t="s">
        <v>1229</v>
      </c>
      <c r="CE179" t="s">
        <v>1228</v>
      </c>
      <c r="CF179" t="s">
        <v>1228</v>
      </c>
      <c r="CG179" t="s">
        <v>1228</v>
      </c>
      <c r="CH179" t="s">
        <v>1229</v>
      </c>
      <c r="CI179" t="s">
        <v>1228</v>
      </c>
      <c r="CJ179" t="s">
        <v>1229</v>
      </c>
      <c r="CK179" t="s">
        <v>1229</v>
      </c>
      <c r="CL179" t="s">
        <v>1229</v>
      </c>
      <c r="CM179" t="s">
        <v>1228</v>
      </c>
      <c r="CN179" t="s">
        <v>1229</v>
      </c>
      <c r="CO179" t="s">
        <v>1229</v>
      </c>
      <c r="CP179" t="s">
        <v>1229</v>
      </c>
      <c r="CQ179" t="s">
        <v>1229</v>
      </c>
      <c r="CR179" t="s">
        <v>1229</v>
      </c>
      <c r="CS179" t="s">
        <v>1228</v>
      </c>
      <c r="CT179" t="s">
        <v>1228</v>
      </c>
      <c r="CU179" t="s">
        <v>1229</v>
      </c>
      <c r="CV179" t="s">
        <v>1228</v>
      </c>
      <c r="CW179" t="s">
        <v>1229</v>
      </c>
      <c r="CX179" t="s">
        <v>1229</v>
      </c>
      <c r="CY179" t="s">
        <v>1230</v>
      </c>
    </row>
    <row r="180" spans="1:103" x14ac:dyDescent="0.3">
      <c r="A180" s="151">
        <v>926</v>
      </c>
      <c r="B180" t="s">
        <v>1295</v>
      </c>
      <c r="D180" t="s">
        <v>1297</v>
      </c>
      <c r="E180" t="s">
        <v>1297</v>
      </c>
      <c r="F180" t="s">
        <v>1297</v>
      </c>
      <c r="G180" t="s">
        <v>1297</v>
      </c>
      <c r="H180" t="s">
        <v>1297</v>
      </c>
      <c r="I180">
        <v>0</v>
      </c>
      <c r="J180" t="s">
        <v>1297</v>
      </c>
      <c r="K180" t="s">
        <v>1297</v>
      </c>
      <c r="L180" t="s">
        <v>1297</v>
      </c>
      <c r="M180" t="s">
        <v>1297</v>
      </c>
      <c r="N180" t="s">
        <v>1297</v>
      </c>
      <c r="O180" t="s">
        <v>1297</v>
      </c>
      <c r="P180" t="s">
        <v>1297</v>
      </c>
      <c r="Q180" t="s">
        <v>1297</v>
      </c>
      <c r="R180" t="s">
        <v>1297</v>
      </c>
      <c r="S180" t="s">
        <v>1297</v>
      </c>
      <c r="T180" t="s">
        <v>1297</v>
      </c>
      <c r="U180" t="s">
        <v>1297</v>
      </c>
      <c r="V180" t="s">
        <v>1297</v>
      </c>
      <c r="W180" t="s">
        <v>1297</v>
      </c>
      <c r="X180" t="s">
        <v>1297</v>
      </c>
      <c r="Y180" t="s">
        <v>1297</v>
      </c>
      <c r="Z180" t="s">
        <v>1297</v>
      </c>
      <c r="AA180" t="s">
        <v>1297</v>
      </c>
      <c r="AB180" t="s">
        <v>1297</v>
      </c>
      <c r="AC180" t="s">
        <v>1297</v>
      </c>
      <c r="AD180" t="s">
        <v>1297</v>
      </c>
      <c r="AE180" t="s">
        <v>1297</v>
      </c>
      <c r="AF180" t="s">
        <v>1297</v>
      </c>
      <c r="AG180" t="s">
        <v>1297</v>
      </c>
      <c r="AH180" t="s">
        <v>1297</v>
      </c>
      <c r="AI180" t="s">
        <v>1297</v>
      </c>
      <c r="AJ180" t="s">
        <v>1297</v>
      </c>
      <c r="AK180" t="s">
        <v>1297</v>
      </c>
      <c r="AL180" t="s">
        <v>1297</v>
      </c>
      <c r="AM180" t="s">
        <v>1297</v>
      </c>
      <c r="AN180" t="s">
        <v>1297</v>
      </c>
      <c r="AO180" t="s">
        <v>1297</v>
      </c>
      <c r="AP180" t="s">
        <v>1297</v>
      </c>
      <c r="AQ180" t="s">
        <v>1297</v>
      </c>
      <c r="AR180" t="s">
        <v>1297</v>
      </c>
      <c r="AS180" t="s">
        <v>1297</v>
      </c>
      <c r="AT180" t="s">
        <v>1297</v>
      </c>
      <c r="AU180" t="s">
        <v>1297</v>
      </c>
      <c r="AV180" t="s">
        <v>1297</v>
      </c>
      <c r="AW180" t="s">
        <v>1297</v>
      </c>
      <c r="AX180" t="s">
        <v>1297</v>
      </c>
      <c r="AY180" t="s">
        <v>1297</v>
      </c>
      <c r="AZ180" t="s">
        <v>1297</v>
      </c>
      <c r="BA180" t="s">
        <v>1297</v>
      </c>
      <c r="BB180" t="s">
        <v>1297</v>
      </c>
      <c r="BC180" t="s">
        <v>1297</v>
      </c>
      <c r="BD180" t="s">
        <v>1297</v>
      </c>
      <c r="BE180" t="s">
        <v>1297</v>
      </c>
      <c r="BF180" t="s">
        <v>1297</v>
      </c>
      <c r="BG180" t="s">
        <v>1297</v>
      </c>
      <c r="BH180" t="s">
        <v>1297</v>
      </c>
      <c r="BI180" t="s">
        <v>1297</v>
      </c>
      <c r="BJ180" t="s">
        <v>1297</v>
      </c>
      <c r="BK180" t="s">
        <v>1297</v>
      </c>
      <c r="BL180" t="s">
        <v>1299</v>
      </c>
      <c r="BM180" t="s">
        <v>1297</v>
      </c>
      <c r="BN180" t="s">
        <v>1297</v>
      </c>
      <c r="BO180" t="s">
        <v>1297</v>
      </c>
      <c r="BP180" t="s">
        <v>1297</v>
      </c>
      <c r="BQ180" t="s">
        <v>1297</v>
      </c>
      <c r="BR180" t="s">
        <v>1297</v>
      </c>
      <c r="BS180" t="s">
        <v>1297</v>
      </c>
      <c r="BT180" t="s">
        <v>1297</v>
      </c>
      <c r="BU180" t="s">
        <v>1297</v>
      </c>
      <c r="BV180" t="s">
        <v>1297</v>
      </c>
      <c r="BW180" t="s">
        <v>1297</v>
      </c>
      <c r="BX180" t="s">
        <v>1297</v>
      </c>
      <c r="BY180" t="s">
        <v>1299</v>
      </c>
      <c r="BZ180" t="s">
        <v>1297</v>
      </c>
      <c r="CA180" t="s">
        <v>1297</v>
      </c>
      <c r="CB180" t="s">
        <v>1297</v>
      </c>
      <c r="CC180" t="s">
        <v>1297</v>
      </c>
      <c r="CD180" t="s">
        <v>1297</v>
      </c>
      <c r="CE180" t="s">
        <v>1297</v>
      </c>
      <c r="CF180" t="s">
        <v>1297</v>
      </c>
      <c r="CG180" t="s">
        <v>1297</v>
      </c>
      <c r="CH180" t="s">
        <v>1297</v>
      </c>
      <c r="CI180" t="s">
        <v>1297</v>
      </c>
      <c r="CJ180" t="s">
        <v>1297</v>
      </c>
      <c r="CK180" t="s">
        <v>1297</v>
      </c>
      <c r="CL180" t="s">
        <v>1297</v>
      </c>
      <c r="CM180" t="s">
        <v>1297</v>
      </c>
      <c r="CN180" t="s">
        <v>1297</v>
      </c>
      <c r="CO180" t="s">
        <v>1297</v>
      </c>
      <c r="CP180" t="s">
        <v>1297</v>
      </c>
      <c r="CQ180" t="s">
        <v>1297</v>
      </c>
      <c r="CR180" t="s">
        <v>1297</v>
      </c>
      <c r="CS180" t="s">
        <v>1297</v>
      </c>
      <c r="CT180" t="s">
        <v>1297</v>
      </c>
      <c r="CU180" t="s">
        <v>1297</v>
      </c>
      <c r="CV180" t="s">
        <v>1297</v>
      </c>
      <c r="CW180" t="s">
        <v>1297</v>
      </c>
      <c r="CX180" t="s">
        <v>1297</v>
      </c>
      <c r="CY180" t="s">
        <v>1297</v>
      </c>
    </row>
    <row r="181" spans="1:103" x14ac:dyDescent="0.3">
      <c r="A181" s="151">
        <v>927</v>
      </c>
      <c r="B181" t="s">
        <v>1300</v>
      </c>
      <c r="D181" t="s">
        <v>1292</v>
      </c>
      <c r="E181" t="s">
        <v>1246</v>
      </c>
      <c r="F181" t="s">
        <v>2257</v>
      </c>
      <c r="H181" t="s">
        <v>1236</v>
      </c>
      <c r="J181" t="s">
        <v>1210</v>
      </c>
      <c r="L181" t="s">
        <v>1278</v>
      </c>
      <c r="M181" t="s">
        <v>1277</v>
      </c>
      <c r="N181" t="s">
        <v>1288</v>
      </c>
      <c r="O181" t="s">
        <v>1188</v>
      </c>
      <c r="P181" t="s">
        <v>1237</v>
      </c>
      <c r="R181" t="s">
        <v>1253</v>
      </c>
      <c r="S181" t="s">
        <v>2234</v>
      </c>
      <c r="T181" t="s">
        <v>2258</v>
      </c>
      <c r="U181" t="s">
        <v>1217</v>
      </c>
      <c r="V181" t="s">
        <v>1237</v>
      </c>
      <c r="X181" t="s">
        <v>1236</v>
      </c>
      <c r="Y181" t="s">
        <v>1203</v>
      </c>
      <c r="Z181" t="s">
        <v>1246</v>
      </c>
      <c r="AA181" t="s">
        <v>2225</v>
      </c>
      <c r="AB181" t="s">
        <v>1203</v>
      </c>
      <c r="AC181" t="s">
        <v>1244</v>
      </c>
      <c r="AD181" t="s">
        <v>1282</v>
      </c>
      <c r="AE181" t="s">
        <v>1239</v>
      </c>
      <c r="AF181" t="s">
        <v>1207</v>
      </c>
      <c r="AG181" t="s">
        <v>2248</v>
      </c>
      <c r="AK181" t="s">
        <v>1225</v>
      </c>
      <c r="AL181" t="s">
        <v>1208</v>
      </c>
      <c r="AM181" t="s">
        <v>1195</v>
      </c>
      <c r="AN181" t="s">
        <v>2231</v>
      </c>
      <c r="AO181" t="s">
        <v>1334</v>
      </c>
      <c r="AP181" t="s">
        <v>1292</v>
      </c>
      <c r="AQ181" t="s">
        <v>1288</v>
      </c>
      <c r="AR181" t="s">
        <v>1253</v>
      </c>
      <c r="AS181" t="s">
        <v>1210</v>
      </c>
      <c r="AT181" t="s">
        <v>1201</v>
      </c>
      <c r="AV181" t="s">
        <v>1190</v>
      </c>
      <c r="AW181" t="s">
        <v>1107</v>
      </c>
      <c r="AX181" t="s">
        <v>1289</v>
      </c>
      <c r="AZ181" t="s">
        <v>1189</v>
      </c>
      <c r="BA181" t="s">
        <v>1288</v>
      </c>
      <c r="BB181" t="s">
        <v>1289</v>
      </c>
      <c r="BC181" t="s">
        <v>1283</v>
      </c>
      <c r="BD181" t="s">
        <v>1290</v>
      </c>
      <c r="BE181" t="s">
        <v>1253</v>
      </c>
      <c r="BF181" t="s">
        <v>1189</v>
      </c>
      <c r="BG181" t="s">
        <v>1244</v>
      </c>
      <c r="BH181" t="s">
        <v>2256</v>
      </c>
      <c r="BI181" t="s">
        <v>1213</v>
      </c>
      <c r="BJ181" t="s">
        <v>2234</v>
      </c>
      <c r="BL181" t="s">
        <v>1222</v>
      </c>
      <c r="BM181" t="s">
        <v>2259</v>
      </c>
      <c r="BN181" t="s">
        <v>1223</v>
      </c>
      <c r="BO181" t="s">
        <v>1254</v>
      </c>
      <c r="BQ181" t="s">
        <v>1324</v>
      </c>
      <c r="BR181" t="s">
        <v>2252</v>
      </c>
      <c r="BT181" t="s">
        <v>1249</v>
      </c>
      <c r="BU181" t="s">
        <v>1293</v>
      </c>
      <c r="BW181" t="s">
        <v>1193</v>
      </c>
      <c r="BY181" t="s">
        <v>1288</v>
      </c>
      <c r="BZ181" t="s">
        <v>2260</v>
      </c>
      <c r="CA181" t="s">
        <v>1293</v>
      </c>
      <c r="CB181" t="s">
        <v>1245</v>
      </c>
      <c r="CC181" t="s">
        <v>1301</v>
      </c>
      <c r="CE181" t="s">
        <v>1288</v>
      </c>
      <c r="CF181" t="s">
        <v>1236</v>
      </c>
      <c r="CG181" t="s">
        <v>1249</v>
      </c>
      <c r="CI181" t="s">
        <v>1277</v>
      </c>
      <c r="CJ181" t="s">
        <v>2239</v>
      </c>
      <c r="CK181" t="s">
        <v>1303</v>
      </c>
      <c r="CL181" t="s">
        <v>2256</v>
      </c>
      <c r="CM181" t="s">
        <v>2231</v>
      </c>
      <c r="CN181" t="s">
        <v>2260</v>
      </c>
      <c r="CS181" t="s">
        <v>1244</v>
      </c>
      <c r="CT181" t="s">
        <v>1261</v>
      </c>
      <c r="CU181" t="s">
        <v>1701</v>
      </c>
      <c r="CV181" t="s">
        <v>1291</v>
      </c>
      <c r="CW181" t="s">
        <v>1237</v>
      </c>
      <c r="CX181" t="s">
        <v>1221</v>
      </c>
      <c r="CY181" t="s">
        <v>1198</v>
      </c>
    </row>
    <row r="182" spans="1:103" x14ac:dyDescent="0.3">
      <c r="A182" s="151">
        <v>928</v>
      </c>
      <c r="B182" t="s">
        <v>1306</v>
      </c>
      <c r="D182" t="s">
        <v>1296</v>
      </c>
      <c r="E182">
        <v>0</v>
      </c>
      <c r="F182" t="s">
        <v>1296</v>
      </c>
      <c r="G182" t="s">
        <v>1296</v>
      </c>
      <c r="H182">
        <v>0</v>
      </c>
      <c r="I182">
        <v>0</v>
      </c>
      <c r="J182">
        <v>0</v>
      </c>
      <c r="K182" t="s">
        <v>1297</v>
      </c>
      <c r="L182">
        <v>0</v>
      </c>
      <c r="M182">
        <v>0</v>
      </c>
      <c r="N182">
        <v>0</v>
      </c>
      <c r="O182">
        <v>0</v>
      </c>
      <c r="P182">
        <v>0</v>
      </c>
      <c r="Q182">
        <v>0</v>
      </c>
      <c r="R182" t="s">
        <v>1296</v>
      </c>
      <c r="S182" t="s">
        <v>1296</v>
      </c>
      <c r="T182" t="s">
        <v>1296</v>
      </c>
      <c r="U182">
        <v>0</v>
      </c>
      <c r="V182">
        <v>0</v>
      </c>
      <c r="W182" t="s">
        <v>1297</v>
      </c>
      <c r="X182">
        <v>0</v>
      </c>
      <c r="Y182">
        <v>0</v>
      </c>
      <c r="Z182">
        <v>0</v>
      </c>
      <c r="AA182" t="s">
        <v>1296</v>
      </c>
      <c r="AB182">
        <v>0</v>
      </c>
      <c r="AC182" t="s">
        <v>1296</v>
      </c>
      <c r="AD182" t="s">
        <v>1297</v>
      </c>
      <c r="AE182" t="s">
        <v>1297</v>
      </c>
      <c r="AF182" t="s">
        <v>1296</v>
      </c>
      <c r="AG182" t="s">
        <v>1296</v>
      </c>
      <c r="AH182" t="s">
        <v>1297</v>
      </c>
      <c r="AI182" t="s">
        <v>1296</v>
      </c>
      <c r="AJ182" t="s">
        <v>1296</v>
      </c>
      <c r="AK182">
        <v>0</v>
      </c>
      <c r="AL182" t="s">
        <v>1297</v>
      </c>
      <c r="AM182">
        <v>0</v>
      </c>
      <c r="AN182" t="s">
        <v>1296</v>
      </c>
      <c r="AO182" t="s">
        <v>1296</v>
      </c>
      <c r="AP182" t="s">
        <v>1296</v>
      </c>
      <c r="AQ182" t="s">
        <v>1297</v>
      </c>
      <c r="AR182">
        <v>0</v>
      </c>
      <c r="AS182" t="s">
        <v>1297</v>
      </c>
      <c r="AT182">
        <v>0</v>
      </c>
      <c r="AU182" t="s">
        <v>1297</v>
      </c>
      <c r="AV182">
        <v>0</v>
      </c>
      <c r="AW182" t="s">
        <v>1296</v>
      </c>
      <c r="AX182" t="s">
        <v>1296</v>
      </c>
      <c r="AY182" t="s">
        <v>1297</v>
      </c>
      <c r="AZ182">
        <v>0</v>
      </c>
      <c r="BA182">
        <v>0</v>
      </c>
      <c r="BB182" t="s">
        <v>1296</v>
      </c>
      <c r="BC182" t="s">
        <v>1297</v>
      </c>
      <c r="BD182" t="s">
        <v>1296</v>
      </c>
      <c r="BE182">
        <v>0</v>
      </c>
      <c r="BF182">
        <v>0</v>
      </c>
      <c r="BG182">
        <v>0</v>
      </c>
      <c r="BH182" t="s">
        <v>1297</v>
      </c>
      <c r="BI182" t="s">
        <v>1296</v>
      </c>
      <c r="BJ182" t="s">
        <v>1296</v>
      </c>
      <c r="BK182">
        <v>0</v>
      </c>
      <c r="BL182" t="s">
        <v>1298</v>
      </c>
      <c r="BM182">
        <v>0</v>
      </c>
      <c r="BN182" t="s">
        <v>1296</v>
      </c>
      <c r="BO182">
        <v>0</v>
      </c>
      <c r="BP182" t="s">
        <v>1296</v>
      </c>
      <c r="BQ182" t="s">
        <v>1297</v>
      </c>
      <c r="BR182">
        <v>0</v>
      </c>
      <c r="BS182" t="s">
        <v>1296</v>
      </c>
      <c r="BT182">
        <v>0</v>
      </c>
      <c r="BU182" t="s">
        <v>1297</v>
      </c>
      <c r="BV182" t="s">
        <v>1297</v>
      </c>
      <c r="BW182" t="s">
        <v>1296</v>
      </c>
      <c r="BX182">
        <v>0</v>
      </c>
      <c r="BY182" t="s">
        <v>1298</v>
      </c>
      <c r="BZ182" t="s">
        <v>1296</v>
      </c>
      <c r="CA182" t="s">
        <v>1297</v>
      </c>
      <c r="CB182" t="s">
        <v>1296</v>
      </c>
      <c r="CC182" t="s">
        <v>1296</v>
      </c>
      <c r="CD182" t="s">
        <v>1296</v>
      </c>
      <c r="CE182">
        <v>0</v>
      </c>
      <c r="CF182">
        <v>0</v>
      </c>
      <c r="CG182">
        <v>0</v>
      </c>
      <c r="CH182" t="s">
        <v>1296</v>
      </c>
      <c r="CI182">
        <v>0</v>
      </c>
      <c r="CJ182" t="s">
        <v>1296</v>
      </c>
      <c r="CK182" t="s">
        <v>1296</v>
      </c>
      <c r="CL182" t="s">
        <v>1296</v>
      </c>
      <c r="CM182">
        <v>0</v>
      </c>
      <c r="CN182" t="s">
        <v>1297</v>
      </c>
      <c r="CO182" t="s">
        <v>1296</v>
      </c>
      <c r="CP182" t="s">
        <v>1296</v>
      </c>
      <c r="CQ182" t="s">
        <v>1296</v>
      </c>
      <c r="CR182" t="s">
        <v>1297</v>
      </c>
      <c r="CS182">
        <v>0</v>
      </c>
      <c r="CT182">
        <v>0</v>
      </c>
      <c r="CU182" t="s">
        <v>1296</v>
      </c>
      <c r="CV182">
        <v>0</v>
      </c>
      <c r="CW182" t="s">
        <v>1296</v>
      </c>
      <c r="CX182" t="s">
        <v>1297</v>
      </c>
      <c r="CY182" t="s">
        <v>1297</v>
      </c>
    </row>
    <row r="183" spans="1:103" x14ac:dyDescent="0.3">
      <c r="A183" s="151">
        <v>929</v>
      </c>
      <c r="B183" t="s">
        <v>1307</v>
      </c>
      <c r="D183">
        <v>2</v>
      </c>
      <c r="E183">
        <v>0</v>
      </c>
      <c r="F183">
        <v>2</v>
      </c>
      <c r="G183">
        <v>2</v>
      </c>
      <c r="H183">
        <v>0</v>
      </c>
      <c r="I183">
        <v>0</v>
      </c>
      <c r="J183">
        <v>0</v>
      </c>
      <c r="K183">
        <v>2</v>
      </c>
      <c r="L183">
        <v>0</v>
      </c>
      <c r="M183">
        <v>0</v>
      </c>
      <c r="N183">
        <v>0</v>
      </c>
      <c r="O183">
        <v>0</v>
      </c>
      <c r="P183">
        <v>0</v>
      </c>
      <c r="Q183">
        <v>1</v>
      </c>
      <c r="R183">
        <v>2</v>
      </c>
      <c r="S183">
        <v>1</v>
      </c>
      <c r="T183">
        <v>1</v>
      </c>
      <c r="U183">
        <v>0</v>
      </c>
      <c r="V183">
        <v>0</v>
      </c>
      <c r="W183">
        <v>2</v>
      </c>
      <c r="X183">
        <v>0</v>
      </c>
      <c r="Y183">
        <v>0</v>
      </c>
      <c r="Z183">
        <v>0</v>
      </c>
      <c r="AA183">
        <v>2</v>
      </c>
      <c r="AB183">
        <v>0</v>
      </c>
      <c r="AC183">
        <v>2</v>
      </c>
      <c r="AD183">
        <v>0</v>
      </c>
      <c r="AE183">
        <v>2</v>
      </c>
      <c r="AF183">
        <v>1</v>
      </c>
      <c r="AG183">
        <v>2</v>
      </c>
      <c r="AH183">
        <v>2</v>
      </c>
      <c r="AI183">
        <v>2</v>
      </c>
      <c r="AJ183">
        <v>2</v>
      </c>
      <c r="AK183">
        <v>0</v>
      </c>
      <c r="AL183">
        <v>2</v>
      </c>
      <c r="AM183">
        <v>0</v>
      </c>
      <c r="AN183">
        <v>1</v>
      </c>
      <c r="AO183">
        <v>1</v>
      </c>
      <c r="AP183">
        <v>2</v>
      </c>
      <c r="AQ183">
        <v>2</v>
      </c>
      <c r="AR183">
        <v>0</v>
      </c>
      <c r="AS183">
        <v>2</v>
      </c>
      <c r="AT183">
        <v>0</v>
      </c>
      <c r="AU183">
        <v>2</v>
      </c>
      <c r="AV183">
        <v>0</v>
      </c>
      <c r="AW183">
        <v>2</v>
      </c>
      <c r="AX183">
        <v>2</v>
      </c>
      <c r="AY183">
        <v>2</v>
      </c>
      <c r="AZ183">
        <v>0</v>
      </c>
      <c r="BA183">
        <v>0</v>
      </c>
      <c r="BB183">
        <v>2</v>
      </c>
      <c r="BC183">
        <v>2</v>
      </c>
      <c r="BD183">
        <v>2</v>
      </c>
      <c r="BE183">
        <v>0</v>
      </c>
      <c r="BF183">
        <v>0</v>
      </c>
      <c r="BG183">
        <v>0</v>
      </c>
      <c r="BH183">
        <v>2</v>
      </c>
      <c r="BI183">
        <v>1</v>
      </c>
      <c r="BJ183">
        <v>1</v>
      </c>
      <c r="BK183">
        <v>2</v>
      </c>
      <c r="BL183">
        <v>2</v>
      </c>
      <c r="BM183">
        <v>2</v>
      </c>
      <c r="BN183">
        <v>2</v>
      </c>
      <c r="BO183">
        <v>0</v>
      </c>
      <c r="BP183">
        <v>2</v>
      </c>
      <c r="BQ183">
        <v>2</v>
      </c>
      <c r="BR183">
        <v>0</v>
      </c>
      <c r="BS183">
        <v>2</v>
      </c>
      <c r="BT183">
        <v>0</v>
      </c>
      <c r="BU183">
        <v>2</v>
      </c>
      <c r="BV183">
        <v>2</v>
      </c>
      <c r="BW183">
        <v>1</v>
      </c>
      <c r="BX183">
        <v>0</v>
      </c>
      <c r="BY183">
        <v>2</v>
      </c>
      <c r="BZ183">
        <v>2</v>
      </c>
      <c r="CA183">
        <v>2</v>
      </c>
      <c r="CB183">
        <v>2</v>
      </c>
      <c r="CC183">
        <v>1</v>
      </c>
      <c r="CD183">
        <v>2</v>
      </c>
      <c r="CE183">
        <v>0</v>
      </c>
      <c r="CF183">
        <v>0</v>
      </c>
      <c r="CG183">
        <v>0</v>
      </c>
      <c r="CH183">
        <v>2</v>
      </c>
      <c r="CI183">
        <v>2</v>
      </c>
      <c r="CJ183">
        <v>2</v>
      </c>
      <c r="CK183">
        <v>2</v>
      </c>
      <c r="CL183">
        <v>2</v>
      </c>
      <c r="CM183">
        <v>0</v>
      </c>
      <c r="CN183">
        <v>2</v>
      </c>
      <c r="CO183">
        <v>2</v>
      </c>
      <c r="CP183">
        <v>2</v>
      </c>
      <c r="CQ183">
        <v>2</v>
      </c>
      <c r="CR183">
        <v>2</v>
      </c>
      <c r="CS183">
        <v>0</v>
      </c>
      <c r="CT183">
        <v>0</v>
      </c>
      <c r="CU183">
        <v>2</v>
      </c>
      <c r="CV183">
        <v>0</v>
      </c>
      <c r="CW183">
        <v>1</v>
      </c>
      <c r="CX183">
        <v>1</v>
      </c>
      <c r="CY183">
        <v>2</v>
      </c>
    </row>
    <row r="184" spans="1:103" x14ac:dyDescent="0.3">
      <c r="A184" s="151">
        <v>930</v>
      </c>
      <c r="B184" t="s">
        <v>1308</v>
      </c>
      <c r="D184">
        <v>2</v>
      </c>
      <c r="E184">
        <v>0</v>
      </c>
      <c r="F184">
        <v>2</v>
      </c>
      <c r="G184">
        <v>1</v>
      </c>
      <c r="H184">
        <v>0</v>
      </c>
      <c r="I184">
        <v>0</v>
      </c>
      <c r="J184">
        <v>0</v>
      </c>
      <c r="K184">
        <v>1</v>
      </c>
      <c r="L184">
        <v>0</v>
      </c>
      <c r="M184">
        <v>0</v>
      </c>
      <c r="N184">
        <v>0</v>
      </c>
      <c r="O184">
        <v>0</v>
      </c>
      <c r="P184">
        <v>0</v>
      </c>
      <c r="Q184">
        <v>2</v>
      </c>
      <c r="R184">
        <v>2</v>
      </c>
      <c r="S184">
        <v>2</v>
      </c>
      <c r="T184">
        <v>2</v>
      </c>
      <c r="U184">
        <v>0</v>
      </c>
      <c r="V184">
        <v>0</v>
      </c>
      <c r="W184">
        <v>1</v>
      </c>
      <c r="X184">
        <v>0</v>
      </c>
      <c r="Y184">
        <v>0</v>
      </c>
      <c r="Z184">
        <v>0</v>
      </c>
      <c r="AA184">
        <v>1</v>
      </c>
      <c r="AB184">
        <v>0</v>
      </c>
      <c r="AC184">
        <v>2</v>
      </c>
      <c r="AD184">
        <v>0</v>
      </c>
      <c r="AE184">
        <v>2</v>
      </c>
      <c r="AF184">
        <v>2</v>
      </c>
      <c r="AG184">
        <v>2</v>
      </c>
      <c r="AH184">
        <v>1</v>
      </c>
      <c r="AI184">
        <v>2</v>
      </c>
      <c r="AJ184">
        <v>1</v>
      </c>
      <c r="AK184">
        <v>0</v>
      </c>
      <c r="AL184">
        <v>2</v>
      </c>
      <c r="AM184">
        <v>0</v>
      </c>
      <c r="AN184">
        <v>2</v>
      </c>
      <c r="AO184">
        <v>2</v>
      </c>
      <c r="AP184">
        <v>2</v>
      </c>
      <c r="AQ184">
        <v>2</v>
      </c>
      <c r="AR184">
        <v>0</v>
      </c>
      <c r="AS184">
        <v>2</v>
      </c>
      <c r="AT184">
        <v>0</v>
      </c>
      <c r="AU184">
        <v>2</v>
      </c>
      <c r="AV184">
        <v>0</v>
      </c>
      <c r="AW184">
        <v>2</v>
      </c>
      <c r="AX184">
        <v>2</v>
      </c>
      <c r="AY184">
        <v>1</v>
      </c>
      <c r="AZ184">
        <v>0</v>
      </c>
      <c r="BA184">
        <v>0</v>
      </c>
      <c r="BB184">
        <v>2</v>
      </c>
      <c r="BC184">
        <v>2</v>
      </c>
      <c r="BD184">
        <v>2</v>
      </c>
      <c r="BE184">
        <v>0</v>
      </c>
      <c r="BF184">
        <v>0</v>
      </c>
      <c r="BG184">
        <v>0</v>
      </c>
      <c r="BH184">
        <v>1</v>
      </c>
      <c r="BI184">
        <v>2</v>
      </c>
      <c r="BJ184">
        <v>2</v>
      </c>
      <c r="BK184">
        <v>2</v>
      </c>
      <c r="BL184">
        <v>2</v>
      </c>
      <c r="BM184">
        <v>1</v>
      </c>
      <c r="BN184">
        <v>2</v>
      </c>
      <c r="BO184">
        <v>0</v>
      </c>
      <c r="BP184">
        <v>2</v>
      </c>
      <c r="BQ184">
        <v>1</v>
      </c>
      <c r="BR184">
        <v>1</v>
      </c>
      <c r="BS184">
        <v>1</v>
      </c>
      <c r="BT184">
        <v>0</v>
      </c>
      <c r="BU184">
        <v>2</v>
      </c>
      <c r="BV184">
        <v>1</v>
      </c>
      <c r="BW184">
        <v>2</v>
      </c>
      <c r="BX184">
        <v>0</v>
      </c>
      <c r="BY184">
        <v>2</v>
      </c>
      <c r="BZ184">
        <v>2</v>
      </c>
      <c r="CA184">
        <v>2</v>
      </c>
      <c r="CB184">
        <v>2</v>
      </c>
      <c r="CC184">
        <v>2</v>
      </c>
      <c r="CD184">
        <v>2</v>
      </c>
      <c r="CE184">
        <v>0</v>
      </c>
      <c r="CF184">
        <v>0</v>
      </c>
      <c r="CG184">
        <v>0</v>
      </c>
      <c r="CH184">
        <v>1</v>
      </c>
      <c r="CI184">
        <v>2</v>
      </c>
      <c r="CJ184">
        <v>2</v>
      </c>
      <c r="CK184">
        <v>1</v>
      </c>
      <c r="CL184">
        <v>1</v>
      </c>
      <c r="CM184">
        <v>0</v>
      </c>
      <c r="CN184">
        <v>1</v>
      </c>
      <c r="CO184">
        <v>2</v>
      </c>
      <c r="CP184">
        <v>2</v>
      </c>
      <c r="CQ184">
        <v>2</v>
      </c>
      <c r="CR184">
        <v>1</v>
      </c>
      <c r="CS184">
        <v>0</v>
      </c>
      <c r="CT184">
        <v>0</v>
      </c>
      <c r="CU184">
        <v>2</v>
      </c>
      <c r="CV184">
        <v>0</v>
      </c>
      <c r="CW184">
        <v>2</v>
      </c>
      <c r="CX184">
        <v>2</v>
      </c>
      <c r="CY184">
        <v>2</v>
      </c>
    </row>
    <row r="185" spans="1:103" x14ac:dyDescent="0.3">
      <c r="A185" s="151">
        <v>931</v>
      </c>
      <c r="B185" t="s">
        <v>1309</v>
      </c>
      <c r="D185">
        <v>2</v>
      </c>
      <c r="E185">
        <v>0</v>
      </c>
      <c r="F185">
        <v>2</v>
      </c>
      <c r="G185">
        <v>2</v>
      </c>
      <c r="H185">
        <v>0</v>
      </c>
      <c r="I185">
        <v>0</v>
      </c>
      <c r="J185">
        <v>0</v>
      </c>
      <c r="K185">
        <v>2</v>
      </c>
      <c r="L185">
        <v>0</v>
      </c>
      <c r="M185">
        <v>0</v>
      </c>
      <c r="N185">
        <v>0</v>
      </c>
      <c r="O185">
        <v>0</v>
      </c>
      <c r="P185">
        <v>0</v>
      </c>
      <c r="Q185">
        <v>2</v>
      </c>
      <c r="R185">
        <v>2</v>
      </c>
      <c r="S185">
        <v>2</v>
      </c>
      <c r="T185">
        <v>2</v>
      </c>
      <c r="U185">
        <v>0</v>
      </c>
      <c r="V185">
        <v>0</v>
      </c>
      <c r="W185">
        <v>2</v>
      </c>
      <c r="X185">
        <v>0</v>
      </c>
      <c r="Y185">
        <v>0</v>
      </c>
      <c r="Z185">
        <v>0</v>
      </c>
      <c r="AA185">
        <v>2</v>
      </c>
      <c r="AB185">
        <v>0</v>
      </c>
      <c r="AC185">
        <v>2</v>
      </c>
      <c r="AD185">
        <v>0</v>
      </c>
      <c r="AE185">
        <v>2</v>
      </c>
      <c r="AF185">
        <v>2</v>
      </c>
      <c r="AG185">
        <v>2</v>
      </c>
      <c r="AH185">
        <v>2</v>
      </c>
      <c r="AI185">
        <v>2</v>
      </c>
      <c r="AJ185">
        <v>2</v>
      </c>
      <c r="AK185">
        <v>0</v>
      </c>
      <c r="AL185">
        <v>2</v>
      </c>
      <c r="AM185">
        <v>0</v>
      </c>
      <c r="AN185">
        <v>2</v>
      </c>
      <c r="AO185">
        <v>2</v>
      </c>
      <c r="AP185">
        <v>2</v>
      </c>
      <c r="AQ185">
        <v>2</v>
      </c>
      <c r="AR185">
        <v>0</v>
      </c>
      <c r="AS185">
        <v>2</v>
      </c>
      <c r="AT185">
        <v>0</v>
      </c>
      <c r="AU185">
        <v>2</v>
      </c>
      <c r="AV185">
        <v>0</v>
      </c>
      <c r="AW185">
        <v>2</v>
      </c>
      <c r="AX185">
        <v>2</v>
      </c>
      <c r="AY185">
        <v>2</v>
      </c>
      <c r="AZ185">
        <v>0</v>
      </c>
      <c r="BA185">
        <v>0</v>
      </c>
      <c r="BB185">
        <v>2</v>
      </c>
      <c r="BC185">
        <v>2</v>
      </c>
      <c r="BD185">
        <v>2</v>
      </c>
      <c r="BE185">
        <v>0</v>
      </c>
      <c r="BF185">
        <v>0</v>
      </c>
      <c r="BG185">
        <v>0</v>
      </c>
      <c r="BH185">
        <v>2</v>
      </c>
      <c r="BI185">
        <v>2</v>
      </c>
      <c r="BJ185">
        <v>2</v>
      </c>
      <c r="BK185">
        <v>2</v>
      </c>
      <c r="BL185">
        <v>2</v>
      </c>
      <c r="BM185">
        <v>2</v>
      </c>
      <c r="BN185">
        <v>2</v>
      </c>
      <c r="BO185">
        <v>0</v>
      </c>
      <c r="BP185">
        <v>2</v>
      </c>
      <c r="BQ185">
        <v>2</v>
      </c>
      <c r="BR185">
        <v>0</v>
      </c>
      <c r="BS185">
        <v>2</v>
      </c>
      <c r="BT185">
        <v>0</v>
      </c>
      <c r="BU185">
        <v>2</v>
      </c>
      <c r="BV185">
        <v>2</v>
      </c>
      <c r="BW185">
        <v>2</v>
      </c>
      <c r="BX185">
        <v>2</v>
      </c>
      <c r="BY185">
        <v>2</v>
      </c>
      <c r="BZ185">
        <v>2</v>
      </c>
      <c r="CA185">
        <v>2</v>
      </c>
      <c r="CB185">
        <v>2</v>
      </c>
      <c r="CC185">
        <v>2</v>
      </c>
      <c r="CD185">
        <v>2</v>
      </c>
      <c r="CE185">
        <v>0</v>
      </c>
      <c r="CF185">
        <v>0</v>
      </c>
      <c r="CG185">
        <v>0</v>
      </c>
      <c r="CH185">
        <v>2</v>
      </c>
      <c r="CI185">
        <v>2</v>
      </c>
      <c r="CJ185">
        <v>2</v>
      </c>
      <c r="CK185">
        <v>2</v>
      </c>
      <c r="CL185">
        <v>2</v>
      </c>
      <c r="CM185">
        <v>0</v>
      </c>
      <c r="CN185">
        <v>2</v>
      </c>
      <c r="CO185">
        <v>2</v>
      </c>
      <c r="CP185">
        <v>2</v>
      </c>
      <c r="CQ185">
        <v>2</v>
      </c>
      <c r="CR185">
        <v>2</v>
      </c>
      <c r="CS185">
        <v>0</v>
      </c>
      <c r="CT185">
        <v>0</v>
      </c>
      <c r="CU185">
        <v>2</v>
      </c>
      <c r="CV185">
        <v>0</v>
      </c>
      <c r="CW185">
        <v>2</v>
      </c>
      <c r="CX185">
        <v>2</v>
      </c>
      <c r="CY185">
        <v>2</v>
      </c>
    </row>
    <row r="186" spans="1:103" x14ac:dyDescent="0.3">
      <c r="A186" s="151">
        <v>932</v>
      </c>
      <c r="B186" t="s">
        <v>1310</v>
      </c>
      <c r="D186">
        <v>2</v>
      </c>
      <c r="E186">
        <v>0</v>
      </c>
      <c r="F186">
        <v>2</v>
      </c>
      <c r="G186">
        <v>2</v>
      </c>
      <c r="H186">
        <v>0</v>
      </c>
      <c r="I186">
        <v>0</v>
      </c>
      <c r="J186">
        <v>0</v>
      </c>
      <c r="K186">
        <v>2</v>
      </c>
      <c r="L186">
        <v>0</v>
      </c>
      <c r="M186">
        <v>0</v>
      </c>
      <c r="N186">
        <v>0</v>
      </c>
      <c r="O186">
        <v>0</v>
      </c>
      <c r="P186">
        <v>0</v>
      </c>
      <c r="Q186">
        <v>2</v>
      </c>
      <c r="R186">
        <v>2</v>
      </c>
      <c r="S186">
        <v>2</v>
      </c>
      <c r="T186">
        <v>2</v>
      </c>
      <c r="U186">
        <v>0</v>
      </c>
      <c r="V186">
        <v>0</v>
      </c>
      <c r="W186">
        <v>2</v>
      </c>
      <c r="X186">
        <v>0</v>
      </c>
      <c r="Y186">
        <v>0</v>
      </c>
      <c r="Z186">
        <v>0</v>
      </c>
      <c r="AA186">
        <v>2</v>
      </c>
      <c r="AB186">
        <v>0</v>
      </c>
      <c r="AC186">
        <v>2</v>
      </c>
      <c r="AD186">
        <v>0</v>
      </c>
      <c r="AE186">
        <v>2</v>
      </c>
      <c r="AF186">
        <v>2</v>
      </c>
      <c r="AG186">
        <v>2</v>
      </c>
      <c r="AH186">
        <v>2</v>
      </c>
      <c r="AI186">
        <v>2</v>
      </c>
      <c r="AJ186">
        <v>2</v>
      </c>
      <c r="AK186">
        <v>0</v>
      </c>
      <c r="AL186">
        <v>2</v>
      </c>
      <c r="AM186">
        <v>0</v>
      </c>
      <c r="AN186">
        <v>2</v>
      </c>
      <c r="AO186">
        <v>2</v>
      </c>
      <c r="AP186">
        <v>2</v>
      </c>
      <c r="AQ186">
        <v>2</v>
      </c>
      <c r="AR186">
        <v>0</v>
      </c>
      <c r="AS186">
        <v>2</v>
      </c>
      <c r="AT186">
        <v>0</v>
      </c>
      <c r="AU186">
        <v>2</v>
      </c>
      <c r="AV186">
        <v>0</v>
      </c>
      <c r="AW186">
        <v>2</v>
      </c>
      <c r="AX186">
        <v>2</v>
      </c>
      <c r="AY186">
        <v>2</v>
      </c>
      <c r="AZ186">
        <v>0</v>
      </c>
      <c r="BA186">
        <v>0</v>
      </c>
      <c r="BB186">
        <v>2</v>
      </c>
      <c r="BC186">
        <v>2</v>
      </c>
      <c r="BD186">
        <v>2</v>
      </c>
      <c r="BE186">
        <v>0</v>
      </c>
      <c r="BF186">
        <v>0</v>
      </c>
      <c r="BG186">
        <v>0</v>
      </c>
      <c r="BH186">
        <v>2</v>
      </c>
      <c r="BI186">
        <v>2</v>
      </c>
      <c r="BJ186">
        <v>2</v>
      </c>
      <c r="BK186">
        <v>2</v>
      </c>
      <c r="BL186">
        <v>2</v>
      </c>
      <c r="BM186">
        <v>2</v>
      </c>
      <c r="BN186">
        <v>2</v>
      </c>
      <c r="BO186">
        <v>0</v>
      </c>
      <c r="BP186">
        <v>2</v>
      </c>
      <c r="BQ186">
        <v>2</v>
      </c>
      <c r="BR186">
        <v>0</v>
      </c>
      <c r="BS186">
        <v>2</v>
      </c>
      <c r="BT186">
        <v>0</v>
      </c>
      <c r="BU186">
        <v>2</v>
      </c>
      <c r="BV186">
        <v>2</v>
      </c>
      <c r="BW186">
        <v>2</v>
      </c>
      <c r="BX186">
        <v>2</v>
      </c>
      <c r="BY186">
        <v>2</v>
      </c>
      <c r="BZ186">
        <v>2</v>
      </c>
      <c r="CA186">
        <v>2</v>
      </c>
      <c r="CB186">
        <v>2</v>
      </c>
      <c r="CC186">
        <v>2</v>
      </c>
      <c r="CD186">
        <v>2</v>
      </c>
      <c r="CE186">
        <v>0</v>
      </c>
      <c r="CF186">
        <v>0</v>
      </c>
      <c r="CG186">
        <v>0</v>
      </c>
      <c r="CH186">
        <v>2</v>
      </c>
      <c r="CI186">
        <v>2</v>
      </c>
      <c r="CJ186">
        <v>2</v>
      </c>
      <c r="CK186">
        <v>2</v>
      </c>
      <c r="CL186">
        <v>2</v>
      </c>
      <c r="CM186">
        <v>0</v>
      </c>
      <c r="CN186">
        <v>2</v>
      </c>
      <c r="CO186">
        <v>2</v>
      </c>
      <c r="CP186">
        <v>2</v>
      </c>
      <c r="CQ186">
        <v>2</v>
      </c>
      <c r="CR186">
        <v>2</v>
      </c>
      <c r="CS186">
        <v>0</v>
      </c>
      <c r="CT186">
        <v>0</v>
      </c>
      <c r="CU186">
        <v>2</v>
      </c>
      <c r="CV186">
        <v>0</v>
      </c>
      <c r="CW186">
        <v>2</v>
      </c>
      <c r="CX186">
        <v>2</v>
      </c>
      <c r="CY186">
        <v>2</v>
      </c>
    </row>
    <row r="187" spans="1:103" x14ac:dyDescent="0.3">
      <c r="A187" s="151">
        <v>933</v>
      </c>
      <c r="B187" t="s">
        <v>1311</v>
      </c>
      <c r="D187" t="s">
        <v>1297</v>
      </c>
      <c r="E187">
        <v>0</v>
      </c>
      <c r="F187" t="s">
        <v>1297</v>
      </c>
      <c r="G187" t="s">
        <v>1297</v>
      </c>
      <c r="H187">
        <v>0</v>
      </c>
      <c r="I187">
        <v>0</v>
      </c>
      <c r="J187">
        <v>0</v>
      </c>
      <c r="K187" t="s">
        <v>1297</v>
      </c>
      <c r="L187">
        <v>0</v>
      </c>
      <c r="M187">
        <v>0</v>
      </c>
      <c r="N187">
        <v>0</v>
      </c>
      <c r="O187">
        <v>0</v>
      </c>
      <c r="P187">
        <v>0</v>
      </c>
      <c r="Q187" t="s">
        <v>1297</v>
      </c>
      <c r="R187" t="s">
        <v>1297</v>
      </c>
      <c r="S187" t="s">
        <v>1297</v>
      </c>
      <c r="T187" t="s">
        <v>1297</v>
      </c>
      <c r="U187">
        <v>0</v>
      </c>
      <c r="V187">
        <v>0</v>
      </c>
      <c r="W187" t="s">
        <v>1297</v>
      </c>
      <c r="X187">
        <v>0</v>
      </c>
      <c r="Y187">
        <v>0</v>
      </c>
      <c r="Z187">
        <v>0</v>
      </c>
      <c r="AA187" t="s">
        <v>1297</v>
      </c>
      <c r="AB187">
        <v>0</v>
      </c>
      <c r="AC187" t="s">
        <v>1297</v>
      </c>
      <c r="AD187" t="s">
        <v>1297</v>
      </c>
      <c r="AE187" t="s">
        <v>1297</v>
      </c>
      <c r="AF187" t="s">
        <v>1297</v>
      </c>
      <c r="AG187" t="s">
        <v>1296</v>
      </c>
      <c r="AH187" t="s">
        <v>1297</v>
      </c>
      <c r="AI187" t="s">
        <v>1297</v>
      </c>
      <c r="AJ187" t="s">
        <v>1297</v>
      </c>
      <c r="AK187">
        <v>0</v>
      </c>
      <c r="AL187" t="s">
        <v>1297</v>
      </c>
      <c r="AM187">
        <v>0</v>
      </c>
      <c r="AN187" t="s">
        <v>1297</v>
      </c>
      <c r="AO187">
        <v>0</v>
      </c>
      <c r="AP187" t="s">
        <v>1297</v>
      </c>
      <c r="AQ187" t="s">
        <v>1297</v>
      </c>
      <c r="AR187">
        <v>0</v>
      </c>
      <c r="AS187" t="s">
        <v>1297</v>
      </c>
      <c r="AT187">
        <v>0</v>
      </c>
      <c r="AU187">
        <v>0</v>
      </c>
      <c r="AV187">
        <v>0</v>
      </c>
      <c r="AW187" t="s">
        <v>1296</v>
      </c>
      <c r="AX187" t="s">
        <v>1297</v>
      </c>
      <c r="AY187" t="s">
        <v>1297</v>
      </c>
      <c r="AZ187">
        <v>0</v>
      </c>
      <c r="BA187">
        <v>0</v>
      </c>
      <c r="BB187" t="s">
        <v>1297</v>
      </c>
      <c r="BC187" t="s">
        <v>1297</v>
      </c>
      <c r="BD187" t="s">
        <v>1297</v>
      </c>
      <c r="BE187">
        <v>0</v>
      </c>
      <c r="BF187">
        <v>0</v>
      </c>
      <c r="BG187">
        <v>0</v>
      </c>
      <c r="BH187" t="s">
        <v>1297</v>
      </c>
      <c r="BI187" t="s">
        <v>1297</v>
      </c>
      <c r="BJ187" t="s">
        <v>1297</v>
      </c>
      <c r="BK187" t="s">
        <v>1297</v>
      </c>
      <c r="BL187" t="s">
        <v>1299</v>
      </c>
      <c r="BM187" t="s">
        <v>1297</v>
      </c>
      <c r="BN187" t="s">
        <v>1297</v>
      </c>
      <c r="BO187">
        <v>0</v>
      </c>
      <c r="BP187" t="s">
        <v>1297</v>
      </c>
      <c r="BQ187" t="s">
        <v>1297</v>
      </c>
      <c r="BR187">
        <v>0</v>
      </c>
      <c r="BS187" t="s">
        <v>1297</v>
      </c>
      <c r="BT187">
        <v>0</v>
      </c>
      <c r="BU187" t="s">
        <v>1297</v>
      </c>
      <c r="BV187" t="s">
        <v>1297</v>
      </c>
      <c r="BW187" t="s">
        <v>1297</v>
      </c>
      <c r="BX187">
        <v>0</v>
      </c>
      <c r="BY187" t="s">
        <v>1299</v>
      </c>
      <c r="BZ187" t="s">
        <v>1297</v>
      </c>
      <c r="CA187" t="s">
        <v>1297</v>
      </c>
      <c r="CB187" t="s">
        <v>1297</v>
      </c>
      <c r="CC187" t="s">
        <v>1297</v>
      </c>
      <c r="CD187" t="s">
        <v>1297</v>
      </c>
      <c r="CE187">
        <v>0</v>
      </c>
      <c r="CF187">
        <v>0</v>
      </c>
      <c r="CG187">
        <v>0</v>
      </c>
      <c r="CH187" t="s">
        <v>1297</v>
      </c>
      <c r="CI187">
        <v>0</v>
      </c>
      <c r="CJ187" t="s">
        <v>1297</v>
      </c>
      <c r="CK187" t="s">
        <v>1297</v>
      </c>
      <c r="CL187" t="s">
        <v>1297</v>
      </c>
      <c r="CM187">
        <v>0</v>
      </c>
      <c r="CN187" t="s">
        <v>1297</v>
      </c>
      <c r="CO187">
        <v>0</v>
      </c>
      <c r="CP187" t="s">
        <v>1297</v>
      </c>
      <c r="CQ187">
        <v>0</v>
      </c>
      <c r="CR187" t="s">
        <v>1297</v>
      </c>
      <c r="CS187">
        <v>0</v>
      </c>
      <c r="CT187">
        <v>0</v>
      </c>
      <c r="CU187" t="s">
        <v>1297</v>
      </c>
      <c r="CV187">
        <v>0</v>
      </c>
      <c r="CW187" t="s">
        <v>1297</v>
      </c>
      <c r="CX187" t="s">
        <v>1297</v>
      </c>
      <c r="CY187" t="s">
        <v>1297</v>
      </c>
    </row>
    <row r="188" spans="1:103" x14ac:dyDescent="0.3">
      <c r="A188" s="151">
        <v>934</v>
      </c>
      <c r="B188" t="s">
        <v>1312</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t="s">
        <v>1297</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0</v>
      </c>
      <c r="CT188">
        <v>0</v>
      </c>
      <c r="CU188">
        <v>0</v>
      </c>
      <c r="CV188">
        <v>0</v>
      </c>
      <c r="CW188">
        <v>0</v>
      </c>
      <c r="CX188">
        <v>0</v>
      </c>
      <c r="CY188">
        <v>0</v>
      </c>
    </row>
    <row r="189" spans="1:103" x14ac:dyDescent="0.3">
      <c r="A189" s="151">
        <v>936</v>
      </c>
      <c r="B189" t="s">
        <v>1313</v>
      </c>
      <c r="K189" t="s">
        <v>2210</v>
      </c>
      <c r="W189" t="s">
        <v>2261</v>
      </c>
      <c r="AE189" t="s">
        <v>1246</v>
      </c>
      <c r="AH189" t="s">
        <v>2194</v>
      </c>
      <c r="AQ189" t="s">
        <v>1322</v>
      </c>
      <c r="AU189" t="s">
        <v>1249</v>
      </c>
      <c r="AY189" t="s">
        <v>2250</v>
      </c>
      <c r="BC189" t="s">
        <v>1283</v>
      </c>
      <c r="BH189" t="s">
        <v>2256</v>
      </c>
      <c r="BU189" t="s">
        <v>1292</v>
      </c>
      <c r="CA189" t="s">
        <v>1195</v>
      </c>
      <c r="CD189" t="s">
        <v>1206</v>
      </c>
      <c r="CN189" t="s">
        <v>1278</v>
      </c>
      <c r="CO189" t="s">
        <v>1206</v>
      </c>
      <c r="CR189" t="s">
        <v>2226</v>
      </c>
      <c r="CX189" t="s">
        <v>2227</v>
      </c>
      <c r="CY189" t="s">
        <v>1217</v>
      </c>
    </row>
    <row r="190" spans="1:103" x14ac:dyDescent="0.3">
      <c r="A190" s="151">
        <v>937</v>
      </c>
      <c r="B190" t="s">
        <v>1315</v>
      </c>
      <c r="W190" t="s">
        <v>2253</v>
      </c>
      <c r="AE190" t="s">
        <v>1239</v>
      </c>
      <c r="AH190" t="s">
        <v>2194</v>
      </c>
      <c r="AQ190" t="s">
        <v>1325</v>
      </c>
      <c r="BU190" t="s">
        <v>1293</v>
      </c>
      <c r="CD190" t="s">
        <v>1213</v>
      </c>
      <c r="CN190" t="s">
        <v>2260</v>
      </c>
      <c r="CR190" t="s">
        <v>2209</v>
      </c>
      <c r="CX190" t="s">
        <v>1246</v>
      </c>
      <c r="CY190" t="s">
        <v>1198</v>
      </c>
    </row>
    <row r="191" spans="1:103" x14ac:dyDescent="0.3">
      <c r="A191" s="151">
        <v>938</v>
      </c>
      <c r="B191" t="s">
        <v>1316</v>
      </c>
    </row>
    <row r="192" spans="1:103" x14ac:dyDescent="0.3">
      <c r="A192" s="151">
        <v>939</v>
      </c>
      <c r="B192" t="s">
        <v>1317</v>
      </c>
      <c r="D192" t="s">
        <v>1267</v>
      </c>
      <c r="E192" t="s">
        <v>1267</v>
      </c>
      <c r="F192" t="s">
        <v>1267</v>
      </c>
      <c r="G192" t="s">
        <v>1267</v>
      </c>
      <c r="H192" t="s">
        <v>1267</v>
      </c>
      <c r="I192" t="s">
        <v>1267</v>
      </c>
      <c r="J192" t="s">
        <v>1267</v>
      </c>
      <c r="K192" t="s">
        <v>1267</v>
      </c>
      <c r="L192" t="s">
        <v>1267</v>
      </c>
      <c r="M192" t="s">
        <v>1267</v>
      </c>
      <c r="N192" t="s">
        <v>1267</v>
      </c>
      <c r="O192" t="s">
        <v>1267</v>
      </c>
      <c r="P192" t="s">
        <v>1267</v>
      </c>
      <c r="Q192" t="s">
        <v>1267</v>
      </c>
      <c r="R192" t="s">
        <v>1267</v>
      </c>
      <c r="S192" t="s">
        <v>1267</v>
      </c>
      <c r="T192" t="s">
        <v>1267</v>
      </c>
      <c r="U192" t="s">
        <v>1267</v>
      </c>
      <c r="V192" t="s">
        <v>1267</v>
      </c>
      <c r="W192" t="s">
        <v>1267</v>
      </c>
      <c r="X192" t="s">
        <v>1267</v>
      </c>
      <c r="Y192" t="s">
        <v>1267</v>
      </c>
      <c r="Z192" t="s">
        <v>1267</v>
      </c>
      <c r="AA192" t="s">
        <v>1267</v>
      </c>
      <c r="AB192" t="s">
        <v>1267</v>
      </c>
      <c r="AC192" t="s">
        <v>1318</v>
      </c>
      <c r="AD192" t="s">
        <v>1267</v>
      </c>
      <c r="AE192" t="s">
        <v>1267</v>
      </c>
      <c r="AF192" t="s">
        <v>1267</v>
      </c>
      <c r="AG192" t="s">
        <v>1267</v>
      </c>
      <c r="AH192" t="s">
        <v>1267</v>
      </c>
      <c r="AI192" t="s">
        <v>1267</v>
      </c>
      <c r="AJ192" t="s">
        <v>1267</v>
      </c>
      <c r="AK192" t="s">
        <v>1267</v>
      </c>
      <c r="AL192" t="s">
        <v>1267</v>
      </c>
      <c r="AM192" t="s">
        <v>1267</v>
      </c>
      <c r="AN192" t="s">
        <v>1267</v>
      </c>
      <c r="AO192" t="s">
        <v>1267</v>
      </c>
      <c r="AP192" t="s">
        <v>1267</v>
      </c>
      <c r="AQ192" t="s">
        <v>1267</v>
      </c>
      <c r="AR192" t="s">
        <v>1267</v>
      </c>
      <c r="AS192" t="s">
        <v>1267</v>
      </c>
      <c r="AT192" t="s">
        <v>1267</v>
      </c>
      <c r="AU192" t="s">
        <v>1267</v>
      </c>
      <c r="AV192" t="s">
        <v>1267</v>
      </c>
      <c r="AW192" t="s">
        <v>1267</v>
      </c>
      <c r="AX192" t="s">
        <v>1267</v>
      </c>
      <c r="AY192" t="s">
        <v>1267</v>
      </c>
      <c r="AZ192" t="s">
        <v>1267</v>
      </c>
      <c r="BA192" t="s">
        <v>1267</v>
      </c>
      <c r="BB192" t="s">
        <v>1267</v>
      </c>
      <c r="BC192" t="s">
        <v>1267</v>
      </c>
      <c r="BD192" t="s">
        <v>1267</v>
      </c>
      <c r="BE192" t="s">
        <v>1267</v>
      </c>
      <c r="BF192" t="s">
        <v>1267</v>
      </c>
      <c r="BG192" t="s">
        <v>1267</v>
      </c>
      <c r="BH192" t="s">
        <v>1267</v>
      </c>
      <c r="BI192" t="s">
        <v>1267</v>
      </c>
      <c r="BJ192" t="s">
        <v>1267</v>
      </c>
      <c r="BK192" t="s">
        <v>1318</v>
      </c>
      <c r="BL192" t="s">
        <v>1319</v>
      </c>
      <c r="BM192" t="s">
        <v>1267</v>
      </c>
      <c r="BN192" t="s">
        <v>1267</v>
      </c>
      <c r="BO192" t="s">
        <v>1267</v>
      </c>
      <c r="BP192" t="s">
        <v>1267</v>
      </c>
      <c r="BQ192" t="s">
        <v>1267</v>
      </c>
      <c r="BR192" t="s">
        <v>1267</v>
      </c>
      <c r="BS192" t="s">
        <v>1267</v>
      </c>
      <c r="BT192" t="s">
        <v>1267</v>
      </c>
      <c r="BU192" t="s">
        <v>1267</v>
      </c>
      <c r="BV192" t="s">
        <v>1267</v>
      </c>
      <c r="BW192" t="s">
        <v>1267</v>
      </c>
      <c r="BX192" t="s">
        <v>1267</v>
      </c>
      <c r="BY192" t="s">
        <v>1267</v>
      </c>
      <c r="BZ192" t="s">
        <v>1267</v>
      </c>
      <c r="CA192" t="s">
        <v>1267</v>
      </c>
      <c r="CB192" t="s">
        <v>1267</v>
      </c>
      <c r="CC192" t="s">
        <v>1267</v>
      </c>
      <c r="CD192" t="s">
        <v>1267</v>
      </c>
      <c r="CE192" t="s">
        <v>1267</v>
      </c>
      <c r="CF192" t="s">
        <v>1267</v>
      </c>
      <c r="CG192" t="s">
        <v>1267</v>
      </c>
      <c r="CH192" t="s">
        <v>1267</v>
      </c>
      <c r="CI192" t="s">
        <v>1267</v>
      </c>
      <c r="CJ192" t="s">
        <v>1267</v>
      </c>
      <c r="CK192" t="s">
        <v>1318</v>
      </c>
      <c r="CL192" t="s">
        <v>1267</v>
      </c>
      <c r="CM192" t="s">
        <v>1267</v>
      </c>
      <c r="CN192" t="s">
        <v>1267</v>
      </c>
      <c r="CO192" t="s">
        <v>1267</v>
      </c>
      <c r="CP192" t="s">
        <v>1267</v>
      </c>
      <c r="CQ192" t="s">
        <v>1267</v>
      </c>
      <c r="CR192" t="s">
        <v>1267</v>
      </c>
      <c r="CS192" t="s">
        <v>1267</v>
      </c>
      <c r="CT192" t="s">
        <v>1267</v>
      </c>
      <c r="CU192" t="s">
        <v>1267</v>
      </c>
      <c r="CV192" t="s">
        <v>1267</v>
      </c>
      <c r="CW192" t="s">
        <v>1267</v>
      </c>
      <c r="CX192" t="s">
        <v>1267</v>
      </c>
      <c r="CY192" t="s">
        <v>1319</v>
      </c>
    </row>
    <row r="193" spans="1:103" x14ac:dyDescent="0.3">
      <c r="A193" s="151">
        <v>940</v>
      </c>
      <c r="B193" t="s">
        <v>1320</v>
      </c>
      <c r="D193" t="s">
        <v>1206</v>
      </c>
      <c r="E193" t="s">
        <v>1214</v>
      </c>
      <c r="F193" t="s">
        <v>2262</v>
      </c>
      <c r="G193" t="s">
        <v>2263</v>
      </c>
      <c r="H193" t="s">
        <v>1322</v>
      </c>
      <c r="I193" t="s">
        <v>1225</v>
      </c>
      <c r="J193" t="s">
        <v>1210</v>
      </c>
      <c r="K193" t="s">
        <v>2199</v>
      </c>
      <c r="L193" t="s">
        <v>2264</v>
      </c>
      <c r="M193" t="s">
        <v>1304</v>
      </c>
      <c r="N193" t="s">
        <v>2264</v>
      </c>
      <c r="O193" t="s">
        <v>1214</v>
      </c>
      <c r="P193" t="s">
        <v>1237</v>
      </c>
      <c r="Q193" t="s">
        <v>1218</v>
      </c>
      <c r="R193" t="s">
        <v>1259</v>
      </c>
      <c r="S193" t="s">
        <v>2234</v>
      </c>
      <c r="T193" t="s">
        <v>1106</v>
      </c>
      <c r="U193" t="s">
        <v>1201</v>
      </c>
      <c r="V193" t="s">
        <v>1237</v>
      </c>
      <c r="W193" t="s">
        <v>2223</v>
      </c>
      <c r="X193" t="s">
        <v>1322</v>
      </c>
      <c r="Y193" t="s">
        <v>1201</v>
      </c>
      <c r="Z193" t="s">
        <v>1249</v>
      </c>
      <c r="AA193" t="s">
        <v>1103</v>
      </c>
      <c r="AB193" t="s">
        <v>1219</v>
      </c>
      <c r="AD193" t="s">
        <v>1282</v>
      </c>
      <c r="AE193" t="s">
        <v>2224</v>
      </c>
      <c r="AF193" t="s">
        <v>1207</v>
      </c>
      <c r="AG193" t="s">
        <v>2248</v>
      </c>
      <c r="AH193" t="s">
        <v>1260</v>
      </c>
      <c r="AI193" t="s">
        <v>2265</v>
      </c>
      <c r="AJ193" t="s">
        <v>1866</v>
      </c>
      <c r="AK193" t="s">
        <v>1210</v>
      </c>
      <c r="AL193" t="s">
        <v>1208</v>
      </c>
      <c r="AM193" t="s">
        <v>1208</v>
      </c>
      <c r="AN193" t="s">
        <v>2209</v>
      </c>
      <c r="AO193" t="s">
        <v>2266</v>
      </c>
      <c r="AP193" t="s">
        <v>1292</v>
      </c>
      <c r="AQ193" t="s">
        <v>1205</v>
      </c>
      <c r="AR193" t="s">
        <v>1288</v>
      </c>
      <c r="AS193" t="s">
        <v>1210</v>
      </c>
      <c r="AT193" t="s">
        <v>1193</v>
      </c>
      <c r="AU193" t="s">
        <v>1249</v>
      </c>
      <c r="AV193" t="s">
        <v>1189</v>
      </c>
      <c r="AW193" t="s">
        <v>1203</v>
      </c>
      <c r="AX193" t="s">
        <v>2267</v>
      </c>
      <c r="AY193" t="s">
        <v>1258</v>
      </c>
      <c r="AZ193" t="s">
        <v>1220</v>
      </c>
      <c r="BA193" t="s">
        <v>2264</v>
      </c>
      <c r="BB193" t="s">
        <v>1305</v>
      </c>
      <c r="BC193" t="s">
        <v>2213</v>
      </c>
      <c r="BD193" t="s">
        <v>1251</v>
      </c>
      <c r="BE193" t="s">
        <v>1288</v>
      </c>
      <c r="BF193" t="s">
        <v>1188</v>
      </c>
      <c r="BG193" t="s">
        <v>2267</v>
      </c>
      <c r="BH193" t="s">
        <v>1736</v>
      </c>
      <c r="BI193" t="s">
        <v>1213</v>
      </c>
      <c r="BJ193" t="s">
        <v>1209</v>
      </c>
      <c r="BL193" t="s">
        <v>1281</v>
      </c>
      <c r="BM193" t="s">
        <v>1302</v>
      </c>
      <c r="BN193" t="s">
        <v>1248</v>
      </c>
      <c r="BO193" t="s">
        <v>1234</v>
      </c>
      <c r="BP193" t="s">
        <v>2224</v>
      </c>
      <c r="BQ193" t="s">
        <v>2234</v>
      </c>
      <c r="BR193" t="s">
        <v>1701</v>
      </c>
      <c r="BS193" t="s">
        <v>1255</v>
      </c>
      <c r="BT193" t="s">
        <v>1226</v>
      </c>
      <c r="BU193" t="s">
        <v>1292</v>
      </c>
      <c r="BV193" t="s">
        <v>2261</v>
      </c>
      <c r="BW193" t="s">
        <v>1193</v>
      </c>
      <c r="BX193" t="s">
        <v>2254</v>
      </c>
      <c r="BY193" t="s">
        <v>2237</v>
      </c>
      <c r="BZ193" t="s">
        <v>1209</v>
      </c>
      <c r="CA193" t="s">
        <v>1293</v>
      </c>
      <c r="CB193" t="s">
        <v>1245</v>
      </c>
      <c r="CC193" t="s">
        <v>1236</v>
      </c>
      <c r="CD193" t="s">
        <v>1262</v>
      </c>
      <c r="CE193" t="s">
        <v>1209</v>
      </c>
      <c r="CF193" t="s">
        <v>1322</v>
      </c>
      <c r="CG193" t="s">
        <v>1262</v>
      </c>
      <c r="CH193" t="s">
        <v>1235</v>
      </c>
      <c r="CI193" t="s">
        <v>1234</v>
      </c>
      <c r="CJ193" t="s">
        <v>2239</v>
      </c>
      <c r="CL193" t="s">
        <v>2256</v>
      </c>
      <c r="CM193" t="s">
        <v>2231</v>
      </c>
      <c r="CN193" t="s">
        <v>1226</v>
      </c>
      <c r="CO193" t="s">
        <v>1206</v>
      </c>
      <c r="CP193" t="s">
        <v>1249</v>
      </c>
      <c r="CQ193" t="s">
        <v>1305</v>
      </c>
      <c r="CR193" t="s">
        <v>2260</v>
      </c>
      <c r="CS193" t="s">
        <v>2267</v>
      </c>
      <c r="CT193" t="s">
        <v>1210</v>
      </c>
      <c r="CU193" t="s">
        <v>1203</v>
      </c>
      <c r="CV193" t="s">
        <v>2267</v>
      </c>
      <c r="CW193" t="s">
        <v>1237</v>
      </c>
      <c r="CX193" t="s">
        <v>1304</v>
      </c>
      <c r="CY193" t="s">
        <v>1217</v>
      </c>
    </row>
    <row r="194" spans="1:103" x14ac:dyDescent="0.3">
      <c r="A194" s="151">
        <v>941</v>
      </c>
      <c r="B194" t="s">
        <v>1323</v>
      </c>
      <c r="D194" t="s">
        <v>1206</v>
      </c>
      <c r="E194" t="s">
        <v>1214</v>
      </c>
      <c r="F194" t="s">
        <v>2262</v>
      </c>
      <c r="G194" t="s">
        <v>2263</v>
      </c>
      <c r="H194" t="s">
        <v>1322</v>
      </c>
      <c r="I194" t="s">
        <v>1225</v>
      </c>
      <c r="J194" t="s">
        <v>1210</v>
      </c>
      <c r="K194" t="s">
        <v>2268</v>
      </c>
      <c r="L194" t="s">
        <v>2264</v>
      </c>
      <c r="M194" t="s">
        <v>1304</v>
      </c>
      <c r="N194" t="s">
        <v>2264</v>
      </c>
      <c r="O194" t="s">
        <v>1214</v>
      </c>
      <c r="P194" t="s">
        <v>1237</v>
      </c>
      <c r="Q194" t="s">
        <v>1218</v>
      </c>
      <c r="R194" t="s">
        <v>1259</v>
      </c>
      <c r="S194" t="s">
        <v>2234</v>
      </c>
      <c r="T194" t="s">
        <v>1106</v>
      </c>
      <c r="U194" t="s">
        <v>1201</v>
      </c>
      <c r="V194" t="s">
        <v>1237</v>
      </c>
      <c r="W194" t="s">
        <v>2253</v>
      </c>
      <c r="X194" t="s">
        <v>1322</v>
      </c>
      <c r="Y194" t="s">
        <v>1201</v>
      </c>
      <c r="Z194" t="s">
        <v>1194</v>
      </c>
      <c r="AA194" t="s">
        <v>1103</v>
      </c>
      <c r="AB194" t="s">
        <v>1219</v>
      </c>
      <c r="AD194" t="s">
        <v>1282</v>
      </c>
      <c r="AE194" t="s">
        <v>2224</v>
      </c>
      <c r="AF194" t="s">
        <v>1322</v>
      </c>
      <c r="AG194" t="s">
        <v>2248</v>
      </c>
      <c r="AH194" t="s">
        <v>1260</v>
      </c>
      <c r="AI194" t="s">
        <v>2265</v>
      </c>
      <c r="AJ194" t="s">
        <v>1866</v>
      </c>
      <c r="AK194" t="s">
        <v>1210</v>
      </c>
      <c r="AL194" t="s">
        <v>1208</v>
      </c>
      <c r="AM194" t="s">
        <v>1208</v>
      </c>
      <c r="AN194" t="s">
        <v>2231</v>
      </c>
      <c r="AO194" t="s">
        <v>2266</v>
      </c>
      <c r="AP194" t="s">
        <v>1292</v>
      </c>
      <c r="AQ194" t="s">
        <v>1325</v>
      </c>
      <c r="AR194" t="s">
        <v>1288</v>
      </c>
      <c r="AS194" t="s">
        <v>1210</v>
      </c>
      <c r="AT194" t="s">
        <v>1193</v>
      </c>
      <c r="AV194" t="s">
        <v>1189</v>
      </c>
      <c r="AW194" t="s">
        <v>1203</v>
      </c>
      <c r="AX194" t="s">
        <v>2267</v>
      </c>
      <c r="AY194" t="s">
        <v>2269</v>
      </c>
      <c r="AZ194" t="s">
        <v>1220</v>
      </c>
      <c r="BA194" t="s">
        <v>2264</v>
      </c>
      <c r="BB194" t="s">
        <v>1305</v>
      </c>
      <c r="BC194" t="s">
        <v>1283</v>
      </c>
      <c r="BD194" t="s">
        <v>1251</v>
      </c>
      <c r="BE194" t="s">
        <v>1288</v>
      </c>
      <c r="BF194" t="s">
        <v>1188</v>
      </c>
      <c r="BG194" t="s">
        <v>2267</v>
      </c>
      <c r="BH194" t="s">
        <v>1736</v>
      </c>
      <c r="BI194" t="s">
        <v>1213</v>
      </c>
      <c r="BJ194" t="s">
        <v>1209</v>
      </c>
      <c r="BL194" t="s">
        <v>1281</v>
      </c>
      <c r="BM194" t="s">
        <v>1302</v>
      </c>
      <c r="BN194" t="s">
        <v>1248</v>
      </c>
      <c r="BO194" t="s">
        <v>1234</v>
      </c>
      <c r="BP194" t="s">
        <v>2224</v>
      </c>
      <c r="BQ194" t="s">
        <v>2234</v>
      </c>
      <c r="BR194" t="s">
        <v>1701</v>
      </c>
      <c r="BS194" t="s">
        <v>1255</v>
      </c>
      <c r="BT194" t="s">
        <v>1226</v>
      </c>
      <c r="BU194" t="s">
        <v>1261</v>
      </c>
      <c r="BV194" t="s">
        <v>2261</v>
      </c>
      <c r="BW194" t="s">
        <v>1193</v>
      </c>
      <c r="BX194" t="s">
        <v>2254</v>
      </c>
      <c r="BY194" t="s">
        <v>2237</v>
      </c>
      <c r="BZ194" t="s">
        <v>1209</v>
      </c>
      <c r="CA194" t="s">
        <v>1195</v>
      </c>
      <c r="CB194" t="s">
        <v>1245</v>
      </c>
      <c r="CC194" t="s">
        <v>1236</v>
      </c>
      <c r="CD194" t="s">
        <v>1262</v>
      </c>
      <c r="CE194" t="s">
        <v>1209</v>
      </c>
      <c r="CF194" t="s">
        <v>1322</v>
      </c>
      <c r="CG194" t="s">
        <v>1291</v>
      </c>
      <c r="CH194" t="s">
        <v>1235</v>
      </c>
      <c r="CI194" t="s">
        <v>1234</v>
      </c>
      <c r="CJ194" t="s">
        <v>2239</v>
      </c>
      <c r="CL194" t="s">
        <v>2256</v>
      </c>
      <c r="CM194" t="s">
        <v>2231</v>
      </c>
      <c r="CN194" t="s">
        <v>1226</v>
      </c>
      <c r="CO194" t="s">
        <v>1206</v>
      </c>
      <c r="CP194" t="s">
        <v>1245</v>
      </c>
      <c r="CQ194" t="s">
        <v>1305</v>
      </c>
      <c r="CR194" t="s">
        <v>2209</v>
      </c>
      <c r="CS194" t="s">
        <v>2267</v>
      </c>
      <c r="CT194" t="s">
        <v>1261</v>
      </c>
      <c r="CU194" t="s">
        <v>1203</v>
      </c>
      <c r="CV194" t="s">
        <v>2267</v>
      </c>
      <c r="CW194" t="s">
        <v>1237</v>
      </c>
      <c r="CX194" t="s">
        <v>1246</v>
      </c>
      <c r="CY194" t="s">
        <v>1198</v>
      </c>
    </row>
    <row r="195" spans="1:103" x14ac:dyDescent="0.3">
      <c r="A195" s="151">
        <v>942</v>
      </c>
      <c r="B195" t="s">
        <v>1326</v>
      </c>
      <c r="D195">
        <v>6</v>
      </c>
      <c r="E195">
        <v>3</v>
      </c>
      <c r="F195">
        <v>6</v>
      </c>
      <c r="G195">
        <v>4</v>
      </c>
      <c r="H195">
        <v>3</v>
      </c>
      <c r="I195">
        <v>2</v>
      </c>
      <c r="J195">
        <v>6</v>
      </c>
      <c r="K195">
        <v>3</v>
      </c>
      <c r="L195">
        <v>6</v>
      </c>
      <c r="M195">
        <v>6</v>
      </c>
      <c r="N195">
        <v>8</v>
      </c>
      <c r="O195">
        <v>8</v>
      </c>
      <c r="P195">
        <v>5</v>
      </c>
      <c r="Q195">
        <v>3</v>
      </c>
      <c r="R195">
        <v>1</v>
      </c>
      <c r="S195">
        <v>10</v>
      </c>
      <c r="T195">
        <v>3</v>
      </c>
      <c r="U195">
        <v>7</v>
      </c>
      <c r="V195">
        <v>5</v>
      </c>
      <c r="W195">
        <v>5</v>
      </c>
      <c r="X195">
        <v>2</v>
      </c>
      <c r="Y195">
        <v>4</v>
      </c>
      <c r="Z195">
        <v>5</v>
      </c>
      <c r="AA195">
        <v>5</v>
      </c>
      <c r="AB195">
        <v>7</v>
      </c>
      <c r="AC195">
        <v>0</v>
      </c>
      <c r="AD195">
        <v>1</v>
      </c>
      <c r="AE195">
        <v>4</v>
      </c>
      <c r="AF195">
        <v>9</v>
      </c>
      <c r="AG195">
        <v>0</v>
      </c>
      <c r="AH195">
        <v>5</v>
      </c>
      <c r="AI195">
        <v>4</v>
      </c>
      <c r="AJ195">
        <v>9</v>
      </c>
      <c r="AK195">
        <v>7</v>
      </c>
      <c r="AL195">
        <v>5</v>
      </c>
      <c r="AM195">
        <v>6</v>
      </c>
      <c r="AN195">
        <v>4</v>
      </c>
      <c r="AO195">
        <v>3</v>
      </c>
      <c r="AP195">
        <v>4</v>
      </c>
      <c r="AQ195">
        <v>6</v>
      </c>
      <c r="AR195">
        <v>9</v>
      </c>
      <c r="AS195">
        <v>7</v>
      </c>
      <c r="AT195">
        <v>5</v>
      </c>
      <c r="AU195">
        <v>6</v>
      </c>
      <c r="AV195">
        <v>4</v>
      </c>
      <c r="AW195">
        <v>2</v>
      </c>
      <c r="AX195">
        <v>3</v>
      </c>
      <c r="AY195">
        <v>5</v>
      </c>
      <c r="AZ195">
        <v>5</v>
      </c>
      <c r="BA195">
        <v>9</v>
      </c>
      <c r="BB195">
        <v>6</v>
      </c>
      <c r="BC195">
        <v>6</v>
      </c>
      <c r="BD195">
        <v>3</v>
      </c>
      <c r="BE195">
        <v>7</v>
      </c>
      <c r="BF195">
        <v>7</v>
      </c>
      <c r="BG195">
        <v>9</v>
      </c>
      <c r="BH195">
        <v>9</v>
      </c>
      <c r="BI195">
        <v>4</v>
      </c>
      <c r="BJ195">
        <v>4</v>
      </c>
      <c r="BK195">
        <v>0</v>
      </c>
      <c r="BL195">
        <v>4</v>
      </c>
      <c r="BM195">
        <v>5</v>
      </c>
      <c r="BN195">
        <v>6</v>
      </c>
      <c r="BO195">
        <v>5</v>
      </c>
      <c r="BP195">
        <v>5</v>
      </c>
      <c r="BQ195">
        <v>7</v>
      </c>
      <c r="BR195">
        <v>7</v>
      </c>
      <c r="BS195">
        <v>7</v>
      </c>
      <c r="BT195">
        <v>3</v>
      </c>
      <c r="BU195">
        <v>3</v>
      </c>
      <c r="BV195">
        <v>9</v>
      </c>
      <c r="BW195">
        <v>1</v>
      </c>
      <c r="BX195">
        <v>5</v>
      </c>
      <c r="BY195">
        <v>8</v>
      </c>
      <c r="BZ195">
        <v>5</v>
      </c>
      <c r="CA195">
        <v>6</v>
      </c>
      <c r="CB195">
        <v>6</v>
      </c>
      <c r="CC195">
        <v>9</v>
      </c>
      <c r="CD195">
        <v>5</v>
      </c>
      <c r="CE195">
        <v>6</v>
      </c>
      <c r="CF195">
        <v>6</v>
      </c>
      <c r="CG195">
        <v>5</v>
      </c>
      <c r="CH195">
        <v>6</v>
      </c>
      <c r="CI195">
        <v>4</v>
      </c>
      <c r="CJ195">
        <v>6</v>
      </c>
      <c r="CK195">
        <v>0</v>
      </c>
      <c r="CL195">
        <v>3</v>
      </c>
      <c r="CM195">
        <v>8</v>
      </c>
      <c r="CN195">
        <v>3</v>
      </c>
      <c r="CO195">
        <v>3</v>
      </c>
      <c r="CP195">
        <v>3</v>
      </c>
      <c r="CQ195">
        <v>5</v>
      </c>
      <c r="CR195">
        <v>5</v>
      </c>
      <c r="CS195">
        <v>3</v>
      </c>
      <c r="CT195">
        <v>4</v>
      </c>
      <c r="CU195">
        <v>6</v>
      </c>
      <c r="CV195">
        <v>7</v>
      </c>
      <c r="CW195">
        <v>8</v>
      </c>
      <c r="CX195">
        <v>4</v>
      </c>
      <c r="CY195">
        <v>8</v>
      </c>
    </row>
    <row r="196" spans="1:103" x14ac:dyDescent="0.3">
      <c r="A196" s="151">
        <v>943</v>
      </c>
      <c r="B196" t="s">
        <v>1327</v>
      </c>
      <c r="D196" t="s">
        <v>1329</v>
      </c>
      <c r="E196" t="s">
        <v>1329</v>
      </c>
      <c r="F196" t="s">
        <v>1329</v>
      </c>
      <c r="G196" t="s">
        <v>1329</v>
      </c>
      <c r="H196" t="s">
        <v>1329</v>
      </c>
      <c r="I196" t="s">
        <v>1329</v>
      </c>
      <c r="J196" t="s">
        <v>1329</v>
      </c>
      <c r="K196" t="s">
        <v>1329</v>
      </c>
      <c r="L196" t="s">
        <v>1329</v>
      </c>
      <c r="M196" t="s">
        <v>1329</v>
      </c>
      <c r="N196" t="s">
        <v>1329</v>
      </c>
      <c r="O196" t="s">
        <v>1329</v>
      </c>
      <c r="P196" t="s">
        <v>1329</v>
      </c>
      <c r="Q196" t="s">
        <v>1329</v>
      </c>
      <c r="R196" t="s">
        <v>1329</v>
      </c>
      <c r="S196" t="s">
        <v>1329</v>
      </c>
      <c r="T196" t="s">
        <v>1329</v>
      </c>
      <c r="U196" t="s">
        <v>1329</v>
      </c>
      <c r="V196" t="s">
        <v>1329</v>
      </c>
      <c r="W196" t="s">
        <v>1329</v>
      </c>
      <c r="X196" t="s">
        <v>1329</v>
      </c>
      <c r="Y196" t="s">
        <v>1329</v>
      </c>
      <c r="Z196" t="s">
        <v>1329</v>
      </c>
      <c r="AA196" t="s">
        <v>1329</v>
      </c>
      <c r="AB196" t="s">
        <v>1329</v>
      </c>
      <c r="AC196">
        <v>0</v>
      </c>
      <c r="AD196" t="s">
        <v>1329</v>
      </c>
      <c r="AE196" t="s">
        <v>1329</v>
      </c>
      <c r="AF196" t="s">
        <v>1329</v>
      </c>
      <c r="AG196" t="s">
        <v>1329</v>
      </c>
      <c r="AH196" t="s">
        <v>1329</v>
      </c>
      <c r="AI196" t="s">
        <v>1329</v>
      </c>
      <c r="AJ196" t="s">
        <v>1329</v>
      </c>
      <c r="AK196" t="s">
        <v>1329</v>
      </c>
      <c r="AL196" t="s">
        <v>1329</v>
      </c>
      <c r="AM196" t="s">
        <v>1329</v>
      </c>
      <c r="AN196" t="s">
        <v>1329</v>
      </c>
      <c r="AO196" t="s">
        <v>1329</v>
      </c>
      <c r="AP196" t="s">
        <v>1329</v>
      </c>
      <c r="AQ196" t="s">
        <v>1329</v>
      </c>
      <c r="AR196" t="s">
        <v>1329</v>
      </c>
      <c r="AS196" t="s">
        <v>1329</v>
      </c>
      <c r="AT196" t="s">
        <v>1329</v>
      </c>
      <c r="AU196" t="s">
        <v>1329</v>
      </c>
      <c r="AV196" t="s">
        <v>1329</v>
      </c>
      <c r="AW196" t="s">
        <v>1329</v>
      </c>
      <c r="AX196" t="s">
        <v>1329</v>
      </c>
      <c r="AY196" t="s">
        <v>1329</v>
      </c>
      <c r="AZ196" t="s">
        <v>1329</v>
      </c>
      <c r="BA196" t="s">
        <v>1329</v>
      </c>
      <c r="BB196" t="s">
        <v>1329</v>
      </c>
      <c r="BC196" t="s">
        <v>1329</v>
      </c>
      <c r="BD196" t="s">
        <v>1329</v>
      </c>
      <c r="BE196" t="s">
        <v>1329</v>
      </c>
      <c r="BF196" t="s">
        <v>1329</v>
      </c>
      <c r="BG196" t="s">
        <v>1329</v>
      </c>
      <c r="BH196" t="s">
        <v>1329</v>
      </c>
      <c r="BI196" t="s">
        <v>1329</v>
      </c>
      <c r="BJ196" t="s">
        <v>1329</v>
      </c>
      <c r="BK196">
        <v>0</v>
      </c>
      <c r="BL196" t="s">
        <v>1329</v>
      </c>
      <c r="BM196" t="s">
        <v>1329</v>
      </c>
      <c r="BN196" t="s">
        <v>1329</v>
      </c>
      <c r="BO196" t="s">
        <v>1329</v>
      </c>
      <c r="BP196" t="s">
        <v>1329</v>
      </c>
      <c r="BQ196" t="s">
        <v>1329</v>
      </c>
      <c r="BR196" t="s">
        <v>1329</v>
      </c>
      <c r="BS196" t="s">
        <v>1329</v>
      </c>
      <c r="BT196" t="s">
        <v>1329</v>
      </c>
      <c r="BU196" t="s">
        <v>1329</v>
      </c>
      <c r="BV196" t="s">
        <v>1329</v>
      </c>
      <c r="BW196" t="s">
        <v>1329</v>
      </c>
      <c r="BX196" t="s">
        <v>1329</v>
      </c>
      <c r="BY196" t="s">
        <v>1329</v>
      </c>
      <c r="BZ196" t="s">
        <v>1329</v>
      </c>
      <c r="CA196" t="s">
        <v>1329</v>
      </c>
      <c r="CB196" t="s">
        <v>1329</v>
      </c>
      <c r="CC196" t="s">
        <v>1329</v>
      </c>
      <c r="CD196" t="s">
        <v>1329</v>
      </c>
      <c r="CE196" t="s">
        <v>1328</v>
      </c>
      <c r="CF196" t="s">
        <v>1329</v>
      </c>
      <c r="CG196" t="s">
        <v>1329</v>
      </c>
      <c r="CH196" t="s">
        <v>1329</v>
      </c>
      <c r="CI196" t="s">
        <v>1329</v>
      </c>
      <c r="CJ196" t="s">
        <v>1329</v>
      </c>
      <c r="CK196">
        <v>0</v>
      </c>
      <c r="CL196" t="s">
        <v>1329</v>
      </c>
      <c r="CM196" t="s">
        <v>1329</v>
      </c>
      <c r="CN196" t="s">
        <v>1329</v>
      </c>
      <c r="CO196" t="s">
        <v>1329</v>
      </c>
      <c r="CP196" t="s">
        <v>1329</v>
      </c>
      <c r="CQ196" t="s">
        <v>1329</v>
      </c>
      <c r="CR196" t="s">
        <v>1329</v>
      </c>
      <c r="CS196" t="s">
        <v>1329</v>
      </c>
      <c r="CT196" t="s">
        <v>1329</v>
      </c>
      <c r="CU196" t="s">
        <v>1329</v>
      </c>
      <c r="CV196" t="s">
        <v>1329</v>
      </c>
      <c r="CW196" t="s">
        <v>1329</v>
      </c>
      <c r="CX196" t="s">
        <v>1329</v>
      </c>
      <c r="CY196" t="s">
        <v>1329</v>
      </c>
    </row>
    <row r="197" spans="1:103" x14ac:dyDescent="0.3">
      <c r="A197" s="151">
        <v>944</v>
      </c>
      <c r="B197" t="s">
        <v>1330</v>
      </c>
      <c r="D197">
        <v>0</v>
      </c>
      <c r="E197">
        <v>0</v>
      </c>
      <c r="F197">
        <v>0</v>
      </c>
      <c r="G197">
        <v>0</v>
      </c>
      <c r="H197">
        <v>0</v>
      </c>
      <c r="I197">
        <v>0</v>
      </c>
      <c r="J197">
        <v>0</v>
      </c>
      <c r="K197">
        <v>0</v>
      </c>
      <c r="L197">
        <v>0</v>
      </c>
      <c r="M197">
        <v>0</v>
      </c>
      <c r="N197">
        <v>0</v>
      </c>
      <c r="O197">
        <v>0</v>
      </c>
      <c r="P197">
        <v>0</v>
      </c>
      <c r="Q197" t="s">
        <v>1332</v>
      </c>
      <c r="R197">
        <v>0</v>
      </c>
      <c r="S197" t="s">
        <v>1273</v>
      </c>
      <c r="T197">
        <v>0</v>
      </c>
      <c r="U197">
        <v>0</v>
      </c>
      <c r="V197">
        <v>0</v>
      </c>
      <c r="W197">
        <v>0</v>
      </c>
      <c r="X197">
        <v>0</v>
      </c>
      <c r="Y197">
        <v>0</v>
      </c>
      <c r="Z197">
        <v>0</v>
      </c>
      <c r="AA197">
        <v>0</v>
      </c>
      <c r="AB197">
        <v>0</v>
      </c>
      <c r="AC197">
        <v>0</v>
      </c>
      <c r="AD197">
        <v>0</v>
      </c>
      <c r="AE197" t="s">
        <v>1331</v>
      </c>
      <c r="AF197" t="s">
        <v>1273</v>
      </c>
      <c r="AG197" t="s">
        <v>1269</v>
      </c>
      <c r="AH197">
        <v>0</v>
      </c>
      <c r="AI197" t="s">
        <v>1331</v>
      </c>
      <c r="AJ197">
        <v>0</v>
      </c>
      <c r="AK197">
        <v>0</v>
      </c>
      <c r="AL197" t="s">
        <v>1331</v>
      </c>
      <c r="AM197">
        <v>0</v>
      </c>
      <c r="AN197">
        <v>0</v>
      </c>
      <c r="AO197">
        <v>0</v>
      </c>
      <c r="AP197">
        <v>0</v>
      </c>
      <c r="AQ197" t="s">
        <v>1331</v>
      </c>
      <c r="AR197">
        <v>0</v>
      </c>
      <c r="AS197" t="s">
        <v>1331</v>
      </c>
      <c r="AT197">
        <v>0</v>
      </c>
      <c r="AU197" t="s">
        <v>1331</v>
      </c>
      <c r="AV197">
        <v>0</v>
      </c>
      <c r="AW197">
        <v>0</v>
      </c>
      <c r="AX197">
        <v>0</v>
      </c>
      <c r="AY197">
        <v>0</v>
      </c>
      <c r="AZ197">
        <v>0</v>
      </c>
      <c r="BA197">
        <v>0</v>
      </c>
      <c r="BB197">
        <v>0</v>
      </c>
      <c r="BC197">
        <v>0</v>
      </c>
      <c r="BD197">
        <v>0</v>
      </c>
      <c r="BE197">
        <v>0</v>
      </c>
      <c r="BF197">
        <v>0</v>
      </c>
      <c r="BG197">
        <v>0</v>
      </c>
      <c r="BH197">
        <v>0</v>
      </c>
      <c r="BI197">
        <v>0</v>
      </c>
      <c r="BJ197" t="s">
        <v>1331</v>
      </c>
      <c r="BK197">
        <v>0</v>
      </c>
      <c r="BL197">
        <v>0</v>
      </c>
      <c r="BM197">
        <v>0</v>
      </c>
      <c r="BN197">
        <v>0</v>
      </c>
      <c r="BO197">
        <v>0</v>
      </c>
      <c r="BP197" t="s">
        <v>1331</v>
      </c>
      <c r="BQ197">
        <v>0</v>
      </c>
      <c r="BR197">
        <v>0</v>
      </c>
      <c r="BS197">
        <v>0</v>
      </c>
      <c r="BT197">
        <v>0</v>
      </c>
      <c r="BU197">
        <v>0</v>
      </c>
      <c r="BV197" t="s">
        <v>2270</v>
      </c>
      <c r="BW197">
        <v>0</v>
      </c>
      <c r="BX197">
        <v>0</v>
      </c>
      <c r="BY197">
        <v>0</v>
      </c>
      <c r="BZ197">
        <v>0</v>
      </c>
      <c r="CA197">
        <v>0</v>
      </c>
      <c r="CB197">
        <v>0</v>
      </c>
      <c r="CC197">
        <v>0</v>
      </c>
      <c r="CD197">
        <v>0</v>
      </c>
      <c r="CE197">
        <v>0</v>
      </c>
      <c r="CF197">
        <v>0</v>
      </c>
      <c r="CG197">
        <v>0</v>
      </c>
      <c r="CH197">
        <v>0</v>
      </c>
      <c r="CI197">
        <v>0</v>
      </c>
      <c r="CJ197">
        <v>0</v>
      </c>
      <c r="CK197">
        <v>0</v>
      </c>
      <c r="CL197">
        <v>0</v>
      </c>
      <c r="CM197">
        <v>0</v>
      </c>
      <c r="CN197">
        <v>0</v>
      </c>
      <c r="CO197">
        <v>0</v>
      </c>
      <c r="CP197">
        <v>0</v>
      </c>
      <c r="CQ197">
        <v>0</v>
      </c>
      <c r="CR197">
        <v>0</v>
      </c>
      <c r="CS197">
        <v>0</v>
      </c>
      <c r="CT197">
        <v>0</v>
      </c>
      <c r="CU197">
        <v>0</v>
      </c>
      <c r="CV197">
        <v>0</v>
      </c>
      <c r="CW197">
        <v>0</v>
      </c>
      <c r="CX197">
        <v>0</v>
      </c>
      <c r="CY197">
        <v>0</v>
      </c>
    </row>
    <row r="198" spans="1:103" x14ac:dyDescent="0.3">
      <c r="A198" s="151">
        <v>945</v>
      </c>
      <c r="B198" t="s">
        <v>1333</v>
      </c>
      <c r="Q198" t="s">
        <v>1226</v>
      </c>
      <c r="S198" t="s">
        <v>2271</v>
      </c>
      <c r="AE198" t="s">
        <v>1239</v>
      </c>
      <c r="AF198" t="s">
        <v>1321</v>
      </c>
      <c r="AG198" t="s">
        <v>1285</v>
      </c>
      <c r="AI198" t="s">
        <v>1195</v>
      </c>
      <c r="AL198" t="s">
        <v>1336</v>
      </c>
      <c r="AQ198" t="s">
        <v>1209</v>
      </c>
      <c r="AS198" t="s">
        <v>2272</v>
      </c>
      <c r="AU198" t="s">
        <v>1245</v>
      </c>
      <c r="BJ198" t="s">
        <v>2233</v>
      </c>
      <c r="BP198" t="s">
        <v>1293</v>
      </c>
      <c r="BV198" t="s">
        <v>2273</v>
      </c>
    </row>
    <row r="199" spans="1:103" x14ac:dyDescent="0.3">
      <c r="A199" s="151">
        <v>946</v>
      </c>
      <c r="B199" t="s">
        <v>1337</v>
      </c>
      <c r="D199">
        <v>0</v>
      </c>
      <c r="E199">
        <v>0</v>
      </c>
      <c r="F199">
        <v>0</v>
      </c>
      <c r="G199">
        <v>0</v>
      </c>
      <c r="H199">
        <v>0</v>
      </c>
      <c r="I199">
        <v>0</v>
      </c>
      <c r="J199">
        <v>0</v>
      </c>
      <c r="K199">
        <v>0</v>
      </c>
      <c r="L199">
        <v>0</v>
      </c>
      <c r="M199">
        <v>0</v>
      </c>
      <c r="N199">
        <v>0</v>
      </c>
      <c r="O199">
        <v>0</v>
      </c>
      <c r="P199">
        <v>0</v>
      </c>
      <c r="Q199" t="s">
        <v>1297</v>
      </c>
      <c r="R199">
        <v>0</v>
      </c>
      <c r="S199" t="s">
        <v>1297</v>
      </c>
      <c r="T199">
        <v>0</v>
      </c>
      <c r="U199">
        <v>0</v>
      </c>
      <c r="V199">
        <v>0</v>
      </c>
      <c r="W199">
        <v>0</v>
      </c>
      <c r="X199">
        <v>0</v>
      </c>
      <c r="Y199">
        <v>0</v>
      </c>
      <c r="Z199">
        <v>0</v>
      </c>
      <c r="AA199">
        <v>0</v>
      </c>
      <c r="AB199">
        <v>0</v>
      </c>
      <c r="AC199">
        <v>0</v>
      </c>
      <c r="AD199">
        <v>0</v>
      </c>
      <c r="AE199" t="s">
        <v>1299</v>
      </c>
      <c r="AF199" t="s">
        <v>1297</v>
      </c>
      <c r="AG199" t="s">
        <v>1297</v>
      </c>
      <c r="AH199">
        <v>0</v>
      </c>
      <c r="AI199" t="s">
        <v>1299</v>
      </c>
      <c r="AJ199">
        <v>0</v>
      </c>
      <c r="AK199">
        <v>0</v>
      </c>
      <c r="AL199" t="s">
        <v>1299</v>
      </c>
      <c r="AM199">
        <v>0</v>
      </c>
      <c r="AN199">
        <v>0</v>
      </c>
      <c r="AO199">
        <v>0</v>
      </c>
      <c r="AP199">
        <v>0</v>
      </c>
      <c r="AQ199" t="s">
        <v>1299</v>
      </c>
      <c r="AR199">
        <v>0</v>
      </c>
      <c r="AS199" t="s">
        <v>1299</v>
      </c>
      <c r="AT199">
        <v>0</v>
      </c>
      <c r="AU199" t="s">
        <v>1299</v>
      </c>
      <c r="AV199">
        <v>0</v>
      </c>
      <c r="AW199">
        <v>0</v>
      </c>
      <c r="AX199">
        <v>0</v>
      </c>
      <c r="AY199">
        <v>0</v>
      </c>
      <c r="AZ199">
        <v>0</v>
      </c>
      <c r="BA199">
        <v>0</v>
      </c>
      <c r="BB199">
        <v>0</v>
      </c>
      <c r="BC199">
        <v>0</v>
      </c>
      <c r="BD199">
        <v>0</v>
      </c>
      <c r="BE199">
        <v>0</v>
      </c>
      <c r="BF199">
        <v>0</v>
      </c>
      <c r="BG199">
        <v>0</v>
      </c>
      <c r="BH199">
        <v>0</v>
      </c>
      <c r="BI199">
        <v>0</v>
      </c>
      <c r="BJ199" t="s">
        <v>1299</v>
      </c>
      <c r="BK199">
        <v>0</v>
      </c>
      <c r="BL199">
        <v>0</v>
      </c>
      <c r="BM199">
        <v>0</v>
      </c>
      <c r="BN199">
        <v>0</v>
      </c>
      <c r="BO199">
        <v>0</v>
      </c>
      <c r="BP199" t="s">
        <v>1299</v>
      </c>
      <c r="BQ199">
        <v>0</v>
      </c>
      <c r="BR199">
        <v>0</v>
      </c>
      <c r="BS199">
        <v>0</v>
      </c>
      <c r="BT199">
        <v>0</v>
      </c>
      <c r="BU199">
        <v>0</v>
      </c>
      <c r="BV199" t="s">
        <v>1299</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c r="CT199">
        <v>0</v>
      </c>
      <c r="CU199">
        <v>0</v>
      </c>
      <c r="CV199">
        <v>0</v>
      </c>
      <c r="CW199">
        <v>0</v>
      </c>
      <c r="CX199">
        <v>0</v>
      </c>
      <c r="CY199">
        <v>0</v>
      </c>
    </row>
    <row r="200" spans="1:103" x14ac:dyDescent="0.3">
      <c r="A200" s="151">
        <v>947</v>
      </c>
      <c r="B200" t="s">
        <v>1338</v>
      </c>
      <c r="D200" t="s">
        <v>980</v>
      </c>
      <c r="E200" t="s">
        <v>1084</v>
      </c>
      <c r="F200" t="s">
        <v>1540</v>
      </c>
      <c r="G200" t="s">
        <v>1082</v>
      </c>
      <c r="H200" t="s">
        <v>1541</v>
      </c>
      <c r="I200" t="s">
        <v>2274</v>
      </c>
      <c r="J200" t="s">
        <v>2275</v>
      </c>
      <c r="K200" t="s">
        <v>1544</v>
      </c>
      <c r="L200" t="s">
        <v>1545</v>
      </c>
      <c r="M200" t="s">
        <v>1546</v>
      </c>
      <c r="N200" t="s">
        <v>1547</v>
      </c>
      <c r="O200" t="s">
        <v>2276</v>
      </c>
      <c r="P200" t="s">
        <v>980</v>
      </c>
      <c r="Q200" t="s">
        <v>1087</v>
      </c>
      <c r="R200" t="s">
        <v>1550</v>
      </c>
      <c r="S200" t="s">
        <v>1081</v>
      </c>
      <c r="T200" t="s">
        <v>1084</v>
      </c>
      <c r="U200" t="s">
        <v>1551</v>
      </c>
      <c r="V200" t="s">
        <v>1079</v>
      </c>
      <c r="W200" t="s">
        <v>2277</v>
      </c>
      <c r="X200" t="s">
        <v>1553</v>
      </c>
      <c r="Y200" t="s">
        <v>2278</v>
      </c>
      <c r="Z200" t="s">
        <v>1555</v>
      </c>
      <c r="AA200" t="s">
        <v>2279</v>
      </c>
      <c r="AB200" t="s">
        <v>1557</v>
      </c>
      <c r="AC200" t="s">
        <v>1079</v>
      </c>
      <c r="AD200" t="s">
        <v>1558</v>
      </c>
      <c r="AE200" t="s">
        <v>1082</v>
      </c>
      <c r="AF200" t="s">
        <v>1559</v>
      </c>
      <c r="AG200" t="s">
        <v>1077</v>
      </c>
      <c r="AH200" t="s">
        <v>1560</v>
      </c>
      <c r="AI200" t="s">
        <v>980</v>
      </c>
      <c r="AJ200" t="s">
        <v>1561</v>
      </c>
      <c r="AK200" t="s">
        <v>2280</v>
      </c>
      <c r="AL200" t="s">
        <v>1563</v>
      </c>
      <c r="AM200" t="s">
        <v>1564</v>
      </c>
      <c r="AN200" t="s">
        <v>1343</v>
      </c>
      <c r="AO200" t="s">
        <v>1565</v>
      </c>
      <c r="AP200" t="s">
        <v>2281</v>
      </c>
      <c r="AQ200" t="s">
        <v>1341</v>
      </c>
      <c r="AR200" t="s">
        <v>2282</v>
      </c>
      <c r="AS200" t="s">
        <v>1076</v>
      </c>
      <c r="AT200" t="s">
        <v>1080</v>
      </c>
      <c r="AU200" t="s">
        <v>1546</v>
      </c>
      <c r="AV200" t="s">
        <v>2283</v>
      </c>
      <c r="AW200" t="s">
        <v>2284</v>
      </c>
      <c r="AX200" t="s">
        <v>1570</v>
      </c>
      <c r="AY200" t="s">
        <v>2285</v>
      </c>
      <c r="AZ200" t="s">
        <v>1571</v>
      </c>
      <c r="BA200" t="s">
        <v>1572</v>
      </c>
      <c r="BB200" t="s">
        <v>1573</v>
      </c>
      <c r="BC200" t="s">
        <v>2286</v>
      </c>
      <c r="BD200" t="s">
        <v>1086</v>
      </c>
      <c r="BE200" t="s">
        <v>1541</v>
      </c>
      <c r="BF200" t="s">
        <v>1575</v>
      </c>
      <c r="BG200" t="s">
        <v>1576</v>
      </c>
      <c r="BH200" t="s">
        <v>1577</v>
      </c>
      <c r="BI200" t="s">
        <v>979</v>
      </c>
      <c r="BJ200" t="s">
        <v>1578</v>
      </c>
      <c r="BK200" t="s">
        <v>2287</v>
      </c>
      <c r="BL200" t="s">
        <v>1579</v>
      </c>
      <c r="BM200" t="s">
        <v>1339</v>
      </c>
      <c r="BN200" t="s">
        <v>1581</v>
      </c>
      <c r="BO200" t="s">
        <v>1340</v>
      </c>
      <c r="BP200" t="s">
        <v>1086</v>
      </c>
      <c r="BQ200" t="s">
        <v>2288</v>
      </c>
      <c r="BR200" t="s">
        <v>1342</v>
      </c>
      <c r="BS200" t="s">
        <v>1582</v>
      </c>
      <c r="BT200" t="s">
        <v>1583</v>
      </c>
      <c r="BU200" t="s">
        <v>1088</v>
      </c>
      <c r="BV200" t="s">
        <v>1548</v>
      </c>
      <c r="BW200" t="s">
        <v>1560</v>
      </c>
      <c r="BX200" t="s">
        <v>978</v>
      </c>
      <c r="BY200" t="s">
        <v>1078</v>
      </c>
      <c r="BZ200" t="s">
        <v>1558</v>
      </c>
      <c r="CA200" t="s">
        <v>1584</v>
      </c>
      <c r="CB200" t="s">
        <v>2289</v>
      </c>
      <c r="CC200" t="s">
        <v>1585</v>
      </c>
      <c r="CD200" t="s">
        <v>1586</v>
      </c>
      <c r="CE200" t="s">
        <v>1587</v>
      </c>
      <c r="CF200" t="s">
        <v>1588</v>
      </c>
      <c r="CG200" t="s">
        <v>2290</v>
      </c>
      <c r="CH200" t="s">
        <v>1589</v>
      </c>
      <c r="CI200" t="s">
        <v>2291</v>
      </c>
      <c r="CJ200" t="s">
        <v>1591</v>
      </c>
      <c r="CK200" t="s">
        <v>1592</v>
      </c>
      <c r="CL200" t="s">
        <v>1593</v>
      </c>
      <c r="CM200" t="s">
        <v>1594</v>
      </c>
      <c r="CN200" t="s">
        <v>1085</v>
      </c>
      <c r="CO200" t="s">
        <v>1341</v>
      </c>
      <c r="CP200" t="s">
        <v>1561</v>
      </c>
      <c r="CQ200" t="s">
        <v>2292</v>
      </c>
      <c r="CR200" t="s">
        <v>1596</v>
      </c>
      <c r="CS200" t="s">
        <v>2293</v>
      </c>
      <c r="CT200" t="s">
        <v>1083</v>
      </c>
      <c r="CU200" t="s">
        <v>1598</v>
      </c>
      <c r="CV200" t="s">
        <v>1339</v>
      </c>
      <c r="CW200" t="s">
        <v>1599</v>
      </c>
      <c r="CX200" t="s">
        <v>1600</v>
      </c>
      <c r="CY200" t="s">
        <v>1601</v>
      </c>
    </row>
    <row r="201" spans="1:103" x14ac:dyDescent="0.3">
      <c r="A201" s="151">
        <v>948</v>
      </c>
      <c r="B201" t="s">
        <v>1344</v>
      </c>
      <c r="D201" t="s">
        <v>1602</v>
      </c>
      <c r="E201" t="s">
        <v>1603</v>
      </c>
      <c r="F201" t="s">
        <v>1604</v>
      </c>
      <c r="G201" t="s">
        <v>2294</v>
      </c>
      <c r="H201" t="s">
        <v>1605</v>
      </c>
      <c r="I201" t="s">
        <v>2295</v>
      </c>
      <c r="J201" t="s">
        <v>2296</v>
      </c>
      <c r="K201" t="s">
        <v>1608</v>
      </c>
      <c r="L201" t="s">
        <v>1609</v>
      </c>
      <c r="M201" t="s">
        <v>1610</v>
      </c>
      <c r="N201" t="s">
        <v>1611</v>
      </c>
      <c r="O201" t="s">
        <v>1612</v>
      </c>
      <c r="P201" t="s">
        <v>2297</v>
      </c>
      <c r="Q201" t="s">
        <v>1614</v>
      </c>
      <c r="R201" t="s">
        <v>407</v>
      </c>
      <c r="S201" t="s">
        <v>1615</v>
      </c>
      <c r="T201" t="s">
        <v>2298</v>
      </c>
      <c r="U201" t="s">
        <v>1345</v>
      </c>
      <c r="V201" t="s">
        <v>2299</v>
      </c>
      <c r="W201" t="s">
        <v>2300</v>
      </c>
      <c r="X201" t="s">
        <v>1617</v>
      </c>
      <c r="Y201" t="s">
        <v>2301</v>
      </c>
      <c r="Z201" t="s">
        <v>407</v>
      </c>
      <c r="AA201" t="s">
        <v>2302</v>
      </c>
      <c r="AB201" t="s">
        <v>1619</v>
      </c>
      <c r="AC201" t="s">
        <v>1602</v>
      </c>
      <c r="AD201" t="s">
        <v>1620</v>
      </c>
      <c r="AE201" t="s">
        <v>1621</v>
      </c>
      <c r="AF201" t="s">
        <v>1622</v>
      </c>
      <c r="AG201" t="s">
        <v>1623</v>
      </c>
      <c r="AH201" t="s">
        <v>1624</v>
      </c>
      <c r="AI201" t="s">
        <v>1625</v>
      </c>
      <c r="AJ201" t="s">
        <v>1626</v>
      </c>
      <c r="AK201" t="s">
        <v>2303</v>
      </c>
      <c r="AL201" t="s">
        <v>1628</v>
      </c>
      <c r="AM201" t="s">
        <v>1629</v>
      </c>
      <c r="AN201" t="s">
        <v>1630</v>
      </c>
      <c r="AO201" t="s">
        <v>1400</v>
      </c>
      <c r="AP201" t="s">
        <v>2304</v>
      </c>
      <c r="AQ201" t="s">
        <v>1632</v>
      </c>
      <c r="AR201" t="s">
        <v>1584</v>
      </c>
      <c r="AS201" t="s">
        <v>1633</v>
      </c>
      <c r="AT201" t="s">
        <v>1634</v>
      </c>
      <c r="AU201" t="s">
        <v>2305</v>
      </c>
      <c r="AV201" t="s">
        <v>2306</v>
      </c>
      <c r="AW201" t="s">
        <v>2307</v>
      </c>
      <c r="AX201" t="s">
        <v>1638</v>
      </c>
      <c r="AY201" t="s">
        <v>2308</v>
      </c>
      <c r="AZ201" t="s">
        <v>1639</v>
      </c>
      <c r="BA201" t="s">
        <v>1640</v>
      </c>
      <c r="BB201" t="s">
        <v>1641</v>
      </c>
      <c r="BC201" t="s">
        <v>2309</v>
      </c>
      <c r="BD201" t="s">
        <v>1642</v>
      </c>
      <c r="BE201" t="s">
        <v>1643</v>
      </c>
      <c r="BF201" t="s">
        <v>1644</v>
      </c>
      <c r="BG201" t="s">
        <v>1645</v>
      </c>
      <c r="BH201" t="s">
        <v>1646</v>
      </c>
      <c r="BI201" t="s">
        <v>1647</v>
      </c>
      <c r="BJ201" t="s">
        <v>1648</v>
      </c>
      <c r="BK201" t="s">
        <v>830</v>
      </c>
      <c r="BL201" t="s">
        <v>1650</v>
      </c>
      <c r="BM201" t="s">
        <v>2310</v>
      </c>
      <c r="BN201" t="s">
        <v>1652</v>
      </c>
      <c r="BO201" t="s">
        <v>1653</v>
      </c>
      <c r="BP201" t="s">
        <v>1654</v>
      </c>
      <c r="BQ201" t="s">
        <v>2311</v>
      </c>
      <c r="BR201" t="s">
        <v>1655</v>
      </c>
      <c r="BS201" t="s">
        <v>1656</v>
      </c>
      <c r="BT201" t="s">
        <v>1657</v>
      </c>
      <c r="BU201" t="s">
        <v>1658</v>
      </c>
      <c r="BV201" t="s">
        <v>1659</v>
      </c>
      <c r="BW201" t="s">
        <v>1660</v>
      </c>
      <c r="BX201" t="s">
        <v>1661</v>
      </c>
      <c r="BY201" t="s">
        <v>1093</v>
      </c>
      <c r="BZ201" t="s">
        <v>1662</v>
      </c>
      <c r="CA201" t="s">
        <v>1663</v>
      </c>
      <c r="CB201" t="s">
        <v>2312</v>
      </c>
      <c r="CC201" t="s">
        <v>1664</v>
      </c>
      <c r="CD201" t="s">
        <v>1665</v>
      </c>
      <c r="CE201" t="s">
        <v>1666</v>
      </c>
      <c r="CF201" t="s">
        <v>1667</v>
      </c>
      <c r="CG201" t="s">
        <v>2313</v>
      </c>
      <c r="CH201" t="s">
        <v>1669</v>
      </c>
      <c r="CI201" t="s">
        <v>2314</v>
      </c>
      <c r="CJ201" t="s">
        <v>1090</v>
      </c>
      <c r="CK201" t="s">
        <v>1670</v>
      </c>
      <c r="CL201" t="s">
        <v>1671</v>
      </c>
      <c r="CM201" t="s">
        <v>1672</v>
      </c>
      <c r="CN201" t="s">
        <v>1673</v>
      </c>
      <c r="CO201" t="s">
        <v>1674</v>
      </c>
      <c r="CP201" t="s">
        <v>1675</v>
      </c>
      <c r="CQ201" t="s">
        <v>1555</v>
      </c>
      <c r="CR201" t="s">
        <v>1677</v>
      </c>
      <c r="CS201" t="s">
        <v>1678</v>
      </c>
      <c r="CT201" t="s">
        <v>1679</v>
      </c>
      <c r="CU201" t="s">
        <v>1680</v>
      </c>
      <c r="CV201" t="s">
        <v>1681</v>
      </c>
      <c r="CW201" t="s">
        <v>1682</v>
      </c>
      <c r="CX201" t="s">
        <v>1683</v>
      </c>
      <c r="CY201" t="s">
        <v>1684</v>
      </c>
    </row>
    <row r="202" spans="1:103" x14ac:dyDescent="0.3">
      <c r="A202" s="151">
        <v>949</v>
      </c>
      <c r="B202" t="s">
        <v>982</v>
      </c>
      <c r="D202" t="s">
        <v>381</v>
      </c>
      <c r="E202" t="s">
        <v>381</v>
      </c>
      <c r="F202" t="s">
        <v>381</v>
      </c>
      <c r="G202" t="s">
        <v>398</v>
      </c>
      <c r="H202" t="s">
        <v>381</v>
      </c>
      <c r="I202" t="s">
        <v>381</v>
      </c>
      <c r="J202" t="s">
        <v>381</v>
      </c>
      <c r="K202" t="s">
        <v>381</v>
      </c>
      <c r="L202" t="s">
        <v>381</v>
      </c>
      <c r="M202" t="s">
        <v>381</v>
      </c>
      <c r="N202" t="s">
        <v>381</v>
      </c>
      <c r="O202" t="s">
        <v>381</v>
      </c>
      <c r="P202" t="s">
        <v>381</v>
      </c>
      <c r="Q202" t="s">
        <v>381</v>
      </c>
      <c r="R202" t="s">
        <v>381</v>
      </c>
      <c r="S202" t="s">
        <v>381</v>
      </c>
      <c r="T202" t="s">
        <v>381</v>
      </c>
      <c r="U202" t="s">
        <v>398</v>
      </c>
      <c r="V202" t="s">
        <v>381</v>
      </c>
      <c r="W202" t="s">
        <v>381</v>
      </c>
      <c r="X202" t="s">
        <v>381</v>
      </c>
      <c r="Y202" t="s">
        <v>381</v>
      </c>
      <c r="Z202" t="s">
        <v>381</v>
      </c>
      <c r="AA202" t="s">
        <v>381</v>
      </c>
      <c r="AB202" t="s">
        <v>381</v>
      </c>
      <c r="AC202" t="s">
        <v>381</v>
      </c>
      <c r="AD202" t="s">
        <v>381</v>
      </c>
      <c r="AE202" t="s">
        <v>381</v>
      </c>
      <c r="AF202" t="s">
        <v>381</v>
      </c>
      <c r="AG202" t="s">
        <v>381</v>
      </c>
      <c r="AH202" t="s">
        <v>381</v>
      </c>
      <c r="AI202" t="s">
        <v>381</v>
      </c>
      <c r="AJ202" t="s">
        <v>381</v>
      </c>
      <c r="AK202" t="s">
        <v>381</v>
      </c>
      <c r="AL202" t="s">
        <v>381</v>
      </c>
      <c r="AM202" t="s">
        <v>381</v>
      </c>
      <c r="AN202" t="s">
        <v>381</v>
      </c>
      <c r="AO202" t="s">
        <v>381</v>
      </c>
      <c r="AP202" t="s">
        <v>381</v>
      </c>
      <c r="AQ202" t="s">
        <v>381</v>
      </c>
      <c r="AR202" t="s">
        <v>381</v>
      </c>
      <c r="AS202" t="s">
        <v>381</v>
      </c>
      <c r="AT202" t="s">
        <v>381</v>
      </c>
      <c r="AU202" t="s">
        <v>381</v>
      </c>
      <c r="AV202" t="s">
        <v>381</v>
      </c>
      <c r="AW202" t="s">
        <v>381</v>
      </c>
      <c r="AX202" t="s">
        <v>381</v>
      </c>
      <c r="AY202" t="s">
        <v>381</v>
      </c>
      <c r="AZ202" t="s">
        <v>1347</v>
      </c>
      <c r="BA202" t="s">
        <v>381</v>
      </c>
      <c r="BB202" t="s">
        <v>381</v>
      </c>
      <c r="BC202" t="s">
        <v>398</v>
      </c>
      <c r="BD202" t="s">
        <v>381</v>
      </c>
      <c r="BE202" t="s">
        <v>381</v>
      </c>
      <c r="BF202" t="s">
        <v>381</v>
      </c>
      <c r="BG202" t="s">
        <v>381</v>
      </c>
      <c r="BH202" t="s">
        <v>398</v>
      </c>
      <c r="BI202" t="s">
        <v>381</v>
      </c>
      <c r="BJ202" t="s">
        <v>381</v>
      </c>
      <c r="BK202" t="s">
        <v>398</v>
      </c>
      <c r="BL202" t="s">
        <v>381</v>
      </c>
      <c r="BM202" t="s">
        <v>381</v>
      </c>
      <c r="BN202" t="s">
        <v>381</v>
      </c>
      <c r="BO202" t="s">
        <v>381</v>
      </c>
      <c r="BP202" t="s">
        <v>1347</v>
      </c>
      <c r="BQ202" t="s">
        <v>381</v>
      </c>
      <c r="BR202" t="s">
        <v>381</v>
      </c>
      <c r="BS202" t="s">
        <v>381</v>
      </c>
      <c r="BT202" t="s">
        <v>381</v>
      </c>
      <c r="BU202" t="s">
        <v>381</v>
      </c>
      <c r="BV202" t="s">
        <v>381</v>
      </c>
      <c r="BW202" t="s">
        <v>381</v>
      </c>
      <c r="BX202" t="s">
        <v>381</v>
      </c>
      <c r="BY202" t="s">
        <v>381</v>
      </c>
      <c r="BZ202" t="s">
        <v>381</v>
      </c>
      <c r="CA202" t="s">
        <v>381</v>
      </c>
      <c r="CB202" t="s">
        <v>381</v>
      </c>
      <c r="CC202" t="s">
        <v>381</v>
      </c>
      <c r="CD202" t="s">
        <v>381</v>
      </c>
      <c r="CE202" t="s">
        <v>381</v>
      </c>
      <c r="CF202" t="s">
        <v>381</v>
      </c>
      <c r="CG202" t="s">
        <v>381</v>
      </c>
      <c r="CH202" t="s">
        <v>381</v>
      </c>
      <c r="CI202" t="s">
        <v>1346</v>
      </c>
      <c r="CJ202" t="s">
        <v>381</v>
      </c>
      <c r="CK202" t="s">
        <v>381</v>
      </c>
      <c r="CL202" t="s">
        <v>398</v>
      </c>
      <c r="CM202" t="s">
        <v>381</v>
      </c>
      <c r="CN202" t="s">
        <v>381</v>
      </c>
      <c r="CO202" t="s">
        <v>381</v>
      </c>
      <c r="CP202" t="s">
        <v>381</v>
      </c>
      <c r="CQ202" t="s">
        <v>381</v>
      </c>
      <c r="CR202" t="s">
        <v>381</v>
      </c>
      <c r="CS202" t="s">
        <v>381</v>
      </c>
      <c r="CT202" t="s">
        <v>381</v>
      </c>
      <c r="CU202" t="s">
        <v>381</v>
      </c>
      <c r="CV202" t="s">
        <v>381</v>
      </c>
      <c r="CW202" t="s">
        <v>381</v>
      </c>
      <c r="CX202" t="s">
        <v>381</v>
      </c>
      <c r="CY202" t="s">
        <v>381</v>
      </c>
    </row>
    <row r="203" spans="1:103" x14ac:dyDescent="0.3">
      <c r="A203" s="151">
        <v>950</v>
      </c>
      <c r="B203" t="s">
        <v>983</v>
      </c>
      <c r="D203" t="s">
        <v>46</v>
      </c>
      <c r="E203" t="s">
        <v>46</v>
      </c>
      <c r="F203" t="s">
        <v>46</v>
      </c>
      <c r="G203" t="s">
        <v>46</v>
      </c>
      <c r="H203" t="s">
        <v>46</v>
      </c>
      <c r="I203" t="s">
        <v>46</v>
      </c>
      <c r="J203" t="s">
        <v>46</v>
      </c>
      <c r="K203" t="s">
        <v>46</v>
      </c>
      <c r="L203" t="s">
        <v>46</v>
      </c>
      <c r="M203" t="s">
        <v>46</v>
      </c>
      <c r="N203" t="s">
        <v>46</v>
      </c>
      <c r="O203" t="s">
        <v>46</v>
      </c>
      <c r="P203" t="s">
        <v>46</v>
      </c>
      <c r="Q203" t="s">
        <v>46</v>
      </c>
      <c r="R203" t="s">
        <v>46</v>
      </c>
      <c r="S203" t="s">
        <v>46</v>
      </c>
      <c r="T203" t="s">
        <v>46</v>
      </c>
      <c r="U203" t="s">
        <v>46</v>
      </c>
      <c r="V203" t="s">
        <v>46</v>
      </c>
      <c r="W203" t="s">
        <v>46</v>
      </c>
      <c r="X203" t="s">
        <v>46</v>
      </c>
      <c r="Y203" t="s">
        <v>46</v>
      </c>
      <c r="Z203" t="s">
        <v>46</v>
      </c>
      <c r="AA203" t="s">
        <v>46</v>
      </c>
      <c r="AB203" t="s">
        <v>46</v>
      </c>
      <c r="AC203" t="s">
        <v>46</v>
      </c>
      <c r="AD203" t="s">
        <v>46</v>
      </c>
      <c r="AE203" t="s">
        <v>46</v>
      </c>
      <c r="AF203" t="s">
        <v>46</v>
      </c>
      <c r="AG203" t="s">
        <v>46</v>
      </c>
      <c r="AH203" t="s">
        <v>46</v>
      </c>
      <c r="AI203" t="s">
        <v>46</v>
      </c>
      <c r="AJ203" t="s">
        <v>46</v>
      </c>
      <c r="AK203" t="s">
        <v>46</v>
      </c>
      <c r="AL203" t="s">
        <v>46</v>
      </c>
      <c r="AM203" t="s">
        <v>46</v>
      </c>
      <c r="AN203" t="s">
        <v>46</v>
      </c>
      <c r="AO203" t="s">
        <v>46</v>
      </c>
      <c r="AP203" t="s">
        <v>46</v>
      </c>
      <c r="AQ203" t="s">
        <v>46</v>
      </c>
      <c r="AR203" t="s">
        <v>46</v>
      </c>
      <c r="AS203" t="s">
        <v>46</v>
      </c>
      <c r="AT203" t="s">
        <v>46</v>
      </c>
      <c r="AU203" t="s">
        <v>46</v>
      </c>
      <c r="AV203" t="s">
        <v>46</v>
      </c>
      <c r="AW203" t="s">
        <v>1348</v>
      </c>
      <c r="AX203" t="s">
        <v>46</v>
      </c>
      <c r="AY203" t="s">
        <v>46</v>
      </c>
      <c r="AZ203" t="s">
        <v>46</v>
      </c>
      <c r="BA203" t="s">
        <v>46</v>
      </c>
      <c r="BB203" t="s">
        <v>46</v>
      </c>
      <c r="BC203" t="s">
        <v>46</v>
      </c>
      <c r="BD203" t="s">
        <v>46</v>
      </c>
      <c r="BE203" t="s">
        <v>46</v>
      </c>
      <c r="BF203" t="s">
        <v>46</v>
      </c>
      <c r="BG203" t="s">
        <v>46</v>
      </c>
      <c r="BH203" t="s">
        <v>47</v>
      </c>
      <c r="BI203" t="s">
        <v>46</v>
      </c>
      <c r="BJ203" t="s">
        <v>46</v>
      </c>
      <c r="BK203" t="s">
        <v>46</v>
      </c>
      <c r="BL203" t="s">
        <v>46</v>
      </c>
      <c r="BM203" t="s">
        <v>46</v>
      </c>
      <c r="BN203" t="s">
        <v>46</v>
      </c>
      <c r="BO203" t="s">
        <v>46</v>
      </c>
      <c r="BP203" t="s">
        <v>46</v>
      </c>
      <c r="BQ203" t="s">
        <v>46</v>
      </c>
      <c r="BR203" t="s">
        <v>46</v>
      </c>
      <c r="BS203" t="s">
        <v>46</v>
      </c>
      <c r="BT203" t="s">
        <v>46</v>
      </c>
      <c r="BU203" t="s">
        <v>46</v>
      </c>
      <c r="BV203" t="s">
        <v>46</v>
      </c>
      <c r="BW203" t="s">
        <v>46</v>
      </c>
      <c r="BX203" t="s">
        <v>46</v>
      </c>
      <c r="BY203" t="s">
        <v>46</v>
      </c>
      <c r="BZ203" t="s">
        <v>46</v>
      </c>
      <c r="CA203" t="s">
        <v>46</v>
      </c>
      <c r="CB203" t="s">
        <v>46</v>
      </c>
      <c r="CC203" t="s">
        <v>46</v>
      </c>
      <c r="CD203" t="s">
        <v>46</v>
      </c>
      <c r="CE203" t="s">
        <v>46</v>
      </c>
      <c r="CF203" t="s">
        <v>46</v>
      </c>
      <c r="CG203" t="s">
        <v>46</v>
      </c>
      <c r="CH203" t="s">
        <v>46</v>
      </c>
      <c r="CI203" t="s">
        <v>46</v>
      </c>
      <c r="CJ203" t="s">
        <v>46</v>
      </c>
      <c r="CK203" t="s">
        <v>46</v>
      </c>
      <c r="CL203" t="s">
        <v>46</v>
      </c>
      <c r="CM203" t="s">
        <v>46</v>
      </c>
      <c r="CN203" t="s">
        <v>46</v>
      </c>
      <c r="CO203" t="s">
        <v>46</v>
      </c>
      <c r="CP203" t="s">
        <v>46</v>
      </c>
      <c r="CQ203" t="s">
        <v>46</v>
      </c>
      <c r="CR203" t="s">
        <v>46</v>
      </c>
      <c r="CS203" t="s">
        <v>46</v>
      </c>
      <c r="CT203" t="s">
        <v>46</v>
      </c>
      <c r="CU203" t="s">
        <v>46</v>
      </c>
      <c r="CV203" t="s">
        <v>46</v>
      </c>
      <c r="CW203" t="s">
        <v>46</v>
      </c>
      <c r="CX203" t="s">
        <v>46</v>
      </c>
      <c r="CY203" t="s">
        <v>46</v>
      </c>
    </row>
    <row r="204" spans="1:103" x14ac:dyDescent="0.3">
      <c r="A204" s="151">
        <v>951</v>
      </c>
      <c r="B204" t="s">
        <v>984</v>
      </c>
      <c r="D204">
        <v>2</v>
      </c>
      <c r="E204">
        <v>2</v>
      </c>
      <c r="F204">
        <v>2</v>
      </c>
      <c r="G204">
        <v>1</v>
      </c>
      <c r="H204">
        <v>2</v>
      </c>
      <c r="I204">
        <v>2</v>
      </c>
      <c r="J204">
        <v>2</v>
      </c>
      <c r="K204">
        <v>2</v>
      </c>
      <c r="L204">
        <v>2</v>
      </c>
      <c r="M204">
        <v>2</v>
      </c>
      <c r="N204">
        <v>2</v>
      </c>
      <c r="O204">
        <v>2</v>
      </c>
      <c r="P204">
        <v>2</v>
      </c>
      <c r="Q204">
        <v>2</v>
      </c>
      <c r="R204">
        <v>2</v>
      </c>
      <c r="S204">
        <v>2</v>
      </c>
      <c r="T204">
        <v>1</v>
      </c>
      <c r="U204">
        <v>2</v>
      </c>
      <c r="V204">
        <v>2</v>
      </c>
      <c r="W204">
        <v>2</v>
      </c>
      <c r="X204">
        <v>2</v>
      </c>
      <c r="Y204">
        <v>2</v>
      </c>
      <c r="Z204">
        <v>2</v>
      </c>
      <c r="AA204">
        <v>2</v>
      </c>
      <c r="AB204">
        <v>2</v>
      </c>
      <c r="AC204">
        <v>2</v>
      </c>
      <c r="AD204">
        <v>2</v>
      </c>
      <c r="AE204">
        <v>2</v>
      </c>
      <c r="AF204">
        <v>2</v>
      </c>
      <c r="AG204">
        <v>2</v>
      </c>
      <c r="AH204">
        <v>2</v>
      </c>
      <c r="AI204">
        <v>2</v>
      </c>
      <c r="AJ204">
        <v>2</v>
      </c>
      <c r="AK204">
        <v>2</v>
      </c>
      <c r="AL204">
        <v>2</v>
      </c>
      <c r="AM204">
        <v>2</v>
      </c>
      <c r="AN204">
        <v>2</v>
      </c>
      <c r="AO204">
        <v>2</v>
      </c>
      <c r="AP204">
        <v>2</v>
      </c>
      <c r="AQ204">
        <v>2</v>
      </c>
      <c r="AR204">
        <v>2</v>
      </c>
      <c r="AS204">
        <v>2</v>
      </c>
      <c r="AT204">
        <v>2</v>
      </c>
      <c r="AU204">
        <v>2</v>
      </c>
      <c r="AV204">
        <v>2</v>
      </c>
      <c r="AW204">
        <v>2</v>
      </c>
      <c r="AX204">
        <v>2</v>
      </c>
      <c r="AY204">
        <v>2</v>
      </c>
      <c r="AZ204">
        <v>2</v>
      </c>
      <c r="BA204">
        <v>2</v>
      </c>
      <c r="BB204">
        <v>2</v>
      </c>
      <c r="BC204">
        <v>2</v>
      </c>
      <c r="BD204">
        <v>2</v>
      </c>
      <c r="BE204">
        <v>2</v>
      </c>
      <c r="BF204">
        <v>2</v>
      </c>
      <c r="BG204">
        <v>2</v>
      </c>
      <c r="BH204">
        <v>2</v>
      </c>
      <c r="BI204">
        <v>2</v>
      </c>
      <c r="BJ204">
        <v>2</v>
      </c>
      <c r="BK204">
        <v>2</v>
      </c>
      <c r="BL204">
        <v>2</v>
      </c>
      <c r="BM204">
        <v>2</v>
      </c>
      <c r="BN204">
        <v>2</v>
      </c>
      <c r="BO204">
        <v>2</v>
      </c>
      <c r="BP204">
        <v>2</v>
      </c>
      <c r="BQ204">
        <v>2</v>
      </c>
      <c r="BR204">
        <v>2</v>
      </c>
      <c r="BS204">
        <v>2</v>
      </c>
      <c r="BT204">
        <v>2</v>
      </c>
      <c r="BU204">
        <v>2</v>
      </c>
      <c r="BV204">
        <v>2</v>
      </c>
      <c r="BW204">
        <v>2</v>
      </c>
      <c r="BX204">
        <v>2</v>
      </c>
      <c r="BY204">
        <v>2</v>
      </c>
      <c r="BZ204">
        <v>2</v>
      </c>
      <c r="CA204">
        <v>2</v>
      </c>
      <c r="CB204">
        <v>2</v>
      </c>
      <c r="CC204">
        <v>2</v>
      </c>
      <c r="CD204">
        <v>2</v>
      </c>
      <c r="CE204">
        <v>2</v>
      </c>
      <c r="CF204">
        <v>2</v>
      </c>
      <c r="CG204">
        <v>2</v>
      </c>
      <c r="CH204">
        <v>2</v>
      </c>
      <c r="CI204">
        <v>2</v>
      </c>
      <c r="CJ204">
        <v>2</v>
      </c>
      <c r="CK204">
        <v>2</v>
      </c>
      <c r="CL204">
        <v>2</v>
      </c>
      <c r="CM204">
        <v>2</v>
      </c>
      <c r="CN204">
        <v>2</v>
      </c>
      <c r="CO204">
        <v>2</v>
      </c>
      <c r="CP204">
        <v>2</v>
      </c>
      <c r="CQ204">
        <v>2</v>
      </c>
      <c r="CR204">
        <v>2</v>
      </c>
      <c r="CS204">
        <v>2</v>
      </c>
      <c r="CT204">
        <v>2</v>
      </c>
      <c r="CU204">
        <v>2</v>
      </c>
      <c r="CV204">
        <v>2</v>
      </c>
      <c r="CW204">
        <v>2</v>
      </c>
      <c r="CX204">
        <v>2</v>
      </c>
      <c r="CY204">
        <v>2</v>
      </c>
    </row>
    <row r="205" spans="1:103" x14ac:dyDescent="0.3">
      <c r="A205" s="151">
        <v>952</v>
      </c>
      <c r="B205" t="s">
        <v>985</v>
      </c>
      <c r="D205" t="s">
        <v>1685</v>
      </c>
      <c r="E205" t="s">
        <v>1686</v>
      </c>
      <c r="H205" t="s">
        <v>1687</v>
      </c>
      <c r="I205" t="s">
        <v>988</v>
      </c>
      <c r="J205" t="s">
        <v>1688</v>
      </c>
      <c r="K205" t="s">
        <v>1689</v>
      </c>
      <c r="L205" t="s">
        <v>1690</v>
      </c>
      <c r="M205" t="s">
        <v>1691</v>
      </c>
      <c r="N205" t="s">
        <v>1692</v>
      </c>
      <c r="O205" t="s">
        <v>1693</v>
      </c>
      <c r="P205" t="s">
        <v>2315</v>
      </c>
      <c r="Q205" t="s">
        <v>1694</v>
      </c>
      <c r="R205" t="s">
        <v>1695</v>
      </c>
      <c r="S205" t="s">
        <v>988</v>
      </c>
      <c r="T205" t="s">
        <v>2316</v>
      </c>
      <c r="V205" t="s">
        <v>2317</v>
      </c>
      <c r="W205" t="s">
        <v>1099</v>
      </c>
      <c r="X205" t="s">
        <v>1699</v>
      </c>
      <c r="Y205" t="s">
        <v>1700</v>
      </c>
      <c r="Z205" t="s">
        <v>1351</v>
      </c>
      <c r="AA205" t="s">
        <v>2318</v>
      </c>
      <c r="AB205" t="s">
        <v>1702</v>
      </c>
      <c r="AC205" t="s">
        <v>2319</v>
      </c>
      <c r="AD205" t="s">
        <v>1704</v>
      </c>
      <c r="AE205" t="s">
        <v>2320</v>
      </c>
      <c r="AF205" t="s">
        <v>1706</v>
      </c>
      <c r="AG205" t="s">
        <v>1707</v>
      </c>
      <c r="AH205" t="s">
        <v>2321</v>
      </c>
      <c r="AI205" t="s">
        <v>1097</v>
      </c>
      <c r="AJ205" t="s">
        <v>1709</v>
      </c>
      <c r="AK205" t="s">
        <v>2322</v>
      </c>
      <c r="AL205" t="s">
        <v>1102</v>
      </c>
      <c r="AM205" t="s">
        <v>1710</v>
      </c>
      <c r="AN205" t="s">
        <v>1097</v>
      </c>
      <c r="AO205" t="s">
        <v>1351</v>
      </c>
      <c r="AP205" t="s">
        <v>2323</v>
      </c>
      <c r="AQ205" t="s">
        <v>2324</v>
      </c>
      <c r="AR205" t="s">
        <v>2321</v>
      </c>
      <c r="AS205" t="s">
        <v>2325</v>
      </c>
      <c r="AT205" t="s">
        <v>1098</v>
      </c>
      <c r="AU205" t="s">
        <v>988</v>
      </c>
      <c r="AV205" t="s">
        <v>1713</v>
      </c>
      <c r="AX205" t="s">
        <v>1714</v>
      </c>
      <c r="AY205" t="s">
        <v>2326</v>
      </c>
      <c r="AZ205" t="s">
        <v>1715</v>
      </c>
      <c r="BA205" t="s">
        <v>2327</v>
      </c>
      <c r="BB205" t="s">
        <v>1716</v>
      </c>
      <c r="BC205" t="s">
        <v>2328</v>
      </c>
      <c r="BD205" t="s">
        <v>2329</v>
      </c>
      <c r="BE205" t="s">
        <v>1718</v>
      </c>
      <c r="BF205" t="s">
        <v>1719</v>
      </c>
      <c r="BG205" t="s">
        <v>1689</v>
      </c>
      <c r="BH205" t="s">
        <v>988</v>
      </c>
      <c r="BI205" t="s">
        <v>1720</v>
      </c>
      <c r="BJ205" t="s">
        <v>1717</v>
      </c>
      <c r="BK205" t="s">
        <v>988</v>
      </c>
      <c r="BL205" t="s">
        <v>988</v>
      </c>
      <c r="BM205" t="s">
        <v>2330</v>
      </c>
      <c r="BN205" t="s">
        <v>1098</v>
      </c>
      <c r="BO205" t="s">
        <v>2331</v>
      </c>
      <c r="BP205" t="s">
        <v>1101</v>
      </c>
      <c r="BQ205" t="s">
        <v>1095</v>
      </c>
      <c r="BR205" t="s">
        <v>2332</v>
      </c>
      <c r="BS205" t="s">
        <v>1349</v>
      </c>
      <c r="BT205" t="s">
        <v>1723</v>
      </c>
      <c r="BU205" t="s">
        <v>1724</v>
      </c>
      <c r="BV205" t="s">
        <v>1725</v>
      </c>
      <c r="BW205" t="s">
        <v>1726</v>
      </c>
      <c r="BX205" t="s">
        <v>2333</v>
      </c>
      <c r="BY205" t="s">
        <v>1728</v>
      </c>
      <c r="BZ205" t="s">
        <v>988</v>
      </c>
      <c r="CA205" t="s">
        <v>1730</v>
      </c>
      <c r="CB205" t="s">
        <v>1105</v>
      </c>
      <c r="CC205" t="s">
        <v>1731</v>
      </c>
      <c r="CD205" t="s">
        <v>1732</v>
      </c>
      <c r="CE205" t="s">
        <v>1733</v>
      </c>
      <c r="CF205" t="s">
        <v>988</v>
      </c>
      <c r="CG205" t="s">
        <v>1104</v>
      </c>
      <c r="CH205" t="s">
        <v>1726</v>
      </c>
      <c r="CI205" t="s">
        <v>1734</v>
      </c>
      <c r="CJ205" t="s">
        <v>1735</v>
      </c>
      <c r="CK205" t="s">
        <v>988</v>
      </c>
      <c r="CL205" t="s">
        <v>2334</v>
      </c>
      <c r="CM205" t="s">
        <v>1737</v>
      </c>
      <c r="CN205" t="s">
        <v>1738</v>
      </c>
      <c r="CO205" t="s">
        <v>988</v>
      </c>
      <c r="CP205" t="s">
        <v>1740</v>
      </c>
      <c r="CQ205" t="s">
        <v>1097</v>
      </c>
      <c r="CR205" t="s">
        <v>1741</v>
      </c>
      <c r="CS205" t="s">
        <v>1742</v>
      </c>
      <c r="CT205" t="s">
        <v>1097</v>
      </c>
      <c r="CU205" t="s">
        <v>1688</v>
      </c>
      <c r="CV205" t="s">
        <v>1743</v>
      </c>
      <c r="CW205" t="s">
        <v>1744</v>
      </c>
      <c r="CX205" t="s">
        <v>1745</v>
      </c>
      <c r="CY205" t="s">
        <v>988</v>
      </c>
    </row>
    <row r="206" spans="1:103" x14ac:dyDescent="0.3">
      <c r="A206" s="151">
        <v>953</v>
      </c>
      <c r="B206" t="s">
        <v>989</v>
      </c>
      <c r="D206">
        <v>2</v>
      </c>
      <c r="E206">
        <v>2</v>
      </c>
      <c r="F206">
        <v>2</v>
      </c>
      <c r="G206">
        <v>2</v>
      </c>
      <c r="H206">
        <v>2</v>
      </c>
      <c r="I206">
        <v>2</v>
      </c>
      <c r="J206">
        <v>2</v>
      </c>
      <c r="K206">
        <v>2</v>
      </c>
      <c r="L206">
        <v>2</v>
      </c>
      <c r="M206">
        <v>2</v>
      </c>
      <c r="N206">
        <v>2</v>
      </c>
      <c r="O206">
        <v>2</v>
      </c>
      <c r="P206">
        <v>2</v>
      </c>
      <c r="Q206">
        <v>2</v>
      </c>
      <c r="R206">
        <v>2</v>
      </c>
      <c r="S206">
        <v>2</v>
      </c>
      <c r="T206">
        <v>2</v>
      </c>
      <c r="U206">
        <v>2</v>
      </c>
      <c r="V206">
        <v>2</v>
      </c>
      <c r="W206">
        <v>2</v>
      </c>
      <c r="X206">
        <v>2</v>
      </c>
      <c r="Y206">
        <v>2</v>
      </c>
      <c r="Z206">
        <v>2</v>
      </c>
      <c r="AA206">
        <v>2</v>
      </c>
      <c r="AB206">
        <v>2</v>
      </c>
      <c r="AC206">
        <v>2</v>
      </c>
      <c r="AD206">
        <v>2</v>
      </c>
      <c r="AE206">
        <v>2</v>
      </c>
      <c r="AF206">
        <v>2</v>
      </c>
      <c r="AG206">
        <v>2</v>
      </c>
      <c r="AH206">
        <v>2</v>
      </c>
      <c r="AI206">
        <v>2</v>
      </c>
      <c r="AJ206">
        <v>2</v>
      </c>
      <c r="AK206">
        <v>2</v>
      </c>
      <c r="AL206">
        <v>2</v>
      </c>
      <c r="AM206">
        <v>2</v>
      </c>
      <c r="AN206">
        <v>2</v>
      </c>
      <c r="AO206">
        <v>2</v>
      </c>
      <c r="AP206">
        <v>2</v>
      </c>
      <c r="AQ206">
        <v>2</v>
      </c>
      <c r="AR206">
        <v>2</v>
      </c>
      <c r="AS206">
        <v>2</v>
      </c>
      <c r="AT206">
        <v>2</v>
      </c>
      <c r="AU206">
        <v>2</v>
      </c>
      <c r="AV206">
        <v>2</v>
      </c>
      <c r="AW206">
        <v>2</v>
      </c>
      <c r="AX206">
        <v>2</v>
      </c>
      <c r="AY206">
        <v>2</v>
      </c>
      <c r="AZ206">
        <v>2</v>
      </c>
      <c r="BA206">
        <v>2</v>
      </c>
      <c r="BB206">
        <v>2</v>
      </c>
      <c r="BC206">
        <v>2</v>
      </c>
      <c r="BD206">
        <v>2</v>
      </c>
      <c r="BE206">
        <v>2</v>
      </c>
      <c r="BF206">
        <v>2</v>
      </c>
      <c r="BG206">
        <v>2</v>
      </c>
      <c r="BH206">
        <v>2</v>
      </c>
      <c r="BI206">
        <v>2</v>
      </c>
      <c r="BJ206">
        <v>2</v>
      </c>
      <c r="BK206">
        <v>2</v>
      </c>
      <c r="BL206">
        <v>2</v>
      </c>
      <c r="BM206">
        <v>2</v>
      </c>
      <c r="BN206">
        <v>2</v>
      </c>
      <c r="BO206">
        <v>2</v>
      </c>
      <c r="BP206">
        <v>2</v>
      </c>
      <c r="BQ206">
        <v>2</v>
      </c>
      <c r="BR206">
        <v>2</v>
      </c>
      <c r="BS206">
        <v>2</v>
      </c>
      <c r="BT206">
        <v>2</v>
      </c>
      <c r="BU206">
        <v>2</v>
      </c>
      <c r="BV206">
        <v>2</v>
      </c>
      <c r="BW206">
        <v>2</v>
      </c>
      <c r="BX206">
        <v>2</v>
      </c>
      <c r="BY206">
        <v>2</v>
      </c>
      <c r="BZ206">
        <v>2</v>
      </c>
      <c r="CA206">
        <v>2</v>
      </c>
      <c r="CB206">
        <v>2</v>
      </c>
      <c r="CC206">
        <v>2</v>
      </c>
      <c r="CD206">
        <v>2</v>
      </c>
      <c r="CE206">
        <v>2</v>
      </c>
      <c r="CF206">
        <v>2</v>
      </c>
      <c r="CG206">
        <v>2</v>
      </c>
      <c r="CH206">
        <v>2</v>
      </c>
      <c r="CI206">
        <v>2</v>
      </c>
      <c r="CJ206">
        <v>2</v>
      </c>
      <c r="CK206">
        <v>2</v>
      </c>
      <c r="CL206">
        <v>2</v>
      </c>
      <c r="CM206">
        <v>2</v>
      </c>
      <c r="CN206">
        <v>2</v>
      </c>
      <c r="CO206">
        <v>2</v>
      </c>
      <c r="CP206">
        <v>2</v>
      </c>
      <c r="CQ206">
        <v>2</v>
      </c>
      <c r="CR206">
        <v>2</v>
      </c>
      <c r="CS206">
        <v>2</v>
      </c>
      <c r="CT206">
        <v>2</v>
      </c>
      <c r="CU206">
        <v>2</v>
      </c>
      <c r="CV206">
        <v>2</v>
      </c>
      <c r="CW206">
        <v>2</v>
      </c>
      <c r="CX206">
        <v>2</v>
      </c>
      <c r="CY206">
        <v>2</v>
      </c>
    </row>
    <row r="207" spans="1:103" x14ac:dyDescent="0.3">
      <c r="A207" s="151">
        <v>954</v>
      </c>
      <c r="B207" t="s">
        <v>379</v>
      </c>
      <c r="D207" t="s">
        <v>46</v>
      </c>
      <c r="E207" t="s">
        <v>46</v>
      </c>
      <c r="F207" t="s">
        <v>46</v>
      </c>
      <c r="G207" t="s">
        <v>46</v>
      </c>
      <c r="H207" t="s">
        <v>46</v>
      </c>
      <c r="I207" t="s">
        <v>46</v>
      </c>
      <c r="J207" t="s">
        <v>46</v>
      </c>
      <c r="K207" t="s">
        <v>46</v>
      </c>
      <c r="L207" t="s">
        <v>46</v>
      </c>
      <c r="M207" t="s">
        <v>46</v>
      </c>
      <c r="N207" t="s">
        <v>46</v>
      </c>
      <c r="O207" t="s">
        <v>46</v>
      </c>
      <c r="P207" t="s">
        <v>46</v>
      </c>
      <c r="Q207" t="s">
        <v>46</v>
      </c>
      <c r="R207" t="s">
        <v>46</v>
      </c>
      <c r="S207" t="s">
        <v>46</v>
      </c>
      <c r="T207" t="s">
        <v>1094</v>
      </c>
      <c r="U207" t="s">
        <v>46</v>
      </c>
      <c r="V207" t="s">
        <v>46</v>
      </c>
      <c r="W207" t="s">
        <v>46</v>
      </c>
      <c r="X207" t="s">
        <v>46</v>
      </c>
      <c r="Y207" t="s">
        <v>46</v>
      </c>
      <c r="Z207" t="s">
        <v>46</v>
      </c>
      <c r="AA207" t="s">
        <v>46</v>
      </c>
      <c r="AB207" t="s">
        <v>46</v>
      </c>
      <c r="AC207" t="s">
        <v>46</v>
      </c>
      <c r="AD207" t="s">
        <v>46</v>
      </c>
      <c r="AE207" t="s">
        <v>46</v>
      </c>
      <c r="AF207" t="s">
        <v>46</v>
      </c>
      <c r="AG207" t="s">
        <v>46</v>
      </c>
      <c r="AH207" t="s">
        <v>46</v>
      </c>
      <c r="AI207" t="s">
        <v>46</v>
      </c>
      <c r="AJ207" t="s">
        <v>46</v>
      </c>
      <c r="AK207" t="s">
        <v>46</v>
      </c>
      <c r="AL207" t="s">
        <v>46</v>
      </c>
      <c r="AM207" t="s">
        <v>46</v>
      </c>
      <c r="AN207" t="s">
        <v>46</v>
      </c>
      <c r="AO207" t="s">
        <v>46</v>
      </c>
      <c r="AP207" t="s">
        <v>46</v>
      </c>
      <c r="AQ207" t="s">
        <v>46</v>
      </c>
      <c r="AR207" t="s">
        <v>46</v>
      </c>
      <c r="AS207" t="s">
        <v>46</v>
      </c>
      <c r="AT207" t="s">
        <v>46</v>
      </c>
      <c r="AU207" t="s">
        <v>46</v>
      </c>
      <c r="AV207" t="s">
        <v>46</v>
      </c>
      <c r="AW207" t="s">
        <v>46</v>
      </c>
      <c r="AX207" t="s">
        <v>46</v>
      </c>
      <c r="AY207" t="s">
        <v>46</v>
      </c>
      <c r="AZ207" t="s">
        <v>46</v>
      </c>
      <c r="BA207" t="s">
        <v>46</v>
      </c>
      <c r="BB207" t="s">
        <v>46</v>
      </c>
      <c r="BC207" t="s">
        <v>46</v>
      </c>
      <c r="BD207" t="s">
        <v>46</v>
      </c>
      <c r="BE207" t="s">
        <v>46</v>
      </c>
      <c r="BF207" t="s">
        <v>46</v>
      </c>
      <c r="BG207" t="s">
        <v>46</v>
      </c>
      <c r="BH207" t="s">
        <v>46</v>
      </c>
      <c r="BI207" t="s">
        <v>46</v>
      </c>
      <c r="BJ207" t="s">
        <v>46</v>
      </c>
      <c r="BK207" t="s">
        <v>46</v>
      </c>
      <c r="BL207" t="s">
        <v>46</v>
      </c>
      <c r="BM207" t="s">
        <v>46</v>
      </c>
      <c r="BN207" t="s">
        <v>46</v>
      </c>
      <c r="BO207" t="s">
        <v>46</v>
      </c>
      <c r="BP207" t="s">
        <v>46</v>
      </c>
      <c r="BQ207" t="s">
        <v>46</v>
      </c>
      <c r="BR207" t="s">
        <v>46</v>
      </c>
      <c r="BS207" t="s">
        <v>46</v>
      </c>
      <c r="BT207" t="s">
        <v>46</v>
      </c>
      <c r="BU207" t="s">
        <v>46</v>
      </c>
      <c r="BV207">
        <v>0</v>
      </c>
      <c r="BW207" t="s">
        <v>46</v>
      </c>
      <c r="BX207" t="s">
        <v>46</v>
      </c>
      <c r="BY207" t="s">
        <v>46</v>
      </c>
      <c r="BZ207" t="s">
        <v>46</v>
      </c>
      <c r="CA207" t="s">
        <v>46</v>
      </c>
      <c r="CB207" t="s">
        <v>46</v>
      </c>
      <c r="CC207" t="s">
        <v>46</v>
      </c>
      <c r="CD207" t="s">
        <v>46</v>
      </c>
      <c r="CE207" t="s">
        <v>46</v>
      </c>
      <c r="CF207" t="s">
        <v>46</v>
      </c>
      <c r="CG207" t="s">
        <v>46</v>
      </c>
      <c r="CH207" t="s">
        <v>46</v>
      </c>
      <c r="CI207" t="s">
        <v>46</v>
      </c>
      <c r="CJ207" t="s">
        <v>46</v>
      </c>
      <c r="CK207" t="s">
        <v>46</v>
      </c>
      <c r="CL207" t="s">
        <v>46</v>
      </c>
      <c r="CM207" t="s">
        <v>46</v>
      </c>
      <c r="CN207" t="s">
        <v>46</v>
      </c>
      <c r="CO207" t="s">
        <v>46</v>
      </c>
      <c r="CP207" t="s">
        <v>46</v>
      </c>
      <c r="CQ207" t="s">
        <v>46</v>
      </c>
      <c r="CR207" t="s">
        <v>46</v>
      </c>
      <c r="CS207" t="s">
        <v>46</v>
      </c>
      <c r="CT207" t="s">
        <v>46</v>
      </c>
      <c r="CU207" t="s">
        <v>46</v>
      </c>
      <c r="CV207" t="s">
        <v>46</v>
      </c>
      <c r="CW207" t="s">
        <v>46</v>
      </c>
      <c r="CX207" t="s">
        <v>46</v>
      </c>
      <c r="CY207" t="s">
        <v>46</v>
      </c>
    </row>
    <row r="208" spans="1:103" x14ac:dyDescent="0.3">
      <c r="A208" s="151">
        <v>955</v>
      </c>
      <c r="B208" t="s">
        <v>990</v>
      </c>
      <c r="D208">
        <v>0</v>
      </c>
      <c r="E208">
        <v>0</v>
      </c>
      <c r="F208">
        <v>0</v>
      </c>
      <c r="G208">
        <v>0</v>
      </c>
      <c r="H208">
        <v>0</v>
      </c>
      <c r="I208">
        <v>0</v>
      </c>
      <c r="J208">
        <v>0</v>
      </c>
      <c r="K208">
        <v>0</v>
      </c>
      <c r="L208">
        <v>0</v>
      </c>
      <c r="M208">
        <v>0</v>
      </c>
      <c r="N208">
        <v>0</v>
      </c>
      <c r="O208">
        <v>0</v>
      </c>
      <c r="P208">
        <v>0</v>
      </c>
      <c r="Q208">
        <v>0</v>
      </c>
      <c r="R208">
        <v>0</v>
      </c>
      <c r="S208">
        <v>0</v>
      </c>
      <c r="T208">
        <v>2</v>
      </c>
      <c r="U208">
        <v>0</v>
      </c>
      <c r="V208">
        <v>0</v>
      </c>
      <c r="W208">
        <v>1</v>
      </c>
      <c r="X208">
        <v>0</v>
      </c>
      <c r="Y208">
        <v>0</v>
      </c>
      <c r="Z208">
        <v>0</v>
      </c>
      <c r="AA208">
        <v>0</v>
      </c>
      <c r="AB208">
        <v>0</v>
      </c>
      <c r="AC208">
        <v>3</v>
      </c>
      <c r="AD208">
        <v>0</v>
      </c>
      <c r="AE208">
        <v>1</v>
      </c>
      <c r="AF208">
        <v>0</v>
      </c>
      <c r="AG208">
        <v>1</v>
      </c>
      <c r="AH208">
        <v>0</v>
      </c>
      <c r="AI208">
        <v>0</v>
      </c>
      <c r="AJ208">
        <v>2</v>
      </c>
      <c r="AK208">
        <v>0</v>
      </c>
      <c r="AL208">
        <v>0</v>
      </c>
      <c r="AM208">
        <v>0</v>
      </c>
      <c r="AN208">
        <v>0</v>
      </c>
      <c r="AO208">
        <v>0</v>
      </c>
      <c r="AP208">
        <v>1</v>
      </c>
      <c r="AQ208">
        <v>0</v>
      </c>
      <c r="AR208">
        <v>0</v>
      </c>
      <c r="AS208">
        <v>0</v>
      </c>
      <c r="AT208">
        <v>0</v>
      </c>
      <c r="AU208">
        <v>0</v>
      </c>
      <c r="AV208">
        <v>0</v>
      </c>
      <c r="AW208">
        <v>0</v>
      </c>
      <c r="AX208">
        <v>0</v>
      </c>
      <c r="AY208">
        <v>4</v>
      </c>
      <c r="AZ208">
        <v>0</v>
      </c>
      <c r="BA208">
        <v>0</v>
      </c>
      <c r="BB208">
        <v>0</v>
      </c>
      <c r="BC208">
        <v>0</v>
      </c>
      <c r="BD208">
        <v>0</v>
      </c>
      <c r="BE208">
        <v>0</v>
      </c>
      <c r="BF208">
        <v>0</v>
      </c>
      <c r="BG208">
        <v>0</v>
      </c>
      <c r="BH208">
        <v>1</v>
      </c>
      <c r="BI208">
        <v>0</v>
      </c>
      <c r="BJ208">
        <v>0</v>
      </c>
      <c r="BK208">
        <v>0</v>
      </c>
      <c r="BL208">
        <v>0</v>
      </c>
      <c r="BM208">
        <v>0</v>
      </c>
      <c r="BN208">
        <v>0</v>
      </c>
      <c r="BO208">
        <v>0</v>
      </c>
      <c r="BP208">
        <v>0</v>
      </c>
      <c r="BQ208">
        <v>0</v>
      </c>
      <c r="BR208">
        <v>0</v>
      </c>
      <c r="BS208">
        <v>0</v>
      </c>
      <c r="BT208">
        <v>0</v>
      </c>
      <c r="BU208">
        <v>2</v>
      </c>
      <c r="BV208">
        <v>0</v>
      </c>
      <c r="BW208">
        <v>0</v>
      </c>
      <c r="BX208">
        <v>4</v>
      </c>
      <c r="BY208">
        <v>0</v>
      </c>
      <c r="BZ208">
        <v>0</v>
      </c>
      <c r="CA208">
        <v>0</v>
      </c>
      <c r="CB208">
        <v>0</v>
      </c>
      <c r="CC208">
        <v>1</v>
      </c>
      <c r="CD208">
        <v>0</v>
      </c>
      <c r="CE208">
        <v>0</v>
      </c>
      <c r="CF208">
        <v>0</v>
      </c>
      <c r="CG208">
        <v>0</v>
      </c>
      <c r="CH208">
        <v>4</v>
      </c>
      <c r="CI208">
        <v>0</v>
      </c>
      <c r="CJ208">
        <v>0</v>
      </c>
      <c r="CK208">
        <v>0</v>
      </c>
      <c r="CL208">
        <v>0</v>
      </c>
      <c r="CM208">
        <v>0</v>
      </c>
      <c r="CN208">
        <v>0</v>
      </c>
      <c r="CO208">
        <v>0</v>
      </c>
      <c r="CP208">
        <v>1</v>
      </c>
      <c r="CQ208">
        <v>3</v>
      </c>
      <c r="CR208">
        <v>0</v>
      </c>
      <c r="CS208">
        <v>0</v>
      </c>
      <c r="CT208">
        <v>0</v>
      </c>
      <c r="CU208">
        <v>0</v>
      </c>
      <c r="CV208">
        <v>1</v>
      </c>
      <c r="CW208">
        <v>0</v>
      </c>
      <c r="CX208">
        <v>0</v>
      </c>
      <c r="CY208">
        <v>0</v>
      </c>
    </row>
    <row r="209" spans="1:103" x14ac:dyDescent="0.3">
      <c r="A209" s="151">
        <v>956</v>
      </c>
      <c r="B209" t="s">
        <v>380</v>
      </c>
      <c r="D209" t="s">
        <v>46</v>
      </c>
      <c r="E209" t="s">
        <v>46</v>
      </c>
      <c r="F209" t="s">
        <v>46</v>
      </c>
      <c r="G209" t="s">
        <v>47</v>
      </c>
      <c r="H209" t="s">
        <v>46</v>
      </c>
      <c r="I209" t="s">
        <v>46</v>
      </c>
      <c r="J209" t="s">
        <v>46</v>
      </c>
      <c r="K209" t="s">
        <v>46</v>
      </c>
      <c r="L209" t="s">
        <v>46</v>
      </c>
      <c r="M209" t="s">
        <v>46</v>
      </c>
      <c r="N209" t="s">
        <v>46</v>
      </c>
      <c r="O209" t="s">
        <v>46</v>
      </c>
      <c r="P209" t="s">
        <v>46</v>
      </c>
      <c r="Q209" t="s">
        <v>46</v>
      </c>
      <c r="R209" t="s">
        <v>46</v>
      </c>
      <c r="S209" t="s">
        <v>46</v>
      </c>
      <c r="T209" t="s">
        <v>46</v>
      </c>
      <c r="U209" t="s">
        <v>46</v>
      </c>
      <c r="V209" t="s">
        <v>46</v>
      </c>
      <c r="W209" t="s">
        <v>46</v>
      </c>
      <c r="X209" t="s">
        <v>46</v>
      </c>
      <c r="Y209" t="s">
        <v>46</v>
      </c>
      <c r="Z209" t="s">
        <v>46</v>
      </c>
      <c r="AA209" t="s">
        <v>46</v>
      </c>
      <c r="AB209" t="s">
        <v>46</v>
      </c>
      <c r="AC209" t="s">
        <v>46</v>
      </c>
      <c r="AD209" t="s">
        <v>46</v>
      </c>
      <c r="AE209" t="s">
        <v>46</v>
      </c>
      <c r="AF209" t="s">
        <v>46</v>
      </c>
      <c r="AG209" t="s">
        <v>46</v>
      </c>
      <c r="AH209" t="s">
        <v>46</v>
      </c>
      <c r="AI209" t="s">
        <v>46</v>
      </c>
      <c r="AJ209" t="s">
        <v>46</v>
      </c>
      <c r="AK209" t="s">
        <v>46</v>
      </c>
      <c r="AL209" t="s">
        <v>46</v>
      </c>
      <c r="AM209" t="s">
        <v>46</v>
      </c>
      <c r="AN209" t="s">
        <v>46</v>
      </c>
      <c r="AO209" t="s">
        <v>46</v>
      </c>
      <c r="AP209" t="s">
        <v>46</v>
      </c>
      <c r="AQ209" t="s">
        <v>46</v>
      </c>
      <c r="AR209" t="s">
        <v>46</v>
      </c>
      <c r="AS209" t="s">
        <v>46</v>
      </c>
      <c r="AT209" t="s">
        <v>46</v>
      </c>
      <c r="AU209" t="s">
        <v>46</v>
      </c>
      <c r="AV209" t="s">
        <v>46</v>
      </c>
      <c r="AW209" t="s">
        <v>46</v>
      </c>
      <c r="AX209" t="s">
        <v>46</v>
      </c>
      <c r="AY209" t="s">
        <v>46</v>
      </c>
      <c r="AZ209" t="s">
        <v>46</v>
      </c>
      <c r="BA209" t="s">
        <v>46</v>
      </c>
      <c r="BB209" t="s">
        <v>46</v>
      </c>
      <c r="BC209" t="s">
        <v>46</v>
      </c>
      <c r="BD209" t="s">
        <v>46</v>
      </c>
      <c r="BE209" t="s">
        <v>46</v>
      </c>
      <c r="BF209" t="s">
        <v>46</v>
      </c>
      <c r="BG209" t="s">
        <v>46</v>
      </c>
      <c r="BH209" t="s">
        <v>46</v>
      </c>
      <c r="BI209" t="s">
        <v>46</v>
      </c>
      <c r="BJ209" t="s">
        <v>46</v>
      </c>
      <c r="BK209" t="s">
        <v>46</v>
      </c>
      <c r="BL209" t="s">
        <v>46</v>
      </c>
      <c r="BM209" t="s">
        <v>46</v>
      </c>
      <c r="BN209" t="s">
        <v>46</v>
      </c>
      <c r="BO209" t="s">
        <v>46</v>
      </c>
      <c r="BP209" t="s">
        <v>46</v>
      </c>
      <c r="BQ209" t="s">
        <v>46</v>
      </c>
      <c r="BR209" t="s">
        <v>46</v>
      </c>
      <c r="BS209" t="s">
        <v>46</v>
      </c>
      <c r="BT209" t="s">
        <v>46</v>
      </c>
      <c r="BU209" t="s">
        <v>46</v>
      </c>
      <c r="BV209" t="s">
        <v>46</v>
      </c>
      <c r="BW209" t="s">
        <v>46</v>
      </c>
      <c r="BX209" t="s">
        <v>46</v>
      </c>
      <c r="BY209" t="s">
        <v>46</v>
      </c>
      <c r="BZ209" t="s">
        <v>46</v>
      </c>
      <c r="CA209" t="s">
        <v>46</v>
      </c>
      <c r="CB209" t="s">
        <v>46</v>
      </c>
      <c r="CC209" t="s">
        <v>46</v>
      </c>
      <c r="CD209" t="s">
        <v>46</v>
      </c>
      <c r="CE209" t="s">
        <v>46</v>
      </c>
      <c r="CF209" t="s">
        <v>46</v>
      </c>
      <c r="CG209" t="s">
        <v>46</v>
      </c>
      <c r="CH209" t="s">
        <v>46</v>
      </c>
      <c r="CI209" t="s">
        <v>46</v>
      </c>
      <c r="CJ209" t="s">
        <v>46</v>
      </c>
      <c r="CK209" t="s">
        <v>46</v>
      </c>
      <c r="CL209" t="s">
        <v>46</v>
      </c>
      <c r="CM209" t="s">
        <v>46</v>
      </c>
      <c r="CN209" t="s">
        <v>46</v>
      </c>
      <c r="CO209" t="s">
        <v>46</v>
      </c>
      <c r="CP209" t="s">
        <v>46</v>
      </c>
      <c r="CQ209" t="s">
        <v>46</v>
      </c>
      <c r="CR209" t="s">
        <v>46</v>
      </c>
      <c r="CS209" t="s">
        <v>46</v>
      </c>
      <c r="CT209" t="s">
        <v>46</v>
      </c>
      <c r="CU209" t="s">
        <v>46</v>
      </c>
      <c r="CV209" t="s">
        <v>46</v>
      </c>
      <c r="CW209" t="s">
        <v>46</v>
      </c>
      <c r="CX209" t="s">
        <v>46</v>
      </c>
      <c r="CY209" t="s">
        <v>46</v>
      </c>
    </row>
    <row r="210" spans="1:103" x14ac:dyDescent="0.3">
      <c r="A210" s="151">
        <v>957</v>
      </c>
      <c r="B210" t="s">
        <v>991</v>
      </c>
      <c r="D210">
        <v>2</v>
      </c>
      <c r="E210">
        <v>0</v>
      </c>
      <c r="F210">
        <v>1</v>
      </c>
      <c r="G210">
        <v>2</v>
      </c>
      <c r="H210">
        <v>0</v>
      </c>
      <c r="I210">
        <v>0</v>
      </c>
      <c r="J210">
        <v>0</v>
      </c>
      <c r="K210">
        <v>0</v>
      </c>
      <c r="L210">
        <v>0</v>
      </c>
      <c r="M210">
        <v>0</v>
      </c>
      <c r="N210">
        <v>0</v>
      </c>
      <c r="O210">
        <v>0</v>
      </c>
      <c r="P210">
        <v>0</v>
      </c>
      <c r="Q210">
        <v>0</v>
      </c>
      <c r="R210">
        <v>0</v>
      </c>
      <c r="S210">
        <v>3</v>
      </c>
      <c r="T210">
        <v>2</v>
      </c>
      <c r="U210">
        <v>0</v>
      </c>
      <c r="V210">
        <v>0</v>
      </c>
      <c r="W210">
        <v>0</v>
      </c>
      <c r="X210">
        <v>0</v>
      </c>
      <c r="Y210">
        <v>0</v>
      </c>
      <c r="Z210">
        <v>0</v>
      </c>
      <c r="AA210">
        <v>2</v>
      </c>
      <c r="AB210">
        <v>0</v>
      </c>
      <c r="AC210">
        <v>0</v>
      </c>
      <c r="AD210">
        <v>1</v>
      </c>
      <c r="AE210">
        <v>0</v>
      </c>
      <c r="AF210">
        <v>0</v>
      </c>
      <c r="AG210">
        <v>0</v>
      </c>
      <c r="AH210">
        <v>0</v>
      </c>
      <c r="AI210">
        <v>0</v>
      </c>
      <c r="AJ210">
        <v>4</v>
      </c>
      <c r="AK210">
        <v>0</v>
      </c>
      <c r="AL210">
        <v>1</v>
      </c>
      <c r="AM210">
        <v>0</v>
      </c>
      <c r="AN210">
        <v>1</v>
      </c>
      <c r="AO210">
        <v>0</v>
      </c>
      <c r="AP210">
        <v>0</v>
      </c>
      <c r="AQ210">
        <v>0</v>
      </c>
      <c r="AR210">
        <v>0</v>
      </c>
      <c r="AS210">
        <v>1</v>
      </c>
      <c r="AT210">
        <v>0</v>
      </c>
      <c r="AU210">
        <v>0</v>
      </c>
      <c r="AV210">
        <v>0</v>
      </c>
      <c r="AW210">
        <v>0</v>
      </c>
      <c r="AX210">
        <v>1</v>
      </c>
      <c r="AY210">
        <v>2</v>
      </c>
      <c r="AZ210">
        <v>0</v>
      </c>
      <c r="BA210">
        <v>0</v>
      </c>
      <c r="BB210">
        <v>1</v>
      </c>
      <c r="BC210">
        <v>0</v>
      </c>
      <c r="BD210">
        <v>0</v>
      </c>
      <c r="BE210">
        <v>0</v>
      </c>
      <c r="BF210">
        <v>0</v>
      </c>
      <c r="BG210">
        <v>0</v>
      </c>
      <c r="BH210">
        <v>1</v>
      </c>
      <c r="BI210">
        <v>0</v>
      </c>
      <c r="BJ210">
        <v>0</v>
      </c>
      <c r="BK210">
        <v>0</v>
      </c>
      <c r="BL210">
        <v>0</v>
      </c>
      <c r="BM210">
        <v>1</v>
      </c>
      <c r="BN210">
        <v>0</v>
      </c>
      <c r="BO210">
        <v>0</v>
      </c>
      <c r="BP210">
        <v>0</v>
      </c>
      <c r="BQ210">
        <v>4</v>
      </c>
      <c r="BR210">
        <v>0</v>
      </c>
      <c r="BS210">
        <v>0</v>
      </c>
      <c r="BT210">
        <v>0</v>
      </c>
      <c r="BU210">
        <v>0</v>
      </c>
      <c r="BV210">
        <v>3</v>
      </c>
      <c r="BW210">
        <v>0</v>
      </c>
      <c r="BX210">
        <v>4</v>
      </c>
      <c r="BY210">
        <v>1</v>
      </c>
      <c r="BZ210">
        <v>0</v>
      </c>
      <c r="CA210">
        <v>0</v>
      </c>
      <c r="CB210">
        <v>0</v>
      </c>
      <c r="CC210">
        <v>0</v>
      </c>
      <c r="CD210">
        <v>0</v>
      </c>
      <c r="CE210">
        <v>0</v>
      </c>
      <c r="CF210">
        <v>0</v>
      </c>
      <c r="CG210">
        <v>0</v>
      </c>
      <c r="CH210">
        <v>1</v>
      </c>
      <c r="CI210">
        <v>0</v>
      </c>
      <c r="CJ210">
        <v>1</v>
      </c>
      <c r="CK210">
        <v>1</v>
      </c>
      <c r="CL210">
        <v>0</v>
      </c>
      <c r="CM210">
        <v>0</v>
      </c>
      <c r="CN210">
        <v>0</v>
      </c>
      <c r="CO210">
        <v>0</v>
      </c>
      <c r="CP210">
        <v>1</v>
      </c>
      <c r="CQ210">
        <v>0</v>
      </c>
      <c r="CR210">
        <v>0</v>
      </c>
      <c r="CS210">
        <v>0</v>
      </c>
      <c r="CT210">
        <v>0</v>
      </c>
      <c r="CU210">
        <v>0</v>
      </c>
      <c r="CV210">
        <v>0</v>
      </c>
      <c r="CW210">
        <v>1</v>
      </c>
      <c r="CX210">
        <v>0</v>
      </c>
      <c r="CY210">
        <v>0</v>
      </c>
    </row>
    <row r="211" spans="1:103" x14ac:dyDescent="0.3">
      <c r="A211" s="151">
        <v>958</v>
      </c>
      <c r="B211" t="s">
        <v>1352</v>
      </c>
      <c r="D211" t="s">
        <v>46</v>
      </c>
      <c r="E211" t="s">
        <v>46</v>
      </c>
      <c r="F211" t="s">
        <v>47</v>
      </c>
      <c r="G211" t="s">
        <v>46</v>
      </c>
      <c r="H211" t="s">
        <v>46</v>
      </c>
      <c r="I211" t="s">
        <v>46</v>
      </c>
      <c r="J211" t="s">
        <v>46</v>
      </c>
      <c r="K211" t="s">
        <v>46</v>
      </c>
      <c r="L211" t="s">
        <v>46</v>
      </c>
      <c r="M211" t="s">
        <v>46</v>
      </c>
      <c r="N211" t="s">
        <v>46</v>
      </c>
      <c r="O211" t="s">
        <v>46</v>
      </c>
      <c r="P211" t="s">
        <v>46</v>
      </c>
      <c r="Q211" t="s">
        <v>46</v>
      </c>
      <c r="R211" t="s">
        <v>46</v>
      </c>
      <c r="S211" t="s">
        <v>46</v>
      </c>
      <c r="T211" t="s">
        <v>46</v>
      </c>
      <c r="U211" t="s">
        <v>46</v>
      </c>
      <c r="V211" t="s">
        <v>46</v>
      </c>
      <c r="W211" t="s">
        <v>46</v>
      </c>
      <c r="X211" t="s">
        <v>46</v>
      </c>
      <c r="Y211" t="s">
        <v>46</v>
      </c>
      <c r="Z211" t="s">
        <v>46</v>
      </c>
      <c r="AA211" t="s">
        <v>46</v>
      </c>
      <c r="AB211" t="s">
        <v>46</v>
      </c>
      <c r="AC211" t="s">
        <v>46</v>
      </c>
      <c r="AD211" t="s">
        <v>46</v>
      </c>
      <c r="AE211" t="s">
        <v>46</v>
      </c>
      <c r="AF211" t="s">
        <v>46</v>
      </c>
      <c r="AG211" t="s">
        <v>46</v>
      </c>
      <c r="AH211" t="s">
        <v>46</v>
      </c>
      <c r="AI211" t="s">
        <v>46</v>
      </c>
      <c r="AJ211" t="s">
        <v>46</v>
      </c>
      <c r="AK211" t="s">
        <v>46</v>
      </c>
      <c r="AL211" t="s">
        <v>46</v>
      </c>
      <c r="AM211" t="s">
        <v>46</v>
      </c>
      <c r="AN211" t="s">
        <v>46</v>
      </c>
      <c r="AO211" t="s">
        <v>46</v>
      </c>
      <c r="AP211" t="s">
        <v>46</v>
      </c>
      <c r="AQ211" t="s">
        <v>46</v>
      </c>
      <c r="AR211" t="s">
        <v>46</v>
      </c>
      <c r="AS211" t="s">
        <v>46</v>
      </c>
      <c r="AT211" t="s">
        <v>46</v>
      </c>
      <c r="AU211" t="s">
        <v>46</v>
      </c>
      <c r="AV211" t="s">
        <v>46</v>
      </c>
      <c r="AW211" t="s">
        <v>46</v>
      </c>
      <c r="AX211" t="s">
        <v>46</v>
      </c>
      <c r="AY211" t="s">
        <v>46</v>
      </c>
      <c r="AZ211" t="s">
        <v>46</v>
      </c>
      <c r="BA211" t="s">
        <v>46</v>
      </c>
      <c r="BB211" t="s">
        <v>46</v>
      </c>
      <c r="BC211" t="s">
        <v>46</v>
      </c>
      <c r="BD211" t="s">
        <v>46</v>
      </c>
      <c r="BE211" t="s">
        <v>46</v>
      </c>
      <c r="BF211" t="s">
        <v>46</v>
      </c>
      <c r="BG211" t="s">
        <v>46</v>
      </c>
      <c r="BH211" t="s">
        <v>46</v>
      </c>
      <c r="BI211" t="s">
        <v>46</v>
      </c>
      <c r="BJ211" t="s">
        <v>46</v>
      </c>
      <c r="BK211" t="s">
        <v>46</v>
      </c>
      <c r="BL211" t="s">
        <v>46</v>
      </c>
      <c r="BM211" t="s">
        <v>46</v>
      </c>
      <c r="BN211" t="s">
        <v>46</v>
      </c>
      <c r="BO211" t="s">
        <v>46</v>
      </c>
      <c r="BP211" t="s">
        <v>46</v>
      </c>
      <c r="BQ211" t="s">
        <v>46</v>
      </c>
      <c r="BR211" t="s">
        <v>46</v>
      </c>
      <c r="BS211" t="s">
        <v>46</v>
      </c>
      <c r="BT211" t="s">
        <v>46</v>
      </c>
      <c r="BU211" t="s">
        <v>46</v>
      </c>
      <c r="BV211" t="s">
        <v>46</v>
      </c>
      <c r="BW211" t="s">
        <v>46</v>
      </c>
      <c r="BX211" t="s">
        <v>46</v>
      </c>
      <c r="BY211" t="s">
        <v>46</v>
      </c>
      <c r="BZ211" t="s">
        <v>46</v>
      </c>
      <c r="CA211" t="s">
        <v>46</v>
      </c>
      <c r="CB211" t="s">
        <v>46</v>
      </c>
      <c r="CC211" t="s">
        <v>46</v>
      </c>
      <c r="CD211" t="s">
        <v>46</v>
      </c>
      <c r="CE211" t="s">
        <v>46</v>
      </c>
      <c r="CF211" t="s">
        <v>46</v>
      </c>
      <c r="CG211" t="s">
        <v>46</v>
      </c>
      <c r="CH211" t="s">
        <v>46</v>
      </c>
      <c r="CI211" t="s">
        <v>46</v>
      </c>
      <c r="CJ211" t="s">
        <v>46</v>
      </c>
      <c r="CK211" t="s">
        <v>46</v>
      </c>
      <c r="CL211" t="s">
        <v>46</v>
      </c>
      <c r="CM211" t="s">
        <v>46</v>
      </c>
      <c r="CN211" t="s">
        <v>46</v>
      </c>
      <c r="CO211" t="s">
        <v>46</v>
      </c>
      <c r="CP211" t="s">
        <v>47</v>
      </c>
      <c r="CQ211" t="s">
        <v>46</v>
      </c>
      <c r="CR211" t="s">
        <v>46</v>
      </c>
      <c r="CS211" t="s">
        <v>46</v>
      </c>
      <c r="CT211" t="s">
        <v>46</v>
      </c>
      <c r="CU211" t="s">
        <v>46</v>
      </c>
      <c r="CV211" t="s">
        <v>46</v>
      </c>
      <c r="CW211" t="s">
        <v>46</v>
      </c>
      <c r="CX211" t="s">
        <v>46</v>
      </c>
      <c r="CY211" t="s">
        <v>46</v>
      </c>
    </row>
    <row r="212" spans="1:103" x14ac:dyDescent="0.3">
      <c r="A212" s="151">
        <v>959</v>
      </c>
      <c r="B212" t="s">
        <v>993</v>
      </c>
      <c r="D212">
        <v>2</v>
      </c>
      <c r="E212">
        <v>2</v>
      </c>
      <c r="F212">
        <v>2</v>
      </c>
      <c r="G212">
        <v>2</v>
      </c>
      <c r="H212">
        <v>2</v>
      </c>
      <c r="I212">
        <v>2</v>
      </c>
      <c r="J212">
        <v>2</v>
      </c>
      <c r="K212">
        <v>2</v>
      </c>
      <c r="L212">
        <v>2</v>
      </c>
      <c r="M212">
        <v>2</v>
      </c>
      <c r="N212">
        <v>2</v>
      </c>
      <c r="O212">
        <v>2</v>
      </c>
      <c r="P212">
        <v>2</v>
      </c>
      <c r="Q212">
        <v>2</v>
      </c>
      <c r="R212">
        <v>2</v>
      </c>
      <c r="S212">
        <v>2</v>
      </c>
      <c r="T212">
        <v>2</v>
      </c>
      <c r="U212">
        <v>2</v>
      </c>
      <c r="V212">
        <v>2</v>
      </c>
      <c r="W212">
        <v>2</v>
      </c>
      <c r="X212">
        <v>2</v>
      </c>
      <c r="Y212">
        <v>2</v>
      </c>
      <c r="Z212">
        <v>2</v>
      </c>
      <c r="AA212">
        <v>2</v>
      </c>
      <c r="AB212">
        <v>2</v>
      </c>
      <c r="AC212">
        <v>2</v>
      </c>
      <c r="AD212">
        <v>2</v>
      </c>
      <c r="AE212">
        <v>2</v>
      </c>
      <c r="AF212">
        <v>2</v>
      </c>
      <c r="AG212">
        <v>2</v>
      </c>
      <c r="AH212">
        <v>2</v>
      </c>
      <c r="AI212">
        <v>3</v>
      </c>
      <c r="AJ212">
        <v>2</v>
      </c>
      <c r="AK212">
        <v>2</v>
      </c>
      <c r="AL212">
        <v>2</v>
      </c>
      <c r="AM212">
        <v>2</v>
      </c>
      <c r="AN212">
        <v>1</v>
      </c>
      <c r="AO212">
        <v>2</v>
      </c>
      <c r="AP212">
        <v>2</v>
      </c>
      <c r="AQ212">
        <v>2</v>
      </c>
      <c r="AR212">
        <v>2</v>
      </c>
      <c r="AS212">
        <v>2</v>
      </c>
      <c r="AT212">
        <v>2</v>
      </c>
      <c r="AU212">
        <v>2</v>
      </c>
      <c r="AV212">
        <v>2</v>
      </c>
      <c r="AW212">
        <v>2</v>
      </c>
      <c r="AX212">
        <v>2</v>
      </c>
      <c r="AY212">
        <v>2</v>
      </c>
      <c r="AZ212">
        <v>2</v>
      </c>
      <c r="BA212">
        <v>2</v>
      </c>
      <c r="BB212">
        <v>2</v>
      </c>
      <c r="BC212">
        <v>2</v>
      </c>
      <c r="BD212">
        <v>2</v>
      </c>
      <c r="BE212">
        <v>2</v>
      </c>
      <c r="BF212">
        <v>2</v>
      </c>
      <c r="BG212">
        <v>2</v>
      </c>
      <c r="BH212">
        <v>2</v>
      </c>
      <c r="BI212">
        <v>2</v>
      </c>
      <c r="BJ212">
        <v>2</v>
      </c>
      <c r="BK212">
        <v>1</v>
      </c>
      <c r="BL212">
        <v>2</v>
      </c>
      <c r="BM212">
        <v>2</v>
      </c>
      <c r="BN212">
        <v>1</v>
      </c>
      <c r="BO212">
        <v>2</v>
      </c>
      <c r="BP212">
        <v>2</v>
      </c>
      <c r="BQ212">
        <v>2</v>
      </c>
      <c r="BR212">
        <v>2</v>
      </c>
      <c r="BS212">
        <v>2</v>
      </c>
      <c r="BT212">
        <v>2</v>
      </c>
      <c r="BU212">
        <v>2</v>
      </c>
      <c r="BV212">
        <v>2</v>
      </c>
      <c r="BW212">
        <v>2</v>
      </c>
      <c r="BX212">
        <v>2</v>
      </c>
      <c r="BY212">
        <v>2</v>
      </c>
      <c r="BZ212">
        <v>2</v>
      </c>
      <c r="CA212">
        <v>3</v>
      </c>
      <c r="CB212">
        <v>2</v>
      </c>
      <c r="CC212">
        <v>2</v>
      </c>
      <c r="CD212">
        <v>2</v>
      </c>
      <c r="CE212">
        <v>2</v>
      </c>
      <c r="CF212">
        <v>2</v>
      </c>
      <c r="CG212">
        <v>2</v>
      </c>
      <c r="CH212">
        <v>2</v>
      </c>
      <c r="CI212">
        <v>2</v>
      </c>
      <c r="CJ212">
        <v>2</v>
      </c>
      <c r="CK212">
        <v>2</v>
      </c>
      <c r="CL212">
        <v>2</v>
      </c>
      <c r="CM212">
        <v>2</v>
      </c>
      <c r="CN212">
        <v>2</v>
      </c>
      <c r="CO212">
        <v>2</v>
      </c>
      <c r="CP212">
        <v>2</v>
      </c>
      <c r="CQ212">
        <v>2</v>
      </c>
      <c r="CR212">
        <v>2</v>
      </c>
      <c r="CS212">
        <v>2</v>
      </c>
      <c r="CT212">
        <v>3</v>
      </c>
      <c r="CU212">
        <v>2</v>
      </c>
      <c r="CV212">
        <v>2</v>
      </c>
      <c r="CW212">
        <v>2</v>
      </c>
      <c r="CX212">
        <v>2</v>
      </c>
      <c r="CY212">
        <v>2</v>
      </c>
    </row>
    <row r="213" spans="1:103" x14ac:dyDescent="0.3">
      <c r="A213" s="151">
        <v>960</v>
      </c>
      <c r="B213" t="s">
        <v>994</v>
      </c>
      <c r="D213" t="s">
        <v>2335</v>
      </c>
      <c r="E213" t="s">
        <v>1747</v>
      </c>
      <c r="F213" t="s">
        <v>1748</v>
      </c>
      <c r="G213" t="s">
        <v>2336</v>
      </c>
      <c r="H213" t="s">
        <v>1749</v>
      </c>
      <c r="I213" t="s">
        <v>1750</v>
      </c>
      <c r="J213" t="s">
        <v>2337</v>
      </c>
      <c r="K213" t="s">
        <v>1752</v>
      </c>
      <c r="L213" t="s">
        <v>1753</v>
      </c>
      <c r="M213" t="s">
        <v>1754</v>
      </c>
      <c r="N213" t="s">
        <v>2338</v>
      </c>
      <c r="O213" t="s">
        <v>1756</v>
      </c>
      <c r="P213" t="s">
        <v>2339</v>
      </c>
      <c r="Q213" t="s">
        <v>1758</v>
      </c>
      <c r="R213" t="s">
        <v>1759</v>
      </c>
      <c r="S213" t="s">
        <v>1760</v>
      </c>
      <c r="T213" t="s">
        <v>2340</v>
      </c>
      <c r="U213" t="s">
        <v>1761</v>
      </c>
      <c r="V213" t="s">
        <v>2341</v>
      </c>
      <c r="W213" t="s">
        <v>2342</v>
      </c>
      <c r="X213" t="s">
        <v>1763</v>
      </c>
      <c r="Y213" t="s">
        <v>2343</v>
      </c>
      <c r="Z213" t="s">
        <v>2344</v>
      </c>
      <c r="AA213" t="s">
        <v>2345</v>
      </c>
      <c r="AB213" t="s">
        <v>2346</v>
      </c>
      <c r="AC213" t="s">
        <v>1768</v>
      </c>
      <c r="AD213" t="s">
        <v>1769</v>
      </c>
      <c r="AE213" t="s">
        <v>1770</v>
      </c>
      <c r="AF213" t="s">
        <v>1771</v>
      </c>
      <c r="AG213" t="s">
        <v>2347</v>
      </c>
      <c r="AH213" t="s">
        <v>1773</v>
      </c>
      <c r="AI213" t="s">
        <v>2348</v>
      </c>
      <c r="AJ213" t="s">
        <v>1775</v>
      </c>
      <c r="AK213" t="s">
        <v>2349</v>
      </c>
      <c r="AL213" t="s">
        <v>1777</v>
      </c>
      <c r="AM213" t="s">
        <v>1778</v>
      </c>
      <c r="AN213" t="s">
        <v>1779</v>
      </c>
      <c r="AO213" t="s">
        <v>1780</v>
      </c>
      <c r="AP213" t="s">
        <v>1781</v>
      </c>
      <c r="AQ213" t="s">
        <v>1782</v>
      </c>
      <c r="AR213" t="s">
        <v>1783</v>
      </c>
      <c r="AS213" t="s">
        <v>1784</v>
      </c>
      <c r="AT213" t="s">
        <v>1785</v>
      </c>
      <c r="AU213" t="s">
        <v>2350</v>
      </c>
      <c r="AV213" t="s">
        <v>1787</v>
      </c>
      <c r="AW213" t="s">
        <v>2351</v>
      </c>
      <c r="AX213" t="s">
        <v>2352</v>
      </c>
      <c r="AY213" t="s">
        <v>2353</v>
      </c>
      <c r="AZ213" t="s">
        <v>1790</v>
      </c>
      <c r="BA213" t="s">
        <v>1791</v>
      </c>
      <c r="BB213" t="s">
        <v>1792</v>
      </c>
      <c r="BC213" t="s">
        <v>2354</v>
      </c>
      <c r="BD213" t="s">
        <v>1794</v>
      </c>
      <c r="BE213" t="s">
        <v>1795</v>
      </c>
      <c r="BF213" t="s">
        <v>1796</v>
      </c>
      <c r="BG213" t="s">
        <v>1797</v>
      </c>
      <c r="BH213" t="s">
        <v>1798</v>
      </c>
      <c r="BI213" t="s">
        <v>1799</v>
      </c>
      <c r="BJ213" t="s">
        <v>1800</v>
      </c>
      <c r="BK213" t="s">
        <v>2355</v>
      </c>
      <c r="BL213" t="s">
        <v>2356</v>
      </c>
      <c r="BM213" t="s">
        <v>2357</v>
      </c>
      <c r="BN213" t="s">
        <v>1804</v>
      </c>
      <c r="BO213" t="s">
        <v>1805</v>
      </c>
      <c r="BP213" t="s">
        <v>1806</v>
      </c>
      <c r="BQ213" t="s">
        <v>2358</v>
      </c>
      <c r="BR213" t="s">
        <v>1807</v>
      </c>
      <c r="BS213" t="s">
        <v>2359</v>
      </c>
      <c r="BT213" t="s">
        <v>1809</v>
      </c>
      <c r="BU213" t="s">
        <v>1810</v>
      </c>
      <c r="BV213" t="s">
        <v>2360</v>
      </c>
      <c r="BW213" t="s">
        <v>1812</v>
      </c>
      <c r="BX213" t="s">
        <v>1813</v>
      </c>
      <c r="BY213" t="s">
        <v>1814</v>
      </c>
      <c r="BZ213" t="s">
        <v>1815</v>
      </c>
      <c r="CA213" t="s">
        <v>1816</v>
      </c>
      <c r="CB213" t="s">
        <v>2361</v>
      </c>
      <c r="CC213" t="s">
        <v>1818</v>
      </c>
      <c r="CD213" t="s">
        <v>1819</v>
      </c>
      <c r="CE213" t="s">
        <v>1820</v>
      </c>
      <c r="CF213" t="s">
        <v>1821</v>
      </c>
      <c r="CG213" t="s">
        <v>2362</v>
      </c>
      <c r="CH213" t="s">
        <v>1823</v>
      </c>
      <c r="CI213" t="s">
        <v>2363</v>
      </c>
      <c r="CJ213" t="s">
        <v>2364</v>
      </c>
      <c r="CK213" t="s">
        <v>1826</v>
      </c>
      <c r="CL213" t="s">
        <v>1827</v>
      </c>
      <c r="CM213" t="s">
        <v>1828</v>
      </c>
      <c r="CN213" t="s">
        <v>1829</v>
      </c>
      <c r="CO213" t="s">
        <v>1830</v>
      </c>
      <c r="CP213" t="s">
        <v>2365</v>
      </c>
      <c r="CQ213" t="s">
        <v>2366</v>
      </c>
      <c r="CR213" t="s">
        <v>2367</v>
      </c>
      <c r="CS213" t="s">
        <v>2368</v>
      </c>
      <c r="CT213" t="s">
        <v>1159</v>
      </c>
      <c r="CU213" t="s">
        <v>2369</v>
      </c>
      <c r="CV213" t="s">
        <v>1836</v>
      </c>
      <c r="CW213" t="s">
        <v>1837</v>
      </c>
      <c r="CX213" t="s">
        <v>1838</v>
      </c>
      <c r="CY213" t="s">
        <v>1839</v>
      </c>
    </row>
    <row r="214" spans="1:103" x14ac:dyDescent="0.3">
      <c r="A214" s="151">
        <v>961</v>
      </c>
      <c r="B214" t="s">
        <v>1353</v>
      </c>
      <c r="D214">
        <v>2</v>
      </c>
      <c r="E214">
        <v>2</v>
      </c>
      <c r="F214">
        <v>2</v>
      </c>
      <c r="G214">
        <v>2</v>
      </c>
      <c r="H214">
        <v>2</v>
      </c>
      <c r="I214">
        <v>2</v>
      </c>
      <c r="J214">
        <v>2</v>
      </c>
      <c r="K214">
        <v>2</v>
      </c>
      <c r="L214">
        <v>2</v>
      </c>
      <c r="M214">
        <v>2</v>
      </c>
      <c r="N214">
        <v>2</v>
      </c>
      <c r="O214">
        <v>2</v>
      </c>
      <c r="P214">
        <v>2</v>
      </c>
      <c r="Q214">
        <v>2</v>
      </c>
      <c r="R214">
        <v>2</v>
      </c>
      <c r="S214">
        <v>2</v>
      </c>
      <c r="T214">
        <v>2</v>
      </c>
      <c r="U214">
        <v>2</v>
      </c>
      <c r="V214">
        <v>2</v>
      </c>
      <c r="W214">
        <v>2</v>
      </c>
      <c r="X214">
        <v>2</v>
      </c>
      <c r="Y214">
        <v>2</v>
      </c>
      <c r="Z214">
        <v>2</v>
      </c>
      <c r="AA214">
        <v>2</v>
      </c>
      <c r="AB214">
        <v>2</v>
      </c>
      <c r="AC214">
        <v>2</v>
      </c>
      <c r="AD214">
        <v>2</v>
      </c>
      <c r="AE214">
        <v>2</v>
      </c>
      <c r="AF214">
        <v>2</v>
      </c>
      <c r="AG214">
        <v>2</v>
      </c>
      <c r="AH214">
        <v>2</v>
      </c>
      <c r="AI214">
        <v>2</v>
      </c>
      <c r="AJ214">
        <v>2</v>
      </c>
      <c r="AK214">
        <v>2</v>
      </c>
      <c r="AL214">
        <v>2</v>
      </c>
      <c r="AM214">
        <v>2</v>
      </c>
      <c r="AN214">
        <v>2</v>
      </c>
      <c r="AO214">
        <v>2</v>
      </c>
      <c r="AP214">
        <v>2</v>
      </c>
      <c r="AQ214">
        <v>2</v>
      </c>
      <c r="AR214">
        <v>2</v>
      </c>
      <c r="AS214">
        <v>2</v>
      </c>
      <c r="AT214">
        <v>2</v>
      </c>
      <c r="AU214">
        <v>2</v>
      </c>
      <c r="AV214">
        <v>2</v>
      </c>
      <c r="AW214">
        <v>2</v>
      </c>
      <c r="AX214">
        <v>2</v>
      </c>
      <c r="AY214">
        <v>2</v>
      </c>
      <c r="AZ214">
        <v>2</v>
      </c>
      <c r="BA214">
        <v>2</v>
      </c>
      <c r="BB214">
        <v>2</v>
      </c>
      <c r="BC214">
        <v>2</v>
      </c>
      <c r="BD214">
        <v>2</v>
      </c>
      <c r="BE214">
        <v>2</v>
      </c>
      <c r="BF214">
        <v>2</v>
      </c>
      <c r="BG214">
        <v>2</v>
      </c>
      <c r="BH214">
        <v>2</v>
      </c>
      <c r="BI214">
        <v>2</v>
      </c>
      <c r="BJ214">
        <v>2</v>
      </c>
      <c r="BK214">
        <v>2</v>
      </c>
      <c r="BL214">
        <v>2</v>
      </c>
      <c r="BM214">
        <v>2</v>
      </c>
      <c r="BN214">
        <v>2</v>
      </c>
      <c r="BO214">
        <v>2</v>
      </c>
      <c r="BP214">
        <v>2</v>
      </c>
      <c r="BQ214">
        <v>2</v>
      </c>
      <c r="BR214">
        <v>2</v>
      </c>
      <c r="BS214">
        <v>2</v>
      </c>
      <c r="BT214">
        <v>2</v>
      </c>
      <c r="BU214">
        <v>2</v>
      </c>
      <c r="BV214">
        <v>2</v>
      </c>
      <c r="BW214">
        <v>2</v>
      </c>
      <c r="BX214">
        <v>2</v>
      </c>
      <c r="BY214">
        <v>2</v>
      </c>
      <c r="BZ214">
        <v>2</v>
      </c>
      <c r="CA214">
        <v>2</v>
      </c>
      <c r="CB214">
        <v>2</v>
      </c>
      <c r="CC214">
        <v>2</v>
      </c>
      <c r="CD214">
        <v>2</v>
      </c>
      <c r="CE214">
        <v>2</v>
      </c>
      <c r="CF214">
        <v>2</v>
      </c>
      <c r="CG214">
        <v>2</v>
      </c>
      <c r="CH214">
        <v>2</v>
      </c>
      <c r="CI214">
        <v>2</v>
      </c>
      <c r="CJ214">
        <v>2</v>
      </c>
      <c r="CK214">
        <v>2</v>
      </c>
      <c r="CL214">
        <v>2</v>
      </c>
      <c r="CM214">
        <v>2</v>
      </c>
      <c r="CN214">
        <v>2</v>
      </c>
      <c r="CO214">
        <v>2</v>
      </c>
      <c r="CP214">
        <v>2</v>
      </c>
      <c r="CQ214">
        <v>2</v>
      </c>
      <c r="CR214">
        <v>2</v>
      </c>
      <c r="CS214">
        <v>2</v>
      </c>
      <c r="CT214">
        <v>3</v>
      </c>
      <c r="CU214">
        <v>2</v>
      </c>
      <c r="CV214">
        <v>2</v>
      </c>
      <c r="CW214">
        <v>1</v>
      </c>
      <c r="CX214">
        <v>2</v>
      </c>
      <c r="CY214">
        <v>2</v>
      </c>
    </row>
    <row r="215" spans="1:103" x14ac:dyDescent="0.3">
      <c r="A215" s="151">
        <v>962</v>
      </c>
      <c r="B215" t="s">
        <v>995</v>
      </c>
      <c r="D215" t="s">
        <v>997</v>
      </c>
      <c r="E215" t="s">
        <v>996</v>
      </c>
      <c r="F215" t="s">
        <v>997</v>
      </c>
      <c r="G215" t="s">
        <v>996</v>
      </c>
      <c r="H215" t="s">
        <v>998</v>
      </c>
      <c r="I215" t="s">
        <v>997</v>
      </c>
      <c r="J215" t="s">
        <v>998</v>
      </c>
      <c r="K215" t="s">
        <v>996</v>
      </c>
      <c r="L215" t="s">
        <v>1109</v>
      </c>
      <c r="M215" t="s">
        <v>1840</v>
      </c>
      <c r="N215" t="s">
        <v>996</v>
      </c>
      <c r="O215" t="s">
        <v>997</v>
      </c>
      <c r="P215" t="s">
        <v>996</v>
      </c>
      <c r="Q215" t="s">
        <v>996</v>
      </c>
      <c r="R215" t="s">
        <v>997</v>
      </c>
      <c r="S215" t="s">
        <v>1843</v>
      </c>
      <c r="T215" t="s">
        <v>997</v>
      </c>
      <c r="U215" t="s">
        <v>1844</v>
      </c>
      <c r="V215" t="s">
        <v>2370</v>
      </c>
      <c r="W215" t="s">
        <v>997</v>
      </c>
      <c r="X215" t="s">
        <v>997</v>
      </c>
      <c r="Y215" t="s">
        <v>998</v>
      </c>
      <c r="Z215" t="s">
        <v>996</v>
      </c>
      <c r="AA215" t="s">
        <v>996</v>
      </c>
      <c r="AB215" t="s">
        <v>996</v>
      </c>
      <c r="AC215" t="s">
        <v>997</v>
      </c>
      <c r="AD215" t="s">
        <v>997</v>
      </c>
      <c r="AE215" t="s">
        <v>996</v>
      </c>
      <c r="AF215" t="s">
        <v>996</v>
      </c>
      <c r="AG215" t="s">
        <v>1846</v>
      </c>
      <c r="AH215" t="s">
        <v>997</v>
      </c>
      <c r="AI215" t="s">
        <v>1110</v>
      </c>
      <c r="AJ215" t="s">
        <v>1848</v>
      </c>
      <c r="AK215" t="s">
        <v>1110</v>
      </c>
      <c r="AL215" t="s">
        <v>997</v>
      </c>
      <c r="AM215" t="s">
        <v>1109</v>
      </c>
      <c r="AN215" t="s">
        <v>1855</v>
      </c>
      <c r="AO215" t="s">
        <v>997</v>
      </c>
      <c r="AP215" t="s">
        <v>996</v>
      </c>
      <c r="AQ215" t="s">
        <v>996</v>
      </c>
      <c r="AR215" t="s">
        <v>996</v>
      </c>
      <c r="AS215" t="s">
        <v>996</v>
      </c>
      <c r="AT215" t="s">
        <v>997</v>
      </c>
      <c r="AU215" t="s">
        <v>996</v>
      </c>
      <c r="AV215" t="s">
        <v>996</v>
      </c>
      <c r="AW215" t="s">
        <v>996</v>
      </c>
      <c r="AX215" t="s">
        <v>996</v>
      </c>
      <c r="AY215" t="s">
        <v>996</v>
      </c>
      <c r="AZ215" t="s">
        <v>996</v>
      </c>
      <c r="BA215" t="s">
        <v>996</v>
      </c>
      <c r="BB215" t="s">
        <v>1842</v>
      </c>
      <c r="BC215" t="s">
        <v>2371</v>
      </c>
      <c r="BD215" t="s">
        <v>1850</v>
      </c>
      <c r="BE215" t="s">
        <v>998</v>
      </c>
      <c r="BF215" t="s">
        <v>996</v>
      </c>
      <c r="BG215" t="s">
        <v>996</v>
      </c>
      <c r="BH215" t="s">
        <v>1851</v>
      </c>
      <c r="BI215" t="s">
        <v>997</v>
      </c>
      <c r="BJ215" t="s">
        <v>997</v>
      </c>
      <c r="BK215" t="s">
        <v>2372</v>
      </c>
      <c r="BL215" t="s">
        <v>998</v>
      </c>
      <c r="BM215" t="s">
        <v>996</v>
      </c>
      <c r="BN215" t="s">
        <v>996</v>
      </c>
      <c r="BO215" t="s">
        <v>2373</v>
      </c>
      <c r="BP215" t="s">
        <v>1110</v>
      </c>
      <c r="BQ215" t="s">
        <v>2374</v>
      </c>
      <c r="BR215" t="s">
        <v>997</v>
      </c>
      <c r="BS215" t="s">
        <v>1110</v>
      </c>
      <c r="BT215" t="s">
        <v>997</v>
      </c>
      <c r="BU215" t="s">
        <v>997</v>
      </c>
      <c r="BV215" t="s">
        <v>996</v>
      </c>
      <c r="BW215" t="s">
        <v>997</v>
      </c>
      <c r="BX215" t="s">
        <v>997</v>
      </c>
      <c r="BY215" t="s">
        <v>2375</v>
      </c>
      <c r="BZ215" t="s">
        <v>997</v>
      </c>
      <c r="CA215" t="s">
        <v>1854</v>
      </c>
      <c r="CB215" t="s">
        <v>996</v>
      </c>
      <c r="CC215" t="s">
        <v>996</v>
      </c>
      <c r="CD215" t="s">
        <v>1855</v>
      </c>
      <c r="CE215" t="s">
        <v>997</v>
      </c>
      <c r="CF215" t="s">
        <v>997</v>
      </c>
      <c r="CG215" t="s">
        <v>998</v>
      </c>
      <c r="CH215" t="s">
        <v>997</v>
      </c>
      <c r="CI215" t="s">
        <v>1109</v>
      </c>
      <c r="CJ215" t="s">
        <v>996</v>
      </c>
      <c r="CK215" t="s">
        <v>997</v>
      </c>
      <c r="CL215" t="s">
        <v>1851</v>
      </c>
      <c r="CM215" t="s">
        <v>996</v>
      </c>
      <c r="CN215" t="s">
        <v>996</v>
      </c>
      <c r="CO215" t="s">
        <v>996</v>
      </c>
      <c r="CP215" t="s">
        <v>1109</v>
      </c>
      <c r="CQ215" t="s">
        <v>1110</v>
      </c>
      <c r="CR215" t="s">
        <v>997</v>
      </c>
      <c r="CS215" t="s">
        <v>997</v>
      </c>
      <c r="CT215" t="s">
        <v>996</v>
      </c>
      <c r="CU215" t="s">
        <v>997</v>
      </c>
      <c r="CV215" t="s">
        <v>996</v>
      </c>
      <c r="CW215" t="s">
        <v>996</v>
      </c>
      <c r="CX215" t="s">
        <v>997</v>
      </c>
      <c r="CY215" t="s">
        <v>997</v>
      </c>
    </row>
    <row r="216" spans="1:103" x14ac:dyDescent="0.3">
      <c r="A216" s="151">
        <v>963</v>
      </c>
      <c r="B216" t="s">
        <v>1354</v>
      </c>
      <c r="D216">
        <v>3</v>
      </c>
      <c r="E216">
        <v>3</v>
      </c>
      <c r="F216">
        <v>3</v>
      </c>
      <c r="G216">
        <v>1</v>
      </c>
      <c r="H216">
        <v>3</v>
      </c>
      <c r="I216">
        <v>3</v>
      </c>
      <c r="J216">
        <v>1</v>
      </c>
      <c r="K216">
        <v>1</v>
      </c>
      <c r="L216">
        <v>1</v>
      </c>
      <c r="M216">
        <v>1</v>
      </c>
      <c r="N216">
        <v>1</v>
      </c>
      <c r="O216">
        <v>1</v>
      </c>
      <c r="P216">
        <v>3</v>
      </c>
      <c r="Q216">
        <v>3</v>
      </c>
      <c r="R216">
        <v>1</v>
      </c>
      <c r="S216">
        <v>1</v>
      </c>
      <c r="T216">
        <v>1</v>
      </c>
      <c r="U216">
        <v>3</v>
      </c>
      <c r="V216">
        <v>1</v>
      </c>
      <c r="W216">
        <v>3</v>
      </c>
      <c r="X216">
        <v>1</v>
      </c>
      <c r="Y216">
        <v>3</v>
      </c>
      <c r="Z216">
        <v>1</v>
      </c>
      <c r="AA216">
        <v>1</v>
      </c>
      <c r="AB216">
        <v>1</v>
      </c>
      <c r="AC216">
        <v>1</v>
      </c>
      <c r="AD216">
        <v>1</v>
      </c>
      <c r="AE216">
        <v>1</v>
      </c>
      <c r="AF216">
        <v>3</v>
      </c>
      <c r="AG216">
        <v>1</v>
      </c>
      <c r="AH216">
        <v>1</v>
      </c>
      <c r="AI216">
        <v>1</v>
      </c>
      <c r="AJ216">
        <v>2</v>
      </c>
      <c r="AK216">
        <v>3</v>
      </c>
      <c r="AL216">
        <v>1</v>
      </c>
      <c r="AM216">
        <v>1</v>
      </c>
      <c r="AN216">
        <v>1</v>
      </c>
      <c r="AO216">
        <v>3</v>
      </c>
      <c r="AP216">
        <v>1</v>
      </c>
      <c r="AQ216">
        <v>1</v>
      </c>
      <c r="AR216">
        <v>1</v>
      </c>
      <c r="AS216">
        <v>1</v>
      </c>
      <c r="AT216">
        <v>1</v>
      </c>
      <c r="AU216">
        <v>3</v>
      </c>
      <c r="AV216">
        <v>3</v>
      </c>
      <c r="AW216">
        <v>1</v>
      </c>
      <c r="AX216">
        <v>1</v>
      </c>
      <c r="AY216">
        <v>2</v>
      </c>
      <c r="AZ216">
        <v>3</v>
      </c>
      <c r="BA216">
        <v>3</v>
      </c>
      <c r="BB216">
        <v>1</v>
      </c>
      <c r="BC216">
        <v>1</v>
      </c>
      <c r="BD216">
        <v>1</v>
      </c>
      <c r="BE216">
        <v>1</v>
      </c>
      <c r="BF216">
        <v>1</v>
      </c>
      <c r="BG216">
        <v>3</v>
      </c>
      <c r="BH216">
        <v>1</v>
      </c>
      <c r="BI216">
        <v>3</v>
      </c>
      <c r="BJ216">
        <v>3</v>
      </c>
      <c r="BK216">
        <v>1</v>
      </c>
      <c r="BL216">
        <v>3</v>
      </c>
      <c r="BM216">
        <v>1</v>
      </c>
      <c r="BN216">
        <v>1</v>
      </c>
      <c r="BO216">
        <v>1</v>
      </c>
      <c r="BP216">
        <v>1</v>
      </c>
      <c r="BQ216">
        <v>1</v>
      </c>
      <c r="BR216">
        <v>1</v>
      </c>
      <c r="BS216">
        <v>1</v>
      </c>
      <c r="BT216">
        <v>3</v>
      </c>
      <c r="BU216">
        <v>1</v>
      </c>
      <c r="BV216">
        <v>1</v>
      </c>
      <c r="BW216">
        <v>3</v>
      </c>
      <c r="BX216">
        <v>1</v>
      </c>
      <c r="BY216">
        <v>3</v>
      </c>
      <c r="BZ216">
        <v>3</v>
      </c>
      <c r="CA216">
        <v>1</v>
      </c>
      <c r="CB216">
        <v>1</v>
      </c>
      <c r="CC216">
        <v>1</v>
      </c>
      <c r="CD216">
        <v>1</v>
      </c>
      <c r="CE216">
        <v>3</v>
      </c>
      <c r="CF216">
        <v>3</v>
      </c>
      <c r="CG216">
        <v>1</v>
      </c>
      <c r="CH216">
        <v>1</v>
      </c>
      <c r="CI216">
        <v>1</v>
      </c>
      <c r="CJ216">
        <v>1</v>
      </c>
      <c r="CK216">
        <v>3</v>
      </c>
      <c r="CL216">
        <v>3</v>
      </c>
      <c r="CM216">
        <v>1</v>
      </c>
      <c r="CN216">
        <v>1</v>
      </c>
      <c r="CO216">
        <v>1</v>
      </c>
      <c r="CP216">
        <v>1</v>
      </c>
      <c r="CQ216">
        <v>1</v>
      </c>
      <c r="CR216">
        <v>1</v>
      </c>
      <c r="CS216">
        <v>1</v>
      </c>
      <c r="CT216">
        <v>3</v>
      </c>
      <c r="CU216">
        <v>1</v>
      </c>
      <c r="CV216">
        <v>3</v>
      </c>
      <c r="CW216">
        <v>1</v>
      </c>
      <c r="CX216">
        <v>3</v>
      </c>
      <c r="CY216">
        <v>3</v>
      </c>
    </row>
    <row r="217" spans="1:103" x14ac:dyDescent="0.3">
      <c r="A217" s="151">
        <v>964</v>
      </c>
      <c r="B217" t="s">
        <v>999</v>
      </c>
      <c r="D217" t="s">
        <v>1277</v>
      </c>
      <c r="E217" t="s">
        <v>1248</v>
      </c>
      <c r="F217" t="s">
        <v>2194</v>
      </c>
      <c r="G217" t="s">
        <v>2376</v>
      </c>
      <c r="H217" t="s">
        <v>2264</v>
      </c>
      <c r="I217" t="s">
        <v>1249</v>
      </c>
      <c r="J217" t="s">
        <v>1245</v>
      </c>
      <c r="K217" t="s">
        <v>2196</v>
      </c>
      <c r="L217" t="s">
        <v>1210</v>
      </c>
      <c r="M217" t="s">
        <v>1191</v>
      </c>
      <c r="N217" t="s">
        <v>1219</v>
      </c>
      <c r="O217" t="s">
        <v>2224</v>
      </c>
      <c r="P217" t="s">
        <v>1245</v>
      </c>
      <c r="Q217" t="s">
        <v>1356</v>
      </c>
      <c r="R217" t="s">
        <v>1187</v>
      </c>
      <c r="S217" t="s">
        <v>1283</v>
      </c>
      <c r="T217" t="s">
        <v>2254</v>
      </c>
      <c r="U217" t="s">
        <v>1225</v>
      </c>
      <c r="V217" t="s">
        <v>1194</v>
      </c>
      <c r="W217" t="s">
        <v>2377</v>
      </c>
      <c r="X217" t="s">
        <v>1233</v>
      </c>
      <c r="Y217" t="s">
        <v>1289</v>
      </c>
      <c r="Z217" t="s">
        <v>2200</v>
      </c>
      <c r="AA217" t="s">
        <v>2209</v>
      </c>
      <c r="AB217" t="s">
        <v>1217</v>
      </c>
      <c r="AC217" t="s">
        <v>1245</v>
      </c>
      <c r="AD217" t="s">
        <v>1205</v>
      </c>
      <c r="AE217" t="s">
        <v>1252</v>
      </c>
      <c r="AF217" t="s">
        <v>1193</v>
      </c>
      <c r="AG217" t="s">
        <v>2217</v>
      </c>
      <c r="AH217" t="s">
        <v>2202</v>
      </c>
      <c r="AI217" t="s">
        <v>1293</v>
      </c>
      <c r="AJ217" t="s">
        <v>2070</v>
      </c>
      <c r="AK217" t="s">
        <v>1214</v>
      </c>
      <c r="AL217" t="s">
        <v>1245</v>
      </c>
      <c r="AM217" t="s">
        <v>1221</v>
      </c>
      <c r="AN217" t="s">
        <v>1205</v>
      </c>
      <c r="AO217" t="s">
        <v>2203</v>
      </c>
      <c r="AP217" t="s">
        <v>1100</v>
      </c>
      <c r="AQ217" t="s">
        <v>1279</v>
      </c>
      <c r="AR217" t="s">
        <v>1187</v>
      </c>
      <c r="AS217" t="s">
        <v>1291</v>
      </c>
      <c r="AT217" t="s">
        <v>1305</v>
      </c>
      <c r="AU217" t="s">
        <v>1221</v>
      </c>
      <c r="AV217" t="s">
        <v>1232</v>
      </c>
      <c r="AW217" t="s">
        <v>1289</v>
      </c>
      <c r="AX217" t="s">
        <v>1199</v>
      </c>
      <c r="AY217" t="s">
        <v>2263</v>
      </c>
      <c r="AZ217" t="s">
        <v>1191</v>
      </c>
      <c r="BA217" t="s">
        <v>1249</v>
      </c>
      <c r="BB217" t="s">
        <v>1244</v>
      </c>
      <c r="BC217" t="s">
        <v>1247</v>
      </c>
      <c r="BD217" t="s">
        <v>1202</v>
      </c>
      <c r="BE217" t="s">
        <v>2378</v>
      </c>
      <c r="BF217" t="s">
        <v>1222</v>
      </c>
      <c r="BG217" t="s">
        <v>1199</v>
      </c>
      <c r="BH217" t="s">
        <v>1283</v>
      </c>
      <c r="BI217" t="s">
        <v>1223</v>
      </c>
      <c r="BJ217" t="s">
        <v>1187</v>
      </c>
      <c r="BK217" t="s">
        <v>1226</v>
      </c>
      <c r="BL217" t="s">
        <v>2379</v>
      </c>
      <c r="BM217" t="s">
        <v>2208</v>
      </c>
      <c r="BN217" t="s">
        <v>2193</v>
      </c>
      <c r="BO217" t="s">
        <v>1216</v>
      </c>
      <c r="BP217" t="s">
        <v>1252</v>
      </c>
      <c r="BQ217" t="s">
        <v>1279</v>
      </c>
      <c r="BR217" t="s">
        <v>2209</v>
      </c>
      <c r="BS217" t="s">
        <v>1213</v>
      </c>
      <c r="BT217" t="s">
        <v>1238</v>
      </c>
      <c r="BU217" t="s">
        <v>1190</v>
      </c>
      <c r="BV217" t="s">
        <v>2380</v>
      </c>
      <c r="BW217" t="s">
        <v>1261</v>
      </c>
      <c r="BX217" t="s">
        <v>1335</v>
      </c>
      <c r="BY217" t="s">
        <v>1217</v>
      </c>
      <c r="BZ217" t="s">
        <v>1193</v>
      </c>
      <c r="CA217" t="s">
        <v>1733</v>
      </c>
      <c r="CB217" t="s">
        <v>1190</v>
      </c>
      <c r="CC217" t="s">
        <v>1233</v>
      </c>
      <c r="CD217" t="s">
        <v>1284</v>
      </c>
      <c r="CE217" t="s">
        <v>1259</v>
      </c>
      <c r="CF217" t="s">
        <v>1196</v>
      </c>
      <c r="CG217" t="s">
        <v>1246</v>
      </c>
      <c r="CH217" t="s">
        <v>2252</v>
      </c>
      <c r="CI217" t="s">
        <v>1248</v>
      </c>
      <c r="CJ217" t="s">
        <v>1260</v>
      </c>
      <c r="CK217" t="s">
        <v>2214</v>
      </c>
      <c r="CL217" t="s">
        <v>2215</v>
      </c>
      <c r="CM217" t="s">
        <v>1203</v>
      </c>
      <c r="CN217" t="s">
        <v>2200</v>
      </c>
      <c r="CO217" t="s">
        <v>1197</v>
      </c>
      <c r="CP217" t="s">
        <v>1287</v>
      </c>
      <c r="CQ217" t="s">
        <v>1252</v>
      </c>
      <c r="CR217" t="s">
        <v>1205</v>
      </c>
      <c r="CS217" t="s">
        <v>1249</v>
      </c>
      <c r="CT217" t="s">
        <v>1100</v>
      </c>
      <c r="CU217" t="s">
        <v>1213</v>
      </c>
      <c r="CV217" t="s">
        <v>1218</v>
      </c>
      <c r="CW217" t="s">
        <v>1221</v>
      </c>
      <c r="CX217" t="s">
        <v>1191</v>
      </c>
      <c r="CY217" t="s">
        <v>1210</v>
      </c>
    </row>
    <row r="218" spans="1:103" x14ac:dyDescent="0.3">
      <c r="A218" s="151">
        <v>965</v>
      </c>
      <c r="B218" t="s">
        <v>1013</v>
      </c>
      <c r="D218">
        <v>1</v>
      </c>
      <c r="E218">
        <v>1</v>
      </c>
      <c r="F218">
        <v>1</v>
      </c>
      <c r="G218">
        <v>1</v>
      </c>
      <c r="H218">
        <v>1</v>
      </c>
      <c r="I218">
        <v>1</v>
      </c>
      <c r="J218">
        <v>1</v>
      </c>
      <c r="K218">
        <v>1</v>
      </c>
      <c r="L218">
        <v>1</v>
      </c>
      <c r="M218">
        <v>1</v>
      </c>
      <c r="N218">
        <v>1</v>
      </c>
      <c r="O218">
        <v>1</v>
      </c>
      <c r="P218">
        <v>1</v>
      </c>
      <c r="Q218">
        <v>1</v>
      </c>
      <c r="R218">
        <v>1</v>
      </c>
      <c r="S218">
        <v>1</v>
      </c>
      <c r="T218">
        <v>1</v>
      </c>
      <c r="U218">
        <v>1</v>
      </c>
      <c r="V218">
        <v>1</v>
      </c>
      <c r="W218">
        <v>1</v>
      </c>
      <c r="X218">
        <v>1</v>
      </c>
      <c r="Y218">
        <v>1</v>
      </c>
      <c r="Z218">
        <v>1</v>
      </c>
      <c r="AA218">
        <v>1</v>
      </c>
      <c r="AB218">
        <v>1</v>
      </c>
      <c r="AC218">
        <v>1</v>
      </c>
      <c r="AD218">
        <v>1</v>
      </c>
      <c r="AE218">
        <v>1</v>
      </c>
      <c r="AF218">
        <v>1</v>
      </c>
      <c r="AG218">
        <v>1</v>
      </c>
      <c r="AH218">
        <v>1</v>
      </c>
      <c r="AI218">
        <v>1</v>
      </c>
      <c r="AJ218">
        <v>1</v>
      </c>
      <c r="AK218">
        <v>1</v>
      </c>
      <c r="AL218">
        <v>1</v>
      </c>
      <c r="AM218">
        <v>1</v>
      </c>
      <c r="AN218">
        <v>1</v>
      </c>
      <c r="AO218">
        <v>1</v>
      </c>
      <c r="AP218">
        <v>1</v>
      </c>
      <c r="AQ218">
        <v>1</v>
      </c>
      <c r="AR218">
        <v>1</v>
      </c>
      <c r="AS218">
        <v>1</v>
      </c>
      <c r="AT218">
        <v>1</v>
      </c>
      <c r="AU218">
        <v>1</v>
      </c>
      <c r="AV218">
        <v>1</v>
      </c>
      <c r="AW218">
        <v>1</v>
      </c>
      <c r="AX218">
        <v>1</v>
      </c>
      <c r="AY218">
        <v>1</v>
      </c>
      <c r="AZ218">
        <v>1</v>
      </c>
      <c r="BA218">
        <v>1</v>
      </c>
      <c r="BB218">
        <v>1</v>
      </c>
      <c r="BC218">
        <v>1</v>
      </c>
      <c r="BD218">
        <v>1</v>
      </c>
      <c r="BE218">
        <v>1</v>
      </c>
      <c r="BF218">
        <v>1</v>
      </c>
      <c r="BG218">
        <v>1</v>
      </c>
      <c r="BH218">
        <v>1</v>
      </c>
      <c r="BI218">
        <v>1</v>
      </c>
      <c r="BJ218">
        <v>1</v>
      </c>
      <c r="BK218">
        <v>1</v>
      </c>
      <c r="BL218">
        <v>1</v>
      </c>
      <c r="BM218">
        <v>1</v>
      </c>
      <c r="BN218">
        <v>1</v>
      </c>
      <c r="BO218">
        <v>1</v>
      </c>
      <c r="BP218">
        <v>1</v>
      </c>
      <c r="BQ218">
        <v>1</v>
      </c>
      <c r="BR218">
        <v>1</v>
      </c>
      <c r="BS218">
        <v>1</v>
      </c>
      <c r="BT218">
        <v>1</v>
      </c>
      <c r="BU218">
        <v>1</v>
      </c>
      <c r="BV218">
        <v>1</v>
      </c>
      <c r="BW218">
        <v>1</v>
      </c>
      <c r="BX218">
        <v>1</v>
      </c>
      <c r="BY218">
        <v>1</v>
      </c>
      <c r="BZ218">
        <v>1</v>
      </c>
      <c r="CA218">
        <v>1</v>
      </c>
      <c r="CB218">
        <v>1</v>
      </c>
      <c r="CC218">
        <v>1</v>
      </c>
      <c r="CD218">
        <v>1</v>
      </c>
      <c r="CE218">
        <v>1</v>
      </c>
      <c r="CF218">
        <v>1</v>
      </c>
      <c r="CG218">
        <v>1</v>
      </c>
      <c r="CH218">
        <v>1</v>
      </c>
      <c r="CI218">
        <v>1</v>
      </c>
      <c r="CJ218">
        <v>1</v>
      </c>
      <c r="CK218">
        <v>1</v>
      </c>
      <c r="CL218">
        <v>1</v>
      </c>
      <c r="CM218">
        <v>1</v>
      </c>
      <c r="CN218">
        <v>1</v>
      </c>
      <c r="CO218">
        <v>1</v>
      </c>
      <c r="CP218">
        <v>1</v>
      </c>
      <c r="CQ218">
        <v>1</v>
      </c>
      <c r="CR218">
        <v>1</v>
      </c>
      <c r="CS218">
        <v>1</v>
      </c>
      <c r="CT218">
        <v>1</v>
      </c>
      <c r="CU218">
        <v>1</v>
      </c>
      <c r="CV218">
        <v>1</v>
      </c>
      <c r="CW218">
        <v>1</v>
      </c>
      <c r="CX218">
        <v>1</v>
      </c>
      <c r="CY218">
        <v>1</v>
      </c>
    </row>
    <row r="219" spans="1:103" x14ac:dyDescent="0.3">
      <c r="A219" s="151">
        <v>966</v>
      </c>
      <c r="B219" t="s">
        <v>1014</v>
      </c>
      <c r="D219" t="s">
        <v>1874</v>
      </c>
      <c r="E219" t="s">
        <v>1875</v>
      </c>
      <c r="F219" t="s">
        <v>2381</v>
      </c>
      <c r="G219" t="s">
        <v>2382</v>
      </c>
      <c r="H219" t="s">
        <v>1877</v>
      </c>
      <c r="I219" t="s">
        <v>1878</v>
      </c>
      <c r="J219" t="s">
        <v>2383</v>
      </c>
      <c r="K219" t="s">
        <v>1880</v>
      </c>
      <c r="L219" t="s">
        <v>1881</v>
      </c>
      <c r="M219" t="s">
        <v>1882</v>
      </c>
      <c r="N219" t="s">
        <v>1883</v>
      </c>
      <c r="O219" t="s">
        <v>1884</v>
      </c>
      <c r="P219" t="s">
        <v>2384</v>
      </c>
      <c r="Q219" t="s">
        <v>1886</v>
      </c>
      <c r="R219" t="s">
        <v>1887</v>
      </c>
      <c r="S219" t="s">
        <v>1888</v>
      </c>
      <c r="T219" t="s">
        <v>2385</v>
      </c>
      <c r="U219" t="s">
        <v>1889</v>
      </c>
      <c r="V219" t="s">
        <v>2386</v>
      </c>
      <c r="W219" t="s">
        <v>2387</v>
      </c>
      <c r="X219" t="s">
        <v>1891</v>
      </c>
      <c r="Y219" t="s">
        <v>1892</v>
      </c>
      <c r="Z219" t="s">
        <v>1893</v>
      </c>
      <c r="AA219" t="s">
        <v>2388</v>
      </c>
      <c r="AB219" t="s">
        <v>1895</v>
      </c>
      <c r="AC219" t="s">
        <v>1896</v>
      </c>
      <c r="AD219" t="s">
        <v>1897</v>
      </c>
      <c r="AE219" t="s">
        <v>1898</v>
      </c>
      <c r="AF219" t="s">
        <v>1899</v>
      </c>
      <c r="AG219" t="s">
        <v>1900</v>
      </c>
      <c r="AH219" t="s">
        <v>2389</v>
      </c>
      <c r="AI219" t="s">
        <v>1902</v>
      </c>
      <c r="AJ219" t="s">
        <v>1903</v>
      </c>
      <c r="AK219" t="s">
        <v>2390</v>
      </c>
      <c r="AL219" t="s">
        <v>1905</v>
      </c>
      <c r="AM219" t="s">
        <v>1906</v>
      </c>
      <c r="AN219" t="s">
        <v>2391</v>
      </c>
      <c r="AO219" t="s">
        <v>1908</v>
      </c>
      <c r="AP219" t="s">
        <v>1909</v>
      </c>
      <c r="AQ219" t="s">
        <v>1910</v>
      </c>
      <c r="AR219" t="s">
        <v>2392</v>
      </c>
      <c r="AS219" t="s">
        <v>2393</v>
      </c>
      <c r="AT219" t="s">
        <v>1913</v>
      </c>
      <c r="AU219" t="s">
        <v>2394</v>
      </c>
      <c r="AV219" t="s">
        <v>1915</v>
      </c>
      <c r="AW219" t="s">
        <v>2395</v>
      </c>
      <c r="AX219" t="s">
        <v>1917</v>
      </c>
      <c r="AY219" t="s">
        <v>2396</v>
      </c>
      <c r="AZ219" t="s">
        <v>1918</v>
      </c>
      <c r="BA219" t="s">
        <v>1919</v>
      </c>
      <c r="BB219" t="s">
        <v>2397</v>
      </c>
      <c r="BC219" t="s">
        <v>2398</v>
      </c>
      <c r="BD219" t="s">
        <v>1922</v>
      </c>
      <c r="BE219" t="s">
        <v>2399</v>
      </c>
      <c r="BF219" t="s">
        <v>1924</v>
      </c>
      <c r="BG219" t="s">
        <v>1925</v>
      </c>
      <c r="BH219" t="s">
        <v>2400</v>
      </c>
      <c r="BI219" t="s">
        <v>1927</v>
      </c>
      <c r="BJ219" t="s">
        <v>1928</v>
      </c>
      <c r="BK219" t="s">
        <v>2401</v>
      </c>
      <c r="BL219" t="s">
        <v>1930</v>
      </c>
      <c r="BM219" t="s">
        <v>2402</v>
      </c>
      <c r="BN219" t="s">
        <v>1932</v>
      </c>
      <c r="BO219" t="s">
        <v>1933</v>
      </c>
      <c r="BP219" t="s">
        <v>2403</v>
      </c>
      <c r="BQ219" t="s">
        <v>2404</v>
      </c>
      <c r="BR219" t="s">
        <v>1935</v>
      </c>
      <c r="BS219" t="s">
        <v>2405</v>
      </c>
      <c r="BT219" t="s">
        <v>1937</v>
      </c>
      <c r="BU219" t="s">
        <v>1938</v>
      </c>
      <c r="BV219" t="s">
        <v>1939</v>
      </c>
      <c r="BW219" t="s">
        <v>1940</v>
      </c>
      <c r="BX219" t="s">
        <v>2406</v>
      </c>
      <c r="BY219" t="s">
        <v>2407</v>
      </c>
      <c r="BZ219" t="s">
        <v>1943</v>
      </c>
      <c r="CA219" t="s">
        <v>1944</v>
      </c>
      <c r="CB219" t="s">
        <v>1945</v>
      </c>
      <c r="CC219" t="s">
        <v>1946</v>
      </c>
      <c r="CD219" t="s">
        <v>1947</v>
      </c>
      <c r="CE219" t="s">
        <v>1948</v>
      </c>
      <c r="CF219" t="s">
        <v>1949</v>
      </c>
      <c r="CG219" t="s">
        <v>1950</v>
      </c>
      <c r="CH219" t="s">
        <v>1951</v>
      </c>
      <c r="CI219" t="s">
        <v>1952</v>
      </c>
      <c r="CJ219" t="s">
        <v>2408</v>
      </c>
      <c r="CK219" t="s">
        <v>1954</v>
      </c>
      <c r="CL219" t="s">
        <v>1955</v>
      </c>
      <c r="CM219" t="s">
        <v>2409</v>
      </c>
      <c r="CN219" t="s">
        <v>1957</v>
      </c>
      <c r="CO219" t="s">
        <v>1958</v>
      </c>
      <c r="CP219" t="s">
        <v>1959</v>
      </c>
      <c r="CQ219" t="s">
        <v>2410</v>
      </c>
      <c r="CR219" t="s">
        <v>1961</v>
      </c>
      <c r="CS219" t="s">
        <v>1962</v>
      </c>
      <c r="CT219" t="s">
        <v>1963</v>
      </c>
      <c r="CU219" t="s">
        <v>1964</v>
      </c>
      <c r="CV219" t="s">
        <v>1965</v>
      </c>
      <c r="CW219" t="s">
        <v>1966</v>
      </c>
      <c r="CX219" t="s">
        <v>1967</v>
      </c>
      <c r="CY219" t="s">
        <v>1968</v>
      </c>
    </row>
    <row r="220" spans="1:103" x14ac:dyDescent="0.3">
      <c r="A220" s="151">
        <v>967</v>
      </c>
      <c r="B220" t="s">
        <v>1357</v>
      </c>
      <c r="D220" t="s">
        <v>1329</v>
      </c>
      <c r="E220" t="s">
        <v>1329</v>
      </c>
      <c r="F220" t="s">
        <v>1329</v>
      </c>
      <c r="G220" t="s">
        <v>1329</v>
      </c>
      <c r="H220" t="s">
        <v>1328</v>
      </c>
      <c r="I220" t="s">
        <v>1329</v>
      </c>
      <c r="J220" t="s">
        <v>1329</v>
      </c>
      <c r="K220" t="s">
        <v>1329</v>
      </c>
      <c r="L220" t="s">
        <v>1329</v>
      </c>
      <c r="M220" t="s">
        <v>1329</v>
      </c>
      <c r="N220" t="s">
        <v>1329</v>
      </c>
      <c r="O220" t="s">
        <v>1329</v>
      </c>
      <c r="P220" t="s">
        <v>1329</v>
      </c>
      <c r="Q220" t="s">
        <v>1329</v>
      </c>
      <c r="R220" t="s">
        <v>1329</v>
      </c>
      <c r="S220" t="s">
        <v>1328</v>
      </c>
      <c r="T220" t="s">
        <v>1329</v>
      </c>
      <c r="U220" t="s">
        <v>1329</v>
      </c>
      <c r="V220" t="s">
        <v>1329</v>
      </c>
      <c r="W220" t="s">
        <v>1329</v>
      </c>
      <c r="X220" t="s">
        <v>1329</v>
      </c>
      <c r="Y220" t="s">
        <v>1329</v>
      </c>
      <c r="Z220" t="s">
        <v>1329</v>
      </c>
      <c r="AA220" t="s">
        <v>1329</v>
      </c>
      <c r="AB220" t="s">
        <v>1329</v>
      </c>
      <c r="AC220" t="s">
        <v>1329</v>
      </c>
      <c r="AD220" t="s">
        <v>1329</v>
      </c>
      <c r="AE220" t="s">
        <v>1329</v>
      </c>
      <c r="AF220" t="s">
        <v>1329</v>
      </c>
      <c r="AG220" t="s">
        <v>1329</v>
      </c>
      <c r="AH220" t="s">
        <v>1329</v>
      </c>
      <c r="AI220" t="s">
        <v>1329</v>
      </c>
      <c r="AJ220" t="s">
        <v>1329</v>
      </c>
      <c r="AK220" t="s">
        <v>1329</v>
      </c>
      <c r="AL220" t="s">
        <v>1329</v>
      </c>
      <c r="AM220" t="s">
        <v>1329</v>
      </c>
      <c r="AN220" t="s">
        <v>1329</v>
      </c>
      <c r="AO220" t="s">
        <v>1329</v>
      </c>
      <c r="AP220" t="s">
        <v>1329</v>
      </c>
      <c r="AQ220" t="s">
        <v>1329</v>
      </c>
      <c r="AR220" t="s">
        <v>1329</v>
      </c>
      <c r="AS220" t="s">
        <v>1329</v>
      </c>
      <c r="AT220" t="s">
        <v>1329</v>
      </c>
      <c r="AU220" t="s">
        <v>1329</v>
      </c>
      <c r="AV220" t="s">
        <v>1329</v>
      </c>
      <c r="AW220" t="s">
        <v>1329</v>
      </c>
      <c r="AX220" t="s">
        <v>1329</v>
      </c>
      <c r="AY220" t="s">
        <v>1329</v>
      </c>
      <c r="AZ220" t="s">
        <v>1329</v>
      </c>
      <c r="BA220" t="s">
        <v>1329</v>
      </c>
      <c r="BB220" t="s">
        <v>1329</v>
      </c>
      <c r="BC220" t="s">
        <v>1329</v>
      </c>
      <c r="BD220" t="s">
        <v>1329</v>
      </c>
      <c r="BE220" t="s">
        <v>1329</v>
      </c>
      <c r="BF220" t="s">
        <v>1329</v>
      </c>
      <c r="BG220" t="s">
        <v>1329</v>
      </c>
      <c r="BH220" t="s">
        <v>1358</v>
      </c>
      <c r="BI220" t="s">
        <v>1329</v>
      </c>
      <c r="BJ220" t="s">
        <v>1329</v>
      </c>
      <c r="BK220" t="s">
        <v>1329</v>
      </c>
      <c r="BL220" t="s">
        <v>1329</v>
      </c>
      <c r="BM220" t="s">
        <v>1329</v>
      </c>
      <c r="BN220" t="s">
        <v>1329</v>
      </c>
      <c r="BO220" t="s">
        <v>1329</v>
      </c>
      <c r="BP220" t="s">
        <v>1328</v>
      </c>
      <c r="BQ220" t="s">
        <v>1329</v>
      </c>
      <c r="BR220" t="s">
        <v>1329</v>
      </c>
      <c r="BS220" t="s">
        <v>1329</v>
      </c>
      <c r="BT220" t="s">
        <v>1329</v>
      </c>
      <c r="BU220" t="s">
        <v>1329</v>
      </c>
      <c r="BV220" t="s">
        <v>1329</v>
      </c>
      <c r="BW220" t="s">
        <v>1329</v>
      </c>
      <c r="BX220" t="s">
        <v>1329</v>
      </c>
      <c r="BY220" t="s">
        <v>1329</v>
      </c>
      <c r="BZ220" t="s">
        <v>1329</v>
      </c>
      <c r="CA220" t="s">
        <v>1329</v>
      </c>
      <c r="CB220" t="s">
        <v>1329</v>
      </c>
      <c r="CC220" t="s">
        <v>1329</v>
      </c>
      <c r="CD220" t="s">
        <v>1329</v>
      </c>
      <c r="CE220" t="s">
        <v>1329</v>
      </c>
      <c r="CF220" t="s">
        <v>1329</v>
      </c>
      <c r="CG220" t="s">
        <v>1329</v>
      </c>
      <c r="CH220" t="s">
        <v>1329</v>
      </c>
      <c r="CI220" t="s">
        <v>1329</v>
      </c>
      <c r="CJ220" t="s">
        <v>1329</v>
      </c>
      <c r="CK220" t="s">
        <v>1329</v>
      </c>
      <c r="CL220" t="s">
        <v>1329</v>
      </c>
      <c r="CM220" t="s">
        <v>1329</v>
      </c>
      <c r="CN220" t="s">
        <v>1328</v>
      </c>
      <c r="CO220" t="s">
        <v>1329</v>
      </c>
      <c r="CP220" t="s">
        <v>1329</v>
      </c>
      <c r="CQ220" t="s">
        <v>1329</v>
      </c>
      <c r="CR220" t="s">
        <v>1329</v>
      </c>
      <c r="CS220" t="s">
        <v>1329</v>
      </c>
      <c r="CT220" t="s">
        <v>1329</v>
      </c>
      <c r="CU220" t="s">
        <v>1329</v>
      </c>
      <c r="CV220" t="s">
        <v>1329</v>
      </c>
      <c r="CW220" t="s">
        <v>1329</v>
      </c>
      <c r="CX220" t="s">
        <v>1329</v>
      </c>
      <c r="CY220" t="s">
        <v>1329</v>
      </c>
    </row>
    <row r="221" spans="1:103" x14ac:dyDescent="0.3">
      <c r="A221" s="151">
        <v>968</v>
      </c>
      <c r="B221" t="s">
        <v>1015</v>
      </c>
      <c r="D221" t="s">
        <v>1969</v>
      </c>
      <c r="E221" t="s">
        <v>1970</v>
      </c>
      <c r="F221" t="s">
        <v>2411</v>
      </c>
      <c r="G221" t="s">
        <v>2079</v>
      </c>
      <c r="H221" t="s">
        <v>1972</v>
      </c>
      <c r="I221" t="s">
        <v>1973</v>
      </c>
      <c r="J221" t="s">
        <v>1974</v>
      </c>
      <c r="K221" t="s">
        <v>1975</v>
      </c>
      <c r="L221" t="s">
        <v>1976</v>
      </c>
      <c r="M221" t="s">
        <v>1977</v>
      </c>
      <c r="N221" t="s">
        <v>1978</v>
      </c>
      <c r="O221" t="s">
        <v>2412</v>
      </c>
      <c r="P221" t="s">
        <v>2413</v>
      </c>
      <c r="Q221" t="s">
        <v>1981</v>
      </c>
      <c r="R221" t="s">
        <v>1982</v>
      </c>
      <c r="S221" t="s">
        <v>1983</v>
      </c>
      <c r="T221" t="s">
        <v>2083</v>
      </c>
      <c r="U221" t="s">
        <v>1984</v>
      </c>
      <c r="V221" t="s">
        <v>2084</v>
      </c>
      <c r="W221" t="s">
        <v>2414</v>
      </c>
      <c r="X221" t="s">
        <v>1986</v>
      </c>
      <c r="Y221" t="s">
        <v>1987</v>
      </c>
      <c r="Z221" t="s">
        <v>2086</v>
      </c>
      <c r="AA221" t="s">
        <v>2087</v>
      </c>
      <c r="AB221" t="s">
        <v>1990</v>
      </c>
      <c r="AC221" t="s">
        <v>1991</v>
      </c>
      <c r="AD221" t="s">
        <v>1992</v>
      </c>
      <c r="AE221" t="s">
        <v>1993</v>
      </c>
      <c r="AF221" t="s">
        <v>1994</v>
      </c>
      <c r="AG221" t="s">
        <v>1995</v>
      </c>
      <c r="AH221" t="s">
        <v>1996</v>
      </c>
      <c r="AI221" t="s">
        <v>1997</v>
      </c>
      <c r="AJ221" t="s">
        <v>2415</v>
      </c>
      <c r="AK221" t="s">
        <v>2088</v>
      </c>
      <c r="AL221" t="s">
        <v>2000</v>
      </c>
      <c r="AM221" t="s">
        <v>2416</v>
      </c>
      <c r="AN221" t="s">
        <v>2002</v>
      </c>
      <c r="AO221" t="s">
        <v>2090</v>
      </c>
      <c r="AP221" t="s">
        <v>2004</v>
      </c>
      <c r="AQ221" t="s">
        <v>2005</v>
      </c>
      <c r="AR221" t="s">
        <v>2006</v>
      </c>
      <c r="AS221" t="s">
        <v>2007</v>
      </c>
      <c r="AT221" t="s">
        <v>2008</v>
      </c>
      <c r="AU221" t="s">
        <v>2091</v>
      </c>
      <c r="AV221" t="s">
        <v>2010</v>
      </c>
      <c r="AW221" t="s">
        <v>2092</v>
      </c>
      <c r="AX221" t="s">
        <v>2012</v>
      </c>
      <c r="AY221" t="s">
        <v>2093</v>
      </c>
      <c r="AZ221" t="s">
        <v>2013</v>
      </c>
      <c r="BA221" t="s">
        <v>2014</v>
      </c>
      <c r="BB221" t="s">
        <v>2015</v>
      </c>
      <c r="BC221" t="s">
        <v>2417</v>
      </c>
      <c r="BD221" t="s">
        <v>2017</v>
      </c>
      <c r="BE221" t="s">
        <v>2018</v>
      </c>
      <c r="BF221" t="s">
        <v>2019</v>
      </c>
      <c r="BG221" t="s">
        <v>2020</v>
      </c>
      <c r="BH221" t="s">
        <v>2021</v>
      </c>
      <c r="BI221" t="s">
        <v>2022</v>
      </c>
      <c r="BJ221" t="s">
        <v>2023</v>
      </c>
      <c r="BK221" t="s">
        <v>2096</v>
      </c>
      <c r="BL221" t="s">
        <v>2025</v>
      </c>
      <c r="BM221" t="s">
        <v>2097</v>
      </c>
      <c r="BN221" t="s">
        <v>2027</v>
      </c>
      <c r="BO221" t="s">
        <v>2028</v>
      </c>
      <c r="BP221" t="s">
        <v>2029</v>
      </c>
      <c r="BQ221" t="s">
        <v>2098</v>
      </c>
      <c r="BR221" t="s">
        <v>2030</v>
      </c>
      <c r="BS221" t="s">
        <v>2099</v>
      </c>
      <c r="BT221" t="s">
        <v>2032</v>
      </c>
      <c r="BU221" t="s">
        <v>2033</v>
      </c>
      <c r="BV221" t="s">
        <v>2034</v>
      </c>
      <c r="BW221" t="s">
        <v>2035</v>
      </c>
      <c r="BX221" t="s">
        <v>2036</v>
      </c>
      <c r="BY221" t="s">
        <v>2037</v>
      </c>
      <c r="BZ221" t="s">
        <v>2038</v>
      </c>
      <c r="CA221" t="s">
        <v>2102</v>
      </c>
      <c r="CB221" t="s">
        <v>2418</v>
      </c>
      <c r="CC221" t="s">
        <v>2041</v>
      </c>
      <c r="CD221" t="s">
        <v>2042</v>
      </c>
      <c r="CE221" t="s">
        <v>2104</v>
      </c>
      <c r="CF221" t="s">
        <v>2044</v>
      </c>
      <c r="CG221" t="s">
        <v>2045</v>
      </c>
      <c r="CH221" t="s">
        <v>2046</v>
      </c>
      <c r="CI221" t="s">
        <v>2047</v>
      </c>
      <c r="CJ221" t="s">
        <v>2048</v>
      </c>
      <c r="CK221" t="s">
        <v>2049</v>
      </c>
      <c r="CL221" t="s">
        <v>2050</v>
      </c>
      <c r="CM221" t="s">
        <v>2051</v>
      </c>
      <c r="CN221" t="s">
        <v>2052</v>
      </c>
      <c r="CO221" t="s">
        <v>2053</v>
      </c>
      <c r="CP221" t="s">
        <v>2054</v>
      </c>
      <c r="CQ221" t="s">
        <v>2419</v>
      </c>
      <c r="CR221" t="s">
        <v>2056</v>
      </c>
      <c r="CS221" t="s">
        <v>2057</v>
      </c>
      <c r="CT221" t="s">
        <v>2058</v>
      </c>
      <c r="CU221" t="s">
        <v>2059</v>
      </c>
      <c r="CV221" t="s">
        <v>2060</v>
      </c>
      <c r="CW221" t="s">
        <v>2061</v>
      </c>
      <c r="CX221" t="s">
        <v>2062</v>
      </c>
      <c r="CY221" t="s">
        <v>2110</v>
      </c>
    </row>
    <row r="222" spans="1:103" x14ac:dyDescent="0.3">
      <c r="A222" s="151">
        <v>969</v>
      </c>
      <c r="B222" t="s">
        <v>1359</v>
      </c>
      <c r="D222" t="s">
        <v>46</v>
      </c>
      <c r="E222" t="s">
        <v>46</v>
      </c>
      <c r="F222" t="s">
        <v>46</v>
      </c>
      <c r="G222" t="s">
        <v>46</v>
      </c>
      <c r="H222" t="s">
        <v>46</v>
      </c>
      <c r="I222" t="s">
        <v>46</v>
      </c>
      <c r="J222" t="s">
        <v>46</v>
      </c>
      <c r="K222" t="s">
        <v>46</v>
      </c>
      <c r="L222" t="s">
        <v>46</v>
      </c>
      <c r="M222" t="s">
        <v>47</v>
      </c>
      <c r="N222" t="s">
        <v>47</v>
      </c>
      <c r="O222" t="s">
        <v>47</v>
      </c>
      <c r="P222" t="s">
        <v>47</v>
      </c>
      <c r="Q222" t="s">
        <v>46</v>
      </c>
      <c r="R222" t="s">
        <v>46</v>
      </c>
      <c r="S222" t="s">
        <v>47</v>
      </c>
      <c r="T222" t="s">
        <v>46</v>
      </c>
      <c r="U222" t="s">
        <v>47</v>
      </c>
      <c r="V222" t="s">
        <v>47</v>
      </c>
      <c r="W222" t="s">
        <v>46</v>
      </c>
      <c r="X222" t="s">
        <v>46</v>
      </c>
      <c r="Y222" t="s">
        <v>46</v>
      </c>
      <c r="Z222" t="s">
        <v>47</v>
      </c>
      <c r="AA222" t="s">
        <v>46</v>
      </c>
      <c r="AB222" t="s">
        <v>46</v>
      </c>
      <c r="AC222" t="s">
        <v>46</v>
      </c>
      <c r="AD222" t="s">
        <v>46</v>
      </c>
      <c r="AE222" t="s">
        <v>47</v>
      </c>
      <c r="AF222" t="s">
        <v>47</v>
      </c>
      <c r="AG222" t="s">
        <v>46</v>
      </c>
      <c r="AH222" t="s">
        <v>46</v>
      </c>
      <c r="AI222" t="s">
        <v>47</v>
      </c>
      <c r="AJ222" t="s">
        <v>46</v>
      </c>
      <c r="AK222" t="s">
        <v>47</v>
      </c>
      <c r="AL222" t="s">
        <v>46</v>
      </c>
      <c r="AM222" t="s">
        <v>46</v>
      </c>
      <c r="AN222" t="s">
        <v>46</v>
      </c>
      <c r="AO222" t="s">
        <v>46</v>
      </c>
      <c r="AP222" t="s">
        <v>46</v>
      </c>
      <c r="AQ222" t="s">
        <v>47</v>
      </c>
      <c r="AR222" t="s">
        <v>47</v>
      </c>
      <c r="AS222" t="s">
        <v>46</v>
      </c>
      <c r="AT222" t="s">
        <v>46</v>
      </c>
      <c r="AU222" t="s">
        <v>46</v>
      </c>
      <c r="AV222" t="s">
        <v>46</v>
      </c>
      <c r="AW222" t="s">
        <v>46</v>
      </c>
      <c r="AX222" t="s">
        <v>46</v>
      </c>
      <c r="AY222" t="s">
        <v>46</v>
      </c>
      <c r="AZ222" t="s">
        <v>46</v>
      </c>
      <c r="BA222" t="s">
        <v>46</v>
      </c>
      <c r="BB222" t="s">
        <v>46</v>
      </c>
      <c r="BC222" t="s">
        <v>46</v>
      </c>
      <c r="BD222" t="s">
        <v>47</v>
      </c>
      <c r="BE222" t="s">
        <v>46</v>
      </c>
      <c r="BF222" t="s">
        <v>47</v>
      </c>
      <c r="BG222" t="s">
        <v>46</v>
      </c>
      <c r="BH222" t="s">
        <v>46</v>
      </c>
      <c r="BI222" t="s">
        <v>47</v>
      </c>
      <c r="BJ222" t="s">
        <v>46</v>
      </c>
      <c r="BK222" t="s">
        <v>47</v>
      </c>
      <c r="BL222" t="s">
        <v>46</v>
      </c>
      <c r="BM222" t="s">
        <v>46</v>
      </c>
      <c r="BN222" t="s">
        <v>47</v>
      </c>
      <c r="BO222" t="s">
        <v>46</v>
      </c>
      <c r="BP222" t="s">
        <v>46</v>
      </c>
      <c r="BQ222" t="s">
        <v>46</v>
      </c>
      <c r="BR222" t="s">
        <v>46</v>
      </c>
      <c r="BS222" t="s">
        <v>46</v>
      </c>
      <c r="BT222" t="s">
        <v>46</v>
      </c>
      <c r="BU222" t="s">
        <v>46</v>
      </c>
      <c r="BV222" t="s">
        <v>46</v>
      </c>
      <c r="BW222" t="s">
        <v>46</v>
      </c>
      <c r="BX222" t="s">
        <v>46</v>
      </c>
      <c r="BY222" t="s">
        <v>46</v>
      </c>
      <c r="BZ222" t="s">
        <v>46</v>
      </c>
      <c r="CA222" t="s">
        <v>47</v>
      </c>
      <c r="CB222" t="s">
        <v>46</v>
      </c>
      <c r="CC222" t="s">
        <v>46</v>
      </c>
      <c r="CD222" t="s">
        <v>46</v>
      </c>
      <c r="CE222" t="s">
        <v>46</v>
      </c>
      <c r="CF222" t="s">
        <v>46</v>
      </c>
      <c r="CG222" t="s">
        <v>47</v>
      </c>
      <c r="CH222" t="s">
        <v>46</v>
      </c>
      <c r="CI222" t="s">
        <v>46</v>
      </c>
      <c r="CJ222" t="s">
        <v>47</v>
      </c>
      <c r="CK222" t="s">
        <v>46</v>
      </c>
      <c r="CL222" t="s">
        <v>46</v>
      </c>
      <c r="CM222" t="s">
        <v>46</v>
      </c>
      <c r="CN222" t="s">
        <v>46</v>
      </c>
      <c r="CO222" t="s">
        <v>47</v>
      </c>
      <c r="CP222" t="s">
        <v>46</v>
      </c>
      <c r="CQ222" t="s">
        <v>47</v>
      </c>
      <c r="CR222" t="s">
        <v>46</v>
      </c>
      <c r="CS222" t="s">
        <v>46</v>
      </c>
      <c r="CT222" t="s">
        <v>47</v>
      </c>
      <c r="CU222" t="s">
        <v>46</v>
      </c>
      <c r="CV222" t="s">
        <v>46</v>
      </c>
      <c r="CW222" t="s">
        <v>46</v>
      </c>
      <c r="CX222" t="s">
        <v>46</v>
      </c>
      <c r="CY222" t="s">
        <v>46</v>
      </c>
    </row>
    <row r="223" spans="1:103" x14ac:dyDescent="0.3">
      <c r="A223" s="151">
        <v>970</v>
      </c>
      <c r="B223" t="s">
        <v>1360</v>
      </c>
      <c r="D223" t="s">
        <v>1746</v>
      </c>
      <c r="E223" t="s">
        <v>2420</v>
      </c>
      <c r="F223" t="s">
        <v>1748</v>
      </c>
      <c r="G223" t="s">
        <v>2421</v>
      </c>
      <c r="H223" t="s">
        <v>1749</v>
      </c>
      <c r="I223" t="s">
        <v>2422</v>
      </c>
      <c r="J223" t="s">
        <v>2337</v>
      </c>
      <c r="K223" t="s">
        <v>1752</v>
      </c>
      <c r="L223" t="s">
        <v>2423</v>
      </c>
      <c r="M223">
        <v>0</v>
      </c>
      <c r="N223">
        <v>0</v>
      </c>
      <c r="O223">
        <v>0</v>
      </c>
      <c r="P223">
        <v>0</v>
      </c>
      <c r="Q223" t="s">
        <v>1758</v>
      </c>
      <c r="R223" t="s">
        <v>2424</v>
      </c>
      <c r="S223">
        <v>0</v>
      </c>
      <c r="T223" t="s">
        <v>2340</v>
      </c>
      <c r="U223">
        <v>0</v>
      </c>
      <c r="V223">
        <v>0</v>
      </c>
      <c r="W223" t="s">
        <v>2425</v>
      </c>
      <c r="X223" t="s">
        <v>1763</v>
      </c>
      <c r="Y223" t="s">
        <v>1764</v>
      </c>
      <c r="Z223" t="s">
        <v>2426</v>
      </c>
      <c r="AA223" t="s">
        <v>2345</v>
      </c>
      <c r="AB223" t="s">
        <v>2427</v>
      </c>
      <c r="AC223" t="s">
        <v>1768</v>
      </c>
      <c r="AD223" t="s">
        <v>1769</v>
      </c>
      <c r="AE223">
        <v>0</v>
      </c>
      <c r="AF223">
        <v>0</v>
      </c>
      <c r="AG223" t="s">
        <v>1772</v>
      </c>
      <c r="AH223" t="s">
        <v>1773</v>
      </c>
      <c r="AI223">
        <v>0</v>
      </c>
      <c r="AJ223" t="s">
        <v>1775</v>
      </c>
      <c r="AK223">
        <v>0</v>
      </c>
      <c r="AL223" t="s">
        <v>1777</v>
      </c>
      <c r="AM223" t="s">
        <v>2428</v>
      </c>
      <c r="AN223" t="s">
        <v>1779</v>
      </c>
      <c r="AO223" t="s">
        <v>1780</v>
      </c>
      <c r="AP223" t="s">
        <v>2429</v>
      </c>
      <c r="AQ223">
        <v>0</v>
      </c>
      <c r="AR223">
        <v>0</v>
      </c>
      <c r="AS223" t="s">
        <v>1784</v>
      </c>
      <c r="AT223" t="s">
        <v>1785</v>
      </c>
      <c r="AU223" t="s">
        <v>2350</v>
      </c>
      <c r="AV223" t="s">
        <v>1787</v>
      </c>
      <c r="AW223" t="s">
        <v>2430</v>
      </c>
      <c r="AX223" t="s">
        <v>2352</v>
      </c>
      <c r="AY223" t="s">
        <v>2431</v>
      </c>
      <c r="AZ223" t="s">
        <v>2432</v>
      </c>
      <c r="BA223" t="s">
        <v>1791</v>
      </c>
      <c r="BB223" t="s">
        <v>2433</v>
      </c>
      <c r="BC223" t="s">
        <v>1807</v>
      </c>
      <c r="BD223">
        <v>0</v>
      </c>
      <c r="BE223" t="s">
        <v>2434</v>
      </c>
      <c r="BF223">
        <v>0</v>
      </c>
      <c r="BG223" t="s">
        <v>1797</v>
      </c>
      <c r="BH223">
        <v>0</v>
      </c>
      <c r="BI223">
        <v>0</v>
      </c>
      <c r="BJ223" t="s">
        <v>1800</v>
      </c>
      <c r="BK223">
        <v>0</v>
      </c>
      <c r="BL223" t="s">
        <v>2435</v>
      </c>
      <c r="BM223" t="s">
        <v>2436</v>
      </c>
      <c r="BN223">
        <v>0</v>
      </c>
      <c r="BO223" t="s">
        <v>2437</v>
      </c>
      <c r="BP223" t="s">
        <v>2438</v>
      </c>
      <c r="BQ223" t="s">
        <v>2358</v>
      </c>
      <c r="BR223" t="s">
        <v>1108</v>
      </c>
      <c r="BS223" t="s">
        <v>2359</v>
      </c>
      <c r="BT223" t="s">
        <v>1809</v>
      </c>
      <c r="BU223" t="s">
        <v>1810</v>
      </c>
      <c r="BV223" t="s">
        <v>2360</v>
      </c>
      <c r="BW223" t="s">
        <v>1812</v>
      </c>
      <c r="BX223" t="s">
        <v>1813</v>
      </c>
      <c r="BY223" t="s">
        <v>1814</v>
      </c>
      <c r="BZ223" t="s">
        <v>1815</v>
      </c>
      <c r="CA223">
        <v>0</v>
      </c>
      <c r="CB223" t="s">
        <v>2439</v>
      </c>
      <c r="CC223" t="s">
        <v>1818</v>
      </c>
      <c r="CD223" t="s">
        <v>2440</v>
      </c>
      <c r="CE223" t="s">
        <v>1820</v>
      </c>
      <c r="CF223" t="s">
        <v>1821</v>
      </c>
      <c r="CG223">
        <v>0</v>
      </c>
      <c r="CH223" t="s">
        <v>1823</v>
      </c>
      <c r="CI223" t="s">
        <v>2363</v>
      </c>
      <c r="CJ223" t="s">
        <v>1825</v>
      </c>
      <c r="CK223" t="s">
        <v>1826</v>
      </c>
      <c r="CL223" t="s">
        <v>1827</v>
      </c>
      <c r="CM223" t="s">
        <v>1828</v>
      </c>
      <c r="CN223" t="s">
        <v>1829</v>
      </c>
      <c r="CO223">
        <v>0</v>
      </c>
      <c r="CP223" t="s">
        <v>2441</v>
      </c>
      <c r="CQ223" t="s">
        <v>2442</v>
      </c>
      <c r="CR223" t="s">
        <v>2443</v>
      </c>
      <c r="CS223" t="s">
        <v>2444</v>
      </c>
      <c r="CT223">
        <v>0</v>
      </c>
      <c r="CU223" t="s">
        <v>1835</v>
      </c>
      <c r="CV223" t="s">
        <v>1836</v>
      </c>
      <c r="CW223" t="s">
        <v>1837</v>
      </c>
      <c r="CX223" t="s">
        <v>1838</v>
      </c>
      <c r="CY223" t="s">
        <v>1839</v>
      </c>
    </row>
    <row r="224" spans="1:103" x14ac:dyDescent="0.3">
      <c r="A224" s="151">
        <v>971</v>
      </c>
      <c r="B224" t="s">
        <v>1361</v>
      </c>
      <c r="D224" t="s">
        <v>997</v>
      </c>
      <c r="E224" t="s">
        <v>996</v>
      </c>
      <c r="F224" t="s">
        <v>996</v>
      </c>
      <c r="G224" t="s">
        <v>997</v>
      </c>
      <c r="H224" t="s">
        <v>998</v>
      </c>
      <c r="I224" t="s">
        <v>2445</v>
      </c>
      <c r="J224" t="s">
        <v>998</v>
      </c>
      <c r="K224" t="s">
        <v>996</v>
      </c>
      <c r="L224" t="s">
        <v>997</v>
      </c>
      <c r="M224">
        <v>0</v>
      </c>
      <c r="N224">
        <v>0</v>
      </c>
      <c r="O224">
        <v>0</v>
      </c>
      <c r="P224">
        <v>0</v>
      </c>
      <c r="Q224" t="s">
        <v>996</v>
      </c>
      <c r="R224" t="s">
        <v>997</v>
      </c>
      <c r="S224">
        <v>0</v>
      </c>
      <c r="T224" t="s">
        <v>996</v>
      </c>
      <c r="U224">
        <v>0</v>
      </c>
      <c r="V224">
        <v>0</v>
      </c>
      <c r="W224" t="s">
        <v>996</v>
      </c>
      <c r="X224" t="s">
        <v>997</v>
      </c>
      <c r="Y224" t="s">
        <v>997</v>
      </c>
      <c r="Z224" t="s">
        <v>2446</v>
      </c>
      <c r="AA224" t="s">
        <v>996</v>
      </c>
      <c r="AB224" t="s">
        <v>998</v>
      </c>
      <c r="AC224" t="s">
        <v>996</v>
      </c>
      <c r="AD224" t="s">
        <v>997</v>
      </c>
      <c r="AE224">
        <v>0</v>
      </c>
      <c r="AF224">
        <v>0</v>
      </c>
      <c r="AG224" t="s">
        <v>1846</v>
      </c>
      <c r="AH224" t="s">
        <v>997</v>
      </c>
      <c r="AI224">
        <v>0</v>
      </c>
      <c r="AJ224" t="s">
        <v>996</v>
      </c>
      <c r="AK224">
        <v>0</v>
      </c>
      <c r="AL224" t="s">
        <v>997</v>
      </c>
      <c r="AM224" t="s">
        <v>996</v>
      </c>
      <c r="AN224" t="s">
        <v>996</v>
      </c>
      <c r="AO224" t="s">
        <v>997</v>
      </c>
      <c r="AP224" t="s">
        <v>998</v>
      </c>
      <c r="AQ224">
        <v>0</v>
      </c>
      <c r="AR224">
        <v>0</v>
      </c>
      <c r="AS224" t="s">
        <v>1848</v>
      </c>
      <c r="AT224" t="s">
        <v>997</v>
      </c>
      <c r="AU224" t="s">
        <v>996</v>
      </c>
      <c r="AV224" t="s">
        <v>1787</v>
      </c>
      <c r="AW224" t="s">
        <v>998</v>
      </c>
      <c r="AX224" t="s">
        <v>996</v>
      </c>
      <c r="AY224" t="s">
        <v>1109</v>
      </c>
      <c r="AZ224" t="s">
        <v>997</v>
      </c>
      <c r="BA224" t="s">
        <v>996</v>
      </c>
      <c r="BB224" t="s">
        <v>998</v>
      </c>
      <c r="BC224" t="s">
        <v>997</v>
      </c>
      <c r="BD224">
        <v>0</v>
      </c>
      <c r="BE224" t="s">
        <v>997</v>
      </c>
      <c r="BF224">
        <v>0</v>
      </c>
      <c r="BG224" t="s">
        <v>996</v>
      </c>
      <c r="BH224">
        <v>0</v>
      </c>
      <c r="BI224">
        <v>0</v>
      </c>
      <c r="BJ224" t="s">
        <v>997</v>
      </c>
      <c r="BK224">
        <v>0</v>
      </c>
      <c r="BL224" t="s">
        <v>2447</v>
      </c>
      <c r="BM224" t="s">
        <v>996</v>
      </c>
      <c r="BN224">
        <v>0</v>
      </c>
      <c r="BO224" t="s">
        <v>2446</v>
      </c>
      <c r="BP224" t="s">
        <v>1110</v>
      </c>
      <c r="BQ224" t="s">
        <v>998</v>
      </c>
      <c r="BR224" t="s">
        <v>997</v>
      </c>
      <c r="BS224" t="s">
        <v>1110</v>
      </c>
      <c r="BT224" t="s">
        <v>997</v>
      </c>
      <c r="BU224" t="s">
        <v>997</v>
      </c>
      <c r="BV224" t="s">
        <v>996</v>
      </c>
      <c r="BW224" t="s">
        <v>997</v>
      </c>
      <c r="BX224" t="s">
        <v>996</v>
      </c>
      <c r="BY224" t="s">
        <v>2448</v>
      </c>
      <c r="BZ224" t="s">
        <v>997</v>
      </c>
      <c r="CA224">
        <v>0</v>
      </c>
      <c r="CB224" t="s">
        <v>998</v>
      </c>
      <c r="CC224" t="s">
        <v>996</v>
      </c>
      <c r="CD224" t="s">
        <v>996</v>
      </c>
      <c r="CE224" t="s">
        <v>996</v>
      </c>
      <c r="CF224" t="s">
        <v>996</v>
      </c>
      <c r="CG224">
        <v>0</v>
      </c>
      <c r="CH224" t="s">
        <v>997</v>
      </c>
      <c r="CI224" t="s">
        <v>1109</v>
      </c>
      <c r="CJ224" t="s">
        <v>996</v>
      </c>
      <c r="CK224" t="s">
        <v>996</v>
      </c>
      <c r="CL224" t="s">
        <v>1851</v>
      </c>
      <c r="CM224" t="s">
        <v>997</v>
      </c>
      <c r="CN224" t="s">
        <v>997</v>
      </c>
      <c r="CO224">
        <v>0</v>
      </c>
      <c r="CP224" t="s">
        <v>1109</v>
      </c>
      <c r="CQ224" t="s">
        <v>2449</v>
      </c>
      <c r="CR224" t="s">
        <v>2450</v>
      </c>
      <c r="CS224" t="s">
        <v>1362</v>
      </c>
      <c r="CT224">
        <v>0</v>
      </c>
      <c r="CU224" t="s">
        <v>997</v>
      </c>
      <c r="CV224" t="s">
        <v>996</v>
      </c>
      <c r="CW224" t="s">
        <v>996</v>
      </c>
      <c r="CX224" t="s">
        <v>998</v>
      </c>
      <c r="CY224" t="s">
        <v>996</v>
      </c>
    </row>
    <row r="225" spans="1:103" x14ac:dyDescent="0.3">
      <c r="A225" s="151">
        <v>972</v>
      </c>
      <c r="B225" t="s">
        <v>1363</v>
      </c>
      <c r="D225" t="s">
        <v>1457</v>
      </c>
      <c r="E225" t="s">
        <v>1458</v>
      </c>
      <c r="F225" t="s">
        <v>1459</v>
      </c>
      <c r="G225" t="s">
        <v>449</v>
      </c>
      <c r="H225" t="s">
        <v>2451</v>
      </c>
      <c r="I225" t="s">
        <v>2452</v>
      </c>
      <c r="J225" t="s">
        <v>2453</v>
      </c>
      <c r="K225" t="s">
        <v>454</v>
      </c>
      <c r="L225" t="s">
        <v>1463</v>
      </c>
      <c r="M225">
        <v>0</v>
      </c>
      <c r="N225">
        <v>0</v>
      </c>
      <c r="O225">
        <v>0</v>
      </c>
      <c r="P225">
        <v>0</v>
      </c>
      <c r="Q225" t="s">
        <v>1468</v>
      </c>
      <c r="R225" t="s">
        <v>1469</v>
      </c>
      <c r="S225">
        <v>0</v>
      </c>
      <c r="T225" t="s">
        <v>844</v>
      </c>
      <c r="U225">
        <v>0</v>
      </c>
      <c r="V225">
        <v>0</v>
      </c>
      <c r="W225" t="s">
        <v>845</v>
      </c>
      <c r="X225" t="s">
        <v>1473</v>
      </c>
      <c r="Y225" t="s">
        <v>1474</v>
      </c>
      <c r="Z225" t="s">
        <v>2454</v>
      </c>
      <c r="AA225" t="s">
        <v>846</v>
      </c>
      <c r="AB225" t="s">
        <v>2454</v>
      </c>
      <c r="AC225" t="s">
        <v>1477</v>
      </c>
      <c r="AD225" t="s">
        <v>1478</v>
      </c>
      <c r="AE225">
        <v>0</v>
      </c>
      <c r="AF225">
        <v>0</v>
      </c>
      <c r="AG225" t="s">
        <v>847</v>
      </c>
      <c r="AH225" t="s">
        <v>1481</v>
      </c>
      <c r="AI225">
        <v>0</v>
      </c>
      <c r="AJ225" t="s">
        <v>464</v>
      </c>
      <c r="AK225">
        <v>0</v>
      </c>
      <c r="AL225" t="s">
        <v>1484</v>
      </c>
      <c r="AM225" t="s">
        <v>1485</v>
      </c>
      <c r="AN225" t="s">
        <v>2455</v>
      </c>
      <c r="AO225" t="s">
        <v>848</v>
      </c>
      <c r="AP225" t="s">
        <v>2456</v>
      </c>
      <c r="AQ225">
        <v>0</v>
      </c>
      <c r="AR225">
        <v>0</v>
      </c>
      <c r="AS225" t="s">
        <v>1490</v>
      </c>
      <c r="AT225" t="s">
        <v>1491</v>
      </c>
      <c r="AU225" t="s">
        <v>1492</v>
      </c>
      <c r="AV225" t="s">
        <v>996</v>
      </c>
      <c r="AW225" t="s">
        <v>2457</v>
      </c>
      <c r="AX225" t="s">
        <v>1495</v>
      </c>
      <c r="AY225" t="s">
        <v>2458</v>
      </c>
      <c r="AZ225" t="s">
        <v>1496</v>
      </c>
      <c r="BA225" t="s">
        <v>1497</v>
      </c>
      <c r="BB225" t="s">
        <v>2459</v>
      </c>
      <c r="BC225" t="s">
        <v>1499</v>
      </c>
      <c r="BD225">
        <v>0</v>
      </c>
      <c r="BE225" t="s">
        <v>1501</v>
      </c>
      <c r="BF225">
        <v>0</v>
      </c>
      <c r="BG225" t="s">
        <v>1503</v>
      </c>
      <c r="BH225">
        <v>0</v>
      </c>
      <c r="BI225">
        <v>0</v>
      </c>
      <c r="BJ225" t="s">
        <v>1504</v>
      </c>
      <c r="BK225">
        <v>0</v>
      </c>
      <c r="BL225" t="s">
        <v>1506</v>
      </c>
      <c r="BM225" t="s">
        <v>1507</v>
      </c>
      <c r="BN225">
        <v>0</v>
      </c>
      <c r="BO225" t="s">
        <v>2460</v>
      </c>
      <c r="BP225" t="s">
        <v>1510</v>
      </c>
      <c r="BQ225" t="s">
        <v>2461</v>
      </c>
      <c r="BR225" t="s">
        <v>1511</v>
      </c>
      <c r="BS225" t="s">
        <v>2462</v>
      </c>
      <c r="BT225" t="s">
        <v>1512</v>
      </c>
      <c r="BU225" t="s">
        <v>1513</v>
      </c>
      <c r="BV225" t="s">
        <v>494</v>
      </c>
      <c r="BW225" t="s">
        <v>1514</v>
      </c>
      <c r="BX225" t="s">
        <v>850</v>
      </c>
      <c r="BY225" t="s">
        <v>1515</v>
      </c>
      <c r="BZ225" t="s">
        <v>1516</v>
      </c>
      <c r="CA225">
        <v>0</v>
      </c>
      <c r="CB225" t="s">
        <v>2463</v>
      </c>
      <c r="CC225" t="s">
        <v>1519</v>
      </c>
      <c r="CD225" t="s">
        <v>1520</v>
      </c>
      <c r="CE225" t="s">
        <v>1521</v>
      </c>
      <c r="CF225" t="s">
        <v>1522</v>
      </c>
      <c r="CG225">
        <v>0</v>
      </c>
      <c r="CH225" t="s">
        <v>508</v>
      </c>
      <c r="CI225" t="s">
        <v>2464</v>
      </c>
      <c r="CJ225" t="s">
        <v>1525</v>
      </c>
      <c r="CK225" t="s">
        <v>1526</v>
      </c>
      <c r="CL225" t="s">
        <v>1527</v>
      </c>
      <c r="CM225" t="s">
        <v>1528</v>
      </c>
      <c r="CN225" t="s">
        <v>515</v>
      </c>
      <c r="CO225">
        <v>0</v>
      </c>
      <c r="CP225" t="s">
        <v>2465</v>
      </c>
      <c r="CQ225" t="s">
        <v>1531</v>
      </c>
      <c r="CR225" t="s">
        <v>2466</v>
      </c>
      <c r="CS225" t="s">
        <v>2467</v>
      </c>
      <c r="CT225">
        <v>0</v>
      </c>
      <c r="CU225" t="s">
        <v>2468</v>
      </c>
      <c r="CV225" t="s">
        <v>1536</v>
      </c>
      <c r="CW225" t="s">
        <v>1537</v>
      </c>
      <c r="CX225" t="s">
        <v>2469</v>
      </c>
      <c r="CY225" t="s">
        <v>1539</v>
      </c>
    </row>
    <row r="226" spans="1:103" x14ac:dyDescent="0.3">
      <c r="A226" s="151">
        <v>996</v>
      </c>
      <c r="B226" t="s">
        <v>261</v>
      </c>
      <c r="D226">
        <v>0</v>
      </c>
      <c r="E226">
        <v>0.01</v>
      </c>
      <c r="F226">
        <v>0</v>
      </c>
      <c r="G226">
        <v>0.01</v>
      </c>
      <c r="H226">
        <v>0</v>
      </c>
      <c r="I226">
        <v>0</v>
      </c>
      <c r="J226">
        <v>0.01</v>
      </c>
      <c r="K226">
        <v>0.01</v>
      </c>
      <c r="L226">
        <v>0.01</v>
      </c>
      <c r="M226">
        <v>0.01</v>
      </c>
      <c r="N226">
        <v>0</v>
      </c>
      <c r="O226">
        <v>0.01</v>
      </c>
      <c r="P226">
        <v>0</v>
      </c>
      <c r="Q226">
        <v>0.01</v>
      </c>
      <c r="R226">
        <v>0.01</v>
      </c>
      <c r="S226">
        <v>0.01</v>
      </c>
      <c r="T226">
        <v>0</v>
      </c>
      <c r="U226">
        <v>0</v>
      </c>
      <c r="V226">
        <v>0.01</v>
      </c>
      <c r="W226">
        <v>0</v>
      </c>
      <c r="X226">
        <v>0.01</v>
      </c>
      <c r="Y226">
        <v>0.01</v>
      </c>
      <c r="Z226">
        <v>0</v>
      </c>
      <c r="AA226">
        <v>0.01</v>
      </c>
      <c r="AB226">
        <v>0.01</v>
      </c>
      <c r="AC226">
        <v>0.01</v>
      </c>
      <c r="AD226">
        <v>0.01</v>
      </c>
      <c r="AE226">
        <v>0.01</v>
      </c>
      <c r="AF226">
        <v>0.01</v>
      </c>
      <c r="AG226">
        <v>0.01</v>
      </c>
      <c r="AH226">
        <v>0.01</v>
      </c>
      <c r="AI226">
        <v>0.01</v>
      </c>
      <c r="AJ226">
        <v>0.01</v>
      </c>
      <c r="AK226">
        <v>0</v>
      </c>
      <c r="AL226">
        <v>0.01</v>
      </c>
      <c r="AM226">
        <v>0</v>
      </c>
      <c r="AN226">
        <v>0.01</v>
      </c>
      <c r="AO226">
        <v>0</v>
      </c>
      <c r="AP226">
        <v>0</v>
      </c>
      <c r="AQ226">
        <v>0.01</v>
      </c>
      <c r="AR226">
        <v>0</v>
      </c>
      <c r="AS226">
        <v>0.01</v>
      </c>
      <c r="AT226">
        <v>0.01</v>
      </c>
      <c r="AU226">
        <v>0</v>
      </c>
      <c r="AV226">
        <v>0.01</v>
      </c>
      <c r="AW226">
        <v>0.01</v>
      </c>
      <c r="AX226">
        <v>0.01</v>
      </c>
      <c r="AY226">
        <v>0.01</v>
      </c>
      <c r="AZ226">
        <v>0</v>
      </c>
      <c r="BA226">
        <v>0</v>
      </c>
      <c r="BB226">
        <v>0.01</v>
      </c>
      <c r="BC226">
        <v>0.01</v>
      </c>
      <c r="BD226">
        <v>0</v>
      </c>
      <c r="BE226">
        <v>0</v>
      </c>
      <c r="BF226">
        <v>0.01</v>
      </c>
      <c r="BG226">
        <v>0</v>
      </c>
      <c r="BH226">
        <v>0</v>
      </c>
      <c r="BI226">
        <v>0.01</v>
      </c>
      <c r="BJ226">
        <v>0.01</v>
      </c>
      <c r="BK226">
        <v>0</v>
      </c>
      <c r="BL226">
        <v>0</v>
      </c>
      <c r="BM226">
        <v>0.01</v>
      </c>
      <c r="BN226">
        <v>0.01</v>
      </c>
      <c r="BO226">
        <v>0.01</v>
      </c>
      <c r="BP226">
        <v>0</v>
      </c>
      <c r="BQ226">
        <v>0.01</v>
      </c>
      <c r="BR226">
        <v>0</v>
      </c>
      <c r="BS226">
        <v>0</v>
      </c>
      <c r="BT226">
        <v>0.01</v>
      </c>
      <c r="BU226">
        <v>0.01</v>
      </c>
      <c r="BV226">
        <v>0.01</v>
      </c>
      <c r="BW226">
        <v>0.01</v>
      </c>
      <c r="BX226">
        <v>0</v>
      </c>
      <c r="BY226">
        <v>0</v>
      </c>
      <c r="BZ226">
        <v>0</v>
      </c>
      <c r="CA226">
        <v>0</v>
      </c>
      <c r="CB226">
        <v>0.01</v>
      </c>
      <c r="CC226">
        <v>0.01</v>
      </c>
      <c r="CD226">
        <v>0.01</v>
      </c>
      <c r="CE226">
        <v>0</v>
      </c>
      <c r="CF226">
        <v>0</v>
      </c>
      <c r="CG226">
        <v>0.01</v>
      </c>
      <c r="CH226">
        <v>0.01</v>
      </c>
      <c r="CI226">
        <v>0.01</v>
      </c>
      <c r="CJ226">
        <v>0.01</v>
      </c>
      <c r="CK226">
        <v>0.01</v>
      </c>
      <c r="CL226">
        <v>0</v>
      </c>
      <c r="CM226">
        <v>0</v>
      </c>
      <c r="CN226">
        <v>0.01</v>
      </c>
      <c r="CO226">
        <v>0.01</v>
      </c>
      <c r="CP226">
        <v>0.01</v>
      </c>
      <c r="CQ226">
        <v>0</v>
      </c>
      <c r="CR226">
        <v>0.01</v>
      </c>
      <c r="CS226">
        <v>0.01</v>
      </c>
      <c r="CT226">
        <v>0</v>
      </c>
      <c r="CU226">
        <v>0.01</v>
      </c>
      <c r="CV226">
        <v>0</v>
      </c>
      <c r="CW226">
        <v>0.01</v>
      </c>
      <c r="CX226">
        <v>0.01</v>
      </c>
      <c r="CY226">
        <v>0</v>
      </c>
    </row>
    <row r="227" spans="1:103" x14ac:dyDescent="0.3">
      <c r="A227" s="151">
        <v>998</v>
      </c>
      <c r="B227" t="s">
        <v>262</v>
      </c>
      <c r="D227">
        <v>51</v>
      </c>
      <c r="E227">
        <v>51</v>
      </c>
      <c r="F227">
        <v>51</v>
      </c>
      <c r="G227">
        <v>51</v>
      </c>
      <c r="H227">
        <v>51</v>
      </c>
      <c r="I227">
        <v>51</v>
      </c>
      <c r="J227">
        <v>51</v>
      </c>
      <c r="K227">
        <v>51</v>
      </c>
      <c r="L227">
        <v>51</v>
      </c>
      <c r="M227">
        <v>51</v>
      </c>
      <c r="N227">
        <v>51</v>
      </c>
      <c r="O227">
        <v>51</v>
      </c>
      <c r="P227">
        <v>51</v>
      </c>
      <c r="Q227">
        <v>51</v>
      </c>
      <c r="R227">
        <v>51</v>
      </c>
      <c r="S227">
        <v>51</v>
      </c>
      <c r="T227">
        <v>51</v>
      </c>
      <c r="U227">
        <v>51</v>
      </c>
      <c r="V227">
        <v>51</v>
      </c>
      <c r="W227">
        <v>51</v>
      </c>
      <c r="X227">
        <v>51</v>
      </c>
      <c r="Y227">
        <v>51</v>
      </c>
      <c r="Z227">
        <v>51</v>
      </c>
      <c r="AA227">
        <v>51</v>
      </c>
      <c r="AB227">
        <v>51</v>
      </c>
      <c r="AC227">
        <v>51</v>
      </c>
      <c r="AD227">
        <v>51</v>
      </c>
      <c r="AE227">
        <v>51</v>
      </c>
      <c r="AF227">
        <v>51</v>
      </c>
      <c r="AG227">
        <v>51</v>
      </c>
      <c r="AH227">
        <v>51</v>
      </c>
      <c r="AI227">
        <v>51</v>
      </c>
      <c r="AJ227">
        <v>51</v>
      </c>
      <c r="AK227">
        <v>51</v>
      </c>
      <c r="AL227">
        <v>51</v>
      </c>
      <c r="AM227">
        <v>51</v>
      </c>
      <c r="AN227">
        <v>51</v>
      </c>
      <c r="AO227">
        <v>51</v>
      </c>
      <c r="AP227">
        <v>51</v>
      </c>
      <c r="AQ227">
        <v>51</v>
      </c>
      <c r="AR227">
        <v>51</v>
      </c>
      <c r="AS227">
        <v>51</v>
      </c>
      <c r="AT227">
        <v>51</v>
      </c>
      <c r="AU227">
        <v>51</v>
      </c>
      <c r="AV227">
        <v>51</v>
      </c>
      <c r="AW227">
        <v>51</v>
      </c>
      <c r="AX227">
        <v>51</v>
      </c>
      <c r="AY227">
        <v>51</v>
      </c>
      <c r="AZ227">
        <v>51</v>
      </c>
      <c r="BA227">
        <v>51</v>
      </c>
      <c r="BB227">
        <v>51</v>
      </c>
      <c r="BC227">
        <v>51</v>
      </c>
      <c r="BD227">
        <v>51</v>
      </c>
      <c r="BE227">
        <v>51</v>
      </c>
      <c r="BF227">
        <v>51</v>
      </c>
      <c r="BG227">
        <v>51</v>
      </c>
      <c r="BH227">
        <v>51</v>
      </c>
      <c r="BI227">
        <v>51</v>
      </c>
      <c r="BJ227">
        <v>51</v>
      </c>
      <c r="BK227">
        <v>51</v>
      </c>
      <c r="BL227">
        <v>51</v>
      </c>
      <c r="BM227">
        <v>51</v>
      </c>
      <c r="BN227">
        <v>51</v>
      </c>
      <c r="BO227">
        <v>51</v>
      </c>
      <c r="BP227">
        <v>51</v>
      </c>
      <c r="BQ227">
        <v>51</v>
      </c>
      <c r="BR227">
        <v>51</v>
      </c>
      <c r="BS227">
        <v>51</v>
      </c>
      <c r="BT227">
        <v>51</v>
      </c>
      <c r="BU227">
        <v>51</v>
      </c>
      <c r="BV227">
        <v>51</v>
      </c>
      <c r="BW227">
        <v>51</v>
      </c>
      <c r="BX227">
        <v>51</v>
      </c>
      <c r="BY227">
        <v>51</v>
      </c>
      <c r="BZ227">
        <v>51</v>
      </c>
      <c r="CA227">
        <v>51</v>
      </c>
      <c r="CB227">
        <v>51</v>
      </c>
      <c r="CC227">
        <v>51</v>
      </c>
      <c r="CD227">
        <v>51</v>
      </c>
      <c r="CE227">
        <v>51</v>
      </c>
      <c r="CF227">
        <v>51</v>
      </c>
      <c r="CG227">
        <v>51</v>
      </c>
      <c r="CH227">
        <v>51</v>
      </c>
      <c r="CI227">
        <v>51</v>
      </c>
      <c r="CJ227">
        <v>51</v>
      </c>
      <c r="CK227">
        <v>51</v>
      </c>
      <c r="CL227">
        <v>51</v>
      </c>
      <c r="CM227">
        <v>51</v>
      </c>
      <c r="CN227">
        <v>51</v>
      </c>
      <c r="CO227">
        <v>51</v>
      </c>
      <c r="CP227">
        <v>51</v>
      </c>
      <c r="CQ227">
        <v>51</v>
      </c>
      <c r="CR227">
        <v>51</v>
      </c>
      <c r="CS227">
        <v>51</v>
      </c>
      <c r="CT227">
        <v>51</v>
      </c>
      <c r="CU227">
        <v>51</v>
      </c>
      <c r="CV227">
        <v>51</v>
      </c>
      <c r="CW227">
        <v>51</v>
      </c>
      <c r="CX227">
        <v>51</v>
      </c>
      <c r="CY227">
        <v>51</v>
      </c>
    </row>
    <row r="228" spans="1:103" x14ac:dyDescent="0.3">
      <c r="A228" s="151">
        <v>999</v>
      </c>
      <c r="B228" t="s">
        <v>263</v>
      </c>
      <c r="D228">
        <v>5100</v>
      </c>
      <c r="E228">
        <v>5101</v>
      </c>
      <c r="F228">
        <v>5102</v>
      </c>
      <c r="G228">
        <v>5103</v>
      </c>
      <c r="H228">
        <v>5104</v>
      </c>
      <c r="I228">
        <v>5105</v>
      </c>
      <c r="J228">
        <v>5106</v>
      </c>
      <c r="K228">
        <v>5107</v>
      </c>
      <c r="L228">
        <v>5108</v>
      </c>
      <c r="M228">
        <v>5109</v>
      </c>
      <c r="N228">
        <v>5110</v>
      </c>
      <c r="O228">
        <v>5111</v>
      </c>
      <c r="P228">
        <v>5112</v>
      </c>
      <c r="Q228">
        <v>5113</v>
      </c>
      <c r="R228">
        <v>5114</v>
      </c>
      <c r="S228">
        <v>5115</v>
      </c>
      <c r="T228">
        <v>5116</v>
      </c>
      <c r="U228">
        <v>5117</v>
      </c>
      <c r="V228">
        <v>5118</v>
      </c>
      <c r="W228">
        <v>5119</v>
      </c>
      <c r="X228">
        <v>5120</v>
      </c>
      <c r="Y228">
        <v>5121</v>
      </c>
      <c r="Z228">
        <v>5122</v>
      </c>
      <c r="AA228">
        <v>5123</v>
      </c>
      <c r="AB228">
        <v>5124</v>
      </c>
      <c r="AC228">
        <v>5125</v>
      </c>
      <c r="AD228">
        <v>5126</v>
      </c>
      <c r="AE228">
        <v>5127</v>
      </c>
      <c r="AF228">
        <v>5128</v>
      </c>
      <c r="AG228">
        <v>5129</v>
      </c>
      <c r="AH228">
        <v>5130</v>
      </c>
      <c r="AI228">
        <v>5131</v>
      </c>
      <c r="AJ228">
        <v>5132</v>
      </c>
      <c r="AK228">
        <v>5133</v>
      </c>
      <c r="AL228">
        <v>5134</v>
      </c>
      <c r="AM228">
        <v>5135</v>
      </c>
      <c r="AN228">
        <v>5136</v>
      </c>
      <c r="AO228">
        <v>5137</v>
      </c>
      <c r="AP228">
        <v>5138</v>
      </c>
      <c r="AQ228">
        <v>5139</v>
      </c>
      <c r="AR228">
        <v>5140</v>
      </c>
      <c r="AS228">
        <v>5141</v>
      </c>
      <c r="AT228">
        <v>5142</v>
      </c>
      <c r="AU228">
        <v>5143</v>
      </c>
      <c r="AV228">
        <v>5144</v>
      </c>
      <c r="AW228">
        <v>5145</v>
      </c>
      <c r="AX228">
        <v>5146</v>
      </c>
      <c r="AY228">
        <v>5147</v>
      </c>
      <c r="AZ228">
        <v>5148</v>
      </c>
      <c r="BA228">
        <v>5149</v>
      </c>
      <c r="BB228">
        <v>5150</v>
      </c>
      <c r="BC228">
        <v>5151</v>
      </c>
      <c r="BD228">
        <v>5152</v>
      </c>
      <c r="BE228">
        <v>5153</v>
      </c>
      <c r="BF228">
        <v>5154</v>
      </c>
      <c r="BG228">
        <v>5155</v>
      </c>
      <c r="BH228">
        <v>5156</v>
      </c>
      <c r="BI228">
        <v>5157</v>
      </c>
      <c r="BJ228">
        <v>5158</v>
      </c>
      <c r="BK228">
        <v>5159</v>
      </c>
      <c r="BL228">
        <v>5160</v>
      </c>
      <c r="BM228">
        <v>5161</v>
      </c>
      <c r="BN228">
        <v>5162</v>
      </c>
      <c r="BO228">
        <v>5163</v>
      </c>
      <c r="BP228">
        <v>5164</v>
      </c>
      <c r="BQ228">
        <v>5165</v>
      </c>
      <c r="BR228">
        <v>5166</v>
      </c>
      <c r="BS228">
        <v>5167</v>
      </c>
      <c r="BT228">
        <v>5168</v>
      </c>
      <c r="BU228">
        <v>5169</v>
      </c>
      <c r="BV228">
        <v>5170</v>
      </c>
      <c r="BW228">
        <v>5171</v>
      </c>
      <c r="BX228">
        <v>5172</v>
      </c>
      <c r="BY228">
        <v>5173</v>
      </c>
      <c r="BZ228">
        <v>5174</v>
      </c>
      <c r="CA228">
        <v>5175</v>
      </c>
      <c r="CB228">
        <v>5176</v>
      </c>
      <c r="CC228">
        <v>5177</v>
      </c>
      <c r="CD228">
        <v>5178</v>
      </c>
      <c r="CE228">
        <v>5179</v>
      </c>
      <c r="CF228">
        <v>5180</v>
      </c>
      <c r="CG228">
        <v>5181</v>
      </c>
      <c r="CH228">
        <v>5182</v>
      </c>
      <c r="CI228">
        <v>5183</v>
      </c>
      <c r="CJ228">
        <v>5184</v>
      </c>
      <c r="CK228">
        <v>5185</v>
      </c>
      <c r="CL228">
        <v>5186</v>
      </c>
      <c r="CM228">
        <v>5187</v>
      </c>
      <c r="CN228">
        <v>5188</v>
      </c>
      <c r="CO228">
        <v>5189</v>
      </c>
      <c r="CP228">
        <v>5190</v>
      </c>
      <c r="CQ228">
        <v>5191</v>
      </c>
      <c r="CR228">
        <v>5192</v>
      </c>
      <c r="CS228">
        <v>5193</v>
      </c>
      <c r="CT228">
        <v>5194</v>
      </c>
      <c r="CU228">
        <v>5195</v>
      </c>
      <c r="CV228">
        <v>5196</v>
      </c>
      <c r="CW228">
        <v>5197</v>
      </c>
      <c r="CX228">
        <v>5198</v>
      </c>
      <c r="CY228">
        <v>5199</v>
      </c>
    </row>
    <row r="229" spans="1:103" x14ac:dyDescent="0.3">
      <c r="A229" s="151">
        <v>9000</v>
      </c>
      <c r="B229" t="s">
        <v>1039</v>
      </c>
      <c r="C229" t="s">
        <v>336</v>
      </c>
      <c r="D229">
        <v>1926204331.6099999</v>
      </c>
      <c r="E229">
        <v>699952045.98000002</v>
      </c>
      <c r="F229">
        <v>251765175.07949999</v>
      </c>
      <c r="G229">
        <v>790750602.72000003</v>
      </c>
      <c r="H229">
        <v>522202105.44999999</v>
      </c>
      <c r="I229">
        <v>523015793.66000003</v>
      </c>
      <c r="J229">
        <v>1105925317.0599999</v>
      </c>
      <c r="K229">
        <v>519297420.94999999</v>
      </c>
      <c r="L229">
        <v>889191545.41999996</v>
      </c>
      <c r="M229">
        <v>7440207278.8299999</v>
      </c>
      <c r="N229">
        <v>5212792588.3400002</v>
      </c>
      <c r="O229">
        <v>1331426122.55</v>
      </c>
      <c r="P229">
        <v>3984150518.3600001</v>
      </c>
      <c r="Q229">
        <v>1014149738.4400001</v>
      </c>
      <c r="R229">
        <v>362394765.56999999</v>
      </c>
      <c r="S229">
        <v>1544230352.0699999</v>
      </c>
      <c r="T229">
        <v>451491987.02999997</v>
      </c>
      <c r="U229">
        <v>2915839156.8899999</v>
      </c>
      <c r="V229">
        <v>2692352929.8218999</v>
      </c>
      <c r="W229">
        <v>580318297.24000001</v>
      </c>
      <c r="X229">
        <v>406230657.94999999</v>
      </c>
      <c r="Y229">
        <v>356755265.60000002</v>
      </c>
      <c r="Z229">
        <v>1728544355.71</v>
      </c>
      <c r="AA229">
        <v>1189578302.26</v>
      </c>
      <c r="AB229">
        <v>1758217521.5799999</v>
      </c>
      <c r="AC229">
        <v>4733785857.6199999</v>
      </c>
      <c r="AD229">
        <v>1852262573.77</v>
      </c>
      <c r="AE229">
        <v>2887324509.48</v>
      </c>
      <c r="AF229">
        <v>2321423735.6799998</v>
      </c>
      <c r="AG229">
        <v>1104122306.01</v>
      </c>
      <c r="AH229">
        <v>1091278675.72</v>
      </c>
      <c r="AI229">
        <v>8340947954.5500002</v>
      </c>
      <c r="AJ229">
        <v>1076747004.27</v>
      </c>
      <c r="AK229">
        <v>6208981012.8400002</v>
      </c>
      <c r="AL229">
        <v>1471254441.0899999</v>
      </c>
      <c r="AM229">
        <v>3893360344.0100002</v>
      </c>
      <c r="AN229">
        <v>252251306.55000001</v>
      </c>
      <c r="AO229">
        <v>241691746.435</v>
      </c>
      <c r="AP229">
        <v>1135111726.6700001</v>
      </c>
      <c r="AQ229">
        <v>551948447.74000001</v>
      </c>
      <c r="AR229">
        <v>8308841282.8000002</v>
      </c>
      <c r="AS229">
        <v>1069588013.12</v>
      </c>
      <c r="AT229">
        <v>4181645458.29</v>
      </c>
      <c r="AU229">
        <v>1303215826</v>
      </c>
      <c r="AV229">
        <v>2566557776.6300001</v>
      </c>
      <c r="AW229">
        <v>484369430.92000002</v>
      </c>
      <c r="AX229">
        <v>1097445431.24</v>
      </c>
      <c r="AY229">
        <v>331071640.19</v>
      </c>
      <c r="AZ229">
        <v>4211516695.3299999</v>
      </c>
      <c r="BA229">
        <v>1031103630.9299999</v>
      </c>
      <c r="BB229">
        <v>5786437555.9300003</v>
      </c>
      <c r="BC229">
        <v>462490046.76999998</v>
      </c>
      <c r="BD229">
        <v>992329442.32000005</v>
      </c>
      <c r="BE229">
        <v>916275629.04999995</v>
      </c>
      <c r="BF229">
        <v>2546822029.1300001</v>
      </c>
      <c r="BG229">
        <v>843810346.79569995</v>
      </c>
      <c r="BH229">
        <v>311578421.44999999</v>
      </c>
      <c r="BI229">
        <v>583616444.84000003</v>
      </c>
      <c r="BJ229">
        <v>674709731.07000005</v>
      </c>
      <c r="BK229">
        <v>24266430185.470001</v>
      </c>
      <c r="BL229">
        <v>242200614.83000001</v>
      </c>
      <c r="BM229">
        <v>1057559856.66</v>
      </c>
      <c r="BN229">
        <v>2709610307.5450001</v>
      </c>
      <c r="BO229">
        <v>1577586071.99</v>
      </c>
      <c r="BP229">
        <v>5252978900.1400003</v>
      </c>
      <c r="BQ229">
        <v>591765168.13999999</v>
      </c>
      <c r="BR229">
        <v>3047453288.8000002</v>
      </c>
      <c r="BS229">
        <v>3452325384.2150002</v>
      </c>
      <c r="BT229">
        <v>384869104.74000001</v>
      </c>
      <c r="BU229">
        <v>1095968283.0699999</v>
      </c>
      <c r="BV229">
        <v>2007498301.72</v>
      </c>
      <c r="BW229">
        <v>299440804.26999998</v>
      </c>
      <c r="BX229">
        <v>1232706460.55</v>
      </c>
      <c r="BY229">
        <v>2343577844.895</v>
      </c>
      <c r="BZ229">
        <v>476188023.75</v>
      </c>
      <c r="CA229">
        <v>2052216198.05</v>
      </c>
      <c r="CB229">
        <v>990230179.61000001</v>
      </c>
      <c r="CC229">
        <v>1887975877.3399999</v>
      </c>
      <c r="CD229">
        <v>1480306063.3499999</v>
      </c>
      <c r="CE229">
        <v>1975494475.52</v>
      </c>
      <c r="CF229">
        <v>1188717913.7</v>
      </c>
      <c r="CG229">
        <v>1520907270.0899999</v>
      </c>
      <c r="CH229">
        <v>591854757.78999996</v>
      </c>
      <c r="CI229">
        <v>1009950566.97</v>
      </c>
      <c r="CJ229">
        <v>807089531.63999999</v>
      </c>
      <c r="CK229">
        <v>1230167401.23</v>
      </c>
      <c r="CL229">
        <v>500510736.41000003</v>
      </c>
      <c r="CM229">
        <v>794202285.67499995</v>
      </c>
      <c r="CN229">
        <v>162057267.84999999</v>
      </c>
      <c r="CO229">
        <v>7664213859.9899998</v>
      </c>
      <c r="CP229">
        <v>683292468.75999999</v>
      </c>
      <c r="CQ229">
        <v>22393375261.919998</v>
      </c>
      <c r="CR229">
        <v>606318739.08000004</v>
      </c>
      <c r="CS229">
        <v>324494753.94999999</v>
      </c>
      <c r="CT229">
        <v>1322634916.9300001</v>
      </c>
      <c r="CU229">
        <v>1705166347.3499999</v>
      </c>
      <c r="CV229">
        <v>1000088215.2</v>
      </c>
      <c r="CW229">
        <v>1365474952.8800001</v>
      </c>
      <c r="CX229">
        <v>698968912.10000002</v>
      </c>
      <c r="CY229">
        <v>312168863.04000002</v>
      </c>
    </row>
    <row r="230" spans="1:103" x14ac:dyDescent="0.3">
      <c r="A230" s="151">
        <v>9001</v>
      </c>
      <c r="B230" t="s">
        <v>1040</v>
      </c>
      <c r="C230" t="s">
        <v>1041</v>
      </c>
      <c r="D230">
        <v>158296567</v>
      </c>
      <c r="E230">
        <v>54408363</v>
      </c>
      <c r="F230">
        <v>28571706</v>
      </c>
      <c r="G230">
        <v>54249612</v>
      </c>
      <c r="H230">
        <v>67606439</v>
      </c>
      <c r="I230">
        <v>73142420</v>
      </c>
      <c r="J230">
        <v>66738572</v>
      </c>
      <c r="K230">
        <v>45884843</v>
      </c>
      <c r="L230">
        <v>79847158</v>
      </c>
      <c r="M230">
        <v>336664042</v>
      </c>
      <c r="N230">
        <v>512134370</v>
      </c>
      <c r="O230">
        <v>132054432</v>
      </c>
      <c r="P230">
        <v>409513918</v>
      </c>
      <c r="Q230">
        <v>74237549</v>
      </c>
      <c r="R230">
        <v>31992463</v>
      </c>
      <c r="S230">
        <v>127642175</v>
      </c>
      <c r="T230">
        <v>56066751</v>
      </c>
      <c r="U230">
        <v>340493852</v>
      </c>
      <c r="V230">
        <v>292135198</v>
      </c>
      <c r="W230">
        <v>73835482</v>
      </c>
      <c r="X230">
        <v>41878174</v>
      </c>
      <c r="Y230">
        <v>33656302</v>
      </c>
      <c r="Z230">
        <v>209379901</v>
      </c>
      <c r="AA230">
        <v>107180846</v>
      </c>
      <c r="AB230">
        <v>151223339</v>
      </c>
      <c r="AC230">
        <v>470040299</v>
      </c>
      <c r="AD230">
        <v>225655832</v>
      </c>
      <c r="AE230">
        <v>319370872</v>
      </c>
      <c r="AF230">
        <v>250569953</v>
      </c>
      <c r="AG230">
        <v>66558869</v>
      </c>
      <c r="AH230">
        <v>75069924</v>
      </c>
      <c r="AI230">
        <v>910112988</v>
      </c>
      <c r="AJ230">
        <v>83170596</v>
      </c>
      <c r="AK230">
        <v>634070206</v>
      </c>
      <c r="AL230">
        <v>109665751</v>
      </c>
      <c r="AM230">
        <v>379145413</v>
      </c>
      <c r="AN230">
        <v>26004952</v>
      </c>
      <c r="AO230">
        <v>29555480</v>
      </c>
      <c r="AP230">
        <v>138121910</v>
      </c>
      <c r="AQ230">
        <v>35255619</v>
      </c>
      <c r="AR230">
        <v>745823467</v>
      </c>
      <c r="AS230">
        <v>75799544</v>
      </c>
      <c r="AT230">
        <v>234743388</v>
      </c>
      <c r="AU230">
        <v>150390905</v>
      </c>
      <c r="AV230">
        <v>279705639</v>
      </c>
      <c r="AW230">
        <v>45651580</v>
      </c>
      <c r="AX230">
        <v>72196434</v>
      </c>
      <c r="AY230">
        <v>35236531</v>
      </c>
      <c r="AZ230">
        <v>613587754</v>
      </c>
      <c r="BA230">
        <v>138917172</v>
      </c>
      <c r="BB230">
        <v>262984139</v>
      </c>
      <c r="BC230">
        <v>64082178</v>
      </c>
      <c r="BD230">
        <v>77591237</v>
      </c>
      <c r="BE230">
        <v>80308321</v>
      </c>
      <c r="BF230">
        <v>208026436</v>
      </c>
      <c r="BG230">
        <v>81661367</v>
      </c>
      <c r="BH230">
        <v>24555776</v>
      </c>
      <c r="BI230">
        <v>68558985</v>
      </c>
      <c r="BJ230">
        <v>64929369</v>
      </c>
      <c r="BK230">
        <v>2858017870</v>
      </c>
      <c r="BL230">
        <v>26229973</v>
      </c>
      <c r="BM230">
        <v>153355976</v>
      </c>
      <c r="BN230">
        <v>234549778</v>
      </c>
      <c r="BO230">
        <v>138862124</v>
      </c>
      <c r="BP230">
        <v>552278999</v>
      </c>
      <c r="BQ230">
        <v>47288238</v>
      </c>
      <c r="BR230">
        <v>325378489</v>
      </c>
      <c r="BS230">
        <v>353335619</v>
      </c>
      <c r="BT230">
        <v>25526385</v>
      </c>
      <c r="BU230">
        <v>74386608</v>
      </c>
      <c r="BV230">
        <v>98936047</v>
      </c>
      <c r="BW230">
        <v>22583818</v>
      </c>
      <c r="BX230">
        <v>100340212</v>
      </c>
      <c r="BY230">
        <v>283782517</v>
      </c>
      <c r="BZ230">
        <v>55206902</v>
      </c>
      <c r="CA230">
        <v>245285640</v>
      </c>
      <c r="CB230">
        <v>62316561</v>
      </c>
      <c r="CC230">
        <v>132268154</v>
      </c>
      <c r="CD230">
        <v>128574354</v>
      </c>
      <c r="CE230">
        <v>171862199</v>
      </c>
      <c r="CF230">
        <v>134961145</v>
      </c>
      <c r="CG230">
        <v>178986951</v>
      </c>
      <c r="CH230">
        <v>43202806</v>
      </c>
      <c r="CI230">
        <v>77793393</v>
      </c>
      <c r="CJ230">
        <v>85275302</v>
      </c>
      <c r="CK230">
        <v>136921674</v>
      </c>
      <c r="CL230">
        <v>90668592</v>
      </c>
      <c r="CM230">
        <v>86791709</v>
      </c>
      <c r="CN230">
        <v>5977157</v>
      </c>
      <c r="CO230">
        <v>426709616</v>
      </c>
      <c r="CP230">
        <v>51662368</v>
      </c>
      <c r="CQ230">
        <v>2137638627</v>
      </c>
      <c r="CR230">
        <v>43165898</v>
      </c>
      <c r="CS230">
        <v>34856343</v>
      </c>
      <c r="CT230">
        <v>223928083</v>
      </c>
      <c r="CU230">
        <v>226685861</v>
      </c>
      <c r="CV230">
        <v>89562541</v>
      </c>
      <c r="CW230">
        <v>108784375</v>
      </c>
      <c r="CX230">
        <v>81131310</v>
      </c>
      <c r="CY230">
        <v>26933541</v>
      </c>
    </row>
    <row r="231" spans="1:103" x14ac:dyDescent="0.3">
      <c r="A231" s="151">
        <v>9002</v>
      </c>
      <c r="B231" t="s">
        <v>1042</v>
      </c>
      <c r="C231" t="s">
        <v>1043</v>
      </c>
      <c r="D231">
        <v>16161759</v>
      </c>
      <c r="E231">
        <v>5175266</v>
      </c>
      <c r="F231">
        <v>2139336</v>
      </c>
      <c r="G231">
        <v>2629588</v>
      </c>
      <c r="H231">
        <v>2643313</v>
      </c>
      <c r="I231">
        <v>2245033</v>
      </c>
      <c r="J231">
        <v>5637957</v>
      </c>
      <c r="K231">
        <v>1617868</v>
      </c>
      <c r="L231">
        <v>5953718</v>
      </c>
      <c r="M231">
        <v>24331865</v>
      </c>
      <c r="N231">
        <v>77170771</v>
      </c>
      <c r="O231">
        <v>15542784</v>
      </c>
      <c r="P231">
        <v>61121393</v>
      </c>
      <c r="Q231">
        <v>10195658</v>
      </c>
      <c r="R231">
        <v>1324005</v>
      </c>
      <c r="S231">
        <v>12143589</v>
      </c>
      <c r="T231">
        <v>3528126</v>
      </c>
      <c r="U231">
        <v>32498718</v>
      </c>
      <c r="V231">
        <v>25890975</v>
      </c>
      <c r="W231">
        <v>6043807</v>
      </c>
      <c r="X231">
        <v>2724076</v>
      </c>
      <c r="Y231">
        <v>2497796</v>
      </c>
      <c r="Z231">
        <v>11543389</v>
      </c>
      <c r="AA231">
        <v>5774420</v>
      </c>
      <c r="AB231">
        <v>15667477</v>
      </c>
      <c r="AC231">
        <v>42625782</v>
      </c>
      <c r="AD231">
        <v>10012924</v>
      </c>
      <c r="AE231">
        <v>28479381</v>
      </c>
      <c r="AF231">
        <v>22239489</v>
      </c>
      <c r="AG231">
        <v>12490948</v>
      </c>
      <c r="AH231">
        <v>6286645</v>
      </c>
      <c r="AI231">
        <v>79053974</v>
      </c>
      <c r="AJ231">
        <v>7677586</v>
      </c>
      <c r="AK231">
        <v>67305148</v>
      </c>
      <c r="AL231">
        <v>11799294</v>
      </c>
      <c r="AM231">
        <v>47873310</v>
      </c>
      <c r="AN231">
        <v>1726056</v>
      </c>
      <c r="AO231">
        <v>1918800</v>
      </c>
      <c r="AP231">
        <v>13848921</v>
      </c>
      <c r="AQ231">
        <v>1884875</v>
      </c>
      <c r="AR231">
        <v>172748929</v>
      </c>
      <c r="AS231">
        <v>9129168</v>
      </c>
      <c r="AT231">
        <v>25489741</v>
      </c>
      <c r="AU231">
        <v>11973084</v>
      </c>
      <c r="AV231">
        <v>29265304</v>
      </c>
      <c r="AW231">
        <v>4055886</v>
      </c>
      <c r="AX231">
        <v>6618810</v>
      </c>
      <c r="AY231">
        <v>1901298</v>
      </c>
      <c r="AZ231">
        <v>36832942</v>
      </c>
      <c r="BA231">
        <v>10419673</v>
      </c>
      <c r="BB231">
        <v>40269966</v>
      </c>
      <c r="BC231">
        <v>2381637</v>
      </c>
      <c r="BD231">
        <v>12418340</v>
      </c>
      <c r="BE231">
        <v>11485719</v>
      </c>
      <c r="BF231">
        <v>20591888</v>
      </c>
      <c r="BG231">
        <v>5946450</v>
      </c>
      <c r="BH231">
        <v>3395722</v>
      </c>
      <c r="BI231">
        <v>913249</v>
      </c>
      <c r="BJ231">
        <v>5890963</v>
      </c>
      <c r="BK231">
        <v>431727522</v>
      </c>
      <c r="BL231">
        <v>1056825</v>
      </c>
      <c r="BM231">
        <v>9474522</v>
      </c>
      <c r="BN231">
        <v>36941274</v>
      </c>
      <c r="BO231">
        <v>9054825</v>
      </c>
      <c r="BP231">
        <v>82496940</v>
      </c>
      <c r="BQ231">
        <v>2568482</v>
      </c>
      <c r="BR231">
        <v>14191194</v>
      </c>
      <c r="BS231">
        <v>47401709</v>
      </c>
      <c r="BT231">
        <v>1635729</v>
      </c>
      <c r="BU231">
        <v>7742644</v>
      </c>
      <c r="BV231">
        <v>68312481</v>
      </c>
      <c r="BW231">
        <v>12482440</v>
      </c>
      <c r="BX231">
        <v>5613793</v>
      </c>
      <c r="BY231">
        <v>26432506</v>
      </c>
      <c r="BZ231">
        <v>4888074</v>
      </c>
      <c r="CA231">
        <v>24260655</v>
      </c>
      <c r="CB231">
        <v>5367580</v>
      </c>
      <c r="CC231">
        <v>5433228</v>
      </c>
      <c r="CD231">
        <v>5904801</v>
      </c>
      <c r="CE231">
        <v>26764847</v>
      </c>
      <c r="CF231">
        <v>13161511</v>
      </c>
      <c r="CG231">
        <v>8637357</v>
      </c>
      <c r="CH231">
        <v>6187289</v>
      </c>
      <c r="CI231">
        <v>10285280</v>
      </c>
      <c r="CJ231">
        <v>9319607</v>
      </c>
      <c r="CK231">
        <v>13094147</v>
      </c>
      <c r="CL231">
        <v>3240068</v>
      </c>
      <c r="CM231">
        <v>5504009</v>
      </c>
      <c r="CN231">
        <v>463717</v>
      </c>
      <c r="CO231">
        <v>61409938</v>
      </c>
      <c r="CP231">
        <v>3670990</v>
      </c>
      <c r="CQ231">
        <v>303832401</v>
      </c>
      <c r="CR231">
        <v>2565127</v>
      </c>
      <c r="CS231">
        <v>1083769</v>
      </c>
      <c r="CT231">
        <v>9217532</v>
      </c>
      <c r="CU231">
        <v>8182597</v>
      </c>
      <c r="CV231">
        <v>9281959</v>
      </c>
      <c r="CW231">
        <v>11030319</v>
      </c>
      <c r="CX231">
        <v>37137003</v>
      </c>
      <c r="CY231">
        <v>3375752</v>
      </c>
    </row>
    <row r="232" spans="1:103" x14ac:dyDescent="0.3">
      <c r="A232" s="151">
        <v>9003</v>
      </c>
      <c r="B232" t="s">
        <v>1044</v>
      </c>
      <c r="C232" t="s">
        <v>1045</v>
      </c>
      <c r="D232">
        <v>174144946</v>
      </c>
      <c r="E232">
        <v>38897756</v>
      </c>
      <c r="F232">
        <v>20149101</v>
      </c>
      <c r="G232">
        <v>19173933</v>
      </c>
      <c r="H232">
        <v>20511334</v>
      </c>
      <c r="I232">
        <v>25109325</v>
      </c>
      <c r="J232">
        <v>32728565</v>
      </c>
      <c r="K232">
        <v>49507225</v>
      </c>
      <c r="L232">
        <v>70288634</v>
      </c>
      <c r="M232">
        <v>274328919</v>
      </c>
      <c r="N232">
        <v>670026948</v>
      </c>
      <c r="O232">
        <v>101911575</v>
      </c>
      <c r="P232">
        <v>474398481</v>
      </c>
      <c r="Q232">
        <v>63914017</v>
      </c>
      <c r="R232">
        <v>13793646</v>
      </c>
      <c r="S232">
        <v>52199503</v>
      </c>
      <c r="T232">
        <v>31178282</v>
      </c>
      <c r="U232">
        <v>226022634</v>
      </c>
      <c r="V232">
        <v>269695065</v>
      </c>
      <c r="W232">
        <v>24690517</v>
      </c>
      <c r="X232">
        <v>19013569</v>
      </c>
      <c r="Y232">
        <v>17104814</v>
      </c>
      <c r="Z232">
        <v>102969977</v>
      </c>
      <c r="AA232">
        <v>88533549</v>
      </c>
      <c r="AB232">
        <v>76128684</v>
      </c>
      <c r="AC232">
        <v>433806847</v>
      </c>
      <c r="AD232">
        <v>70561690</v>
      </c>
      <c r="AE232">
        <v>301713454</v>
      </c>
      <c r="AF232">
        <v>179935236</v>
      </c>
      <c r="AG232">
        <v>93094563</v>
      </c>
      <c r="AH232">
        <v>100171058</v>
      </c>
      <c r="AI232">
        <v>856709653</v>
      </c>
      <c r="AJ232">
        <v>57015530</v>
      </c>
      <c r="AK232">
        <v>749772075</v>
      </c>
      <c r="AL232">
        <v>121582077</v>
      </c>
      <c r="AM232">
        <v>405966600</v>
      </c>
      <c r="AN232">
        <v>15532447</v>
      </c>
      <c r="AO232">
        <v>7271470</v>
      </c>
      <c r="AP232">
        <v>133711692</v>
      </c>
      <c r="AQ232">
        <v>28451699</v>
      </c>
      <c r="AR232">
        <v>1234305306</v>
      </c>
      <c r="AS232">
        <v>52239044</v>
      </c>
      <c r="AT232">
        <v>236033755</v>
      </c>
      <c r="AU232">
        <v>105081928</v>
      </c>
      <c r="AV232">
        <v>235529363</v>
      </c>
      <c r="AW232">
        <v>33133808</v>
      </c>
      <c r="AX232">
        <v>48172988</v>
      </c>
      <c r="AY232">
        <v>10909164</v>
      </c>
      <c r="AZ232">
        <v>289431182</v>
      </c>
      <c r="BA232">
        <v>98243070</v>
      </c>
      <c r="BB232">
        <v>501260687</v>
      </c>
      <c r="BC232">
        <v>17277148</v>
      </c>
      <c r="BD232">
        <v>133589695</v>
      </c>
      <c r="BE232">
        <v>72214832</v>
      </c>
      <c r="BF232">
        <v>191858874</v>
      </c>
      <c r="BG232">
        <v>102737651</v>
      </c>
      <c r="BH232">
        <v>15208089</v>
      </c>
      <c r="BI232">
        <v>45439972</v>
      </c>
      <c r="BJ232">
        <v>34346792</v>
      </c>
      <c r="BK232">
        <v>2718164626</v>
      </c>
      <c r="BL232">
        <v>13378304</v>
      </c>
      <c r="BM232">
        <v>94020965</v>
      </c>
      <c r="BN232">
        <v>292224143</v>
      </c>
      <c r="BO232">
        <v>136389687</v>
      </c>
      <c r="BP232">
        <v>985059276</v>
      </c>
      <c r="BQ232">
        <v>40369852</v>
      </c>
      <c r="BR232">
        <v>333698344</v>
      </c>
      <c r="BS232">
        <v>505801050</v>
      </c>
      <c r="BT232">
        <v>13679335</v>
      </c>
      <c r="BU232">
        <v>59719196</v>
      </c>
      <c r="BV232">
        <v>140315639</v>
      </c>
      <c r="BW232">
        <v>12680011</v>
      </c>
      <c r="BX232">
        <v>32111752</v>
      </c>
      <c r="BY232">
        <v>259136103</v>
      </c>
      <c r="BZ232">
        <v>20865140</v>
      </c>
      <c r="CA232">
        <v>187733815</v>
      </c>
      <c r="CB232">
        <v>43212725</v>
      </c>
      <c r="CC232">
        <v>125456425</v>
      </c>
      <c r="CD232">
        <v>147443512</v>
      </c>
      <c r="CE232">
        <v>104655237</v>
      </c>
      <c r="CF232">
        <v>106613858</v>
      </c>
      <c r="CG232">
        <v>141906296</v>
      </c>
      <c r="CH232">
        <v>80500605</v>
      </c>
      <c r="CI232">
        <v>45264434</v>
      </c>
      <c r="CJ232">
        <v>52261859</v>
      </c>
      <c r="CK232">
        <v>84355588</v>
      </c>
      <c r="CL232">
        <v>24956928</v>
      </c>
      <c r="CM232">
        <v>18822127</v>
      </c>
      <c r="CN232">
        <v>6565157</v>
      </c>
      <c r="CO232">
        <v>558176301</v>
      </c>
      <c r="CP232">
        <v>48624914</v>
      </c>
      <c r="CQ232">
        <v>3653883001</v>
      </c>
      <c r="CR232">
        <v>13693228</v>
      </c>
      <c r="CS232">
        <v>22168413</v>
      </c>
      <c r="CT232">
        <v>62244788</v>
      </c>
      <c r="CU232">
        <v>122269904</v>
      </c>
      <c r="CV232">
        <v>81330068</v>
      </c>
      <c r="CW232">
        <v>105432936</v>
      </c>
      <c r="CX232">
        <v>37617867</v>
      </c>
      <c r="CY232">
        <v>24625673</v>
      </c>
    </row>
    <row r="233" spans="1:103" x14ac:dyDescent="0.3">
      <c r="A233" s="151">
        <v>9004</v>
      </c>
      <c r="B233" t="s">
        <v>1046</v>
      </c>
      <c r="C233" t="s">
        <v>1047</v>
      </c>
      <c r="D233" t="s">
        <v>336</v>
      </c>
      <c r="E233" t="s">
        <v>1048</v>
      </c>
      <c r="F233" t="s">
        <v>336</v>
      </c>
      <c r="G233" t="s">
        <v>1048</v>
      </c>
      <c r="H233" t="s">
        <v>336</v>
      </c>
      <c r="I233" t="s">
        <v>336</v>
      </c>
      <c r="J233" t="s">
        <v>1048</v>
      </c>
      <c r="K233" t="s">
        <v>1048</v>
      </c>
      <c r="L233" t="s">
        <v>1048</v>
      </c>
      <c r="M233" t="s">
        <v>1048</v>
      </c>
      <c r="N233" t="s">
        <v>336</v>
      </c>
      <c r="O233" t="s">
        <v>1048</v>
      </c>
      <c r="P233" t="s">
        <v>336</v>
      </c>
      <c r="Q233" t="s">
        <v>1048</v>
      </c>
      <c r="R233" t="s">
        <v>1048</v>
      </c>
      <c r="S233" t="s">
        <v>1048</v>
      </c>
      <c r="T233" t="s">
        <v>336</v>
      </c>
      <c r="U233" t="s">
        <v>336</v>
      </c>
      <c r="V233" t="s">
        <v>1048</v>
      </c>
      <c r="W233" t="s">
        <v>336</v>
      </c>
      <c r="X233" t="s">
        <v>1048</v>
      </c>
      <c r="Y233" t="s">
        <v>1048</v>
      </c>
      <c r="Z233" t="s">
        <v>336</v>
      </c>
      <c r="AA233" t="s">
        <v>1048</v>
      </c>
      <c r="AB233" t="s">
        <v>1048</v>
      </c>
      <c r="AC233" t="s">
        <v>1048</v>
      </c>
      <c r="AD233" t="s">
        <v>1048</v>
      </c>
      <c r="AE233" t="s">
        <v>1048</v>
      </c>
      <c r="AF233" t="s">
        <v>1048</v>
      </c>
      <c r="AG233" t="s">
        <v>1048</v>
      </c>
      <c r="AH233" t="s">
        <v>1048</v>
      </c>
      <c r="AI233" t="s">
        <v>1048</v>
      </c>
      <c r="AJ233" t="s">
        <v>1048</v>
      </c>
      <c r="AK233" t="s">
        <v>336</v>
      </c>
      <c r="AL233" t="s">
        <v>1048</v>
      </c>
      <c r="AM233" t="s">
        <v>336</v>
      </c>
      <c r="AN233" t="s">
        <v>1048</v>
      </c>
      <c r="AO233" t="s">
        <v>336</v>
      </c>
      <c r="AP233" t="s">
        <v>336</v>
      </c>
      <c r="AQ233" t="s">
        <v>1048</v>
      </c>
      <c r="AR233" t="s">
        <v>336</v>
      </c>
      <c r="AS233" t="s">
        <v>1048</v>
      </c>
      <c r="AT233" t="s">
        <v>1048</v>
      </c>
      <c r="AU233" t="s">
        <v>336</v>
      </c>
      <c r="AV233" t="s">
        <v>1048</v>
      </c>
      <c r="AW233" t="s">
        <v>1048</v>
      </c>
      <c r="AX233" t="s">
        <v>1048</v>
      </c>
      <c r="AY233" t="s">
        <v>1048</v>
      </c>
      <c r="AZ233" t="s">
        <v>336</v>
      </c>
      <c r="BA233" t="s">
        <v>336</v>
      </c>
      <c r="BB233" t="s">
        <v>1048</v>
      </c>
      <c r="BC233" t="s">
        <v>1048</v>
      </c>
      <c r="BD233" t="s">
        <v>336</v>
      </c>
      <c r="BE233" t="s">
        <v>336</v>
      </c>
      <c r="BF233" t="s">
        <v>1048</v>
      </c>
      <c r="BG233" t="s">
        <v>336</v>
      </c>
      <c r="BH233" t="s">
        <v>336</v>
      </c>
      <c r="BI233" t="s">
        <v>1048</v>
      </c>
      <c r="BJ233" t="s">
        <v>1048</v>
      </c>
      <c r="BK233" t="s">
        <v>336</v>
      </c>
      <c r="BL233" t="s">
        <v>336</v>
      </c>
      <c r="BM233" t="s">
        <v>1048</v>
      </c>
      <c r="BN233" t="s">
        <v>1048</v>
      </c>
      <c r="BO233" t="s">
        <v>1048</v>
      </c>
      <c r="BP233" t="s">
        <v>336</v>
      </c>
      <c r="BQ233" t="s">
        <v>1048</v>
      </c>
      <c r="BR233" t="s">
        <v>336</v>
      </c>
      <c r="BS233" t="s">
        <v>336</v>
      </c>
      <c r="BT233" t="s">
        <v>1048</v>
      </c>
      <c r="BU233" t="s">
        <v>1048</v>
      </c>
      <c r="BV233" t="s">
        <v>1048</v>
      </c>
      <c r="BW233" t="s">
        <v>1048</v>
      </c>
      <c r="BX233" t="s">
        <v>336</v>
      </c>
      <c r="BY233" t="s">
        <v>336</v>
      </c>
      <c r="BZ233" t="s">
        <v>336</v>
      </c>
      <c r="CA233" t="s">
        <v>336</v>
      </c>
      <c r="CB233" t="s">
        <v>1048</v>
      </c>
      <c r="CC233" t="s">
        <v>1048</v>
      </c>
      <c r="CD233" t="s">
        <v>1048</v>
      </c>
      <c r="CE233" t="s">
        <v>336</v>
      </c>
      <c r="CF233" t="s">
        <v>336</v>
      </c>
      <c r="CG233" t="s">
        <v>1048</v>
      </c>
      <c r="CH233" t="s">
        <v>1048</v>
      </c>
      <c r="CI233" t="s">
        <v>1048</v>
      </c>
      <c r="CJ233" t="s">
        <v>1048</v>
      </c>
      <c r="CK233" t="s">
        <v>1048</v>
      </c>
      <c r="CL233" t="s">
        <v>336</v>
      </c>
      <c r="CM233" t="s">
        <v>336</v>
      </c>
      <c r="CN233" t="s">
        <v>1048</v>
      </c>
      <c r="CO233" t="s">
        <v>1048</v>
      </c>
      <c r="CP233" t="s">
        <v>1048</v>
      </c>
      <c r="CQ233" t="s">
        <v>336</v>
      </c>
      <c r="CR233" t="s">
        <v>1048</v>
      </c>
      <c r="CS233" t="s">
        <v>1048</v>
      </c>
      <c r="CT233" t="s">
        <v>336</v>
      </c>
      <c r="CU233" t="s">
        <v>1048</v>
      </c>
      <c r="CV233" t="s">
        <v>336</v>
      </c>
      <c r="CW233" t="s">
        <v>1048</v>
      </c>
      <c r="CX233" t="s">
        <v>1048</v>
      </c>
      <c r="CY233" t="s">
        <v>336</v>
      </c>
    </row>
    <row r="234" spans="1:103" x14ac:dyDescent="0.3">
      <c r="A234" s="151">
        <v>9005</v>
      </c>
      <c r="B234" t="s">
        <v>1049</v>
      </c>
      <c r="C234" t="s">
        <v>1050</v>
      </c>
      <c r="D234">
        <v>46834177</v>
      </c>
      <c r="E234">
        <v>13178497</v>
      </c>
      <c r="F234">
        <v>2918016</v>
      </c>
      <c r="G234">
        <v>21325088</v>
      </c>
      <c r="H234">
        <v>11558663</v>
      </c>
      <c r="I234">
        <v>14560605</v>
      </c>
      <c r="J234">
        <v>20962679</v>
      </c>
      <c r="K234">
        <v>278713</v>
      </c>
      <c r="L234">
        <v>24872140</v>
      </c>
      <c r="M234">
        <v>83148530</v>
      </c>
      <c r="N234">
        <v>76964117</v>
      </c>
      <c r="O234">
        <v>21298454</v>
      </c>
      <c r="P234">
        <v>79082819</v>
      </c>
      <c r="Q234">
        <v>9263510</v>
      </c>
      <c r="R234">
        <v>10788685</v>
      </c>
      <c r="S234">
        <v>53341386</v>
      </c>
      <c r="T234">
        <v>7389151</v>
      </c>
      <c r="U234">
        <v>79472822</v>
      </c>
      <c r="V234">
        <v>39757523</v>
      </c>
      <c r="W234">
        <v>14329576</v>
      </c>
      <c r="X234">
        <v>7834010</v>
      </c>
      <c r="Y234">
        <v>4162328</v>
      </c>
      <c r="Z234">
        <v>36433719</v>
      </c>
      <c r="AA234">
        <v>28742885</v>
      </c>
      <c r="AB234">
        <v>29008874</v>
      </c>
      <c r="AC234">
        <v>140800062</v>
      </c>
      <c r="AD234">
        <v>23017667</v>
      </c>
      <c r="AE234">
        <v>35941266</v>
      </c>
      <c r="AF234">
        <v>78808534</v>
      </c>
      <c r="AG234">
        <v>12350606</v>
      </c>
      <c r="AH234">
        <v>19088185</v>
      </c>
      <c r="AI234">
        <v>216947773</v>
      </c>
      <c r="AJ234">
        <v>17796782</v>
      </c>
      <c r="AK234">
        <v>102259574</v>
      </c>
      <c r="AL234">
        <v>32834551</v>
      </c>
      <c r="AM234">
        <v>69851407</v>
      </c>
      <c r="AN234">
        <v>3088253</v>
      </c>
      <c r="AO234">
        <v>8250928</v>
      </c>
      <c r="AP234">
        <v>39663357</v>
      </c>
      <c r="AQ234">
        <v>10202645</v>
      </c>
      <c r="AR234">
        <v>127390790</v>
      </c>
      <c r="AS234">
        <v>33370084</v>
      </c>
      <c r="AT234">
        <v>48585233</v>
      </c>
      <c r="AU234">
        <v>32387859</v>
      </c>
      <c r="AV234">
        <v>59318229</v>
      </c>
      <c r="AW234">
        <v>9533061</v>
      </c>
      <c r="AX234">
        <v>24838463</v>
      </c>
      <c r="AY234">
        <v>4268047</v>
      </c>
      <c r="AZ234">
        <v>75058259</v>
      </c>
      <c r="BA234">
        <v>24334706</v>
      </c>
      <c r="BB234">
        <v>95922779</v>
      </c>
      <c r="BC234">
        <v>9149842</v>
      </c>
      <c r="BD234">
        <v>19262345</v>
      </c>
      <c r="BE234">
        <v>27606579</v>
      </c>
      <c r="BF234">
        <v>37321308</v>
      </c>
      <c r="BG234">
        <v>27867351</v>
      </c>
      <c r="BH234">
        <v>6114963</v>
      </c>
      <c r="BI234">
        <v>16602913</v>
      </c>
      <c r="BJ234">
        <v>8847744</v>
      </c>
      <c r="BK234">
        <v>602876237</v>
      </c>
      <c r="BL234">
        <v>6596328</v>
      </c>
      <c r="BM234">
        <v>17894151</v>
      </c>
      <c r="BN234">
        <v>27174291</v>
      </c>
      <c r="BO234">
        <v>34099946</v>
      </c>
      <c r="BP234">
        <v>73364968</v>
      </c>
      <c r="BQ234">
        <v>17218026</v>
      </c>
      <c r="BR234">
        <v>62571717</v>
      </c>
      <c r="BS234">
        <v>51291664</v>
      </c>
      <c r="BT234">
        <v>8087362</v>
      </c>
      <c r="BU234">
        <v>20712672</v>
      </c>
      <c r="BV234">
        <v>27213625</v>
      </c>
      <c r="BW234">
        <v>5160081</v>
      </c>
      <c r="BX234">
        <v>22764267</v>
      </c>
      <c r="BY234">
        <v>33964040</v>
      </c>
      <c r="BZ234">
        <v>10989119</v>
      </c>
      <c r="CA234">
        <v>45468648</v>
      </c>
      <c r="CB234">
        <v>11677624</v>
      </c>
      <c r="CC234">
        <v>37909918</v>
      </c>
      <c r="CD234">
        <v>36483254</v>
      </c>
      <c r="CE234">
        <v>50950511</v>
      </c>
      <c r="CF234">
        <v>32930321</v>
      </c>
      <c r="CG234">
        <v>25750829</v>
      </c>
      <c r="CH234">
        <v>10348608</v>
      </c>
      <c r="CI234">
        <v>24794615</v>
      </c>
      <c r="CJ234">
        <v>15458409</v>
      </c>
      <c r="CK234">
        <v>33746218</v>
      </c>
      <c r="CL234">
        <v>10348692</v>
      </c>
      <c r="CM234">
        <v>24512039</v>
      </c>
      <c r="CN234">
        <v>334410</v>
      </c>
      <c r="CO234">
        <v>104089496</v>
      </c>
      <c r="CP234">
        <v>17394941</v>
      </c>
      <c r="CQ234">
        <v>462355065</v>
      </c>
      <c r="CR234">
        <v>14459345</v>
      </c>
      <c r="CS234">
        <v>7090040</v>
      </c>
      <c r="CT234">
        <v>25645450</v>
      </c>
      <c r="CU234">
        <v>20184452</v>
      </c>
      <c r="CV234">
        <v>35751058</v>
      </c>
      <c r="CW234">
        <v>40528384</v>
      </c>
      <c r="CX234">
        <v>13148111</v>
      </c>
      <c r="CY234">
        <v>4814609</v>
      </c>
    </row>
    <row r="235" spans="1:103" x14ac:dyDescent="0.3">
      <c r="A235" s="151">
        <v>9006</v>
      </c>
      <c r="B235" t="s">
        <v>1051</v>
      </c>
      <c r="C235" t="s">
        <v>1052</v>
      </c>
      <c r="D235">
        <v>170369356</v>
      </c>
      <c r="E235">
        <v>39529590</v>
      </c>
      <c r="F235">
        <v>16962944</v>
      </c>
      <c r="G235">
        <v>28259907</v>
      </c>
      <c r="H235">
        <v>35540306</v>
      </c>
      <c r="I235">
        <v>29596983</v>
      </c>
      <c r="J235">
        <v>58759368</v>
      </c>
      <c r="K235">
        <v>26459383</v>
      </c>
      <c r="L235">
        <v>45742082</v>
      </c>
      <c r="M235">
        <v>219142386</v>
      </c>
      <c r="N235">
        <v>322678134</v>
      </c>
      <c r="O235">
        <v>89874369</v>
      </c>
      <c r="P235">
        <v>274999936</v>
      </c>
      <c r="Q235">
        <v>80213457</v>
      </c>
      <c r="R235">
        <v>13212700</v>
      </c>
      <c r="S235">
        <v>99017937</v>
      </c>
      <c r="T235">
        <v>28447932</v>
      </c>
      <c r="U235">
        <v>183666646</v>
      </c>
      <c r="V235">
        <v>125801938</v>
      </c>
      <c r="W235">
        <v>43362947</v>
      </c>
      <c r="X235">
        <v>17948553</v>
      </c>
      <c r="Y235">
        <v>19130482</v>
      </c>
      <c r="Z235">
        <v>121222938</v>
      </c>
      <c r="AA235">
        <v>55531027</v>
      </c>
      <c r="AB235">
        <v>115000995</v>
      </c>
      <c r="AC235">
        <v>306051845</v>
      </c>
      <c r="AD235">
        <v>55820525</v>
      </c>
      <c r="AE235">
        <v>114521667</v>
      </c>
      <c r="AF235">
        <v>141319605</v>
      </c>
      <c r="AG235">
        <v>61145936</v>
      </c>
      <c r="AH235">
        <v>56608945</v>
      </c>
      <c r="AI235">
        <v>493671299</v>
      </c>
      <c r="AJ235">
        <v>66551981</v>
      </c>
      <c r="AK235">
        <v>454852391</v>
      </c>
      <c r="AL235">
        <v>86661555</v>
      </c>
      <c r="AM235">
        <v>293653066</v>
      </c>
      <c r="AN235">
        <v>12432972</v>
      </c>
      <c r="AO235">
        <v>16057077</v>
      </c>
      <c r="AP235">
        <v>65013610</v>
      </c>
      <c r="AQ235">
        <v>19350560</v>
      </c>
      <c r="AR235">
        <v>599873221</v>
      </c>
      <c r="AS235">
        <v>57126774</v>
      </c>
      <c r="AT235">
        <v>128576847</v>
      </c>
      <c r="AU235">
        <v>84020920</v>
      </c>
      <c r="AV235">
        <v>150567521</v>
      </c>
      <c r="AW235">
        <v>24174839</v>
      </c>
      <c r="AX235">
        <v>52149192</v>
      </c>
      <c r="AY235">
        <v>16015568</v>
      </c>
      <c r="AZ235">
        <v>204581656</v>
      </c>
      <c r="BA235">
        <v>71931860</v>
      </c>
      <c r="BB235">
        <v>235664183</v>
      </c>
      <c r="BC235">
        <v>17019654</v>
      </c>
      <c r="BD235">
        <v>72915606</v>
      </c>
      <c r="BE235">
        <v>65663848</v>
      </c>
      <c r="BF235">
        <v>110570751</v>
      </c>
      <c r="BG235">
        <v>51735185</v>
      </c>
      <c r="BH235">
        <v>25353818</v>
      </c>
      <c r="BI235">
        <v>30894620</v>
      </c>
      <c r="BJ235">
        <v>47328881</v>
      </c>
      <c r="BK235">
        <v>1388252704</v>
      </c>
      <c r="BL235">
        <v>20028350</v>
      </c>
      <c r="BM235">
        <v>33376853</v>
      </c>
      <c r="BN235">
        <v>115677165</v>
      </c>
      <c r="BO235">
        <v>95777343</v>
      </c>
      <c r="BP235">
        <v>298271885</v>
      </c>
      <c r="BQ235">
        <v>31341332</v>
      </c>
      <c r="BR235">
        <v>207466245</v>
      </c>
      <c r="BS235">
        <v>233103287</v>
      </c>
      <c r="BT235">
        <v>21659812</v>
      </c>
      <c r="BU235">
        <v>51437943</v>
      </c>
      <c r="BV235">
        <v>82471242</v>
      </c>
      <c r="BW235">
        <v>15823075</v>
      </c>
      <c r="BX235">
        <v>57429715</v>
      </c>
      <c r="BY235">
        <v>155749499</v>
      </c>
      <c r="BZ235">
        <v>27210861</v>
      </c>
      <c r="CA235">
        <v>127139426</v>
      </c>
      <c r="CB235">
        <v>51424587</v>
      </c>
      <c r="CC235">
        <v>127074843</v>
      </c>
      <c r="CD235">
        <v>86922944</v>
      </c>
      <c r="CE235">
        <v>152955785</v>
      </c>
      <c r="CF235">
        <v>70311422</v>
      </c>
      <c r="CG235">
        <v>74819058</v>
      </c>
      <c r="CH235">
        <v>43486782</v>
      </c>
      <c r="CI235">
        <v>69497738</v>
      </c>
      <c r="CJ235">
        <v>52414410</v>
      </c>
      <c r="CK235">
        <v>79253703</v>
      </c>
      <c r="CL235">
        <v>20584837</v>
      </c>
      <c r="CM235">
        <v>61231433</v>
      </c>
      <c r="CN235">
        <v>7895907</v>
      </c>
      <c r="CO235">
        <v>306459542</v>
      </c>
      <c r="CP235">
        <v>48409762</v>
      </c>
      <c r="CQ235">
        <v>1440442805</v>
      </c>
      <c r="CR235">
        <v>27861985</v>
      </c>
      <c r="CS235">
        <v>14086611</v>
      </c>
      <c r="CT235">
        <v>62134865</v>
      </c>
      <c r="CU235">
        <v>124063793</v>
      </c>
      <c r="CV235">
        <v>76885202</v>
      </c>
      <c r="CW235">
        <v>97636646</v>
      </c>
      <c r="CX235">
        <v>36774839</v>
      </c>
      <c r="CY235">
        <v>23661897</v>
      </c>
    </row>
    <row r="236" spans="1:103" x14ac:dyDescent="0.3">
      <c r="A236" s="151">
        <v>9007</v>
      </c>
      <c r="B236" t="s">
        <v>2077</v>
      </c>
      <c r="C236" t="s">
        <v>1053</v>
      </c>
      <c r="D236">
        <v>0.27489999999999998</v>
      </c>
      <c r="E236">
        <v>0.33339999999999997</v>
      </c>
      <c r="F236">
        <v>0.17199999999999999</v>
      </c>
      <c r="G236">
        <v>0.75460000000000005</v>
      </c>
      <c r="H236">
        <v>0.32519999999999999</v>
      </c>
      <c r="I236">
        <v>0.49199999999999999</v>
      </c>
      <c r="J236">
        <v>0.35680000000000001</v>
      </c>
      <c r="K236">
        <v>1.0500000000000001E-2</v>
      </c>
      <c r="L236">
        <v>0.54369999999999996</v>
      </c>
      <c r="M236">
        <v>0.37940000000000002</v>
      </c>
      <c r="N236">
        <v>0.23849999999999999</v>
      </c>
      <c r="O236">
        <v>0.23699999999999999</v>
      </c>
      <c r="P236">
        <v>0.28760000000000002</v>
      </c>
      <c r="Q236">
        <v>0.11550000000000001</v>
      </c>
      <c r="R236">
        <v>0.8165</v>
      </c>
      <c r="S236">
        <v>0.53869999999999996</v>
      </c>
      <c r="T236">
        <v>0.25969999999999999</v>
      </c>
      <c r="U236">
        <v>0.43269999999999997</v>
      </c>
      <c r="V236">
        <v>0.316</v>
      </c>
      <c r="W236">
        <v>0.33050000000000002</v>
      </c>
      <c r="X236">
        <v>0.4365</v>
      </c>
      <c r="Y236">
        <v>0.21759999999999999</v>
      </c>
      <c r="Z236">
        <v>0.30059999999999998</v>
      </c>
      <c r="AA236">
        <v>0.51759999999999995</v>
      </c>
      <c r="AB236">
        <v>0.25219999999999998</v>
      </c>
      <c r="AC236">
        <v>0.46010000000000001</v>
      </c>
      <c r="AD236">
        <v>0.41239999999999999</v>
      </c>
      <c r="AE236">
        <v>0.31380000000000002</v>
      </c>
      <c r="AF236">
        <v>0.55769999999999997</v>
      </c>
      <c r="AG236">
        <v>0.20200000000000001</v>
      </c>
      <c r="AH236">
        <v>0.3372</v>
      </c>
      <c r="AI236">
        <v>0.4395</v>
      </c>
      <c r="AJ236">
        <v>0.26740000000000003</v>
      </c>
      <c r="AK236">
        <v>0.2248</v>
      </c>
      <c r="AL236">
        <v>0.37890000000000001</v>
      </c>
      <c r="AM236">
        <v>0.2379</v>
      </c>
      <c r="AN236">
        <v>0.24840000000000001</v>
      </c>
      <c r="AO236">
        <v>0.51380000000000003</v>
      </c>
      <c r="AP236">
        <v>0.61009999999999998</v>
      </c>
      <c r="AQ236">
        <v>0.52729999999999999</v>
      </c>
      <c r="AR236">
        <v>0.21240000000000001</v>
      </c>
      <c r="AS236">
        <v>0.58409999999999995</v>
      </c>
      <c r="AT236">
        <v>0.37790000000000001</v>
      </c>
      <c r="AU236">
        <v>0.38550000000000001</v>
      </c>
      <c r="AV236">
        <v>0.39400000000000002</v>
      </c>
      <c r="AW236">
        <v>0.39429999999999998</v>
      </c>
      <c r="AX236">
        <v>0.4763</v>
      </c>
      <c r="AY236">
        <v>0.26650000000000001</v>
      </c>
      <c r="AZ236">
        <v>0.3669</v>
      </c>
      <c r="BA236">
        <v>0.33829999999999999</v>
      </c>
      <c r="BB236">
        <v>0.40699999999999997</v>
      </c>
      <c r="BC236">
        <v>0.53759999999999997</v>
      </c>
      <c r="BD236">
        <v>0.26419999999999999</v>
      </c>
      <c r="BE236">
        <v>0.4204</v>
      </c>
      <c r="BF236">
        <v>0.33750000000000002</v>
      </c>
      <c r="BG236">
        <v>0.53869999999999996</v>
      </c>
      <c r="BH236">
        <v>0.2412</v>
      </c>
      <c r="BI236">
        <v>0.53739999999999999</v>
      </c>
      <c r="BJ236">
        <v>0.18690000000000001</v>
      </c>
      <c r="BK236">
        <v>0.43430000000000002</v>
      </c>
      <c r="BL236">
        <v>0.32929999999999998</v>
      </c>
      <c r="BM236">
        <v>0.53610000000000002</v>
      </c>
      <c r="BN236">
        <v>0.2349</v>
      </c>
      <c r="BO236">
        <v>0.35599999999999998</v>
      </c>
      <c r="BP236">
        <v>0.246</v>
      </c>
      <c r="BQ236">
        <v>0.5494</v>
      </c>
      <c r="BR236">
        <v>0.30159999999999998</v>
      </c>
      <c r="BS236">
        <v>0.22</v>
      </c>
      <c r="BT236">
        <v>0.37340000000000001</v>
      </c>
      <c r="BU236">
        <v>0.4027</v>
      </c>
      <c r="BV236">
        <v>0.33</v>
      </c>
      <c r="BW236">
        <v>0.3261</v>
      </c>
      <c r="BX236">
        <v>0.39639999999999997</v>
      </c>
      <c r="BY236">
        <v>0.21809999999999999</v>
      </c>
      <c r="BZ236">
        <v>0.40389999999999998</v>
      </c>
      <c r="CA236">
        <v>0.35759999999999997</v>
      </c>
      <c r="CB236">
        <v>0.2271</v>
      </c>
      <c r="CC236">
        <v>0.29830000000000001</v>
      </c>
      <c r="CD236">
        <v>0.41970000000000002</v>
      </c>
      <c r="CE236">
        <v>0.33310000000000001</v>
      </c>
      <c r="CF236">
        <v>0.46829999999999999</v>
      </c>
      <c r="CG236">
        <v>0.34420000000000001</v>
      </c>
      <c r="CH236">
        <v>0.23799999999999999</v>
      </c>
      <c r="CI236">
        <v>0.35680000000000001</v>
      </c>
      <c r="CJ236">
        <v>0.2949</v>
      </c>
      <c r="CK236">
        <v>0.42580000000000001</v>
      </c>
      <c r="CL236">
        <v>0.50270000000000004</v>
      </c>
      <c r="CM236">
        <v>0.40029999999999999</v>
      </c>
      <c r="CN236">
        <v>4.24E-2</v>
      </c>
      <c r="CO236">
        <v>0.3397</v>
      </c>
      <c r="CP236">
        <v>0.35930000000000001</v>
      </c>
      <c r="CQ236">
        <v>0.32100000000000001</v>
      </c>
      <c r="CR236">
        <v>0.51900000000000002</v>
      </c>
      <c r="CS236">
        <v>0.50329999999999997</v>
      </c>
      <c r="CT236">
        <v>0.41270000000000001</v>
      </c>
      <c r="CU236">
        <v>0.16270000000000001</v>
      </c>
      <c r="CV236">
        <v>0.46500000000000002</v>
      </c>
      <c r="CW236">
        <v>0.41510000000000002</v>
      </c>
      <c r="CX236">
        <v>0.35749999999999998</v>
      </c>
      <c r="CY236">
        <v>0.20349999999999999</v>
      </c>
    </row>
    <row r="237" spans="1:103" x14ac:dyDescent="0.3">
      <c r="A237" s="151">
        <v>9008</v>
      </c>
      <c r="B237" t="s">
        <v>1054</v>
      </c>
      <c r="C237" t="s">
        <v>336</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0</v>
      </c>
      <c r="CC237">
        <v>0</v>
      </c>
      <c r="CD237">
        <v>0</v>
      </c>
      <c r="CE237">
        <v>0</v>
      </c>
      <c r="CF237">
        <v>0</v>
      </c>
      <c r="CG237">
        <v>0</v>
      </c>
      <c r="CH237">
        <v>0</v>
      </c>
      <c r="CI237">
        <v>0</v>
      </c>
      <c r="CJ237">
        <v>0</v>
      </c>
      <c r="CK237">
        <v>0</v>
      </c>
      <c r="CL237">
        <v>0</v>
      </c>
      <c r="CM237">
        <v>0</v>
      </c>
      <c r="CN237">
        <v>0</v>
      </c>
      <c r="CO237">
        <v>0</v>
      </c>
      <c r="CP237">
        <v>0</v>
      </c>
      <c r="CQ237">
        <v>0</v>
      </c>
      <c r="CR237">
        <v>0</v>
      </c>
      <c r="CS237">
        <v>0</v>
      </c>
      <c r="CT237">
        <v>0</v>
      </c>
      <c r="CU237">
        <v>0</v>
      </c>
      <c r="CV237">
        <v>0</v>
      </c>
      <c r="CW237">
        <v>0</v>
      </c>
      <c r="CX237">
        <v>0</v>
      </c>
      <c r="CY237">
        <v>0</v>
      </c>
    </row>
    <row r="238" spans="1:103" x14ac:dyDescent="0.3">
      <c r="A238" s="151">
        <v>9010</v>
      </c>
      <c r="B238" t="s">
        <v>1055</v>
      </c>
      <c r="C238" t="s">
        <v>1056</v>
      </c>
      <c r="D238">
        <v>0</v>
      </c>
      <c r="E238">
        <v>1.58</v>
      </c>
      <c r="F238">
        <v>0</v>
      </c>
      <c r="G238">
        <v>13.81</v>
      </c>
      <c r="H238">
        <v>0</v>
      </c>
      <c r="I238">
        <v>0</v>
      </c>
      <c r="J238">
        <v>4.01</v>
      </c>
      <c r="K238">
        <v>1.53</v>
      </c>
      <c r="L238">
        <v>19.989999999999998</v>
      </c>
      <c r="M238">
        <v>2.81</v>
      </c>
      <c r="N238">
        <v>0</v>
      </c>
      <c r="O238">
        <v>6.61</v>
      </c>
      <c r="P238">
        <v>0</v>
      </c>
      <c r="Q238">
        <v>40.700000000000003</v>
      </c>
      <c r="R238">
        <v>5.9</v>
      </c>
      <c r="S238">
        <v>3.4</v>
      </c>
      <c r="T238">
        <v>0</v>
      </c>
      <c r="U238">
        <v>0</v>
      </c>
      <c r="V238">
        <v>113.61</v>
      </c>
      <c r="W238">
        <v>0</v>
      </c>
      <c r="X238">
        <v>30.12</v>
      </c>
      <c r="Y238">
        <v>2.82</v>
      </c>
      <c r="Z238">
        <v>0</v>
      </c>
      <c r="AA238">
        <v>5.61</v>
      </c>
      <c r="AB238">
        <v>9.67</v>
      </c>
      <c r="AC238">
        <v>2.59</v>
      </c>
      <c r="AD238">
        <v>5.78</v>
      </c>
      <c r="AE238">
        <v>6.38</v>
      </c>
      <c r="AF238">
        <v>1.75</v>
      </c>
      <c r="AG238">
        <v>11.88</v>
      </c>
      <c r="AH238">
        <v>11.25</v>
      </c>
      <c r="AI238">
        <v>43.45</v>
      </c>
      <c r="AJ238">
        <v>0.56999999999999995</v>
      </c>
      <c r="AK238">
        <v>0</v>
      </c>
      <c r="AL238">
        <v>4.13</v>
      </c>
      <c r="AM238">
        <v>0</v>
      </c>
      <c r="AN238">
        <v>96.49</v>
      </c>
      <c r="AO238">
        <v>0</v>
      </c>
      <c r="AP238">
        <v>0</v>
      </c>
      <c r="AQ238">
        <v>2.59</v>
      </c>
      <c r="AR238">
        <v>0</v>
      </c>
      <c r="AS238">
        <v>2.77</v>
      </c>
      <c r="AT238">
        <v>9.2100000000000009</v>
      </c>
      <c r="AU238">
        <v>0</v>
      </c>
      <c r="AV238">
        <v>2.11</v>
      </c>
      <c r="AW238">
        <v>3.02</v>
      </c>
      <c r="AX238">
        <v>9.19</v>
      </c>
      <c r="AY238">
        <v>3.59</v>
      </c>
      <c r="AZ238">
        <v>0</v>
      </c>
      <c r="BA238">
        <v>0</v>
      </c>
      <c r="BB238">
        <v>4.96</v>
      </c>
      <c r="BC238">
        <v>2.77</v>
      </c>
      <c r="BD238">
        <v>0</v>
      </c>
      <c r="BE238">
        <v>0</v>
      </c>
      <c r="BF238">
        <v>9.9</v>
      </c>
      <c r="BG238">
        <v>0</v>
      </c>
      <c r="BH238">
        <v>0</v>
      </c>
      <c r="BI238">
        <v>0.28999999999999998</v>
      </c>
      <c r="BJ238">
        <v>1.1200000000000001</v>
      </c>
      <c r="BK238">
        <v>0</v>
      </c>
      <c r="BL238">
        <v>0</v>
      </c>
      <c r="BM238">
        <v>7.5</v>
      </c>
      <c r="BN238">
        <v>5.34</v>
      </c>
      <c r="BO238">
        <v>1.1299999999999999</v>
      </c>
      <c r="BP238">
        <v>0</v>
      </c>
      <c r="BQ238">
        <v>1.41</v>
      </c>
      <c r="BR238">
        <v>0</v>
      </c>
      <c r="BS238">
        <v>4.3600000000000003</v>
      </c>
      <c r="BT238">
        <v>9.2799999999999994</v>
      </c>
      <c r="BU238">
        <v>76.760000000000005</v>
      </c>
      <c r="BV238">
        <v>3.08</v>
      </c>
      <c r="BW238">
        <v>2.16</v>
      </c>
      <c r="BX238">
        <v>0</v>
      </c>
      <c r="BY238">
        <v>0</v>
      </c>
      <c r="BZ238">
        <v>1.9</v>
      </c>
      <c r="CA238">
        <v>0</v>
      </c>
      <c r="CB238">
        <v>9.61</v>
      </c>
      <c r="CC238">
        <v>3.19</v>
      </c>
      <c r="CD238">
        <v>1.55</v>
      </c>
      <c r="CE238">
        <v>381.59</v>
      </c>
      <c r="CF238">
        <v>0</v>
      </c>
      <c r="CG238">
        <v>4.95</v>
      </c>
      <c r="CH238">
        <v>8.86</v>
      </c>
      <c r="CI238">
        <v>1.95</v>
      </c>
      <c r="CJ238">
        <v>88.5</v>
      </c>
      <c r="CK238">
        <v>1.88</v>
      </c>
      <c r="CL238">
        <v>0</v>
      </c>
      <c r="CM238">
        <v>0</v>
      </c>
      <c r="CN238">
        <v>11.14</v>
      </c>
      <c r="CO238">
        <v>7.42</v>
      </c>
      <c r="CP238">
        <v>7.16</v>
      </c>
      <c r="CQ238">
        <v>0</v>
      </c>
      <c r="CR238">
        <v>6.58</v>
      </c>
      <c r="CS238">
        <v>2.76</v>
      </c>
      <c r="CT238">
        <v>0</v>
      </c>
      <c r="CU238">
        <v>13.47</v>
      </c>
      <c r="CV238">
        <v>0</v>
      </c>
      <c r="CW238">
        <v>6.42</v>
      </c>
      <c r="CX238">
        <v>62.1</v>
      </c>
      <c r="CY238">
        <v>0</v>
      </c>
    </row>
    <row r="239" spans="1:103" x14ac:dyDescent="0.3">
      <c r="A239" s="151">
        <v>9011</v>
      </c>
      <c r="B239" t="s">
        <v>1057</v>
      </c>
      <c r="C239" t="s">
        <v>1058</v>
      </c>
      <c r="D239">
        <v>0</v>
      </c>
      <c r="E239">
        <v>1018031</v>
      </c>
      <c r="F239">
        <v>0</v>
      </c>
      <c r="G239">
        <v>1606049</v>
      </c>
      <c r="H239">
        <v>0</v>
      </c>
      <c r="I239">
        <v>0</v>
      </c>
      <c r="J239">
        <v>548181</v>
      </c>
      <c r="K239">
        <v>-476276</v>
      </c>
      <c r="L239">
        <v>110001</v>
      </c>
      <c r="M239">
        <v>15362454</v>
      </c>
      <c r="N239">
        <v>0</v>
      </c>
      <c r="O239">
        <v>172166</v>
      </c>
      <c r="P239">
        <v>0</v>
      </c>
      <c r="Q239">
        <v>445401</v>
      </c>
      <c r="R239">
        <v>48501</v>
      </c>
      <c r="S239">
        <v>-316435</v>
      </c>
      <c r="T239">
        <v>0</v>
      </c>
      <c r="U239">
        <v>0</v>
      </c>
      <c r="V239">
        <v>2594748</v>
      </c>
      <c r="W239">
        <v>0</v>
      </c>
      <c r="X239">
        <v>104416</v>
      </c>
      <c r="Y239">
        <v>6122</v>
      </c>
      <c r="Z239">
        <v>0</v>
      </c>
      <c r="AA239">
        <v>1210896</v>
      </c>
      <c r="AB239">
        <v>553075</v>
      </c>
      <c r="AC239">
        <v>-47211</v>
      </c>
      <c r="AD239">
        <v>3028153</v>
      </c>
      <c r="AE239">
        <v>5658361</v>
      </c>
      <c r="AF239">
        <v>-689595</v>
      </c>
      <c r="AG239">
        <v>2278070</v>
      </c>
      <c r="AH239">
        <v>1486360</v>
      </c>
      <c r="AI239">
        <v>2337971</v>
      </c>
      <c r="AJ239">
        <v>225508</v>
      </c>
      <c r="AK239">
        <v>0</v>
      </c>
      <c r="AL239">
        <v>4212121</v>
      </c>
      <c r="AM239">
        <v>0</v>
      </c>
      <c r="AN239">
        <v>80824</v>
      </c>
      <c r="AO239">
        <v>0</v>
      </c>
      <c r="AP239">
        <v>0</v>
      </c>
      <c r="AQ239">
        <v>-911442</v>
      </c>
      <c r="AR239">
        <v>0</v>
      </c>
      <c r="AS239">
        <v>273351</v>
      </c>
      <c r="AT239">
        <v>14640301</v>
      </c>
      <c r="AU239">
        <v>0</v>
      </c>
      <c r="AV239">
        <v>140205</v>
      </c>
      <c r="AW239">
        <v>288376</v>
      </c>
      <c r="AX239">
        <v>1448354</v>
      </c>
      <c r="AY239">
        <v>-158240</v>
      </c>
      <c r="AZ239">
        <v>0</v>
      </c>
      <c r="BA239">
        <v>0</v>
      </c>
      <c r="BB239">
        <v>9138787</v>
      </c>
      <c r="BC239">
        <v>560410</v>
      </c>
      <c r="BD239">
        <v>0</v>
      </c>
      <c r="BE239">
        <v>0</v>
      </c>
      <c r="BF239">
        <v>5624515</v>
      </c>
      <c r="BG239">
        <v>0</v>
      </c>
      <c r="BH239">
        <v>0</v>
      </c>
      <c r="BI239">
        <v>-421295</v>
      </c>
      <c r="BJ239">
        <v>-65932</v>
      </c>
      <c r="BK239">
        <v>0</v>
      </c>
      <c r="BL239">
        <v>0</v>
      </c>
      <c r="BM239">
        <v>891065</v>
      </c>
      <c r="BN239">
        <v>3876477</v>
      </c>
      <c r="BO239">
        <v>195662</v>
      </c>
      <c r="BP239">
        <v>0</v>
      </c>
      <c r="BQ239">
        <v>-463535</v>
      </c>
      <c r="BR239">
        <v>0</v>
      </c>
      <c r="BS239">
        <v>952</v>
      </c>
      <c r="BT239">
        <v>338049</v>
      </c>
      <c r="BU239">
        <v>355877</v>
      </c>
      <c r="BV239">
        <v>1049685</v>
      </c>
      <c r="BW239">
        <v>-118065</v>
      </c>
      <c r="BX239">
        <v>0</v>
      </c>
      <c r="BY239">
        <v>0</v>
      </c>
      <c r="BZ239">
        <v>-40825</v>
      </c>
      <c r="CA239">
        <v>0</v>
      </c>
      <c r="CB239">
        <v>864628</v>
      </c>
      <c r="CC239">
        <v>3316312</v>
      </c>
      <c r="CD239">
        <v>-186791</v>
      </c>
      <c r="CE239">
        <v>55512</v>
      </c>
      <c r="CF239">
        <v>0</v>
      </c>
      <c r="CG239">
        <v>504146</v>
      </c>
      <c r="CH239">
        <v>114147</v>
      </c>
      <c r="CI239">
        <v>-59066</v>
      </c>
      <c r="CJ239">
        <v>88987</v>
      </c>
      <c r="CK239">
        <v>196556</v>
      </c>
      <c r="CL239">
        <v>0</v>
      </c>
      <c r="CM239">
        <v>0</v>
      </c>
      <c r="CN239">
        <v>178922</v>
      </c>
      <c r="CO239">
        <v>-21506345</v>
      </c>
      <c r="CP239">
        <v>24426</v>
      </c>
      <c r="CQ239">
        <v>0</v>
      </c>
      <c r="CR239">
        <v>651261</v>
      </c>
      <c r="CS239">
        <v>209756</v>
      </c>
      <c r="CT239">
        <v>0</v>
      </c>
      <c r="CU239">
        <v>-105514</v>
      </c>
      <c r="CV239">
        <v>0</v>
      </c>
      <c r="CW239">
        <v>415397</v>
      </c>
      <c r="CX239">
        <v>-161843</v>
      </c>
      <c r="CY239">
        <v>0</v>
      </c>
    </row>
    <row r="240" spans="1:103" x14ac:dyDescent="0.3">
      <c r="A240" s="151">
        <v>9012</v>
      </c>
      <c r="B240" t="s">
        <v>1059</v>
      </c>
      <c r="C240" t="s">
        <v>1058</v>
      </c>
      <c r="D240">
        <v>0</v>
      </c>
      <c r="E240">
        <v>2.5737000000000001</v>
      </c>
      <c r="F240">
        <v>0</v>
      </c>
      <c r="G240">
        <v>1.3792</v>
      </c>
      <c r="H240">
        <v>0</v>
      </c>
      <c r="I240">
        <v>0</v>
      </c>
      <c r="J240">
        <v>1.0495000000000001</v>
      </c>
      <c r="K240">
        <v>0.32050000000000001</v>
      </c>
      <c r="L240">
        <v>0.81799999999999995</v>
      </c>
      <c r="M240">
        <v>1.3943000000000001</v>
      </c>
      <c r="N240">
        <v>0</v>
      </c>
      <c r="O240">
        <v>0.58220000000000005</v>
      </c>
      <c r="P240">
        <v>0</v>
      </c>
      <c r="Q240">
        <v>2.105</v>
      </c>
      <c r="R240">
        <v>1.2332000000000001</v>
      </c>
      <c r="S240">
        <v>1.2605</v>
      </c>
      <c r="T240">
        <v>0</v>
      </c>
      <c r="U240">
        <v>0</v>
      </c>
      <c r="V240">
        <v>3.6501000000000001</v>
      </c>
      <c r="W240">
        <v>0</v>
      </c>
      <c r="X240">
        <v>1.5463</v>
      </c>
      <c r="Y240">
        <v>0.44990000000000002</v>
      </c>
      <c r="Z240">
        <v>0</v>
      </c>
      <c r="AA240">
        <v>1.6717</v>
      </c>
      <c r="AB240">
        <v>3.9988999999999999</v>
      </c>
      <c r="AC240">
        <v>0.8387</v>
      </c>
      <c r="AD240">
        <v>1.8734999999999999</v>
      </c>
      <c r="AE240">
        <v>0.7359</v>
      </c>
      <c r="AF240">
        <v>0.61350000000000005</v>
      </c>
      <c r="AG240">
        <v>2.4300000000000002</v>
      </c>
      <c r="AH240">
        <v>3.2685</v>
      </c>
      <c r="AI240">
        <v>4.6001000000000003</v>
      </c>
      <c r="AJ240">
        <v>1.5E-3</v>
      </c>
      <c r="AK240">
        <v>0</v>
      </c>
      <c r="AL240">
        <v>1.0920000000000001</v>
      </c>
      <c r="AM240">
        <v>0</v>
      </c>
      <c r="AN240">
        <v>1.8439000000000001</v>
      </c>
      <c r="AO240">
        <v>0</v>
      </c>
      <c r="AP240">
        <v>0</v>
      </c>
      <c r="AQ240">
        <v>0.43590000000000001</v>
      </c>
      <c r="AR240">
        <v>0</v>
      </c>
      <c r="AS240">
        <v>0.62780000000000002</v>
      </c>
      <c r="AT240">
        <v>2.2254999999999998</v>
      </c>
      <c r="AU240">
        <v>0</v>
      </c>
      <c r="AV240">
        <v>1.9266000000000001</v>
      </c>
      <c r="AW240">
        <v>2.5508999999999999</v>
      </c>
      <c r="AX240">
        <v>1.2779</v>
      </c>
      <c r="AY240">
        <v>0.3402</v>
      </c>
      <c r="AZ240">
        <v>0</v>
      </c>
      <c r="BA240">
        <v>0</v>
      </c>
      <c r="BB240">
        <v>1.1614</v>
      </c>
      <c r="BC240">
        <v>3.6084000000000001</v>
      </c>
      <c r="BD240">
        <v>0</v>
      </c>
      <c r="BE240">
        <v>0</v>
      </c>
      <c r="BF240">
        <v>2.3386</v>
      </c>
      <c r="BG240">
        <v>0</v>
      </c>
      <c r="BH240">
        <v>0</v>
      </c>
      <c r="BI240">
        <v>6.0000000000000001E-3</v>
      </c>
      <c r="BJ240">
        <v>0.52969999999999995</v>
      </c>
      <c r="BK240">
        <v>0</v>
      </c>
      <c r="BL240">
        <v>0</v>
      </c>
      <c r="BM240">
        <v>1.8585</v>
      </c>
      <c r="BN240">
        <v>0.96030000000000004</v>
      </c>
      <c r="BO240">
        <v>0</v>
      </c>
      <c r="BP240">
        <v>0</v>
      </c>
      <c r="BQ240">
        <v>0.1706</v>
      </c>
      <c r="BR240">
        <v>0</v>
      </c>
      <c r="BS240">
        <v>226.14150000000001</v>
      </c>
      <c r="BT240">
        <v>1.7418</v>
      </c>
      <c r="BU240">
        <v>1.9798</v>
      </c>
      <c r="BV240">
        <v>1.0028999999999999</v>
      </c>
      <c r="BW240">
        <v>0.4884</v>
      </c>
      <c r="BX240">
        <v>0</v>
      </c>
      <c r="BY240">
        <v>0</v>
      </c>
      <c r="BZ240">
        <v>5.4401999999999999</v>
      </c>
      <c r="CA240">
        <v>0</v>
      </c>
      <c r="CB240">
        <v>1.5848</v>
      </c>
      <c r="CC240">
        <v>0.58750000000000002</v>
      </c>
      <c r="CD240">
        <v>3.2507999999999999</v>
      </c>
      <c r="CE240">
        <v>2.0575000000000001</v>
      </c>
      <c r="CF240">
        <v>0</v>
      </c>
      <c r="CG240">
        <v>0.96919999999999995</v>
      </c>
      <c r="CH240">
        <v>0.90139999999999998</v>
      </c>
      <c r="CI240">
        <v>0.30420000000000003</v>
      </c>
      <c r="CJ240">
        <v>2.4948000000000001</v>
      </c>
      <c r="CK240">
        <v>0.74239999999999995</v>
      </c>
      <c r="CL240">
        <v>0</v>
      </c>
      <c r="CM240">
        <v>0</v>
      </c>
      <c r="CN240">
        <v>0.91080000000000005</v>
      </c>
      <c r="CO240">
        <v>1.0474000000000001</v>
      </c>
      <c r="CP240">
        <v>0.81859999999999999</v>
      </c>
      <c r="CQ240">
        <v>0</v>
      </c>
      <c r="CR240">
        <v>1.9711000000000001</v>
      </c>
      <c r="CS240">
        <v>0.76719999999999999</v>
      </c>
      <c r="CT240">
        <v>0</v>
      </c>
      <c r="CU240">
        <v>0.39350000000000002</v>
      </c>
      <c r="CV240">
        <v>0</v>
      </c>
      <c r="CW240">
        <v>1.4240999999999999</v>
      </c>
      <c r="CX240">
        <v>1.6404000000000001</v>
      </c>
      <c r="CY240">
        <v>0</v>
      </c>
    </row>
    <row r="241" spans="1:103" x14ac:dyDescent="0.3">
      <c r="A241" s="151">
        <v>9013</v>
      </c>
      <c r="B241" t="s">
        <v>1060</v>
      </c>
      <c r="C241" t="s">
        <v>1061</v>
      </c>
      <c r="D241">
        <v>0</v>
      </c>
      <c r="E241">
        <v>1.58</v>
      </c>
      <c r="F241">
        <v>0</v>
      </c>
      <c r="G241">
        <v>13.81</v>
      </c>
      <c r="H241">
        <v>0</v>
      </c>
      <c r="I241">
        <v>0</v>
      </c>
      <c r="J241">
        <v>4.01</v>
      </c>
      <c r="K241">
        <v>1.53</v>
      </c>
      <c r="L241">
        <v>19.989999999999998</v>
      </c>
      <c r="M241">
        <v>2.81</v>
      </c>
      <c r="N241">
        <v>0</v>
      </c>
      <c r="O241">
        <v>6.61</v>
      </c>
      <c r="P241">
        <v>0</v>
      </c>
      <c r="Q241">
        <v>40.700000000000003</v>
      </c>
      <c r="R241">
        <v>5.9</v>
      </c>
      <c r="S241">
        <v>3.4</v>
      </c>
      <c r="T241">
        <v>0</v>
      </c>
      <c r="U241">
        <v>0</v>
      </c>
      <c r="V241">
        <v>113.61</v>
      </c>
      <c r="W241">
        <v>0</v>
      </c>
      <c r="X241">
        <v>30.12</v>
      </c>
      <c r="Y241">
        <v>2.82</v>
      </c>
      <c r="Z241">
        <v>0</v>
      </c>
      <c r="AA241">
        <v>5.61</v>
      </c>
      <c r="AB241">
        <v>9.67</v>
      </c>
      <c r="AC241">
        <v>2.59</v>
      </c>
      <c r="AD241">
        <v>5.78</v>
      </c>
      <c r="AE241">
        <v>6.38</v>
      </c>
      <c r="AF241">
        <v>1.75</v>
      </c>
      <c r="AG241">
        <v>11.88</v>
      </c>
      <c r="AH241">
        <v>11.25</v>
      </c>
      <c r="AI241">
        <v>43.45</v>
      </c>
      <c r="AJ241">
        <v>0.56999999999999995</v>
      </c>
      <c r="AK241">
        <v>0</v>
      </c>
      <c r="AL241">
        <v>4.13</v>
      </c>
      <c r="AM241">
        <v>0</v>
      </c>
      <c r="AN241">
        <v>96.49</v>
      </c>
      <c r="AO241">
        <v>0</v>
      </c>
      <c r="AP241">
        <v>0</v>
      </c>
      <c r="AQ241">
        <v>2.59</v>
      </c>
      <c r="AR241">
        <v>0</v>
      </c>
      <c r="AS241">
        <v>2.77</v>
      </c>
      <c r="AT241">
        <v>9.2100000000000009</v>
      </c>
      <c r="AU241">
        <v>0</v>
      </c>
      <c r="AV241">
        <v>2.11</v>
      </c>
      <c r="AW241">
        <v>3.02</v>
      </c>
      <c r="AX241">
        <v>9.19</v>
      </c>
      <c r="AY241">
        <v>3.59</v>
      </c>
      <c r="AZ241">
        <v>0</v>
      </c>
      <c r="BA241">
        <v>0</v>
      </c>
      <c r="BB241">
        <v>4.96</v>
      </c>
      <c r="BC241">
        <v>2.77</v>
      </c>
      <c r="BD241">
        <v>0</v>
      </c>
      <c r="BE241">
        <v>0</v>
      </c>
      <c r="BF241">
        <v>9.9</v>
      </c>
      <c r="BG241">
        <v>0</v>
      </c>
      <c r="BH241">
        <v>0</v>
      </c>
      <c r="BI241">
        <v>0.28999999999999998</v>
      </c>
      <c r="BJ241">
        <v>1.1200000000000001</v>
      </c>
      <c r="BK241">
        <v>0</v>
      </c>
      <c r="BL241">
        <v>0</v>
      </c>
      <c r="BM241">
        <v>7.5</v>
      </c>
      <c r="BN241">
        <v>5.34</v>
      </c>
      <c r="BO241">
        <v>1.1299999999999999</v>
      </c>
      <c r="BP241">
        <v>0</v>
      </c>
      <c r="BQ241">
        <v>1.41</v>
      </c>
      <c r="BR241">
        <v>0</v>
      </c>
      <c r="BS241">
        <v>4.3600000000000003</v>
      </c>
      <c r="BT241">
        <v>9.2799999999999994</v>
      </c>
      <c r="BU241">
        <v>76.760000000000005</v>
      </c>
      <c r="BV241">
        <v>3.08</v>
      </c>
      <c r="BW241">
        <v>2.16</v>
      </c>
      <c r="BX241">
        <v>0</v>
      </c>
      <c r="BY241">
        <v>0</v>
      </c>
      <c r="BZ241">
        <v>1.9</v>
      </c>
      <c r="CA241">
        <v>0</v>
      </c>
      <c r="CB241">
        <v>9.61</v>
      </c>
      <c r="CC241">
        <v>3.19</v>
      </c>
      <c r="CD241">
        <v>1.55</v>
      </c>
      <c r="CE241">
        <v>381.59</v>
      </c>
      <c r="CF241">
        <v>0</v>
      </c>
      <c r="CG241">
        <v>4.95</v>
      </c>
      <c r="CH241">
        <v>8.86</v>
      </c>
      <c r="CI241">
        <v>1.95</v>
      </c>
      <c r="CJ241">
        <v>88.5</v>
      </c>
      <c r="CK241">
        <v>1.88</v>
      </c>
      <c r="CL241">
        <v>0</v>
      </c>
      <c r="CM241">
        <v>0</v>
      </c>
      <c r="CN241">
        <v>11.14</v>
      </c>
      <c r="CO241">
        <v>7.42</v>
      </c>
      <c r="CP241">
        <v>7.16</v>
      </c>
      <c r="CQ241">
        <v>0</v>
      </c>
      <c r="CR241">
        <v>6.58</v>
      </c>
      <c r="CS241">
        <v>2.76</v>
      </c>
      <c r="CT241">
        <v>0</v>
      </c>
      <c r="CU241">
        <v>13.47</v>
      </c>
      <c r="CV241">
        <v>0</v>
      </c>
      <c r="CW241">
        <v>6.42</v>
      </c>
      <c r="CX241">
        <v>62.1</v>
      </c>
      <c r="CY241">
        <v>0</v>
      </c>
    </row>
    <row r="242" spans="1:103" x14ac:dyDescent="0.3">
      <c r="A242" s="151">
        <v>9014</v>
      </c>
      <c r="B242" t="s">
        <v>1062</v>
      </c>
      <c r="C242" t="s">
        <v>1063</v>
      </c>
      <c r="D242">
        <v>0</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H242">
        <v>0</v>
      </c>
      <c r="CI242">
        <v>0</v>
      </c>
      <c r="CJ242">
        <v>0</v>
      </c>
      <c r="CK242">
        <v>0</v>
      </c>
      <c r="CL242">
        <v>0</v>
      </c>
      <c r="CM242">
        <v>0</v>
      </c>
      <c r="CN242">
        <v>0</v>
      </c>
      <c r="CO242">
        <v>0</v>
      </c>
      <c r="CP242">
        <v>0</v>
      </c>
      <c r="CQ242">
        <v>0</v>
      </c>
      <c r="CR242">
        <v>0</v>
      </c>
      <c r="CS242">
        <v>0</v>
      </c>
      <c r="CT242">
        <v>0</v>
      </c>
      <c r="CU242">
        <v>0</v>
      </c>
      <c r="CV242">
        <v>0</v>
      </c>
      <c r="CW242">
        <v>0</v>
      </c>
      <c r="CX242">
        <v>0</v>
      </c>
      <c r="CY242">
        <v>0</v>
      </c>
    </row>
    <row r="243" spans="1:103" x14ac:dyDescent="0.3">
      <c r="A243" s="151">
        <v>9015</v>
      </c>
      <c r="B243" t="s">
        <v>1064</v>
      </c>
      <c r="C243" t="s">
        <v>336</v>
      </c>
      <c r="D243">
        <v>0</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I243">
        <v>0</v>
      </c>
      <c r="BJ243">
        <v>0</v>
      </c>
      <c r="BK243">
        <v>0</v>
      </c>
      <c r="BL243">
        <v>0</v>
      </c>
      <c r="BM243">
        <v>0</v>
      </c>
      <c r="BN243">
        <v>0</v>
      </c>
      <c r="BO243">
        <v>0</v>
      </c>
      <c r="BP243">
        <v>0</v>
      </c>
      <c r="BQ243">
        <v>0</v>
      </c>
      <c r="BR243">
        <v>0</v>
      </c>
      <c r="BS243">
        <v>0</v>
      </c>
      <c r="BT243">
        <v>0</v>
      </c>
      <c r="BU243">
        <v>0</v>
      </c>
      <c r="BV243">
        <v>0</v>
      </c>
      <c r="BW243">
        <v>0</v>
      </c>
      <c r="BX243">
        <v>0</v>
      </c>
      <c r="BY243">
        <v>0</v>
      </c>
      <c r="BZ243">
        <v>0</v>
      </c>
      <c r="CA243">
        <v>0</v>
      </c>
      <c r="CB243">
        <v>0</v>
      </c>
      <c r="CC243">
        <v>0</v>
      </c>
      <c r="CD243">
        <v>0</v>
      </c>
      <c r="CE243">
        <v>0</v>
      </c>
      <c r="CF243">
        <v>0</v>
      </c>
      <c r="CG243">
        <v>0</v>
      </c>
      <c r="CH243">
        <v>0</v>
      </c>
      <c r="CI243">
        <v>0</v>
      </c>
      <c r="CJ243">
        <v>0</v>
      </c>
      <c r="CK243">
        <v>0</v>
      </c>
      <c r="CL243">
        <v>0</v>
      </c>
      <c r="CM243">
        <v>0</v>
      </c>
      <c r="CN243">
        <v>0</v>
      </c>
      <c r="CO243">
        <v>0</v>
      </c>
      <c r="CP243">
        <v>0</v>
      </c>
      <c r="CQ243">
        <v>0</v>
      </c>
      <c r="CR243">
        <v>0</v>
      </c>
      <c r="CS243">
        <v>0</v>
      </c>
      <c r="CT243">
        <v>0</v>
      </c>
      <c r="CU243">
        <v>0</v>
      </c>
      <c r="CV243">
        <v>0</v>
      </c>
      <c r="CW243">
        <v>0</v>
      </c>
      <c r="CX243">
        <v>0</v>
      </c>
      <c r="CY243">
        <v>0</v>
      </c>
    </row>
    <row r="244" spans="1:103" x14ac:dyDescent="0.3">
      <c r="A244" s="151">
        <v>9016</v>
      </c>
      <c r="B244" t="s">
        <v>1065</v>
      </c>
      <c r="C244" t="s">
        <v>336</v>
      </c>
      <c r="D244">
        <v>0</v>
      </c>
      <c r="E244">
        <v>0</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0</v>
      </c>
      <c r="CQ244">
        <v>0</v>
      </c>
      <c r="CR244">
        <v>0</v>
      </c>
      <c r="CS244">
        <v>0</v>
      </c>
      <c r="CT244">
        <v>0</v>
      </c>
      <c r="CU244">
        <v>0</v>
      </c>
      <c r="CV244">
        <v>0</v>
      </c>
      <c r="CW244">
        <v>0</v>
      </c>
      <c r="CX244">
        <v>0</v>
      </c>
      <c r="CY244">
        <v>0</v>
      </c>
    </row>
    <row r="245" spans="1:103" x14ac:dyDescent="0.3">
      <c r="A245" s="151">
        <v>9017</v>
      </c>
      <c r="B245" t="s">
        <v>1066</v>
      </c>
      <c r="C245" t="s">
        <v>1067</v>
      </c>
      <c r="D245">
        <v>0</v>
      </c>
      <c r="E245">
        <v>0</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0</v>
      </c>
      <c r="CT245">
        <v>0</v>
      </c>
      <c r="CU245">
        <v>0</v>
      </c>
      <c r="CV245">
        <v>0</v>
      </c>
      <c r="CW245">
        <v>0</v>
      </c>
      <c r="CX245">
        <v>0</v>
      </c>
      <c r="CY245">
        <v>0</v>
      </c>
    </row>
    <row r="246" spans="1:103" x14ac:dyDescent="0.3">
      <c r="A246" s="151">
        <v>9018</v>
      </c>
      <c r="B246" t="s">
        <v>1068</v>
      </c>
      <c r="C246" t="s">
        <v>1069</v>
      </c>
      <c r="D246">
        <v>12121771</v>
      </c>
      <c r="E246">
        <v>4365703</v>
      </c>
      <c r="F246">
        <v>1826609</v>
      </c>
      <c r="G246">
        <v>2629588</v>
      </c>
      <c r="H246">
        <v>2643313</v>
      </c>
      <c r="I246">
        <v>2245033</v>
      </c>
      <c r="J246">
        <v>5250894</v>
      </c>
      <c r="K246">
        <v>1617868</v>
      </c>
      <c r="L246">
        <v>4169008</v>
      </c>
      <c r="M246">
        <v>23817198</v>
      </c>
      <c r="N246">
        <v>67528780</v>
      </c>
      <c r="O246">
        <v>15471441</v>
      </c>
      <c r="P246">
        <v>55765296</v>
      </c>
      <c r="Q246">
        <v>8861175</v>
      </c>
      <c r="R246">
        <v>1149005</v>
      </c>
      <c r="S246">
        <v>11066938</v>
      </c>
      <c r="T246">
        <v>3318163</v>
      </c>
      <c r="U246">
        <v>29378135</v>
      </c>
      <c r="V246">
        <v>23570852</v>
      </c>
      <c r="W246">
        <v>5631807</v>
      </c>
      <c r="X246">
        <v>2434076</v>
      </c>
      <c r="Y246">
        <v>2211326</v>
      </c>
      <c r="Z246">
        <v>11113281</v>
      </c>
      <c r="AA246">
        <v>5774420</v>
      </c>
      <c r="AB246">
        <v>13952065</v>
      </c>
      <c r="AC246">
        <v>36016818</v>
      </c>
      <c r="AD246">
        <v>9382924</v>
      </c>
      <c r="AE246">
        <v>27354336</v>
      </c>
      <c r="AF246">
        <v>15866134</v>
      </c>
      <c r="AG246">
        <v>11785948</v>
      </c>
      <c r="AH246">
        <v>3601645</v>
      </c>
      <c r="AI246">
        <v>74378922</v>
      </c>
      <c r="AJ246">
        <v>7677586</v>
      </c>
      <c r="AK246">
        <v>60704456</v>
      </c>
      <c r="AL246">
        <v>11347990</v>
      </c>
      <c r="AM246">
        <v>46033420</v>
      </c>
      <c r="AN246">
        <v>1587463</v>
      </c>
      <c r="AO246">
        <v>1531427</v>
      </c>
      <c r="AP246">
        <v>13516896</v>
      </c>
      <c r="AQ246">
        <v>1884875</v>
      </c>
      <c r="AR246">
        <v>165009156</v>
      </c>
      <c r="AS246">
        <v>8327058</v>
      </c>
      <c r="AT246">
        <v>25588629</v>
      </c>
      <c r="AU246">
        <v>10115643</v>
      </c>
      <c r="AV246">
        <v>27101024</v>
      </c>
      <c r="AW246">
        <v>4055886</v>
      </c>
      <c r="AX246">
        <v>5855945</v>
      </c>
      <c r="AY246">
        <v>1901298</v>
      </c>
      <c r="AZ246">
        <v>23059111</v>
      </c>
      <c r="BA246">
        <v>9007747</v>
      </c>
      <c r="BB246">
        <v>38509722</v>
      </c>
      <c r="BC246">
        <v>2151964</v>
      </c>
      <c r="BD246">
        <v>10713416</v>
      </c>
      <c r="BE246">
        <v>10640442</v>
      </c>
      <c r="BF246">
        <v>19004877</v>
      </c>
      <c r="BG246">
        <v>5636144</v>
      </c>
      <c r="BH246">
        <v>2533042</v>
      </c>
      <c r="BI246">
        <v>713249</v>
      </c>
      <c r="BJ246">
        <v>5890963</v>
      </c>
      <c r="BK246">
        <v>426862578</v>
      </c>
      <c r="BL246">
        <v>1056825</v>
      </c>
      <c r="BM246">
        <v>9362232</v>
      </c>
      <c r="BN246">
        <v>24156252</v>
      </c>
      <c r="BO246">
        <v>7576113</v>
      </c>
      <c r="BP246">
        <v>77378099</v>
      </c>
      <c r="BQ246">
        <v>2568482</v>
      </c>
      <c r="BR246">
        <v>14191194</v>
      </c>
      <c r="BS246">
        <v>41660635</v>
      </c>
      <c r="BT246">
        <v>1485729</v>
      </c>
      <c r="BU246">
        <v>7227644</v>
      </c>
      <c r="BV246">
        <v>66959946</v>
      </c>
      <c r="BW246">
        <v>12197566</v>
      </c>
      <c r="BX246">
        <v>4479117</v>
      </c>
      <c r="BY246">
        <v>21272369</v>
      </c>
      <c r="BZ246">
        <v>4586494</v>
      </c>
      <c r="CA246">
        <v>15712746</v>
      </c>
      <c r="CB246">
        <v>5367580</v>
      </c>
      <c r="CC246">
        <v>5501206</v>
      </c>
      <c r="CD246">
        <v>3743682</v>
      </c>
      <c r="CE246">
        <v>23270638</v>
      </c>
      <c r="CF246">
        <v>9917776</v>
      </c>
      <c r="CG246">
        <v>6919445</v>
      </c>
      <c r="CH246">
        <v>4475403</v>
      </c>
      <c r="CI246">
        <v>9605641</v>
      </c>
      <c r="CJ246">
        <v>7138840</v>
      </c>
      <c r="CK246">
        <v>6521772</v>
      </c>
      <c r="CL246">
        <v>2960068</v>
      </c>
      <c r="CM246">
        <v>3296371</v>
      </c>
      <c r="CN246">
        <v>463717</v>
      </c>
      <c r="CO246">
        <v>55580350</v>
      </c>
      <c r="CP246">
        <v>3670990</v>
      </c>
      <c r="CQ246">
        <v>113886365</v>
      </c>
      <c r="CR246">
        <v>2346181</v>
      </c>
      <c r="CS246">
        <v>1083769</v>
      </c>
      <c r="CT246">
        <v>9013420</v>
      </c>
      <c r="CU246">
        <v>5969010</v>
      </c>
      <c r="CV246">
        <v>7111121</v>
      </c>
      <c r="CW246">
        <v>8971078</v>
      </c>
      <c r="CX246">
        <v>36069843</v>
      </c>
      <c r="CY246">
        <v>2485417</v>
      </c>
    </row>
    <row r="247" spans="1:103" x14ac:dyDescent="0.3">
      <c r="A247" s="151">
        <v>9019</v>
      </c>
      <c r="B247" t="s">
        <v>1070</v>
      </c>
      <c r="C247" t="s">
        <v>1071</v>
      </c>
      <c r="D247">
        <v>12121771</v>
      </c>
      <c r="E247">
        <v>4365703</v>
      </c>
      <c r="F247">
        <v>1826609</v>
      </c>
      <c r="G247">
        <v>2629588</v>
      </c>
      <c r="H247">
        <v>2643313</v>
      </c>
      <c r="I247">
        <v>2245033</v>
      </c>
      <c r="J247">
        <v>5250894</v>
      </c>
      <c r="K247">
        <v>1617868</v>
      </c>
      <c r="L247">
        <v>4169008</v>
      </c>
      <c r="M247">
        <v>23817198</v>
      </c>
      <c r="N247">
        <v>67528780</v>
      </c>
      <c r="O247">
        <v>15471441</v>
      </c>
      <c r="P247">
        <v>55765296</v>
      </c>
      <c r="Q247">
        <v>8861175</v>
      </c>
      <c r="R247">
        <v>1149005</v>
      </c>
      <c r="S247">
        <v>11066938</v>
      </c>
      <c r="T247">
        <v>3318163</v>
      </c>
      <c r="U247">
        <v>29378135</v>
      </c>
      <c r="V247">
        <v>23570852</v>
      </c>
      <c r="W247">
        <v>5631807</v>
      </c>
      <c r="X247">
        <v>2434076</v>
      </c>
      <c r="Y247">
        <v>2211326</v>
      </c>
      <c r="Z247">
        <v>11113281</v>
      </c>
      <c r="AA247">
        <v>5774420</v>
      </c>
      <c r="AB247">
        <v>13952065</v>
      </c>
      <c r="AC247">
        <v>36016818</v>
      </c>
      <c r="AD247">
        <v>9382924</v>
      </c>
      <c r="AE247">
        <v>27354336</v>
      </c>
      <c r="AF247">
        <v>15866134</v>
      </c>
      <c r="AG247">
        <v>11785948</v>
      </c>
      <c r="AH247">
        <v>3601645</v>
      </c>
      <c r="AI247">
        <v>74378922</v>
      </c>
      <c r="AJ247">
        <v>7677586</v>
      </c>
      <c r="AK247">
        <v>60704456</v>
      </c>
      <c r="AL247">
        <v>11347990</v>
      </c>
      <c r="AM247">
        <v>46033420</v>
      </c>
      <c r="AN247">
        <v>1587463</v>
      </c>
      <c r="AO247">
        <v>1531427</v>
      </c>
      <c r="AP247">
        <v>13516896</v>
      </c>
      <c r="AQ247">
        <v>1884875</v>
      </c>
      <c r="AR247">
        <v>165009156</v>
      </c>
      <c r="AS247">
        <v>8327058</v>
      </c>
      <c r="AT247">
        <v>25588629</v>
      </c>
      <c r="AU247">
        <v>10115643</v>
      </c>
      <c r="AV247">
        <v>27101024</v>
      </c>
      <c r="AW247">
        <v>4055886</v>
      </c>
      <c r="AX247">
        <v>5855945</v>
      </c>
      <c r="AY247">
        <v>1901298</v>
      </c>
      <c r="AZ247">
        <v>23059111</v>
      </c>
      <c r="BA247">
        <v>9007747</v>
      </c>
      <c r="BB247">
        <v>38509722</v>
      </c>
      <c r="BC247">
        <v>2151964</v>
      </c>
      <c r="BD247">
        <v>10713416</v>
      </c>
      <c r="BE247">
        <v>10640442</v>
      </c>
      <c r="BF247">
        <v>19004877</v>
      </c>
      <c r="BG247">
        <v>5636144</v>
      </c>
      <c r="BH247">
        <v>2533042</v>
      </c>
      <c r="BI247">
        <v>713249</v>
      </c>
      <c r="BJ247">
        <v>5890963</v>
      </c>
      <c r="BK247">
        <v>426862578</v>
      </c>
      <c r="BL247">
        <v>1056825</v>
      </c>
      <c r="BM247">
        <v>9362232</v>
      </c>
      <c r="BN247">
        <v>24156252</v>
      </c>
      <c r="BO247">
        <v>7576113</v>
      </c>
      <c r="BP247">
        <v>77378099</v>
      </c>
      <c r="BQ247">
        <v>2568482</v>
      </c>
      <c r="BR247">
        <v>14191194</v>
      </c>
      <c r="BS247">
        <v>41660635</v>
      </c>
      <c r="BT247">
        <v>1485729</v>
      </c>
      <c r="BU247">
        <v>7227644</v>
      </c>
      <c r="BV247">
        <v>66959946</v>
      </c>
      <c r="BW247">
        <v>12197566</v>
      </c>
      <c r="BX247">
        <v>4479117</v>
      </c>
      <c r="BY247">
        <v>21272369</v>
      </c>
      <c r="BZ247">
        <v>4586494</v>
      </c>
      <c r="CA247">
        <v>15712746</v>
      </c>
      <c r="CB247">
        <v>5367580</v>
      </c>
      <c r="CC247">
        <v>5501206</v>
      </c>
      <c r="CD247">
        <v>3743682</v>
      </c>
      <c r="CE247">
        <v>23270638</v>
      </c>
      <c r="CF247">
        <v>9917776</v>
      </c>
      <c r="CG247">
        <v>6919445</v>
      </c>
      <c r="CH247">
        <v>4475403</v>
      </c>
      <c r="CI247">
        <v>9605641</v>
      </c>
      <c r="CJ247">
        <v>7138840</v>
      </c>
      <c r="CK247">
        <v>6521772</v>
      </c>
      <c r="CL247">
        <v>2960068</v>
      </c>
      <c r="CM247">
        <v>3296371</v>
      </c>
      <c r="CN247">
        <v>463717</v>
      </c>
      <c r="CO247">
        <v>55580350</v>
      </c>
      <c r="CP247">
        <v>3670990</v>
      </c>
      <c r="CQ247">
        <v>113886365</v>
      </c>
      <c r="CR247">
        <v>2346181</v>
      </c>
      <c r="CS247">
        <v>1083769</v>
      </c>
      <c r="CT247">
        <v>9013420</v>
      </c>
      <c r="CU247">
        <v>5969010</v>
      </c>
      <c r="CV247">
        <v>7111121</v>
      </c>
      <c r="CW247">
        <v>8971078</v>
      </c>
      <c r="CX247">
        <v>36069843</v>
      </c>
      <c r="CY247">
        <v>2485417</v>
      </c>
    </row>
    <row r="251" spans="1:103" x14ac:dyDescent="0.3">
      <c r="D251">
        <v>46834177</v>
      </c>
      <c r="E251">
        <v>13178497</v>
      </c>
      <c r="F251">
        <v>2918016</v>
      </c>
      <c r="G251">
        <v>21325088</v>
      </c>
      <c r="H251">
        <v>11558663</v>
      </c>
      <c r="I251">
        <v>14560605</v>
      </c>
      <c r="J251">
        <v>20962679</v>
      </c>
      <c r="K251">
        <v>278713</v>
      </c>
      <c r="L251">
        <v>24872140</v>
      </c>
      <c r="M251">
        <v>83148530</v>
      </c>
      <c r="N251">
        <v>76964117</v>
      </c>
      <c r="O251">
        <v>21298454</v>
      </c>
      <c r="P251">
        <v>79082819</v>
      </c>
      <c r="Q251">
        <v>9263510</v>
      </c>
      <c r="R251">
        <v>10788685</v>
      </c>
      <c r="S251">
        <v>53341386</v>
      </c>
      <c r="T251">
        <v>7389151</v>
      </c>
      <c r="U251">
        <v>79472822</v>
      </c>
      <c r="V251">
        <v>39757523</v>
      </c>
      <c r="W251">
        <v>14329576</v>
      </c>
      <c r="X251">
        <v>7834010</v>
      </c>
      <c r="Y251">
        <v>4162328</v>
      </c>
      <c r="Z251">
        <v>36433719</v>
      </c>
      <c r="AA251">
        <v>28742885</v>
      </c>
      <c r="AB251">
        <v>29008874</v>
      </c>
      <c r="AC251">
        <v>140800062</v>
      </c>
      <c r="AD251">
        <v>23017667</v>
      </c>
      <c r="AE251">
        <v>35941266</v>
      </c>
      <c r="AF251">
        <v>78808534</v>
      </c>
      <c r="AG251">
        <v>12350606</v>
      </c>
      <c r="AH251">
        <v>19088185</v>
      </c>
      <c r="AI251">
        <v>216947773</v>
      </c>
      <c r="AJ251">
        <v>17796782</v>
      </c>
      <c r="AK251">
        <v>102259574</v>
      </c>
      <c r="AL251">
        <v>32834551</v>
      </c>
      <c r="AM251">
        <v>69851407</v>
      </c>
      <c r="AN251">
        <v>3088253</v>
      </c>
      <c r="AO251">
        <v>8250928</v>
      </c>
      <c r="AP251">
        <v>39663357</v>
      </c>
      <c r="AQ251">
        <v>10202645</v>
      </c>
      <c r="AR251">
        <v>127390790</v>
      </c>
      <c r="AS251">
        <v>33370084</v>
      </c>
      <c r="AT251">
        <v>48585233</v>
      </c>
      <c r="AU251">
        <v>32387859</v>
      </c>
      <c r="AV251">
        <v>59318229</v>
      </c>
      <c r="AW251">
        <v>9533061</v>
      </c>
      <c r="AX251">
        <v>24838463</v>
      </c>
      <c r="AY251">
        <v>4268047</v>
      </c>
      <c r="AZ251">
        <v>75058259</v>
      </c>
      <c r="BA251">
        <v>24334706</v>
      </c>
      <c r="BB251">
        <v>95922779</v>
      </c>
      <c r="BC251">
        <v>9149842</v>
      </c>
      <c r="BD251">
        <v>19262345</v>
      </c>
      <c r="BE251">
        <v>27606579</v>
      </c>
      <c r="BF251">
        <v>37321308</v>
      </c>
      <c r="BG251">
        <v>27867351</v>
      </c>
      <c r="BH251">
        <v>6114963</v>
      </c>
      <c r="BI251">
        <v>16602913</v>
      </c>
      <c r="BJ251">
        <v>8847744</v>
      </c>
      <c r="BK251">
        <v>602876237</v>
      </c>
      <c r="BL251">
        <v>6596328</v>
      </c>
      <c r="BM251">
        <v>17894151</v>
      </c>
      <c r="BN251">
        <v>27174291</v>
      </c>
      <c r="BO251">
        <v>34099946</v>
      </c>
      <c r="BP251">
        <v>73364968</v>
      </c>
      <c r="BQ251">
        <v>17218026</v>
      </c>
      <c r="BR251">
        <v>62571717</v>
      </c>
      <c r="BS251">
        <v>51291664</v>
      </c>
      <c r="BT251">
        <v>8087362</v>
      </c>
      <c r="BU251">
        <v>20712672</v>
      </c>
      <c r="BV251">
        <v>27213625</v>
      </c>
      <c r="BW251">
        <v>5160081</v>
      </c>
      <c r="BX251">
        <v>22764267</v>
      </c>
      <c r="BY251">
        <v>33964040</v>
      </c>
      <c r="BZ251">
        <v>10989119</v>
      </c>
      <c r="CA251">
        <v>45468648</v>
      </c>
      <c r="CB251">
        <v>11677624</v>
      </c>
      <c r="CC251">
        <v>37909918</v>
      </c>
      <c r="CD251">
        <v>36483254</v>
      </c>
      <c r="CE251">
        <v>50950511</v>
      </c>
      <c r="CF251">
        <v>32930321</v>
      </c>
      <c r="CG251">
        <v>25750829</v>
      </c>
      <c r="CH251">
        <v>10348608</v>
      </c>
      <c r="CI251">
        <v>24794615</v>
      </c>
      <c r="CJ251">
        <v>15458409</v>
      </c>
      <c r="CK251">
        <v>33746218</v>
      </c>
      <c r="CL251">
        <v>10348692</v>
      </c>
      <c r="CM251">
        <v>24512039</v>
      </c>
      <c r="CN251">
        <v>334410</v>
      </c>
      <c r="CO251">
        <v>104089496</v>
      </c>
      <c r="CP251">
        <v>17394941</v>
      </c>
      <c r="CQ251">
        <v>462355065</v>
      </c>
      <c r="CR251">
        <v>14459345</v>
      </c>
      <c r="CS251">
        <v>7090040</v>
      </c>
      <c r="CT251">
        <v>25645450</v>
      </c>
      <c r="CU251">
        <v>20184452</v>
      </c>
      <c r="CV251">
        <v>35751058</v>
      </c>
      <c r="CW251">
        <v>40528384</v>
      </c>
      <c r="CX251">
        <v>13148111</v>
      </c>
      <c r="CY251">
        <v>4814609</v>
      </c>
    </row>
    <row r="252" spans="1:103" x14ac:dyDescent="0.3">
      <c r="D252">
        <v>170369356</v>
      </c>
      <c r="E252">
        <v>39529590</v>
      </c>
      <c r="F252">
        <v>16962944</v>
      </c>
      <c r="G252">
        <v>28259907</v>
      </c>
      <c r="H252">
        <v>35540306</v>
      </c>
      <c r="I252">
        <v>29596983</v>
      </c>
      <c r="J252">
        <v>58759368</v>
      </c>
      <c r="K252">
        <v>26459383</v>
      </c>
      <c r="L252">
        <v>45742082</v>
      </c>
      <c r="M252">
        <v>219142386</v>
      </c>
      <c r="N252">
        <v>322678134</v>
      </c>
      <c r="O252">
        <v>89874369</v>
      </c>
      <c r="P252">
        <v>274999936</v>
      </c>
      <c r="Q252">
        <v>80213457</v>
      </c>
      <c r="R252">
        <v>13212700</v>
      </c>
      <c r="S252">
        <v>99017937</v>
      </c>
      <c r="T252">
        <v>28447932</v>
      </c>
      <c r="U252">
        <v>183666646</v>
      </c>
      <c r="V252">
        <v>125801938</v>
      </c>
      <c r="W252">
        <v>43362947</v>
      </c>
      <c r="X252">
        <v>17948553</v>
      </c>
      <c r="Y252">
        <v>19130482</v>
      </c>
      <c r="Z252">
        <v>121222938</v>
      </c>
      <c r="AA252">
        <v>55531027</v>
      </c>
      <c r="AB252">
        <v>115000995</v>
      </c>
      <c r="AC252">
        <v>306051845</v>
      </c>
      <c r="AD252">
        <v>55820525</v>
      </c>
      <c r="AE252">
        <v>114521667</v>
      </c>
      <c r="AF252">
        <v>141319605</v>
      </c>
      <c r="AG252">
        <v>61145936</v>
      </c>
      <c r="AH252">
        <v>56608945</v>
      </c>
      <c r="AI252">
        <v>493671299</v>
      </c>
      <c r="AJ252">
        <v>66551981</v>
      </c>
      <c r="AK252">
        <v>454852391</v>
      </c>
      <c r="AL252">
        <v>86661555</v>
      </c>
      <c r="AM252">
        <v>293653066</v>
      </c>
      <c r="AN252">
        <v>12432972</v>
      </c>
      <c r="AO252">
        <v>16057077</v>
      </c>
      <c r="AP252">
        <v>65013610</v>
      </c>
      <c r="AQ252">
        <v>19350560</v>
      </c>
      <c r="AR252">
        <v>599873221</v>
      </c>
      <c r="AS252">
        <v>57126774</v>
      </c>
      <c r="AT252">
        <v>128576847</v>
      </c>
      <c r="AU252">
        <v>84020920</v>
      </c>
      <c r="AV252">
        <v>150567521</v>
      </c>
      <c r="AW252">
        <v>24174839</v>
      </c>
      <c r="AX252">
        <v>52149192</v>
      </c>
      <c r="AY252">
        <v>16015568</v>
      </c>
      <c r="AZ252">
        <v>204581656</v>
      </c>
      <c r="BA252">
        <v>71931860</v>
      </c>
      <c r="BB252">
        <v>235664183</v>
      </c>
      <c r="BC252">
        <v>17019654</v>
      </c>
      <c r="BD252">
        <v>72915606</v>
      </c>
      <c r="BE252">
        <v>65663848</v>
      </c>
      <c r="BF252">
        <v>110570751</v>
      </c>
      <c r="BG252">
        <v>51735185</v>
      </c>
      <c r="BH252">
        <v>25353818</v>
      </c>
      <c r="BI252">
        <v>30894620</v>
      </c>
      <c r="BJ252">
        <v>47328881</v>
      </c>
      <c r="BK252">
        <v>1388252704</v>
      </c>
      <c r="BL252">
        <v>20028350</v>
      </c>
      <c r="BM252">
        <v>33376853</v>
      </c>
      <c r="BN252">
        <v>115677165</v>
      </c>
      <c r="BO252">
        <v>95777343</v>
      </c>
      <c r="BP252">
        <v>298271885</v>
      </c>
      <c r="BQ252">
        <v>31341332</v>
      </c>
      <c r="BR252">
        <v>207466245</v>
      </c>
      <c r="BS252">
        <v>233103287</v>
      </c>
      <c r="BT252">
        <v>21659812</v>
      </c>
      <c r="BU252">
        <v>51437943</v>
      </c>
      <c r="BV252">
        <v>82471242</v>
      </c>
      <c r="BW252">
        <v>15823075</v>
      </c>
      <c r="BX252">
        <v>57429715</v>
      </c>
      <c r="BY252">
        <v>155749499</v>
      </c>
      <c r="BZ252">
        <v>27210861</v>
      </c>
      <c r="CA252">
        <v>127139426</v>
      </c>
      <c r="CB252">
        <v>51424587</v>
      </c>
      <c r="CC252">
        <v>127074843</v>
      </c>
      <c r="CD252">
        <v>86922944</v>
      </c>
      <c r="CE252">
        <v>152955785</v>
      </c>
      <c r="CF252">
        <v>70311422</v>
      </c>
      <c r="CG252">
        <v>74819058</v>
      </c>
      <c r="CH252">
        <v>43486782</v>
      </c>
      <c r="CI252">
        <v>69497738</v>
      </c>
      <c r="CJ252">
        <v>52414410</v>
      </c>
      <c r="CK252">
        <v>79253703</v>
      </c>
      <c r="CL252">
        <v>20584837</v>
      </c>
      <c r="CM252">
        <v>61231433</v>
      </c>
      <c r="CN252">
        <v>7895907</v>
      </c>
      <c r="CO252">
        <v>306459542</v>
      </c>
      <c r="CP252">
        <v>48409762</v>
      </c>
      <c r="CQ252">
        <v>1440442805</v>
      </c>
      <c r="CR252">
        <v>27861985</v>
      </c>
      <c r="CS252">
        <v>14086611</v>
      </c>
      <c r="CT252">
        <v>62134865</v>
      </c>
      <c r="CU252">
        <v>124063793</v>
      </c>
      <c r="CV252">
        <v>76885202</v>
      </c>
      <c r="CW252">
        <v>97636646</v>
      </c>
      <c r="CX252">
        <v>36774839</v>
      </c>
      <c r="CY252">
        <v>23661897</v>
      </c>
    </row>
    <row r="253" spans="1:103" x14ac:dyDescent="0.3">
      <c r="D253">
        <v>0.27489789302249873</v>
      </c>
      <c r="E253">
        <v>0.33338309352563483</v>
      </c>
      <c r="F253">
        <v>0.1720229695977302</v>
      </c>
      <c r="G253">
        <v>0.75460573879454029</v>
      </c>
      <c r="H253">
        <v>0.32522688465315969</v>
      </c>
      <c r="I253">
        <v>0.49196247468872079</v>
      </c>
      <c r="J253">
        <v>0.35675467101688363</v>
      </c>
      <c r="K253">
        <v>1.0533616751380787E-2</v>
      </c>
      <c r="L253">
        <v>0.54374744026736688</v>
      </c>
      <c r="M253">
        <v>0.37942696307048512</v>
      </c>
      <c r="N253">
        <v>0.2385166792863628</v>
      </c>
      <c r="O253">
        <v>0.23698028967524656</v>
      </c>
      <c r="P253">
        <v>0.28757395419902931</v>
      </c>
      <c r="Q253">
        <v>0.11548573451958316</v>
      </c>
      <c r="R253">
        <v>0.81653901170843202</v>
      </c>
      <c r="S253">
        <v>0.5387042753678053</v>
      </c>
      <c r="T253">
        <v>0.25974299291772773</v>
      </c>
      <c r="U253">
        <v>0.43270143888836515</v>
      </c>
      <c r="V253">
        <v>0.31603267510870936</v>
      </c>
      <c r="W253">
        <v>0.33045669151591567</v>
      </c>
      <c r="X253">
        <v>0.43647028259046844</v>
      </c>
      <c r="Y253">
        <v>0.21757569934725116</v>
      </c>
      <c r="Z253">
        <v>0.30055136099737162</v>
      </c>
      <c r="AA253">
        <v>0.51760045784854658</v>
      </c>
      <c r="AB253">
        <v>0.25224889575955406</v>
      </c>
      <c r="AC253">
        <v>0.4600529756649564</v>
      </c>
      <c r="AD253">
        <v>0.41235131701108152</v>
      </c>
      <c r="AE253">
        <v>0.3138381316087549</v>
      </c>
      <c r="AF253">
        <v>0.55766172004231118</v>
      </c>
      <c r="AG253">
        <v>0.2019857215040424</v>
      </c>
      <c r="AH253">
        <v>0.33719379507955854</v>
      </c>
      <c r="AI253">
        <v>0.43945794183185843</v>
      </c>
      <c r="AJ253">
        <v>0.26741175442996956</v>
      </c>
      <c r="AK253">
        <v>0.22481925130739833</v>
      </c>
      <c r="AL253">
        <v>0.37888255063043813</v>
      </c>
      <c r="AM253">
        <v>0.23787051826661329</v>
      </c>
      <c r="AN253">
        <v>0.24839217847510636</v>
      </c>
      <c r="AO253">
        <v>0.51384993669769408</v>
      </c>
      <c r="AP253">
        <v>0.61007775141235809</v>
      </c>
      <c r="AQ253">
        <v>0.52725321644438194</v>
      </c>
      <c r="AR253">
        <v>0.21236285525070972</v>
      </c>
      <c r="AS253">
        <v>0.5841408793712034</v>
      </c>
      <c r="AT253">
        <v>0.37786922088702329</v>
      </c>
      <c r="AU253">
        <v>0.38547374868068573</v>
      </c>
      <c r="AV253">
        <v>0.39396430655187581</v>
      </c>
      <c r="AW253">
        <v>0.39433813809473561</v>
      </c>
      <c r="AX253">
        <v>0.47629621950806067</v>
      </c>
      <c r="AY253">
        <v>0.26649363918906904</v>
      </c>
      <c r="AZ253">
        <v>0.36688655506826084</v>
      </c>
      <c r="BA253">
        <v>0.33830219321452276</v>
      </c>
      <c r="BB253">
        <v>0.40703164044236623</v>
      </c>
      <c r="BC253">
        <v>0.53760446598973166</v>
      </c>
      <c r="BD253">
        <v>0.26417314559519672</v>
      </c>
      <c r="BE253">
        <v>0.42042280251379727</v>
      </c>
      <c r="BF253">
        <v>0.33753327767485275</v>
      </c>
      <c r="BG253">
        <v>0.53865374212926853</v>
      </c>
      <c r="BH253">
        <v>0.24118509488393425</v>
      </c>
      <c r="BI253">
        <v>0.53740466786773877</v>
      </c>
      <c r="BJ253">
        <v>0.18694175338732391</v>
      </c>
      <c r="BK253">
        <v>0.43426980928106301</v>
      </c>
      <c r="BL253">
        <v>0.32934954701710328</v>
      </c>
      <c r="BM253">
        <v>0.53612457112118994</v>
      </c>
      <c r="BN253">
        <v>0.23491491168546533</v>
      </c>
      <c r="BO253">
        <v>0.35603353498749701</v>
      </c>
      <c r="BP253">
        <v>0.24596675613593283</v>
      </c>
      <c r="BQ253">
        <v>0.54937122646861336</v>
      </c>
      <c r="BR253">
        <v>0.30159950598228641</v>
      </c>
      <c r="BS253">
        <v>0.22003835578689201</v>
      </c>
      <c r="BT253">
        <v>0.37338098779435391</v>
      </c>
      <c r="BU253">
        <v>0.40267302290840051</v>
      </c>
      <c r="BV253">
        <v>0.32997714524536931</v>
      </c>
      <c r="BW253">
        <v>0.32611113832172317</v>
      </c>
      <c r="BX253">
        <v>0.39638481577002427</v>
      </c>
      <c r="BY253">
        <v>0.21806837401127049</v>
      </c>
      <c r="BZ253">
        <v>0.40385046985466577</v>
      </c>
      <c r="CA253">
        <v>0.35762823091556195</v>
      </c>
      <c r="CB253">
        <v>0.22708250432813393</v>
      </c>
      <c r="CC253">
        <v>0.29832748248998425</v>
      </c>
      <c r="CD253">
        <v>0.41971949316396828</v>
      </c>
      <c r="CE253">
        <v>0.33310613913687542</v>
      </c>
      <c r="CF253">
        <v>0.46834952363785221</v>
      </c>
      <c r="CG253">
        <v>0.34417472885050221</v>
      </c>
      <c r="CH253">
        <v>0.23797134494798902</v>
      </c>
      <c r="CI253">
        <v>0.35676866202465468</v>
      </c>
      <c r="CJ253">
        <v>0.29492670050087372</v>
      </c>
      <c r="CK253">
        <v>0.4257998897540472</v>
      </c>
      <c r="CL253">
        <v>0.50273373551609857</v>
      </c>
      <c r="CM253">
        <v>0.40031790534773209</v>
      </c>
      <c r="CN253">
        <v>4.2352322538753304E-2</v>
      </c>
      <c r="CO253">
        <v>0.33965167251995698</v>
      </c>
      <c r="CP253">
        <v>0.35932713323399523</v>
      </c>
      <c r="CQ253">
        <v>0.32098120341543168</v>
      </c>
      <c r="CR253">
        <v>0.51896320380618965</v>
      </c>
      <c r="CS253">
        <v>0.50331765390554195</v>
      </c>
      <c r="CT253">
        <v>0.41273848426322324</v>
      </c>
      <c r="CU253">
        <v>0.16269413913533984</v>
      </c>
      <c r="CV253">
        <v>0.46499270431779577</v>
      </c>
      <c r="CW253">
        <v>0.41509398018444837</v>
      </c>
      <c r="CX253">
        <v>0.35753007647429808</v>
      </c>
      <c r="CY253">
        <v>0.20347519051409951</v>
      </c>
    </row>
    <row r="255" spans="1:103" x14ac:dyDescent="0.3">
      <c r="D255">
        <v>0.27489999999999998</v>
      </c>
      <c r="E255">
        <v>0.33339999999999997</v>
      </c>
      <c r="F255">
        <v>0.17199999999999999</v>
      </c>
      <c r="G255">
        <v>0.75460000000000005</v>
      </c>
      <c r="H255">
        <v>0.32519999999999999</v>
      </c>
      <c r="I255">
        <v>0.49199999999999999</v>
      </c>
      <c r="J255">
        <v>0.35680000000000001</v>
      </c>
      <c r="K255">
        <v>1.0500000000000001E-2</v>
      </c>
      <c r="L255">
        <v>0.54369999999999996</v>
      </c>
      <c r="M255">
        <v>0.37940000000000002</v>
      </c>
      <c r="N255">
        <v>0.23849999999999999</v>
      </c>
      <c r="O255">
        <v>0.23699999999999999</v>
      </c>
      <c r="P255">
        <v>0.28760000000000002</v>
      </c>
      <c r="Q255">
        <v>0.11550000000000001</v>
      </c>
      <c r="R255">
        <v>0.8165</v>
      </c>
      <c r="S255">
        <v>0.53869999999999996</v>
      </c>
      <c r="T255">
        <v>0.25969999999999999</v>
      </c>
      <c r="U255">
        <v>0.43269999999999997</v>
      </c>
      <c r="V255">
        <v>0.316</v>
      </c>
      <c r="W255">
        <v>0.33050000000000002</v>
      </c>
      <c r="X255">
        <v>0.4365</v>
      </c>
      <c r="Y255">
        <v>0.21759999999999999</v>
      </c>
      <c r="Z255">
        <v>0.30059999999999998</v>
      </c>
      <c r="AA255">
        <v>0.51759999999999995</v>
      </c>
      <c r="AB255">
        <v>0.25219999999999998</v>
      </c>
      <c r="AC255">
        <v>0.46010000000000001</v>
      </c>
      <c r="AD255">
        <v>0.41239999999999999</v>
      </c>
      <c r="AE255">
        <v>0.31380000000000002</v>
      </c>
      <c r="AF255">
        <v>0.55769999999999997</v>
      </c>
      <c r="AG255">
        <v>0.20200000000000001</v>
      </c>
      <c r="AH255">
        <v>0.3372</v>
      </c>
      <c r="AI255">
        <v>0.4395</v>
      </c>
      <c r="AJ255">
        <v>0.26740000000000003</v>
      </c>
      <c r="AK255">
        <v>0.2248</v>
      </c>
      <c r="AL255">
        <v>0.37890000000000001</v>
      </c>
      <c r="AM255">
        <v>0.2379</v>
      </c>
      <c r="AN255">
        <v>0.24840000000000001</v>
      </c>
      <c r="AO255">
        <v>0.51380000000000003</v>
      </c>
      <c r="AP255">
        <v>0.61009999999999998</v>
      </c>
      <c r="AQ255">
        <v>0.52729999999999999</v>
      </c>
      <c r="AR255">
        <v>0.21240000000000001</v>
      </c>
      <c r="AS255">
        <v>0.58409999999999995</v>
      </c>
      <c r="AT255">
        <v>0.37790000000000001</v>
      </c>
      <c r="AU255">
        <v>0.38550000000000001</v>
      </c>
      <c r="AV255">
        <v>0.39400000000000002</v>
      </c>
      <c r="AW255">
        <v>0.39429999999999998</v>
      </c>
      <c r="AX255">
        <v>0.4763</v>
      </c>
      <c r="AY255">
        <v>0.26650000000000001</v>
      </c>
      <c r="AZ255">
        <v>0.3669</v>
      </c>
      <c r="BA255">
        <v>0.33829999999999999</v>
      </c>
      <c r="BB255">
        <v>0.40699999999999997</v>
      </c>
      <c r="BC255">
        <v>0.53759999999999997</v>
      </c>
      <c r="BD255">
        <v>0.26419999999999999</v>
      </c>
      <c r="BE255">
        <v>0.4204</v>
      </c>
      <c r="BF255">
        <v>0.33750000000000002</v>
      </c>
      <c r="BG255">
        <v>0.53869999999999996</v>
      </c>
      <c r="BH255">
        <v>0.2412</v>
      </c>
      <c r="BI255">
        <v>0.53739999999999999</v>
      </c>
      <c r="BJ255">
        <v>0.18690000000000001</v>
      </c>
      <c r="BK255">
        <v>0.43430000000000002</v>
      </c>
      <c r="BL255">
        <v>0.32929999999999998</v>
      </c>
      <c r="BM255">
        <v>0.53610000000000002</v>
      </c>
      <c r="BN255">
        <v>0.2349</v>
      </c>
      <c r="BO255">
        <v>0.35599999999999998</v>
      </c>
      <c r="BP255">
        <v>0.246</v>
      </c>
      <c r="BQ255">
        <v>0.5494</v>
      </c>
      <c r="BR255">
        <v>0.30159999999999998</v>
      </c>
      <c r="BS255">
        <v>0.22</v>
      </c>
      <c r="BT255">
        <v>0.37340000000000001</v>
      </c>
      <c r="BU255">
        <v>0.4027</v>
      </c>
      <c r="BV255">
        <v>0.33</v>
      </c>
      <c r="BW255">
        <v>0.3261</v>
      </c>
      <c r="BX255">
        <v>0.39639999999999997</v>
      </c>
      <c r="BY255">
        <v>0.21809999999999999</v>
      </c>
      <c r="BZ255">
        <v>0.40389999999999998</v>
      </c>
      <c r="CA255">
        <v>0.35759999999999997</v>
      </c>
      <c r="CB255">
        <v>0.2271</v>
      </c>
      <c r="CC255">
        <v>0.29830000000000001</v>
      </c>
      <c r="CD255">
        <v>0.41970000000000002</v>
      </c>
      <c r="CE255">
        <v>0.33310000000000001</v>
      </c>
      <c r="CF255">
        <v>0.46829999999999999</v>
      </c>
      <c r="CG255">
        <v>0.34420000000000001</v>
      </c>
      <c r="CH255">
        <v>0.23799999999999999</v>
      </c>
      <c r="CI255">
        <v>0.35680000000000001</v>
      </c>
      <c r="CJ255">
        <v>0.2949</v>
      </c>
      <c r="CK255">
        <v>0.42580000000000001</v>
      </c>
      <c r="CL255">
        <v>0.50270000000000004</v>
      </c>
      <c r="CM255">
        <v>0.40029999999999999</v>
      </c>
      <c r="CN255">
        <v>4.24E-2</v>
      </c>
      <c r="CO255">
        <v>0.3397</v>
      </c>
      <c r="CP255">
        <v>0.35930000000000001</v>
      </c>
      <c r="CQ255">
        <v>0.32100000000000001</v>
      </c>
      <c r="CR255">
        <v>0.51900000000000002</v>
      </c>
      <c r="CS255">
        <v>0.50329999999999997</v>
      </c>
      <c r="CT255">
        <v>0.41270000000000001</v>
      </c>
      <c r="CU255">
        <v>0.16270000000000001</v>
      </c>
      <c r="CV255">
        <v>0.46500000000000002</v>
      </c>
      <c r="CW255">
        <v>0.41510000000000002</v>
      </c>
      <c r="CX255">
        <v>0.35749999999999998</v>
      </c>
      <c r="CY255">
        <v>0.20349999999999999</v>
      </c>
    </row>
    <row r="257" spans="4:103" x14ac:dyDescent="0.3">
      <c r="D257">
        <v>-2.1069775012483305E-6</v>
      </c>
      <c r="E257">
        <v>-1.6906474365141477E-5</v>
      </c>
      <c r="F257">
        <v>2.2969597730210234E-5</v>
      </c>
      <c r="G257">
        <v>5.7387945402442853E-6</v>
      </c>
      <c r="H257">
        <v>2.6884653159697791E-5</v>
      </c>
      <c r="I257">
        <v>-3.752531127920733E-5</v>
      </c>
      <c r="J257">
        <v>-4.5328983116377231E-5</v>
      </c>
      <c r="K257">
        <v>3.3616751380785917E-5</v>
      </c>
      <c r="L257">
        <v>4.7440267366916089E-5</v>
      </c>
      <c r="M257">
        <v>2.6963070485108709E-5</v>
      </c>
      <c r="N257">
        <v>1.6679286362814016E-5</v>
      </c>
      <c r="O257">
        <v>-1.9710324753424713E-5</v>
      </c>
      <c r="P257">
        <v>-2.6045800970708743E-5</v>
      </c>
      <c r="Q257">
        <v>-1.4265480416844611E-5</v>
      </c>
      <c r="R257">
        <v>3.9011708432012959E-5</v>
      </c>
      <c r="S257">
        <v>4.2753678053397692E-6</v>
      </c>
      <c r="T257">
        <v>4.2992917727746605E-5</v>
      </c>
      <c r="U257">
        <v>1.4388883651794693E-6</v>
      </c>
      <c r="V257">
        <v>3.2675108709356859E-5</v>
      </c>
      <c r="W257">
        <v>-4.3308484084347842E-5</v>
      </c>
      <c r="X257">
        <v>-2.9717409531559991E-5</v>
      </c>
      <c r="Y257">
        <v>-2.4300652748832086E-5</v>
      </c>
      <c r="Z257">
        <v>-4.8639002628358963E-5</v>
      </c>
      <c r="AA257">
        <v>4.5784854663111219E-7</v>
      </c>
      <c r="AB257">
        <v>4.8895759554079543E-5</v>
      </c>
      <c r="AC257">
        <v>-4.7024335043610588E-5</v>
      </c>
      <c r="AD257">
        <v>-4.8682988918469228E-5</v>
      </c>
      <c r="AE257">
        <v>3.8131608754876645E-5</v>
      </c>
      <c r="AF257">
        <v>-3.8279957688791555E-5</v>
      </c>
      <c r="AG257">
        <v>-1.4278495957614767E-5</v>
      </c>
      <c r="AH257">
        <v>-6.2049204414549308E-6</v>
      </c>
      <c r="AI257">
        <v>-4.2058168141567709E-5</v>
      </c>
      <c r="AJ257">
        <v>1.1754429969534907E-5</v>
      </c>
      <c r="AK257">
        <v>1.9251307398326922E-5</v>
      </c>
      <c r="AL257">
        <v>-1.744936956188381E-5</v>
      </c>
      <c r="AM257">
        <v>-2.948173338671034E-5</v>
      </c>
      <c r="AN257">
        <v>-7.8215248936475135E-6</v>
      </c>
      <c r="AO257">
        <v>4.9936697694041854E-5</v>
      </c>
      <c r="AP257">
        <v>-2.2248587641882089E-5</v>
      </c>
      <c r="AQ257">
        <v>-4.6783555618046258E-5</v>
      </c>
      <c r="AR257">
        <v>-3.7144749290285439E-5</v>
      </c>
      <c r="AS257">
        <v>4.0879371203450532E-5</v>
      </c>
      <c r="AT257">
        <v>-3.0779112976719869E-5</v>
      </c>
      <c r="AU257">
        <v>-2.6251319314274379E-5</v>
      </c>
      <c r="AV257">
        <v>-3.5693448124207716E-5</v>
      </c>
      <c r="AW257">
        <v>3.8138094735629124E-5</v>
      </c>
      <c r="AX257">
        <v>-3.7804919393313874E-6</v>
      </c>
      <c r="AY257">
        <v>-6.3608109309720717E-6</v>
      </c>
      <c r="AZ257">
        <v>-1.3444931739159394E-5</v>
      </c>
      <c r="BA257">
        <v>2.1932145227721023E-6</v>
      </c>
      <c r="BB257">
        <v>3.1640442366254184E-5</v>
      </c>
      <c r="BC257">
        <v>4.4659897316945418E-6</v>
      </c>
      <c r="BD257">
        <v>-2.6854404803267062E-5</v>
      </c>
      <c r="BE257">
        <v>2.280251379727094E-5</v>
      </c>
      <c r="BF257">
        <v>3.3277674852727479E-5</v>
      </c>
      <c r="BG257">
        <v>-4.6257870731425399E-5</v>
      </c>
      <c r="BH257">
        <v>-1.4905116065749846E-5</v>
      </c>
      <c r="BI257">
        <v>4.6678677387834711E-6</v>
      </c>
      <c r="BJ257">
        <v>4.1753387323900659E-5</v>
      </c>
      <c r="BK257">
        <v>-3.0190718937006533E-5</v>
      </c>
      <c r="BL257">
        <v>4.9547017103301894E-5</v>
      </c>
      <c r="BM257">
        <v>2.457112118992022E-5</v>
      </c>
      <c r="BN257">
        <v>1.4911685465329727E-5</v>
      </c>
      <c r="BO257">
        <v>3.3534987497030322E-5</v>
      </c>
      <c r="BP257">
        <v>-3.3243864067167284E-5</v>
      </c>
      <c r="BQ257">
        <v>-2.8773531386638851E-5</v>
      </c>
      <c r="BR257">
        <v>-4.9401771357038271E-7</v>
      </c>
      <c r="BS257">
        <v>3.8355786892013688E-5</v>
      </c>
      <c r="BT257">
        <v>-1.9012205646096181E-5</v>
      </c>
      <c r="BU257">
        <v>-2.6977091599489356E-5</v>
      </c>
      <c r="BV257">
        <v>-2.2854754630707852E-5</v>
      </c>
      <c r="BW257">
        <v>1.1138321723169753E-5</v>
      </c>
      <c r="BX257">
        <v>-1.5184229975706565E-5</v>
      </c>
      <c r="BY257">
        <v>-3.1625988729494514E-5</v>
      </c>
      <c r="BZ257">
        <v>-4.9530145334208964E-5</v>
      </c>
      <c r="CA257">
        <v>2.8230915561977543E-5</v>
      </c>
      <c r="CB257">
        <v>-1.749567186606904E-5</v>
      </c>
      <c r="CC257">
        <v>2.7482489984242964E-5</v>
      </c>
      <c r="CD257">
        <v>1.9493163968264948E-5</v>
      </c>
      <c r="CE257">
        <v>6.1391368754160069E-6</v>
      </c>
      <c r="CF257">
        <v>4.9523637852211255E-5</v>
      </c>
      <c r="CG257">
        <v>-2.5271149497796408E-5</v>
      </c>
      <c r="CH257">
        <v>-2.8655052010967408E-5</v>
      </c>
      <c r="CI257">
        <v>-3.1337975345324676E-5</v>
      </c>
      <c r="CJ257">
        <v>2.6700500873722E-5</v>
      </c>
      <c r="CK257">
        <v>-1.1024595281128313E-7</v>
      </c>
      <c r="CL257">
        <v>3.3735516098531981E-5</v>
      </c>
      <c r="CM257">
        <v>1.7905347732105614E-5</v>
      </c>
      <c r="CN257">
        <v>-4.7677461246696529E-5</v>
      </c>
      <c r="CO257">
        <v>-4.832748004302001E-5</v>
      </c>
      <c r="CP257">
        <v>2.7133233995224604E-5</v>
      </c>
      <c r="CQ257">
        <v>-1.879658456832578E-5</v>
      </c>
      <c r="CR257">
        <v>-3.6796193810362254E-5</v>
      </c>
      <c r="CS257">
        <v>1.7653905541981096E-5</v>
      </c>
      <c r="CT257">
        <v>3.8484263223226289E-5</v>
      </c>
      <c r="CU257">
        <v>-5.8608646601732151E-6</v>
      </c>
      <c r="CV257">
        <v>-7.2956822042558045E-6</v>
      </c>
      <c r="CW257">
        <v>-6.0198155516499874E-6</v>
      </c>
      <c r="CX257">
        <v>3.0076474298090794E-5</v>
      </c>
      <c r="CY257">
        <v>-2.4809485900473272E-5</v>
      </c>
    </row>
    <row r="274" spans="6:6" x14ac:dyDescent="0.3">
      <c r="F274" s="650"/>
    </row>
  </sheetData>
  <sheetProtection algorithmName="SHA-512" hashValue="GUKh0p+hsOzJ+dXotpwwQCvRM/3t+kOGunWrYg6vozwEBIijJ2gKHnDMx/ZvEUHSXv1XjgFj36l8chhbfUZp2g==" saltValue="05GQmarZrcStAQMLfYRSjg==" spinCount="100000" sheet="1" objects="1" scenarios="1"/>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101"/>
  <sheetViews>
    <sheetView workbookViewId="0">
      <selection activeCell="M31" sqref="M31"/>
    </sheetView>
  </sheetViews>
  <sheetFormatPr defaultColWidth="9.109375" defaultRowHeight="14.4" x14ac:dyDescent="0.3"/>
  <cols>
    <col min="1" max="1" width="28.5546875" style="386" customWidth="1"/>
    <col min="2" max="12" width="9.109375" style="386"/>
    <col min="13" max="13" width="21.6640625" style="386" customWidth="1"/>
    <col min="14" max="14" width="16.88671875" style="386" customWidth="1"/>
    <col min="15" max="16" width="9.109375" style="386"/>
    <col min="17" max="17" width="18.109375" style="386" customWidth="1"/>
    <col min="18" max="18" width="11" style="386" customWidth="1"/>
    <col min="19" max="16384" width="9.109375" style="386"/>
  </cols>
  <sheetData>
    <row r="1" spans="1:20" x14ac:dyDescent="0.3">
      <c r="A1" s="386" t="s">
        <v>817</v>
      </c>
    </row>
    <row r="2" spans="1:20" ht="15" thickBot="1" x14ac:dyDescent="0.35">
      <c r="A2" s="378" t="s">
        <v>1457</v>
      </c>
      <c r="B2" s="152">
        <v>5100</v>
      </c>
      <c r="C2" s="374">
        <v>51</v>
      </c>
      <c r="D2" s="50"/>
      <c r="E2" s="50"/>
      <c r="G2" s="386">
        <v>100</v>
      </c>
      <c r="I2" s="386" t="s">
        <v>317</v>
      </c>
    </row>
    <row r="3" spans="1:20" ht="15" customHeight="1" thickBot="1" x14ac:dyDescent="0.35">
      <c r="A3" s="385" t="s">
        <v>1458</v>
      </c>
      <c r="B3" s="152">
        <v>5101</v>
      </c>
      <c r="C3" s="374">
        <v>51</v>
      </c>
      <c r="D3" s="49"/>
      <c r="E3" s="50"/>
      <c r="G3" s="386">
        <v>200</v>
      </c>
      <c r="I3" s="386" t="s">
        <v>318</v>
      </c>
      <c r="O3" s="388"/>
      <c r="P3" s="388"/>
      <c r="S3" s="388"/>
      <c r="T3" s="388"/>
    </row>
    <row r="4" spans="1:20" ht="15" customHeight="1" thickBot="1" x14ac:dyDescent="0.35">
      <c r="A4" s="385" t="s">
        <v>1459</v>
      </c>
      <c r="B4" s="152">
        <v>5102</v>
      </c>
      <c r="C4" s="374">
        <v>51</v>
      </c>
      <c r="D4" s="49"/>
      <c r="E4" s="50"/>
      <c r="G4" s="386">
        <v>300</v>
      </c>
      <c r="I4" s="386" t="s">
        <v>319</v>
      </c>
      <c r="O4" s="388"/>
      <c r="P4" s="388"/>
      <c r="S4" s="388"/>
      <c r="T4" s="388"/>
    </row>
    <row r="5" spans="1:20" ht="15" thickBot="1" x14ac:dyDescent="0.35">
      <c r="A5" s="385" t="s">
        <v>449</v>
      </c>
      <c r="B5" s="152">
        <v>5103</v>
      </c>
      <c r="C5" s="374">
        <v>51</v>
      </c>
      <c r="D5" s="49"/>
      <c r="E5" s="50"/>
      <c r="G5" s="386">
        <v>400</v>
      </c>
      <c r="O5" s="388"/>
      <c r="P5" s="388"/>
      <c r="S5" s="388"/>
      <c r="T5" s="388"/>
    </row>
    <row r="6" spans="1:20" ht="15" thickBot="1" x14ac:dyDescent="0.35">
      <c r="A6" s="385" t="s">
        <v>1460</v>
      </c>
      <c r="B6" s="152">
        <v>5104</v>
      </c>
      <c r="C6" s="374">
        <v>51</v>
      </c>
      <c r="D6" s="49"/>
      <c r="E6" s="50"/>
      <c r="G6" s="386">
        <v>500</v>
      </c>
      <c r="O6" s="388"/>
      <c r="P6" s="388"/>
      <c r="S6" s="388"/>
      <c r="T6" s="388"/>
    </row>
    <row r="7" spans="1:20" ht="15" thickBot="1" x14ac:dyDescent="0.35">
      <c r="A7" s="385" t="s">
        <v>1461</v>
      </c>
      <c r="B7" s="152">
        <v>5105</v>
      </c>
      <c r="C7" s="374">
        <v>51</v>
      </c>
      <c r="D7" s="49"/>
      <c r="E7" s="50"/>
      <c r="O7" s="388"/>
      <c r="P7" s="388"/>
      <c r="S7" s="388"/>
      <c r="T7" s="388"/>
    </row>
    <row r="8" spans="1:20" ht="15" thickBot="1" x14ac:dyDescent="0.35">
      <c r="A8" s="385" t="s">
        <v>1462</v>
      </c>
      <c r="B8" s="152">
        <v>5106</v>
      </c>
      <c r="C8" s="374">
        <v>51</v>
      </c>
      <c r="D8" s="49"/>
      <c r="E8" s="50"/>
      <c r="O8" s="388"/>
      <c r="P8" s="388"/>
      <c r="S8" s="388"/>
      <c r="T8" s="388"/>
    </row>
    <row r="9" spans="1:20" ht="15" thickBot="1" x14ac:dyDescent="0.35">
      <c r="A9" s="385" t="s">
        <v>454</v>
      </c>
      <c r="B9" s="152">
        <v>5107</v>
      </c>
      <c r="C9" s="374">
        <v>51</v>
      </c>
      <c r="D9" s="49"/>
      <c r="E9" s="50"/>
      <c r="O9" s="388"/>
      <c r="P9" s="388"/>
      <c r="S9" s="388"/>
      <c r="T9" s="388"/>
    </row>
    <row r="10" spans="1:20" ht="15" thickBot="1" x14ac:dyDescent="0.35">
      <c r="A10" s="385" t="s">
        <v>1463</v>
      </c>
      <c r="B10" s="152">
        <v>5108</v>
      </c>
      <c r="C10" s="374">
        <v>51</v>
      </c>
      <c r="D10" s="49"/>
      <c r="E10" s="50"/>
      <c r="O10" s="388"/>
      <c r="P10" s="388"/>
      <c r="S10" s="388"/>
      <c r="T10" s="388"/>
    </row>
    <row r="11" spans="1:20" ht="15" thickBot="1" x14ac:dyDescent="0.35">
      <c r="A11" s="385" t="s">
        <v>1464</v>
      </c>
      <c r="B11" s="152">
        <v>5109</v>
      </c>
      <c r="C11" s="374">
        <v>51</v>
      </c>
      <c r="D11" s="49"/>
      <c r="E11" s="50"/>
      <c r="O11" s="388"/>
      <c r="P11" s="388"/>
      <c r="S11" s="388"/>
      <c r="T11" s="388"/>
    </row>
    <row r="12" spans="1:20" ht="15" thickBot="1" x14ac:dyDescent="0.35">
      <c r="A12" s="385" t="s">
        <v>1465</v>
      </c>
      <c r="B12" s="152">
        <v>5110</v>
      </c>
      <c r="C12" s="374">
        <v>51</v>
      </c>
      <c r="D12" s="49"/>
      <c r="E12" s="50"/>
      <c r="O12" s="388"/>
      <c r="P12" s="388"/>
      <c r="S12" s="388"/>
      <c r="T12" s="388"/>
    </row>
    <row r="13" spans="1:20" ht="15" thickBot="1" x14ac:dyDescent="0.35">
      <c r="A13" s="385" t="s">
        <v>1466</v>
      </c>
      <c r="B13" s="152">
        <v>5111</v>
      </c>
      <c r="C13" s="374">
        <v>51</v>
      </c>
      <c r="D13" s="49"/>
      <c r="E13" s="50"/>
      <c r="O13" s="388"/>
      <c r="P13" s="388"/>
      <c r="S13" s="388"/>
      <c r="T13" s="388"/>
    </row>
    <row r="14" spans="1:20" ht="15" thickBot="1" x14ac:dyDescent="0.35">
      <c r="A14" s="385" t="s">
        <v>1467</v>
      </c>
      <c r="B14" s="152">
        <v>5112</v>
      </c>
      <c r="C14" s="374">
        <v>51</v>
      </c>
      <c r="D14" s="49"/>
      <c r="E14" s="50"/>
      <c r="O14" s="388"/>
      <c r="P14" s="388"/>
      <c r="S14" s="388"/>
      <c r="T14" s="388"/>
    </row>
    <row r="15" spans="1:20" ht="15" thickBot="1" x14ac:dyDescent="0.35">
      <c r="A15" s="385" t="s">
        <v>1468</v>
      </c>
      <c r="B15" s="152">
        <v>5113</v>
      </c>
      <c r="C15" s="374">
        <v>51</v>
      </c>
      <c r="D15" s="49"/>
      <c r="E15" s="50"/>
      <c r="O15" s="388"/>
      <c r="P15" s="388"/>
      <c r="S15" s="388"/>
      <c r="T15" s="388"/>
    </row>
    <row r="16" spans="1:20" ht="15" thickBot="1" x14ac:dyDescent="0.35">
      <c r="A16" s="385" t="s">
        <v>1469</v>
      </c>
      <c r="B16" s="152">
        <v>5114</v>
      </c>
      <c r="C16" s="374">
        <v>51</v>
      </c>
      <c r="D16" s="49"/>
      <c r="E16" s="50"/>
      <c r="O16" s="388"/>
      <c r="P16" s="388"/>
      <c r="S16" s="388"/>
      <c r="T16" s="388"/>
    </row>
    <row r="17" spans="1:20" ht="15" thickBot="1" x14ac:dyDescent="0.35">
      <c r="A17" s="385" t="s">
        <v>1470</v>
      </c>
      <c r="B17" s="152">
        <v>5115</v>
      </c>
      <c r="C17" s="374">
        <v>51</v>
      </c>
      <c r="D17" s="49"/>
      <c r="E17" s="50"/>
      <c r="O17" s="388"/>
      <c r="P17" s="388"/>
      <c r="S17" s="388"/>
      <c r="T17" s="388"/>
    </row>
    <row r="18" spans="1:20" ht="15" thickBot="1" x14ac:dyDescent="0.35">
      <c r="A18" s="385" t="s">
        <v>844</v>
      </c>
      <c r="B18" s="152">
        <v>5116</v>
      </c>
      <c r="C18" s="374">
        <v>51</v>
      </c>
      <c r="D18" s="49"/>
      <c r="E18" s="50"/>
      <c r="O18" s="388"/>
      <c r="P18" s="388"/>
      <c r="S18" s="388"/>
      <c r="T18" s="388"/>
    </row>
    <row r="19" spans="1:20" ht="15" thickBot="1" x14ac:dyDescent="0.35">
      <c r="A19" s="385" t="s">
        <v>1471</v>
      </c>
      <c r="B19" s="152">
        <v>5117</v>
      </c>
      <c r="C19" s="374">
        <v>51</v>
      </c>
      <c r="D19" s="49"/>
      <c r="E19" s="50"/>
      <c r="O19" s="388"/>
      <c r="P19" s="388"/>
      <c r="S19" s="388"/>
      <c r="T19" s="388"/>
    </row>
    <row r="20" spans="1:20" ht="15" thickBot="1" x14ac:dyDescent="0.35">
      <c r="A20" s="385" t="s">
        <v>1472</v>
      </c>
      <c r="B20" s="152">
        <v>5118</v>
      </c>
      <c r="C20" s="374">
        <v>51</v>
      </c>
      <c r="D20" s="49"/>
      <c r="E20" s="50"/>
      <c r="O20" s="388"/>
      <c r="P20" s="388"/>
      <c r="S20" s="388"/>
      <c r="T20" s="388"/>
    </row>
    <row r="21" spans="1:20" ht="15" thickBot="1" x14ac:dyDescent="0.35">
      <c r="A21" s="385" t="s">
        <v>845</v>
      </c>
      <c r="B21" s="152">
        <v>5119</v>
      </c>
      <c r="C21" s="374">
        <v>51</v>
      </c>
      <c r="D21" s="49"/>
      <c r="E21" s="50"/>
      <c r="O21" s="388"/>
      <c r="P21" s="388"/>
      <c r="S21" s="388"/>
      <c r="T21" s="388"/>
    </row>
    <row r="22" spans="1:20" ht="15" thickBot="1" x14ac:dyDescent="0.35">
      <c r="A22" s="385" t="s">
        <v>1473</v>
      </c>
      <c r="B22" s="152">
        <v>5120</v>
      </c>
      <c r="C22" s="374">
        <v>51</v>
      </c>
      <c r="D22" s="49"/>
      <c r="E22" s="50"/>
      <c r="O22" s="388"/>
      <c r="P22" s="388"/>
      <c r="S22" s="388"/>
      <c r="T22" s="388"/>
    </row>
    <row r="23" spans="1:20" ht="15" thickBot="1" x14ac:dyDescent="0.35">
      <c r="A23" s="385" t="s">
        <v>1474</v>
      </c>
      <c r="B23" s="152">
        <v>5121</v>
      </c>
      <c r="C23" s="374">
        <v>51</v>
      </c>
      <c r="D23" s="49"/>
      <c r="E23" s="50"/>
      <c r="O23" s="388"/>
      <c r="P23" s="388"/>
      <c r="S23" s="388"/>
      <c r="T23" s="388"/>
    </row>
    <row r="24" spans="1:20" ht="15" thickBot="1" x14ac:dyDescent="0.35">
      <c r="A24" s="385" t="s">
        <v>1475</v>
      </c>
      <c r="B24" s="152">
        <v>5122</v>
      </c>
      <c r="C24" s="374">
        <v>51</v>
      </c>
      <c r="D24" s="49"/>
      <c r="E24" s="50"/>
      <c r="O24" s="388"/>
      <c r="P24" s="388"/>
      <c r="S24" s="388"/>
      <c r="T24" s="388"/>
    </row>
    <row r="25" spans="1:20" ht="15" thickBot="1" x14ac:dyDescent="0.35">
      <c r="A25" s="385" t="s">
        <v>846</v>
      </c>
      <c r="B25" s="152">
        <v>5123</v>
      </c>
      <c r="C25" s="374">
        <v>51</v>
      </c>
      <c r="D25" s="49"/>
      <c r="E25" s="50"/>
      <c r="O25" s="388"/>
      <c r="P25" s="388"/>
      <c r="S25" s="388"/>
      <c r="T25" s="388"/>
    </row>
    <row r="26" spans="1:20" ht="15" thickBot="1" x14ac:dyDescent="0.35">
      <c r="A26" s="385" t="s">
        <v>1476</v>
      </c>
      <c r="B26" s="152">
        <v>5124</v>
      </c>
      <c r="C26" s="374">
        <v>51</v>
      </c>
      <c r="D26" s="49"/>
      <c r="E26" s="50"/>
      <c r="O26" s="388"/>
      <c r="P26" s="388"/>
      <c r="S26" s="388"/>
      <c r="T26" s="388"/>
    </row>
    <row r="27" spans="1:20" ht="15" thickBot="1" x14ac:dyDescent="0.35">
      <c r="A27" s="385" t="s">
        <v>1477</v>
      </c>
      <c r="B27" s="152">
        <v>5125</v>
      </c>
      <c r="C27" s="374">
        <v>51</v>
      </c>
      <c r="D27" s="49"/>
      <c r="E27" s="50"/>
      <c r="O27" s="388"/>
      <c r="P27" s="388"/>
      <c r="S27" s="388"/>
      <c r="T27" s="388"/>
    </row>
    <row r="28" spans="1:20" ht="15" thickBot="1" x14ac:dyDescent="0.35">
      <c r="A28" s="385" t="s">
        <v>1478</v>
      </c>
      <c r="B28" s="152">
        <v>5126</v>
      </c>
      <c r="C28" s="374">
        <v>51</v>
      </c>
      <c r="D28" s="49"/>
      <c r="E28" s="50"/>
      <c r="O28" s="388"/>
      <c r="P28" s="388"/>
      <c r="S28" s="388"/>
      <c r="T28" s="388"/>
    </row>
    <row r="29" spans="1:20" ht="15" thickBot="1" x14ac:dyDescent="0.35">
      <c r="A29" s="385" t="s">
        <v>1479</v>
      </c>
      <c r="B29" s="152">
        <v>5127</v>
      </c>
      <c r="C29" s="374">
        <v>51</v>
      </c>
      <c r="D29" s="49"/>
      <c r="E29" s="50"/>
      <c r="O29" s="388"/>
      <c r="P29" s="388"/>
      <c r="S29" s="388"/>
      <c r="T29" s="388"/>
    </row>
    <row r="30" spans="1:20" ht="15" thickBot="1" x14ac:dyDescent="0.35">
      <c r="A30" s="385" t="s">
        <v>1480</v>
      </c>
      <c r="B30" s="152">
        <v>5128</v>
      </c>
      <c r="C30" s="374">
        <v>51</v>
      </c>
      <c r="D30" s="49"/>
      <c r="E30" s="50"/>
      <c r="O30" s="388"/>
      <c r="P30" s="388"/>
      <c r="S30" s="388"/>
      <c r="T30" s="388"/>
    </row>
    <row r="31" spans="1:20" ht="15" thickBot="1" x14ac:dyDescent="0.35">
      <c r="A31" s="385" t="s">
        <v>847</v>
      </c>
      <c r="B31" s="152">
        <v>5129</v>
      </c>
      <c r="C31" s="374">
        <v>51</v>
      </c>
      <c r="D31" s="49"/>
      <c r="E31" s="50"/>
      <c r="O31" s="388"/>
      <c r="P31" s="388"/>
      <c r="S31" s="388"/>
      <c r="T31" s="388"/>
    </row>
    <row r="32" spans="1:20" ht="15" thickBot="1" x14ac:dyDescent="0.35">
      <c r="A32" s="385" t="s">
        <v>1481</v>
      </c>
      <c r="B32" s="152">
        <v>5130</v>
      </c>
      <c r="C32" s="374">
        <v>51</v>
      </c>
      <c r="D32" s="49"/>
      <c r="E32" s="50"/>
      <c r="O32" s="388"/>
      <c r="P32" s="388"/>
      <c r="S32" s="388"/>
      <c r="T32" s="388"/>
    </row>
    <row r="33" spans="1:20" ht="15" thickBot="1" x14ac:dyDescent="0.35">
      <c r="A33" s="385" t="s">
        <v>1482</v>
      </c>
      <c r="B33" s="152">
        <v>5131</v>
      </c>
      <c r="C33" s="374">
        <v>51</v>
      </c>
      <c r="D33" s="49"/>
      <c r="E33" s="50"/>
      <c r="O33" s="388"/>
      <c r="P33" s="388"/>
      <c r="S33" s="388"/>
      <c r="T33" s="388"/>
    </row>
    <row r="34" spans="1:20" ht="15" thickBot="1" x14ac:dyDescent="0.35">
      <c r="A34" s="385" t="s">
        <v>464</v>
      </c>
      <c r="B34" s="152">
        <v>5132</v>
      </c>
      <c r="C34" s="374">
        <v>51</v>
      </c>
      <c r="D34" s="49"/>
      <c r="E34" s="50"/>
      <c r="O34" s="388"/>
      <c r="P34" s="388"/>
      <c r="S34" s="388"/>
      <c r="T34" s="388"/>
    </row>
    <row r="35" spans="1:20" ht="15" thickBot="1" x14ac:dyDescent="0.35">
      <c r="A35" s="385" t="s">
        <v>1483</v>
      </c>
      <c r="B35" s="152">
        <v>5133</v>
      </c>
      <c r="C35" s="374">
        <v>51</v>
      </c>
      <c r="D35" s="49"/>
      <c r="E35" s="50"/>
      <c r="O35" s="388"/>
      <c r="P35" s="388"/>
      <c r="S35" s="388"/>
      <c r="T35" s="388"/>
    </row>
    <row r="36" spans="1:20" ht="15" thickBot="1" x14ac:dyDescent="0.35">
      <c r="A36" s="385" t="s">
        <v>1484</v>
      </c>
      <c r="B36" s="152">
        <v>5134</v>
      </c>
      <c r="C36" s="374">
        <v>51</v>
      </c>
      <c r="D36" s="49"/>
      <c r="E36" s="50"/>
      <c r="O36" s="388"/>
      <c r="P36" s="388"/>
      <c r="S36" s="388"/>
      <c r="T36" s="388"/>
    </row>
    <row r="37" spans="1:20" ht="15" thickBot="1" x14ac:dyDescent="0.35">
      <c r="A37" s="385" t="s">
        <v>1485</v>
      </c>
      <c r="B37" s="152">
        <v>5135</v>
      </c>
      <c r="C37" s="374">
        <v>51</v>
      </c>
      <c r="D37" s="49"/>
      <c r="E37" s="50"/>
      <c r="O37" s="388"/>
      <c r="P37" s="388"/>
      <c r="S37" s="388"/>
      <c r="T37" s="388"/>
    </row>
    <row r="38" spans="1:20" ht="15" thickBot="1" x14ac:dyDescent="0.35">
      <c r="A38" s="385" t="s">
        <v>1486</v>
      </c>
      <c r="B38" s="152">
        <v>5136</v>
      </c>
      <c r="C38" s="374">
        <v>51</v>
      </c>
      <c r="D38" s="49"/>
      <c r="E38" s="50"/>
      <c r="O38" s="388"/>
      <c r="P38" s="388"/>
      <c r="S38" s="388"/>
      <c r="T38" s="388"/>
    </row>
    <row r="39" spans="1:20" ht="15" thickBot="1" x14ac:dyDescent="0.35">
      <c r="A39" s="385" t="s">
        <v>848</v>
      </c>
      <c r="B39" s="152">
        <v>5137</v>
      </c>
      <c r="C39" s="374">
        <v>51</v>
      </c>
      <c r="D39" s="49"/>
      <c r="E39" s="50"/>
      <c r="O39" s="388"/>
      <c r="P39" s="388"/>
      <c r="S39" s="388"/>
      <c r="T39" s="388"/>
    </row>
    <row r="40" spans="1:20" ht="15" thickBot="1" x14ac:dyDescent="0.35">
      <c r="A40" s="385" t="s">
        <v>1487</v>
      </c>
      <c r="B40" s="152">
        <v>5138</v>
      </c>
      <c r="C40" s="374">
        <v>51</v>
      </c>
      <c r="D40" s="49"/>
      <c r="E40" s="50"/>
      <c r="O40" s="388"/>
      <c r="P40" s="388"/>
      <c r="S40" s="388"/>
      <c r="T40" s="388"/>
    </row>
    <row r="41" spans="1:20" ht="15" thickBot="1" x14ac:dyDescent="0.35">
      <c r="A41" s="385" t="s">
        <v>1488</v>
      </c>
      <c r="B41" s="152">
        <v>5139</v>
      </c>
      <c r="C41" s="374">
        <v>51</v>
      </c>
      <c r="D41" s="49"/>
      <c r="E41" s="50"/>
      <c r="O41" s="388"/>
      <c r="P41" s="388"/>
      <c r="S41" s="388"/>
      <c r="T41" s="388"/>
    </row>
    <row r="42" spans="1:20" ht="15" thickBot="1" x14ac:dyDescent="0.35">
      <c r="A42" s="385" t="s">
        <v>1489</v>
      </c>
      <c r="B42" s="152">
        <v>5140</v>
      </c>
      <c r="C42" s="374">
        <v>51</v>
      </c>
      <c r="D42" s="49"/>
      <c r="E42" s="50"/>
      <c r="O42" s="388"/>
      <c r="P42" s="388"/>
      <c r="S42" s="388"/>
      <c r="T42" s="388"/>
    </row>
    <row r="43" spans="1:20" ht="15" thickBot="1" x14ac:dyDescent="0.35">
      <c r="A43" s="385" t="s">
        <v>1490</v>
      </c>
      <c r="B43" s="152">
        <v>5141</v>
      </c>
      <c r="C43" s="374">
        <v>51</v>
      </c>
      <c r="D43" s="49"/>
      <c r="E43" s="50"/>
      <c r="O43" s="388"/>
      <c r="P43" s="388"/>
      <c r="S43" s="388"/>
      <c r="T43" s="388"/>
    </row>
    <row r="44" spans="1:20" ht="15" thickBot="1" x14ac:dyDescent="0.35">
      <c r="A44" s="385" t="s">
        <v>1491</v>
      </c>
      <c r="B44" s="152">
        <v>5142</v>
      </c>
      <c r="C44" s="374">
        <v>51</v>
      </c>
      <c r="D44" s="49"/>
      <c r="E44" s="50"/>
      <c r="O44" s="388"/>
      <c r="P44" s="388"/>
      <c r="S44" s="388"/>
      <c r="T44" s="388"/>
    </row>
    <row r="45" spans="1:20" ht="15" thickBot="1" x14ac:dyDescent="0.35">
      <c r="A45" s="385" t="s">
        <v>1492</v>
      </c>
      <c r="B45" s="152">
        <v>5143</v>
      </c>
      <c r="C45" s="374">
        <v>51</v>
      </c>
      <c r="D45" s="49"/>
      <c r="E45" s="50"/>
      <c r="O45" s="388"/>
      <c r="P45" s="388"/>
      <c r="S45" s="388"/>
      <c r="T45" s="388"/>
    </row>
    <row r="46" spans="1:20" ht="15" thickBot="1" x14ac:dyDescent="0.35">
      <c r="A46" s="385" t="s">
        <v>1493</v>
      </c>
      <c r="B46" s="152">
        <v>5144</v>
      </c>
      <c r="C46" s="374">
        <v>51</v>
      </c>
      <c r="D46" s="49"/>
      <c r="E46" s="50"/>
      <c r="O46" s="388"/>
      <c r="P46" s="388"/>
      <c r="S46" s="388"/>
      <c r="T46" s="388"/>
    </row>
    <row r="47" spans="1:20" ht="15" thickBot="1" x14ac:dyDescent="0.35">
      <c r="A47" s="385" t="s">
        <v>1494</v>
      </c>
      <c r="B47" s="152">
        <v>5145</v>
      </c>
      <c r="C47" s="374">
        <v>51</v>
      </c>
      <c r="D47" s="49"/>
      <c r="E47" s="50"/>
      <c r="O47" s="388"/>
      <c r="P47" s="388"/>
      <c r="S47" s="388"/>
      <c r="T47" s="388"/>
    </row>
    <row r="48" spans="1:20" ht="15" thickBot="1" x14ac:dyDescent="0.35">
      <c r="A48" s="385" t="s">
        <v>1495</v>
      </c>
      <c r="B48" s="152">
        <v>5146</v>
      </c>
      <c r="C48" s="374">
        <v>51</v>
      </c>
      <c r="D48" s="49"/>
      <c r="E48" s="50"/>
      <c r="O48" s="388"/>
      <c r="P48" s="388"/>
      <c r="S48" s="388"/>
      <c r="T48" s="388"/>
    </row>
    <row r="49" spans="1:20" ht="15" thickBot="1" x14ac:dyDescent="0.35">
      <c r="A49" s="385" t="s">
        <v>481</v>
      </c>
      <c r="B49" s="152">
        <v>5147</v>
      </c>
      <c r="C49" s="374">
        <v>51</v>
      </c>
      <c r="D49" s="49"/>
      <c r="E49" s="50"/>
      <c r="O49" s="388"/>
      <c r="P49" s="388"/>
      <c r="S49" s="388"/>
      <c r="T49" s="388"/>
    </row>
    <row r="50" spans="1:20" ht="15" thickBot="1" x14ac:dyDescent="0.35">
      <c r="A50" s="385" t="s">
        <v>1496</v>
      </c>
      <c r="B50" s="152">
        <v>5148</v>
      </c>
      <c r="C50" s="374">
        <v>51</v>
      </c>
      <c r="D50" s="49"/>
      <c r="E50" s="50"/>
      <c r="O50" s="388"/>
      <c r="P50" s="388"/>
      <c r="S50" s="388"/>
      <c r="T50" s="388"/>
    </row>
    <row r="51" spans="1:20" ht="15" thickBot="1" x14ac:dyDescent="0.35">
      <c r="A51" s="385" t="s">
        <v>1497</v>
      </c>
      <c r="B51" s="152">
        <v>5149</v>
      </c>
      <c r="C51" s="374">
        <v>51</v>
      </c>
      <c r="D51" s="49"/>
      <c r="E51" s="50"/>
      <c r="O51" s="388"/>
      <c r="P51" s="388"/>
      <c r="S51" s="388"/>
      <c r="T51" s="388"/>
    </row>
    <row r="52" spans="1:20" ht="15" thickBot="1" x14ac:dyDescent="0.35">
      <c r="A52" s="385" t="s">
        <v>1498</v>
      </c>
      <c r="B52" s="152">
        <v>5150</v>
      </c>
      <c r="C52" s="374">
        <v>51</v>
      </c>
      <c r="D52" s="49"/>
      <c r="E52" s="50"/>
      <c r="O52" s="388"/>
      <c r="P52" s="388"/>
      <c r="S52" s="388"/>
      <c r="T52" s="388"/>
    </row>
    <row r="53" spans="1:20" ht="15" thickBot="1" x14ac:dyDescent="0.35">
      <c r="A53" s="385" t="s">
        <v>1499</v>
      </c>
      <c r="B53" s="152">
        <v>5151</v>
      </c>
      <c r="C53" s="374">
        <v>51</v>
      </c>
      <c r="D53" s="49"/>
      <c r="E53" s="50"/>
      <c r="O53" s="388"/>
      <c r="P53" s="388"/>
      <c r="S53" s="388"/>
      <c r="T53" s="388"/>
    </row>
    <row r="54" spans="1:20" ht="15" thickBot="1" x14ac:dyDescent="0.35">
      <c r="A54" s="385" t="s">
        <v>1500</v>
      </c>
      <c r="B54" s="152">
        <v>5152</v>
      </c>
      <c r="C54" s="374">
        <v>51</v>
      </c>
      <c r="D54" s="49"/>
      <c r="E54" s="50"/>
      <c r="O54" s="388"/>
      <c r="P54" s="388"/>
      <c r="S54" s="388"/>
      <c r="T54" s="388"/>
    </row>
    <row r="55" spans="1:20" ht="15" thickBot="1" x14ac:dyDescent="0.35">
      <c r="A55" s="385" t="s">
        <v>1501</v>
      </c>
      <c r="B55" s="152">
        <v>5153</v>
      </c>
      <c r="C55" s="374">
        <v>51</v>
      </c>
      <c r="D55" s="49"/>
      <c r="E55" s="50"/>
      <c r="O55" s="388"/>
      <c r="P55" s="388"/>
      <c r="S55" s="388"/>
      <c r="T55" s="388"/>
    </row>
    <row r="56" spans="1:20" ht="15" thickBot="1" x14ac:dyDescent="0.35">
      <c r="A56" s="385" t="s">
        <v>1502</v>
      </c>
      <c r="B56" s="152">
        <v>5154</v>
      </c>
      <c r="C56" s="374">
        <v>51</v>
      </c>
      <c r="D56" s="49"/>
      <c r="E56" s="50"/>
      <c r="O56" s="388"/>
      <c r="P56" s="388"/>
      <c r="S56" s="388"/>
      <c r="T56" s="388"/>
    </row>
    <row r="57" spans="1:20" ht="15" thickBot="1" x14ac:dyDescent="0.35">
      <c r="A57" s="385" t="s">
        <v>1503</v>
      </c>
      <c r="B57" s="152">
        <v>5155</v>
      </c>
      <c r="C57" s="374">
        <v>51</v>
      </c>
      <c r="D57" s="49"/>
      <c r="E57" s="50"/>
      <c r="O57" s="388"/>
      <c r="P57" s="388"/>
      <c r="S57" s="388"/>
      <c r="T57" s="388"/>
    </row>
    <row r="58" spans="1:20" ht="15" thickBot="1" x14ac:dyDescent="0.35">
      <c r="A58" s="385" t="s">
        <v>482</v>
      </c>
      <c r="B58" s="152">
        <v>5156</v>
      </c>
      <c r="C58" s="374">
        <v>51</v>
      </c>
      <c r="D58" s="49"/>
      <c r="E58" s="50"/>
      <c r="O58" s="388"/>
      <c r="P58" s="388"/>
      <c r="S58" s="388"/>
      <c r="T58" s="388"/>
    </row>
    <row r="59" spans="1:20" ht="15" thickBot="1" x14ac:dyDescent="0.35">
      <c r="A59" s="385" t="s">
        <v>849</v>
      </c>
      <c r="B59" s="152">
        <v>5157</v>
      </c>
      <c r="C59" s="374">
        <v>51</v>
      </c>
      <c r="D59" s="49"/>
      <c r="E59" s="50"/>
      <c r="O59" s="388"/>
      <c r="P59" s="388"/>
      <c r="S59" s="388"/>
      <c r="T59" s="388"/>
    </row>
    <row r="60" spans="1:20" ht="15" thickBot="1" x14ac:dyDescent="0.35">
      <c r="A60" s="385" t="s">
        <v>1504</v>
      </c>
      <c r="B60" s="152">
        <v>5158</v>
      </c>
      <c r="C60" s="374">
        <v>51</v>
      </c>
      <c r="D60" s="49"/>
      <c r="E60" s="50"/>
      <c r="O60" s="388"/>
      <c r="P60" s="388"/>
      <c r="S60" s="388"/>
      <c r="T60" s="388"/>
    </row>
    <row r="61" spans="1:20" ht="15" thickBot="1" x14ac:dyDescent="0.35">
      <c r="A61" s="385" t="s">
        <v>1505</v>
      </c>
      <c r="B61" s="152">
        <v>5159</v>
      </c>
      <c r="C61" s="374">
        <v>51</v>
      </c>
      <c r="D61" s="49"/>
      <c r="E61" s="50"/>
      <c r="O61" s="388"/>
      <c r="P61" s="388"/>
      <c r="S61" s="388"/>
      <c r="T61" s="388"/>
    </row>
    <row r="62" spans="1:20" ht="15" thickBot="1" x14ac:dyDescent="0.35">
      <c r="A62" s="385" t="s">
        <v>1506</v>
      </c>
      <c r="B62" s="152">
        <v>5160</v>
      </c>
      <c r="C62" s="374">
        <v>51</v>
      </c>
      <c r="D62" s="49"/>
      <c r="E62" s="50"/>
      <c r="O62" s="388"/>
      <c r="P62" s="388"/>
      <c r="S62" s="388"/>
      <c r="T62" s="388"/>
    </row>
    <row r="63" spans="1:20" ht="15" thickBot="1" x14ac:dyDescent="0.35">
      <c r="A63" s="385" t="s">
        <v>1507</v>
      </c>
      <c r="B63" s="152">
        <v>5161</v>
      </c>
      <c r="C63" s="374">
        <v>51</v>
      </c>
      <c r="D63" s="49"/>
      <c r="E63" s="50"/>
      <c r="O63" s="388"/>
      <c r="P63" s="388"/>
      <c r="S63" s="388"/>
      <c r="T63" s="388"/>
    </row>
    <row r="64" spans="1:20" ht="15" thickBot="1" x14ac:dyDescent="0.35">
      <c r="A64" s="385" t="s">
        <v>1508</v>
      </c>
      <c r="B64" s="152">
        <v>5162</v>
      </c>
      <c r="C64" s="374">
        <v>51</v>
      </c>
      <c r="D64" s="49"/>
      <c r="E64" s="50"/>
      <c r="O64" s="388"/>
      <c r="P64" s="388"/>
      <c r="S64" s="388"/>
      <c r="T64" s="388"/>
    </row>
    <row r="65" spans="1:20" ht="15" thickBot="1" x14ac:dyDescent="0.35">
      <c r="A65" s="385" t="s">
        <v>1509</v>
      </c>
      <c r="B65" s="152">
        <v>5163</v>
      </c>
      <c r="C65" s="374">
        <v>51</v>
      </c>
      <c r="D65" s="49"/>
      <c r="E65" s="50"/>
      <c r="O65" s="388"/>
      <c r="P65" s="388"/>
      <c r="S65" s="388"/>
      <c r="T65" s="388"/>
    </row>
    <row r="66" spans="1:20" ht="15" thickBot="1" x14ac:dyDescent="0.35">
      <c r="A66" s="385" t="s">
        <v>1510</v>
      </c>
      <c r="B66" s="152">
        <v>5164</v>
      </c>
      <c r="C66" s="374">
        <v>51</v>
      </c>
      <c r="D66" s="49"/>
      <c r="E66" s="50"/>
      <c r="O66" s="388"/>
      <c r="P66" s="388"/>
      <c r="S66" s="388"/>
      <c r="T66" s="388"/>
    </row>
    <row r="67" spans="1:20" ht="15" thickBot="1" x14ac:dyDescent="0.35">
      <c r="A67" s="385" t="s">
        <v>490</v>
      </c>
      <c r="B67" s="152">
        <v>5165</v>
      </c>
      <c r="C67" s="374">
        <v>51</v>
      </c>
      <c r="D67" s="49"/>
      <c r="E67" s="50"/>
      <c r="O67" s="388"/>
      <c r="P67" s="388"/>
      <c r="S67" s="388"/>
      <c r="T67" s="388"/>
    </row>
    <row r="68" spans="1:20" ht="15" thickBot="1" x14ac:dyDescent="0.35">
      <c r="A68" s="385" t="s">
        <v>1511</v>
      </c>
      <c r="B68" s="152">
        <v>5166</v>
      </c>
      <c r="C68" s="374">
        <v>51</v>
      </c>
      <c r="D68" s="49"/>
      <c r="E68" s="50"/>
      <c r="O68" s="388"/>
      <c r="P68" s="388"/>
      <c r="S68" s="388"/>
      <c r="T68" s="388"/>
    </row>
    <row r="69" spans="1:20" x14ac:dyDescent="0.3">
      <c r="A69" s="386" t="s">
        <v>493</v>
      </c>
      <c r="B69" s="386">
        <v>5167</v>
      </c>
      <c r="C69" s="374">
        <v>51</v>
      </c>
    </row>
    <row r="70" spans="1:20" x14ac:dyDescent="0.3">
      <c r="A70" s="386" t="s">
        <v>1512</v>
      </c>
      <c r="B70" s="386">
        <v>5168</v>
      </c>
      <c r="C70" s="374">
        <v>51</v>
      </c>
    </row>
    <row r="71" spans="1:20" x14ac:dyDescent="0.3">
      <c r="A71" s="386" t="s">
        <v>1513</v>
      </c>
      <c r="B71" s="386">
        <v>5169</v>
      </c>
      <c r="C71" s="374">
        <v>51</v>
      </c>
    </row>
    <row r="72" spans="1:20" x14ac:dyDescent="0.3">
      <c r="A72" s="386" t="s">
        <v>494</v>
      </c>
      <c r="B72" s="386">
        <v>5170</v>
      </c>
      <c r="C72" s="374">
        <v>51</v>
      </c>
    </row>
    <row r="73" spans="1:20" x14ac:dyDescent="0.3">
      <c r="A73" s="386" t="s">
        <v>1514</v>
      </c>
      <c r="B73" s="386">
        <v>5171</v>
      </c>
      <c r="C73" s="374">
        <v>51</v>
      </c>
    </row>
    <row r="74" spans="1:20" x14ac:dyDescent="0.3">
      <c r="A74" s="386" t="s">
        <v>850</v>
      </c>
      <c r="B74" s="386">
        <v>5172</v>
      </c>
      <c r="C74" s="374">
        <v>51</v>
      </c>
    </row>
    <row r="75" spans="1:20" x14ac:dyDescent="0.3">
      <c r="A75" s="386" t="s">
        <v>1515</v>
      </c>
      <c r="B75" s="386">
        <v>5173</v>
      </c>
      <c r="C75" s="374">
        <v>51</v>
      </c>
    </row>
    <row r="76" spans="1:20" x14ac:dyDescent="0.3">
      <c r="A76" s="386" t="s">
        <v>1516</v>
      </c>
      <c r="B76" s="386">
        <v>5174</v>
      </c>
      <c r="C76" s="374">
        <v>51</v>
      </c>
    </row>
    <row r="77" spans="1:20" x14ac:dyDescent="0.3">
      <c r="A77" s="386" t="s">
        <v>1517</v>
      </c>
      <c r="B77" s="386">
        <v>5175</v>
      </c>
      <c r="C77" s="374">
        <v>51</v>
      </c>
    </row>
    <row r="78" spans="1:20" x14ac:dyDescent="0.3">
      <c r="A78" s="386" t="s">
        <v>1518</v>
      </c>
      <c r="B78" s="386">
        <v>5176</v>
      </c>
      <c r="C78" s="374">
        <v>51</v>
      </c>
    </row>
    <row r="79" spans="1:20" x14ac:dyDescent="0.3">
      <c r="A79" s="386" t="s">
        <v>1519</v>
      </c>
      <c r="B79" s="386">
        <v>5177</v>
      </c>
      <c r="C79" s="374">
        <v>51</v>
      </c>
    </row>
    <row r="80" spans="1:20" x14ac:dyDescent="0.3">
      <c r="A80" s="386" t="s">
        <v>1520</v>
      </c>
      <c r="B80" s="386">
        <v>5178</v>
      </c>
      <c r="C80" s="374">
        <v>51</v>
      </c>
    </row>
    <row r="81" spans="1:3" x14ac:dyDescent="0.3">
      <c r="A81" s="386" t="s">
        <v>1521</v>
      </c>
      <c r="B81" s="386">
        <v>5179</v>
      </c>
      <c r="C81" s="374">
        <v>51</v>
      </c>
    </row>
    <row r="82" spans="1:3" x14ac:dyDescent="0.3">
      <c r="A82" s="386" t="s">
        <v>1522</v>
      </c>
      <c r="B82" s="386">
        <v>5180</v>
      </c>
      <c r="C82" s="374">
        <v>51</v>
      </c>
    </row>
    <row r="83" spans="1:3" x14ac:dyDescent="0.3">
      <c r="A83" s="386" t="s">
        <v>1523</v>
      </c>
      <c r="B83" s="386">
        <v>5181</v>
      </c>
      <c r="C83" s="374">
        <v>51</v>
      </c>
    </row>
    <row r="84" spans="1:3" x14ac:dyDescent="0.3">
      <c r="A84" s="386" t="s">
        <v>508</v>
      </c>
      <c r="B84" s="386">
        <v>5182</v>
      </c>
      <c r="C84" s="374">
        <v>51</v>
      </c>
    </row>
    <row r="85" spans="1:3" x14ac:dyDescent="0.3">
      <c r="A85" s="386" t="s">
        <v>1524</v>
      </c>
      <c r="B85" s="386">
        <v>5183</v>
      </c>
      <c r="C85" s="374">
        <v>51</v>
      </c>
    </row>
    <row r="86" spans="1:3" x14ac:dyDescent="0.3">
      <c r="A86" s="386" t="s">
        <v>1525</v>
      </c>
      <c r="B86" s="386">
        <v>5184</v>
      </c>
      <c r="C86" s="374">
        <v>51</v>
      </c>
    </row>
    <row r="87" spans="1:3" x14ac:dyDescent="0.3">
      <c r="A87" s="386" t="s">
        <v>1526</v>
      </c>
      <c r="B87" s="386">
        <v>5185</v>
      </c>
      <c r="C87" s="374">
        <v>51</v>
      </c>
    </row>
    <row r="88" spans="1:3" x14ac:dyDescent="0.3">
      <c r="A88" s="386" t="s">
        <v>1527</v>
      </c>
      <c r="B88" s="386">
        <v>5186</v>
      </c>
      <c r="C88" s="374">
        <v>51</v>
      </c>
    </row>
    <row r="89" spans="1:3" x14ac:dyDescent="0.3">
      <c r="A89" s="386" t="s">
        <v>1528</v>
      </c>
      <c r="B89" s="386">
        <v>5187</v>
      </c>
      <c r="C89" s="374">
        <v>51</v>
      </c>
    </row>
    <row r="90" spans="1:3" x14ac:dyDescent="0.3">
      <c r="A90" s="386" t="s">
        <v>515</v>
      </c>
      <c r="B90" s="386">
        <v>5188</v>
      </c>
      <c r="C90" s="374">
        <v>51</v>
      </c>
    </row>
    <row r="91" spans="1:3" x14ac:dyDescent="0.3">
      <c r="A91" s="386" t="s">
        <v>1529</v>
      </c>
      <c r="B91" s="386">
        <v>5189</v>
      </c>
      <c r="C91" s="374">
        <v>51</v>
      </c>
    </row>
    <row r="92" spans="1:3" x14ac:dyDescent="0.3">
      <c r="A92" s="386" t="s">
        <v>1530</v>
      </c>
      <c r="B92" s="386">
        <v>5190</v>
      </c>
      <c r="C92" s="374">
        <v>51</v>
      </c>
    </row>
    <row r="93" spans="1:3" x14ac:dyDescent="0.3">
      <c r="A93" s="386" t="s">
        <v>1531</v>
      </c>
      <c r="B93" s="386">
        <v>5191</v>
      </c>
      <c r="C93" s="374">
        <v>51</v>
      </c>
    </row>
    <row r="94" spans="1:3" x14ac:dyDescent="0.3">
      <c r="A94" s="386" t="s">
        <v>1532</v>
      </c>
      <c r="B94" s="386">
        <v>5192</v>
      </c>
      <c r="C94" s="374">
        <v>51</v>
      </c>
    </row>
    <row r="95" spans="1:3" x14ac:dyDescent="0.3">
      <c r="A95" s="386" t="s">
        <v>1533</v>
      </c>
      <c r="B95" s="386">
        <v>5193</v>
      </c>
      <c r="C95" s="374">
        <v>51</v>
      </c>
    </row>
    <row r="96" spans="1:3" x14ac:dyDescent="0.3">
      <c r="A96" s="386" t="s">
        <v>1534</v>
      </c>
      <c r="B96" s="386">
        <v>5194</v>
      </c>
      <c r="C96" s="374">
        <v>51</v>
      </c>
    </row>
    <row r="97" spans="1:3" x14ac:dyDescent="0.3">
      <c r="A97" s="386" t="s">
        <v>1535</v>
      </c>
      <c r="B97" s="386">
        <v>5195</v>
      </c>
      <c r="C97" s="374">
        <v>51</v>
      </c>
    </row>
    <row r="98" spans="1:3" x14ac:dyDescent="0.3">
      <c r="A98" s="386" t="s">
        <v>1536</v>
      </c>
      <c r="B98" s="386">
        <v>5196</v>
      </c>
      <c r="C98" s="374">
        <v>51</v>
      </c>
    </row>
    <row r="99" spans="1:3" x14ac:dyDescent="0.3">
      <c r="A99" s="386" t="s">
        <v>1537</v>
      </c>
      <c r="B99" s="386">
        <v>5197</v>
      </c>
      <c r="C99" s="374">
        <v>51</v>
      </c>
    </row>
    <row r="100" spans="1:3" x14ac:dyDescent="0.3">
      <c r="A100" s="386" t="s">
        <v>1538</v>
      </c>
      <c r="B100" s="386">
        <v>5198</v>
      </c>
      <c r="C100" s="374">
        <v>51</v>
      </c>
    </row>
    <row r="101" spans="1:3" x14ac:dyDescent="0.3">
      <c r="A101" s="386" t="s">
        <v>1539</v>
      </c>
      <c r="B101" s="386">
        <v>5199</v>
      </c>
      <c r="C101" s="374">
        <v>51</v>
      </c>
    </row>
  </sheetData>
  <sheetProtection algorithmName="SHA-512" hashValue="/PXxjPYPHOQhpKeK45LC+8vce+SaPIiIKk+3zee/Z4+vHv5di8TqszC1Z1OxAjP4L0KLBTL2Jo9fjKyOcUgJ2w==" saltValue="BZDbY80sMcpG4aon6yzLO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H358"/>
  <sheetViews>
    <sheetView topLeftCell="B1" zoomScale="95" zoomScaleNormal="95" workbookViewId="0">
      <pane ySplit="5" topLeftCell="A11" activePane="bottomLeft" state="frozen"/>
      <selection activeCell="K179" sqref="K179"/>
      <selection pane="bottomLeft" activeCell="D2" sqref="D2"/>
    </sheetView>
  </sheetViews>
  <sheetFormatPr defaultColWidth="9.109375" defaultRowHeight="14.4" x14ac:dyDescent="0.3"/>
  <cols>
    <col min="1" max="1" width="10.21875" style="18" customWidth="1"/>
    <col min="2" max="2" width="16.33203125" style="5" customWidth="1"/>
    <col min="3" max="3" width="18.21875" style="5" customWidth="1"/>
    <col min="4" max="4" width="54.109375" style="388" customWidth="1"/>
    <col min="5" max="5" width="17.109375" style="18" customWidth="1"/>
    <col min="6" max="6" width="21.5546875" style="388" customWidth="1"/>
    <col min="7" max="7" width="26.6640625" style="458" customWidth="1"/>
    <col min="8" max="8" width="25.109375" style="296" customWidth="1"/>
    <col min="9" max="9" width="24" style="388" customWidth="1"/>
    <col min="10" max="10" width="13.5546875" style="18" customWidth="1"/>
    <col min="11" max="11" width="11.6640625" style="18" customWidth="1"/>
    <col min="12" max="12" width="4" customWidth="1"/>
    <col min="13" max="13" width="11" style="18" hidden="1" customWidth="1"/>
    <col min="14" max="14" width="3.33203125" style="181" hidden="1" customWidth="1"/>
    <col min="15" max="15" width="2.109375" style="18" hidden="1" customWidth="1"/>
    <col min="16" max="16" width="13.44140625" style="18" hidden="1" customWidth="1"/>
    <col min="17" max="17" width="13.109375" style="18" hidden="1" customWidth="1"/>
    <col min="18" max="24" width="9.109375" style="18"/>
    <col min="25" max="25" width="8.88671875" customWidth="1"/>
    <col min="26" max="28" width="10.5546875" customWidth="1"/>
    <col min="29" max="95" width="20.6640625" customWidth="1"/>
    <col min="123" max="1880" width="9.109375" style="18"/>
    <col min="1881" max="16384" width="9.109375" style="388"/>
  </cols>
  <sheetData>
    <row r="1" spans="1:122" ht="15" thickBot="1" x14ac:dyDescent="0.35">
      <c r="B1" s="460" t="s">
        <v>367</v>
      </c>
      <c r="C1" s="460"/>
      <c r="E1" s="389" t="s">
        <v>31</v>
      </c>
      <c r="F1" s="390">
        <v>2022</v>
      </c>
      <c r="G1" s="114" t="s">
        <v>111</v>
      </c>
      <c r="H1" s="391"/>
      <c r="I1" s="392"/>
      <c r="J1" s="393"/>
      <c r="M1" s="18" t="s">
        <v>46</v>
      </c>
      <c r="O1" s="18">
        <v>1</v>
      </c>
      <c r="P1" s="18" t="s">
        <v>1140</v>
      </c>
      <c r="Q1" s="18">
        <v>20</v>
      </c>
    </row>
    <row r="2" spans="1:122" ht="44.25" customHeight="1" thickBot="1" x14ac:dyDescent="0.35">
      <c r="B2" s="904" t="s">
        <v>269</v>
      </c>
      <c r="C2" s="905"/>
      <c r="D2" s="394" t="s">
        <v>817</v>
      </c>
      <c r="E2" s="902" t="s">
        <v>281</v>
      </c>
      <c r="F2" s="902"/>
      <c r="G2" s="903"/>
      <c r="H2" s="578" t="s">
        <v>2636</v>
      </c>
      <c r="M2" s="18" t="s">
        <v>47</v>
      </c>
      <c r="N2" s="181">
        <v>50</v>
      </c>
      <c r="O2" s="18">
        <v>2</v>
      </c>
      <c r="P2" s="18">
        <v>9004</v>
      </c>
      <c r="Q2" s="18">
        <v>21</v>
      </c>
    </row>
    <row r="3" spans="1:122" ht="15" thickBot="1" x14ac:dyDescent="0.35">
      <c r="B3" s="461" t="s">
        <v>0</v>
      </c>
      <c r="C3" s="462"/>
      <c r="D3" s="396" t="e">
        <f>VLOOKUP(D2,'Unit Names(H)'!A2:B139,2,FALSE)</f>
        <v>#N/A</v>
      </c>
      <c r="E3" s="521"/>
      <c r="F3" s="397"/>
      <c r="G3" s="398"/>
      <c r="H3" s="395"/>
      <c r="N3" s="181">
        <v>51</v>
      </c>
      <c r="O3" s="18">
        <v>3</v>
      </c>
      <c r="Q3" s="18">
        <v>22</v>
      </c>
    </row>
    <row r="4" spans="1:122" ht="15" thickBot="1" x14ac:dyDescent="0.35">
      <c r="B4" s="463" t="s">
        <v>710</v>
      </c>
      <c r="C4" s="464"/>
      <c r="D4" s="399"/>
      <c r="E4" s="399"/>
      <c r="F4" s="400"/>
      <c r="G4" s="401"/>
      <c r="H4" s="395"/>
      <c r="I4" s="2"/>
      <c r="M4" s="18" t="s">
        <v>309</v>
      </c>
      <c r="N4" s="181">
        <v>52</v>
      </c>
      <c r="O4" s="18">
        <v>4</v>
      </c>
      <c r="Q4" s="18">
        <v>23</v>
      </c>
    </row>
    <row r="5" spans="1:122" ht="37.5" customHeight="1" x14ac:dyDescent="0.3">
      <c r="A5" s="361" t="s">
        <v>364</v>
      </c>
      <c r="B5" s="266" t="s">
        <v>96</v>
      </c>
      <c r="C5" s="266" t="s">
        <v>113</v>
      </c>
      <c r="D5" s="402" t="s">
        <v>1</v>
      </c>
      <c r="E5" s="402">
        <v>2021</v>
      </c>
      <c r="F5" s="403">
        <v>2022</v>
      </c>
      <c r="G5" s="404" t="s">
        <v>797</v>
      </c>
      <c r="H5" s="405" t="s">
        <v>285</v>
      </c>
      <c r="I5" s="390" t="s">
        <v>11</v>
      </c>
      <c r="M5" s="18" t="s">
        <v>397</v>
      </c>
      <c r="O5" s="18">
        <v>0</v>
      </c>
    </row>
    <row r="6" spans="1:122" ht="22.5" customHeight="1" x14ac:dyDescent="0.3">
      <c r="A6" s="265"/>
      <c r="B6" s="486" t="s">
        <v>112</v>
      </c>
      <c r="C6" s="487"/>
      <c r="D6" s="488"/>
      <c r="E6" s="489"/>
      <c r="F6" s="490"/>
      <c r="G6" s="483"/>
      <c r="H6" s="17"/>
      <c r="M6" s="18" t="s">
        <v>381</v>
      </c>
    </row>
    <row r="7" spans="1:122" s="18" customFormat="1" ht="63.75" customHeight="1" x14ac:dyDescent="0.3">
      <c r="A7" s="581">
        <v>333</v>
      </c>
      <c r="B7" s="361" t="s">
        <v>59</v>
      </c>
      <c r="C7" s="361" t="s">
        <v>114</v>
      </c>
      <c r="D7" s="387" t="s">
        <v>711</v>
      </c>
      <c r="E7" s="359" t="e">
        <f>INDEX('2021 Unit Data'!$A$1:$CZ$288,MATCH('Unit Data from Audit Worksheet'!$A7,'2021 Unit Data'!$A$1:$A$288,0),MATCH('Unit Data from Audit Worksheet'!$D$2,'2021 Unit Data'!$A$1:$CZ$1,0))</f>
        <v>#N/A</v>
      </c>
      <c r="F7" s="855">
        <v>0</v>
      </c>
      <c r="G7" s="407">
        <f>IF(F7&lt;0,"Note: Number is normally positive.",)</f>
        <v>0</v>
      </c>
      <c r="H7" s="408"/>
      <c r="I7" s="409"/>
      <c r="J7" s="279"/>
      <c r="L7"/>
      <c r="M7" s="18" t="s">
        <v>398</v>
      </c>
      <c r="N7" s="181"/>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8" customFormat="1" ht="51" customHeight="1" x14ac:dyDescent="0.3">
      <c r="A8" s="100">
        <v>500</v>
      </c>
      <c r="B8" s="361" t="s">
        <v>50</v>
      </c>
      <c r="C8" s="361" t="s">
        <v>114</v>
      </c>
      <c r="D8" s="387" t="s">
        <v>712</v>
      </c>
      <c r="E8" s="359" t="e">
        <f>INDEX('2021 Unit Data'!$A$1:$CZ$288,MATCH('Unit Data from Audit Worksheet'!$A8,'2021 Unit Data'!$A$1:$A$288,0),MATCH('Unit Data from Audit Worksheet'!$D$2,'2021 Unit Data'!$A$1:$CZ$1,0))</f>
        <v>#N/A</v>
      </c>
      <c r="F8" s="855">
        <v>0</v>
      </c>
      <c r="G8" s="407">
        <f>IF(F8&lt;0,"Note: Number is normally positive.",)</f>
        <v>0</v>
      </c>
      <c r="H8" s="408"/>
      <c r="I8" s="408"/>
      <c r="J8" s="279"/>
      <c r="L8"/>
      <c r="M8" s="18" t="s">
        <v>399</v>
      </c>
      <c r="N8" s="181"/>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593">
        <v>385</v>
      </c>
      <c r="B9" s="4" t="s">
        <v>54</v>
      </c>
      <c r="C9" s="361" t="s">
        <v>114</v>
      </c>
      <c r="D9" s="99" t="s">
        <v>115</v>
      </c>
      <c r="E9" s="359" t="e">
        <f>INDEX('2021 Unit Data'!$A$1:$CZ$288,MATCH('Unit Data from Audit Worksheet'!$A9,'2021 Unit Data'!$A$1:$A$288,0),MATCH('Unit Data from Audit Worksheet'!$D$2,'2021 Unit Data'!$A$1:$CZ$1,0))-INDEX('2021 Unit Data'!$A$1:$CZ$288,MATCH('Unit Data from Audit Worksheet'!$A11,'2021 Unit Data'!$A$1:$A$288,0),MATCH('Unit Data from Audit Worksheet'!$D$2,'2021 Unit Data'!$A$1:$CZ$1,0))</f>
        <v>#N/A</v>
      </c>
      <c r="F9" s="855">
        <v>0</v>
      </c>
      <c r="G9" s="407">
        <f>IF((F7+F8)&gt;F9,"Error: Please review Account numbers (333+500)&gt;385",)</f>
        <v>0</v>
      </c>
      <c r="H9" s="17"/>
      <c r="I9" s="408"/>
      <c r="J9"/>
    </row>
    <row r="10" spans="1:122" s="18" customFormat="1" ht="90" customHeight="1" x14ac:dyDescent="0.3">
      <c r="A10" s="100">
        <v>575</v>
      </c>
      <c r="B10" s="361" t="s">
        <v>62</v>
      </c>
      <c r="C10" s="361" t="s">
        <v>114</v>
      </c>
      <c r="D10" s="465" t="s">
        <v>713</v>
      </c>
      <c r="E10" s="359" t="e">
        <f>INDEX('2021 Unit Data'!$A$1:$CZ$288,MATCH('Unit Data from Audit Worksheet'!$A10,'2021 Unit Data'!$A$1:$A$288,0),MATCH('Unit Data from Audit Worksheet'!$D$2,'2021 Unit Data'!$A$1:$CZ$1,0))</f>
        <v>#N/A</v>
      </c>
      <c r="F10" s="855">
        <v>0</v>
      </c>
      <c r="G10" s="407">
        <f>IF(F10&lt;0,"Note: Number is normally positive.",)</f>
        <v>0</v>
      </c>
      <c r="H10" s="410"/>
      <c r="I10" s="411"/>
      <c r="J10"/>
      <c r="L10"/>
      <c r="N10" s="181"/>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8" customFormat="1" ht="93.75" customHeight="1" x14ac:dyDescent="0.3">
      <c r="A11" s="100">
        <v>576</v>
      </c>
      <c r="B11" s="361" t="s">
        <v>62</v>
      </c>
      <c r="C11" s="361" t="s">
        <v>114</v>
      </c>
      <c r="D11" s="465" t="s">
        <v>714</v>
      </c>
      <c r="E11" s="359" t="e">
        <f>INDEX('2021 Unit Data'!$A$1:$CZ$288,MATCH('Unit Data from Audit Worksheet'!$A11,'2021 Unit Data'!$A$1:$A$288,0),MATCH('Unit Data from Audit Worksheet'!$D$2,'2021 Unit Data'!$A$1:$CZ$1,0))</f>
        <v>#N/A</v>
      </c>
      <c r="F11" s="855">
        <v>0</v>
      </c>
      <c r="G11" s="407">
        <f>IF(F11&lt;0,"Error: Enter as positive.",)</f>
        <v>0</v>
      </c>
      <c r="H11" s="410"/>
      <c r="I11" s="411"/>
      <c r="J11"/>
      <c r="L11"/>
      <c r="N11" s="18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94.8" customHeight="1" x14ac:dyDescent="0.3">
      <c r="A12" s="594">
        <v>626</v>
      </c>
      <c r="B12" s="468" t="s">
        <v>415</v>
      </c>
      <c r="C12" s="468" t="s">
        <v>114</v>
      </c>
      <c r="D12" s="209" t="s">
        <v>715</v>
      </c>
      <c r="E12" s="359" t="e">
        <f>INDEX('2021 Unit Data'!$A$1:$CZ$288,MATCH('Unit Data from Audit Worksheet'!$A12,'2021 Unit Data'!$A$1:$A$288,0),MATCH('Unit Data from Audit Worksheet'!$D$2,'2021 Unit Data'!$A$1:$CZ$1,0))-INDEX('2021 Unit Data'!$A$1:$CZ$288,MATCH('Unit Data from Audit Worksheet'!$A11,'2021 Unit Data'!$A$1:$A$288,0),MATCH('Unit Data from Audit Worksheet'!$D$2,'2021 Unit Data'!$A$1:$CZ$1,0))</f>
        <v>#N/A</v>
      </c>
      <c r="F12" s="855">
        <v>0</v>
      </c>
      <c r="G12" s="407">
        <f>IF(F12&lt;0,"Error: Enter as positive.",)</f>
        <v>0</v>
      </c>
      <c r="H12" s="412"/>
      <c r="I12" s="412"/>
      <c r="J12"/>
    </row>
    <row r="13" spans="1:122" ht="94.8" customHeight="1" x14ac:dyDescent="0.3">
      <c r="A13" s="186">
        <v>627</v>
      </c>
      <c r="B13" s="808" t="s">
        <v>344</v>
      </c>
      <c r="C13" s="468" t="s">
        <v>114</v>
      </c>
      <c r="D13" s="209" t="s">
        <v>716</v>
      </c>
      <c r="E13" s="359" t="e">
        <f>INDEX('2021 Unit Data'!$A$1:$CZ$288,MATCH('Unit Data from Audit Worksheet'!$A13,'2021 Unit Data'!$A$1:$A$288,0),MATCH('Unit Data from Audit Worksheet'!$D$2,'2021 Unit Data'!$A$1:$CZ$1,0))</f>
        <v>#N/A</v>
      </c>
      <c r="F13" s="855">
        <v>0</v>
      </c>
      <c r="G13" s="407">
        <f>IF(F13&gt;F12,"Please review account numbers 627 &gt;626",)</f>
        <v>0</v>
      </c>
      <c r="H13" s="412"/>
      <c r="I13" s="412"/>
      <c r="J13"/>
    </row>
    <row r="14" spans="1:122" ht="105" customHeight="1" x14ac:dyDescent="0.3">
      <c r="A14" s="186">
        <v>628</v>
      </c>
      <c r="B14" s="808" t="s">
        <v>344</v>
      </c>
      <c r="C14" s="468" t="s">
        <v>114</v>
      </c>
      <c r="D14" s="209" t="s">
        <v>717</v>
      </c>
      <c r="E14" s="359" t="e">
        <f>INDEX('2021 Unit Data'!$A$1:$CZ$288,MATCH('Unit Data from Audit Worksheet'!$A14,'2021 Unit Data'!$A$1:$A$288,0),MATCH('Unit Data from Audit Worksheet'!$D$2,'2021 Unit Data'!$A$1:$CZ$1,0))</f>
        <v>#N/A</v>
      </c>
      <c r="F14" s="855">
        <v>0</v>
      </c>
      <c r="G14" s="407">
        <f>IF(F14&gt;F12,"Please review account numbers 628 &gt; 626",)</f>
        <v>0</v>
      </c>
      <c r="H14" s="412"/>
      <c r="I14" s="412"/>
      <c r="J14"/>
    </row>
    <row r="15" spans="1:122" ht="95.25" customHeight="1" x14ac:dyDescent="0.3">
      <c r="A15" s="186">
        <v>629</v>
      </c>
      <c r="B15" s="808" t="s">
        <v>344</v>
      </c>
      <c r="C15" s="468" t="s">
        <v>114</v>
      </c>
      <c r="D15" s="209" t="s">
        <v>718</v>
      </c>
      <c r="E15" s="359" t="e">
        <f>INDEX('2021 Unit Data'!$A$1:$CZ$288,MATCH('Unit Data from Audit Worksheet'!$A15,'2021 Unit Data'!$A$1:$A$288,0),MATCH('Unit Data from Audit Worksheet'!$D$2,'2021 Unit Data'!$A$1:$CZ$1,0))</f>
        <v>#N/A</v>
      </c>
      <c r="F15" s="855">
        <v>0</v>
      </c>
      <c r="G15" s="407">
        <f>IF(F15&gt;F12,"Please review account numbers 629 &gt; 626",)</f>
        <v>0</v>
      </c>
      <c r="H15" s="412"/>
      <c r="I15" s="412"/>
      <c r="J15"/>
    </row>
    <row r="16" spans="1:122" ht="69" customHeight="1" x14ac:dyDescent="0.3">
      <c r="A16" s="186">
        <v>630</v>
      </c>
      <c r="B16" s="808" t="s">
        <v>344</v>
      </c>
      <c r="C16" s="468" t="s">
        <v>114</v>
      </c>
      <c r="D16" s="209" t="s">
        <v>393</v>
      </c>
      <c r="E16" s="359" t="e">
        <f>INDEX('2021 Unit Data'!$A$1:$CZ$288,MATCH('Unit Data from Audit Worksheet'!$A16,'2021 Unit Data'!$A$1:$A$288,0),MATCH('Unit Data from Audit Worksheet'!$D$2,'2021 Unit Data'!$A$1:$CZ$1,0))</f>
        <v>#N/A</v>
      </c>
      <c r="F16" s="855">
        <v>0</v>
      </c>
      <c r="G16" s="407">
        <f>IF(F16&gt;F12,"Please review account numbers 630 &gt; 626",)</f>
        <v>0</v>
      </c>
      <c r="H16" s="412"/>
      <c r="I16" s="412"/>
      <c r="J16"/>
    </row>
    <row r="17" spans="1:10" ht="95.25" customHeight="1" x14ac:dyDescent="0.3">
      <c r="A17" s="186">
        <v>631</v>
      </c>
      <c r="B17" s="808" t="s">
        <v>344</v>
      </c>
      <c r="C17" s="468" t="s">
        <v>114</v>
      </c>
      <c r="D17" s="209" t="s">
        <v>719</v>
      </c>
      <c r="E17" s="359" t="e">
        <f>INDEX('2021 Unit Data'!$A$1:$CZ$288,MATCH('Unit Data from Audit Worksheet'!$A17,'2021 Unit Data'!$A$1:$A$288,0),MATCH('Unit Data from Audit Worksheet'!$D$2,'2021 Unit Data'!$A$1:$CZ$1,0))</f>
        <v>#N/A</v>
      </c>
      <c r="F17" s="855">
        <v>0</v>
      </c>
      <c r="G17" s="407">
        <f>IF(F17&gt;F12,"Please review account numbers 631 &gt; 626",)</f>
        <v>0</v>
      </c>
      <c r="H17" s="412"/>
      <c r="I17" s="412"/>
      <c r="J17"/>
    </row>
    <row r="18" spans="1:10" ht="111.75" customHeight="1" x14ac:dyDescent="0.3">
      <c r="A18" s="186">
        <v>632</v>
      </c>
      <c r="B18" s="808" t="s">
        <v>344</v>
      </c>
      <c r="C18" s="468" t="s">
        <v>114</v>
      </c>
      <c r="D18" s="209" t="s">
        <v>720</v>
      </c>
      <c r="E18" s="359" t="e">
        <f>INDEX('2021 Unit Data'!$A$1:$CZ$288,MATCH('Unit Data from Audit Worksheet'!$A18,'2021 Unit Data'!$A$1:$A$288,0),MATCH('Unit Data from Audit Worksheet'!$D$2,'2021 Unit Data'!$A$1:$CZ$1,0))</f>
        <v>#N/A</v>
      </c>
      <c r="F18" s="855">
        <v>0</v>
      </c>
      <c r="G18" s="407">
        <f>IF(F18&gt;F12,"Please review account numbers 632 &gt; 626",)</f>
        <v>0</v>
      </c>
      <c r="H18" s="412"/>
      <c r="I18" s="412"/>
      <c r="J18"/>
    </row>
    <row r="19" spans="1:10" ht="69.599999999999994" customHeight="1" x14ac:dyDescent="0.3">
      <c r="A19" s="593">
        <v>338</v>
      </c>
      <c r="B19" s="4" t="s">
        <v>51</v>
      </c>
      <c r="C19" s="361" t="s">
        <v>114</v>
      </c>
      <c r="D19" s="99" t="s">
        <v>116</v>
      </c>
      <c r="E19" s="359" t="e">
        <f>INDEX('2021 Unit Data'!$A$1:$CZ$288,MATCH('Unit Data from Audit Worksheet'!$A19,'2021 Unit Data'!$A$1:$A$288,0),MATCH('Unit Data from Audit Worksheet'!$D$2,'2021 Unit Data'!$A$1:$CZ$1,0))-INDEX('2021 Unit Data'!$A$1:$CZ$288,MATCH('Unit Data from Audit Worksheet'!$A11,'2021 Unit Data'!$A$1:$A$288,0),MATCH('Unit Data from Audit Worksheet'!$D$2,'2021 Unit Data'!$A$1:$CZ$1,0))</f>
        <v>#N/A</v>
      </c>
      <c r="F19" s="855">
        <v>0</v>
      </c>
      <c r="G19" s="407" t="str">
        <f>IF(F12&gt;F19,"Error: Please review accts 626 &gt; 338","")</f>
        <v/>
      </c>
      <c r="H19" s="17"/>
      <c r="I19" s="408"/>
      <c r="J19"/>
    </row>
    <row r="20" spans="1:10" ht="89.25" customHeight="1" x14ac:dyDescent="0.3">
      <c r="A20" s="100">
        <v>335</v>
      </c>
      <c r="B20" s="4" t="s">
        <v>51</v>
      </c>
      <c r="C20" s="361" t="s">
        <v>114</v>
      </c>
      <c r="D20" s="387" t="s">
        <v>721</v>
      </c>
      <c r="E20" s="359" t="e">
        <f>INDEX('2021 Unit Data'!$A$1:$CZ$288,MATCH('Unit Data from Audit Worksheet'!$A20,'2021 Unit Data'!$A$1:$A$288,0),MATCH('Unit Data from Audit Worksheet'!$D$2,'2021 Unit Data'!$A$1:$CZ$1,0))</f>
        <v>#N/A</v>
      </c>
      <c r="F20" s="855">
        <v>0</v>
      </c>
      <c r="G20" s="407">
        <f>IF(F20&lt;0,"Error: Enter as positive.",)</f>
        <v>0</v>
      </c>
      <c r="H20" s="17"/>
      <c r="I20" s="238"/>
      <c r="J20"/>
    </row>
    <row r="21" spans="1:10" ht="60" customHeight="1" x14ac:dyDescent="0.3">
      <c r="A21" s="100">
        <v>252</v>
      </c>
      <c r="B21" s="4" t="s">
        <v>51</v>
      </c>
      <c r="C21" s="361" t="s">
        <v>114</v>
      </c>
      <c r="D21" s="99" t="s">
        <v>117</v>
      </c>
      <c r="E21" s="359" t="e">
        <f>INDEX('2021 Unit Data'!$A$1:$CZ$288,MATCH('Unit Data from Audit Worksheet'!$A21,'2021 Unit Data'!$A$1:$A$288,0),MATCH('Unit Data from Audit Worksheet'!$D$2,'2021 Unit Data'!$A$1:$CZ$1,0))</f>
        <v>#N/A</v>
      </c>
      <c r="F21" s="855">
        <v>0</v>
      </c>
      <c r="G21" s="413"/>
      <c r="H21" s="17"/>
      <c r="I21" s="72"/>
      <c r="J21"/>
    </row>
    <row r="22" spans="1:10" ht="43.2" x14ac:dyDescent="0.3">
      <c r="A22" s="100">
        <v>253</v>
      </c>
      <c r="B22" s="4" t="s">
        <v>51</v>
      </c>
      <c r="C22" s="361" t="s">
        <v>114</v>
      </c>
      <c r="D22" s="99" t="s">
        <v>118</v>
      </c>
      <c r="E22" s="359" t="e">
        <f>INDEX('2021 Unit Data'!$A$1:$CZ$288,MATCH('Unit Data from Audit Worksheet'!$A22,'2021 Unit Data'!$A$1:$A$288,0),MATCH('Unit Data from Audit Worksheet'!$D$2,'2021 Unit Data'!$A$1:$CZ$1,0))</f>
        <v>#N/A</v>
      </c>
      <c r="F22" s="855">
        <v>0</v>
      </c>
      <c r="G22" s="407"/>
      <c r="H22" s="17"/>
      <c r="I22" s="72"/>
      <c r="J22"/>
    </row>
    <row r="23" spans="1:10" ht="73.5" customHeight="1" x14ac:dyDescent="0.3">
      <c r="A23" s="100">
        <v>254</v>
      </c>
      <c r="B23" s="4" t="s">
        <v>51</v>
      </c>
      <c r="C23" s="361" t="s">
        <v>114</v>
      </c>
      <c r="D23" s="99" t="s">
        <v>722</v>
      </c>
      <c r="E23" s="359" t="e">
        <f>INDEX('2021 Unit Data'!$A$1:$CZ$288,MATCH('Unit Data from Audit Worksheet'!$A23,'2021 Unit Data'!$A$1:$A$288,0),MATCH('Unit Data from Audit Worksheet'!$D$2,'2021 Unit Data'!$A$1:$CZ$1,0))</f>
        <v>#N/A</v>
      </c>
      <c r="F23" s="855">
        <v>0</v>
      </c>
      <c r="G23" s="407">
        <f>IF(H23=0,,"Error: Total assets and deferred outflows less total liabilities and deferred inflows do not equal total net position. Account numbers  385-338-252-253-254 = 0.  The amount the formula is off is located in the cell to the right")</f>
        <v>0</v>
      </c>
      <c r="H23" s="410">
        <f>F9-F19-F21-F22-F23</f>
        <v>0</v>
      </c>
      <c r="I23" s="72"/>
      <c r="J23"/>
    </row>
    <row r="24" spans="1:10" ht="21.75" customHeight="1" x14ac:dyDescent="0.3">
      <c r="A24" s="100"/>
      <c r="B24" s="477" t="s">
        <v>119</v>
      </c>
      <c r="C24" s="478"/>
      <c r="D24" s="481"/>
      <c r="E24" s="482"/>
      <c r="F24" s="856"/>
      <c r="G24" s="491"/>
      <c r="H24" s="17"/>
      <c r="I24" s="72"/>
      <c r="J24"/>
    </row>
    <row r="25" spans="1:10" ht="59.25" customHeight="1" x14ac:dyDescent="0.3">
      <c r="A25" s="100">
        <v>502</v>
      </c>
      <c r="B25" s="4" t="s">
        <v>50</v>
      </c>
      <c r="C25" s="361" t="s">
        <v>121</v>
      </c>
      <c r="D25" s="387" t="s">
        <v>723</v>
      </c>
      <c r="E25" s="359" t="e">
        <f>INDEX('2021 Unit Data'!$A$1:$CZ$288,MATCH('Unit Data from Audit Worksheet'!$A25,'2021 Unit Data'!$A$1:$A$288,0),MATCH('Unit Data from Audit Worksheet'!$D$2,'2021 Unit Data'!$A$1:$CZ$1,0))</f>
        <v>#N/A</v>
      </c>
      <c r="F25" s="855">
        <v>0</v>
      </c>
      <c r="G25" s="407">
        <f>IF(F25&lt;0,"Note: Number is normally positive.",)</f>
        <v>0</v>
      </c>
      <c r="H25" s="17"/>
      <c r="I25" s="72"/>
      <c r="J25"/>
    </row>
    <row r="26" spans="1:10" ht="59.25" customHeight="1" x14ac:dyDescent="0.3">
      <c r="A26" s="100">
        <v>503</v>
      </c>
      <c r="B26" s="4" t="s">
        <v>50</v>
      </c>
      <c r="C26" s="361" t="s">
        <v>121</v>
      </c>
      <c r="D26" s="99" t="s">
        <v>120</v>
      </c>
      <c r="E26" s="359" t="e">
        <f>INDEX('2021 Unit Data'!$A$1:$CZ$288,MATCH('Unit Data from Audit Worksheet'!$A26,'2021 Unit Data'!$A$1:$A$288,0),MATCH('Unit Data from Audit Worksheet'!$D$2,'2021 Unit Data'!$A$1:$CZ$1,0))</f>
        <v>#N/A</v>
      </c>
      <c r="F26" s="855">
        <v>0</v>
      </c>
      <c r="G26" s="407">
        <f>IF(F26&lt;0,"Note: Number is normally positive.",)</f>
        <v>0</v>
      </c>
      <c r="H26" s="17"/>
      <c r="I26" s="72"/>
      <c r="J26"/>
    </row>
    <row r="27" spans="1:10" ht="27" customHeight="1" x14ac:dyDescent="0.3">
      <c r="A27" s="100"/>
      <c r="B27" s="494" t="s">
        <v>122</v>
      </c>
      <c r="C27" s="495"/>
      <c r="D27" s="481"/>
      <c r="E27" s="482"/>
      <c r="F27" s="857"/>
      <c r="G27" s="483"/>
      <c r="H27" s="17"/>
      <c r="I27" s="72"/>
      <c r="J27"/>
    </row>
    <row r="28" spans="1:10" ht="49.5" customHeight="1" x14ac:dyDescent="0.3">
      <c r="A28" s="100">
        <v>344</v>
      </c>
      <c r="B28" s="4" t="s">
        <v>51</v>
      </c>
      <c r="C28" s="4" t="s">
        <v>129</v>
      </c>
      <c r="D28" s="99" t="s">
        <v>123</v>
      </c>
      <c r="E28" s="359" t="e">
        <f>INDEX('2021 Unit Data'!$A$1:$CZ$288,MATCH('Unit Data from Audit Worksheet'!$A28,'2021 Unit Data'!$A$1:$A$288,0),MATCH('Unit Data from Audit Worksheet'!$D$2,'2021 Unit Data'!$A$1:$CZ$1,0))</f>
        <v>#N/A</v>
      </c>
      <c r="F28" s="855">
        <v>0</v>
      </c>
      <c r="G28" s="407">
        <f t="shared" ref="G28:G35" si="0">IF(F28&lt;0,"Error: Enter as positive.",)</f>
        <v>0</v>
      </c>
      <c r="H28" s="17"/>
      <c r="I28" s="72"/>
      <c r="J28"/>
    </row>
    <row r="29" spans="1:10" ht="49.5" customHeight="1" x14ac:dyDescent="0.3">
      <c r="A29" s="100">
        <v>388</v>
      </c>
      <c r="B29" s="4" t="s">
        <v>54</v>
      </c>
      <c r="C29" s="4" t="s">
        <v>129</v>
      </c>
      <c r="D29" s="99" t="s">
        <v>124</v>
      </c>
      <c r="E29" s="359" t="e">
        <f>INDEX('2021 Unit Data'!$A$1:$CZ$288,MATCH('Unit Data from Audit Worksheet'!$A29,'2021 Unit Data'!$A$1:$A$288,0),MATCH('Unit Data from Audit Worksheet'!$D$2,'2021 Unit Data'!$A$1:$CZ$1,0))</f>
        <v>#N/A</v>
      </c>
      <c r="F29" s="855">
        <v>0</v>
      </c>
      <c r="G29" s="407">
        <f t="shared" si="0"/>
        <v>0</v>
      </c>
      <c r="H29" s="17"/>
      <c r="I29" s="72"/>
      <c r="J29"/>
    </row>
    <row r="30" spans="1:10" ht="51.75" customHeight="1" x14ac:dyDescent="0.3">
      <c r="A30" s="100">
        <v>339</v>
      </c>
      <c r="B30" s="4" t="s">
        <v>51</v>
      </c>
      <c r="C30" s="4" t="s">
        <v>129</v>
      </c>
      <c r="D30" s="99" t="s">
        <v>125</v>
      </c>
      <c r="E30" s="359" t="e">
        <f>INDEX('2021 Unit Data'!$A$1:$CZ$288,MATCH('Unit Data from Audit Worksheet'!$A30,'2021 Unit Data'!$A$1:$A$288,0),MATCH('Unit Data from Audit Worksheet'!$D$2,'2021 Unit Data'!$A$1:$CZ$1,0))</f>
        <v>#N/A</v>
      </c>
      <c r="F30" s="855">
        <v>0</v>
      </c>
      <c r="G30" s="407">
        <f t="shared" si="0"/>
        <v>0</v>
      </c>
      <c r="H30" s="17"/>
      <c r="I30" s="72"/>
      <c r="J30"/>
    </row>
    <row r="31" spans="1:10" ht="50.25" customHeight="1" x14ac:dyDescent="0.3">
      <c r="A31" s="100">
        <v>504</v>
      </c>
      <c r="B31" s="4" t="s">
        <v>51</v>
      </c>
      <c r="C31" s="4" t="s">
        <v>129</v>
      </c>
      <c r="D31" s="99" t="s">
        <v>126</v>
      </c>
      <c r="E31" s="359" t="e">
        <f>INDEX('2021 Unit Data'!$A$1:$CZ$288,MATCH('Unit Data from Audit Worksheet'!$A31,'2021 Unit Data'!$A$1:$A$288,0),MATCH('Unit Data from Audit Worksheet'!$D$2,'2021 Unit Data'!$A$1:$CZ$1,0))</f>
        <v>#N/A</v>
      </c>
      <c r="F31" s="855">
        <v>0</v>
      </c>
      <c r="G31" s="407">
        <f t="shared" si="0"/>
        <v>0</v>
      </c>
      <c r="H31" s="17"/>
      <c r="I31" s="72"/>
      <c r="J31"/>
    </row>
    <row r="32" spans="1:10" ht="60" customHeight="1" x14ac:dyDescent="0.3">
      <c r="A32" s="100">
        <v>505</v>
      </c>
      <c r="B32" s="4" t="s">
        <v>51</v>
      </c>
      <c r="C32" s="4" t="s">
        <v>129</v>
      </c>
      <c r="D32" s="373" t="s">
        <v>127</v>
      </c>
      <c r="E32" s="359" t="e">
        <f>INDEX('2021 Unit Data'!$A$1:$CZ$288,MATCH('Unit Data from Audit Worksheet'!$A32,'2021 Unit Data'!$A$1:$A$288,0),MATCH('Unit Data from Audit Worksheet'!$D$2,'2021 Unit Data'!$A$1:$CZ$1,0))</f>
        <v>#N/A</v>
      </c>
      <c r="F32" s="855">
        <v>0</v>
      </c>
      <c r="G32" s="407">
        <f t="shared" si="0"/>
        <v>0</v>
      </c>
      <c r="H32" s="17"/>
      <c r="I32" s="72"/>
      <c r="J32"/>
    </row>
    <row r="33" spans="1:122" ht="67.95" customHeight="1" x14ac:dyDescent="0.3">
      <c r="A33" s="100">
        <v>341</v>
      </c>
      <c r="B33" s="4" t="s">
        <v>51</v>
      </c>
      <c r="C33" s="4" t="s">
        <v>129</v>
      </c>
      <c r="D33" s="387" t="s">
        <v>724</v>
      </c>
      <c r="E33" s="359" t="e">
        <f>INDEX('2021 Unit Data'!$A$1:$CZ$288,MATCH('Unit Data from Audit Worksheet'!$A33,'2021 Unit Data'!$A$1:$A$288,0),MATCH('Unit Data from Audit Worksheet'!$D$2,'2021 Unit Data'!$A$1:$CZ$1,0))</f>
        <v>#N/A</v>
      </c>
      <c r="F33" s="855">
        <v>0</v>
      </c>
      <c r="G33" s="407">
        <f t="shared" si="0"/>
        <v>0</v>
      </c>
      <c r="H33" s="17"/>
      <c r="I33" s="72"/>
      <c r="J33"/>
    </row>
    <row r="34" spans="1:122" ht="61.2" customHeight="1" x14ac:dyDescent="0.3">
      <c r="A34" s="100">
        <v>386</v>
      </c>
      <c r="B34" s="4" t="s">
        <v>51</v>
      </c>
      <c r="C34" s="4" t="s">
        <v>129</v>
      </c>
      <c r="D34" s="99" t="s">
        <v>725</v>
      </c>
      <c r="E34" s="359" t="e">
        <f>INDEX('2021 Unit Data'!$A$1:$CZ$288,MATCH('Unit Data from Audit Worksheet'!$A34,'2021 Unit Data'!$A$1:$A$288,0),MATCH('Unit Data from Audit Worksheet'!$D$2,'2021 Unit Data'!$A$1:$CZ$1,0))</f>
        <v>#N/A</v>
      </c>
      <c r="F34" s="855">
        <v>0</v>
      </c>
      <c r="G34" s="407">
        <f t="shared" si="0"/>
        <v>0</v>
      </c>
      <c r="H34" s="17"/>
      <c r="I34" s="72"/>
      <c r="J34"/>
    </row>
    <row r="35" spans="1:122" ht="57.6" customHeight="1" x14ac:dyDescent="0.3">
      <c r="A35" s="100">
        <v>387</v>
      </c>
      <c r="B35" s="4" t="s">
        <v>54</v>
      </c>
      <c r="C35" s="4" t="s">
        <v>129</v>
      </c>
      <c r="D35" s="99" t="s">
        <v>726</v>
      </c>
      <c r="E35" s="359" t="e">
        <f>INDEX('2021 Unit Data'!$A$1:$CZ$288,MATCH('Unit Data from Audit Worksheet'!$A35,'2021 Unit Data'!$A$1:$A$288,0),MATCH('Unit Data from Audit Worksheet'!$D$2,'2021 Unit Data'!$A$1:$CZ$1,0))</f>
        <v>#N/A</v>
      </c>
      <c r="F35" s="855">
        <v>0</v>
      </c>
      <c r="G35" s="407">
        <f t="shared" si="0"/>
        <v>0</v>
      </c>
      <c r="H35" s="17"/>
      <c r="I35" s="72"/>
      <c r="J35"/>
    </row>
    <row r="36" spans="1:122" ht="92.25" customHeight="1" x14ac:dyDescent="0.3">
      <c r="A36" s="100">
        <v>389</v>
      </c>
      <c r="B36" s="4" t="s">
        <v>54</v>
      </c>
      <c r="C36" s="4" t="s">
        <v>129</v>
      </c>
      <c r="D36" s="387" t="s">
        <v>727</v>
      </c>
      <c r="E36" s="359" t="e">
        <f>INDEX('2021 Unit Data'!$A$1:$CZ$288,MATCH('Unit Data from Audit Worksheet'!$A36,'2021 Unit Data'!$A$1:$A$288,0),MATCH('Unit Data from Audit Worksheet'!$D$2,'2021 Unit Data'!$A$1:$CZ$1,0))</f>
        <v>#N/A</v>
      </c>
      <c r="F36" s="855">
        <v>0</v>
      </c>
      <c r="G36" s="407"/>
      <c r="H36" s="17"/>
      <c r="I36" s="72"/>
      <c r="J36"/>
    </row>
    <row r="37" spans="1:122" ht="101.4" customHeight="1" x14ac:dyDescent="0.3">
      <c r="A37" s="100">
        <v>255</v>
      </c>
      <c r="B37" s="4" t="s">
        <v>51</v>
      </c>
      <c r="C37" s="4" t="s">
        <v>129</v>
      </c>
      <c r="D37" s="387" t="s">
        <v>728</v>
      </c>
      <c r="E37" s="359" t="e">
        <f>INDEX('2021 Unit Data'!$A$1:$CZ$288,MATCH('Unit Data from Audit Worksheet'!$A37,'2021 Unit Data'!$A$1:$A$288,0),MATCH('Unit Data from Audit Worksheet'!$D$2,'2021 Unit Data'!$A$1:$CZ$1,0))</f>
        <v>#N/A</v>
      </c>
      <c r="F37" s="855">
        <v>0</v>
      </c>
      <c r="G37" s="756">
        <f>IF(H37=0,,"Error: Total revenues less total expenses do not equal total change in net position. Account numbers 339+504+505+341+386-387+389-388-255 = 0  The amount the formula is off is located in the cell to the right")</f>
        <v>0</v>
      </c>
      <c r="H37" s="410">
        <f>F30+F31+F32+F33+F34-F35+F36-F29-F37</f>
        <v>0</v>
      </c>
      <c r="I37" s="72"/>
      <c r="J37"/>
    </row>
    <row r="38" spans="1:122" ht="123" customHeight="1" x14ac:dyDescent="0.3">
      <c r="A38" s="100">
        <v>376</v>
      </c>
      <c r="B38" s="4" t="s">
        <v>51</v>
      </c>
      <c r="C38" s="4" t="s">
        <v>129</v>
      </c>
      <c r="D38" s="387" t="s">
        <v>729</v>
      </c>
      <c r="E38" s="359" t="e">
        <f>INDEX('2021 Unit Data'!$A$1:$CZ$288,MATCH('Unit Data from Audit Worksheet'!$A38,'2021 Unit Data'!$A$1:$A$288,0),MATCH('Unit Data from Audit Worksheet'!$D$2,'2021 Unit Data'!$A$1:$CZ$1,0))</f>
        <v>#N/A</v>
      </c>
      <c r="F38" s="855">
        <v>0</v>
      </c>
      <c r="G38" s="603" t="e">
        <f>IF(H38=0,,"Error: Beginning Balance does not agree with our records.  Account numbers  252+253+254-255-376-(Prior Year 252+253+254)=0  The amount the formula is off is located in the cell to the right")</f>
        <v>#N/A</v>
      </c>
      <c r="H38" s="836" t="e">
        <f>F21+F22+F23-F37-F38-(E21+E22+E23)</f>
        <v>#N/A</v>
      </c>
      <c r="I38" s="757" t="s">
        <v>2495</v>
      </c>
      <c r="J38"/>
    </row>
    <row r="39" spans="1:122" s="18" customFormat="1" ht="126.6" customHeight="1" x14ac:dyDescent="0.3">
      <c r="A39" s="100">
        <v>597</v>
      </c>
      <c r="B39" s="361" t="s">
        <v>311</v>
      </c>
      <c r="C39" s="361" t="s">
        <v>321</v>
      </c>
      <c r="D39" s="466" t="s">
        <v>730</v>
      </c>
      <c r="E39" s="359" t="e">
        <f>INDEX('2021 Unit Data'!$A$1:$CZ$288,MATCH('Unit Data from Audit Worksheet'!$A39,'2021 Unit Data'!$A$1:$A$288,0),MATCH('Unit Data from Audit Worksheet'!$D$2,'2021 Unit Data'!$A$1:$CZ$1,0))</f>
        <v>#N/A</v>
      </c>
      <c r="F39" s="855">
        <v>0</v>
      </c>
      <c r="G39" s="407">
        <f>IF(F39&lt;0,"Note: Number is normally positive.",)</f>
        <v>0</v>
      </c>
      <c r="H39" s="408"/>
      <c r="I39" s="409"/>
      <c r="J39"/>
      <c r="L39"/>
      <c r="N39" s="181"/>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5.5" customHeight="1" x14ac:dyDescent="0.3">
      <c r="A40" s="100"/>
      <c r="B40" s="494" t="s">
        <v>310</v>
      </c>
      <c r="C40" s="495"/>
      <c r="D40" s="481"/>
      <c r="E40" s="482"/>
      <c r="F40" s="857"/>
      <c r="G40" s="483"/>
      <c r="H40" s="17"/>
      <c r="I40" s="72"/>
      <c r="J40"/>
    </row>
    <row r="41" spans="1:122" s="18" customFormat="1" ht="86.25" customHeight="1" x14ac:dyDescent="0.3">
      <c r="A41" s="100">
        <v>592</v>
      </c>
      <c r="B41" s="361" t="s">
        <v>53</v>
      </c>
      <c r="C41" s="361" t="s">
        <v>312</v>
      </c>
      <c r="D41" s="387" t="s">
        <v>731</v>
      </c>
      <c r="E41" s="359" t="e">
        <f>INDEX('2021 Unit Data'!$A$1:$CZ$288,MATCH('Unit Data from Audit Worksheet'!$A41,'2021 Unit Data'!$A$1:$A$288,0),MATCH('Unit Data from Audit Worksheet'!$D$2,'2021 Unit Data'!$A$1:$CZ$1,0))</f>
        <v>#N/A</v>
      </c>
      <c r="F41" s="855">
        <v>0</v>
      </c>
      <c r="G41" s="407"/>
      <c r="H41" s="408"/>
      <c r="J41"/>
      <c r="L41"/>
      <c r="N41" s="18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8" customFormat="1" ht="71.25" customHeight="1" x14ac:dyDescent="0.3">
      <c r="A42" s="100">
        <v>591</v>
      </c>
      <c r="B42" s="361" t="s">
        <v>53</v>
      </c>
      <c r="C42" s="361" t="s">
        <v>312</v>
      </c>
      <c r="D42" s="99" t="s">
        <v>313</v>
      </c>
      <c r="E42" s="359" t="e">
        <f>INDEX('2021 Unit Data'!$A$1:$CZ$288,MATCH('Unit Data from Audit Worksheet'!$A42,'2021 Unit Data'!$A$1:$A$288,0),MATCH('Unit Data from Audit Worksheet'!$D$2,'2021 Unit Data'!$A$1:$CZ$1,0))</f>
        <v>#N/A</v>
      </c>
      <c r="F42" s="855">
        <v>0</v>
      </c>
      <c r="G42" s="407">
        <f>IF(F42&lt;0,"Error: Enter as positive.",)</f>
        <v>0</v>
      </c>
      <c r="H42" s="408"/>
      <c r="J42"/>
      <c r="L42"/>
      <c r="N42" s="181"/>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ht="27" customHeight="1" x14ac:dyDescent="0.3">
      <c r="A43" s="100"/>
      <c r="B43" s="494" t="s">
        <v>130</v>
      </c>
      <c r="C43" s="495"/>
      <c r="D43" s="484"/>
      <c r="E43" s="482"/>
      <c r="F43" s="858"/>
      <c r="G43" s="485"/>
      <c r="H43" s="17"/>
      <c r="I43" s="72"/>
      <c r="J43"/>
    </row>
    <row r="44" spans="1:122" s="18" customFormat="1" ht="64.8" customHeight="1" x14ac:dyDescent="0.3">
      <c r="A44" s="100">
        <v>506</v>
      </c>
      <c r="B44" s="809" t="s">
        <v>50</v>
      </c>
      <c r="C44" s="809" t="s">
        <v>134</v>
      </c>
      <c r="D44" s="99" t="s">
        <v>732</v>
      </c>
      <c r="E44" s="359" t="e">
        <f>INDEX('2021 Unit Data'!$A$1:$CZ$288,MATCH('Unit Data from Audit Worksheet'!$A44,'2021 Unit Data'!$A$1:$A$288,0),MATCH('Unit Data from Audit Worksheet'!$D$2,'2021 Unit Data'!$A$1:$CZ$1,0))</f>
        <v>#N/A</v>
      </c>
      <c r="F44" s="855">
        <v>0</v>
      </c>
      <c r="G44" s="407">
        <f>IF(F44&lt;0,"Note: Number is normally positive.",)</f>
        <v>0</v>
      </c>
      <c r="H44" s="408"/>
      <c r="I44" s="72"/>
      <c r="J44"/>
      <c r="L44"/>
      <c r="N44" s="181"/>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22" s="18" customFormat="1" ht="59.4" customHeight="1" x14ac:dyDescent="0.3">
      <c r="A45" s="100">
        <v>536</v>
      </c>
      <c r="B45" s="809" t="s">
        <v>50</v>
      </c>
      <c r="C45" s="809" t="s">
        <v>134</v>
      </c>
      <c r="D45" s="99" t="s">
        <v>131</v>
      </c>
      <c r="E45" s="359" t="e">
        <f>INDEX('2021 Unit Data'!$A$1:$CZ$288,MATCH('Unit Data from Audit Worksheet'!$A45,'2021 Unit Data'!$A$1:$A$288,0),MATCH('Unit Data from Audit Worksheet'!$D$2,'2021 Unit Data'!$A$1:$CZ$1,0))</f>
        <v>#N/A</v>
      </c>
      <c r="F45" s="855">
        <v>0</v>
      </c>
      <c r="G45" s="407">
        <f>IF(F45&lt;0,"Note: Number is normally positive.",)</f>
        <v>0</v>
      </c>
      <c r="H45" s="408"/>
      <c r="I45" s="409"/>
      <c r="J45"/>
      <c r="L45"/>
      <c r="N45" s="181"/>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row>
    <row r="46" spans="1:122" s="18" customFormat="1" ht="66" customHeight="1" x14ac:dyDescent="0.3">
      <c r="A46" s="100">
        <v>586</v>
      </c>
      <c r="B46" s="809" t="s">
        <v>53</v>
      </c>
      <c r="C46" s="809" t="s">
        <v>134</v>
      </c>
      <c r="D46" s="366" t="s">
        <v>300</v>
      </c>
      <c r="E46" s="359" t="e">
        <f>INDEX('2021 Unit Data'!$A$1:$CZ$288,MATCH('Unit Data from Audit Worksheet'!$A46,'2021 Unit Data'!$A$1:$A$288,0),MATCH('Unit Data from Audit Worksheet'!$D$2,'2021 Unit Data'!$A$1:$CZ$1,0))</f>
        <v>#N/A</v>
      </c>
      <c r="F46" s="855">
        <v>0</v>
      </c>
      <c r="G46" s="407">
        <f>IF(F46&lt;0,"Note: Number is normally positive.",)</f>
        <v>0</v>
      </c>
      <c r="H46" s="408"/>
      <c r="I46" s="409"/>
      <c r="J46"/>
      <c r="L46"/>
      <c r="N46" s="181"/>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row>
    <row r="47" spans="1:122" ht="58.2" customHeight="1" x14ac:dyDescent="0.3">
      <c r="A47" s="100">
        <v>379</v>
      </c>
      <c r="B47" s="809" t="s">
        <v>54</v>
      </c>
      <c r="C47" s="809" t="s">
        <v>134</v>
      </c>
      <c r="D47" s="99" t="s">
        <v>115</v>
      </c>
      <c r="E47" s="359" t="e">
        <f>INDEX('2021 Unit Data'!$A$1:$CZ$288,MATCH('Unit Data from Audit Worksheet'!$A47,'2021 Unit Data'!$A$1:$A$288,0),MATCH('Unit Data from Audit Worksheet'!$D$2,'2021 Unit Data'!$A$1:$CZ$1,0))</f>
        <v>#N/A</v>
      </c>
      <c r="F47" s="855">
        <v>0</v>
      </c>
      <c r="G47" s="407">
        <f>IF((F44+F45)&gt;F47,"Error: Please review account numbers (506+536)&gt;379",)</f>
        <v>0</v>
      </c>
      <c r="H47" s="17"/>
      <c r="I47" s="72"/>
      <c r="J47"/>
    </row>
    <row r="48" spans="1:122" ht="93" customHeight="1" x14ac:dyDescent="0.3">
      <c r="A48" s="100">
        <v>368</v>
      </c>
      <c r="B48" s="809" t="s">
        <v>61</v>
      </c>
      <c r="C48" s="809" t="s">
        <v>134</v>
      </c>
      <c r="D48" s="387" t="s">
        <v>733</v>
      </c>
      <c r="E48" s="359" t="e">
        <f>INDEX('2021 Unit Data'!$A$1:$CZ$288,MATCH('Unit Data from Audit Worksheet'!$A48,'2021 Unit Data'!$A$1:$A$288,0),MATCH('Unit Data from Audit Worksheet'!$D$2,'2021 Unit Data'!$A$1:$CZ$1,0))</f>
        <v>#N/A</v>
      </c>
      <c r="F48" s="855">
        <v>0</v>
      </c>
      <c r="G48" s="407">
        <f t="shared" ref="G48:G53" si="1">IF(F48&lt;0,"Error: Enter as positive.",)</f>
        <v>0</v>
      </c>
      <c r="H48" s="17"/>
      <c r="I48" s="408"/>
      <c r="J48"/>
    </row>
    <row r="49" spans="1:122" ht="99.75" customHeight="1" x14ac:dyDescent="0.3">
      <c r="A49" s="100">
        <v>4</v>
      </c>
      <c r="B49" s="809" t="s">
        <v>50</v>
      </c>
      <c r="C49" s="809" t="s">
        <v>134</v>
      </c>
      <c r="D49" s="185" t="s">
        <v>734</v>
      </c>
      <c r="E49" s="359" t="e">
        <f>INDEX('2021 Unit Data'!$A$1:$CZ$288,MATCH('Unit Data from Audit Worksheet'!$A49,'2021 Unit Data'!$A$1:$A$288,0),MATCH('Unit Data from Audit Worksheet'!$D$2,'2021 Unit Data'!$A$1:$CZ$1,0))</f>
        <v>#N/A</v>
      </c>
      <c r="F49" s="855">
        <v>0</v>
      </c>
      <c r="G49" s="407">
        <f t="shared" si="1"/>
        <v>0</v>
      </c>
      <c r="H49" s="17"/>
      <c r="I49" s="72"/>
      <c r="J49"/>
    </row>
    <row r="50" spans="1:122" ht="119.4" customHeight="1" x14ac:dyDescent="0.3">
      <c r="A50" s="100">
        <v>5</v>
      </c>
      <c r="B50" s="809" t="s">
        <v>50</v>
      </c>
      <c r="C50" s="809" t="s">
        <v>134</v>
      </c>
      <c r="D50" s="206" t="s">
        <v>735</v>
      </c>
      <c r="E50" s="359" t="e">
        <f>INDEX('2021 Unit Data'!$A$1:$CZ$288,MATCH('Unit Data from Audit Worksheet'!$A50,'2021 Unit Data'!$A$1:$A$288,0),MATCH('Unit Data from Audit Worksheet'!$D$2,'2021 Unit Data'!$A$1:$CZ$1,0))</f>
        <v>#N/A</v>
      </c>
      <c r="F50" s="855">
        <v>0</v>
      </c>
      <c r="G50" s="407">
        <f t="shared" si="1"/>
        <v>0</v>
      </c>
      <c r="H50" s="17"/>
      <c r="I50" s="72"/>
      <c r="J50"/>
    </row>
    <row r="51" spans="1:122" ht="93.75" customHeight="1" x14ac:dyDescent="0.3">
      <c r="A51" s="100">
        <v>380</v>
      </c>
      <c r="B51" s="809" t="s">
        <v>54</v>
      </c>
      <c r="C51" s="809" t="s">
        <v>134</v>
      </c>
      <c r="D51" s="206" t="s">
        <v>736</v>
      </c>
      <c r="E51" s="359" t="e">
        <f>INDEX('2021 Unit Data'!$A$1:$CZ$288,MATCH('Unit Data from Audit Worksheet'!$A51,'2021 Unit Data'!$A$1:$A$288,0),MATCH('Unit Data from Audit Worksheet'!$D$2,'2021 Unit Data'!$A$1:$CZ$1,0))</f>
        <v>#N/A</v>
      </c>
      <c r="F51" s="855">
        <v>0</v>
      </c>
      <c r="G51" s="407">
        <f t="shared" si="1"/>
        <v>0</v>
      </c>
      <c r="H51" s="17"/>
      <c r="I51" s="72"/>
      <c r="J51"/>
    </row>
    <row r="52" spans="1:122" ht="59.4" customHeight="1" x14ac:dyDescent="0.3">
      <c r="A52" s="100">
        <v>391</v>
      </c>
      <c r="B52" s="809" t="s">
        <v>61</v>
      </c>
      <c r="C52" s="809" t="s">
        <v>134</v>
      </c>
      <c r="D52" s="99" t="s">
        <v>132</v>
      </c>
      <c r="E52" s="359" t="e">
        <f>INDEX('2021 Unit Data'!$A$1:$CZ$288,MATCH('Unit Data from Audit Worksheet'!$A52,'2021 Unit Data'!$A$1:$A$288,0),MATCH('Unit Data from Audit Worksheet'!$D$2,'2021 Unit Data'!$A$1:$CZ$1,0))</f>
        <v>#N/A</v>
      </c>
      <c r="F52" s="855">
        <v>0</v>
      </c>
      <c r="G52" s="407">
        <f t="shared" si="1"/>
        <v>0</v>
      </c>
      <c r="H52" s="17"/>
      <c r="I52" s="72"/>
      <c r="J52"/>
    </row>
    <row r="53" spans="1:122" ht="63" customHeight="1" x14ac:dyDescent="0.3">
      <c r="A53" s="100">
        <v>7</v>
      </c>
      <c r="B53" s="809" t="s">
        <v>61</v>
      </c>
      <c r="C53" s="809" t="s">
        <v>134</v>
      </c>
      <c r="D53" s="99" t="s">
        <v>133</v>
      </c>
      <c r="E53" s="359" t="e">
        <f>INDEX('2021 Unit Data'!$A$1:$CZ$288,MATCH('Unit Data from Audit Worksheet'!$A53,'2021 Unit Data'!$A$1:$A$288,0),MATCH('Unit Data from Audit Worksheet'!$D$2,'2021 Unit Data'!$A$1:$CZ$1,0))</f>
        <v>#N/A</v>
      </c>
      <c r="F53" s="855">
        <v>0</v>
      </c>
      <c r="G53" s="407">
        <f t="shared" si="1"/>
        <v>0</v>
      </c>
      <c r="H53" s="17"/>
      <c r="I53" s="72"/>
      <c r="J53"/>
    </row>
    <row r="54" spans="1:122" ht="66.599999999999994" customHeight="1" x14ac:dyDescent="0.3">
      <c r="A54" s="186">
        <v>645</v>
      </c>
      <c r="B54" s="808" t="s">
        <v>344</v>
      </c>
      <c r="C54" s="808" t="s">
        <v>134</v>
      </c>
      <c r="D54" s="706" t="s">
        <v>365</v>
      </c>
      <c r="E54" s="359" t="e">
        <f>INDEX('2021 Unit Data'!$A$1:$CZ$288,MATCH('Unit Data from Audit Worksheet'!$A54,'2021 Unit Data'!$A$1:$A$288,0),MATCH('Unit Data from Audit Worksheet'!$D$2,'2021 Unit Data'!$A$1:$CZ$1,0))</f>
        <v>#N/A</v>
      </c>
      <c r="F54" s="855">
        <v>0</v>
      </c>
      <c r="G54" s="407"/>
      <c r="H54" s="408"/>
      <c r="I54" s="409"/>
      <c r="J54"/>
    </row>
    <row r="55" spans="1:122" ht="69" customHeight="1" x14ac:dyDescent="0.3">
      <c r="A55" s="186">
        <v>646</v>
      </c>
      <c r="B55" s="808" t="s">
        <v>344</v>
      </c>
      <c r="C55" s="808" t="s">
        <v>134</v>
      </c>
      <c r="D55" s="185" t="s">
        <v>345</v>
      </c>
      <c r="E55" s="359" t="e">
        <f>INDEX('2021 Unit Data'!$A$1:$CZ$288,MATCH('Unit Data from Audit Worksheet'!$A55,'2021 Unit Data'!$A$1:$A$288,0),MATCH('Unit Data from Audit Worksheet'!$D$2,'2021 Unit Data'!$A$1:$CZ$1,0))</f>
        <v>#N/A</v>
      </c>
      <c r="F55" s="855">
        <v>0</v>
      </c>
      <c r="G55" s="407"/>
      <c r="H55" s="408"/>
      <c r="I55" s="409"/>
      <c r="J55"/>
    </row>
    <row r="56" spans="1:122" ht="57.75" customHeight="1" x14ac:dyDescent="0.3">
      <c r="A56" s="100">
        <v>9</v>
      </c>
      <c r="B56" s="809" t="s">
        <v>54</v>
      </c>
      <c r="C56" s="809" t="s">
        <v>134</v>
      </c>
      <c r="D56" s="387" t="s">
        <v>737</v>
      </c>
      <c r="E56" s="359" t="e">
        <f>INDEX('2021 Unit Data'!$A$1:$CZ$288,MATCH('Unit Data from Audit Worksheet'!$A56,'2021 Unit Data'!$A$1:$A$288,0),MATCH('Unit Data from Audit Worksheet'!$D$2,'2021 Unit Data'!$A$1:$CZ$1,0))</f>
        <v>#N/A</v>
      </c>
      <c r="F56" s="855">
        <v>0</v>
      </c>
      <c r="G56" s="407">
        <f>IF(F47-F49-F50-F51-F56=0,,"Error: Total assets less total liabilities do not equal total fund balance. Account numbers 379-4-5-380-9= 0  The amount of the formula is in the cell to the right")</f>
        <v>0</v>
      </c>
      <c r="H56" s="410">
        <f>F47-F49-F50-F51-F56</f>
        <v>0</v>
      </c>
      <c r="I56" s="72"/>
      <c r="J56"/>
    </row>
    <row r="57" spans="1:122" s="18" customFormat="1" ht="74.400000000000006" customHeight="1" x14ac:dyDescent="0.3">
      <c r="A57" s="100">
        <v>540</v>
      </c>
      <c r="B57" s="361" t="s">
        <v>53</v>
      </c>
      <c r="C57" s="361" t="s">
        <v>738</v>
      </c>
      <c r="D57" s="99" t="s">
        <v>366</v>
      </c>
      <c r="E57" s="359" t="e">
        <f>INDEX('2021 Unit Data'!$A$1:$CZ$288,MATCH('Unit Data from Audit Worksheet'!$A57,'2021 Unit Data'!$A$1:$A$288,0),MATCH('Unit Data from Audit Worksheet'!$D$2,'2021 Unit Data'!$A$1:$CZ$1,0))</f>
        <v>#N/A</v>
      </c>
      <c r="F57" s="855">
        <v>0</v>
      </c>
      <c r="G57" s="407"/>
      <c r="H57" s="408"/>
      <c r="I57" s="409"/>
      <c r="J57"/>
      <c r="L57"/>
      <c r="N57" s="181"/>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row>
    <row r="58" spans="1:122" s="18" customFormat="1" ht="68.400000000000006" customHeight="1" x14ac:dyDescent="0.3">
      <c r="A58" s="748">
        <v>1052</v>
      </c>
      <c r="B58" s="810" t="s">
        <v>521</v>
      </c>
      <c r="C58" s="810" t="s">
        <v>137</v>
      </c>
      <c r="D58" s="749" t="s">
        <v>2475</v>
      </c>
      <c r="E58" s="750" t="s">
        <v>1410</v>
      </c>
      <c r="F58" s="859">
        <v>0</v>
      </c>
      <c r="G58" s="407"/>
      <c r="H58" s="408"/>
      <c r="I58" s="409"/>
      <c r="J58" s="176"/>
      <c r="L58" s="176"/>
      <c r="N58" s="181"/>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176"/>
      <c r="BJ58" s="176"/>
      <c r="BK58" s="176"/>
      <c r="BL58" s="176"/>
      <c r="BM58" s="176"/>
      <c r="BN58" s="176"/>
      <c r="BO58" s="176"/>
      <c r="BP58" s="176"/>
      <c r="BQ58" s="176"/>
      <c r="BR58" s="176"/>
      <c r="BS58" s="176"/>
      <c r="BT58" s="176"/>
      <c r="BU58" s="176"/>
      <c r="BV58" s="176"/>
      <c r="BW58" s="176"/>
      <c r="BX58" s="176"/>
      <c r="BY58" s="176"/>
      <c r="BZ58" s="176"/>
      <c r="CA58" s="176"/>
      <c r="CB58" s="176"/>
      <c r="CC58" s="176"/>
      <c r="CD58" s="176"/>
      <c r="CE58" s="176"/>
      <c r="CF58" s="176"/>
      <c r="CG58" s="176"/>
      <c r="CH58" s="176"/>
      <c r="CI58" s="176"/>
      <c r="CJ58" s="176"/>
      <c r="CK58" s="176"/>
      <c r="CL58" s="176"/>
      <c r="CM58" s="176"/>
      <c r="CN58" s="176"/>
      <c r="CO58" s="176"/>
      <c r="CP58" s="176"/>
      <c r="CQ58" s="176"/>
      <c r="CR58" s="176"/>
      <c r="CS58" s="176"/>
      <c r="CT58" s="176"/>
      <c r="CU58" s="176"/>
      <c r="CV58" s="176"/>
      <c r="CW58" s="176"/>
      <c r="CX58" s="176"/>
      <c r="CY58" s="176"/>
      <c r="CZ58" s="176"/>
      <c r="DA58" s="176"/>
      <c r="DB58" s="176"/>
      <c r="DC58" s="176"/>
      <c r="DD58" s="176"/>
      <c r="DE58" s="176"/>
      <c r="DF58" s="176"/>
      <c r="DG58" s="176"/>
      <c r="DH58" s="176"/>
      <c r="DI58" s="176"/>
      <c r="DJ58" s="176"/>
      <c r="DK58" s="176"/>
      <c r="DL58" s="176"/>
      <c r="DM58" s="176"/>
      <c r="DN58" s="176"/>
      <c r="DO58" s="176"/>
      <c r="DP58" s="176"/>
      <c r="DQ58" s="176"/>
      <c r="DR58" s="176"/>
    </row>
    <row r="59" spans="1:122" ht="30" customHeight="1" x14ac:dyDescent="0.3">
      <c r="A59" s="100"/>
      <c r="B59" s="494" t="s">
        <v>136</v>
      </c>
      <c r="C59" s="495"/>
      <c r="D59" s="481"/>
      <c r="E59" s="482"/>
      <c r="F59" s="857"/>
      <c r="G59" s="483"/>
      <c r="H59" s="17"/>
      <c r="I59" s="72"/>
      <c r="J59"/>
    </row>
    <row r="60" spans="1:122" ht="82.5" customHeight="1" x14ac:dyDescent="0.3">
      <c r="A60" s="100">
        <v>984</v>
      </c>
      <c r="B60" s="361" t="s">
        <v>521</v>
      </c>
      <c r="C60" s="361" t="s">
        <v>738</v>
      </c>
      <c r="D60" s="387" t="s">
        <v>798</v>
      </c>
      <c r="E60" s="359" t="e">
        <f>INDEX('2021 Unit Data'!$A$1:$CZ$288,MATCH('Unit Data from Audit Worksheet'!$A60,'2021 Unit Data'!$A$1:$A$288,0),MATCH('Unit Data from Audit Worksheet'!$D$2,'2021 Unit Data'!$A$1:$CZ$1,0))</f>
        <v>#N/A</v>
      </c>
      <c r="F60" s="855">
        <v>0</v>
      </c>
      <c r="G60" s="407"/>
      <c r="H60" s="17"/>
      <c r="I60" s="72"/>
      <c r="J60"/>
    </row>
    <row r="61" spans="1:122" ht="69" customHeight="1" x14ac:dyDescent="0.3">
      <c r="A61" s="100">
        <v>985</v>
      </c>
      <c r="B61" s="361" t="s">
        <v>521</v>
      </c>
      <c r="C61" s="361" t="s">
        <v>738</v>
      </c>
      <c r="D61" s="387" t="s">
        <v>799</v>
      </c>
      <c r="E61" s="359" t="e">
        <f>INDEX('2021 Unit Data'!$A$1:$CZ$288,MATCH('Unit Data from Audit Worksheet'!$A61,'2021 Unit Data'!$A$1:$A$288,0),MATCH('Unit Data from Audit Worksheet'!$D$2,'2021 Unit Data'!$A$1:$CZ$1,0))</f>
        <v>#N/A</v>
      </c>
      <c r="F61" s="855">
        <v>0</v>
      </c>
      <c r="G61" s="407"/>
      <c r="H61" s="17"/>
      <c r="I61" s="72"/>
      <c r="J61"/>
    </row>
    <row r="62" spans="1:122" ht="52.5" customHeight="1" x14ac:dyDescent="0.3">
      <c r="A62" s="100">
        <v>369</v>
      </c>
      <c r="B62" s="4" t="s">
        <v>51</v>
      </c>
      <c r="C62" s="4" t="s">
        <v>137</v>
      </c>
      <c r="D62" s="387" t="s">
        <v>739</v>
      </c>
      <c r="E62" s="359" t="e">
        <f>INDEX('2021 Unit Data'!$A$1:$CZ$288,MATCH('Unit Data from Audit Worksheet'!$A62,'2021 Unit Data'!$A$1:$A$288,0),MATCH('Unit Data from Audit Worksheet'!$D$2,'2021 Unit Data'!$A$1:$CZ$1,0))</f>
        <v>#N/A</v>
      </c>
      <c r="F62" s="855">
        <v>0</v>
      </c>
      <c r="G62" s="407"/>
      <c r="H62" s="17"/>
      <c r="I62" s="72"/>
      <c r="J62"/>
    </row>
    <row r="63" spans="1:122" ht="63" customHeight="1" x14ac:dyDescent="0.3">
      <c r="A63" s="100">
        <v>16</v>
      </c>
      <c r="B63" s="4" t="s">
        <v>58</v>
      </c>
      <c r="C63" s="4" t="s">
        <v>137</v>
      </c>
      <c r="D63" s="99" t="s">
        <v>135</v>
      </c>
      <c r="E63" s="359" t="e">
        <f>INDEX('2021 Unit Data'!$A$1:$CZ$288,MATCH('Unit Data from Audit Worksheet'!$A63,'2021 Unit Data'!$A$1:$A$288,0),MATCH('Unit Data from Audit Worksheet'!$D$2,'2021 Unit Data'!$A$1:$CZ$1,0))</f>
        <v>#N/A</v>
      </c>
      <c r="F63" s="855">
        <v>0</v>
      </c>
      <c r="G63" s="407"/>
      <c r="H63" s="17"/>
      <c r="I63" s="72"/>
      <c r="J63"/>
    </row>
    <row r="64" spans="1:122" ht="69" customHeight="1" x14ac:dyDescent="0.3">
      <c r="A64" s="100">
        <v>370</v>
      </c>
      <c r="B64" s="4" t="s">
        <v>51</v>
      </c>
      <c r="C64" s="4" t="s">
        <v>137</v>
      </c>
      <c r="D64" s="387" t="s">
        <v>740</v>
      </c>
      <c r="E64" s="359" t="e">
        <f>INDEX('2021 Unit Data'!$A$1:$CZ$288,MATCH('Unit Data from Audit Worksheet'!$A64,'2021 Unit Data'!$A$1:$A$288,0),MATCH('Unit Data from Audit Worksheet'!$D$2,'2021 Unit Data'!$A$1:$CZ$1,0))</f>
        <v>#N/A</v>
      </c>
      <c r="F64" s="855">
        <v>0</v>
      </c>
      <c r="G64" s="407">
        <f>IF(F64&lt;0,"Error: Enter as positive.",)</f>
        <v>0</v>
      </c>
      <c r="H64" s="17"/>
      <c r="I64" s="72"/>
      <c r="J64"/>
    </row>
    <row r="65" spans="1:122" ht="73.8" customHeight="1" x14ac:dyDescent="0.3">
      <c r="A65" s="100">
        <v>532</v>
      </c>
      <c r="B65" s="4" t="s">
        <v>50</v>
      </c>
      <c r="C65" s="4" t="s">
        <v>137</v>
      </c>
      <c r="D65" s="376" t="s">
        <v>741</v>
      </c>
      <c r="E65" s="359" t="e">
        <f>INDEX('2021 Unit Data'!$A$1:$CZ$288,MATCH('Unit Data from Audit Worksheet'!$A65,'2021 Unit Data'!$A$1:$A$288,0),MATCH('Unit Data from Audit Worksheet'!$D$2,'2021 Unit Data'!$A$1:$CZ$1,0))</f>
        <v>#N/A</v>
      </c>
      <c r="F65" s="855">
        <v>0</v>
      </c>
      <c r="G65" s="407">
        <f>IF(F65&lt;0,"Error: Enter as positive.",)</f>
        <v>0</v>
      </c>
      <c r="H65" s="17"/>
      <c r="I65" s="72"/>
      <c r="J65"/>
    </row>
    <row r="66" spans="1:122" ht="54" customHeight="1" x14ac:dyDescent="0.3">
      <c r="A66" s="100">
        <v>17</v>
      </c>
      <c r="B66" s="4" t="s">
        <v>54</v>
      </c>
      <c r="C66" s="4" t="s">
        <v>137</v>
      </c>
      <c r="D66" s="99" t="s">
        <v>742</v>
      </c>
      <c r="E66" s="359" t="e">
        <f>INDEX('2021 Unit Data'!$A$1:$CZ$288,MATCH('Unit Data from Audit Worksheet'!$A66,'2021 Unit Data'!$A$1:$A$288,0),MATCH('Unit Data from Audit Worksheet'!$D$2,'2021 Unit Data'!$A$1:$CZ$1,0))</f>
        <v>#N/A</v>
      </c>
      <c r="F66" s="855">
        <v>0</v>
      </c>
      <c r="G66" s="407"/>
      <c r="H66" s="17"/>
      <c r="I66" s="72"/>
      <c r="J66"/>
    </row>
    <row r="67" spans="1:122" ht="58.5" customHeight="1" x14ac:dyDescent="0.3">
      <c r="A67" s="100">
        <v>20</v>
      </c>
      <c r="B67" s="4" t="s">
        <v>50</v>
      </c>
      <c r="C67" s="4" t="s">
        <v>137</v>
      </c>
      <c r="D67" s="99" t="s">
        <v>743</v>
      </c>
      <c r="E67" s="359" t="e">
        <f>INDEX('2021 Unit Data'!$A$1:$CZ$288,MATCH('Unit Data from Audit Worksheet'!$A67,'2021 Unit Data'!$A$1:$A$288,0),MATCH('Unit Data from Audit Worksheet'!$D$2,'2021 Unit Data'!$A$1:$CZ$1,0))</f>
        <v>#N/A</v>
      </c>
      <c r="F67" s="855">
        <v>0</v>
      </c>
      <c r="G67" s="407">
        <f>IF(F67&lt;0,"Error: Enter as positive.",)</f>
        <v>0</v>
      </c>
      <c r="H67" s="17"/>
      <c r="I67" s="72"/>
      <c r="J67"/>
    </row>
    <row r="68" spans="1:122" ht="54" customHeight="1" x14ac:dyDescent="0.3">
      <c r="A68" s="100">
        <v>533</v>
      </c>
      <c r="B68" s="4" t="s">
        <v>50</v>
      </c>
      <c r="C68" s="4" t="s">
        <v>137</v>
      </c>
      <c r="D68" s="376" t="s">
        <v>744</v>
      </c>
      <c r="E68" s="359" t="e">
        <f>INDEX('2021 Unit Data'!$A$1:$CZ$288,MATCH('Unit Data from Audit Worksheet'!$A68,'2021 Unit Data'!$A$1:$A$288,0),MATCH('Unit Data from Audit Worksheet'!$D$2,'2021 Unit Data'!$A$1:$CZ$1,0))</f>
        <v>#N/A</v>
      </c>
      <c r="F68" s="855">
        <v>0</v>
      </c>
      <c r="G68" s="414"/>
      <c r="H68" s="17"/>
      <c r="I68" s="72"/>
      <c r="J68"/>
    </row>
    <row r="69" spans="1:122" s="18" customFormat="1" ht="62.25" customHeight="1" x14ac:dyDescent="0.3">
      <c r="A69" s="100">
        <v>508</v>
      </c>
      <c r="B69" s="4" t="s">
        <v>50</v>
      </c>
      <c r="C69" s="4" t="s">
        <v>137</v>
      </c>
      <c r="D69" s="99" t="s">
        <v>278</v>
      </c>
      <c r="E69" s="359" t="e">
        <f>INDEX('2021 Unit Data'!$A$1:$CZ$288,MATCH('Unit Data from Audit Worksheet'!$A69,'2021 Unit Data'!$A$1:$A$288,0),MATCH('Unit Data from Audit Worksheet'!$D$2,'2021 Unit Data'!$A$1:$CZ$1,0))</f>
        <v>#N/A</v>
      </c>
      <c r="F69" s="855">
        <v>0</v>
      </c>
      <c r="G69" s="407"/>
      <c r="H69" s="408"/>
      <c r="I69" s="409"/>
      <c r="J69"/>
      <c r="L69"/>
      <c r="N69" s="181"/>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row>
    <row r="70" spans="1:122" s="18" customFormat="1" ht="81.75" customHeight="1" x14ac:dyDescent="0.3">
      <c r="A70" s="100">
        <v>509</v>
      </c>
      <c r="B70" s="4" t="s">
        <v>50</v>
      </c>
      <c r="C70" s="4" t="s">
        <v>137</v>
      </c>
      <c r="D70" s="99" t="s">
        <v>276</v>
      </c>
      <c r="E70" s="359" t="e">
        <f>INDEX('2021 Unit Data'!$A$1:$CZ$288,MATCH('Unit Data from Audit Worksheet'!$A70,'2021 Unit Data'!$A$1:$A$288,0),MATCH('Unit Data from Audit Worksheet'!$D$2,'2021 Unit Data'!$A$1:$CZ$1,0))</f>
        <v>#N/A</v>
      </c>
      <c r="F70" s="855">
        <v>0</v>
      </c>
      <c r="G70" s="407">
        <f>IF(F70&lt;0,"Error: Enter as positive.",)</f>
        <v>0</v>
      </c>
      <c r="H70" s="408"/>
      <c r="I70" s="409"/>
      <c r="J70"/>
      <c r="L70"/>
      <c r="N70" s="181"/>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row>
    <row r="71" spans="1:122" ht="69" customHeight="1" x14ac:dyDescent="0.3">
      <c r="A71" s="100">
        <v>22</v>
      </c>
      <c r="B71" s="4" t="s">
        <v>54</v>
      </c>
      <c r="C71" s="4" t="s">
        <v>137</v>
      </c>
      <c r="D71" s="99" t="s">
        <v>277</v>
      </c>
      <c r="E71" s="359" t="e">
        <f>INDEX('2021 Unit Data'!$A$1:$CZ$288,MATCH('Unit Data from Audit Worksheet'!$A71,'2021 Unit Data'!$A$1:$A$288,0),MATCH('Unit Data from Audit Worksheet'!$D$2,'2021 Unit Data'!$A$1:$CZ$1,0))</f>
        <v>#N/A</v>
      </c>
      <c r="F71" s="855">
        <v>0</v>
      </c>
      <c r="G71" s="414"/>
      <c r="H71" s="17"/>
      <c r="I71" s="72"/>
      <c r="J71"/>
    </row>
    <row r="72" spans="1:122" ht="78" customHeight="1" x14ac:dyDescent="0.3">
      <c r="A72" s="100">
        <v>23</v>
      </c>
      <c r="B72" s="4" t="s">
        <v>54</v>
      </c>
      <c r="C72" s="4" t="s">
        <v>137</v>
      </c>
      <c r="D72" s="387" t="s">
        <v>745</v>
      </c>
      <c r="E72" s="359" t="e">
        <f>INDEX('2021 Unit Data'!$A$1:$CZ$288,MATCH('Unit Data from Audit Worksheet'!$A72,'2021 Unit Data'!$A$1:$A$288,0),MATCH('Unit Data from Audit Worksheet'!$D$2,'2021 Unit Data'!$A$1:$CZ$1,0))</f>
        <v>#N/A</v>
      </c>
      <c r="F72" s="855">
        <v>0</v>
      </c>
      <c r="G72" s="407">
        <f>IF(H72=0,,"Error: Total revenues less total expenditures do not equal total change in fund balance.  Account numbers 16-532+17-20+533+22+508-509-23=0  The amount of the formula is located in the cell to the right")</f>
        <v>0</v>
      </c>
      <c r="H72" s="410">
        <f>+F63-F65+F66-F67+F68+F71+F69-F70-F72</f>
        <v>0</v>
      </c>
      <c r="I72" s="72"/>
      <c r="J72"/>
    </row>
    <row r="73" spans="1:122" ht="155.4" customHeight="1" x14ac:dyDescent="0.3">
      <c r="A73" s="100">
        <v>590</v>
      </c>
      <c r="B73" s="4" t="s">
        <v>308</v>
      </c>
      <c r="C73" s="4"/>
      <c r="D73" s="387" t="s">
        <v>2482</v>
      </c>
      <c r="E73" s="520"/>
      <c r="F73" s="855"/>
      <c r="G73" s="745"/>
      <c r="H73" s="410"/>
      <c r="I73" s="409"/>
      <c r="J73"/>
      <c r="K73" s="415"/>
    </row>
    <row r="74" spans="1:122" ht="115.5" customHeight="1" x14ac:dyDescent="0.3">
      <c r="A74" s="100">
        <v>507</v>
      </c>
      <c r="B74" s="361" t="s">
        <v>54</v>
      </c>
      <c r="C74" s="361" t="s">
        <v>137</v>
      </c>
      <c r="D74" s="387" t="s">
        <v>746</v>
      </c>
      <c r="E74" s="359" t="e">
        <f>INDEX('2021 Unit Data'!$A$1:$CZ$288,MATCH('Unit Data from Audit Worksheet'!$A74,'2021 Unit Data'!$A$1:$A$288,0),MATCH('Unit Data from Audit Worksheet'!$D$2,'2021 Unit Data'!$A$1:$CZ$1,0))</f>
        <v>#N/A</v>
      </c>
      <c r="F74" s="855">
        <v>0</v>
      </c>
      <c r="G74" s="756" t="e">
        <f>IF(F56-F72-F74=E56,,"Error: Beginning Balance does not agree with our records.  (Acct# 9-23-507)= Prior Years Acct # 9 The amount of the formula is in the cell to the right")</f>
        <v>#N/A</v>
      </c>
      <c r="H74" s="410" t="e">
        <f>+F56-F72-F74-E56</f>
        <v>#N/A</v>
      </c>
      <c r="I74" s="757" t="s">
        <v>2495</v>
      </c>
      <c r="J74"/>
    </row>
    <row r="75" spans="1:122" s="18" customFormat="1" ht="137.4" customHeight="1" x14ac:dyDescent="0.3">
      <c r="A75" s="100">
        <v>147</v>
      </c>
      <c r="B75" s="361" t="s">
        <v>1447</v>
      </c>
      <c r="C75" s="361" t="s">
        <v>1448</v>
      </c>
      <c r="D75" s="387" t="s">
        <v>1449</v>
      </c>
      <c r="E75" s="359" t="e">
        <f>INDEX('2021 Unit Data'!$A$1:$CZ$288,MATCH('Unit Data from Audit Worksheet'!$A75,'2021 Unit Data'!$A$1:$A$288,0),MATCH('Unit Data from Audit Worksheet'!$D$2,'2021 Unit Data'!$A$1:$CZ$1,0))</f>
        <v>#N/A</v>
      </c>
      <c r="F75" s="855">
        <v>0</v>
      </c>
      <c r="G75" s="407"/>
      <c r="H75" s="410"/>
      <c r="I75" s="731"/>
      <c r="J75" s="590"/>
      <c r="L75" s="590"/>
      <c r="N75" s="182"/>
      <c r="Y75" s="590"/>
      <c r="Z75" s="590"/>
      <c r="AA75" s="590"/>
      <c r="AB75" s="590"/>
      <c r="AC75" s="590"/>
      <c r="AD75" s="590"/>
      <c r="AE75" s="590"/>
      <c r="AF75" s="590"/>
      <c r="AG75" s="590"/>
      <c r="AH75" s="590"/>
      <c r="AI75" s="590"/>
      <c r="AJ75" s="590"/>
      <c r="AK75" s="590"/>
      <c r="AL75" s="590"/>
      <c r="AM75" s="590"/>
      <c r="AN75" s="590"/>
      <c r="AO75" s="590"/>
      <c r="AP75" s="590"/>
      <c r="AQ75" s="590"/>
      <c r="AR75" s="590"/>
      <c r="AS75" s="590"/>
      <c r="AT75" s="590"/>
      <c r="AU75" s="590"/>
      <c r="AV75" s="590"/>
      <c r="AW75" s="590"/>
      <c r="AX75" s="590"/>
      <c r="AY75" s="590"/>
      <c r="AZ75" s="590"/>
      <c r="BA75" s="590"/>
      <c r="BB75" s="590"/>
      <c r="BC75" s="590"/>
      <c r="BD75" s="590"/>
      <c r="BE75" s="590"/>
      <c r="BF75" s="590"/>
      <c r="BG75" s="590"/>
      <c r="BH75" s="590"/>
      <c r="BI75" s="590"/>
      <c r="BJ75" s="590"/>
      <c r="BK75" s="590"/>
      <c r="BL75" s="590"/>
      <c r="BM75" s="590"/>
      <c r="BN75" s="590"/>
      <c r="BO75" s="590"/>
      <c r="BP75" s="590"/>
      <c r="BQ75" s="590"/>
      <c r="BR75" s="590"/>
      <c r="BS75" s="590"/>
      <c r="BT75" s="590"/>
      <c r="BU75" s="590"/>
      <c r="BV75" s="590"/>
      <c r="BW75" s="590"/>
      <c r="BX75" s="590"/>
      <c r="BY75" s="590"/>
      <c r="BZ75" s="590"/>
      <c r="CA75" s="590"/>
      <c r="CB75" s="590"/>
      <c r="CC75" s="590"/>
      <c r="CD75" s="590"/>
      <c r="CE75" s="590"/>
      <c r="CF75" s="590"/>
      <c r="CG75" s="590"/>
      <c r="CH75" s="590"/>
      <c r="CI75" s="590"/>
      <c r="CJ75" s="590"/>
      <c r="CK75" s="590"/>
      <c r="CL75" s="590"/>
      <c r="CM75" s="590"/>
      <c r="CN75" s="590"/>
      <c r="CO75" s="590"/>
      <c r="CP75" s="590"/>
      <c r="CQ75" s="590"/>
      <c r="CR75" s="590"/>
      <c r="CS75" s="590"/>
      <c r="CT75" s="590"/>
      <c r="CU75" s="590"/>
      <c r="CV75" s="590"/>
      <c r="CW75" s="590"/>
      <c r="CX75" s="590"/>
      <c r="CY75" s="590"/>
      <c r="CZ75" s="590"/>
      <c r="DA75" s="590"/>
      <c r="DB75" s="590"/>
      <c r="DC75" s="590"/>
      <c r="DD75" s="590"/>
      <c r="DE75" s="590"/>
      <c r="DF75" s="590"/>
      <c r="DG75" s="590"/>
      <c r="DH75" s="590"/>
      <c r="DI75" s="590"/>
      <c r="DJ75" s="590"/>
      <c r="DK75" s="590"/>
      <c r="DL75" s="590"/>
      <c r="DM75" s="590"/>
      <c r="DN75" s="590"/>
      <c r="DO75" s="590"/>
      <c r="DP75" s="590"/>
      <c r="DQ75" s="590"/>
      <c r="DR75" s="590"/>
    </row>
    <row r="76" spans="1:122" s="18" customFormat="1" ht="106.2" customHeight="1" x14ac:dyDescent="0.3">
      <c r="A76" s="100">
        <v>585</v>
      </c>
      <c r="B76" s="361" t="s">
        <v>1447</v>
      </c>
      <c r="C76" s="361" t="s">
        <v>1448</v>
      </c>
      <c r="D76" s="387" t="s">
        <v>1450</v>
      </c>
      <c r="E76" s="359" t="e">
        <f>INDEX('2021 Unit Data'!$A$1:$CZ$288,MATCH('Unit Data from Audit Worksheet'!$A76,'2021 Unit Data'!$A$1:$A$288,0),MATCH('Unit Data from Audit Worksheet'!$D$2,'2021 Unit Data'!$A$1:$CZ$1,0))</f>
        <v>#N/A</v>
      </c>
      <c r="F76" s="855">
        <v>0</v>
      </c>
      <c r="G76" s="407"/>
      <c r="H76" s="410"/>
      <c r="I76" s="731"/>
      <c r="J76" s="590"/>
      <c r="L76" s="590"/>
      <c r="N76" s="182"/>
      <c r="Y76" s="590"/>
      <c r="Z76" s="590"/>
      <c r="AA76" s="590"/>
      <c r="AB76" s="590"/>
      <c r="AC76" s="590"/>
      <c r="AD76" s="590"/>
      <c r="AE76" s="590"/>
      <c r="AF76" s="590"/>
      <c r="AG76" s="590"/>
      <c r="AH76" s="590"/>
      <c r="AI76" s="590"/>
      <c r="AJ76" s="590"/>
      <c r="AK76" s="590"/>
      <c r="AL76" s="590"/>
      <c r="AM76" s="590"/>
      <c r="AN76" s="590"/>
      <c r="AO76" s="590"/>
      <c r="AP76" s="590"/>
      <c r="AQ76" s="590"/>
      <c r="AR76" s="590"/>
      <c r="AS76" s="590"/>
      <c r="AT76" s="590"/>
      <c r="AU76" s="590"/>
      <c r="AV76" s="590"/>
      <c r="AW76" s="590"/>
      <c r="AX76" s="590"/>
      <c r="AY76" s="590"/>
      <c r="AZ76" s="590"/>
      <c r="BA76" s="590"/>
      <c r="BB76" s="590"/>
      <c r="BC76" s="590"/>
      <c r="BD76" s="590"/>
      <c r="BE76" s="590"/>
      <c r="BF76" s="590"/>
      <c r="BG76" s="590"/>
      <c r="BH76" s="590"/>
      <c r="BI76" s="590"/>
      <c r="BJ76" s="590"/>
      <c r="BK76" s="590"/>
      <c r="BL76" s="590"/>
      <c r="BM76" s="590"/>
      <c r="BN76" s="590"/>
      <c r="BO76" s="590"/>
      <c r="BP76" s="590"/>
      <c r="BQ76" s="590"/>
      <c r="BR76" s="590"/>
      <c r="BS76" s="590"/>
      <c r="BT76" s="590"/>
      <c r="BU76" s="590"/>
      <c r="BV76" s="590"/>
      <c r="BW76" s="590"/>
      <c r="BX76" s="590"/>
      <c r="BY76" s="590"/>
      <c r="BZ76" s="590"/>
      <c r="CA76" s="590"/>
      <c r="CB76" s="590"/>
      <c r="CC76" s="590"/>
      <c r="CD76" s="590"/>
      <c r="CE76" s="590"/>
      <c r="CF76" s="590"/>
      <c r="CG76" s="590"/>
      <c r="CH76" s="590"/>
      <c r="CI76" s="590"/>
      <c r="CJ76" s="590"/>
      <c r="CK76" s="590"/>
      <c r="CL76" s="590"/>
      <c r="CM76" s="590"/>
      <c r="CN76" s="590"/>
      <c r="CO76" s="590"/>
      <c r="CP76" s="590"/>
      <c r="CQ76" s="590"/>
      <c r="CR76" s="590"/>
      <c r="CS76" s="590"/>
      <c r="CT76" s="590"/>
      <c r="CU76" s="590"/>
      <c r="CV76" s="590"/>
      <c r="CW76" s="590"/>
      <c r="CX76" s="590"/>
      <c r="CY76" s="590"/>
      <c r="CZ76" s="590"/>
      <c r="DA76" s="590"/>
      <c r="DB76" s="590"/>
      <c r="DC76" s="590"/>
      <c r="DD76" s="590"/>
      <c r="DE76" s="590"/>
      <c r="DF76" s="590"/>
      <c r="DG76" s="590"/>
      <c r="DH76" s="590"/>
      <c r="DI76" s="590"/>
      <c r="DJ76" s="590"/>
      <c r="DK76" s="590"/>
      <c r="DL76" s="590"/>
      <c r="DM76" s="590"/>
      <c r="DN76" s="590"/>
      <c r="DO76" s="590"/>
      <c r="DP76" s="590"/>
      <c r="DQ76" s="590"/>
      <c r="DR76" s="590"/>
    </row>
    <row r="77" spans="1:122" s="18" customFormat="1" ht="104.4" customHeight="1" x14ac:dyDescent="0.3">
      <c r="A77" s="100">
        <v>546</v>
      </c>
      <c r="B77" s="361" t="s">
        <v>1447</v>
      </c>
      <c r="C77" s="361" t="s">
        <v>1448</v>
      </c>
      <c r="D77" s="387" t="s">
        <v>1451</v>
      </c>
      <c r="E77" s="359" t="e">
        <f>INDEX('2021 Unit Data'!$A$1:$CZ$288,MATCH('Unit Data from Audit Worksheet'!$A77,'2021 Unit Data'!$A$1:$A$288,0),MATCH('Unit Data from Audit Worksheet'!$D$2,'2021 Unit Data'!$A$1:$CZ$1,0))</f>
        <v>#N/A</v>
      </c>
      <c r="F77" s="855">
        <v>0</v>
      </c>
      <c r="G77" s="407"/>
      <c r="H77" s="410"/>
      <c r="I77" s="731"/>
      <c r="J77" s="590"/>
      <c r="L77" s="590"/>
      <c r="N77" s="182"/>
      <c r="Y77" s="590"/>
      <c r="Z77" s="590"/>
      <c r="AA77" s="590"/>
      <c r="AB77" s="590"/>
      <c r="AC77" s="590"/>
      <c r="AD77" s="590"/>
      <c r="AE77" s="590"/>
      <c r="AF77" s="590"/>
      <c r="AG77" s="590"/>
      <c r="AH77" s="590"/>
      <c r="AI77" s="590"/>
      <c r="AJ77" s="590"/>
      <c r="AK77" s="590"/>
      <c r="AL77" s="590"/>
      <c r="AM77" s="590"/>
      <c r="AN77" s="590"/>
      <c r="AO77" s="590"/>
      <c r="AP77" s="590"/>
      <c r="AQ77" s="590"/>
      <c r="AR77" s="590"/>
      <c r="AS77" s="590"/>
      <c r="AT77" s="590"/>
      <c r="AU77" s="590"/>
      <c r="AV77" s="590"/>
      <c r="AW77" s="590"/>
      <c r="AX77" s="590"/>
      <c r="AY77" s="590"/>
      <c r="AZ77" s="590"/>
      <c r="BA77" s="590"/>
      <c r="BB77" s="590"/>
      <c r="BC77" s="590"/>
      <c r="BD77" s="590"/>
      <c r="BE77" s="590"/>
      <c r="BF77" s="590"/>
      <c r="BG77" s="590"/>
      <c r="BH77" s="590"/>
      <c r="BI77" s="590"/>
      <c r="BJ77" s="590"/>
      <c r="BK77" s="590"/>
      <c r="BL77" s="590"/>
      <c r="BM77" s="590"/>
      <c r="BN77" s="590"/>
      <c r="BO77" s="590"/>
      <c r="BP77" s="590"/>
      <c r="BQ77" s="590"/>
      <c r="BR77" s="590"/>
      <c r="BS77" s="590"/>
      <c r="BT77" s="590"/>
      <c r="BU77" s="590"/>
      <c r="BV77" s="590"/>
      <c r="BW77" s="590"/>
      <c r="BX77" s="590"/>
      <c r="BY77" s="590"/>
      <c r="BZ77" s="590"/>
      <c r="CA77" s="590"/>
      <c r="CB77" s="590"/>
      <c r="CC77" s="590"/>
      <c r="CD77" s="590"/>
      <c r="CE77" s="590"/>
      <c r="CF77" s="590"/>
      <c r="CG77" s="590"/>
      <c r="CH77" s="590"/>
      <c r="CI77" s="590"/>
      <c r="CJ77" s="590"/>
      <c r="CK77" s="590"/>
      <c r="CL77" s="590"/>
      <c r="CM77" s="590"/>
      <c r="CN77" s="590"/>
      <c r="CO77" s="590"/>
      <c r="CP77" s="590"/>
      <c r="CQ77" s="590"/>
      <c r="CR77" s="590"/>
      <c r="CS77" s="590"/>
      <c r="CT77" s="590"/>
      <c r="CU77" s="590"/>
      <c r="CV77" s="590"/>
      <c r="CW77" s="590"/>
      <c r="CX77" s="590"/>
      <c r="CY77" s="590"/>
      <c r="CZ77" s="590"/>
      <c r="DA77" s="590"/>
      <c r="DB77" s="590"/>
      <c r="DC77" s="590"/>
      <c r="DD77" s="590"/>
      <c r="DE77" s="590"/>
      <c r="DF77" s="590"/>
      <c r="DG77" s="590"/>
      <c r="DH77" s="590"/>
      <c r="DI77" s="590"/>
      <c r="DJ77" s="590"/>
      <c r="DK77" s="590"/>
      <c r="DL77" s="590"/>
      <c r="DM77" s="590"/>
      <c r="DN77" s="590"/>
      <c r="DO77" s="590"/>
      <c r="DP77" s="590"/>
      <c r="DQ77" s="590"/>
      <c r="DR77" s="590"/>
    </row>
    <row r="78" spans="1:122" s="18" customFormat="1" ht="97.8" customHeight="1" x14ac:dyDescent="0.3">
      <c r="A78" s="100">
        <v>589</v>
      </c>
      <c r="B78" s="361" t="s">
        <v>1447</v>
      </c>
      <c r="C78" s="361" t="s">
        <v>1448</v>
      </c>
      <c r="D78" s="387" t="s">
        <v>1452</v>
      </c>
      <c r="E78" s="359" t="e">
        <f>INDEX('2021 Unit Data'!$A$1:$CZ$288,MATCH('Unit Data from Audit Worksheet'!$A78,'2021 Unit Data'!$A$1:$A$288,0),MATCH('Unit Data from Audit Worksheet'!$D$2,'2021 Unit Data'!$A$1:$CZ$1,0))</f>
        <v>#N/A</v>
      </c>
      <c r="F78" s="855">
        <v>0</v>
      </c>
      <c r="G78" s="407"/>
      <c r="H78" s="410"/>
      <c r="I78" s="731"/>
      <c r="J78" s="590"/>
      <c r="L78" s="590"/>
      <c r="N78" s="182"/>
      <c r="Y78" s="590"/>
      <c r="Z78" s="590"/>
      <c r="AA78" s="590"/>
      <c r="AB78" s="590"/>
      <c r="AC78" s="590"/>
      <c r="AD78" s="590"/>
      <c r="AE78" s="590"/>
      <c r="AF78" s="590"/>
      <c r="AG78" s="590"/>
      <c r="AH78" s="590"/>
      <c r="AI78" s="590"/>
      <c r="AJ78" s="590"/>
      <c r="AK78" s="590"/>
      <c r="AL78" s="590"/>
      <c r="AM78" s="590"/>
      <c r="AN78" s="590"/>
      <c r="AO78" s="590"/>
      <c r="AP78" s="590"/>
      <c r="AQ78" s="590"/>
      <c r="AR78" s="590"/>
      <c r="AS78" s="590"/>
      <c r="AT78" s="590"/>
      <c r="AU78" s="590"/>
      <c r="AV78" s="590"/>
      <c r="AW78" s="590"/>
      <c r="AX78" s="590"/>
      <c r="AY78" s="590"/>
      <c r="AZ78" s="590"/>
      <c r="BA78" s="590"/>
      <c r="BB78" s="590"/>
      <c r="BC78" s="590"/>
      <c r="BD78" s="590"/>
      <c r="BE78" s="590"/>
      <c r="BF78" s="590"/>
      <c r="BG78" s="590"/>
      <c r="BH78" s="590"/>
      <c r="BI78" s="590"/>
      <c r="BJ78" s="590"/>
      <c r="BK78" s="590"/>
      <c r="BL78" s="590"/>
      <c r="BM78" s="590"/>
      <c r="BN78" s="590"/>
      <c r="BO78" s="590"/>
      <c r="BP78" s="590"/>
      <c r="BQ78" s="590"/>
      <c r="BR78" s="590"/>
      <c r="BS78" s="590"/>
      <c r="BT78" s="590"/>
      <c r="BU78" s="590"/>
      <c r="BV78" s="590"/>
      <c r="BW78" s="590"/>
      <c r="BX78" s="590"/>
      <c r="BY78" s="590"/>
      <c r="BZ78" s="590"/>
      <c r="CA78" s="590"/>
      <c r="CB78" s="590"/>
      <c r="CC78" s="590"/>
      <c r="CD78" s="590"/>
      <c r="CE78" s="590"/>
      <c r="CF78" s="590"/>
      <c r="CG78" s="590"/>
      <c r="CH78" s="590"/>
      <c r="CI78" s="590"/>
      <c r="CJ78" s="590"/>
      <c r="CK78" s="590"/>
      <c r="CL78" s="590"/>
      <c r="CM78" s="590"/>
      <c r="CN78" s="590"/>
      <c r="CO78" s="590"/>
      <c r="CP78" s="590"/>
      <c r="CQ78" s="590"/>
      <c r="CR78" s="590"/>
      <c r="CS78" s="590"/>
      <c r="CT78" s="590"/>
      <c r="CU78" s="590"/>
      <c r="CV78" s="590"/>
      <c r="CW78" s="590"/>
      <c r="CX78" s="590"/>
      <c r="CY78" s="590"/>
      <c r="CZ78" s="590"/>
      <c r="DA78" s="590"/>
      <c r="DB78" s="590"/>
      <c r="DC78" s="590"/>
      <c r="DD78" s="590"/>
      <c r="DE78" s="590"/>
      <c r="DF78" s="590"/>
      <c r="DG78" s="590"/>
      <c r="DH78" s="590"/>
      <c r="DI78" s="590"/>
      <c r="DJ78" s="590"/>
      <c r="DK78" s="590"/>
      <c r="DL78" s="590"/>
      <c r="DM78" s="590"/>
      <c r="DN78" s="590"/>
      <c r="DO78" s="590"/>
      <c r="DP78" s="590"/>
      <c r="DQ78" s="590"/>
      <c r="DR78" s="590"/>
    </row>
    <row r="79" spans="1:122" ht="82.5" customHeight="1" x14ac:dyDescent="0.3">
      <c r="A79" s="186">
        <v>647</v>
      </c>
      <c r="B79" s="808" t="s">
        <v>344</v>
      </c>
      <c r="C79" s="468" t="s">
        <v>346</v>
      </c>
      <c r="D79" s="185" t="s">
        <v>347</v>
      </c>
      <c r="E79" s="359" t="e">
        <f>INDEX('2021 Unit Data'!$A$1:$CZ$288,MATCH('Unit Data from Audit Worksheet'!$A79,'2021 Unit Data'!$A$1:$A$288,0),MATCH('Unit Data from Audit Worksheet'!$D$2,'2021 Unit Data'!$A$1:$CZ$1,0))</f>
        <v>#N/A</v>
      </c>
      <c r="F79" s="855">
        <v>0</v>
      </c>
      <c r="G79" s="407">
        <f>IF(F79&lt;0,"Error: Enter as positive.",)</f>
        <v>0</v>
      </c>
      <c r="H79" s="416"/>
      <c r="I79" s="72"/>
      <c r="J79"/>
    </row>
    <row r="80" spans="1:122" ht="25.5" customHeight="1" x14ac:dyDescent="0.3">
      <c r="A80" s="100"/>
      <c r="B80" s="494" t="s">
        <v>9</v>
      </c>
      <c r="C80" s="495"/>
      <c r="D80" s="479"/>
      <c r="E80" s="475"/>
      <c r="F80" s="860"/>
      <c r="G80" s="480"/>
      <c r="H80" s="17"/>
      <c r="I80" s="72"/>
      <c r="J80"/>
    </row>
    <row r="81" spans="1:122" ht="81" customHeight="1" x14ac:dyDescent="0.3">
      <c r="A81" s="100">
        <v>148</v>
      </c>
      <c r="B81" s="361" t="s">
        <v>1453</v>
      </c>
      <c r="C81" s="361" t="s">
        <v>1454</v>
      </c>
      <c r="D81" s="358" t="s">
        <v>1455</v>
      </c>
      <c r="E81" s="359" t="e">
        <f>INDEX('2021 Unit Data'!$A$1:$CZ$288,MATCH('Unit Data from Audit Worksheet'!$A81,'2021 Unit Data'!$A$1:$A$288,0),MATCH('Unit Data from Audit Worksheet'!$D$2,'2021 Unit Data'!$A$1:$CZ$1,0))</f>
        <v>#N/A</v>
      </c>
      <c r="F81" s="859">
        <v>0</v>
      </c>
      <c r="G81" s="736"/>
      <c r="H81" s="17"/>
      <c r="I81" s="72"/>
      <c r="J81" s="176"/>
      <c r="L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176"/>
      <c r="BJ81" s="176"/>
      <c r="BK81" s="176"/>
      <c r="BL81" s="176"/>
      <c r="BM81" s="176"/>
      <c r="BN81" s="176"/>
      <c r="BO81" s="176"/>
      <c r="BP81" s="176"/>
      <c r="BQ81" s="176"/>
      <c r="BR81" s="176"/>
      <c r="BS81" s="176"/>
      <c r="BT81" s="176"/>
      <c r="BU81" s="176"/>
      <c r="BV81" s="176"/>
      <c r="BW81" s="176"/>
      <c r="BX81" s="176"/>
      <c r="BY81" s="176"/>
      <c r="BZ81" s="176"/>
      <c r="CA81" s="176"/>
      <c r="CB81" s="176"/>
      <c r="CC81" s="176"/>
      <c r="CD81" s="176"/>
      <c r="CE81" s="176"/>
      <c r="CF81" s="176"/>
      <c r="CG81" s="176"/>
      <c r="CH81" s="176"/>
      <c r="CI81" s="176"/>
      <c r="CJ81" s="176"/>
      <c r="CK81" s="176"/>
      <c r="CL81" s="176"/>
      <c r="CM81" s="176"/>
      <c r="CN81" s="176"/>
      <c r="CO81" s="176"/>
      <c r="CP81" s="176"/>
      <c r="CQ81" s="176"/>
      <c r="CR81" s="176"/>
      <c r="CS81" s="176"/>
      <c r="CT81" s="176"/>
      <c r="CU81" s="176"/>
      <c r="CV81" s="176"/>
      <c r="CW81" s="176"/>
      <c r="CX81" s="176"/>
      <c r="CY81" s="176"/>
      <c r="CZ81" s="176"/>
      <c r="DA81" s="176"/>
      <c r="DB81" s="176"/>
      <c r="DC81" s="176"/>
      <c r="DD81" s="176"/>
      <c r="DE81" s="176"/>
      <c r="DF81" s="176"/>
      <c r="DG81" s="176"/>
      <c r="DH81" s="176"/>
      <c r="DI81" s="176"/>
      <c r="DJ81" s="176"/>
      <c r="DK81" s="176"/>
      <c r="DL81" s="176"/>
      <c r="DM81" s="176"/>
      <c r="DN81" s="176"/>
      <c r="DO81" s="176"/>
      <c r="DP81" s="176"/>
      <c r="DQ81" s="176"/>
      <c r="DR81" s="176"/>
    </row>
    <row r="82" spans="1:122" ht="78" customHeight="1" x14ac:dyDescent="0.3">
      <c r="A82" s="100">
        <v>171</v>
      </c>
      <c r="B82" s="4" t="s">
        <v>280</v>
      </c>
      <c r="C82" s="4" t="s">
        <v>279</v>
      </c>
      <c r="D82" s="21" t="s">
        <v>747</v>
      </c>
      <c r="E82" s="359" t="e">
        <f>INDEX('2021 Unit Data'!$A$1:$CZ$288,MATCH('Unit Data from Audit Worksheet'!$A82,'2021 Unit Data'!$A$1:$A$288,0),MATCH('Unit Data from Audit Worksheet'!$D$2,'2021 Unit Data'!$A$1:$CZ$1,0))</f>
        <v>#N/A</v>
      </c>
      <c r="F82" s="861">
        <v>0</v>
      </c>
      <c r="G82" s="756">
        <f>IF(F82&lt;0,"Error: Enter as positive.",)</f>
        <v>0</v>
      </c>
      <c r="H82" s="17"/>
      <c r="I82" s="72"/>
      <c r="J82"/>
    </row>
    <row r="83" spans="1:122" ht="19.2" customHeight="1" x14ac:dyDescent="0.3">
      <c r="A83" s="100"/>
      <c r="B83" s="495" t="s">
        <v>748</v>
      </c>
      <c r="C83" s="495"/>
      <c r="D83" s="476"/>
      <c r="E83" s="476"/>
      <c r="F83" s="862"/>
      <c r="G83" s="492"/>
      <c r="H83" s="17"/>
      <c r="I83" s="72"/>
      <c r="J83"/>
    </row>
    <row r="84" spans="1:122" ht="19.2" customHeight="1" x14ac:dyDescent="0.3">
      <c r="A84" s="100"/>
      <c r="B84" s="495" t="s">
        <v>20</v>
      </c>
      <c r="C84" s="495"/>
      <c r="D84" s="489"/>
      <c r="E84" s="474"/>
      <c r="F84" s="863"/>
      <c r="G84" s="493"/>
      <c r="H84" s="17"/>
      <c r="I84" s="72"/>
      <c r="J84"/>
    </row>
    <row r="85" spans="1:122" ht="19.2" customHeight="1" x14ac:dyDescent="0.3">
      <c r="A85" s="100"/>
      <c r="B85" s="495" t="s">
        <v>18</v>
      </c>
      <c r="C85" s="495"/>
      <c r="D85" s="489"/>
      <c r="E85" s="474"/>
      <c r="F85" s="863"/>
      <c r="G85" s="493"/>
      <c r="H85" s="417"/>
      <c r="I85" s="72"/>
      <c r="J85"/>
    </row>
    <row r="86" spans="1:122" ht="104.4" customHeight="1" x14ac:dyDescent="0.3">
      <c r="A86" s="100">
        <v>596</v>
      </c>
      <c r="B86" s="361" t="s">
        <v>52</v>
      </c>
      <c r="C86" s="265"/>
      <c r="D86" s="358" t="s">
        <v>2618</v>
      </c>
      <c r="E86" s="359" t="e">
        <f>INDEX('2021 Unit Data'!$A$1:$CZ$288,MATCH('Unit Data from Audit Worksheet'!$A86,'2021 Unit Data'!$A$1:$A$288,0),MATCH('Unit Data from Audit Worksheet'!$D$2,'2021 Unit Data'!$A$1:$CZ$1,0))</f>
        <v>#N/A</v>
      </c>
      <c r="F86" s="859"/>
      <c r="G86"/>
      <c r="H86" s="417"/>
      <c r="I86" s="72"/>
      <c r="J86"/>
    </row>
    <row r="87" spans="1:122" ht="94.8" customHeight="1" x14ac:dyDescent="0.3">
      <c r="A87" s="100">
        <v>80</v>
      </c>
      <c r="B87" s="4" t="s">
        <v>56</v>
      </c>
      <c r="C87" s="4" t="s">
        <v>749</v>
      </c>
      <c r="D87" s="21" t="s">
        <v>750</v>
      </c>
      <c r="E87" s="359" t="e">
        <f>INDEX('2021 Unit Data'!$A$1:$CZ$288,MATCH('Unit Data from Audit Worksheet'!$A87,'2021 Unit Data'!$A$1:$A$288,0),MATCH('Unit Data from Audit Worksheet'!$D$2,'2021 Unit Data'!$A$1:$CZ$1,0))</f>
        <v>#N/A</v>
      </c>
      <c r="F87" s="861">
        <v>0</v>
      </c>
      <c r="G87" s="359" t="e">
        <f>INDEX('PY1 Data(H)'!$A$1:$CZ$307,MATCH('PY1 Data(H)'!$A293,'PY1 Data(H)'!$A$1:$A$307,0),MATCH('Unit Data from Audit Worksheet'!$D$2,'PY1 Data(H)'!$A$1:$CZ$1,0))</f>
        <v>#N/A</v>
      </c>
      <c r="H87" s="418"/>
      <c r="I87" s="72"/>
      <c r="J87"/>
    </row>
    <row r="88" spans="1:122" ht="63.75" customHeight="1" x14ac:dyDescent="0.3">
      <c r="A88" s="100">
        <v>81</v>
      </c>
      <c r="B88" s="4" t="s">
        <v>56</v>
      </c>
      <c r="C88" s="4" t="s">
        <v>749</v>
      </c>
      <c r="D88" s="21" t="s">
        <v>751</v>
      </c>
      <c r="E88" s="359" t="e">
        <f>INDEX('2021 Unit Data'!$A$1:$CZ$288,MATCH('Unit Data from Audit Worksheet'!$A88,'2021 Unit Data'!$A$1:$A$288,0),MATCH('Unit Data from Audit Worksheet'!$D$2,'2021 Unit Data'!$A$1:$CZ$1,0))</f>
        <v>#N/A</v>
      </c>
      <c r="F88" s="859">
        <v>0</v>
      </c>
      <c r="G88" s="414"/>
      <c r="H88" s="17"/>
      <c r="I88" s="72"/>
      <c r="J88"/>
    </row>
    <row r="89" spans="1:122" ht="84" customHeight="1" x14ac:dyDescent="0.3">
      <c r="A89" s="100">
        <v>579</v>
      </c>
      <c r="B89" s="809" t="s">
        <v>299</v>
      </c>
      <c r="C89" s="361" t="s">
        <v>749</v>
      </c>
      <c r="D89" s="467" t="s">
        <v>752</v>
      </c>
      <c r="E89" s="359" t="e">
        <f>INDEX('2021 Unit Data'!$A$1:$CZ$288,MATCH('Unit Data from Audit Worksheet'!$A89,'2021 Unit Data'!$A$1:$A$288,0),MATCH('Unit Data from Audit Worksheet'!$D$2,'2021 Unit Data'!$A$1:$CZ$1,0))</f>
        <v>#N/A</v>
      </c>
      <c r="F89" s="859">
        <v>0</v>
      </c>
      <c r="G89" s="407"/>
      <c r="H89" s="17"/>
      <c r="I89" s="408"/>
      <c r="J89"/>
    </row>
    <row r="90" spans="1:122" ht="48.75" customHeight="1" x14ac:dyDescent="0.3">
      <c r="A90" s="100">
        <v>510</v>
      </c>
      <c r="B90" s="4" t="s">
        <v>32</v>
      </c>
      <c r="C90" s="4" t="s">
        <v>749</v>
      </c>
      <c r="D90" s="25" t="s">
        <v>275</v>
      </c>
      <c r="E90" s="359" t="e">
        <f>INDEX('2021 Unit Data'!$A$1:$CZ$288,MATCH('Unit Data from Audit Worksheet'!$A90,'2021 Unit Data'!$A$1:$A$288,0),MATCH('Unit Data from Audit Worksheet'!$D$2,'2021 Unit Data'!$A$1:$CZ$1,0))</f>
        <v>#N/A</v>
      </c>
      <c r="F90" s="859">
        <v>0</v>
      </c>
      <c r="G90" s="414"/>
      <c r="H90" s="17"/>
      <c r="I90" s="72"/>
      <c r="J90"/>
    </row>
    <row r="91" spans="1:122" ht="68.25" customHeight="1" x14ac:dyDescent="0.3">
      <c r="A91" s="186">
        <v>654</v>
      </c>
      <c r="B91" s="468" t="s">
        <v>32</v>
      </c>
      <c r="C91" s="468" t="s">
        <v>749</v>
      </c>
      <c r="D91" s="209" t="s">
        <v>753</v>
      </c>
      <c r="E91" s="359" t="e">
        <f>INDEX('2021 Unit Data'!$A$1:$CZ$288,MATCH('Unit Data from Audit Worksheet'!$A91,'2021 Unit Data'!$A$1:$A$288,0),MATCH('Unit Data from Audit Worksheet'!$D$2,'2021 Unit Data'!$A$1:$CZ$1,0))</f>
        <v>#N/A</v>
      </c>
      <c r="F91" s="859">
        <v>0</v>
      </c>
      <c r="G91" s="407">
        <f>IF((F87+F88+F90)&gt;F91,"Error: Please review components of current assets above.  Account numbers (80+81+510)&gt;654",)</f>
        <v>0</v>
      </c>
      <c r="H91" s="17"/>
      <c r="I91" s="72"/>
      <c r="J91"/>
    </row>
    <row r="92" spans="1:122" ht="75.75" customHeight="1" x14ac:dyDescent="0.3">
      <c r="A92" s="186">
        <v>655</v>
      </c>
      <c r="B92" s="468" t="s">
        <v>32</v>
      </c>
      <c r="C92" s="468" t="s">
        <v>749</v>
      </c>
      <c r="D92" s="188" t="s">
        <v>416</v>
      </c>
      <c r="E92" s="359" t="e">
        <f>INDEX('2021 Unit Data'!$A$1:$CZ$288,MATCH('Unit Data from Audit Worksheet'!$A92,'2021 Unit Data'!$A$1:$A$288,0),MATCH('Unit Data from Audit Worksheet'!$D$2,'2021 Unit Data'!$A$1:$CZ$1,0))</f>
        <v>#N/A</v>
      </c>
      <c r="F92" s="859">
        <v>0</v>
      </c>
      <c r="G92" s="407"/>
      <c r="H92" s="17"/>
      <c r="I92" s="72"/>
      <c r="J92"/>
    </row>
    <row r="93" spans="1:122" ht="48" customHeight="1" x14ac:dyDescent="0.3">
      <c r="A93" s="100">
        <v>381</v>
      </c>
      <c r="B93" s="4" t="s">
        <v>32</v>
      </c>
      <c r="C93" s="4" t="s">
        <v>749</v>
      </c>
      <c r="D93" s="98" t="s">
        <v>115</v>
      </c>
      <c r="E93" s="359" t="e">
        <f>INDEX('2021 Unit Data'!$A$1:$CZ$288,MATCH('Unit Data from Audit Worksheet'!$A93,'2021 Unit Data'!$A$1:$A$288,0),MATCH('Unit Data from Audit Worksheet'!$D$2,'2021 Unit Data'!$A$1:$CZ$1,0))</f>
        <v>#N/A</v>
      </c>
      <c r="F93" s="859">
        <v>0</v>
      </c>
      <c r="G93" s="407">
        <f>IF(F91&gt;F93,"Error: Please review components of current assets above. Account numbers 654&gt;381",)</f>
        <v>0</v>
      </c>
      <c r="H93" s="17"/>
      <c r="I93" s="72"/>
      <c r="J93"/>
    </row>
    <row r="94" spans="1:122" ht="63" customHeight="1" x14ac:dyDescent="0.3">
      <c r="A94" s="100">
        <v>578</v>
      </c>
      <c r="B94" s="361" t="s">
        <v>53</v>
      </c>
      <c r="C94" s="361" t="s">
        <v>749</v>
      </c>
      <c r="D94" s="467" t="s">
        <v>754</v>
      </c>
      <c r="E94" s="359" t="e">
        <f>INDEX('2021 Unit Data'!$A$1:$CZ$288,MATCH('Unit Data from Audit Worksheet'!$A94,'2021 Unit Data'!$A$1:$A$288,0),MATCH('Unit Data from Audit Worksheet'!$D$2,'2021 Unit Data'!$A$1:$CZ$1,0))</f>
        <v>#N/A</v>
      </c>
      <c r="F94" s="859">
        <v>0</v>
      </c>
      <c r="G94" s="407"/>
      <c r="H94" s="408"/>
      <c r="I94" s="409"/>
      <c r="J94"/>
    </row>
    <row r="95" spans="1:122" ht="120.6" customHeight="1" x14ac:dyDescent="0.3">
      <c r="A95" s="187">
        <v>633</v>
      </c>
      <c r="B95" s="468" t="s">
        <v>415</v>
      </c>
      <c r="C95" s="468" t="s">
        <v>348</v>
      </c>
      <c r="D95" s="209" t="s">
        <v>800</v>
      </c>
      <c r="E95" s="359" t="e">
        <f>INDEX('2021 Unit Data'!$A$1:$CZ$288,MATCH('Unit Data from Audit Worksheet'!$A95,'2021 Unit Data'!$A$1:$A$288,0),MATCH('Unit Data from Audit Worksheet'!$D$2,'2021 Unit Data'!$A$1:$CZ$1,0))</f>
        <v>#N/A</v>
      </c>
      <c r="F95" s="859">
        <v>0</v>
      </c>
      <c r="G95" s="419" t="str">
        <f>IF(F95&gt;=(F96+F97+F98+F99+F100+F101),"","Account 633 is less than the total sum of accounts 634 through 638 + 383")</f>
        <v/>
      </c>
      <c r="H95" s="423">
        <f>F95-(F96+F97+F98+F99+F100+F101)</f>
        <v>0</v>
      </c>
      <c r="I95" s="412" t="str">
        <f>IF(F95&gt;=(F96+F97+F98+F99+F100+F101),"","Account 633 is less than the total sum of accounts 634 through 638 + 383")</f>
        <v/>
      </c>
      <c r="J95"/>
    </row>
    <row r="96" spans="1:122" ht="109.5" customHeight="1" x14ac:dyDescent="0.3">
      <c r="A96" s="186">
        <v>634</v>
      </c>
      <c r="B96" s="808" t="s">
        <v>344</v>
      </c>
      <c r="C96" s="468" t="s">
        <v>348</v>
      </c>
      <c r="D96" s="209" t="s">
        <v>802</v>
      </c>
      <c r="E96" s="359" t="e">
        <f>INDEX('2021 Unit Data'!$A$1:$CZ$288,MATCH('Unit Data from Audit Worksheet'!$A96,'2021 Unit Data'!$A$1:$A$288,0),MATCH('Unit Data from Audit Worksheet'!$D$2,'2021 Unit Data'!$A$1:$CZ$1,0))</f>
        <v>#N/A</v>
      </c>
      <c r="F96" s="859">
        <v>0</v>
      </c>
      <c r="G96" s="420">
        <f>IF(F96&gt;F95,"Please review account numbers 634&gt;633",)</f>
        <v>0</v>
      </c>
      <c r="H96" s="412"/>
      <c r="I96" s="412"/>
      <c r="J96"/>
    </row>
    <row r="97" spans="1:122" ht="130.5" customHeight="1" x14ac:dyDescent="0.3">
      <c r="A97" s="186">
        <v>635</v>
      </c>
      <c r="B97" s="808" t="s">
        <v>344</v>
      </c>
      <c r="C97" s="468" t="s">
        <v>348</v>
      </c>
      <c r="D97" s="209" t="s">
        <v>801</v>
      </c>
      <c r="E97" s="359" t="e">
        <f>INDEX('2021 Unit Data'!$A$1:$CZ$288,MATCH('Unit Data from Audit Worksheet'!$A97,'2021 Unit Data'!$A$1:$A$288,0),MATCH('Unit Data from Audit Worksheet'!$D$2,'2021 Unit Data'!$A$1:$CZ$1,0))</f>
        <v>#N/A</v>
      </c>
      <c r="F97" s="859">
        <v>0</v>
      </c>
      <c r="G97" s="420">
        <f>IF(F97&gt;F95,"Please review account numbers 635&gt;633",)</f>
        <v>0</v>
      </c>
      <c r="H97" s="412"/>
      <c r="I97" s="412"/>
      <c r="J97"/>
    </row>
    <row r="98" spans="1:122" ht="106.5" customHeight="1" x14ac:dyDescent="0.3">
      <c r="A98" s="186">
        <v>636</v>
      </c>
      <c r="B98" s="808" t="s">
        <v>344</v>
      </c>
      <c r="C98" s="468" t="s">
        <v>348</v>
      </c>
      <c r="D98" s="209" t="s">
        <v>806</v>
      </c>
      <c r="E98" s="359" t="e">
        <f>INDEX('2021 Unit Data'!$A$1:$CZ$288,MATCH('Unit Data from Audit Worksheet'!$A98,'2021 Unit Data'!$A$1:$A$288,0),MATCH('Unit Data from Audit Worksheet'!$D$2,'2021 Unit Data'!$A$1:$CZ$1,0))</f>
        <v>#N/A</v>
      </c>
      <c r="F98" s="859">
        <v>0</v>
      </c>
      <c r="G98" s="420">
        <f>IF(F98&gt;F95,"Please review account numbers 636&gt;633",)</f>
        <v>0</v>
      </c>
      <c r="H98" s="412"/>
      <c r="I98" s="412"/>
      <c r="J98"/>
    </row>
    <row r="99" spans="1:122" ht="80.25" customHeight="1" x14ac:dyDescent="0.3">
      <c r="A99" s="186">
        <v>637</v>
      </c>
      <c r="B99" s="808" t="s">
        <v>344</v>
      </c>
      <c r="C99" s="468" t="s">
        <v>348</v>
      </c>
      <c r="D99" s="209" t="s">
        <v>805</v>
      </c>
      <c r="E99" s="359" t="e">
        <f>INDEX('2021 Unit Data'!$A$1:$CZ$288,MATCH('Unit Data from Audit Worksheet'!$A99,'2021 Unit Data'!$A$1:$A$288,0),MATCH('Unit Data from Audit Worksheet'!$D$2,'2021 Unit Data'!$A$1:$CZ$1,0))</f>
        <v>#N/A</v>
      </c>
      <c r="F99" s="859">
        <v>0</v>
      </c>
      <c r="G99" s="420">
        <f>IF(F99&gt;F95,"Please review account numbers 637&gt;633",)</f>
        <v>0</v>
      </c>
      <c r="H99" s="412"/>
      <c r="I99" s="412"/>
      <c r="J99"/>
    </row>
    <row r="100" spans="1:122" ht="110.25" customHeight="1" x14ac:dyDescent="0.3">
      <c r="A100" s="186">
        <v>638</v>
      </c>
      <c r="B100" s="808" t="s">
        <v>344</v>
      </c>
      <c r="C100" s="468" t="s">
        <v>348</v>
      </c>
      <c r="D100" s="209" t="s">
        <v>804</v>
      </c>
      <c r="E100" s="359" t="e">
        <f>INDEX('2021 Unit Data'!$A$1:$CZ$288,MATCH('Unit Data from Audit Worksheet'!$A100,'2021 Unit Data'!$A$1:$A$288,0),MATCH('Unit Data from Audit Worksheet'!$D$2,'2021 Unit Data'!$A$1:$CZ$1,0))</f>
        <v>#N/A</v>
      </c>
      <c r="F100" s="859">
        <v>0</v>
      </c>
      <c r="G100" s="420">
        <f>IF(F100&gt;F95,"Please review account numbers 638&gt;633",)</f>
        <v>0</v>
      </c>
      <c r="H100" s="412"/>
      <c r="I100" s="412"/>
      <c r="J100"/>
    </row>
    <row r="101" spans="1:122" ht="93.75" customHeight="1" x14ac:dyDescent="0.3">
      <c r="A101" s="100">
        <v>383</v>
      </c>
      <c r="B101" s="4" t="s">
        <v>56</v>
      </c>
      <c r="C101" s="4" t="s">
        <v>749</v>
      </c>
      <c r="D101" s="25" t="s">
        <v>803</v>
      </c>
      <c r="E101" s="359" t="e">
        <f>INDEX('2021 Unit Data'!$A$1:$CZ$288,MATCH('Unit Data from Audit Worksheet'!$A101,'2021 Unit Data'!$A$1:$A$288,0),MATCH('Unit Data from Audit Worksheet'!$D$2,'2021 Unit Data'!$A$1:$CZ$1,0))</f>
        <v>#N/A</v>
      </c>
      <c r="F101" s="859">
        <v>0</v>
      </c>
      <c r="G101" s="421">
        <f>IF(F101&gt;F95,"Error: Please review components of current liabilities above. Account number 383&gt;633",)</f>
        <v>0</v>
      </c>
      <c r="H101" s="422"/>
      <c r="I101" s="72"/>
      <c r="J101"/>
    </row>
    <row r="102" spans="1:122" ht="61.5" customHeight="1" x14ac:dyDescent="0.3">
      <c r="A102" s="100">
        <v>349</v>
      </c>
      <c r="B102" s="4" t="s">
        <v>56</v>
      </c>
      <c r="C102" s="4" t="s">
        <v>749</v>
      </c>
      <c r="D102" s="99" t="s">
        <v>138</v>
      </c>
      <c r="E102" s="359" t="e">
        <f>INDEX('2021 Unit Data'!$A$1:$CZ$288,MATCH('Unit Data from Audit Worksheet'!$A102,'2021 Unit Data'!$A$1:$A$288,0),MATCH('Unit Data from Audit Worksheet'!$D$2,'2021 Unit Data'!$A$1:$CZ$1,0))</f>
        <v>#N/A</v>
      </c>
      <c r="F102" s="859">
        <v>0</v>
      </c>
      <c r="G102" s="407" t="str">
        <f>IF(F95&gt;F102,"Error: Please review accts 633&gt;349","")</f>
        <v/>
      </c>
      <c r="H102" s="17"/>
      <c r="I102" s="72"/>
      <c r="J102"/>
    </row>
    <row r="103" spans="1:122" ht="105" customHeight="1" x14ac:dyDescent="0.3">
      <c r="A103" s="100">
        <v>375</v>
      </c>
      <c r="B103" s="4" t="s">
        <v>56</v>
      </c>
      <c r="C103" s="4" t="s">
        <v>749</v>
      </c>
      <c r="D103" s="387" t="s">
        <v>755</v>
      </c>
      <c r="E103" s="359" t="e">
        <f>INDEX('2021 Unit Data'!$A$1:$CZ$288,MATCH('Unit Data from Audit Worksheet'!$A103,'2021 Unit Data'!$A$1:$A$288,0),MATCH('Unit Data from Audit Worksheet'!$D$2,'2021 Unit Data'!$A$1:$CZ$1,0))</f>
        <v>#N/A</v>
      </c>
      <c r="F103" s="859">
        <v>0</v>
      </c>
      <c r="G103" s="414"/>
      <c r="H103" s="17"/>
      <c r="I103" s="72"/>
      <c r="J103"/>
    </row>
    <row r="104" spans="1:122" ht="67.5" customHeight="1" x14ac:dyDescent="0.3">
      <c r="A104" s="100">
        <v>83</v>
      </c>
      <c r="B104" s="4" t="s">
        <v>55</v>
      </c>
      <c r="C104" s="4" t="s">
        <v>749</v>
      </c>
      <c r="D104" s="99" t="s">
        <v>139</v>
      </c>
      <c r="E104" s="359" t="e">
        <f>INDEX('2021 Unit Data'!$A$1:$CZ$288,MATCH('Unit Data from Audit Worksheet'!$A104,'2021 Unit Data'!$A$1:$A$288,0),MATCH('Unit Data from Audit Worksheet'!$D$2,'2021 Unit Data'!$A$1:$CZ$1,0))</f>
        <v>#N/A</v>
      </c>
      <c r="F104" s="859">
        <v>0</v>
      </c>
      <c r="G104" s="407">
        <f>IF(F93-F102-F104=0,,"Error: Total assets less total liabilities do not equal total net assets.  Account numbers 381-349-83=0  The amount of the formula is in the cell to the right")</f>
        <v>0</v>
      </c>
      <c r="H104" s="410">
        <f>F93-F102-F104</f>
        <v>0</v>
      </c>
      <c r="I104" s="72"/>
      <c r="J104"/>
    </row>
    <row r="105" spans="1:122" ht="26.25" customHeight="1" x14ac:dyDescent="0.3">
      <c r="A105" s="100"/>
      <c r="B105" s="486" t="s">
        <v>159</v>
      </c>
      <c r="C105" s="487"/>
      <c r="D105" s="496"/>
      <c r="E105" s="482"/>
      <c r="F105" s="864"/>
      <c r="G105" s="485"/>
      <c r="H105" s="17"/>
      <c r="I105" s="72"/>
      <c r="J105"/>
    </row>
    <row r="106" spans="1:122" s="18" customFormat="1" ht="99.75" customHeight="1" x14ac:dyDescent="0.3">
      <c r="A106" s="100"/>
      <c r="B106" s="906" t="s">
        <v>816</v>
      </c>
      <c r="C106" s="906"/>
      <c r="D106" s="906"/>
      <c r="E106" s="476"/>
      <c r="F106" s="865"/>
      <c r="G106" s="492"/>
      <c r="H106" s="17"/>
      <c r="I106" s="72"/>
      <c r="J106"/>
      <c r="L106"/>
      <c r="N106" s="181"/>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row>
    <row r="107" spans="1:122" ht="87" customHeight="1" x14ac:dyDescent="0.3">
      <c r="A107" s="100">
        <v>88</v>
      </c>
      <c r="B107" s="4" t="s">
        <v>55</v>
      </c>
      <c r="C107" s="4" t="s">
        <v>756</v>
      </c>
      <c r="D107" s="21" t="s">
        <v>757</v>
      </c>
      <c r="E107" s="359" t="e">
        <f>INDEX('2021 Unit Data'!$A$1:$CZ$288,MATCH('Unit Data from Audit Worksheet'!$A107,'2021 Unit Data'!$A$1:$A$288,0),MATCH('Unit Data from Audit Worksheet'!$D$2,'2021 Unit Data'!$A$1:$CZ$1,0))</f>
        <v>#N/A</v>
      </c>
      <c r="F107" s="855">
        <v>0</v>
      </c>
      <c r="G107" s="414"/>
      <c r="H107" s="17"/>
      <c r="I107" s="72"/>
      <c r="J107"/>
    </row>
    <row r="108" spans="1:122" ht="94.5" customHeight="1" x14ac:dyDescent="0.3">
      <c r="A108" s="100">
        <v>84</v>
      </c>
      <c r="B108" s="4" t="s">
        <v>55</v>
      </c>
      <c r="C108" s="4" t="s">
        <v>756</v>
      </c>
      <c r="D108" s="25" t="s">
        <v>140</v>
      </c>
      <c r="E108" s="359" t="e">
        <f>INDEX('2021 Unit Data'!$A$1:$CZ$288,MATCH('Unit Data from Audit Worksheet'!$A108,'2021 Unit Data'!$A$1:$A$288,0),MATCH('Unit Data from Audit Worksheet'!$D$2,'2021 Unit Data'!$A$1:$CZ$1,0))</f>
        <v>#N/A</v>
      </c>
      <c r="F108" s="855">
        <v>0</v>
      </c>
      <c r="G108" s="407">
        <f>IF(F108&gt;=F107,,"Error: Charges for services exceed total operating revenues. Account numbers 84&gt;=88")</f>
        <v>0</v>
      </c>
      <c r="H108" s="17"/>
      <c r="I108" s="72"/>
      <c r="J108"/>
    </row>
    <row r="109" spans="1:122" ht="90" customHeight="1" x14ac:dyDescent="0.3">
      <c r="A109" s="100">
        <v>49</v>
      </c>
      <c r="B109" s="4" t="s">
        <v>52</v>
      </c>
      <c r="C109" s="4" t="s">
        <v>756</v>
      </c>
      <c r="D109" s="25" t="s">
        <v>141</v>
      </c>
      <c r="E109" s="359" t="e">
        <f>INDEX('2021 Unit Data'!$A$1:$CZ$288,MATCH('Unit Data from Audit Worksheet'!$A109,'2021 Unit Data'!$A$1:$A$288,0),MATCH('Unit Data from Audit Worksheet'!$D$2,'2021 Unit Data'!$A$1:$CZ$1,0))</f>
        <v>#N/A</v>
      </c>
      <c r="F109" s="855">
        <v>0</v>
      </c>
      <c r="G109" s="407">
        <f>IF(F109&lt;0,"Error: Enter as positive.",)</f>
        <v>0</v>
      </c>
      <c r="H109" s="17"/>
      <c r="I109" s="72"/>
      <c r="J109"/>
    </row>
    <row r="110" spans="1:122" ht="106.5" customHeight="1" x14ac:dyDescent="0.3">
      <c r="A110" s="100">
        <v>85</v>
      </c>
      <c r="B110" s="4" t="s">
        <v>60</v>
      </c>
      <c r="C110" s="4" t="s">
        <v>756</v>
      </c>
      <c r="D110" s="25" t="s">
        <v>142</v>
      </c>
      <c r="E110" s="359" t="e">
        <f>INDEX('2021 Unit Data'!$A$1:$CZ$288,MATCH('Unit Data from Audit Worksheet'!$A110,'2021 Unit Data'!$A$1:$A$288,0),MATCH('Unit Data from Audit Worksheet'!$D$2,'2021 Unit Data'!$A$1:$CZ$1,0))</f>
        <v>#N/A</v>
      </c>
      <c r="F110" s="855">
        <v>0</v>
      </c>
      <c r="G110" s="407">
        <f>IF(F110&lt;0,"Error: Enter as positive.",)</f>
        <v>0</v>
      </c>
      <c r="H110" s="17"/>
      <c r="I110" s="72"/>
      <c r="J110"/>
    </row>
    <row r="111" spans="1:122" ht="88.5" customHeight="1" x14ac:dyDescent="0.3">
      <c r="A111" s="100">
        <v>89</v>
      </c>
      <c r="B111" s="4" t="s">
        <v>51</v>
      </c>
      <c r="C111" s="4" t="s">
        <v>756</v>
      </c>
      <c r="D111" s="25" t="s">
        <v>143</v>
      </c>
      <c r="E111" s="359" t="e">
        <f>INDEX('2021 Unit Data'!$A$1:$CZ$288,MATCH('Unit Data from Audit Worksheet'!$A111,'2021 Unit Data'!$A$1:$A$288,0),MATCH('Unit Data from Audit Worksheet'!$D$2,'2021 Unit Data'!$A$1:$CZ$1,0))</f>
        <v>#N/A</v>
      </c>
      <c r="F111" s="855">
        <v>0</v>
      </c>
      <c r="G111" s="407">
        <f>IF(F111&lt;0,"Error: Enter as positive.",)</f>
        <v>0</v>
      </c>
      <c r="H111" s="17"/>
      <c r="I111" s="72"/>
      <c r="J111"/>
    </row>
    <row r="112" spans="1:122" ht="100.5" customHeight="1" x14ac:dyDescent="0.3">
      <c r="A112" s="100">
        <v>350</v>
      </c>
      <c r="B112" s="4" t="s">
        <v>51</v>
      </c>
      <c r="C112" s="4" t="s">
        <v>756</v>
      </c>
      <c r="D112" s="21" t="s">
        <v>758</v>
      </c>
      <c r="E112" s="359" t="e">
        <f>INDEX('2021 Unit Data'!$A$1:$CZ$288,MATCH('Unit Data from Audit Worksheet'!$A112,'2021 Unit Data'!$A$1:$A$288,0),MATCH('Unit Data from Audit Worksheet'!$D$2,'2021 Unit Data'!$A$1:$CZ$1,0))</f>
        <v>#N/A</v>
      </c>
      <c r="F112" s="855">
        <v>0</v>
      </c>
      <c r="G112" s="414"/>
      <c r="H112" s="17"/>
      <c r="I112" s="72"/>
      <c r="J112"/>
    </row>
    <row r="113" spans="1:122" ht="66" customHeight="1" x14ac:dyDescent="0.3">
      <c r="A113" s="100">
        <v>351</v>
      </c>
      <c r="B113" s="4" t="s">
        <v>51</v>
      </c>
      <c r="C113" s="4" t="s">
        <v>756</v>
      </c>
      <c r="D113" s="21" t="s">
        <v>759</v>
      </c>
      <c r="E113" s="359" t="e">
        <f>INDEX('2021 Unit Data'!$A$1:$CZ$288,MATCH('Unit Data from Audit Worksheet'!$A113,'2021 Unit Data'!$A$1:$A$288,0),MATCH('Unit Data from Audit Worksheet'!$D$2,'2021 Unit Data'!$A$1:$CZ$1,0))</f>
        <v>#N/A</v>
      </c>
      <c r="F113" s="855">
        <v>0</v>
      </c>
      <c r="G113" s="407">
        <f t="shared" ref="G113:G118" si="2">IF(F113&lt;0,"Error: Enter as positive.",)</f>
        <v>0</v>
      </c>
      <c r="H113" s="17"/>
      <c r="I113" s="72"/>
      <c r="J113"/>
    </row>
    <row r="114" spans="1:122" ht="93.75" customHeight="1" x14ac:dyDescent="0.3">
      <c r="A114" s="100">
        <v>191</v>
      </c>
      <c r="B114" s="4" t="s">
        <v>52</v>
      </c>
      <c r="C114" s="4" t="s">
        <v>756</v>
      </c>
      <c r="D114" s="21" t="s">
        <v>760</v>
      </c>
      <c r="E114" s="359" t="e">
        <f>INDEX('2021 Unit Data'!$A$1:$CZ$288,MATCH('Unit Data from Audit Worksheet'!$A114,'2021 Unit Data'!$A$1:$A$288,0),MATCH('Unit Data from Audit Worksheet'!$D$2,'2021 Unit Data'!$A$1:$CZ$1,0))</f>
        <v>#N/A</v>
      </c>
      <c r="F114" s="855">
        <v>0</v>
      </c>
      <c r="G114" s="407"/>
      <c r="H114" s="17"/>
      <c r="I114" s="72"/>
      <c r="J114"/>
    </row>
    <row r="115" spans="1:122" ht="93.75" customHeight="1" x14ac:dyDescent="0.3">
      <c r="A115" s="697">
        <v>1053</v>
      </c>
      <c r="B115" s="700" t="s">
        <v>521</v>
      </c>
      <c r="C115" s="811" t="s">
        <v>1411</v>
      </c>
      <c r="D115" s="718" t="s">
        <v>2476</v>
      </c>
      <c r="E115" s="699" t="s">
        <v>1410</v>
      </c>
      <c r="F115" s="855">
        <v>0</v>
      </c>
      <c r="G115" s="407"/>
      <c r="H115" s="17"/>
      <c r="I115" s="72"/>
      <c r="J115" s="176"/>
      <c r="L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c r="AY115" s="176"/>
      <c r="AZ115" s="176"/>
      <c r="BA115" s="176"/>
      <c r="BB115" s="176"/>
      <c r="BC115" s="176"/>
      <c r="BD115" s="176"/>
      <c r="BE115" s="176"/>
      <c r="BF115" s="176"/>
      <c r="BG115" s="176"/>
      <c r="BH115" s="176"/>
      <c r="BI115" s="176"/>
      <c r="BJ115" s="176"/>
      <c r="BK115" s="176"/>
      <c r="BL115" s="176"/>
      <c r="BM115" s="176"/>
      <c r="BN115" s="176"/>
      <c r="BO115" s="176"/>
      <c r="BP115" s="176"/>
      <c r="BQ115" s="176"/>
      <c r="BR115" s="176"/>
      <c r="BS115" s="176"/>
      <c r="BT115" s="176"/>
      <c r="BU115" s="176"/>
      <c r="BV115" s="176"/>
      <c r="BW115" s="176"/>
      <c r="BX115" s="176"/>
      <c r="BY115" s="176"/>
      <c r="BZ115" s="176"/>
      <c r="CA115" s="176"/>
      <c r="CB115" s="176"/>
      <c r="CC115" s="176"/>
      <c r="CD115" s="176"/>
      <c r="CE115" s="176"/>
      <c r="CF115" s="176"/>
      <c r="CG115" s="176"/>
      <c r="CH115" s="176"/>
      <c r="CI115" s="176"/>
      <c r="CJ115" s="176"/>
      <c r="CK115" s="176"/>
      <c r="CL115" s="176"/>
      <c r="CM115" s="176"/>
      <c r="CN115" s="176"/>
      <c r="CO115" s="176"/>
      <c r="CP115" s="176"/>
      <c r="CQ115" s="176"/>
      <c r="CR115" s="176"/>
      <c r="CS115" s="176"/>
      <c r="CT115" s="176"/>
      <c r="CU115" s="176"/>
      <c r="CV115" s="176"/>
      <c r="CW115" s="176"/>
      <c r="CX115" s="176"/>
      <c r="CY115" s="176"/>
      <c r="CZ115" s="176"/>
      <c r="DA115" s="176"/>
      <c r="DB115" s="176"/>
      <c r="DC115" s="176"/>
      <c r="DD115" s="176"/>
      <c r="DE115" s="176"/>
      <c r="DF115" s="176"/>
      <c r="DG115" s="176"/>
      <c r="DH115" s="176"/>
      <c r="DI115" s="176"/>
      <c r="DJ115" s="176"/>
      <c r="DK115" s="176"/>
      <c r="DL115" s="176"/>
      <c r="DM115" s="176"/>
      <c r="DN115" s="176"/>
      <c r="DO115" s="176"/>
      <c r="DP115" s="176"/>
      <c r="DQ115" s="176"/>
      <c r="DR115" s="176"/>
    </row>
    <row r="116" spans="1:122" ht="98.25" customHeight="1" x14ac:dyDescent="0.3">
      <c r="A116" s="100">
        <v>352</v>
      </c>
      <c r="B116" s="4" t="s">
        <v>60</v>
      </c>
      <c r="C116" s="4" t="s">
        <v>756</v>
      </c>
      <c r="D116" s="25" t="s">
        <v>693</v>
      </c>
      <c r="E116" s="359" t="e">
        <f>INDEX('2021 Unit Data'!$A$1:$CZ$288,MATCH('Unit Data from Audit Worksheet'!$A116,'2021 Unit Data'!$A$1:$A$288,0),MATCH('Unit Data from Audit Worksheet'!$D$2,'2021 Unit Data'!$A$1:$CZ$1,0))</f>
        <v>#N/A</v>
      </c>
      <c r="F116" s="855">
        <v>0</v>
      </c>
      <c r="G116" s="407">
        <f t="shared" si="2"/>
        <v>0</v>
      </c>
      <c r="H116" s="388"/>
      <c r="I116" s="17"/>
      <c r="J116"/>
    </row>
    <row r="117" spans="1:122" ht="91.5" customHeight="1" x14ac:dyDescent="0.3">
      <c r="A117" s="100">
        <v>986</v>
      </c>
      <c r="B117" s="361" t="s">
        <v>521</v>
      </c>
      <c r="C117" s="361" t="s">
        <v>756</v>
      </c>
      <c r="D117" s="25" t="s">
        <v>530</v>
      </c>
      <c r="E117" s="359" t="e">
        <f>INDEX('2021 Unit Data'!$A$1:$CZ$288,MATCH('Unit Data from Audit Worksheet'!$A117,'2021 Unit Data'!$A$1:$A$288,0),MATCH('Unit Data from Audit Worksheet'!$D$2,'2021 Unit Data'!$A$1:$CZ$1,0))</f>
        <v>#N/A</v>
      </c>
      <c r="F117" s="855">
        <v>0</v>
      </c>
      <c r="G117" s="407">
        <f t="shared" si="2"/>
        <v>0</v>
      </c>
      <c r="H117" s="17"/>
      <c r="I117" s="72"/>
      <c r="J117"/>
    </row>
    <row r="118" spans="1:122" ht="90" customHeight="1" x14ac:dyDescent="0.3">
      <c r="A118" s="100">
        <v>353</v>
      </c>
      <c r="B118" s="4" t="s">
        <v>60</v>
      </c>
      <c r="C118" s="4" t="s">
        <v>756</v>
      </c>
      <c r="D118" s="25" t="s">
        <v>128</v>
      </c>
      <c r="E118" s="359" t="e">
        <f>INDEX('2021 Unit Data'!$A$1:$CZ$288,MATCH('Unit Data from Audit Worksheet'!$A118,'2021 Unit Data'!$A$1:$A$288,0),MATCH('Unit Data from Audit Worksheet'!$D$2,'2021 Unit Data'!$A$1:$CZ$1,0))</f>
        <v>#N/A</v>
      </c>
      <c r="F118" s="855">
        <v>0</v>
      </c>
      <c r="G118" s="407">
        <f t="shared" si="2"/>
        <v>0</v>
      </c>
      <c r="H118" s="17"/>
      <c r="I118" s="72"/>
      <c r="J118"/>
    </row>
    <row r="119" spans="1:122" ht="102.75" customHeight="1" x14ac:dyDescent="0.3">
      <c r="A119" s="100">
        <v>50</v>
      </c>
      <c r="B119" s="4" t="s">
        <v>57</v>
      </c>
      <c r="C119" s="4" t="s">
        <v>756</v>
      </c>
      <c r="D119" s="387" t="s">
        <v>761</v>
      </c>
      <c r="E119" s="359" t="e">
        <f>INDEX('2021 Unit Data'!$A$1:$CZ$288,MATCH('Unit Data from Audit Worksheet'!$A119,'2021 Unit Data'!$A$1:$A$288,0),MATCH('Unit Data from Audit Worksheet'!$D$2,'2021 Unit Data'!$A$1:$CZ$1,0))</f>
        <v>#N/A</v>
      </c>
      <c r="F119" s="855">
        <v>0</v>
      </c>
      <c r="G119" s="407">
        <f>IF(H119=0,,"Error: Total revenues less total expenses do not equal total change in net position. Account number 84-85+350-351+191+352-353-50=0  The amount of the formula is in the cell to the right")</f>
        <v>0</v>
      </c>
      <c r="H119" s="410">
        <f>F108-F110+F112-F113+F114+F116-F118-F119</f>
        <v>0</v>
      </c>
      <c r="I119" s="72"/>
      <c r="J119"/>
    </row>
    <row r="120" spans="1:122" ht="121.5" customHeight="1" x14ac:dyDescent="0.3">
      <c r="A120" s="100">
        <v>377</v>
      </c>
      <c r="B120" s="4" t="s">
        <v>60</v>
      </c>
      <c r="C120" s="4" t="s">
        <v>756</v>
      </c>
      <c r="D120" s="387" t="s">
        <v>762</v>
      </c>
      <c r="E120" s="359" t="e">
        <f>INDEX('2021 Unit Data'!$A$1:$CZ$288,MATCH('Unit Data from Audit Worksheet'!$A120,'2021 Unit Data'!$A$1:$A$288,0),MATCH('Unit Data from Audit Worksheet'!$D$2,'2021 Unit Data'!$A$1:$CZ$1,0))</f>
        <v>#N/A</v>
      </c>
      <c r="F120" s="855">
        <v>0</v>
      </c>
      <c r="G120" s="756" t="e">
        <f>IF(F104-F119-F120=E104,,"Error: Beginning Balance does not agree with our records.  Acct #s (83-50-377)=prior year 83 The amount of the formula is in the cell to the right")</f>
        <v>#N/A</v>
      </c>
      <c r="H120" s="410" t="e">
        <f>+F104-F119-F120-E104</f>
        <v>#N/A</v>
      </c>
      <c r="I120" s="757" t="s">
        <v>2495</v>
      </c>
      <c r="J120"/>
    </row>
    <row r="121" spans="1:122" ht="97.5" customHeight="1" x14ac:dyDescent="0.3">
      <c r="A121" s="100">
        <v>537</v>
      </c>
      <c r="B121" s="361" t="s">
        <v>53</v>
      </c>
      <c r="C121" s="361" t="s">
        <v>756</v>
      </c>
      <c r="D121" s="358" t="s">
        <v>2470</v>
      </c>
      <c r="E121" s="359" t="e">
        <f>INDEX('2021 Unit Data'!$A$1:$CZ$288,MATCH('Unit Data from Audit Worksheet'!$A121,'2021 Unit Data'!$A$1:$A$288,0),MATCH('Unit Data from Audit Worksheet'!$D$2,'2021 Unit Data'!$A$1:$CZ$1,0))</f>
        <v>#N/A</v>
      </c>
      <c r="F121" s="855"/>
      <c r="G121" s="407"/>
      <c r="H121" s="408"/>
      <c r="I121" s="409"/>
      <c r="J121"/>
    </row>
    <row r="122" spans="1:122" ht="96.75" customHeight="1" x14ac:dyDescent="0.3">
      <c r="A122" s="100">
        <v>538</v>
      </c>
      <c r="B122" s="361" t="s">
        <v>53</v>
      </c>
      <c r="C122" s="361" t="s">
        <v>756</v>
      </c>
      <c r="D122" s="358" t="s">
        <v>2628</v>
      </c>
      <c r="E122" s="359" t="e">
        <f>INDEX('2021 Unit Data'!$A$1:$CZ$288,MATCH('Unit Data from Audit Worksheet'!$A122,'2021 Unit Data'!$A$1:$A$288,0),MATCH('Unit Data from Audit Worksheet'!$D$2,'2021 Unit Data'!$A$1:$CZ$1,0))</f>
        <v>#N/A</v>
      </c>
      <c r="F122" s="855"/>
      <c r="G122" s="407"/>
      <c r="H122" s="408"/>
      <c r="I122" s="409"/>
      <c r="J122"/>
    </row>
    <row r="123" spans="1:122" ht="30.75" customHeight="1" x14ac:dyDescent="0.3">
      <c r="A123" s="100"/>
      <c r="B123" s="494" t="s">
        <v>394</v>
      </c>
      <c r="C123" s="494"/>
      <c r="D123" s="497"/>
      <c r="E123" s="482"/>
      <c r="F123" s="866"/>
      <c r="G123" s="483"/>
      <c r="H123" s="17"/>
      <c r="I123" s="72"/>
      <c r="J123"/>
    </row>
    <row r="124" spans="1:122" ht="19.2" customHeight="1" x14ac:dyDescent="0.3">
      <c r="A124" s="100"/>
      <c r="B124" s="498" t="s">
        <v>763</v>
      </c>
      <c r="C124" s="495"/>
      <c r="D124" s="476"/>
      <c r="E124" s="476"/>
      <c r="F124" s="867"/>
      <c r="G124" s="492"/>
      <c r="H124" s="17"/>
      <c r="I124" s="72"/>
      <c r="J124"/>
    </row>
    <row r="125" spans="1:122" ht="19.2" customHeight="1" x14ac:dyDescent="0.3">
      <c r="A125" s="100"/>
      <c r="B125" s="495" t="s">
        <v>764</v>
      </c>
      <c r="C125" s="495"/>
      <c r="D125" s="489"/>
      <c r="E125" s="474"/>
      <c r="F125" s="868"/>
      <c r="G125" s="493"/>
      <c r="H125" s="17"/>
      <c r="I125" s="72"/>
      <c r="J125"/>
    </row>
    <row r="126" spans="1:122" ht="19.2" customHeight="1" x14ac:dyDescent="0.3">
      <c r="A126" s="100"/>
      <c r="B126" s="495" t="s">
        <v>19</v>
      </c>
      <c r="C126" s="495"/>
      <c r="D126" s="489"/>
      <c r="E126" s="474"/>
      <c r="F126" s="868"/>
      <c r="G126" s="493"/>
      <c r="H126" s="17"/>
      <c r="I126" s="72"/>
      <c r="J126"/>
    </row>
    <row r="127" spans="1:122" ht="65.400000000000006" customHeight="1" x14ac:dyDescent="0.3">
      <c r="A127" s="100">
        <v>51</v>
      </c>
      <c r="B127" s="4" t="s">
        <v>271</v>
      </c>
      <c r="C127" s="812" t="s">
        <v>765</v>
      </c>
      <c r="D127" s="21" t="s">
        <v>766</v>
      </c>
      <c r="E127" s="359" t="e">
        <f>INDEX('2021 Unit Data'!$A$1:$CZ$288,MATCH('Unit Data from Audit Worksheet'!$A127,'2021 Unit Data'!$A$1:$A$288,0),MATCH('Unit Data from Audit Worksheet'!$D$2,'2021 Unit Data'!$A$1:$CZ$1,0))</f>
        <v>#N/A</v>
      </c>
      <c r="F127" s="855">
        <v>0</v>
      </c>
      <c r="G127" s="414"/>
      <c r="H127" s="17"/>
      <c r="I127" s="72"/>
      <c r="J127"/>
    </row>
    <row r="128" spans="1:122" ht="65.400000000000006" customHeight="1" x14ac:dyDescent="0.3">
      <c r="A128" s="100">
        <v>332</v>
      </c>
      <c r="B128" s="4" t="s">
        <v>32</v>
      </c>
      <c r="C128" s="812" t="s">
        <v>765</v>
      </c>
      <c r="D128" s="21" t="s">
        <v>767</v>
      </c>
      <c r="E128" s="359" t="e">
        <f>INDEX('2021 Unit Data'!$A$1:$CZ$288,MATCH('Unit Data from Audit Worksheet'!$A128,'2021 Unit Data'!$A$1:$A$288,0),MATCH('Unit Data from Audit Worksheet'!$D$2,'2021 Unit Data'!$A$1:$CZ$1,0))</f>
        <v>#N/A</v>
      </c>
      <c r="F128" s="855">
        <v>0</v>
      </c>
      <c r="G128" s="407">
        <f>IF(F128&lt;0,"Error: Enter as positive.",)</f>
        <v>0</v>
      </c>
      <c r="H128" s="17"/>
      <c r="I128" s="72"/>
      <c r="J128"/>
    </row>
    <row r="129" spans="1:122" ht="65.400000000000006" customHeight="1" x14ac:dyDescent="0.3">
      <c r="A129" s="100">
        <v>331</v>
      </c>
      <c r="B129" s="4" t="s">
        <v>271</v>
      </c>
      <c r="C129" s="812" t="s">
        <v>765</v>
      </c>
      <c r="D129" s="21" t="s">
        <v>768</v>
      </c>
      <c r="E129" s="359" t="e">
        <f>INDEX('2021 Unit Data'!$A$1:$CZ$288,MATCH('Unit Data from Audit Worksheet'!$A129,'2021 Unit Data'!$A$1:$A$288,0),MATCH('Unit Data from Audit Worksheet'!$D$2,'2021 Unit Data'!$A$1:$CZ$1,0))</f>
        <v>#N/A</v>
      </c>
      <c r="F129" s="855">
        <v>0</v>
      </c>
      <c r="G129" s="407">
        <f>IF(F129&lt;0,"Error: Enter as positive.",)</f>
        <v>0</v>
      </c>
      <c r="H129" s="17"/>
      <c r="I129" s="72"/>
      <c r="J129"/>
    </row>
    <row r="130" spans="1:122" ht="31.2" customHeight="1" x14ac:dyDescent="0.3">
      <c r="A130" s="100"/>
      <c r="B130" s="494" t="s">
        <v>1413</v>
      </c>
      <c r="C130" s="494"/>
      <c r="D130" s="494"/>
      <c r="E130" s="494"/>
      <c r="F130" s="869"/>
      <c r="G130" s="494"/>
      <c r="H130" s="17"/>
      <c r="I130" s="72"/>
      <c r="J130" s="176"/>
      <c r="L130" s="176"/>
      <c r="Y130" s="176"/>
      <c r="Z130" s="176"/>
      <c r="AA130" s="176"/>
      <c r="AB130" s="176"/>
      <c r="AC130" s="176"/>
      <c r="AD130" s="176"/>
      <c r="AE130" s="176"/>
      <c r="AF130" s="176"/>
      <c r="AG130" s="176"/>
      <c r="AH130" s="176"/>
      <c r="AI130" s="176"/>
      <c r="AJ130" s="176"/>
      <c r="AK130" s="176"/>
      <c r="AL130" s="176"/>
      <c r="AM130" s="176"/>
      <c r="AN130" s="176"/>
      <c r="AO130" s="176"/>
      <c r="AP130" s="176"/>
      <c r="AQ130" s="176"/>
      <c r="AR130" s="176"/>
      <c r="AS130" s="176"/>
      <c r="AT130" s="176"/>
      <c r="AU130" s="176"/>
      <c r="AV130" s="176"/>
      <c r="AW130" s="176"/>
      <c r="AX130" s="176"/>
      <c r="AY130" s="176"/>
      <c r="AZ130" s="176"/>
      <c r="BA130" s="176"/>
      <c r="BB130" s="176"/>
      <c r="BC130" s="176"/>
      <c r="BD130" s="176"/>
      <c r="BE130" s="176"/>
      <c r="BF130" s="176"/>
      <c r="BG130" s="176"/>
      <c r="BH130" s="176"/>
      <c r="BI130" s="176"/>
      <c r="BJ130" s="176"/>
      <c r="BK130" s="176"/>
      <c r="BL130" s="176"/>
      <c r="BM130" s="176"/>
      <c r="BN130" s="176"/>
      <c r="BO130" s="176"/>
      <c r="BP130" s="176"/>
      <c r="BQ130" s="176"/>
      <c r="BR130" s="176"/>
      <c r="BS130" s="176"/>
      <c r="BT130" s="176"/>
      <c r="BU130" s="176"/>
      <c r="BV130" s="176"/>
      <c r="BW130" s="176"/>
      <c r="BX130" s="176"/>
      <c r="BY130" s="176"/>
      <c r="BZ130" s="176"/>
      <c r="CA130" s="176"/>
      <c r="CB130" s="176"/>
      <c r="CC130" s="176"/>
      <c r="CD130" s="176"/>
      <c r="CE130" s="176"/>
      <c r="CF130" s="176"/>
      <c r="CG130" s="176"/>
      <c r="CH130" s="176"/>
      <c r="CI130" s="176"/>
      <c r="CJ130" s="176"/>
      <c r="CK130" s="176"/>
      <c r="CL130" s="176"/>
      <c r="CM130" s="176"/>
      <c r="CN130" s="176"/>
      <c r="CO130" s="176"/>
      <c r="CP130" s="176"/>
      <c r="CQ130" s="176"/>
      <c r="CR130" s="176"/>
      <c r="CS130" s="176"/>
      <c r="CT130" s="176"/>
      <c r="CU130" s="176"/>
      <c r="CV130" s="176"/>
      <c r="CW130" s="176"/>
      <c r="CX130" s="176"/>
      <c r="CY130" s="176"/>
      <c r="CZ130" s="176"/>
      <c r="DA130" s="176"/>
      <c r="DB130" s="176"/>
      <c r="DC130" s="176"/>
      <c r="DD130" s="176"/>
      <c r="DE130" s="176"/>
      <c r="DF130" s="176"/>
      <c r="DG130" s="176"/>
      <c r="DH130" s="176"/>
      <c r="DI130" s="176"/>
      <c r="DJ130" s="176"/>
      <c r="DK130" s="176"/>
      <c r="DL130" s="176"/>
      <c r="DM130" s="176"/>
      <c r="DN130" s="176"/>
      <c r="DO130" s="176"/>
      <c r="DP130" s="176"/>
      <c r="DQ130" s="176"/>
      <c r="DR130" s="176"/>
    </row>
    <row r="131" spans="1:122" ht="71.25" customHeight="1" x14ac:dyDescent="0.3">
      <c r="A131" s="700">
        <v>1060</v>
      </c>
      <c r="B131" s="813" t="s">
        <v>1424</v>
      </c>
      <c r="C131" s="814"/>
      <c r="D131" s="698" t="s">
        <v>1441</v>
      </c>
      <c r="E131" s="699" t="s">
        <v>1410</v>
      </c>
      <c r="F131" s="859">
        <v>0</v>
      </c>
      <c r="G131" s="407"/>
      <c r="H131" s="17"/>
      <c r="I131" s="72"/>
      <c r="J131" s="176"/>
      <c r="L131" s="176"/>
      <c r="Y131" s="176"/>
      <c r="Z131" s="176"/>
      <c r="AA131" s="176"/>
      <c r="AB131" s="176"/>
      <c r="AC131" s="176"/>
      <c r="AD131" s="176"/>
      <c r="AE131" s="176"/>
      <c r="AF131" s="176"/>
      <c r="AG131" s="176"/>
      <c r="AH131" s="176"/>
      <c r="AI131" s="176"/>
      <c r="AJ131" s="176"/>
      <c r="AK131" s="176"/>
      <c r="AL131" s="176"/>
      <c r="AM131" s="176"/>
      <c r="AN131" s="176"/>
      <c r="AO131" s="176"/>
      <c r="AP131" s="176"/>
      <c r="AQ131" s="176"/>
      <c r="AR131" s="176"/>
      <c r="AS131" s="176"/>
      <c r="AT131" s="176"/>
      <c r="AU131" s="176"/>
      <c r="AV131" s="176"/>
      <c r="AW131" s="176"/>
      <c r="AX131" s="176"/>
      <c r="AY131" s="176"/>
      <c r="AZ131" s="176"/>
      <c r="BA131" s="176"/>
      <c r="BB131" s="176"/>
      <c r="BC131" s="176"/>
      <c r="BD131" s="176"/>
      <c r="BE131" s="176"/>
      <c r="BF131" s="176"/>
      <c r="BG131" s="176"/>
      <c r="BH131" s="176"/>
      <c r="BI131" s="176"/>
      <c r="BJ131" s="176"/>
      <c r="BK131" s="176"/>
      <c r="BL131" s="176"/>
      <c r="BM131" s="176"/>
      <c r="BN131" s="176"/>
      <c r="BO131" s="176"/>
      <c r="BP131" s="176"/>
      <c r="BQ131" s="176"/>
      <c r="BR131" s="176"/>
      <c r="BS131" s="176"/>
      <c r="BT131" s="176"/>
      <c r="BU131" s="176"/>
      <c r="BV131" s="176"/>
      <c r="BW131" s="176"/>
      <c r="BX131" s="176"/>
      <c r="BY131" s="176"/>
      <c r="BZ131" s="176"/>
      <c r="CA131" s="176"/>
      <c r="CB131" s="176"/>
      <c r="CC131" s="176"/>
      <c r="CD131" s="176"/>
      <c r="CE131" s="176"/>
      <c r="CF131" s="176"/>
      <c r="CG131" s="176"/>
      <c r="CH131" s="176"/>
      <c r="CI131" s="176"/>
      <c r="CJ131" s="176"/>
      <c r="CK131" s="176"/>
      <c r="CL131" s="176"/>
      <c r="CM131" s="176"/>
      <c r="CN131" s="176"/>
      <c r="CO131" s="176"/>
      <c r="CP131" s="176"/>
      <c r="CQ131" s="176"/>
      <c r="CR131" s="176"/>
      <c r="CS131" s="176"/>
      <c r="CT131" s="176"/>
      <c r="CU131" s="176"/>
      <c r="CV131" s="176"/>
      <c r="CW131" s="176"/>
      <c r="CX131" s="176"/>
      <c r="CY131" s="176"/>
      <c r="CZ131" s="176"/>
      <c r="DA131" s="176"/>
      <c r="DB131" s="176"/>
      <c r="DC131" s="176"/>
      <c r="DD131" s="176"/>
      <c r="DE131" s="176"/>
      <c r="DF131" s="176"/>
      <c r="DG131" s="176"/>
      <c r="DH131" s="176"/>
      <c r="DI131" s="176"/>
      <c r="DJ131" s="176"/>
      <c r="DK131" s="176"/>
      <c r="DL131" s="176"/>
      <c r="DM131" s="176"/>
      <c r="DN131" s="176"/>
      <c r="DO131" s="176"/>
      <c r="DP131" s="176"/>
      <c r="DQ131" s="176"/>
      <c r="DR131" s="176"/>
    </row>
    <row r="132" spans="1:122" ht="71.25" customHeight="1" x14ac:dyDescent="0.3">
      <c r="A132" s="700">
        <v>1061</v>
      </c>
      <c r="B132" s="813" t="s">
        <v>1424</v>
      </c>
      <c r="C132" s="814"/>
      <c r="D132" s="698" t="s">
        <v>1442</v>
      </c>
      <c r="E132" s="699" t="s">
        <v>1410</v>
      </c>
      <c r="F132" s="859">
        <v>0</v>
      </c>
      <c r="G132" s="407"/>
      <c r="H132" s="17"/>
      <c r="I132" s="72"/>
      <c r="J132" s="176"/>
      <c r="L132" s="176"/>
      <c r="Y132" s="176"/>
      <c r="Z132" s="176"/>
      <c r="AA132" s="176"/>
      <c r="AB132" s="176"/>
      <c r="AC132" s="176"/>
      <c r="AD132" s="176"/>
      <c r="AE132" s="176"/>
      <c r="AF132" s="176"/>
      <c r="AG132" s="176"/>
      <c r="AH132" s="176"/>
      <c r="AI132" s="176"/>
      <c r="AJ132" s="176"/>
      <c r="AK132" s="176"/>
      <c r="AL132" s="176"/>
      <c r="AM132" s="176"/>
      <c r="AN132" s="176"/>
      <c r="AO132" s="176"/>
      <c r="AP132" s="176"/>
      <c r="AQ132" s="176"/>
      <c r="AR132" s="176"/>
      <c r="AS132" s="176"/>
      <c r="AT132" s="176"/>
      <c r="AU132" s="176"/>
      <c r="AV132" s="176"/>
      <c r="AW132" s="176"/>
      <c r="AX132" s="176"/>
      <c r="AY132" s="176"/>
      <c r="AZ132" s="176"/>
      <c r="BA132" s="176"/>
      <c r="BB132" s="176"/>
      <c r="BC132" s="176"/>
      <c r="BD132" s="176"/>
      <c r="BE132" s="176"/>
      <c r="BF132" s="176"/>
      <c r="BG132" s="176"/>
      <c r="BH132" s="176"/>
      <c r="BI132" s="176"/>
      <c r="BJ132" s="176"/>
      <c r="BK132" s="176"/>
      <c r="BL132" s="176"/>
      <c r="BM132" s="176"/>
      <c r="BN132" s="176"/>
      <c r="BO132" s="176"/>
      <c r="BP132" s="176"/>
      <c r="BQ132" s="176"/>
      <c r="BR132" s="176"/>
      <c r="BS132" s="176"/>
      <c r="BT132" s="176"/>
      <c r="BU132" s="176"/>
      <c r="BV132" s="176"/>
      <c r="BW132" s="176"/>
      <c r="BX132" s="176"/>
      <c r="BY132" s="176"/>
      <c r="BZ132" s="176"/>
      <c r="CA132" s="176"/>
      <c r="CB132" s="176"/>
      <c r="CC132" s="176"/>
      <c r="CD132" s="176"/>
      <c r="CE132" s="176"/>
      <c r="CF132" s="176"/>
      <c r="CG132" s="176"/>
      <c r="CH132" s="176"/>
      <c r="CI132" s="176"/>
      <c r="CJ132" s="176"/>
      <c r="CK132" s="176"/>
      <c r="CL132" s="176"/>
      <c r="CM132" s="176"/>
      <c r="CN132" s="176"/>
      <c r="CO132" s="176"/>
      <c r="CP132" s="176"/>
      <c r="CQ132" s="176"/>
      <c r="CR132" s="176"/>
      <c r="CS132" s="176"/>
      <c r="CT132" s="176"/>
      <c r="CU132" s="176"/>
      <c r="CV132" s="176"/>
      <c r="CW132" s="176"/>
      <c r="CX132" s="176"/>
      <c r="CY132" s="176"/>
      <c r="CZ132" s="176"/>
      <c r="DA132" s="176"/>
      <c r="DB132" s="176"/>
      <c r="DC132" s="176"/>
      <c r="DD132" s="176"/>
      <c r="DE132" s="176"/>
      <c r="DF132" s="176"/>
      <c r="DG132" s="176"/>
      <c r="DH132" s="176"/>
      <c r="DI132" s="176"/>
      <c r="DJ132" s="176"/>
      <c r="DK132" s="176"/>
      <c r="DL132" s="176"/>
      <c r="DM132" s="176"/>
      <c r="DN132" s="176"/>
      <c r="DO132" s="176"/>
      <c r="DP132" s="176"/>
      <c r="DQ132" s="176"/>
      <c r="DR132" s="176"/>
    </row>
    <row r="133" spans="1:122" ht="79.8" customHeight="1" x14ac:dyDescent="0.3">
      <c r="A133" s="700">
        <v>1062</v>
      </c>
      <c r="B133" s="813" t="s">
        <v>1424</v>
      </c>
      <c r="C133" s="814"/>
      <c r="D133" s="698" t="s">
        <v>2613</v>
      </c>
      <c r="E133" s="699" t="s">
        <v>1410</v>
      </c>
      <c r="F133" s="870"/>
      <c r="G133" s="407"/>
      <c r="H133" s="17"/>
      <c r="I133" s="72"/>
      <c r="J133" s="176"/>
      <c r="L133" s="176"/>
      <c r="Y133" s="176"/>
      <c r="Z133" s="176"/>
      <c r="AA133" s="176"/>
      <c r="AB133" s="176"/>
      <c r="AC133" s="176"/>
      <c r="AD133" s="176"/>
      <c r="AE133" s="176"/>
      <c r="AF133" s="176"/>
      <c r="AG133" s="176"/>
      <c r="AH133" s="176"/>
      <c r="AI133" s="176"/>
      <c r="AJ133" s="176"/>
      <c r="AK133" s="176"/>
      <c r="AL133" s="176"/>
      <c r="AM133" s="176"/>
      <c r="AN133" s="176"/>
      <c r="AO133" s="176"/>
      <c r="AP133" s="176"/>
      <c r="AQ133" s="176"/>
      <c r="AR133" s="176"/>
      <c r="AS133" s="176"/>
      <c r="AT133" s="176"/>
      <c r="AU133" s="176"/>
      <c r="AV133" s="176"/>
      <c r="AW133" s="176"/>
      <c r="AX133" s="176"/>
      <c r="AY133" s="176"/>
      <c r="AZ133" s="176"/>
      <c r="BA133" s="176"/>
      <c r="BB133" s="176"/>
      <c r="BC133" s="176"/>
      <c r="BD133" s="176"/>
      <c r="BE133" s="176"/>
      <c r="BF133" s="176"/>
      <c r="BG133" s="176"/>
      <c r="BH133" s="176"/>
      <c r="BI133" s="176"/>
      <c r="BJ133" s="176"/>
      <c r="BK133" s="176"/>
      <c r="BL133" s="176"/>
      <c r="BM133" s="176"/>
      <c r="BN133" s="176"/>
      <c r="BO133" s="176"/>
      <c r="BP133" s="176"/>
      <c r="BQ133" s="176"/>
      <c r="BR133" s="176"/>
      <c r="BS133" s="176"/>
      <c r="BT133" s="176"/>
      <c r="BU133" s="176"/>
      <c r="BV133" s="176"/>
      <c r="BW133" s="176"/>
      <c r="BX133" s="176"/>
      <c r="BY133" s="176"/>
      <c r="BZ133" s="176"/>
      <c r="CA133" s="176"/>
      <c r="CB133" s="176"/>
      <c r="CC133" s="176"/>
      <c r="CD133" s="176"/>
      <c r="CE133" s="176"/>
      <c r="CF133" s="176"/>
      <c r="CG133" s="176"/>
      <c r="CH133" s="176"/>
      <c r="CI133" s="176"/>
      <c r="CJ133" s="176"/>
      <c r="CK133" s="176"/>
      <c r="CL133" s="176"/>
      <c r="CM133" s="176"/>
      <c r="CN133" s="176"/>
      <c r="CO133" s="176"/>
      <c r="CP133" s="176"/>
      <c r="CQ133" s="176"/>
      <c r="CR133" s="176"/>
      <c r="CS133" s="176"/>
      <c r="CT133" s="176"/>
      <c r="CU133" s="176"/>
      <c r="CV133" s="176"/>
      <c r="CW133" s="176"/>
      <c r="CX133" s="176"/>
      <c r="CY133" s="176"/>
      <c r="CZ133" s="176"/>
      <c r="DA133" s="176"/>
      <c r="DB133" s="176"/>
      <c r="DC133" s="176"/>
      <c r="DD133" s="176"/>
      <c r="DE133" s="176"/>
      <c r="DF133" s="176"/>
      <c r="DG133" s="176"/>
      <c r="DH133" s="176"/>
      <c r="DI133" s="176"/>
      <c r="DJ133" s="176"/>
      <c r="DK133" s="176"/>
      <c r="DL133" s="176"/>
      <c r="DM133" s="176"/>
      <c r="DN133" s="176"/>
      <c r="DO133" s="176"/>
      <c r="DP133" s="176"/>
      <c r="DQ133" s="176"/>
      <c r="DR133" s="176"/>
    </row>
    <row r="134" spans="1:122" ht="89.4" customHeight="1" x14ac:dyDescent="0.3">
      <c r="A134" s="700">
        <v>1063</v>
      </c>
      <c r="B134" s="813" t="s">
        <v>1424</v>
      </c>
      <c r="C134" s="814"/>
      <c r="D134" s="698" t="s">
        <v>2614</v>
      </c>
      <c r="E134" s="699" t="s">
        <v>1410</v>
      </c>
      <c r="F134" s="870"/>
      <c r="G134" s="407"/>
      <c r="H134" s="17"/>
      <c r="I134" s="72"/>
      <c r="J134" s="176"/>
      <c r="L134" s="176"/>
      <c r="Y134" s="176"/>
      <c r="Z134" s="176"/>
      <c r="AA134" s="176"/>
      <c r="AB134" s="176"/>
      <c r="AC134" s="176"/>
      <c r="AD134" s="176"/>
      <c r="AE134" s="176"/>
      <c r="AF134" s="176"/>
      <c r="AG134" s="176"/>
      <c r="AH134" s="176"/>
      <c r="AI134" s="176"/>
      <c r="AJ134" s="176"/>
      <c r="AK134" s="176"/>
      <c r="AL134" s="176"/>
      <c r="AM134" s="176"/>
      <c r="AN134" s="176"/>
      <c r="AO134" s="176"/>
      <c r="AP134" s="176"/>
      <c r="AQ134" s="176"/>
      <c r="AR134" s="176"/>
      <c r="AS134" s="176"/>
      <c r="AT134" s="176"/>
      <c r="AU134" s="176"/>
      <c r="AV134" s="176"/>
      <c r="AW134" s="176"/>
      <c r="AX134" s="176"/>
      <c r="AY134" s="176"/>
      <c r="AZ134" s="176"/>
      <c r="BA134" s="176"/>
      <c r="BB134" s="176"/>
      <c r="BC134" s="176"/>
      <c r="BD134" s="176"/>
      <c r="BE134" s="176"/>
      <c r="BF134" s="176"/>
      <c r="BG134" s="176"/>
      <c r="BH134" s="176"/>
      <c r="BI134" s="176"/>
      <c r="BJ134" s="176"/>
      <c r="BK134" s="176"/>
      <c r="BL134" s="176"/>
      <c r="BM134" s="176"/>
      <c r="BN134" s="176"/>
      <c r="BO134" s="176"/>
      <c r="BP134" s="176"/>
      <c r="BQ134" s="176"/>
      <c r="BR134" s="176"/>
      <c r="BS134" s="176"/>
      <c r="BT134" s="176"/>
      <c r="BU134" s="176"/>
      <c r="BV134" s="176"/>
      <c r="BW134" s="176"/>
      <c r="BX134" s="176"/>
      <c r="BY134" s="176"/>
      <c r="BZ134" s="176"/>
      <c r="CA134" s="176"/>
      <c r="CB134" s="176"/>
      <c r="CC134" s="176"/>
      <c r="CD134" s="176"/>
      <c r="CE134" s="176"/>
      <c r="CF134" s="176"/>
      <c r="CG134" s="176"/>
      <c r="CH134" s="176"/>
      <c r="CI134" s="176"/>
      <c r="CJ134" s="176"/>
      <c r="CK134" s="176"/>
      <c r="CL134" s="176"/>
      <c r="CM134" s="176"/>
      <c r="CN134" s="176"/>
      <c r="CO134" s="176"/>
      <c r="CP134" s="176"/>
      <c r="CQ134" s="176"/>
      <c r="CR134" s="176"/>
      <c r="CS134" s="176"/>
      <c r="CT134" s="176"/>
      <c r="CU134" s="176"/>
      <c r="CV134" s="176"/>
      <c r="CW134" s="176"/>
      <c r="CX134" s="176"/>
      <c r="CY134" s="176"/>
      <c r="CZ134" s="176"/>
      <c r="DA134" s="176"/>
      <c r="DB134" s="176"/>
      <c r="DC134" s="176"/>
      <c r="DD134" s="176"/>
      <c r="DE134" s="176"/>
      <c r="DF134" s="176"/>
      <c r="DG134" s="176"/>
      <c r="DH134" s="176"/>
      <c r="DI134" s="176"/>
      <c r="DJ134" s="176"/>
      <c r="DK134" s="176"/>
      <c r="DL134" s="176"/>
      <c r="DM134" s="176"/>
      <c r="DN134" s="176"/>
      <c r="DO134" s="176"/>
      <c r="DP134" s="176"/>
      <c r="DQ134" s="176"/>
      <c r="DR134" s="176"/>
    </row>
    <row r="135" spans="1:122" x14ac:dyDescent="0.3">
      <c r="A135" s="100"/>
      <c r="B135" s="494" t="s">
        <v>63</v>
      </c>
      <c r="C135" s="495"/>
      <c r="D135" s="476"/>
      <c r="E135" s="476"/>
      <c r="F135" s="871"/>
      <c r="G135" s="491"/>
      <c r="H135" s="17"/>
      <c r="I135" s="72"/>
      <c r="J135"/>
    </row>
    <row r="136" spans="1:122" ht="106.5" customHeight="1" x14ac:dyDescent="0.3">
      <c r="A136" s="100">
        <v>512</v>
      </c>
      <c r="B136" s="265"/>
      <c r="C136" s="812" t="s">
        <v>144</v>
      </c>
      <c r="D136" s="21" t="s">
        <v>769</v>
      </c>
      <c r="E136" s="359" t="e">
        <f>INDEX('2021 Unit Data'!$A$1:$CZ$288,MATCH('Unit Data from Audit Worksheet'!$A136,'2021 Unit Data'!$A$1:$A$288,0),MATCH('Unit Data from Audit Worksheet'!$D$2,'2021 Unit Data'!$A$1:$CZ$1,0))</f>
        <v>#N/A</v>
      </c>
      <c r="F136" s="859">
        <v>0</v>
      </c>
      <c r="G136" s="407">
        <f>IF(F136&lt;0,"Error: Enter as positive.",)</f>
        <v>0</v>
      </c>
      <c r="H136" s="17"/>
      <c r="I136" s="72"/>
      <c r="J136"/>
    </row>
    <row r="137" spans="1:122" x14ac:dyDescent="0.3">
      <c r="A137" s="100"/>
      <c r="B137" s="494" t="s">
        <v>385</v>
      </c>
      <c r="C137" s="495"/>
      <c r="D137" s="497"/>
      <c r="E137" s="499"/>
      <c r="F137" s="871"/>
      <c r="G137" s="491"/>
      <c r="H137" s="408"/>
      <c r="I137" s="409"/>
      <c r="J137"/>
    </row>
    <row r="138" spans="1:122" ht="59.25" customHeight="1" x14ac:dyDescent="0.3">
      <c r="A138" s="186">
        <v>656</v>
      </c>
      <c r="B138" s="754"/>
      <c r="C138" s="754"/>
      <c r="D138" s="424" t="s">
        <v>2615</v>
      </c>
      <c r="E138" s="359" t="e">
        <f>INDEX('2021 Unit Data'!$A$1:$CZ$288,MATCH('Unit Data from Audit Worksheet'!$A138,'2021 Unit Data'!$A$1:$A$288,0),MATCH('Unit Data from Audit Worksheet'!$D$2,'2021 Unit Data'!$A$1:$CZ$1,0))</f>
        <v>#N/A</v>
      </c>
      <c r="F138" s="859"/>
      <c r="G138" s="407"/>
      <c r="H138" s="17"/>
      <c r="I138" s="72"/>
      <c r="J138"/>
    </row>
    <row r="139" spans="1:122" x14ac:dyDescent="0.3">
      <c r="A139" s="100"/>
      <c r="B139" s="494" t="s">
        <v>274</v>
      </c>
      <c r="C139" s="495"/>
      <c r="D139" s="497"/>
      <c r="E139" s="499"/>
      <c r="F139" s="871"/>
      <c r="G139" s="491"/>
      <c r="H139" s="408"/>
      <c r="I139" s="409"/>
      <c r="J139"/>
    </row>
    <row r="140" spans="1:122" ht="121.5" customHeight="1" x14ac:dyDescent="0.3">
      <c r="A140" s="100">
        <v>535</v>
      </c>
      <c r="B140" s="361" t="s">
        <v>50</v>
      </c>
      <c r="C140" s="361" t="s">
        <v>145</v>
      </c>
      <c r="D140" s="21" t="s">
        <v>770</v>
      </c>
      <c r="E140" s="359" t="e">
        <f>INDEX('2021 Unit Data'!$A$1:$CZ$288,MATCH('Unit Data from Audit Worksheet'!$A140,'2021 Unit Data'!$A$1:$A$288,0),MATCH('Unit Data from Audit Worksheet'!$D$2,'2021 Unit Data'!$A$1:$CZ$1,0))</f>
        <v>#N/A</v>
      </c>
      <c r="F140" s="859">
        <v>0</v>
      </c>
      <c r="G140" s="756" t="str">
        <f>IF(F140&lt;1,"Reminder: Please make sure you have entered all cash and investments from bond/Debt proceeds, if applicable.",)</f>
        <v>Reminder: Please make sure you have entered all cash and investments from bond/Debt proceeds, if applicable.</v>
      </c>
      <c r="H140" s="408"/>
      <c r="I140" s="409"/>
      <c r="J140"/>
    </row>
    <row r="141" spans="1:122" x14ac:dyDescent="0.3">
      <c r="A141" s="100"/>
      <c r="B141" s="494" t="s">
        <v>25</v>
      </c>
      <c r="C141" s="495"/>
      <c r="D141" s="477"/>
      <c r="E141" s="477"/>
      <c r="F141" s="867"/>
      <c r="G141" s="492"/>
      <c r="H141" s="17"/>
      <c r="I141" s="72"/>
      <c r="J141"/>
    </row>
    <row r="142" spans="1:122" x14ac:dyDescent="0.3">
      <c r="A142" s="100"/>
      <c r="B142" s="753"/>
      <c r="C142" s="753"/>
      <c r="D142" s="425" t="s">
        <v>2</v>
      </c>
      <c r="E142" s="1"/>
      <c r="F142" s="872"/>
      <c r="G142" s="414"/>
      <c r="H142" s="17"/>
      <c r="I142" s="72"/>
      <c r="J142"/>
    </row>
    <row r="143" spans="1:122" ht="36" customHeight="1" x14ac:dyDescent="0.3">
      <c r="A143" s="100"/>
      <c r="B143" s="753"/>
      <c r="C143" s="753"/>
      <c r="D143" s="360" t="s">
        <v>771</v>
      </c>
      <c r="E143" s="359"/>
      <c r="F143" s="872"/>
      <c r="G143" s="414"/>
      <c r="H143" s="17"/>
      <c r="I143" s="72"/>
      <c r="J143"/>
    </row>
    <row r="144" spans="1:122" ht="54" customHeight="1" x14ac:dyDescent="0.3">
      <c r="A144" s="100">
        <v>334</v>
      </c>
      <c r="B144" s="4" t="s">
        <v>51</v>
      </c>
      <c r="C144" s="4" t="s">
        <v>152</v>
      </c>
      <c r="D144" s="21" t="s">
        <v>772</v>
      </c>
      <c r="E144" s="359" t="e">
        <f>INDEX('2021 Unit Data'!$A$1:$CZ$288,MATCH('Unit Data from Audit Worksheet'!$A144,'2021 Unit Data'!$A$1:$A$288,0),MATCH('Unit Data from Audit Worksheet'!$D$2,'2021 Unit Data'!$A$1:$CZ$1,0))</f>
        <v>#N/A</v>
      </c>
      <c r="F144" s="855">
        <v>0</v>
      </c>
      <c r="G144" s="414"/>
      <c r="H144" s="17"/>
      <c r="I144" s="72"/>
      <c r="J144"/>
    </row>
    <row r="145" spans="1:10" ht="57" customHeight="1" x14ac:dyDescent="0.3">
      <c r="A145" s="100">
        <v>373</v>
      </c>
      <c r="B145" s="4" t="s">
        <v>51</v>
      </c>
      <c r="C145" s="4" t="s">
        <v>152</v>
      </c>
      <c r="D145" s="25" t="s">
        <v>151</v>
      </c>
      <c r="E145" s="359" t="e">
        <f>INDEX('2021 Unit Data'!$A$1:$CZ$288,MATCH('Unit Data from Audit Worksheet'!$A145,'2021 Unit Data'!$A$1:$A$288,0),MATCH('Unit Data from Audit Worksheet'!$D$2,'2021 Unit Data'!$A$1:$CZ$1,0))</f>
        <v>#N/A</v>
      </c>
      <c r="F145" s="855">
        <v>0</v>
      </c>
      <c r="G145" s="407">
        <f>IF(F145&lt;0,"Error: Enter as positive.",)</f>
        <v>0</v>
      </c>
      <c r="H145" s="17"/>
      <c r="I145" s="72"/>
      <c r="J145"/>
    </row>
    <row r="146" spans="1:10" ht="92.25" customHeight="1" x14ac:dyDescent="0.3">
      <c r="A146" s="100">
        <v>987</v>
      </c>
      <c r="B146" s="361" t="s">
        <v>521</v>
      </c>
      <c r="C146" s="361"/>
      <c r="D146" s="21" t="s">
        <v>682</v>
      </c>
      <c r="E146" s="359" t="e">
        <f>INDEX('2021 Unit Data'!$A$1:$CZ$288,MATCH('Unit Data from Audit Worksheet'!$A146,'2021 Unit Data'!$A$1:$A$288,0),MATCH('Unit Data from Audit Worksheet'!$D$2,'2021 Unit Data'!$A$1:$CZ$1,0))</f>
        <v>#N/A</v>
      </c>
      <c r="F146" s="855">
        <v>0</v>
      </c>
      <c r="G146" s="426" t="str">
        <f>IF(F146="","If this question is not applicable please place a zero in the cell to the left","")</f>
        <v/>
      </c>
      <c r="H146" s="388"/>
      <c r="I146" s="72"/>
      <c r="J146"/>
    </row>
    <row r="147" spans="1:10" ht="66.75" customHeight="1" x14ac:dyDescent="0.3">
      <c r="A147" s="100">
        <v>988</v>
      </c>
      <c r="B147" s="361" t="s">
        <v>521</v>
      </c>
      <c r="C147" s="361"/>
      <c r="D147" s="21" t="s">
        <v>681</v>
      </c>
      <c r="E147" s="359" t="e">
        <f>INDEX('2021 Unit Data'!$A$1:$CZ$288,MATCH('Unit Data from Audit Worksheet'!$A147,'2021 Unit Data'!$A$1:$A$288,0),MATCH('Unit Data from Audit Worksheet'!$D$2,'2021 Unit Data'!$A$1:$CZ$1,0))</f>
        <v>#N/A</v>
      </c>
      <c r="F147" s="855"/>
      <c r="G147" s="407"/>
      <c r="H147" s="17"/>
      <c r="I147" s="72"/>
      <c r="J147"/>
    </row>
    <row r="148" spans="1:10" ht="81" customHeight="1" x14ac:dyDescent="0.3">
      <c r="A148" s="100">
        <v>989</v>
      </c>
      <c r="B148" s="361" t="s">
        <v>521</v>
      </c>
      <c r="C148" s="361"/>
      <c r="D148" s="21" t="s">
        <v>807</v>
      </c>
      <c r="E148" s="359" t="e">
        <f>INDEX('2021 Unit Data'!$A$1:$CZ$288,MATCH('Unit Data from Audit Worksheet'!$A148,'2021 Unit Data'!$A$1:$A$288,0),MATCH('Unit Data from Audit Worksheet'!$D$2,'2021 Unit Data'!$A$1:$CZ$1,0))</f>
        <v>#N/A</v>
      </c>
      <c r="F148" s="855"/>
      <c r="G148" s="407"/>
      <c r="H148" s="17"/>
      <c r="I148" s="72"/>
      <c r="J148"/>
    </row>
    <row r="149" spans="1:10" x14ac:dyDescent="0.3">
      <c r="A149" s="100"/>
      <c r="B149" s="495"/>
      <c r="C149" s="495"/>
      <c r="D149" s="500"/>
      <c r="E149" s="501"/>
      <c r="F149" s="873"/>
      <c r="G149" s="502"/>
      <c r="H149" s="17"/>
      <c r="I149" s="72"/>
      <c r="J149"/>
    </row>
    <row r="150" spans="1:10" ht="108" customHeight="1" x14ac:dyDescent="0.3">
      <c r="A150" s="100"/>
      <c r="B150" s="753"/>
      <c r="C150" s="753"/>
      <c r="D150" s="427" t="s">
        <v>773</v>
      </c>
      <c r="E150" s="1"/>
      <c r="F150" s="872"/>
      <c r="G150" s="414"/>
      <c r="H150" s="17"/>
      <c r="I150" s="72"/>
      <c r="J150"/>
    </row>
    <row r="151" spans="1:10" ht="48.75" customHeight="1" x14ac:dyDescent="0.3">
      <c r="A151" s="100"/>
      <c r="B151" s="753"/>
      <c r="C151" s="753"/>
      <c r="D151" s="21" t="s">
        <v>774</v>
      </c>
      <c r="E151" s="1"/>
      <c r="F151" s="872"/>
      <c r="G151" s="414"/>
      <c r="H151" s="17"/>
      <c r="I151" s="72"/>
      <c r="J151"/>
    </row>
    <row r="152" spans="1:10" ht="51.75" customHeight="1" x14ac:dyDescent="0.3">
      <c r="A152" s="100">
        <v>327</v>
      </c>
      <c r="B152" s="361" t="s">
        <v>32</v>
      </c>
      <c r="C152" s="361" t="s">
        <v>153</v>
      </c>
      <c r="D152" s="428" t="s">
        <v>775</v>
      </c>
      <c r="E152" s="359" t="e">
        <f>INDEX('2021 Unit Data'!$A$1:$CZ$288,MATCH('Unit Data from Audit Worksheet'!$A152,'2021 Unit Data'!$A$1:$A$288,0),MATCH('Unit Data from Audit Worksheet'!$D$2,'2021 Unit Data'!$A$1:$CZ$1,0))</f>
        <v>#N/A</v>
      </c>
      <c r="F152" s="855">
        <v>0</v>
      </c>
      <c r="G152" s="414"/>
      <c r="H152" s="17"/>
      <c r="I152" s="409"/>
      <c r="J152"/>
    </row>
    <row r="153" spans="1:10" ht="51.75" customHeight="1" x14ac:dyDescent="0.3">
      <c r="A153" s="100">
        <v>328</v>
      </c>
      <c r="B153" s="361" t="s">
        <v>32</v>
      </c>
      <c r="C153" s="361" t="s">
        <v>153</v>
      </c>
      <c r="D153" s="26" t="s">
        <v>6</v>
      </c>
      <c r="E153" s="359" t="e">
        <f>INDEX('2021 Unit Data'!$A$1:$CZ$288,MATCH('Unit Data from Audit Worksheet'!$A153,'2021 Unit Data'!$A$1:$A$288,0),MATCH('Unit Data from Audit Worksheet'!$D$2,'2021 Unit Data'!$A$1:$CZ$1,0))</f>
        <v>#N/A</v>
      </c>
      <c r="F153" s="855">
        <v>0</v>
      </c>
      <c r="G153" s="414"/>
      <c r="H153" s="17"/>
      <c r="I153" s="409"/>
      <c r="J153"/>
    </row>
    <row r="154" spans="1:10" ht="42" customHeight="1" x14ac:dyDescent="0.3">
      <c r="A154" s="100"/>
      <c r="B154" s="753"/>
      <c r="C154" s="753"/>
      <c r="D154" s="27" t="s">
        <v>776</v>
      </c>
      <c r="E154" s="93" t="e">
        <f>E152+E153</f>
        <v>#N/A</v>
      </c>
      <c r="F154" s="874">
        <f>SUM(F152:F153)</f>
        <v>0</v>
      </c>
      <c r="G154" s="414"/>
      <c r="H154" s="17"/>
      <c r="I154" s="72"/>
      <c r="J154"/>
    </row>
    <row r="155" spans="1:10" x14ac:dyDescent="0.3">
      <c r="A155" s="100"/>
      <c r="B155" s="753"/>
      <c r="C155" s="753"/>
      <c r="D155" s="21" t="s">
        <v>777</v>
      </c>
      <c r="E155" s="1"/>
      <c r="F155" s="872"/>
      <c r="G155" s="414"/>
      <c r="H155" s="17"/>
      <c r="I155" s="72"/>
      <c r="J155"/>
    </row>
    <row r="156" spans="1:10" ht="24" customHeight="1" x14ac:dyDescent="0.3">
      <c r="A156" s="100"/>
      <c r="B156" s="753"/>
      <c r="C156" s="753"/>
      <c r="D156" s="24" t="s">
        <v>7</v>
      </c>
      <c r="F156" s="875"/>
      <c r="G156" s="414"/>
      <c r="H156" s="17"/>
      <c r="I156" s="72"/>
      <c r="J156"/>
    </row>
    <row r="157" spans="1:10" ht="52.5" customHeight="1" x14ac:dyDescent="0.3">
      <c r="A157" s="100">
        <v>515</v>
      </c>
      <c r="B157" s="361" t="s">
        <v>270</v>
      </c>
      <c r="C157" s="361" t="s">
        <v>154</v>
      </c>
      <c r="D157" s="28" t="s">
        <v>3</v>
      </c>
      <c r="E157" s="359" t="e">
        <f>INDEX('2021 Unit Data'!$A$1:$CZ$288,MATCH('Unit Data from Audit Worksheet'!$A157,'2021 Unit Data'!$A$1:$A$288,0),MATCH('Unit Data from Audit Worksheet'!$D$2,'2021 Unit Data'!$A$1:$CZ$1,0))</f>
        <v>#N/A</v>
      </c>
      <c r="F157" s="855">
        <v>0</v>
      </c>
      <c r="G157" s="407"/>
      <c r="H157" s="17"/>
      <c r="I157" s="72"/>
      <c r="J157"/>
    </row>
    <row r="158" spans="1:10" ht="57" customHeight="1" x14ac:dyDescent="0.3">
      <c r="A158" s="100">
        <v>516</v>
      </c>
      <c r="B158" s="361" t="s">
        <v>270</v>
      </c>
      <c r="C158" s="361" t="s">
        <v>154</v>
      </c>
      <c r="D158" s="28" t="s">
        <v>4</v>
      </c>
      <c r="E158" s="359" t="e">
        <f>INDEX('2021 Unit Data'!$A$1:$CZ$288,MATCH('Unit Data from Audit Worksheet'!$A158,'2021 Unit Data'!$A$1:$A$288,0),MATCH('Unit Data from Audit Worksheet'!$D$2,'2021 Unit Data'!$A$1:$CZ$1,0))</f>
        <v>#N/A</v>
      </c>
      <c r="F158" s="855">
        <v>0</v>
      </c>
      <c r="G158" s="407"/>
      <c r="H158" s="17"/>
      <c r="I158" s="72"/>
      <c r="J158"/>
    </row>
    <row r="159" spans="1:10" ht="60.75" customHeight="1" x14ac:dyDescent="0.3">
      <c r="A159" s="100">
        <v>517</v>
      </c>
      <c r="B159" s="361" t="s">
        <v>270</v>
      </c>
      <c r="C159" s="361" t="s">
        <v>154</v>
      </c>
      <c r="D159" s="28" t="s">
        <v>5</v>
      </c>
      <c r="E159" s="359" t="e">
        <f>INDEX('2021 Unit Data'!$A$1:$CZ$288,MATCH('Unit Data from Audit Worksheet'!$A159,'2021 Unit Data'!$A$1:$A$288,0),MATCH('Unit Data from Audit Worksheet'!$D$2,'2021 Unit Data'!$A$1:$CZ$1,0))</f>
        <v>#N/A</v>
      </c>
      <c r="F159" s="855">
        <v>0</v>
      </c>
      <c r="G159" s="407"/>
      <c r="H159" s="17"/>
      <c r="I159" s="72"/>
      <c r="J159"/>
    </row>
    <row r="160" spans="1:10" ht="66" customHeight="1" x14ac:dyDescent="0.3">
      <c r="A160" s="100">
        <v>518</v>
      </c>
      <c r="B160" s="361" t="s">
        <v>270</v>
      </c>
      <c r="C160" s="361" t="s">
        <v>154</v>
      </c>
      <c r="D160" s="28" t="s">
        <v>34</v>
      </c>
      <c r="E160" s="359" t="e">
        <f>INDEX('2021 Unit Data'!$A$1:$CZ$288,MATCH('Unit Data from Audit Worksheet'!$A160,'2021 Unit Data'!$A$1:$A$288,0),MATCH('Unit Data from Audit Worksheet'!$D$2,'2021 Unit Data'!$A$1:$CZ$1,0))</f>
        <v>#N/A</v>
      </c>
      <c r="F160" s="855">
        <v>0</v>
      </c>
      <c r="G160" s="407"/>
      <c r="H160" s="17"/>
      <c r="I160" s="72"/>
      <c r="J160"/>
    </row>
    <row r="161" spans="1:122" ht="51" customHeight="1" x14ac:dyDescent="0.3">
      <c r="A161" s="182"/>
      <c r="B161" s="753"/>
      <c r="C161" s="753"/>
      <c r="D161" s="429" t="s">
        <v>778</v>
      </c>
      <c r="E161" s="93" t="e">
        <f>E157+E158+E159+E160</f>
        <v>#N/A</v>
      </c>
      <c r="F161" s="874">
        <f>SUM(F157:F160)</f>
        <v>0</v>
      </c>
      <c r="G161" s="414"/>
      <c r="H161" s="17"/>
      <c r="I161" s="72"/>
      <c r="J161"/>
    </row>
    <row r="162" spans="1:122" ht="30.75" customHeight="1" x14ac:dyDescent="0.3">
      <c r="A162" s="100"/>
      <c r="B162" s="753"/>
      <c r="C162" s="753"/>
      <c r="D162" s="24" t="s">
        <v>43</v>
      </c>
      <c r="E162" s="1"/>
      <c r="F162" s="872"/>
      <c r="G162" s="414"/>
      <c r="H162" s="17"/>
      <c r="I162" s="72"/>
      <c r="J162"/>
    </row>
    <row r="163" spans="1:122" ht="63" customHeight="1" x14ac:dyDescent="0.3">
      <c r="A163" s="100">
        <v>519</v>
      </c>
      <c r="B163" s="361" t="s">
        <v>32</v>
      </c>
      <c r="C163" s="361" t="s">
        <v>155</v>
      </c>
      <c r="D163" s="28" t="s">
        <v>12</v>
      </c>
      <c r="E163" s="359" t="e">
        <f>INDEX('2021 Unit Data'!$A$1:$CZ$288,MATCH('Unit Data from Audit Worksheet'!$A163,'2021 Unit Data'!$A$1:$A$288,0),MATCH('Unit Data from Audit Worksheet'!$D$2,'2021 Unit Data'!$A$1:$CZ$1,0))</f>
        <v>#N/A</v>
      </c>
      <c r="F163" s="855">
        <v>0</v>
      </c>
      <c r="G163" s="407">
        <f>IF(F163&lt;0,"Error: Enter as positive.",)</f>
        <v>0</v>
      </c>
      <c r="H163" s="17"/>
      <c r="I163" s="72"/>
      <c r="J163"/>
    </row>
    <row r="164" spans="1:122" ht="69.75" customHeight="1" x14ac:dyDescent="0.3">
      <c r="A164" s="100">
        <v>520</v>
      </c>
      <c r="B164" s="361" t="s">
        <v>32</v>
      </c>
      <c r="C164" s="361" t="s">
        <v>155</v>
      </c>
      <c r="D164" s="28" t="s">
        <v>14</v>
      </c>
      <c r="E164" s="359" t="e">
        <f>INDEX('2021 Unit Data'!$A$1:$CZ$288,MATCH('Unit Data from Audit Worksheet'!$A164,'2021 Unit Data'!$A$1:$A$288,0),MATCH('Unit Data from Audit Worksheet'!$D$2,'2021 Unit Data'!$A$1:$CZ$1,0))</f>
        <v>#N/A</v>
      </c>
      <c r="F164" s="855">
        <v>0</v>
      </c>
      <c r="G164" s="407">
        <f>IF(F164&lt;0,"Error: Enter as positive.",)</f>
        <v>0</v>
      </c>
      <c r="H164" s="17"/>
      <c r="I164" s="72"/>
      <c r="J164"/>
    </row>
    <row r="165" spans="1:122" ht="72" customHeight="1" x14ac:dyDescent="0.3">
      <c r="A165" s="100">
        <v>521</v>
      </c>
      <c r="B165" s="361" t="s">
        <v>32</v>
      </c>
      <c r="C165" s="361" t="s">
        <v>155</v>
      </c>
      <c r="D165" s="28" t="s">
        <v>16</v>
      </c>
      <c r="E165" s="359" t="e">
        <f>INDEX('2021 Unit Data'!$A$1:$CZ$288,MATCH('Unit Data from Audit Worksheet'!$A165,'2021 Unit Data'!$A$1:$A$288,0),MATCH('Unit Data from Audit Worksheet'!$D$2,'2021 Unit Data'!$A$1:$CZ$1,0))</f>
        <v>#N/A</v>
      </c>
      <c r="F165" s="855">
        <v>0</v>
      </c>
      <c r="G165" s="407">
        <f>IF(F165&lt;0,"Error: Enter as positive.",)</f>
        <v>0</v>
      </c>
      <c r="H165" s="17"/>
      <c r="I165" s="72"/>
      <c r="J165"/>
    </row>
    <row r="166" spans="1:122" ht="74.25" customHeight="1" x14ac:dyDescent="0.3">
      <c r="A166" s="100">
        <v>522</v>
      </c>
      <c r="B166" s="361" t="s">
        <v>32</v>
      </c>
      <c r="C166" s="361" t="s">
        <v>155</v>
      </c>
      <c r="D166" s="28" t="s">
        <v>35</v>
      </c>
      <c r="E166" s="359" t="e">
        <f>INDEX('2021 Unit Data'!$A$1:$CZ$288,MATCH('Unit Data from Audit Worksheet'!$A166,'2021 Unit Data'!$A$1:$A$288,0),MATCH('Unit Data from Audit Worksheet'!$D$2,'2021 Unit Data'!$A$1:$CZ$1,0))</f>
        <v>#N/A</v>
      </c>
      <c r="F166" s="855">
        <v>0</v>
      </c>
      <c r="G166" s="407">
        <f>IF(F166&lt;0,"Error: Enter as positive.",)</f>
        <v>0</v>
      </c>
      <c r="H166" s="17"/>
      <c r="I166" s="72"/>
      <c r="J166"/>
    </row>
    <row r="167" spans="1:122" ht="31.5" customHeight="1" x14ac:dyDescent="0.3">
      <c r="A167" s="6"/>
      <c r="B167" s="753"/>
      <c r="C167" s="753"/>
      <c r="D167" s="430" t="s">
        <v>29</v>
      </c>
      <c r="E167" s="93" t="e">
        <f>E163+E164+E165+E166</f>
        <v>#N/A</v>
      </c>
      <c r="F167" s="874">
        <f>SUM(F163:F166)</f>
        <v>0</v>
      </c>
      <c r="G167" s="122"/>
      <c r="H167" s="17"/>
      <c r="I167" s="72"/>
      <c r="J167"/>
    </row>
    <row r="168" spans="1:122" ht="26.25" customHeight="1" x14ac:dyDescent="0.3">
      <c r="A168" s="6"/>
      <c r="B168" s="753"/>
      <c r="C168" s="753"/>
      <c r="D168" s="24" t="s">
        <v>27</v>
      </c>
      <c r="E168" s="6"/>
      <c r="F168" s="876"/>
      <c r="G168" s="122"/>
      <c r="H168" s="17"/>
      <c r="I168" s="72"/>
      <c r="J168"/>
    </row>
    <row r="169" spans="1:122" ht="89.25" customHeight="1" x14ac:dyDescent="0.3">
      <c r="A169" s="100">
        <v>523</v>
      </c>
      <c r="B169" s="361" t="s">
        <v>270</v>
      </c>
      <c r="C169" s="361" t="s">
        <v>156</v>
      </c>
      <c r="D169" s="28" t="s">
        <v>13</v>
      </c>
      <c r="E169" s="359" t="e">
        <f>INDEX('2021 Unit Data'!$A$1:$CZ$288,MATCH('Unit Data from Audit Worksheet'!$A169,'2021 Unit Data'!$A$1:$A$288,0),MATCH('Unit Data from Audit Worksheet'!$D$2,'2021 Unit Data'!$A$1:$CZ$1,0))</f>
        <v>#N/A</v>
      </c>
      <c r="F169" s="855">
        <v>0</v>
      </c>
      <c r="G169" s="407">
        <f>IF(F169&lt;0,"Error: Enter as positive.",)</f>
        <v>0</v>
      </c>
      <c r="H169" s="17"/>
      <c r="I169" s="72"/>
      <c r="J169"/>
    </row>
    <row r="170" spans="1:122" ht="75" customHeight="1" x14ac:dyDescent="0.3">
      <c r="A170" s="100">
        <v>524</v>
      </c>
      <c r="B170" s="361" t="s">
        <v>270</v>
      </c>
      <c r="C170" s="361" t="s">
        <v>156</v>
      </c>
      <c r="D170" s="28" t="s">
        <v>15</v>
      </c>
      <c r="E170" s="359" t="e">
        <f>INDEX('2021 Unit Data'!$A$1:$CZ$288,MATCH('Unit Data from Audit Worksheet'!$A170,'2021 Unit Data'!$A$1:$A$288,0),MATCH('Unit Data from Audit Worksheet'!$D$2,'2021 Unit Data'!$A$1:$CZ$1,0))</f>
        <v>#N/A</v>
      </c>
      <c r="F170" s="855">
        <v>0</v>
      </c>
      <c r="G170" s="407">
        <f>IF(F170&lt;0,"Error: Enter as positive.",)</f>
        <v>0</v>
      </c>
      <c r="H170" s="17"/>
      <c r="I170" s="72"/>
      <c r="J170"/>
    </row>
    <row r="171" spans="1:122" ht="75" customHeight="1" x14ac:dyDescent="0.3">
      <c r="A171" s="100">
        <v>525</v>
      </c>
      <c r="B171" s="361" t="s">
        <v>270</v>
      </c>
      <c r="C171" s="361" t="s">
        <v>156</v>
      </c>
      <c r="D171" s="28" t="s">
        <v>17</v>
      </c>
      <c r="E171" s="359" t="e">
        <f>INDEX('2021 Unit Data'!$A$1:$CZ$288,MATCH('Unit Data from Audit Worksheet'!$A171,'2021 Unit Data'!$A$1:$A$288,0),MATCH('Unit Data from Audit Worksheet'!$D$2,'2021 Unit Data'!$A$1:$CZ$1,0))</f>
        <v>#N/A</v>
      </c>
      <c r="F171" s="855">
        <v>0</v>
      </c>
      <c r="G171" s="407">
        <f>IF(F171&lt;0,"Error: Enter as positive.",)</f>
        <v>0</v>
      </c>
      <c r="H171" s="17"/>
      <c r="I171" s="72"/>
      <c r="J171"/>
    </row>
    <row r="172" spans="1:122" ht="76.5" customHeight="1" x14ac:dyDescent="0.3">
      <c r="A172" s="100">
        <v>526</v>
      </c>
      <c r="B172" s="361" t="s">
        <v>270</v>
      </c>
      <c r="C172" s="361" t="s">
        <v>156</v>
      </c>
      <c r="D172" s="28" t="s">
        <v>36</v>
      </c>
      <c r="E172" s="359" t="e">
        <f>INDEX('2021 Unit Data'!$A$1:$CZ$288,MATCH('Unit Data from Audit Worksheet'!$A172,'2021 Unit Data'!$A$1:$A$288,0),MATCH('Unit Data from Audit Worksheet'!$D$2,'2021 Unit Data'!$A$1:$CZ$1,0))</f>
        <v>#N/A</v>
      </c>
      <c r="F172" s="855">
        <v>0</v>
      </c>
      <c r="G172" s="407">
        <f>IF(F172&lt;0,"Error: Enter as positive.",)</f>
        <v>0</v>
      </c>
      <c r="H172" s="17"/>
      <c r="I172" s="72"/>
      <c r="J172"/>
    </row>
    <row r="173" spans="1:122" ht="24.75" customHeight="1" x14ac:dyDescent="0.3">
      <c r="A173" s="100"/>
      <c r="B173" s="755"/>
      <c r="C173" s="755"/>
      <c r="D173" s="430" t="s">
        <v>28</v>
      </c>
      <c r="E173" s="93" t="e">
        <f>E169+E170+E171+E172</f>
        <v>#N/A</v>
      </c>
      <c r="F173" s="874">
        <f>SUM(F169:F172)</f>
        <v>0</v>
      </c>
      <c r="G173" s="414"/>
      <c r="H173" s="17"/>
      <c r="I173" s="72"/>
      <c r="J173"/>
    </row>
    <row r="174" spans="1:122" ht="61.5" customHeight="1" x14ac:dyDescent="0.3">
      <c r="A174" s="100"/>
      <c r="B174" s="755"/>
      <c r="C174" s="755"/>
      <c r="D174" s="431" t="s">
        <v>30</v>
      </c>
      <c r="E174" s="93" t="e">
        <f>E154+E161-E173</f>
        <v>#N/A</v>
      </c>
      <c r="F174" s="874">
        <f>F154+F161-F173</f>
        <v>0</v>
      </c>
      <c r="G174" s="414"/>
      <c r="H174" s="17"/>
      <c r="I174" s="72"/>
      <c r="J174"/>
    </row>
    <row r="175" spans="1:122" ht="21.6" customHeight="1" x14ac:dyDescent="0.3">
      <c r="A175" s="100"/>
      <c r="B175" s="753"/>
      <c r="C175" s="753"/>
      <c r="D175" s="425"/>
      <c r="E175" s="1"/>
      <c r="F175" s="872"/>
      <c r="G175" s="414"/>
      <c r="H175" s="17"/>
      <c r="I175" s="72"/>
      <c r="J175"/>
    </row>
    <row r="176" spans="1:122" s="18" customFormat="1" ht="35.25" customHeight="1" x14ac:dyDescent="0.3">
      <c r="A176" s="100"/>
      <c r="B176" s="494" t="s">
        <v>8</v>
      </c>
      <c r="C176" s="495"/>
      <c r="D176" s="476"/>
      <c r="E176" s="477"/>
      <c r="F176" s="867"/>
      <c r="G176" s="492"/>
      <c r="H176" s="17"/>
      <c r="I176" s="72"/>
      <c r="J176"/>
      <c r="L176"/>
      <c r="N176" s="181"/>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row>
    <row r="177" spans="1:1880" s="18" customFormat="1" ht="273.75" customHeight="1" x14ac:dyDescent="0.3">
      <c r="A177" s="100">
        <v>337</v>
      </c>
      <c r="B177" s="4" t="s">
        <v>51</v>
      </c>
      <c r="C177" s="4" t="s">
        <v>779</v>
      </c>
      <c r="D177" s="21" t="s">
        <v>683</v>
      </c>
      <c r="E177" s="359" t="e">
        <f>INDEX('2021 Unit Data'!$A$1:$CZ$288,MATCH('Unit Data from Audit Worksheet'!$A177,'2021 Unit Data'!$A$1:$A$288,0),MATCH('Unit Data from Audit Worksheet'!$D$2,'2021 Unit Data'!$A$1:$CZ$1,0))</f>
        <v>#N/A</v>
      </c>
      <c r="F177" s="859">
        <v>0</v>
      </c>
      <c r="G177" s="407">
        <f>IF(F177&lt;0,"Error: Enter as positive.",)</f>
        <v>0</v>
      </c>
      <c r="H177" s="17"/>
      <c r="I177" s="72"/>
      <c r="J177"/>
      <c r="L177"/>
      <c r="N177" s="181"/>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row>
    <row r="178" spans="1:1880" s="18" customFormat="1" ht="81.75" customHeight="1" x14ac:dyDescent="0.3">
      <c r="A178" s="100">
        <v>343</v>
      </c>
      <c r="B178" s="4" t="s">
        <v>51</v>
      </c>
      <c r="C178" s="4" t="s">
        <v>324</v>
      </c>
      <c r="D178" s="25" t="s">
        <v>780</v>
      </c>
      <c r="E178" s="359" t="e">
        <f>INDEX('2021 Unit Data'!$A$1:$CZ$288,MATCH('Unit Data from Audit Worksheet'!$A178,'2021 Unit Data'!$A$1:$A$288,0),MATCH('Unit Data from Audit Worksheet'!$D$2,'2021 Unit Data'!$A$1:$CZ$1,0))</f>
        <v>#N/A</v>
      </c>
      <c r="F178" s="855">
        <v>0</v>
      </c>
      <c r="G178" s="407">
        <f>IF(F178&lt;0,"Error: Enter as positive.",)</f>
        <v>0</v>
      </c>
      <c r="H178" s="17"/>
      <c r="I178" s="72"/>
      <c r="J178"/>
      <c r="L178"/>
      <c r="M178" s="91"/>
      <c r="N178" s="181"/>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row>
    <row r="179" spans="1:1880" ht="274.5" customHeight="1" x14ac:dyDescent="0.3">
      <c r="A179" s="100">
        <v>82</v>
      </c>
      <c r="B179" s="4" t="s">
        <v>55</v>
      </c>
      <c r="C179" s="4" t="s">
        <v>781</v>
      </c>
      <c r="D179" s="21" t="s">
        <v>424</v>
      </c>
      <c r="E179" s="359" t="e">
        <f>INDEX('2021 Unit Data'!$A$1:$CZ$288,MATCH('Unit Data from Audit Worksheet'!$A179,'2021 Unit Data'!$A$1:$A$288,0),MATCH('Unit Data from Audit Worksheet'!$D$2,'2021 Unit Data'!$A$1:$CZ$1,0))</f>
        <v>#N/A</v>
      </c>
      <c r="F179" s="855">
        <v>0</v>
      </c>
      <c r="G179" s="407">
        <f>IF(F179&lt;0,"Error: Enter as positive.",)</f>
        <v>0</v>
      </c>
      <c r="H179" s="17"/>
      <c r="I179" s="432"/>
      <c r="J179"/>
    </row>
    <row r="180" spans="1:1880" s="434" customFormat="1" ht="33" customHeight="1" x14ac:dyDescent="0.3">
      <c r="A180" s="100"/>
      <c r="B180" s="815" t="s">
        <v>340</v>
      </c>
      <c r="C180" s="816"/>
      <c r="D180" s="89"/>
      <c r="E180" s="433"/>
      <c r="F180" s="877"/>
      <c r="G180" s="406"/>
      <c r="H180" s="17"/>
      <c r="I180" s="432"/>
      <c r="J180"/>
      <c r="K180" s="18"/>
      <c r="L180"/>
      <c r="M180" s="18"/>
      <c r="N180" s="181"/>
      <c r="O180" s="18"/>
      <c r="P180" s="18"/>
      <c r="Q180" s="18"/>
      <c r="R180" s="18"/>
      <c r="S180" s="18"/>
      <c r="T180" s="18"/>
      <c r="U180" s="18"/>
      <c r="V180" s="18"/>
      <c r="W180" s="18"/>
      <c r="X180" s="18"/>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s="18"/>
      <c r="DT180" s="18"/>
      <c r="DU180" s="18"/>
      <c r="DV180" s="18"/>
      <c r="DW180" s="18"/>
      <c r="DX180" s="18"/>
      <c r="DY180" s="18"/>
      <c r="DZ180" s="18"/>
      <c r="EA180" s="18"/>
      <c r="EB180" s="18"/>
      <c r="EC180" s="18"/>
      <c r="ED180" s="18"/>
      <c r="EE180" s="18"/>
      <c r="EF180" s="18"/>
      <c r="EG180" s="18"/>
      <c r="EH180" s="18"/>
      <c r="EI180" s="18"/>
      <c r="EJ180" s="18"/>
      <c r="EK180" s="18"/>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c r="GQ180" s="18"/>
      <c r="GR180" s="18"/>
      <c r="GS180" s="18"/>
      <c r="GT180" s="18"/>
      <c r="GU180" s="18"/>
      <c r="GV180" s="18"/>
      <c r="GW180" s="18"/>
      <c r="GX180" s="18"/>
      <c r="GY180" s="18"/>
      <c r="GZ180" s="18"/>
      <c r="HA180" s="18"/>
      <c r="HB180" s="18"/>
      <c r="HC180" s="18"/>
      <c r="HD180" s="18"/>
      <c r="HE180" s="18"/>
      <c r="HF180" s="18"/>
      <c r="HG180" s="18"/>
      <c r="HH180" s="18"/>
      <c r="HI180" s="18"/>
      <c r="HJ180" s="18"/>
      <c r="HK180" s="18"/>
      <c r="HL180" s="18"/>
      <c r="HM180" s="18"/>
      <c r="HN180" s="18"/>
      <c r="HO180" s="18"/>
      <c r="HP180" s="18"/>
      <c r="HQ180" s="18"/>
      <c r="HR180" s="18"/>
      <c r="HS180" s="18"/>
      <c r="HT180" s="18"/>
      <c r="HU180" s="18"/>
      <c r="HV180" s="18"/>
      <c r="HW180" s="18"/>
      <c r="HX180" s="18"/>
      <c r="HY180" s="18"/>
      <c r="HZ180" s="18"/>
      <c r="IA180" s="18"/>
      <c r="IB180" s="18"/>
      <c r="IC180" s="18"/>
      <c r="ID180" s="18"/>
      <c r="IE180" s="18"/>
      <c r="IF180" s="18"/>
      <c r="IG180" s="18"/>
      <c r="IH180" s="18"/>
      <c r="II180" s="18"/>
      <c r="IJ180" s="18"/>
      <c r="IK180" s="18"/>
      <c r="IL180" s="18"/>
      <c r="IM180" s="18"/>
      <c r="IN180" s="18"/>
      <c r="IO180" s="18"/>
      <c r="IP180" s="18"/>
      <c r="IQ180" s="18"/>
      <c r="IR180" s="18"/>
      <c r="IS180" s="18"/>
      <c r="IT180" s="18"/>
      <c r="IU180" s="18"/>
      <c r="IV180" s="18"/>
      <c r="IW180" s="18"/>
      <c r="IX180" s="18"/>
      <c r="IY180" s="18"/>
      <c r="IZ180" s="18"/>
      <c r="JA180" s="18"/>
      <c r="JB180" s="18"/>
      <c r="JC180" s="18"/>
      <c r="JD180" s="18"/>
      <c r="JE180" s="18"/>
      <c r="JF180" s="18"/>
      <c r="JG180" s="18"/>
      <c r="JH180" s="18"/>
      <c r="JI180" s="18"/>
      <c r="JJ180" s="18"/>
      <c r="JK180" s="18"/>
      <c r="JL180" s="18"/>
      <c r="JM180" s="18"/>
      <c r="JN180" s="18"/>
      <c r="JO180" s="18"/>
      <c r="JP180" s="18"/>
      <c r="JQ180" s="18"/>
      <c r="JR180" s="18"/>
      <c r="JS180" s="18"/>
      <c r="JT180" s="18"/>
      <c r="JU180" s="18"/>
      <c r="JV180" s="18"/>
      <c r="JW180" s="18"/>
      <c r="JX180" s="18"/>
      <c r="JY180" s="18"/>
      <c r="JZ180" s="18"/>
      <c r="KA180" s="18"/>
      <c r="KB180" s="18"/>
      <c r="KC180" s="18"/>
      <c r="KD180" s="18"/>
      <c r="KE180" s="18"/>
      <c r="KF180" s="18"/>
      <c r="KG180" s="18"/>
      <c r="KH180" s="18"/>
      <c r="KI180" s="18"/>
      <c r="KJ180" s="18"/>
      <c r="KK180" s="18"/>
      <c r="KL180" s="18"/>
      <c r="KM180" s="18"/>
      <c r="KN180" s="18"/>
      <c r="KO180" s="18"/>
      <c r="KP180" s="18"/>
      <c r="KQ180" s="18"/>
      <c r="KR180" s="18"/>
      <c r="KS180" s="18"/>
      <c r="KT180" s="18"/>
      <c r="KU180" s="18"/>
      <c r="KV180" s="18"/>
      <c r="KW180" s="18"/>
      <c r="KX180" s="18"/>
      <c r="KY180" s="18"/>
      <c r="KZ180" s="18"/>
      <c r="LA180" s="18"/>
      <c r="LB180" s="18"/>
      <c r="LC180" s="18"/>
      <c r="LD180" s="18"/>
      <c r="LE180" s="18"/>
      <c r="LF180" s="18"/>
      <c r="LG180" s="18"/>
      <c r="LH180" s="18"/>
      <c r="LI180" s="18"/>
      <c r="LJ180" s="18"/>
      <c r="LK180" s="18"/>
      <c r="LL180" s="18"/>
      <c r="LM180" s="18"/>
      <c r="LN180" s="18"/>
      <c r="LO180" s="18"/>
      <c r="LP180" s="18"/>
      <c r="LQ180" s="18"/>
      <c r="LR180" s="18"/>
      <c r="LS180" s="18"/>
      <c r="LT180" s="18"/>
      <c r="LU180" s="18"/>
      <c r="LV180" s="18"/>
      <c r="LW180" s="18"/>
      <c r="LX180" s="18"/>
      <c r="LY180" s="18"/>
      <c r="LZ180" s="18"/>
      <c r="MA180" s="18"/>
      <c r="MB180" s="18"/>
      <c r="MC180" s="18"/>
      <c r="MD180" s="18"/>
      <c r="ME180" s="18"/>
      <c r="MF180" s="18"/>
      <c r="MG180" s="18"/>
      <c r="MH180" s="18"/>
      <c r="MI180" s="18"/>
      <c r="MJ180" s="18"/>
      <c r="MK180" s="18"/>
      <c r="ML180" s="18"/>
      <c r="MM180" s="18"/>
      <c r="MN180" s="18"/>
      <c r="MO180" s="18"/>
      <c r="MP180" s="18"/>
      <c r="MQ180" s="18"/>
      <c r="MR180" s="18"/>
      <c r="MS180" s="18"/>
      <c r="MT180" s="18"/>
      <c r="MU180" s="18"/>
      <c r="MV180" s="18"/>
      <c r="MW180" s="18"/>
      <c r="MX180" s="18"/>
      <c r="MY180" s="18"/>
      <c r="MZ180" s="18"/>
      <c r="NA180" s="18"/>
      <c r="NB180" s="18"/>
      <c r="NC180" s="18"/>
      <c r="ND180" s="18"/>
      <c r="NE180" s="18"/>
      <c r="NF180" s="18"/>
      <c r="NG180" s="18"/>
      <c r="NH180" s="18"/>
      <c r="NI180" s="18"/>
      <c r="NJ180" s="18"/>
      <c r="NK180" s="18"/>
      <c r="NL180" s="18"/>
      <c r="NM180" s="18"/>
      <c r="NN180" s="18"/>
      <c r="NO180" s="18"/>
      <c r="NP180" s="18"/>
      <c r="NQ180" s="18"/>
      <c r="NR180" s="18"/>
      <c r="NS180" s="18"/>
      <c r="NT180" s="18"/>
      <c r="NU180" s="18"/>
      <c r="NV180" s="18"/>
      <c r="NW180" s="18"/>
      <c r="NX180" s="18"/>
      <c r="NY180" s="18"/>
      <c r="NZ180" s="18"/>
      <c r="OA180" s="18"/>
      <c r="OB180" s="18"/>
      <c r="OC180" s="18"/>
      <c r="OD180" s="18"/>
      <c r="OE180" s="18"/>
      <c r="OF180" s="18"/>
      <c r="OG180" s="18"/>
      <c r="OH180" s="18"/>
      <c r="OI180" s="18"/>
      <c r="OJ180" s="18"/>
      <c r="OK180" s="18"/>
      <c r="OL180" s="18"/>
      <c r="OM180" s="18"/>
      <c r="ON180" s="18"/>
      <c r="OO180" s="18"/>
      <c r="OP180" s="18"/>
      <c r="OQ180" s="18"/>
      <c r="OR180" s="18"/>
      <c r="OS180" s="18"/>
      <c r="OT180" s="18"/>
      <c r="OU180" s="18"/>
      <c r="OV180" s="18"/>
      <c r="OW180" s="18"/>
      <c r="OX180" s="18"/>
      <c r="OY180" s="18"/>
      <c r="OZ180" s="18"/>
      <c r="PA180" s="18"/>
      <c r="PB180" s="18"/>
      <c r="PC180" s="18"/>
      <c r="PD180" s="18"/>
      <c r="PE180" s="18"/>
      <c r="PF180" s="18"/>
      <c r="PG180" s="18"/>
      <c r="PH180" s="18"/>
      <c r="PI180" s="18"/>
      <c r="PJ180" s="18"/>
      <c r="PK180" s="18"/>
      <c r="PL180" s="18"/>
      <c r="PM180" s="18"/>
      <c r="PN180" s="18"/>
      <c r="PO180" s="18"/>
      <c r="PP180" s="18"/>
      <c r="PQ180" s="18"/>
      <c r="PR180" s="18"/>
      <c r="PS180" s="18"/>
      <c r="PT180" s="18"/>
      <c r="PU180" s="18"/>
      <c r="PV180" s="18"/>
      <c r="PW180" s="18"/>
      <c r="PX180" s="18"/>
      <c r="PY180" s="18"/>
      <c r="PZ180" s="18"/>
      <c r="QA180" s="18"/>
      <c r="QB180" s="18"/>
      <c r="QC180" s="18"/>
      <c r="QD180" s="18"/>
      <c r="QE180" s="18"/>
      <c r="QF180" s="18"/>
      <c r="QG180" s="18"/>
      <c r="QH180" s="18"/>
      <c r="QI180" s="18"/>
      <c r="QJ180" s="18"/>
      <c r="QK180" s="18"/>
      <c r="QL180" s="18"/>
      <c r="QM180" s="18"/>
      <c r="QN180" s="18"/>
      <c r="QO180" s="18"/>
      <c r="QP180" s="18"/>
      <c r="QQ180" s="18"/>
      <c r="QR180" s="18"/>
      <c r="QS180" s="18"/>
      <c r="QT180" s="18"/>
      <c r="QU180" s="18"/>
      <c r="QV180" s="18"/>
      <c r="QW180" s="18"/>
      <c r="QX180" s="18"/>
      <c r="QY180" s="18"/>
      <c r="QZ180" s="18"/>
      <c r="RA180" s="18"/>
      <c r="RB180" s="18"/>
      <c r="RC180" s="18"/>
      <c r="RD180" s="18"/>
      <c r="RE180" s="18"/>
      <c r="RF180" s="18"/>
      <c r="RG180" s="18"/>
      <c r="RH180" s="18"/>
      <c r="RI180" s="18"/>
      <c r="RJ180" s="18"/>
      <c r="RK180" s="18"/>
      <c r="RL180" s="18"/>
      <c r="RM180" s="18"/>
      <c r="RN180" s="18"/>
      <c r="RO180" s="18"/>
      <c r="RP180" s="18"/>
      <c r="RQ180" s="18"/>
      <c r="RR180" s="18"/>
      <c r="RS180" s="18"/>
      <c r="RT180" s="18"/>
      <c r="RU180" s="18"/>
      <c r="RV180" s="18"/>
      <c r="RW180" s="18"/>
      <c r="RX180" s="18"/>
      <c r="RY180" s="18"/>
      <c r="RZ180" s="18"/>
      <c r="SA180" s="18"/>
      <c r="SB180" s="18"/>
      <c r="SC180" s="18"/>
      <c r="SD180" s="18"/>
      <c r="SE180" s="18"/>
      <c r="SF180" s="18"/>
      <c r="SG180" s="18"/>
      <c r="SH180" s="18"/>
      <c r="SI180" s="18"/>
      <c r="SJ180" s="18"/>
      <c r="SK180" s="18"/>
      <c r="SL180" s="18"/>
      <c r="SM180" s="18"/>
      <c r="SN180" s="18"/>
      <c r="SO180" s="18"/>
      <c r="SP180" s="18"/>
      <c r="SQ180" s="18"/>
      <c r="SR180" s="18"/>
      <c r="SS180" s="18"/>
      <c r="ST180" s="18"/>
      <c r="SU180" s="18"/>
      <c r="SV180" s="18"/>
      <c r="SW180" s="18"/>
      <c r="SX180" s="18"/>
      <c r="SY180" s="18"/>
      <c r="SZ180" s="18"/>
      <c r="TA180" s="18"/>
      <c r="TB180" s="18"/>
      <c r="TC180" s="18"/>
      <c r="TD180" s="18"/>
      <c r="TE180" s="18"/>
      <c r="TF180" s="18"/>
      <c r="TG180" s="18"/>
      <c r="TH180" s="18"/>
      <c r="TI180" s="18"/>
      <c r="TJ180" s="18"/>
      <c r="TK180" s="18"/>
      <c r="TL180" s="18"/>
      <c r="TM180" s="18"/>
      <c r="TN180" s="18"/>
      <c r="TO180" s="18"/>
      <c r="TP180" s="18"/>
      <c r="TQ180" s="18"/>
      <c r="TR180" s="18"/>
      <c r="TS180" s="18"/>
      <c r="TT180" s="18"/>
      <c r="TU180" s="18"/>
      <c r="TV180" s="18"/>
      <c r="TW180" s="18"/>
      <c r="TX180" s="18"/>
      <c r="TY180" s="18"/>
      <c r="TZ180" s="18"/>
      <c r="UA180" s="18"/>
      <c r="UB180" s="18"/>
      <c r="UC180" s="18"/>
      <c r="UD180" s="18"/>
      <c r="UE180" s="18"/>
      <c r="UF180" s="18"/>
      <c r="UG180" s="18"/>
      <c r="UH180" s="18"/>
      <c r="UI180" s="18"/>
      <c r="UJ180" s="18"/>
      <c r="UK180" s="18"/>
      <c r="UL180" s="18"/>
      <c r="UM180" s="18"/>
      <c r="UN180" s="18"/>
      <c r="UO180" s="18"/>
      <c r="UP180" s="18"/>
      <c r="UQ180" s="18"/>
      <c r="UR180" s="18"/>
      <c r="US180" s="18"/>
      <c r="UT180" s="18"/>
      <c r="UU180" s="18"/>
      <c r="UV180" s="18"/>
      <c r="UW180" s="18"/>
      <c r="UX180" s="18"/>
      <c r="UY180" s="18"/>
      <c r="UZ180" s="18"/>
      <c r="VA180" s="18"/>
      <c r="VB180" s="18"/>
      <c r="VC180" s="18"/>
      <c r="VD180" s="18"/>
      <c r="VE180" s="18"/>
      <c r="VF180" s="18"/>
      <c r="VG180" s="18"/>
      <c r="VH180" s="18"/>
      <c r="VI180" s="18"/>
      <c r="VJ180" s="18"/>
      <c r="VK180" s="18"/>
      <c r="VL180" s="18"/>
      <c r="VM180" s="18"/>
      <c r="VN180" s="18"/>
      <c r="VO180" s="18"/>
      <c r="VP180" s="18"/>
      <c r="VQ180" s="18"/>
      <c r="VR180" s="18"/>
      <c r="VS180" s="18"/>
      <c r="VT180" s="18"/>
      <c r="VU180" s="18"/>
      <c r="VV180" s="18"/>
      <c r="VW180" s="18"/>
      <c r="VX180" s="18"/>
      <c r="VY180" s="18"/>
      <c r="VZ180" s="18"/>
      <c r="WA180" s="18"/>
      <c r="WB180" s="18"/>
      <c r="WC180" s="18"/>
      <c r="WD180" s="18"/>
      <c r="WE180" s="18"/>
      <c r="WF180" s="18"/>
      <c r="WG180" s="18"/>
      <c r="WH180" s="18"/>
      <c r="WI180" s="18"/>
      <c r="WJ180" s="18"/>
      <c r="WK180" s="18"/>
      <c r="WL180" s="18"/>
      <c r="WM180" s="18"/>
      <c r="WN180" s="18"/>
      <c r="WO180" s="18"/>
      <c r="WP180" s="18"/>
      <c r="WQ180" s="18"/>
      <c r="WR180" s="18"/>
      <c r="WS180" s="18"/>
      <c r="WT180" s="18"/>
      <c r="WU180" s="18"/>
      <c r="WV180" s="18"/>
      <c r="WW180" s="18"/>
      <c r="WX180" s="18"/>
      <c r="WY180" s="18"/>
      <c r="WZ180" s="18"/>
      <c r="XA180" s="18"/>
      <c r="XB180" s="18"/>
      <c r="XC180" s="18"/>
      <c r="XD180" s="18"/>
      <c r="XE180" s="18"/>
      <c r="XF180" s="18"/>
      <c r="XG180" s="18"/>
      <c r="XH180" s="18"/>
      <c r="XI180" s="18"/>
      <c r="XJ180" s="18"/>
      <c r="XK180" s="18"/>
      <c r="XL180" s="18"/>
      <c r="XM180" s="18"/>
      <c r="XN180" s="18"/>
      <c r="XO180" s="18"/>
      <c r="XP180" s="18"/>
      <c r="XQ180" s="18"/>
      <c r="XR180" s="18"/>
      <c r="XS180" s="18"/>
      <c r="XT180" s="18"/>
      <c r="XU180" s="18"/>
      <c r="XV180" s="18"/>
      <c r="XW180" s="18"/>
      <c r="XX180" s="18"/>
      <c r="XY180" s="18"/>
      <c r="XZ180" s="18"/>
      <c r="YA180" s="18"/>
      <c r="YB180" s="18"/>
      <c r="YC180" s="18"/>
      <c r="YD180" s="18"/>
      <c r="YE180" s="18"/>
      <c r="YF180" s="18"/>
      <c r="YG180" s="18"/>
      <c r="YH180" s="18"/>
      <c r="YI180" s="18"/>
      <c r="YJ180" s="18"/>
      <c r="YK180" s="18"/>
      <c r="YL180" s="18"/>
      <c r="YM180" s="18"/>
      <c r="YN180" s="18"/>
      <c r="YO180" s="18"/>
      <c r="YP180" s="18"/>
      <c r="YQ180" s="18"/>
      <c r="YR180" s="18"/>
      <c r="YS180" s="18"/>
      <c r="YT180" s="18"/>
      <c r="YU180" s="18"/>
      <c r="YV180" s="18"/>
      <c r="YW180" s="18"/>
      <c r="YX180" s="18"/>
      <c r="YY180" s="18"/>
      <c r="YZ180" s="18"/>
      <c r="ZA180" s="18"/>
      <c r="ZB180" s="18"/>
      <c r="ZC180" s="18"/>
      <c r="ZD180" s="18"/>
      <c r="ZE180" s="18"/>
      <c r="ZF180" s="18"/>
      <c r="ZG180" s="18"/>
      <c r="ZH180" s="18"/>
      <c r="ZI180" s="18"/>
      <c r="ZJ180" s="18"/>
      <c r="ZK180" s="18"/>
      <c r="ZL180" s="18"/>
      <c r="ZM180" s="18"/>
      <c r="ZN180" s="18"/>
      <c r="ZO180" s="18"/>
      <c r="ZP180" s="18"/>
      <c r="ZQ180" s="18"/>
      <c r="ZR180" s="18"/>
      <c r="ZS180" s="18"/>
      <c r="ZT180" s="18"/>
      <c r="ZU180" s="18"/>
      <c r="ZV180" s="18"/>
      <c r="ZW180" s="18"/>
      <c r="ZX180" s="18"/>
      <c r="ZY180" s="18"/>
      <c r="ZZ180" s="18"/>
      <c r="AAA180" s="18"/>
      <c r="AAB180" s="18"/>
      <c r="AAC180" s="18"/>
      <c r="AAD180" s="18"/>
      <c r="AAE180" s="18"/>
      <c r="AAF180" s="18"/>
      <c r="AAG180" s="18"/>
      <c r="AAH180" s="18"/>
      <c r="AAI180" s="18"/>
      <c r="AAJ180" s="18"/>
      <c r="AAK180" s="18"/>
      <c r="AAL180" s="18"/>
      <c r="AAM180" s="18"/>
      <c r="AAN180" s="18"/>
      <c r="AAO180" s="18"/>
      <c r="AAP180" s="18"/>
      <c r="AAQ180" s="18"/>
      <c r="AAR180" s="18"/>
      <c r="AAS180" s="18"/>
      <c r="AAT180" s="18"/>
      <c r="AAU180" s="18"/>
      <c r="AAV180" s="18"/>
      <c r="AAW180" s="18"/>
      <c r="AAX180" s="18"/>
      <c r="AAY180" s="18"/>
      <c r="AAZ180" s="18"/>
      <c r="ABA180" s="18"/>
      <c r="ABB180" s="18"/>
      <c r="ABC180" s="18"/>
      <c r="ABD180" s="18"/>
      <c r="ABE180" s="18"/>
      <c r="ABF180" s="18"/>
      <c r="ABG180" s="18"/>
      <c r="ABH180" s="18"/>
      <c r="ABI180" s="18"/>
      <c r="ABJ180" s="18"/>
      <c r="ABK180" s="18"/>
      <c r="ABL180" s="18"/>
      <c r="ABM180" s="18"/>
      <c r="ABN180" s="18"/>
      <c r="ABO180" s="18"/>
      <c r="ABP180" s="18"/>
      <c r="ABQ180" s="18"/>
      <c r="ABR180" s="18"/>
      <c r="ABS180" s="18"/>
      <c r="ABT180" s="18"/>
      <c r="ABU180" s="18"/>
      <c r="ABV180" s="18"/>
      <c r="ABW180" s="18"/>
      <c r="ABX180" s="18"/>
      <c r="ABY180" s="18"/>
      <c r="ABZ180" s="18"/>
      <c r="ACA180" s="18"/>
      <c r="ACB180" s="18"/>
      <c r="ACC180" s="18"/>
      <c r="ACD180" s="18"/>
      <c r="ACE180" s="18"/>
      <c r="ACF180" s="18"/>
      <c r="ACG180" s="18"/>
      <c r="ACH180" s="18"/>
      <c r="ACI180" s="18"/>
      <c r="ACJ180" s="18"/>
      <c r="ACK180" s="18"/>
      <c r="ACL180" s="18"/>
      <c r="ACM180" s="18"/>
      <c r="ACN180" s="18"/>
      <c r="ACO180" s="18"/>
      <c r="ACP180" s="18"/>
      <c r="ACQ180" s="18"/>
      <c r="ACR180" s="18"/>
      <c r="ACS180" s="18"/>
      <c r="ACT180" s="18"/>
      <c r="ACU180" s="18"/>
      <c r="ACV180" s="18"/>
      <c r="ACW180" s="18"/>
      <c r="ACX180" s="18"/>
      <c r="ACY180" s="18"/>
      <c r="ACZ180" s="18"/>
      <c r="ADA180" s="18"/>
      <c r="ADB180" s="18"/>
      <c r="ADC180" s="18"/>
      <c r="ADD180" s="18"/>
      <c r="ADE180" s="18"/>
      <c r="ADF180" s="18"/>
      <c r="ADG180" s="18"/>
      <c r="ADH180" s="18"/>
      <c r="ADI180" s="18"/>
      <c r="ADJ180" s="18"/>
      <c r="ADK180" s="18"/>
      <c r="ADL180" s="18"/>
      <c r="ADM180" s="18"/>
      <c r="ADN180" s="18"/>
      <c r="ADO180" s="18"/>
      <c r="ADP180" s="18"/>
      <c r="ADQ180" s="18"/>
      <c r="ADR180" s="18"/>
      <c r="ADS180" s="18"/>
      <c r="ADT180" s="18"/>
      <c r="ADU180" s="18"/>
      <c r="ADV180" s="18"/>
      <c r="ADW180" s="18"/>
      <c r="ADX180" s="18"/>
      <c r="ADY180" s="18"/>
      <c r="ADZ180" s="18"/>
      <c r="AEA180" s="18"/>
      <c r="AEB180" s="18"/>
      <c r="AEC180" s="18"/>
      <c r="AED180" s="18"/>
      <c r="AEE180" s="18"/>
      <c r="AEF180" s="18"/>
      <c r="AEG180" s="18"/>
      <c r="AEH180" s="18"/>
      <c r="AEI180" s="18"/>
      <c r="AEJ180" s="18"/>
      <c r="AEK180" s="18"/>
      <c r="AEL180" s="18"/>
      <c r="AEM180" s="18"/>
      <c r="AEN180" s="18"/>
      <c r="AEO180" s="18"/>
      <c r="AEP180" s="18"/>
      <c r="AEQ180" s="18"/>
      <c r="AER180" s="18"/>
      <c r="AES180" s="18"/>
      <c r="AET180" s="18"/>
      <c r="AEU180" s="18"/>
      <c r="AEV180" s="18"/>
      <c r="AEW180" s="18"/>
      <c r="AEX180" s="18"/>
      <c r="AEY180" s="18"/>
      <c r="AEZ180" s="18"/>
      <c r="AFA180" s="18"/>
      <c r="AFB180" s="18"/>
      <c r="AFC180" s="18"/>
      <c r="AFD180" s="18"/>
      <c r="AFE180" s="18"/>
      <c r="AFF180" s="18"/>
      <c r="AFG180" s="18"/>
      <c r="AFH180" s="18"/>
      <c r="AFI180" s="18"/>
      <c r="AFJ180" s="18"/>
      <c r="AFK180" s="18"/>
      <c r="AFL180" s="18"/>
      <c r="AFM180" s="18"/>
      <c r="AFN180" s="18"/>
      <c r="AFO180" s="18"/>
      <c r="AFP180" s="18"/>
      <c r="AFQ180" s="18"/>
      <c r="AFR180" s="18"/>
      <c r="AFS180" s="18"/>
      <c r="AFT180" s="18"/>
      <c r="AFU180" s="18"/>
      <c r="AFV180" s="18"/>
      <c r="AFW180" s="18"/>
      <c r="AFX180" s="18"/>
      <c r="AFY180" s="18"/>
      <c r="AFZ180" s="18"/>
      <c r="AGA180" s="18"/>
      <c r="AGB180" s="18"/>
      <c r="AGC180" s="18"/>
      <c r="AGD180" s="18"/>
      <c r="AGE180" s="18"/>
      <c r="AGF180" s="18"/>
      <c r="AGG180" s="18"/>
      <c r="AGH180" s="18"/>
      <c r="AGI180" s="18"/>
      <c r="AGJ180" s="18"/>
      <c r="AGK180" s="18"/>
      <c r="AGL180" s="18"/>
      <c r="AGM180" s="18"/>
      <c r="AGN180" s="18"/>
      <c r="AGO180" s="18"/>
      <c r="AGP180" s="18"/>
      <c r="AGQ180" s="18"/>
      <c r="AGR180" s="18"/>
      <c r="AGS180" s="18"/>
      <c r="AGT180" s="18"/>
      <c r="AGU180" s="18"/>
      <c r="AGV180" s="18"/>
      <c r="AGW180" s="18"/>
      <c r="AGX180" s="18"/>
      <c r="AGY180" s="18"/>
      <c r="AGZ180" s="18"/>
      <c r="AHA180" s="18"/>
      <c r="AHB180" s="18"/>
      <c r="AHC180" s="18"/>
      <c r="AHD180" s="18"/>
      <c r="AHE180" s="18"/>
      <c r="AHF180" s="18"/>
      <c r="AHG180" s="18"/>
      <c r="AHH180" s="18"/>
      <c r="AHI180" s="18"/>
      <c r="AHJ180" s="18"/>
      <c r="AHK180" s="18"/>
      <c r="AHL180" s="18"/>
      <c r="AHM180" s="18"/>
      <c r="AHN180" s="18"/>
      <c r="AHO180" s="18"/>
      <c r="AHP180" s="18"/>
      <c r="AHQ180" s="18"/>
      <c r="AHR180" s="18"/>
      <c r="AHS180" s="18"/>
      <c r="AHT180" s="18"/>
      <c r="AHU180" s="18"/>
      <c r="AHV180" s="18"/>
      <c r="AHW180" s="18"/>
      <c r="AHX180" s="18"/>
      <c r="AHY180" s="18"/>
      <c r="AHZ180" s="18"/>
      <c r="AIA180" s="18"/>
      <c r="AIB180" s="18"/>
      <c r="AIC180" s="18"/>
      <c r="AID180" s="18"/>
      <c r="AIE180" s="18"/>
      <c r="AIF180" s="18"/>
      <c r="AIG180" s="18"/>
      <c r="AIH180" s="18"/>
      <c r="AII180" s="18"/>
      <c r="AIJ180" s="18"/>
      <c r="AIK180" s="18"/>
      <c r="AIL180" s="18"/>
      <c r="AIM180" s="18"/>
      <c r="AIN180" s="18"/>
      <c r="AIO180" s="18"/>
      <c r="AIP180" s="18"/>
      <c r="AIQ180" s="18"/>
      <c r="AIR180" s="18"/>
      <c r="AIS180" s="18"/>
      <c r="AIT180" s="18"/>
      <c r="AIU180" s="18"/>
      <c r="AIV180" s="18"/>
      <c r="AIW180" s="18"/>
      <c r="AIX180" s="18"/>
      <c r="AIY180" s="18"/>
      <c r="AIZ180" s="18"/>
      <c r="AJA180" s="18"/>
      <c r="AJB180" s="18"/>
      <c r="AJC180" s="18"/>
      <c r="AJD180" s="18"/>
      <c r="AJE180" s="18"/>
      <c r="AJF180" s="18"/>
      <c r="AJG180" s="18"/>
      <c r="AJH180" s="18"/>
      <c r="AJI180" s="18"/>
      <c r="AJJ180" s="18"/>
      <c r="AJK180" s="18"/>
      <c r="AJL180" s="18"/>
      <c r="AJM180" s="18"/>
      <c r="AJN180" s="18"/>
      <c r="AJO180" s="18"/>
      <c r="AJP180" s="18"/>
      <c r="AJQ180" s="18"/>
      <c r="AJR180" s="18"/>
      <c r="AJS180" s="18"/>
      <c r="AJT180" s="18"/>
      <c r="AJU180" s="18"/>
      <c r="AJV180" s="18"/>
      <c r="AJW180" s="18"/>
      <c r="AJX180" s="18"/>
      <c r="AJY180" s="18"/>
      <c r="AJZ180" s="18"/>
      <c r="AKA180" s="18"/>
      <c r="AKB180" s="18"/>
      <c r="AKC180" s="18"/>
      <c r="AKD180" s="18"/>
      <c r="AKE180" s="18"/>
      <c r="AKF180" s="18"/>
      <c r="AKG180" s="18"/>
      <c r="AKH180" s="18"/>
      <c r="AKI180" s="18"/>
      <c r="AKJ180" s="18"/>
      <c r="AKK180" s="18"/>
      <c r="AKL180" s="18"/>
      <c r="AKM180" s="18"/>
      <c r="AKN180" s="18"/>
      <c r="AKO180" s="18"/>
      <c r="AKP180" s="18"/>
      <c r="AKQ180" s="18"/>
      <c r="AKR180" s="18"/>
      <c r="AKS180" s="18"/>
      <c r="AKT180" s="18"/>
      <c r="AKU180" s="18"/>
      <c r="AKV180" s="18"/>
      <c r="AKW180" s="18"/>
      <c r="AKX180" s="18"/>
      <c r="AKY180" s="18"/>
      <c r="AKZ180" s="18"/>
      <c r="ALA180" s="18"/>
      <c r="ALB180" s="18"/>
      <c r="ALC180" s="18"/>
      <c r="ALD180" s="18"/>
      <c r="ALE180" s="18"/>
      <c r="ALF180" s="18"/>
      <c r="ALG180" s="18"/>
      <c r="ALH180" s="18"/>
      <c r="ALI180" s="18"/>
      <c r="ALJ180" s="18"/>
      <c r="ALK180" s="18"/>
      <c r="ALL180" s="18"/>
      <c r="ALM180" s="18"/>
      <c r="ALN180" s="18"/>
      <c r="ALO180" s="18"/>
      <c r="ALP180" s="18"/>
      <c r="ALQ180" s="18"/>
      <c r="ALR180" s="18"/>
      <c r="ALS180" s="18"/>
      <c r="ALT180" s="18"/>
      <c r="ALU180" s="18"/>
      <c r="ALV180" s="18"/>
      <c r="ALW180" s="18"/>
      <c r="ALX180" s="18"/>
      <c r="ALY180" s="18"/>
      <c r="ALZ180" s="18"/>
      <c r="AMA180" s="18"/>
      <c r="AMB180" s="18"/>
      <c r="AMC180" s="18"/>
      <c r="AMD180" s="18"/>
      <c r="AME180" s="18"/>
      <c r="AMF180" s="18"/>
      <c r="AMG180" s="18"/>
      <c r="AMH180" s="18"/>
      <c r="AMI180" s="18"/>
      <c r="AMJ180" s="18"/>
      <c r="AMK180" s="18"/>
      <c r="AML180" s="18"/>
      <c r="AMM180" s="18"/>
      <c r="AMN180" s="18"/>
      <c r="AMO180" s="18"/>
      <c r="AMP180" s="18"/>
      <c r="AMQ180" s="18"/>
      <c r="AMR180" s="18"/>
      <c r="AMS180" s="18"/>
      <c r="AMT180" s="18"/>
      <c r="AMU180" s="18"/>
      <c r="AMV180" s="18"/>
      <c r="AMW180" s="18"/>
      <c r="AMX180" s="18"/>
      <c r="AMY180" s="18"/>
      <c r="AMZ180" s="18"/>
      <c r="ANA180" s="18"/>
      <c r="ANB180" s="18"/>
      <c r="ANC180" s="18"/>
      <c r="AND180" s="18"/>
      <c r="ANE180" s="18"/>
      <c r="ANF180" s="18"/>
      <c r="ANG180" s="18"/>
      <c r="ANH180" s="18"/>
      <c r="ANI180" s="18"/>
      <c r="ANJ180" s="18"/>
      <c r="ANK180" s="18"/>
      <c r="ANL180" s="18"/>
      <c r="ANM180" s="18"/>
      <c r="ANN180" s="18"/>
      <c r="ANO180" s="18"/>
      <c r="ANP180" s="18"/>
      <c r="ANQ180" s="18"/>
      <c r="ANR180" s="18"/>
      <c r="ANS180" s="18"/>
      <c r="ANT180" s="18"/>
      <c r="ANU180" s="18"/>
      <c r="ANV180" s="18"/>
      <c r="ANW180" s="18"/>
      <c r="ANX180" s="18"/>
      <c r="ANY180" s="18"/>
      <c r="ANZ180" s="18"/>
      <c r="AOA180" s="18"/>
      <c r="AOB180" s="18"/>
      <c r="AOC180" s="18"/>
      <c r="AOD180" s="18"/>
      <c r="AOE180" s="18"/>
      <c r="AOF180" s="18"/>
      <c r="AOG180" s="18"/>
      <c r="AOH180" s="18"/>
      <c r="AOI180" s="18"/>
      <c r="AOJ180" s="18"/>
      <c r="AOK180" s="18"/>
      <c r="AOL180" s="18"/>
      <c r="AOM180" s="18"/>
      <c r="AON180" s="18"/>
      <c r="AOO180" s="18"/>
      <c r="AOP180" s="18"/>
      <c r="AOQ180" s="18"/>
      <c r="AOR180" s="18"/>
      <c r="AOS180" s="18"/>
      <c r="AOT180" s="18"/>
      <c r="AOU180" s="18"/>
      <c r="AOV180" s="18"/>
      <c r="AOW180" s="18"/>
      <c r="AOX180" s="18"/>
      <c r="AOY180" s="18"/>
      <c r="AOZ180" s="18"/>
      <c r="APA180" s="18"/>
      <c r="APB180" s="18"/>
      <c r="APC180" s="18"/>
      <c r="APD180" s="18"/>
      <c r="APE180" s="18"/>
      <c r="APF180" s="18"/>
      <c r="APG180" s="18"/>
      <c r="APH180" s="18"/>
      <c r="API180" s="18"/>
      <c r="APJ180" s="18"/>
      <c r="APK180" s="18"/>
      <c r="APL180" s="18"/>
      <c r="APM180" s="18"/>
      <c r="APN180" s="18"/>
      <c r="APO180" s="18"/>
      <c r="APP180" s="18"/>
      <c r="APQ180" s="18"/>
      <c r="APR180" s="18"/>
      <c r="APS180" s="18"/>
      <c r="APT180" s="18"/>
      <c r="APU180" s="18"/>
      <c r="APV180" s="18"/>
      <c r="APW180" s="18"/>
      <c r="APX180" s="18"/>
      <c r="APY180" s="18"/>
      <c r="APZ180" s="18"/>
      <c r="AQA180" s="18"/>
      <c r="AQB180" s="18"/>
      <c r="AQC180" s="18"/>
      <c r="AQD180" s="18"/>
      <c r="AQE180" s="18"/>
      <c r="AQF180" s="18"/>
      <c r="AQG180" s="18"/>
      <c r="AQH180" s="18"/>
      <c r="AQI180" s="18"/>
      <c r="AQJ180" s="18"/>
      <c r="AQK180" s="18"/>
      <c r="AQL180" s="18"/>
      <c r="AQM180" s="18"/>
      <c r="AQN180" s="18"/>
      <c r="AQO180" s="18"/>
      <c r="AQP180" s="18"/>
      <c r="AQQ180" s="18"/>
      <c r="AQR180" s="18"/>
      <c r="AQS180" s="18"/>
      <c r="AQT180" s="18"/>
      <c r="AQU180" s="18"/>
      <c r="AQV180" s="18"/>
      <c r="AQW180" s="18"/>
      <c r="AQX180" s="18"/>
      <c r="AQY180" s="18"/>
      <c r="AQZ180" s="18"/>
      <c r="ARA180" s="18"/>
      <c r="ARB180" s="18"/>
      <c r="ARC180" s="18"/>
      <c r="ARD180" s="18"/>
      <c r="ARE180" s="18"/>
      <c r="ARF180" s="18"/>
      <c r="ARG180" s="18"/>
      <c r="ARH180" s="18"/>
      <c r="ARI180" s="18"/>
      <c r="ARJ180" s="18"/>
      <c r="ARK180" s="18"/>
      <c r="ARL180" s="18"/>
      <c r="ARM180" s="18"/>
      <c r="ARN180" s="18"/>
      <c r="ARO180" s="18"/>
      <c r="ARP180" s="18"/>
      <c r="ARQ180" s="18"/>
      <c r="ARR180" s="18"/>
      <c r="ARS180" s="18"/>
      <c r="ART180" s="18"/>
      <c r="ARU180" s="18"/>
      <c r="ARV180" s="18"/>
      <c r="ARW180" s="18"/>
      <c r="ARX180" s="18"/>
      <c r="ARY180" s="18"/>
      <c r="ARZ180" s="18"/>
      <c r="ASA180" s="18"/>
      <c r="ASB180" s="18"/>
      <c r="ASC180" s="18"/>
      <c r="ASD180" s="18"/>
      <c r="ASE180" s="18"/>
      <c r="ASF180" s="18"/>
      <c r="ASG180" s="18"/>
      <c r="ASH180" s="18"/>
      <c r="ASI180" s="18"/>
      <c r="ASJ180" s="18"/>
      <c r="ASK180" s="18"/>
      <c r="ASL180" s="18"/>
      <c r="ASM180" s="18"/>
      <c r="ASN180" s="18"/>
      <c r="ASO180" s="18"/>
      <c r="ASP180" s="18"/>
      <c r="ASQ180" s="18"/>
      <c r="ASR180" s="18"/>
      <c r="ASS180" s="18"/>
      <c r="AST180" s="18"/>
      <c r="ASU180" s="18"/>
      <c r="ASV180" s="18"/>
      <c r="ASW180" s="18"/>
      <c r="ASX180" s="18"/>
      <c r="ASY180" s="18"/>
      <c r="ASZ180" s="18"/>
      <c r="ATA180" s="18"/>
      <c r="ATB180" s="18"/>
      <c r="ATC180" s="18"/>
      <c r="ATD180" s="18"/>
      <c r="ATE180" s="18"/>
      <c r="ATF180" s="18"/>
      <c r="ATG180" s="18"/>
      <c r="ATH180" s="18"/>
      <c r="ATI180" s="18"/>
      <c r="ATJ180" s="18"/>
      <c r="ATK180" s="18"/>
      <c r="ATL180" s="18"/>
      <c r="ATM180" s="18"/>
      <c r="ATN180" s="18"/>
      <c r="ATO180" s="18"/>
      <c r="ATP180" s="18"/>
      <c r="ATQ180" s="18"/>
      <c r="ATR180" s="18"/>
      <c r="ATS180" s="18"/>
      <c r="ATT180" s="18"/>
      <c r="ATU180" s="18"/>
      <c r="ATV180" s="18"/>
      <c r="ATW180" s="18"/>
      <c r="ATX180" s="18"/>
      <c r="ATY180" s="18"/>
      <c r="ATZ180" s="18"/>
      <c r="AUA180" s="18"/>
      <c r="AUB180" s="18"/>
      <c r="AUC180" s="18"/>
      <c r="AUD180" s="18"/>
      <c r="AUE180" s="18"/>
      <c r="AUF180" s="18"/>
      <c r="AUG180" s="18"/>
      <c r="AUH180" s="18"/>
      <c r="AUI180" s="18"/>
      <c r="AUJ180" s="18"/>
      <c r="AUK180" s="18"/>
      <c r="AUL180" s="18"/>
      <c r="AUM180" s="18"/>
      <c r="AUN180" s="18"/>
      <c r="AUO180" s="18"/>
      <c r="AUP180" s="18"/>
      <c r="AUQ180" s="18"/>
      <c r="AUR180" s="18"/>
      <c r="AUS180" s="18"/>
      <c r="AUT180" s="18"/>
      <c r="AUU180" s="18"/>
      <c r="AUV180" s="18"/>
      <c r="AUW180" s="18"/>
      <c r="AUX180" s="18"/>
      <c r="AUY180" s="18"/>
      <c r="AUZ180" s="18"/>
      <c r="AVA180" s="18"/>
      <c r="AVB180" s="18"/>
      <c r="AVC180" s="18"/>
      <c r="AVD180" s="18"/>
      <c r="AVE180" s="18"/>
      <c r="AVF180" s="18"/>
      <c r="AVG180" s="18"/>
      <c r="AVH180" s="18"/>
      <c r="AVI180" s="18"/>
      <c r="AVJ180" s="18"/>
      <c r="AVK180" s="18"/>
      <c r="AVL180" s="18"/>
      <c r="AVM180" s="18"/>
      <c r="AVN180" s="18"/>
      <c r="AVO180" s="18"/>
      <c r="AVP180" s="18"/>
      <c r="AVQ180" s="18"/>
      <c r="AVR180" s="18"/>
      <c r="AVS180" s="18"/>
      <c r="AVT180" s="18"/>
      <c r="AVU180" s="18"/>
      <c r="AVV180" s="18"/>
      <c r="AVW180" s="18"/>
      <c r="AVX180" s="18"/>
      <c r="AVY180" s="18"/>
      <c r="AVZ180" s="18"/>
      <c r="AWA180" s="18"/>
      <c r="AWB180" s="18"/>
      <c r="AWC180" s="18"/>
      <c r="AWD180" s="18"/>
      <c r="AWE180" s="18"/>
      <c r="AWF180" s="18"/>
      <c r="AWG180" s="18"/>
      <c r="AWH180" s="18"/>
      <c r="AWI180" s="18"/>
      <c r="AWJ180" s="18"/>
      <c r="AWK180" s="18"/>
      <c r="AWL180" s="18"/>
      <c r="AWM180" s="18"/>
      <c r="AWN180" s="18"/>
      <c r="AWO180" s="18"/>
      <c r="AWP180" s="18"/>
      <c r="AWQ180" s="18"/>
      <c r="AWR180" s="18"/>
      <c r="AWS180" s="18"/>
      <c r="AWT180" s="18"/>
      <c r="AWU180" s="18"/>
      <c r="AWV180" s="18"/>
      <c r="AWW180" s="18"/>
      <c r="AWX180" s="18"/>
      <c r="AWY180" s="18"/>
      <c r="AWZ180" s="18"/>
      <c r="AXA180" s="18"/>
      <c r="AXB180" s="18"/>
      <c r="AXC180" s="18"/>
      <c r="AXD180" s="18"/>
      <c r="AXE180" s="18"/>
      <c r="AXF180" s="18"/>
      <c r="AXG180" s="18"/>
      <c r="AXH180" s="18"/>
      <c r="AXI180" s="18"/>
      <c r="AXJ180" s="18"/>
      <c r="AXK180" s="18"/>
      <c r="AXL180" s="18"/>
      <c r="AXM180" s="18"/>
      <c r="AXN180" s="18"/>
      <c r="AXO180" s="18"/>
      <c r="AXP180" s="18"/>
      <c r="AXQ180" s="18"/>
      <c r="AXR180" s="18"/>
      <c r="AXS180" s="18"/>
      <c r="AXT180" s="18"/>
      <c r="AXU180" s="18"/>
      <c r="AXV180" s="18"/>
      <c r="AXW180" s="18"/>
      <c r="AXX180" s="18"/>
      <c r="AXY180" s="18"/>
      <c r="AXZ180" s="18"/>
      <c r="AYA180" s="18"/>
      <c r="AYB180" s="18"/>
      <c r="AYC180" s="18"/>
      <c r="AYD180" s="18"/>
      <c r="AYE180" s="18"/>
      <c r="AYF180" s="18"/>
      <c r="AYG180" s="18"/>
      <c r="AYH180" s="18"/>
      <c r="AYI180" s="18"/>
      <c r="AYJ180" s="18"/>
      <c r="AYK180" s="18"/>
      <c r="AYL180" s="18"/>
      <c r="AYM180" s="18"/>
      <c r="AYN180" s="18"/>
      <c r="AYO180" s="18"/>
      <c r="AYP180" s="18"/>
      <c r="AYQ180" s="18"/>
      <c r="AYR180" s="18"/>
      <c r="AYS180" s="18"/>
      <c r="AYT180" s="18"/>
      <c r="AYU180" s="18"/>
      <c r="AYV180" s="18"/>
      <c r="AYW180" s="18"/>
      <c r="AYX180" s="18"/>
      <c r="AYY180" s="18"/>
      <c r="AYZ180" s="18"/>
      <c r="AZA180" s="18"/>
      <c r="AZB180" s="18"/>
      <c r="AZC180" s="18"/>
      <c r="AZD180" s="18"/>
      <c r="AZE180" s="18"/>
      <c r="AZF180" s="18"/>
      <c r="AZG180" s="18"/>
      <c r="AZH180" s="18"/>
      <c r="AZI180" s="18"/>
      <c r="AZJ180" s="18"/>
      <c r="AZK180" s="18"/>
      <c r="AZL180" s="18"/>
      <c r="AZM180" s="18"/>
      <c r="AZN180" s="18"/>
      <c r="AZO180" s="18"/>
      <c r="AZP180" s="18"/>
      <c r="AZQ180" s="18"/>
      <c r="AZR180" s="18"/>
      <c r="AZS180" s="18"/>
      <c r="AZT180" s="18"/>
      <c r="AZU180" s="18"/>
      <c r="AZV180" s="18"/>
      <c r="AZW180" s="18"/>
      <c r="AZX180" s="18"/>
      <c r="AZY180" s="18"/>
      <c r="AZZ180" s="18"/>
      <c r="BAA180" s="18"/>
      <c r="BAB180" s="18"/>
      <c r="BAC180" s="18"/>
      <c r="BAD180" s="18"/>
      <c r="BAE180" s="18"/>
      <c r="BAF180" s="18"/>
      <c r="BAG180" s="18"/>
      <c r="BAH180" s="18"/>
      <c r="BAI180" s="18"/>
      <c r="BAJ180" s="18"/>
      <c r="BAK180" s="18"/>
      <c r="BAL180" s="18"/>
      <c r="BAM180" s="18"/>
      <c r="BAN180" s="18"/>
      <c r="BAO180" s="18"/>
      <c r="BAP180" s="18"/>
      <c r="BAQ180" s="18"/>
      <c r="BAR180" s="18"/>
      <c r="BAS180" s="18"/>
      <c r="BAT180" s="18"/>
      <c r="BAU180" s="18"/>
      <c r="BAV180" s="18"/>
      <c r="BAW180" s="18"/>
      <c r="BAX180" s="18"/>
      <c r="BAY180" s="18"/>
      <c r="BAZ180" s="18"/>
      <c r="BBA180" s="18"/>
      <c r="BBB180" s="18"/>
      <c r="BBC180" s="18"/>
      <c r="BBD180" s="18"/>
      <c r="BBE180" s="18"/>
      <c r="BBF180" s="18"/>
      <c r="BBG180" s="18"/>
      <c r="BBH180" s="18"/>
      <c r="BBI180" s="18"/>
      <c r="BBJ180" s="18"/>
      <c r="BBK180" s="18"/>
      <c r="BBL180" s="18"/>
      <c r="BBM180" s="18"/>
      <c r="BBN180" s="18"/>
      <c r="BBO180" s="18"/>
      <c r="BBP180" s="18"/>
      <c r="BBQ180" s="18"/>
      <c r="BBR180" s="18"/>
      <c r="BBS180" s="18"/>
      <c r="BBT180" s="18"/>
      <c r="BBU180" s="18"/>
      <c r="BBV180" s="18"/>
      <c r="BBW180" s="18"/>
      <c r="BBX180" s="18"/>
      <c r="BBY180" s="18"/>
      <c r="BBZ180" s="18"/>
      <c r="BCA180" s="18"/>
      <c r="BCB180" s="18"/>
      <c r="BCC180" s="18"/>
      <c r="BCD180" s="18"/>
      <c r="BCE180" s="18"/>
      <c r="BCF180" s="18"/>
      <c r="BCG180" s="18"/>
      <c r="BCH180" s="18"/>
      <c r="BCI180" s="18"/>
      <c r="BCJ180" s="18"/>
      <c r="BCK180" s="18"/>
      <c r="BCL180" s="18"/>
      <c r="BCM180" s="18"/>
      <c r="BCN180" s="18"/>
      <c r="BCO180" s="18"/>
      <c r="BCP180" s="18"/>
      <c r="BCQ180" s="18"/>
      <c r="BCR180" s="18"/>
      <c r="BCS180" s="18"/>
      <c r="BCT180" s="18"/>
      <c r="BCU180" s="18"/>
      <c r="BCV180" s="18"/>
      <c r="BCW180" s="18"/>
      <c r="BCX180" s="18"/>
      <c r="BCY180" s="18"/>
      <c r="BCZ180" s="18"/>
      <c r="BDA180" s="18"/>
      <c r="BDB180" s="18"/>
      <c r="BDC180" s="18"/>
      <c r="BDD180" s="18"/>
      <c r="BDE180" s="18"/>
      <c r="BDF180" s="18"/>
      <c r="BDG180" s="18"/>
      <c r="BDH180" s="18"/>
      <c r="BDI180" s="18"/>
      <c r="BDJ180" s="18"/>
      <c r="BDK180" s="18"/>
      <c r="BDL180" s="18"/>
      <c r="BDM180" s="18"/>
      <c r="BDN180" s="18"/>
      <c r="BDO180" s="18"/>
      <c r="BDP180" s="18"/>
      <c r="BDQ180" s="18"/>
      <c r="BDR180" s="18"/>
      <c r="BDS180" s="18"/>
      <c r="BDT180" s="18"/>
      <c r="BDU180" s="18"/>
      <c r="BDV180" s="18"/>
      <c r="BDW180" s="18"/>
      <c r="BDX180" s="18"/>
      <c r="BDY180" s="18"/>
      <c r="BDZ180" s="18"/>
      <c r="BEA180" s="18"/>
      <c r="BEB180" s="18"/>
      <c r="BEC180" s="18"/>
      <c r="BED180" s="18"/>
      <c r="BEE180" s="18"/>
      <c r="BEF180" s="18"/>
      <c r="BEG180" s="18"/>
      <c r="BEH180" s="18"/>
      <c r="BEI180" s="18"/>
      <c r="BEJ180" s="18"/>
      <c r="BEK180" s="18"/>
      <c r="BEL180" s="18"/>
      <c r="BEM180" s="18"/>
      <c r="BEN180" s="18"/>
      <c r="BEO180" s="18"/>
      <c r="BEP180" s="18"/>
      <c r="BEQ180" s="18"/>
      <c r="BER180" s="18"/>
      <c r="BES180" s="18"/>
      <c r="BET180" s="18"/>
      <c r="BEU180" s="18"/>
      <c r="BEV180" s="18"/>
      <c r="BEW180" s="18"/>
      <c r="BEX180" s="18"/>
      <c r="BEY180" s="18"/>
      <c r="BEZ180" s="18"/>
      <c r="BFA180" s="18"/>
      <c r="BFB180" s="18"/>
      <c r="BFC180" s="18"/>
      <c r="BFD180" s="18"/>
      <c r="BFE180" s="18"/>
      <c r="BFF180" s="18"/>
      <c r="BFG180" s="18"/>
      <c r="BFH180" s="18"/>
      <c r="BFI180" s="18"/>
      <c r="BFJ180" s="18"/>
      <c r="BFK180" s="18"/>
      <c r="BFL180" s="18"/>
      <c r="BFM180" s="18"/>
      <c r="BFN180" s="18"/>
      <c r="BFO180" s="18"/>
      <c r="BFP180" s="18"/>
      <c r="BFQ180" s="18"/>
      <c r="BFR180" s="18"/>
      <c r="BFS180" s="18"/>
      <c r="BFT180" s="18"/>
      <c r="BFU180" s="18"/>
      <c r="BFV180" s="18"/>
      <c r="BFW180" s="18"/>
      <c r="BFX180" s="18"/>
      <c r="BFY180" s="18"/>
      <c r="BFZ180" s="18"/>
      <c r="BGA180" s="18"/>
      <c r="BGB180" s="18"/>
      <c r="BGC180" s="18"/>
      <c r="BGD180" s="18"/>
      <c r="BGE180" s="18"/>
      <c r="BGF180" s="18"/>
      <c r="BGG180" s="18"/>
      <c r="BGH180" s="18"/>
      <c r="BGI180" s="18"/>
      <c r="BGJ180" s="18"/>
      <c r="BGK180" s="18"/>
      <c r="BGL180" s="18"/>
      <c r="BGM180" s="18"/>
      <c r="BGN180" s="18"/>
      <c r="BGO180" s="18"/>
      <c r="BGP180" s="18"/>
      <c r="BGQ180" s="18"/>
      <c r="BGR180" s="18"/>
      <c r="BGS180" s="18"/>
      <c r="BGT180" s="18"/>
      <c r="BGU180" s="18"/>
      <c r="BGV180" s="18"/>
      <c r="BGW180" s="18"/>
      <c r="BGX180" s="18"/>
      <c r="BGY180" s="18"/>
      <c r="BGZ180" s="18"/>
      <c r="BHA180" s="18"/>
      <c r="BHB180" s="18"/>
      <c r="BHC180" s="18"/>
      <c r="BHD180" s="18"/>
      <c r="BHE180" s="18"/>
      <c r="BHF180" s="18"/>
      <c r="BHG180" s="18"/>
      <c r="BHH180" s="18"/>
      <c r="BHI180" s="18"/>
      <c r="BHJ180" s="18"/>
      <c r="BHK180" s="18"/>
      <c r="BHL180" s="18"/>
      <c r="BHM180" s="18"/>
      <c r="BHN180" s="18"/>
      <c r="BHO180" s="18"/>
      <c r="BHP180" s="18"/>
      <c r="BHQ180" s="18"/>
      <c r="BHR180" s="18"/>
      <c r="BHS180" s="18"/>
      <c r="BHT180" s="18"/>
      <c r="BHU180" s="18"/>
      <c r="BHV180" s="18"/>
      <c r="BHW180" s="18"/>
      <c r="BHX180" s="18"/>
      <c r="BHY180" s="18"/>
      <c r="BHZ180" s="18"/>
      <c r="BIA180" s="18"/>
      <c r="BIB180" s="18"/>
      <c r="BIC180" s="18"/>
      <c r="BID180" s="18"/>
      <c r="BIE180" s="18"/>
      <c r="BIF180" s="18"/>
      <c r="BIG180" s="18"/>
      <c r="BIH180" s="18"/>
      <c r="BII180" s="18"/>
      <c r="BIJ180" s="18"/>
      <c r="BIK180" s="18"/>
      <c r="BIL180" s="18"/>
      <c r="BIM180" s="18"/>
      <c r="BIN180" s="18"/>
      <c r="BIO180" s="18"/>
      <c r="BIP180" s="18"/>
      <c r="BIQ180" s="18"/>
      <c r="BIR180" s="18"/>
      <c r="BIS180" s="18"/>
      <c r="BIT180" s="18"/>
      <c r="BIU180" s="18"/>
      <c r="BIV180" s="18"/>
      <c r="BIW180" s="18"/>
      <c r="BIX180" s="18"/>
      <c r="BIY180" s="18"/>
      <c r="BIZ180" s="18"/>
      <c r="BJA180" s="18"/>
      <c r="BJB180" s="18"/>
      <c r="BJC180" s="18"/>
      <c r="BJD180" s="18"/>
      <c r="BJE180" s="18"/>
      <c r="BJF180" s="18"/>
      <c r="BJG180" s="18"/>
      <c r="BJH180" s="18"/>
      <c r="BJI180" s="18"/>
      <c r="BJJ180" s="18"/>
      <c r="BJK180" s="18"/>
      <c r="BJL180" s="18"/>
      <c r="BJM180" s="18"/>
      <c r="BJN180" s="18"/>
      <c r="BJO180" s="18"/>
      <c r="BJP180" s="18"/>
      <c r="BJQ180" s="18"/>
      <c r="BJR180" s="18"/>
      <c r="BJS180" s="18"/>
      <c r="BJT180" s="18"/>
      <c r="BJU180" s="18"/>
      <c r="BJV180" s="18"/>
      <c r="BJW180" s="18"/>
      <c r="BJX180" s="18"/>
      <c r="BJY180" s="18"/>
      <c r="BJZ180" s="18"/>
      <c r="BKA180" s="18"/>
      <c r="BKB180" s="18"/>
      <c r="BKC180" s="18"/>
      <c r="BKD180" s="18"/>
      <c r="BKE180" s="18"/>
      <c r="BKF180" s="18"/>
      <c r="BKG180" s="18"/>
      <c r="BKH180" s="18"/>
      <c r="BKI180" s="18"/>
      <c r="BKJ180" s="18"/>
      <c r="BKK180" s="18"/>
      <c r="BKL180" s="18"/>
      <c r="BKM180" s="18"/>
      <c r="BKN180" s="18"/>
      <c r="BKO180" s="18"/>
      <c r="BKP180" s="18"/>
      <c r="BKQ180" s="18"/>
      <c r="BKR180" s="18"/>
      <c r="BKS180" s="18"/>
      <c r="BKT180" s="18"/>
      <c r="BKU180" s="18"/>
      <c r="BKV180" s="18"/>
      <c r="BKW180" s="18"/>
      <c r="BKX180" s="18"/>
      <c r="BKY180" s="18"/>
      <c r="BKZ180" s="18"/>
      <c r="BLA180" s="18"/>
      <c r="BLB180" s="18"/>
      <c r="BLC180" s="18"/>
      <c r="BLD180" s="18"/>
      <c r="BLE180" s="18"/>
      <c r="BLF180" s="18"/>
      <c r="BLG180" s="18"/>
      <c r="BLH180" s="18"/>
      <c r="BLI180" s="18"/>
      <c r="BLJ180" s="18"/>
      <c r="BLK180" s="18"/>
      <c r="BLL180" s="18"/>
      <c r="BLM180" s="18"/>
      <c r="BLN180" s="18"/>
      <c r="BLO180" s="18"/>
      <c r="BLP180" s="18"/>
      <c r="BLQ180" s="18"/>
      <c r="BLR180" s="18"/>
      <c r="BLS180" s="18"/>
      <c r="BLT180" s="18"/>
      <c r="BLU180" s="18"/>
      <c r="BLV180" s="18"/>
      <c r="BLW180" s="18"/>
      <c r="BLX180" s="18"/>
      <c r="BLY180" s="18"/>
      <c r="BLZ180" s="18"/>
      <c r="BMA180" s="18"/>
      <c r="BMB180" s="18"/>
      <c r="BMC180" s="18"/>
      <c r="BMD180" s="18"/>
      <c r="BME180" s="18"/>
      <c r="BMF180" s="18"/>
      <c r="BMG180" s="18"/>
      <c r="BMH180" s="18"/>
      <c r="BMI180" s="18"/>
      <c r="BMJ180" s="18"/>
      <c r="BMK180" s="18"/>
      <c r="BML180" s="18"/>
      <c r="BMM180" s="18"/>
      <c r="BMN180" s="18"/>
      <c r="BMO180" s="18"/>
      <c r="BMP180" s="18"/>
      <c r="BMQ180" s="18"/>
      <c r="BMR180" s="18"/>
      <c r="BMS180" s="18"/>
      <c r="BMT180" s="18"/>
      <c r="BMU180" s="18"/>
      <c r="BMV180" s="18"/>
      <c r="BMW180" s="18"/>
      <c r="BMX180" s="18"/>
      <c r="BMY180" s="18"/>
      <c r="BMZ180" s="18"/>
      <c r="BNA180" s="18"/>
      <c r="BNB180" s="18"/>
      <c r="BNC180" s="18"/>
      <c r="BND180" s="18"/>
      <c r="BNE180" s="18"/>
      <c r="BNF180" s="18"/>
      <c r="BNG180" s="18"/>
      <c r="BNH180" s="18"/>
      <c r="BNI180" s="18"/>
      <c r="BNJ180" s="18"/>
      <c r="BNK180" s="18"/>
      <c r="BNL180" s="18"/>
      <c r="BNM180" s="18"/>
      <c r="BNN180" s="18"/>
      <c r="BNO180" s="18"/>
      <c r="BNP180" s="18"/>
      <c r="BNQ180" s="18"/>
      <c r="BNR180" s="18"/>
      <c r="BNS180" s="18"/>
      <c r="BNT180" s="18"/>
      <c r="BNU180" s="18"/>
      <c r="BNV180" s="18"/>
      <c r="BNW180" s="18"/>
      <c r="BNX180" s="18"/>
      <c r="BNY180" s="18"/>
      <c r="BNZ180" s="18"/>
      <c r="BOA180" s="18"/>
      <c r="BOB180" s="18"/>
      <c r="BOC180" s="18"/>
      <c r="BOD180" s="18"/>
      <c r="BOE180" s="18"/>
      <c r="BOF180" s="18"/>
      <c r="BOG180" s="18"/>
      <c r="BOH180" s="18"/>
      <c r="BOI180" s="18"/>
      <c r="BOJ180" s="18"/>
      <c r="BOK180" s="18"/>
      <c r="BOL180" s="18"/>
      <c r="BOM180" s="18"/>
      <c r="BON180" s="18"/>
      <c r="BOO180" s="18"/>
      <c r="BOP180" s="18"/>
      <c r="BOQ180" s="18"/>
      <c r="BOR180" s="18"/>
      <c r="BOS180" s="18"/>
      <c r="BOT180" s="18"/>
      <c r="BOU180" s="18"/>
      <c r="BOV180" s="18"/>
      <c r="BOW180" s="18"/>
      <c r="BOX180" s="18"/>
      <c r="BOY180" s="18"/>
      <c r="BOZ180" s="18"/>
      <c r="BPA180" s="18"/>
      <c r="BPB180" s="18"/>
      <c r="BPC180" s="18"/>
      <c r="BPD180" s="18"/>
      <c r="BPE180" s="18"/>
      <c r="BPF180" s="18"/>
      <c r="BPG180" s="18"/>
      <c r="BPH180" s="18"/>
      <c r="BPI180" s="18"/>
      <c r="BPJ180" s="18"/>
      <c r="BPK180" s="18"/>
      <c r="BPL180" s="18"/>
      <c r="BPM180" s="18"/>
      <c r="BPN180" s="18"/>
      <c r="BPO180" s="18"/>
      <c r="BPP180" s="18"/>
      <c r="BPQ180" s="18"/>
      <c r="BPR180" s="18"/>
      <c r="BPS180" s="18"/>
      <c r="BPT180" s="18"/>
      <c r="BPU180" s="18"/>
      <c r="BPV180" s="18"/>
      <c r="BPW180" s="18"/>
      <c r="BPX180" s="18"/>
      <c r="BPY180" s="18"/>
      <c r="BPZ180" s="18"/>
      <c r="BQA180" s="18"/>
      <c r="BQB180" s="18"/>
      <c r="BQC180" s="18"/>
      <c r="BQD180" s="18"/>
      <c r="BQE180" s="18"/>
      <c r="BQF180" s="18"/>
      <c r="BQG180" s="18"/>
      <c r="BQH180" s="18"/>
      <c r="BQI180" s="18"/>
      <c r="BQJ180" s="18"/>
      <c r="BQK180" s="18"/>
      <c r="BQL180" s="18"/>
      <c r="BQM180" s="18"/>
      <c r="BQN180" s="18"/>
      <c r="BQO180" s="18"/>
      <c r="BQP180" s="18"/>
      <c r="BQQ180" s="18"/>
      <c r="BQR180" s="18"/>
      <c r="BQS180" s="18"/>
      <c r="BQT180" s="18"/>
      <c r="BQU180" s="18"/>
      <c r="BQV180" s="18"/>
      <c r="BQW180" s="18"/>
      <c r="BQX180" s="18"/>
      <c r="BQY180" s="18"/>
      <c r="BQZ180" s="18"/>
      <c r="BRA180" s="18"/>
      <c r="BRB180" s="18"/>
      <c r="BRC180" s="18"/>
      <c r="BRD180" s="18"/>
      <c r="BRE180" s="18"/>
      <c r="BRF180" s="18"/>
      <c r="BRG180" s="18"/>
      <c r="BRH180" s="18"/>
      <c r="BRI180" s="18"/>
      <c r="BRJ180" s="18"/>
      <c r="BRK180" s="18"/>
      <c r="BRL180" s="18"/>
      <c r="BRM180" s="18"/>
      <c r="BRN180" s="18"/>
      <c r="BRO180" s="18"/>
      <c r="BRP180" s="18"/>
      <c r="BRQ180" s="18"/>
      <c r="BRR180" s="18"/>
      <c r="BRS180" s="18"/>
      <c r="BRT180" s="18"/>
      <c r="BRU180" s="18"/>
      <c r="BRV180" s="18"/>
      <c r="BRW180" s="18"/>
      <c r="BRX180" s="18"/>
      <c r="BRY180" s="18"/>
      <c r="BRZ180" s="18"/>
      <c r="BSA180" s="18"/>
      <c r="BSB180" s="18"/>
      <c r="BSC180" s="18"/>
      <c r="BSD180" s="18"/>
      <c r="BSE180" s="18"/>
      <c r="BSF180" s="18"/>
      <c r="BSG180" s="18"/>
      <c r="BSH180" s="18"/>
      <c r="BSI180" s="18"/>
      <c r="BSJ180" s="18"/>
      <c r="BSK180" s="18"/>
      <c r="BSL180" s="18"/>
      <c r="BSM180" s="18"/>
      <c r="BSN180" s="18"/>
      <c r="BSO180" s="18"/>
      <c r="BSP180" s="18"/>
      <c r="BSQ180" s="18"/>
      <c r="BSR180" s="18"/>
      <c r="BSS180" s="18"/>
      <c r="BST180" s="18"/>
      <c r="BSU180" s="18"/>
      <c r="BSV180" s="18"/>
      <c r="BSW180" s="18"/>
      <c r="BSX180" s="18"/>
      <c r="BSY180" s="18"/>
      <c r="BSZ180" s="18"/>
      <c r="BTA180" s="18"/>
      <c r="BTB180" s="18"/>
      <c r="BTC180" s="18"/>
      <c r="BTD180" s="18"/>
      <c r="BTE180" s="18"/>
      <c r="BTF180" s="18"/>
      <c r="BTG180" s="18"/>
      <c r="BTH180" s="18"/>
    </row>
    <row r="181" spans="1:1880" s="434" customFormat="1" ht="110.25" customHeight="1" x14ac:dyDescent="0.3">
      <c r="A181" s="115">
        <v>622</v>
      </c>
      <c r="B181" s="817" t="s">
        <v>311</v>
      </c>
      <c r="C181" s="116" t="s">
        <v>339</v>
      </c>
      <c r="D181" s="115" t="s">
        <v>703</v>
      </c>
      <c r="E181" s="359" t="e">
        <f>INDEX('2021 Unit Data'!$A$1:$CZ$288,MATCH('Unit Data from Audit Worksheet'!$A181,'2021 Unit Data'!$A$1:$A$288,0),MATCH('Unit Data from Audit Worksheet'!$D$2,'2021 Unit Data'!$A$1:$CZ$1,0))</f>
        <v>#N/A</v>
      </c>
      <c r="F181" s="859">
        <v>0</v>
      </c>
      <c r="G181" s="407"/>
      <c r="H181" s="17"/>
      <c r="I181" s="432"/>
      <c r="J181"/>
      <c r="K181" s="18"/>
      <c r="L181"/>
      <c r="M181" s="18"/>
      <c r="N181" s="181"/>
      <c r="O181" s="18"/>
      <c r="P181" s="18"/>
      <c r="Q181" s="18"/>
      <c r="R181" s="18"/>
      <c r="S181" s="18"/>
      <c r="T181" s="18"/>
      <c r="U181" s="18"/>
      <c r="V181" s="18"/>
      <c r="W181" s="18"/>
      <c r="X181" s="18"/>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s="18"/>
      <c r="DT181" s="18"/>
      <c r="DU181" s="18"/>
      <c r="DV181" s="18"/>
      <c r="DW181" s="18"/>
      <c r="DX181" s="18"/>
      <c r="DY181" s="18"/>
      <c r="DZ181" s="18"/>
      <c r="EA181" s="18"/>
      <c r="EB181" s="18"/>
      <c r="EC181" s="18"/>
      <c r="ED181" s="18"/>
      <c r="EE181" s="18"/>
      <c r="EF181" s="18"/>
      <c r="EG181" s="18"/>
      <c r="EH181" s="18"/>
      <c r="EI181" s="18"/>
      <c r="EJ181" s="18"/>
      <c r="EK181" s="18"/>
      <c r="EL181" s="18"/>
      <c r="EM181" s="18"/>
      <c r="EN181" s="18"/>
      <c r="EO181" s="18"/>
      <c r="EP181" s="18"/>
      <c r="EQ181" s="18"/>
      <c r="ER181" s="18"/>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c r="GQ181" s="18"/>
      <c r="GR181" s="18"/>
      <c r="GS181" s="18"/>
      <c r="GT181" s="18"/>
      <c r="GU181" s="18"/>
      <c r="GV181" s="18"/>
      <c r="GW181" s="18"/>
      <c r="GX181" s="18"/>
      <c r="GY181" s="18"/>
      <c r="GZ181" s="18"/>
      <c r="HA181" s="18"/>
      <c r="HB181" s="18"/>
      <c r="HC181" s="18"/>
      <c r="HD181" s="18"/>
      <c r="HE181" s="18"/>
      <c r="HF181" s="18"/>
      <c r="HG181" s="18"/>
      <c r="HH181" s="18"/>
      <c r="HI181" s="18"/>
      <c r="HJ181" s="18"/>
      <c r="HK181" s="18"/>
      <c r="HL181" s="18"/>
      <c r="HM181" s="18"/>
      <c r="HN181" s="18"/>
      <c r="HO181" s="18"/>
      <c r="HP181" s="18"/>
      <c r="HQ181" s="18"/>
      <c r="HR181" s="18"/>
      <c r="HS181" s="18"/>
      <c r="HT181" s="18"/>
      <c r="HU181" s="18"/>
      <c r="HV181" s="18"/>
      <c r="HW181" s="18"/>
      <c r="HX181" s="18"/>
      <c r="HY181" s="18"/>
      <c r="HZ181" s="18"/>
      <c r="IA181" s="18"/>
      <c r="IB181" s="18"/>
      <c r="IC181" s="18"/>
      <c r="ID181" s="18"/>
      <c r="IE181" s="18"/>
      <c r="IF181" s="18"/>
      <c r="IG181" s="18"/>
      <c r="IH181" s="18"/>
      <c r="II181" s="18"/>
      <c r="IJ181" s="18"/>
      <c r="IK181" s="18"/>
      <c r="IL181" s="18"/>
      <c r="IM181" s="18"/>
      <c r="IN181" s="18"/>
      <c r="IO181" s="18"/>
      <c r="IP181" s="18"/>
      <c r="IQ181" s="18"/>
      <c r="IR181" s="18"/>
      <c r="IS181" s="18"/>
      <c r="IT181" s="18"/>
      <c r="IU181" s="18"/>
      <c r="IV181" s="18"/>
      <c r="IW181" s="18"/>
      <c r="IX181" s="18"/>
      <c r="IY181" s="18"/>
      <c r="IZ181" s="18"/>
      <c r="JA181" s="18"/>
      <c r="JB181" s="18"/>
      <c r="JC181" s="18"/>
      <c r="JD181" s="18"/>
      <c r="JE181" s="18"/>
      <c r="JF181" s="18"/>
      <c r="JG181" s="18"/>
      <c r="JH181" s="18"/>
      <c r="JI181" s="18"/>
      <c r="JJ181" s="18"/>
      <c r="JK181" s="18"/>
      <c r="JL181" s="18"/>
      <c r="JM181" s="18"/>
      <c r="JN181" s="18"/>
      <c r="JO181" s="18"/>
      <c r="JP181" s="18"/>
      <c r="JQ181" s="18"/>
      <c r="JR181" s="18"/>
      <c r="JS181" s="18"/>
      <c r="JT181" s="18"/>
      <c r="JU181" s="18"/>
      <c r="JV181" s="18"/>
      <c r="JW181" s="18"/>
      <c r="JX181" s="18"/>
      <c r="JY181" s="18"/>
      <c r="JZ181" s="18"/>
      <c r="KA181" s="18"/>
      <c r="KB181" s="18"/>
      <c r="KC181" s="18"/>
      <c r="KD181" s="18"/>
      <c r="KE181" s="18"/>
      <c r="KF181" s="18"/>
      <c r="KG181" s="18"/>
      <c r="KH181" s="18"/>
      <c r="KI181" s="18"/>
      <c r="KJ181" s="18"/>
      <c r="KK181" s="18"/>
      <c r="KL181" s="18"/>
      <c r="KM181" s="18"/>
      <c r="KN181" s="18"/>
      <c r="KO181" s="18"/>
      <c r="KP181" s="18"/>
      <c r="KQ181" s="18"/>
      <c r="KR181" s="18"/>
      <c r="KS181" s="18"/>
      <c r="KT181" s="18"/>
      <c r="KU181" s="18"/>
      <c r="KV181" s="18"/>
      <c r="KW181" s="18"/>
      <c r="KX181" s="18"/>
      <c r="KY181" s="18"/>
      <c r="KZ181" s="18"/>
      <c r="LA181" s="18"/>
      <c r="LB181" s="18"/>
      <c r="LC181" s="18"/>
      <c r="LD181" s="18"/>
      <c r="LE181" s="18"/>
      <c r="LF181" s="18"/>
      <c r="LG181" s="18"/>
      <c r="LH181" s="18"/>
      <c r="LI181" s="18"/>
      <c r="LJ181" s="18"/>
      <c r="LK181" s="18"/>
      <c r="LL181" s="18"/>
      <c r="LM181" s="18"/>
      <c r="LN181" s="18"/>
      <c r="LO181" s="18"/>
      <c r="LP181" s="18"/>
      <c r="LQ181" s="18"/>
      <c r="LR181" s="18"/>
      <c r="LS181" s="18"/>
      <c r="LT181" s="18"/>
      <c r="LU181" s="18"/>
      <c r="LV181" s="18"/>
      <c r="LW181" s="18"/>
      <c r="LX181" s="18"/>
      <c r="LY181" s="18"/>
      <c r="LZ181" s="18"/>
      <c r="MA181" s="18"/>
      <c r="MB181" s="18"/>
      <c r="MC181" s="18"/>
      <c r="MD181" s="18"/>
      <c r="ME181" s="18"/>
      <c r="MF181" s="18"/>
      <c r="MG181" s="18"/>
      <c r="MH181" s="18"/>
      <c r="MI181" s="18"/>
      <c r="MJ181" s="18"/>
      <c r="MK181" s="18"/>
      <c r="ML181" s="18"/>
      <c r="MM181" s="18"/>
      <c r="MN181" s="18"/>
      <c r="MO181" s="18"/>
      <c r="MP181" s="18"/>
      <c r="MQ181" s="18"/>
      <c r="MR181" s="18"/>
      <c r="MS181" s="18"/>
      <c r="MT181" s="18"/>
      <c r="MU181" s="18"/>
      <c r="MV181" s="18"/>
      <c r="MW181" s="18"/>
      <c r="MX181" s="18"/>
      <c r="MY181" s="18"/>
      <c r="MZ181" s="18"/>
      <c r="NA181" s="18"/>
      <c r="NB181" s="18"/>
      <c r="NC181" s="18"/>
      <c r="ND181" s="18"/>
      <c r="NE181" s="18"/>
      <c r="NF181" s="18"/>
      <c r="NG181" s="18"/>
      <c r="NH181" s="18"/>
      <c r="NI181" s="18"/>
      <c r="NJ181" s="18"/>
      <c r="NK181" s="18"/>
      <c r="NL181" s="18"/>
      <c r="NM181" s="18"/>
      <c r="NN181" s="18"/>
      <c r="NO181" s="18"/>
      <c r="NP181" s="18"/>
      <c r="NQ181" s="18"/>
      <c r="NR181" s="18"/>
      <c r="NS181" s="18"/>
      <c r="NT181" s="18"/>
      <c r="NU181" s="18"/>
      <c r="NV181" s="18"/>
      <c r="NW181" s="18"/>
      <c r="NX181" s="18"/>
      <c r="NY181" s="18"/>
      <c r="NZ181" s="18"/>
      <c r="OA181" s="18"/>
      <c r="OB181" s="18"/>
      <c r="OC181" s="18"/>
      <c r="OD181" s="18"/>
      <c r="OE181" s="18"/>
      <c r="OF181" s="18"/>
      <c r="OG181" s="18"/>
      <c r="OH181" s="18"/>
      <c r="OI181" s="18"/>
      <c r="OJ181" s="18"/>
      <c r="OK181" s="18"/>
      <c r="OL181" s="18"/>
      <c r="OM181" s="18"/>
      <c r="ON181" s="18"/>
      <c r="OO181" s="18"/>
      <c r="OP181" s="18"/>
      <c r="OQ181" s="18"/>
      <c r="OR181" s="18"/>
      <c r="OS181" s="18"/>
      <c r="OT181" s="18"/>
      <c r="OU181" s="18"/>
      <c r="OV181" s="18"/>
      <c r="OW181" s="18"/>
      <c r="OX181" s="18"/>
      <c r="OY181" s="18"/>
      <c r="OZ181" s="18"/>
      <c r="PA181" s="18"/>
      <c r="PB181" s="18"/>
      <c r="PC181" s="18"/>
      <c r="PD181" s="18"/>
      <c r="PE181" s="18"/>
      <c r="PF181" s="18"/>
      <c r="PG181" s="18"/>
      <c r="PH181" s="18"/>
      <c r="PI181" s="18"/>
      <c r="PJ181" s="18"/>
      <c r="PK181" s="18"/>
      <c r="PL181" s="18"/>
      <c r="PM181" s="18"/>
      <c r="PN181" s="18"/>
      <c r="PO181" s="18"/>
      <c r="PP181" s="18"/>
      <c r="PQ181" s="18"/>
      <c r="PR181" s="18"/>
      <c r="PS181" s="18"/>
      <c r="PT181" s="18"/>
      <c r="PU181" s="18"/>
      <c r="PV181" s="18"/>
      <c r="PW181" s="18"/>
      <c r="PX181" s="18"/>
      <c r="PY181" s="18"/>
      <c r="PZ181" s="18"/>
      <c r="QA181" s="18"/>
      <c r="QB181" s="18"/>
      <c r="QC181" s="18"/>
      <c r="QD181" s="18"/>
      <c r="QE181" s="18"/>
      <c r="QF181" s="18"/>
      <c r="QG181" s="18"/>
      <c r="QH181" s="18"/>
      <c r="QI181" s="18"/>
      <c r="QJ181" s="18"/>
      <c r="QK181" s="18"/>
      <c r="QL181" s="18"/>
      <c r="QM181" s="18"/>
      <c r="QN181" s="18"/>
      <c r="QO181" s="18"/>
      <c r="QP181" s="18"/>
      <c r="QQ181" s="18"/>
      <c r="QR181" s="18"/>
      <c r="QS181" s="18"/>
      <c r="QT181" s="18"/>
      <c r="QU181" s="18"/>
      <c r="QV181" s="18"/>
      <c r="QW181" s="18"/>
      <c r="QX181" s="18"/>
      <c r="QY181" s="18"/>
      <c r="QZ181" s="18"/>
      <c r="RA181" s="18"/>
      <c r="RB181" s="18"/>
      <c r="RC181" s="18"/>
      <c r="RD181" s="18"/>
      <c r="RE181" s="18"/>
      <c r="RF181" s="18"/>
      <c r="RG181" s="18"/>
      <c r="RH181" s="18"/>
      <c r="RI181" s="18"/>
      <c r="RJ181" s="18"/>
      <c r="RK181" s="18"/>
      <c r="RL181" s="18"/>
      <c r="RM181" s="18"/>
      <c r="RN181" s="18"/>
      <c r="RO181" s="18"/>
      <c r="RP181" s="18"/>
      <c r="RQ181" s="18"/>
      <c r="RR181" s="18"/>
      <c r="RS181" s="18"/>
      <c r="RT181" s="18"/>
      <c r="RU181" s="18"/>
      <c r="RV181" s="18"/>
      <c r="RW181" s="18"/>
      <c r="RX181" s="18"/>
      <c r="RY181" s="18"/>
      <c r="RZ181" s="18"/>
      <c r="SA181" s="18"/>
      <c r="SB181" s="18"/>
      <c r="SC181" s="18"/>
      <c r="SD181" s="18"/>
      <c r="SE181" s="18"/>
      <c r="SF181" s="18"/>
      <c r="SG181" s="18"/>
      <c r="SH181" s="18"/>
      <c r="SI181" s="18"/>
      <c r="SJ181" s="18"/>
      <c r="SK181" s="18"/>
      <c r="SL181" s="18"/>
      <c r="SM181" s="18"/>
      <c r="SN181" s="18"/>
      <c r="SO181" s="18"/>
      <c r="SP181" s="18"/>
      <c r="SQ181" s="18"/>
      <c r="SR181" s="18"/>
      <c r="SS181" s="18"/>
      <c r="ST181" s="18"/>
      <c r="SU181" s="18"/>
      <c r="SV181" s="18"/>
      <c r="SW181" s="18"/>
      <c r="SX181" s="18"/>
      <c r="SY181" s="18"/>
      <c r="SZ181" s="18"/>
      <c r="TA181" s="18"/>
      <c r="TB181" s="18"/>
      <c r="TC181" s="18"/>
      <c r="TD181" s="18"/>
      <c r="TE181" s="18"/>
      <c r="TF181" s="18"/>
      <c r="TG181" s="18"/>
      <c r="TH181" s="18"/>
      <c r="TI181" s="18"/>
      <c r="TJ181" s="18"/>
      <c r="TK181" s="18"/>
      <c r="TL181" s="18"/>
      <c r="TM181" s="18"/>
      <c r="TN181" s="18"/>
      <c r="TO181" s="18"/>
      <c r="TP181" s="18"/>
      <c r="TQ181" s="18"/>
      <c r="TR181" s="18"/>
      <c r="TS181" s="18"/>
      <c r="TT181" s="18"/>
      <c r="TU181" s="18"/>
      <c r="TV181" s="18"/>
      <c r="TW181" s="18"/>
      <c r="TX181" s="18"/>
      <c r="TY181" s="18"/>
      <c r="TZ181" s="18"/>
      <c r="UA181" s="18"/>
      <c r="UB181" s="18"/>
      <c r="UC181" s="18"/>
      <c r="UD181" s="18"/>
      <c r="UE181" s="18"/>
      <c r="UF181" s="18"/>
      <c r="UG181" s="18"/>
      <c r="UH181" s="18"/>
      <c r="UI181" s="18"/>
      <c r="UJ181" s="18"/>
      <c r="UK181" s="18"/>
      <c r="UL181" s="18"/>
      <c r="UM181" s="18"/>
      <c r="UN181" s="18"/>
      <c r="UO181" s="18"/>
      <c r="UP181" s="18"/>
      <c r="UQ181" s="18"/>
      <c r="UR181" s="18"/>
      <c r="US181" s="18"/>
      <c r="UT181" s="18"/>
      <c r="UU181" s="18"/>
      <c r="UV181" s="18"/>
      <c r="UW181" s="18"/>
      <c r="UX181" s="18"/>
      <c r="UY181" s="18"/>
      <c r="UZ181" s="18"/>
      <c r="VA181" s="18"/>
      <c r="VB181" s="18"/>
      <c r="VC181" s="18"/>
      <c r="VD181" s="18"/>
      <c r="VE181" s="18"/>
      <c r="VF181" s="18"/>
      <c r="VG181" s="18"/>
      <c r="VH181" s="18"/>
      <c r="VI181" s="18"/>
      <c r="VJ181" s="18"/>
      <c r="VK181" s="18"/>
      <c r="VL181" s="18"/>
      <c r="VM181" s="18"/>
      <c r="VN181" s="18"/>
      <c r="VO181" s="18"/>
      <c r="VP181" s="18"/>
      <c r="VQ181" s="18"/>
      <c r="VR181" s="18"/>
      <c r="VS181" s="18"/>
      <c r="VT181" s="18"/>
      <c r="VU181" s="18"/>
      <c r="VV181" s="18"/>
      <c r="VW181" s="18"/>
      <c r="VX181" s="18"/>
      <c r="VY181" s="18"/>
      <c r="VZ181" s="18"/>
      <c r="WA181" s="18"/>
      <c r="WB181" s="18"/>
      <c r="WC181" s="18"/>
      <c r="WD181" s="18"/>
      <c r="WE181" s="18"/>
      <c r="WF181" s="18"/>
      <c r="WG181" s="18"/>
      <c r="WH181" s="18"/>
      <c r="WI181" s="18"/>
      <c r="WJ181" s="18"/>
      <c r="WK181" s="18"/>
      <c r="WL181" s="18"/>
      <c r="WM181" s="18"/>
      <c r="WN181" s="18"/>
      <c r="WO181" s="18"/>
      <c r="WP181" s="18"/>
      <c r="WQ181" s="18"/>
      <c r="WR181" s="18"/>
      <c r="WS181" s="18"/>
      <c r="WT181" s="18"/>
      <c r="WU181" s="18"/>
      <c r="WV181" s="18"/>
      <c r="WW181" s="18"/>
      <c r="WX181" s="18"/>
      <c r="WY181" s="18"/>
      <c r="WZ181" s="18"/>
      <c r="XA181" s="18"/>
      <c r="XB181" s="18"/>
      <c r="XC181" s="18"/>
      <c r="XD181" s="18"/>
      <c r="XE181" s="18"/>
      <c r="XF181" s="18"/>
      <c r="XG181" s="18"/>
      <c r="XH181" s="18"/>
      <c r="XI181" s="18"/>
      <c r="XJ181" s="18"/>
      <c r="XK181" s="18"/>
      <c r="XL181" s="18"/>
      <c r="XM181" s="18"/>
      <c r="XN181" s="18"/>
      <c r="XO181" s="18"/>
      <c r="XP181" s="18"/>
      <c r="XQ181" s="18"/>
      <c r="XR181" s="18"/>
      <c r="XS181" s="18"/>
      <c r="XT181" s="18"/>
      <c r="XU181" s="18"/>
      <c r="XV181" s="18"/>
      <c r="XW181" s="18"/>
      <c r="XX181" s="18"/>
      <c r="XY181" s="18"/>
      <c r="XZ181" s="18"/>
      <c r="YA181" s="18"/>
      <c r="YB181" s="18"/>
      <c r="YC181" s="18"/>
      <c r="YD181" s="18"/>
      <c r="YE181" s="18"/>
      <c r="YF181" s="18"/>
      <c r="YG181" s="18"/>
      <c r="YH181" s="18"/>
      <c r="YI181" s="18"/>
      <c r="YJ181" s="18"/>
      <c r="YK181" s="18"/>
      <c r="YL181" s="18"/>
      <c r="YM181" s="18"/>
      <c r="YN181" s="18"/>
      <c r="YO181" s="18"/>
      <c r="YP181" s="18"/>
      <c r="YQ181" s="18"/>
      <c r="YR181" s="18"/>
      <c r="YS181" s="18"/>
      <c r="YT181" s="18"/>
      <c r="YU181" s="18"/>
      <c r="YV181" s="18"/>
      <c r="YW181" s="18"/>
      <c r="YX181" s="18"/>
      <c r="YY181" s="18"/>
      <c r="YZ181" s="18"/>
      <c r="ZA181" s="18"/>
      <c r="ZB181" s="18"/>
      <c r="ZC181" s="18"/>
      <c r="ZD181" s="18"/>
      <c r="ZE181" s="18"/>
      <c r="ZF181" s="18"/>
      <c r="ZG181" s="18"/>
      <c r="ZH181" s="18"/>
      <c r="ZI181" s="18"/>
      <c r="ZJ181" s="18"/>
      <c r="ZK181" s="18"/>
      <c r="ZL181" s="18"/>
      <c r="ZM181" s="18"/>
      <c r="ZN181" s="18"/>
      <c r="ZO181" s="18"/>
      <c r="ZP181" s="18"/>
      <c r="ZQ181" s="18"/>
      <c r="ZR181" s="18"/>
      <c r="ZS181" s="18"/>
      <c r="ZT181" s="18"/>
      <c r="ZU181" s="18"/>
      <c r="ZV181" s="18"/>
      <c r="ZW181" s="18"/>
      <c r="ZX181" s="18"/>
      <c r="ZY181" s="18"/>
      <c r="ZZ181" s="18"/>
      <c r="AAA181" s="18"/>
      <c r="AAB181" s="18"/>
      <c r="AAC181" s="18"/>
      <c r="AAD181" s="18"/>
      <c r="AAE181" s="18"/>
      <c r="AAF181" s="18"/>
      <c r="AAG181" s="18"/>
      <c r="AAH181" s="18"/>
      <c r="AAI181" s="18"/>
      <c r="AAJ181" s="18"/>
      <c r="AAK181" s="18"/>
      <c r="AAL181" s="18"/>
      <c r="AAM181" s="18"/>
      <c r="AAN181" s="18"/>
      <c r="AAO181" s="18"/>
      <c r="AAP181" s="18"/>
      <c r="AAQ181" s="18"/>
      <c r="AAR181" s="18"/>
      <c r="AAS181" s="18"/>
      <c r="AAT181" s="18"/>
      <c r="AAU181" s="18"/>
      <c r="AAV181" s="18"/>
      <c r="AAW181" s="18"/>
      <c r="AAX181" s="18"/>
      <c r="AAY181" s="18"/>
      <c r="AAZ181" s="18"/>
      <c r="ABA181" s="18"/>
      <c r="ABB181" s="18"/>
      <c r="ABC181" s="18"/>
      <c r="ABD181" s="18"/>
      <c r="ABE181" s="18"/>
      <c r="ABF181" s="18"/>
      <c r="ABG181" s="18"/>
      <c r="ABH181" s="18"/>
      <c r="ABI181" s="18"/>
      <c r="ABJ181" s="18"/>
      <c r="ABK181" s="18"/>
      <c r="ABL181" s="18"/>
      <c r="ABM181" s="18"/>
      <c r="ABN181" s="18"/>
      <c r="ABO181" s="18"/>
      <c r="ABP181" s="18"/>
      <c r="ABQ181" s="18"/>
      <c r="ABR181" s="18"/>
      <c r="ABS181" s="18"/>
      <c r="ABT181" s="18"/>
      <c r="ABU181" s="18"/>
      <c r="ABV181" s="18"/>
      <c r="ABW181" s="18"/>
      <c r="ABX181" s="18"/>
      <c r="ABY181" s="18"/>
      <c r="ABZ181" s="18"/>
      <c r="ACA181" s="18"/>
      <c r="ACB181" s="18"/>
      <c r="ACC181" s="18"/>
      <c r="ACD181" s="18"/>
      <c r="ACE181" s="18"/>
      <c r="ACF181" s="18"/>
      <c r="ACG181" s="18"/>
      <c r="ACH181" s="18"/>
      <c r="ACI181" s="18"/>
      <c r="ACJ181" s="18"/>
      <c r="ACK181" s="18"/>
      <c r="ACL181" s="18"/>
      <c r="ACM181" s="18"/>
      <c r="ACN181" s="18"/>
      <c r="ACO181" s="18"/>
      <c r="ACP181" s="18"/>
      <c r="ACQ181" s="18"/>
      <c r="ACR181" s="18"/>
      <c r="ACS181" s="18"/>
      <c r="ACT181" s="18"/>
      <c r="ACU181" s="18"/>
      <c r="ACV181" s="18"/>
      <c r="ACW181" s="18"/>
      <c r="ACX181" s="18"/>
      <c r="ACY181" s="18"/>
      <c r="ACZ181" s="18"/>
      <c r="ADA181" s="18"/>
      <c r="ADB181" s="18"/>
      <c r="ADC181" s="18"/>
      <c r="ADD181" s="18"/>
      <c r="ADE181" s="18"/>
      <c r="ADF181" s="18"/>
      <c r="ADG181" s="18"/>
      <c r="ADH181" s="18"/>
      <c r="ADI181" s="18"/>
      <c r="ADJ181" s="18"/>
      <c r="ADK181" s="18"/>
      <c r="ADL181" s="18"/>
      <c r="ADM181" s="18"/>
      <c r="ADN181" s="18"/>
      <c r="ADO181" s="18"/>
      <c r="ADP181" s="18"/>
      <c r="ADQ181" s="18"/>
      <c r="ADR181" s="18"/>
      <c r="ADS181" s="18"/>
      <c r="ADT181" s="18"/>
      <c r="ADU181" s="18"/>
      <c r="ADV181" s="18"/>
      <c r="ADW181" s="18"/>
      <c r="ADX181" s="18"/>
      <c r="ADY181" s="18"/>
      <c r="ADZ181" s="18"/>
      <c r="AEA181" s="18"/>
      <c r="AEB181" s="18"/>
      <c r="AEC181" s="18"/>
      <c r="AED181" s="18"/>
      <c r="AEE181" s="18"/>
      <c r="AEF181" s="18"/>
      <c r="AEG181" s="18"/>
      <c r="AEH181" s="18"/>
      <c r="AEI181" s="18"/>
      <c r="AEJ181" s="18"/>
      <c r="AEK181" s="18"/>
      <c r="AEL181" s="18"/>
      <c r="AEM181" s="18"/>
      <c r="AEN181" s="18"/>
      <c r="AEO181" s="18"/>
      <c r="AEP181" s="18"/>
      <c r="AEQ181" s="18"/>
      <c r="AER181" s="18"/>
      <c r="AES181" s="18"/>
      <c r="AET181" s="18"/>
      <c r="AEU181" s="18"/>
      <c r="AEV181" s="18"/>
      <c r="AEW181" s="18"/>
      <c r="AEX181" s="18"/>
      <c r="AEY181" s="18"/>
      <c r="AEZ181" s="18"/>
      <c r="AFA181" s="18"/>
      <c r="AFB181" s="18"/>
      <c r="AFC181" s="18"/>
      <c r="AFD181" s="18"/>
      <c r="AFE181" s="18"/>
      <c r="AFF181" s="18"/>
      <c r="AFG181" s="18"/>
      <c r="AFH181" s="18"/>
      <c r="AFI181" s="18"/>
      <c r="AFJ181" s="18"/>
      <c r="AFK181" s="18"/>
      <c r="AFL181" s="18"/>
      <c r="AFM181" s="18"/>
      <c r="AFN181" s="18"/>
      <c r="AFO181" s="18"/>
      <c r="AFP181" s="18"/>
      <c r="AFQ181" s="18"/>
      <c r="AFR181" s="18"/>
      <c r="AFS181" s="18"/>
      <c r="AFT181" s="18"/>
      <c r="AFU181" s="18"/>
      <c r="AFV181" s="18"/>
      <c r="AFW181" s="18"/>
      <c r="AFX181" s="18"/>
      <c r="AFY181" s="18"/>
      <c r="AFZ181" s="18"/>
      <c r="AGA181" s="18"/>
      <c r="AGB181" s="18"/>
      <c r="AGC181" s="18"/>
      <c r="AGD181" s="18"/>
      <c r="AGE181" s="18"/>
      <c r="AGF181" s="18"/>
      <c r="AGG181" s="18"/>
      <c r="AGH181" s="18"/>
      <c r="AGI181" s="18"/>
      <c r="AGJ181" s="18"/>
      <c r="AGK181" s="18"/>
      <c r="AGL181" s="18"/>
      <c r="AGM181" s="18"/>
      <c r="AGN181" s="18"/>
      <c r="AGO181" s="18"/>
      <c r="AGP181" s="18"/>
      <c r="AGQ181" s="18"/>
      <c r="AGR181" s="18"/>
      <c r="AGS181" s="18"/>
      <c r="AGT181" s="18"/>
      <c r="AGU181" s="18"/>
      <c r="AGV181" s="18"/>
      <c r="AGW181" s="18"/>
      <c r="AGX181" s="18"/>
      <c r="AGY181" s="18"/>
      <c r="AGZ181" s="18"/>
      <c r="AHA181" s="18"/>
      <c r="AHB181" s="18"/>
      <c r="AHC181" s="18"/>
      <c r="AHD181" s="18"/>
      <c r="AHE181" s="18"/>
      <c r="AHF181" s="18"/>
      <c r="AHG181" s="18"/>
      <c r="AHH181" s="18"/>
      <c r="AHI181" s="18"/>
      <c r="AHJ181" s="18"/>
      <c r="AHK181" s="18"/>
      <c r="AHL181" s="18"/>
      <c r="AHM181" s="18"/>
      <c r="AHN181" s="18"/>
      <c r="AHO181" s="18"/>
      <c r="AHP181" s="18"/>
      <c r="AHQ181" s="18"/>
      <c r="AHR181" s="18"/>
      <c r="AHS181" s="18"/>
      <c r="AHT181" s="18"/>
      <c r="AHU181" s="18"/>
      <c r="AHV181" s="18"/>
      <c r="AHW181" s="18"/>
      <c r="AHX181" s="18"/>
      <c r="AHY181" s="18"/>
      <c r="AHZ181" s="18"/>
      <c r="AIA181" s="18"/>
      <c r="AIB181" s="18"/>
      <c r="AIC181" s="18"/>
      <c r="AID181" s="18"/>
      <c r="AIE181" s="18"/>
      <c r="AIF181" s="18"/>
      <c r="AIG181" s="18"/>
      <c r="AIH181" s="18"/>
      <c r="AII181" s="18"/>
      <c r="AIJ181" s="18"/>
      <c r="AIK181" s="18"/>
      <c r="AIL181" s="18"/>
      <c r="AIM181" s="18"/>
      <c r="AIN181" s="18"/>
      <c r="AIO181" s="18"/>
      <c r="AIP181" s="18"/>
      <c r="AIQ181" s="18"/>
      <c r="AIR181" s="18"/>
      <c r="AIS181" s="18"/>
      <c r="AIT181" s="18"/>
      <c r="AIU181" s="18"/>
      <c r="AIV181" s="18"/>
      <c r="AIW181" s="18"/>
      <c r="AIX181" s="18"/>
      <c r="AIY181" s="18"/>
      <c r="AIZ181" s="18"/>
      <c r="AJA181" s="18"/>
      <c r="AJB181" s="18"/>
      <c r="AJC181" s="18"/>
      <c r="AJD181" s="18"/>
      <c r="AJE181" s="18"/>
      <c r="AJF181" s="18"/>
      <c r="AJG181" s="18"/>
      <c r="AJH181" s="18"/>
      <c r="AJI181" s="18"/>
      <c r="AJJ181" s="18"/>
      <c r="AJK181" s="18"/>
      <c r="AJL181" s="18"/>
      <c r="AJM181" s="18"/>
      <c r="AJN181" s="18"/>
      <c r="AJO181" s="18"/>
      <c r="AJP181" s="18"/>
      <c r="AJQ181" s="18"/>
      <c r="AJR181" s="18"/>
      <c r="AJS181" s="18"/>
      <c r="AJT181" s="18"/>
      <c r="AJU181" s="18"/>
      <c r="AJV181" s="18"/>
      <c r="AJW181" s="18"/>
      <c r="AJX181" s="18"/>
      <c r="AJY181" s="18"/>
      <c r="AJZ181" s="18"/>
      <c r="AKA181" s="18"/>
      <c r="AKB181" s="18"/>
      <c r="AKC181" s="18"/>
      <c r="AKD181" s="18"/>
      <c r="AKE181" s="18"/>
      <c r="AKF181" s="18"/>
      <c r="AKG181" s="18"/>
      <c r="AKH181" s="18"/>
      <c r="AKI181" s="18"/>
      <c r="AKJ181" s="18"/>
      <c r="AKK181" s="18"/>
      <c r="AKL181" s="18"/>
      <c r="AKM181" s="18"/>
      <c r="AKN181" s="18"/>
      <c r="AKO181" s="18"/>
      <c r="AKP181" s="18"/>
      <c r="AKQ181" s="18"/>
      <c r="AKR181" s="18"/>
      <c r="AKS181" s="18"/>
      <c r="AKT181" s="18"/>
      <c r="AKU181" s="18"/>
      <c r="AKV181" s="18"/>
      <c r="AKW181" s="18"/>
      <c r="AKX181" s="18"/>
      <c r="AKY181" s="18"/>
      <c r="AKZ181" s="18"/>
      <c r="ALA181" s="18"/>
      <c r="ALB181" s="18"/>
      <c r="ALC181" s="18"/>
      <c r="ALD181" s="18"/>
      <c r="ALE181" s="18"/>
      <c r="ALF181" s="18"/>
      <c r="ALG181" s="18"/>
      <c r="ALH181" s="18"/>
      <c r="ALI181" s="18"/>
      <c r="ALJ181" s="18"/>
      <c r="ALK181" s="18"/>
      <c r="ALL181" s="18"/>
      <c r="ALM181" s="18"/>
      <c r="ALN181" s="18"/>
      <c r="ALO181" s="18"/>
      <c r="ALP181" s="18"/>
      <c r="ALQ181" s="18"/>
      <c r="ALR181" s="18"/>
      <c r="ALS181" s="18"/>
      <c r="ALT181" s="18"/>
      <c r="ALU181" s="18"/>
      <c r="ALV181" s="18"/>
      <c r="ALW181" s="18"/>
      <c r="ALX181" s="18"/>
      <c r="ALY181" s="18"/>
      <c r="ALZ181" s="18"/>
      <c r="AMA181" s="18"/>
      <c r="AMB181" s="18"/>
      <c r="AMC181" s="18"/>
      <c r="AMD181" s="18"/>
      <c r="AME181" s="18"/>
      <c r="AMF181" s="18"/>
      <c r="AMG181" s="18"/>
      <c r="AMH181" s="18"/>
      <c r="AMI181" s="18"/>
      <c r="AMJ181" s="18"/>
      <c r="AMK181" s="18"/>
      <c r="AML181" s="18"/>
      <c r="AMM181" s="18"/>
      <c r="AMN181" s="18"/>
      <c r="AMO181" s="18"/>
      <c r="AMP181" s="18"/>
      <c r="AMQ181" s="18"/>
      <c r="AMR181" s="18"/>
      <c r="AMS181" s="18"/>
      <c r="AMT181" s="18"/>
      <c r="AMU181" s="18"/>
      <c r="AMV181" s="18"/>
      <c r="AMW181" s="18"/>
      <c r="AMX181" s="18"/>
      <c r="AMY181" s="18"/>
      <c r="AMZ181" s="18"/>
      <c r="ANA181" s="18"/>
      <c r="ANB181" s="18"/>
      <c r="ANC181" s="18"/>
      <c r="AND181" s="18"/>
      <c r="ANE181" s="18"/>
      <c r="ANF181" s="18"/>
      <c r="ANG181" s="18"/>
      <c r="ANH181" s="18"/>
      <c r="ANI181" s="18"/>
      <c r="ANJ181" s="18"/>
      <c r="ANK181" s="18"/>
      <c r="ANL181" s="18"/>
      <c r="ANM181" s="18"/>
      <c r="ANN181" s="18"/>
      <c r="ANO181" s="18"/>
      <c r="ANP181" s="18"/>
      <c r="ANQ181" s="18"/>
      <c r="ANR181" s="18"/>
      <c r="ANS181" s="18"/>
      <c r="ANT181" s="18"/>
      <c r="ANU181" s="18"/>
      <c r="ANV181" s="18"/>
      <c r="ANW181" s="18"/>
      <c r="ANX181" s="18"/>
      <c r="ANY181" s="18"/>
      <c r="ANZ181" s="18"/>
      <c r="AOA181" s="18"/>
      <c r="AOB181" s="18"/>
      <c r="AOC181" s="18"/>
      <c r="AOD181" s="18"/>
      <c r="AOE181" s="18"/>
      <c r="AOF181" s="18"/>
      <c r="AOG181" s="18"/>
      <c r="AOH181" s="18"/>
      <c r="AOI181" s="18"/>
      <c r="AOJ181" s="18"/>
      <c r="AOK181" s="18"/>
      <c r="AOL181" s="18"/>
      <c r="AOM181" s="18"/>
      <c r="AON181" s="18"/>
      <c r="AOO181" s="18"/>
      <c r="AOP181" s="18"/>
      <c r="AOQ181" s="18"/>
      <c r="AOR181" s="18"/>
      <c r="AOS181" s="18"/>
      <c r="AOT181" s="18"/>
      <c r="AOU181" s="18"/>
      <c r="AOV181" s="18"/>
      <c r="AOW181" s="18"/>
      <c r="AOX181" s="18"/>
      <c r="AOY181" s="18"/>
      <c r="AOZ181" s="18"/>
      <c r="APA181" s="18"/>
      <c r="APB181" s="18"/>
      <c r="APC181" s="18"/>
      <c r="APD181" s="18"/>
      <c r="APE181" s="18"/>
      <c r="APF181" s="18"/>
      <c r="APG181" s="18"/>
      <c r="APH181" s="18"/>
      <c r="API181" s="18"/>
      <c r="APJ181" s="18"/>
      <c r="APK181" s="18"/>
      <c r="APL181" s="18"/>
      <c r="APM181" s="18"/>
      <c r="APN181" s="18"/>
      <c r="APO181" s="18"/>
      <c r="APP181" s="18"/>
      <c r="APQ181" s="18"/>
      <c r="APR181" s="18"/>
      <c r="APS181" s="18"/>
      <c r="APT181" s="18"/>
      <c r="APU181" s="18"/>
      <c r="APV181" s="18"/>
      <c r="APW181" s="18"/>
      <c r="APX181" s="18"/>
      <c r="APY181" s="18"/>
      <c r="APZ181" s="18"/>
      <c r="AQA181" s="18"/>
      <c r="AQB181" s="18"/>
      <c r="AQC181" s="18"/>
      <c r="AQD181" s="18"/>
      <c r="AQE181" s="18"/>
      <c r="AQF181" s="18"/>
      <c r="AQG181" s="18"/>
      <c r="AQH181" s="18"/>
      <c r="AQI181" s="18"/>
      <c r="AQJ181" s="18"/>
      <c r="AQK181" s="18"/>
      <c r="AQL181" s="18"/>
      <c r="AQM181" s="18"/>
      <c r="AQN181" s="18"/>
      <c r="AQO181" s="18"/>
      <c r="AQP181" s="18"/>
      <c r="AQQ181" s="18"/>
      <c r="AQR181" s="18"/>
      <c r="AQS181" s="18"/>
      <c r="AQT181" s="18"/>
      <c r="AQU181" s="18"/>
      <c r="AQV181" s="18"/>
      <c r="AQW181" s="18"/>
      <c r="AQX181" s="18"/>
      <c r="AQY181" s="18"/>
      <c r="AQZ181" s="18"/>
      <c r="ARA181" s="18"/>
      <c r="ARB181" s="18"/>
      <c r="ARC181" s="18"/>
      <c r="ARD181" s="18"/>
      <c r="ARE181" s="18"/>
      <c r="ARF181" s="18"/>
      <c r="ARG181" s="18"/>
      <c r="ARH181" s="18"/>
      <c r="ARI181" s="18"/>
      <c r="ARJ181" s="18"/>
      <c r="ARK181" s="18"/>
      <c r="ARL181" s="18"/>
      <c r="ARM181" s="18"/>
      <c r="ARN181" s="18"/>
      <c r="ARO181" s="18"/>
      <c r="ARP181" s="18"/>
      <c r="ARQ181" s="18"/>
      <c r="ARR181" s="18"/>
      <c r="ARS181" s="18"/>
      <c r="ART181" s="18"/>
      <c r="ARU181" s="18"/>
      <c r="ARV181" s="18"/>
      <c r="ARW181" s="18"/>
      <c r="ARX181" s="18"/>
      <c r="ARY181" s="18"/>
      <c r="ARZ181" s="18"/>
      <c r="ASA181" s="18"/>
      <c r="ASB181" s="18"/>
      <c r="ASC181" s="18"/>
      <c r="ASD181" s="18"/>
      <c r="ASE181" s="18"/>
      <c r="ASF181" s="18"/>
      <c r="ASG181" s="18"/>
      <c r="ASH181" s="18"/>
      <c r="ASI181" s="18"/>
      <c r="ASJ181" s="18"/>
      <c r="ASK181" s="18"/>
      <c r="ASL181" s="18"/>
      <c r="ASM181" s="18"/>
      <c r="ASN181" s="18"/>
      <c r="ASO181" s="18"/>
      <c r="ASP181" s="18"/>
      <c r="ASQ181" s="18"/>
      <c r="ASR181" s="18"/>
      <c r="ASS181" s="18"/>
      <c r="AST181" s="18"/>
      <c r="ASU181" s="18"/>
      <c r="ASV181" s="18"/>
      <c r="ASW181" s="18"/>
      <c r="ASX181" s="18"/>
      <c r="ASY181" s="18"/>
      <c r="ASZ181" s="18"/>
      <c r="ATA181" s="18"/>
      <c r="ATB181" s="18"/>
      <c r="ATC181" s="18"/>
      <c r="ATD181" s="18"/>
      <c r="ATE181" s="18"/>
      <c r="ATF181" s="18"/>
      <c r="ATG181" s="18"/>
      <c r="ATH181" s="18"/>
      <c r="ATI181" s="18"/>
      <c r="ATJ181" s="18"/>
      <c r="ATK181" s="18"/>
      <c r="ATL181" s="18"/>
      <c r="ATM181" s="18"/>
      <c r="ATN181" s="18"/>
      <c r="ATO181" s="18"/>
      <c r="ATP181" s="18"/>
      <c r="ATQ181" s="18"/>
      <c r="ATR181" s="18"/>
      <c r="ATS181" s="18"/>
      <c r="ATT181" s="18"/>
      <c r="ATU181" s="18"/>
      <c r="ATV181" s="18"/>
      <c r="ATW181" s="18"/>
      <c r="ATX181" s="18"/>
      <c r="ATY181" s="18"/>
      <c r="ATZ181" s="18"/>
      <c r="AUA181" s="18"/>
      <c r="AUB181" s="18"/>
      <c r="AUC181" s="18"/>
      <c r="AUD181" s="18"/>
      <c r="AUE181" s="18"/>
      <c r="AUF181" s="18"/>
      <c r="AUG181" s="18"/>
      <c r="AUH181" s="18"/>
      <c r="AUI181" s="18"/>
      <c r="AUJ181" s="18"/>
      <c r="AUK181" s="18"/>
      <c r="AUL181" s="18"/>
      <c r="AUM181" s="18"/>
      <c r="AUN181" s="18"/>
      <c r="AUO181" s="18"/>
      <c r="AUP181" s="18"/>
      <c r="AUQ181" s="18"/>
      <c r="AUR181" s="18"/>
      <c r="AUS181" s="18"/>
      <c r="AUT181" s="18"/>
      <c r="AUU181" s="18"/>
      <c r="AUV181" s="18"/>
      <c r="AUW181" s="18"/>
      <c r="AUX181" s="18"/>
      <c r="AUY181" s="18"/>
      <c r="AUZ181" s="18"/>
      <c r="AVA181" s="18"/>
      <c r="AVB181" s="18"/>
      <c r="AVC181" s="18"/>
      <c r="AVD181" s="18"/>
      <c r="AVE181" s="18"/>
      <c r="AVF181" s="18"/>
      <c r="AVG181" s="18"/>
      <c r="AVH181" s="18"/>
      <c r="AVI181" s="18"/>
      <c r="AVJ181" s="18"/>
      <c r="AVK181" s="18"/>
      <c r="AVL181" s="18"/>
      <c r="AVM181" s="18"/>
      <c r="AVN181" s="18"/>
      <c r="AVO181" s="18"/>
      <c r="AVP181" s="18"/>
      <c r="AVQ181" s="18"/>
      <c r="AVR181" s="18"/>
      <c r="AVS181" s="18"/>
      <c r="AVT181" s="18"/>
      <c r="AVU181" s="18"/>
      <c r="AVV181" s="18"/>
      <c r="AVW181" s="18"/>
      <c r="AVX181" s="18"/>
      <c r="AVY181" s="18"/>
      <c r="AVZ181" s="18"/>
      <c r="AWA181" s="18"/>
      <c r="AWB181" s="18"/>
      <c r="AWC181" s="18"/>
      <c r="AWD181" s="18"/>
      <c r="AWE181" s="18"/>
      <c r="AWF181" s="18"/>
      <c r="AWG181" s="18"/>
      <c r="AWH181" s="18"/>
      <c r="AWI181" s="18"/>
      <c r="AWJ181" s="18"/>
      <c r="AWK181" s="18"/>
      <c r="AWL181" s="18"/>
      <c r="AWM181" s="18"/>
      <c r="AWN181" s="18"/>
      <c r="AWO181" s="18"/>
      <c r="AWP181" s="18"/>
      <c r="AWQ181" s="18"/>
      <c r="AWR181" s="18"/>
      <c r="AWS181" s="18"/>
      <c r="AWT181" s="18"/>
      <c r="AWU181" s="18"/>
      <c r="AWV181" s="18"/>
      <c r="AWW181" s="18"/>
      <c r="AWX181" s="18"/>
      <c r="AWY181" s="18"/>
      <c r="AWZ181" s="18"/>
      <c r="AXA181" s="18"/>
      <c r="AXB181" s="18"/>
      <c r="AXC181" s="18"/>
      <c r="AXD181" s="18"/>
      <c r="AXE181" s="18"/>
      <c r="AXF181" s="18"/>
      <c r="AXG181" s="18"/>
      <c r="AXH181" s="18"/>
      <c r="AXI181" s="18"/>
      <c r="AXJ181" s="18"/>
      <c r="AXK181" s="18"/>
      <c r="AXL181" s="18"/>
      <c r="AXM181" s="18"/>
      <c r="AXN181" s="18"/>
      <c r="AXO181" s="18"/>
      <c r="AXP181" s="18"/>
      <c r="AXQ181" s="18"/>
      <c r="AXR181" s="18"/>
      <c r="AXS181" s="18"/>
      <c r="AXT181" s="18"/>
      <c r="AXU181" s="18"/>
      <c r="AXV181" s="18"/>
      <c r="AXW181" s="18"/>
      <c r="AXX181" s="18"/>
      <c r="AXY181" s="18"/>
      <c r="AXZ181" s="18"/>
      <c r="AYA181" s="18"/>
      <c r="AYB181" s="18"/>
      <c r="AYC181" s="18"/>
      <c r="AYD181" s="18"/>
      <c r="AYE181" s="18"/>
      <c r="AYF181" s="18"/>
      <c r="AYG181" s="18"/>
      <c r="AYH181" s="18"/>
      <c r="AYI181" s="18"/>
      <c r="AYJ181" s="18"/>
      <c r="AYK181" s="18"/>
      <c r="AYL181" s="18"/>
      <c r="AYM181" s="18"/>
      <c r="AYN181" s="18"/>
      <c r="AYO181" s="18"/>
      <c r="AYP181" s="18"/>
      <c r="AYQ181" s="18"/>
      <c r="AYR181" s="18"/>
      <c r="AYS181" s="18"/>
      <c r="AYT181" s="18"/>
      <c r="AYU181" s="18"/>
      <c r="AYV181" s="18"/>
      <c r="AYW181" s="18"/>
      <c r="AYX181" s="18"/>
      <c r="AYY181" s="18"/>
      <c r="AYZ181" s="18"/>
      <c r="AZA181" s="18"/>
      <c r="AZB181" s="18"/>
      <c r="AZC181" s="18"/>
      <c r="AZD181" s="18"/>
      <c r="AZE181" s="18"/>
      <c r="AZF181" s="18"/>
      <c r="AZG181" s="18"/>
      <c r="AZH181" s="18"/>
      <c r="AZI181" s="18"/>
      <c r="AZJ181" s="18"/>
      <c r="AZK181" s="18"/>
      <c r="AZL181" s="18"/>
      <c r="AZM181" s="18"/>
      <c r="AZN181" s="18"/>
      <c r="AZO181" s="18"/>
      <c r="AZP181" s="18"/>
      <c r="AZQ181" s="18"/>
      <c r="AZR181" s="18"/>
      <c r="AZS181" s="18"/>
      <c r="AZT181" s="18"/>
      <c r="AZU181" s="18"/>
      <c r="AZV181" s="18"/>
      <c r="AZW181" s="18"/>
      <c r="AZX181" s="18"/>
      <c r="AZY181" s="18"/>
      <c r="AZZ181" s="18"/>
      <c r="BAA181" s="18"/>
      <c r="BAB181" s="18"/>
      <c r="BAC181" s="18"/>
      <c r="BAD181" s="18"/>
      <c r="BAE181" s="18"/>
      <c r="BAF181" s="18"/>
      <c r="BAG181" s="18"/>
      <c r="BAH181" s="18"/>
      <c r="BAI181" s="18"/>
      <c r="BAJ181" s="18"/>
      <c r="BAK181" s="18"/>
      <c r="BAL181" s="18"/>
      <c r="BAM181" s="18"/>
      <c r="BAN181" s="18"/>
      <c r="BAO181" s="18"/>
      <c r="BAP181" s="18"/>
      <c r="BAQ181" s="18"/>
      <c r="BAR181" s="18"/>
      <c r="BAS181" s="18"/>
      <c r="BAT181" s="18"/>
      <c r="BAU181" s="18"/>
      <c r="BAV181" s="18"/>
      <c r="BAW181" s="18"/>
      <c r="BAX181" s="18"/>
      <c r="BAY181" s="18"/>
      <c r="BAZ181" s="18"/>
      <c r="BBA181" s="18"/>
      <c r="BBB181" s="18"/>
      <c r="BBC181" s="18"/>
      <c r="BBD181" s="18"/>
      <c r="BBE181" s="18"/>
      <c r="BBF181" s="18"/>
      <c r="BBG181" s="18"/>
      <c r="BBH181" s="18"/>
      <c r="BBI181" s="18"/>
      <c r="BBJ181" s="18"/>
      <c r="BBK181" s="18"/>
      <c r="BBL181" s="18"/>
      <c r="BBM181" s="18"/>
      <c r="BBN181" s="18"/>
      <c r="BBO181" s="18"/>
      <c r="BBP181" s="18"/>
      <c r="BBQ181" s="18"/>
      <c r="BBR181" s="18"/>
      <c r="BBS181" s="18"/>
      <c r="BBT181" s="18"/>
      <c r="BBU181" s="18"/>
      <c r="BBV181" s="18"/>
      <c r="BBW181" s="18"/>
      <c r="BBX181" s="18"/>
      <c r="BBY181" s="18"/>
      <c r="BBZ181" s="18"/>
      <c r="BCA181" s="18"/>
      <c r="BCB181" s="18"/>
      <c r="BCC181" s="18"/>
      <c r="BCD181" s="18"/>
      <c r="BCE181" s="18"/>
      <c r="BCF181" s="18"/>
      <c r="BCG181" s="18"/>
      <c r="BCH181" s="18"/>
      <c r="BCI181" s="18"/>
      <c r="BCJ181" s="18"/>
      <c r="BCK181" s="18"/>
      <c r="BCL181" s="18"/>
      <c r="BCM181" s="18"/>
      <c r="BCN181" s="18"/>
      <c r="BCO181" s="18"/>
      <c r="BCP181" s="18"/>
      <c r="BCQ181" s="18"/>
      <c r="BCR181" s="18"/>
      <c r="BCS181" s="18"/>
      <c r="BCT181" s="18"/>
      <c r="BCU181" s="18"/>
      <c r="BCV181" s="18"/>
      <c r="BCW181" s="18"/>
      <c r="BCX181" s="18"/>
      <c r="BCY181" s="18"/>
      <c r="BCZ181" s="18"/>
      <c r="BDA181" s="18"/>
      <c r="BDB181" s="18"/>
      <c r="BDC181" s="18"/>
      <c r="BDD181" s="18"/>
      <c r="BDE181" s="18"/>
      <c r="BDF181" s="18"/>
      <c r="BDG181" s="18"/>
      <c r="BDH181" s="18"/>
      <c r="BDI181" s="18"/>
      <c r="BDJ181" s="18"/>
      <c r="BDK181" s="18"/>
      <c r="BDL181" s="18"/>
      <c r="BDM181" s="18"/>
      <c r="BDN181" s="18"/>
      <c r="BDO181" s="18"/>
      <c r="BDP181" s="18"/>
      <c r="BDQ181" s="18"/>
      <c r="BDR181" s="18"/>
      <c r="BDS181" s="18"/>
      <c r="BDT181" s="18"/>
      <c r="BDU181" s="18"/>
      <c r="BDV181" s="18"/>
      <c r="BDW181" s="18"/>
      <c r="BDX181" s="18"/>
      <c r="BDY181" s="18"/>
      <c r="BDZ181" s="18"/>
      <c r="BEA181" s="18"/>
      <c r="BEB181" s="18"/>
      <c r="BEC181" s="18"/>
      <c r="BED181" s="18"/>
      <c r="BEE181" s="18"/>
      <c r="BEF181" s="18"/>
      <c r="BEG181" s="18"/>
      <c r="BEH181" s="18"/>
      <c r="BEI181" s="18"/>
      <c r="BEJ181" s="18"/>
      <c r="BEK181" s="18"/>
      <c r="BEL181" s="18"/>
      <c r="BEM181" s="18"/>
      <c r="BEN181" s="18"/>
      <c r="BEO181" s="18"/>
      <c r="BEP181" s="18"/>
      <c r="BEQ181" s="18"/>
      <c r="BER181" s="18"/>
      <c r="BES181" s="18"/>
      <c r="BET181" s="18"/>
      <c r="BEU181" s="18"/>
      <c r="BEV181" s="18"/>
      <c r="BEW181" s="18"/>
      <c r="BEX181" s="18"/>
      <c r="BEY181" s="18"/>
      <c r="BEZ181" s="18"/>
      <c r="BFA181" s="18"/>
      <c r="BFB181" s="18"/>
      <c r="BFC181" s="18"/>
      <c r="BFD181" s="18"/>
      <c r="BFE181" s="18"/>
      <c r="BFF181" s="18"/>
      <c r="BFG181" s="18"/>
      <c r="BFH181" s="18"/>
      <c r="BFI181" s="18"/>
      <c r="BFJ181" s="18"/>
      <c r="BFK181" s="18"/>
      <c r="BFL181" s="18"/>
      <c r="BFM181" s="18"/>
      <c r="BFN181" s="18"/>
      <c r="BFO181" s="18"/>
      <c r="BFP181" s="18"/>
      <c r="BFQ181" s="18"/>
      <c r="BFR181" s="18"/>
      <c r="BFS181" s="18"/>
      <c r="BFT181" s="18"/>
      <c r="BFU181" s="18"/>
      <c r="BFV181" s="18"/>
      <c r="BFW181" s="18"/>
      <c r="BFX181" s="18"/>
      <c r="BFY181" s="18"/>
      <c r="BFZ181" s="18"/>
      <c r="BGA181" s="18"/>
      <c r="BGB181" s="18"/>
      <c r="BGC181" s="18"/>
      <c r="BGD181" s="18"/>
      <c r="BGE181" s="18"/>
      <c r="BGF181" s="18"/>
      <c r="BGG181" s="18"/>
      <c r="BGH181" s="18"/>
      <c r="BGI181" s="18"/>
      <c r="BGJ181" s="18"/>
      <c r="BGK181" s="18"/>
      <c r="BGL181" s="18"/>
      <c r="BGM181" s="18"/>
      <c r="BGN181" s="18"/>
      <c r="BGO181" s="18"/>
      <c r="BGP181" s="18"/>
      <c r="BGQ181" s="18"/>
      <c r="BGR181" s="18"/>
      <c r="BGS181" s="18"/>
      <c r="BGT181" s="18"/>
      <c r="BGU181" s="18"/>
      <c r="BGV181" s="18"/>
      <c r="BGW181" s="18"/>
      <c r="BGX181" s="18"/>
      <c r="BGY181" s="18"/>
      <c r="BGZ181" s="18"/>
      <c r="BHA181" s="18"/>
      <c r="BHB181" s="18"/>
      <c r="BHC181" s="18"/>
      <c r="BHD181" s="18"/>
      <c r="BHE181" s="18"/>
      <c r="BHF181" s="18"/>
      <c r="BHG181" s="18"/>
      <c r="BHH181" s="18"/>
      <c r="BHI181" s="18"/>
      <c r="BHJ181" s="18"/>
      <c r="BHK181" s="18"/>
      <c r="BHL181" s="18"/>
      <c r="BHM181" s="18"/>
      <c r="BHN181" s="18"/>
      <c r="BHO181" s="18"/>
      <c r="BHP181" s="18"/>
      <c r="BHQ181" s="18"/>
      <c r="BHR181" s="18"/>
      <c r="BHS181" s="18"/>
      <c r="BHT181" s="18"/>
      <c r="BHU181" s="18"/>
      <c r="BHV181" s="18"/>
      <c r="BHW181" s="18"/>
      <c r="BHX181" s="18"/>
      <c r="BHY181" s="18"/>
      <c r="BHZ181" s="18"/>
      <c r="BIA181" s="18"/>
      <c r="BIB181" s="18"/>
      <c r="BIC181" s="18"/>
      <c r="BID181" s="18"/>
      <c r="BIE181" s="18"/>
      <c r="BIF181" s="18"/>
      <c r="BIG181" s="18"/>
      <c r="BIH181" s="18"/>
      <c r="BII181" s="18"/>
      <c r="BIJ181" s="18"/>
      <c r="BIK181" s="18"/>
      <c r="BIL181" s="18"/>
      <c r="BIM181" s="18"/>
      <c r="BIN181" s="18"/>
      <c r="BIO181" s="18"/>
      <c r="BIP181" s="18"/>
      <c r="BIQ181" s="18"/>
      <c r="BIR181" s="18"/>
      <c r="BIS181" s="18"/>
      <c r="BIT181" s="18"/>
      <c r="BIU181" s="18"/>
      <c r="BIV181" s="18"/>
      <c r="BIW181" s="18"/>
      <c r="BIX181" s="18"/>
      <c r="BIY181" s="18"/>
      <c r="BIZ181" s="18"/>
      <c r="BJA181" s="18"/>
      <c r="BJB181" s="18"/>
      <c r="BJC181" s="18"/>
      <c r="BJD181" s="18"/>
      <c r="BJE181" s="18"/>
      <c r="BJF181" s="18"/>
      <c r="BJG181" s="18"/>
      <c r="BJH181" s="18"/>
      <c r="BJI181" s="18"/>
      <c r="BJJ181" s="18"/>
      <c r="BJK181" s="18"/>
      <c r="BJL181" s="18"/>
      <c r="BJM181" s="18"/>
      <c r="BJN181" s="18"/>
      <c r="BJO181" s="18"/>
      <c r="BJP181" s="18"/>
      <c r="BJQ181" s="18"/>
      <c r="BJR181" s="18"/>
      <c r="BJS181" s="18"/>
      <c r="BJT181" s="18"/>
      <c r="BJU181" s="18"/>
      <c r="BJV181" s="18"/>
      <c r="BJW181" s="18"/>
      <c r="BJX181" s="18"/>
      <c r="BJY181" s="18"/>
      <c r="BJZ181" s="18"/>
      <c r="BKA181" s="18"/>
      <c r="BKB181" s="18"/>
      <c r="BKC181" s="18"/>
      <c r="BKD181" s="18"/>
      <c r="BKE181" s="18"/>
      <c r="BKF181" s="18"/>
      <c r="BKG181" s="18"/>
      <c r="BKH181" s="18"/>
      <c r="BKI181" s="18"/>
      <c r="BKJ181" s="18"/>
      <c r="BKK181" s="18"/>
      <c r="BKL181" s="18"/>
      <c r="BKM181" s="18"/>
      <c r="BKN181" s="18"/>
      <c r="BKO181" s="18"/>
      <c r="BKP181" s="18"/>
      <c r="BKQ181" s="18"/>
      <c r="BKR181" s="18"/>
      <c r="BKS181" s="18"/>
      <c r="BKT181" s="18"/>
      <c r="BKU181" s="18"/>
      <c r="BKV181" s="18"/>
      <c r="BKW181" s="18"/>
      <c r="BKX181" s="18"/>
      <c r="BKY181" s="18"/>
      <c r="BKZ181" s="18"/>
      <c r="BLA181" s="18"/>
      <c r="BLB181" s="18"/>
      <c r="BLC181" s="18"/>
      <c r="BLD181" s="18"/>
      <c r="BLE181" s="18"/>
      <c r="BLF181" s="18"/>
      <c r="BLG181" s="18"/>
      <c r="BLH181" s="18"/>
      <c r="BLI181" s="18"/>
      <c r="BLJ181" s="18"/>
      <c r="BLK181" s="18"/>
      <c r="BLL181" s="18"/>
      <c r="BLM181" s="18"/>
      <c r="BLN181" s="18"/>
      <c r="BLO181" s="18"/>
      <c r="BLP181" s="18"/>
      <c r="BLQ181" s="18"/>
      <c r="BLR181" s="18"/>
      <c r="BLS181" s="18"/>
      <c r="BLT181" s="18"/>
      <c r="BLU181" s="18"/>
      <c r="BLV181" s="18"/>
      <c r="BLW181" s="18"/>
      <c r="BLX181" s="18"/>
      <c r="BLY181" s="18"/>
      <c r="BLZ181" s="18"/>
      <c r="BMA181" s="18"/>
      <c r="BMB181" s="18"/>
      <c r="BMC181" s="18"/>
      <c r="BMD181" s="18"/>
      <c r="BME181" s="18"/>
      <c r="BMF181" s="18"/>
      <c r="BMG181" s="18"/>
      <c r="BMH181" s="18"/>
      <c r="BMI181" s="18"/>
      <c r="BMJ181" s="18"/>
      <c r="BMK181" s="18"/>
      <c r="BML181" s="18"/>
      <c r="BMM181" s="18"/>
      <c r="BMN181" s="18"/>
      <c r="BMO181" s="18"/>
      <c r="BMP181" s="18"/>
      <c r="BMQ181" s="18"/>
      <c r="BMR181" s="18"/>
      <c r="BMS181" s="18"/>
      <c r="BMT181" s="18"/>
      <c r="BMU181" s="18"/>
      <c r="BMV181" s="18"/>
      <c r="BMW181" s="18"/>
      <c r="BMX181" s="18"/>
      <c r="BMY181" s="18"/>
      <c r="BMZ181" s="18"/>
      <c r="BNA181" s="18"/>
      <c r="BNB181" s="18"/>
      <c r="BNC181" s="18"/>
      <c r="BND181" s="18"/>
      <c r="BNE181" s="18"/>
      <c r="BNF181" s="18"/>
      <c r="BNG181" s="18"/>
      <c r="BNH181" s="18"/>
      <c r="BNI181" s="18"/>
      <c r="BNJ181" s="18"/>
      <c r="BNK181" s="18"/>
      <c r="BNL181" s="18"/>
      <c r="BNM181" s="18"/>
      <c r="BNN181" s="18"/>
      <c r="BNO181" s="18"/>
      <c r="BNP181" s="18"/>
      <c r="BNQ181" s="18"/>
      <c r="BNR181" s="18"/>
      <c r="BNS181" s="18"/>
      <c r="BNT181" s="18"/>
      <c r="BNU181" s="18"/>
      <c r="BNV181" s="18"/>
      <c r="BNW181" s="18"/>
      <c r="BNX181" s="18"/>
      <c r="BNY181" s="18"/>
      <c r="BNZ181" s="18"/>
      <c r="BOA181" s="18"/>
      <c r="BOB181" s="18"/>
      <c r="BOC181" s="18"/>
      <c r="BOD181" s="18"/>
      <c r="BOE181" s="18"/>
      <c r="BOF181" s="18"/>
      <c r="BOG181" s="18"/>
      <c r="BOH181" s="18"/>
      <c r="BOI181" s="18"/>
      <c r="BOJ181" s="18"/>
      <c r="BOK181" s="18"/>
      <c r="BOL181" s="18"/>
      <c r="BOM181" s="18"/>
      <c r="BON181" s="18"/>
      <c r="BOO181" s="18"/>
      <c r="BOP181" s="18"/>
      <c r="BOQ181" s="18"/>
      <c r="BOR181" s="18"/>
      <c r="BOS181" s="18"/>
      <c r="BOT181" s="18"/>
      <c r="BOU181" s="18"/>
      <c r="BOV181" s="18"/>
      <c r="BOW181" s="18"/>
      <c r="BOX181" s="18"/>
      <c r="BOY181" s="18"/>
      <c r="BOZ181" s="18"/>
      <c r="BPA181" s="18"/>
      <c r="BPB181" s="18"/>
      <c r="BPC181" s="18"/>
      <c r="BPD181" s="18"/>
      <c r="BPE181" s="18"/>
      <c r="BPF181" s="18"/>
      <c r="BPG181" s="18"/>
      <c r="BPH181" s="18"/>
      <c r="BPI181" s="18"/>
      <c r="BPJ181" s="18"/>
      <c r="BPK181" s="18"/>
      <c r="BPL181" s="18"/>
      <c r="BPM181" s="18"/>
      <c r="BPN181" s="18"/>
      <c r="BPO181" s="18"/>
      <c r="BPP181" s="18"/>
      <c r="BPQ181" s="18"/>
      <c r="BPR181" s="18"/>
      <c r="BPS181" s="18"/>
      <c r="BPT181" s="18"/>
      <c r="BPU181" s="18"/>
      <c r="BPV181" s="18"/>
      <c r="BPW181" s="18"/>
      <c r="BPX181" s="18"/>
      <c r="BPY181" s="18"/>
      <c r="BPZ181" s="18"/>
      <c r="BQA181" s="18"/>
      <c r="BQB181" s="18"/>
      <c r="BQC181" s="18"/>
      <c r="BQD181" s="18"/>
      <c r="BQE181" s="18"/>
      <c r="BQF181" s="18"/>
      <c r="BQG181" s="18"/>
      <c r="BQH181" s="18"/>
      <c r="BQI181" s="18"/>
      <c r="BQJ181" s="18"/>
      <c r="BQK181" s="18"/>
      <c r="BQL181" s="18"/>
      <c r="BQM181" s="18"/>
      <c r="BQN181" s="18"/>
      <c r="BQO181" s="18"/>
      <c r="BQP181" s="18"/>
      <c r="BQQ181" s="18"/>
      <c r="BQR181" s="18"/>
      <c r="BQS181" s="18"/>
      <c r="BQT181" s="18"/>
      <c r="BQU181" s="18"/>
      <c r="BQV181" s="18"/>
      <c r="BQW181" s="18"/>
      <c r="BQX181" s="18"/>
      <c r="BQY181" s="18"/>
      <c r="BQZ181" s="18"/>
      <c r="BRA181" s="18"/>
      <c r="BRB181" s="18"/>
      <c r="BRC181" s="18"/>
      <c r="BRD181" s="18"/>
      <c r="BRE181" s="18"/>
      <c r="BRF181" s="18"/>
      <c r="BRG181" s="18"/>
      <c r="BRH181" s="18"/>
      <c r="BRI181" s="18"/>
      <c r="BRJ181" s="18"/>
      <c r="BRK181" s="18"/>
      <c r="BRL181" s="18"/>
      <c r="BRM181" s="18"/>
      <c r="BRN181" s="18"/>
      <c r="BRO181" s="18"/>
      <c r="BRP181" s="18"/>
      <c r="BRQ181" s="18"/>
      <c r="BRR181" s="18"/>
      <c r="BRS181" s="18"/>
      <c r="BRT181" s="18"/>
      <c r="BRU181" s="18"/>
      <c r="BRV181" s="18"/>
      <c r="BRW181" s="18"/>
      <c r="BRX181" s="18"/>
      <c r="BRY181" s="18"/>
      <c r="BRZ181" s="18"/>
      <c r="BSA181" s="18"/>
      <c r="BSB181" s="18"/>
      <c r="BSC181" s="18"/>
      <c r="BSD181" s="18"/>
      <c r="BSE181" s="18"/>
      <c r="BSF181" s="18"/>
      <c r="BSG181" s="18"/>
      <c r="BSH181" s="18"/>
      <c r="BSI181" s="18"/>
      <c r="BSJ181" s="18"/>
      <c r="BSK181" s="18"/>
      <c r="BSL181" s="18"/>
      <c r="BSM181" s="18"/>
      <c r="BSN181" s="18"/>
      <c r="BSO181" s="18"/>
      <c r="BSP181" s="18"/>
      <c r="BSQ181" s="18"/>
      <c r="BSR181" s="18"/>
      <c r="BSS181" s="18"/>
      <c r="BST181" s="18"/>
      <c r="BSU181" s="18"/>
      <c r="BSV181" s="18"/>
      <c r="BSW181" s="18"/>
      <c r="BSX181" s="18"/>
      <c r="BSY181" s="18"/>
      <c r="BSZ181" s="18"/>
      <c r="BTA181" s="18"/>
      <c r="BTB181" s="18"/>
      <c r="BTC181" s="18"/>
      <c r="BTD181" s="18"/>
      <c r="BTE181" s="18"/>
      <c r="BTF181" s="18"/>
      <c r="BTG181" s="18"/>
      <c r="BTH181" s="18"/>
    </row>
    <row r="182" spans="1:1880" s="434" customFormat="1" ht="225" customHeight="1" x14ac:dyDescent="0.3">
      <c r="A182" s="100">
        <v>577</v>
      </c>
      <c r="B182" s="361"/>
      <c r="C182" s="361" t="s">
        <v>283</v>
      </c>
      <c r="D182" s="221" t="s">
        <v>2616</v>
      </c>
      <c r="E182" s="557"/>
      <c r="F182" s="859"/>
      <c r="G182" s="559" t="str">
        <f>IF(F182="Yes","In this cell - Please include the name of the plan, a brief description of the benefit and the population group that received the benefits."," ")</f>
        <v xml:space="preserve"> </v>
      </c>
      <c r="H182" s="17"/>
      <c r="I182" s="432"/>
      <c r="J182"/>
      <c r="K182" s="18"/>
      <c r="L182"/>
      <c r="M182" s="18"/>
      <c r="N182" s="181"/>
      <c r="O182" s="18"/>
      <c r="P182" s="18"/>
      <c r="Q182" s="18"/>
      <c r="R182" s="18"/>
      <c r="S182" s="18"/>
      <c r="T182" s="18"/>
      <c r="U182" s="18"/>
      <c r="V182" s="18"/>
      <c r="W182" s="18"/>
      <c r="X182" s="18"/>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c r="GQ182" s="18"/>
      <c r="GR182" s="18"/>
      <c r="GS182" s="18"/>
      <c r="GT182" s="18"/>
      <c r="GU182" s="18"/>
      <c r="GV182" s="18"/>
      <c r="GW182" s="18"/>
      <c r="GX182" s="18"/>
      <c r="GY182" s="18"/>
      <c r="GZ182" s="18"/>
      <c r="HA182" s="18"/>
      <c r="HB182" s="18"/>
      <c r="HC182" s="18"/>
      <c r="HD182" s="18"/>
      <c r="HE182" s="18"/>
      <c r="HF182" s="18"/>
      <c r="HG182" s="18"/>
      <c r="HH182" s="18"/>
      <c r="HI182" s="18"/>
      <c r="HJ182" s="18"/>
      <c r="HK182" s="18"/>
      <c r="HL182" s="18"/>
      <c r="HM182" s="18"/>
      <c r="HN182" s="18"/>
      <c r="HO182" s="18"/>
      <c r="HP182" s="18"/>
      <c r="HQ182" s="18"/>
      <c r="HR182" s="18"/>
      <c r="HS182" s="18"/>
      <c r="HT182" s="18"/>
      <c r="HU182" s="18"/>
      <c r="HV182" s="18"/>
      <c r="HW182" s="18"/>
      <c r="HX182" s="18"/>
      <c r="HY182" s="18"/>
      <c r="HZ182" s="18"/>
      <c r="IA182" s="18"/>
      <c r="IB182" s="18"/>
      <c r="IC182" s="18"/>
      <c r="ID182" s="18"/>
      <c r="IE182" s="18"/>
      <c r="IF182" s="18"/>
      <c r="IG182" s="18"/>
      <c r="IH182" s="18"/>
      <c r="II182" s="18"/>
      <c r="IJ182" s="18"/>
      <c r="IK182" s="18"/>
      <c r="IL182" s="18"/>
      <c r="IM182" s="18"/>
      <c r="IN182" s="18"/>
      <c r="IO182" s="18"/>
      <c r="IP182" s="18"/>
      <c r="IQ182" s="18"/>
      <c r="IR182" s="18"/>
      <c r="IS182" s="18"/>
      <c r="IT182" s="18"/>
      <c r="IU182" s="18"/>
      <c r="IV182" s="18"/>
      <c r="IW182" s="18"/>
      <c r="IX182" s="18"/>
      <c r="IY182" s="18"/>
      <c r="IZ182" s="18"/>
      <c r="JA182" s="18"/>
      <c r="JB182" s="18"/>
      <c r="JC182" s="18"/>
      <c r="JD182" s="18"/>
      <c r="JE182" s="18"/>
      <c r="JF182" s="18"/>
      <c r="JG182" s="18"/>
      <c r="JH182" s="18"/>
      <c r="JI182" s="18"/>
      <c r="JJ182" s="18"/>
      <c r="JK182" s="18"/>
      <c r="JL182" s="18"/>
      <c r="JM182" s="18"/>
      <c r="JN182" s="18"/>
      <c r="JO182" s="18"/>
      <c r="JP182" s="18"/>
      <c r="JQ182" s="18"/>
      <c r="JR182" s="18"/>
      <c r="JS182" s="18"/>
      <c r="JT182" s="18"/>
      <c r="JU182" s="18"/>
      <c r="JV182" s="18"/>
      <c r="JW182" s="18"/>
      <c r="JX182" s="18"/>
      <c r="JY182" s="18"/>
      <c r="JZ182" s="18"/>
      <c r="KA182" s="18"/>
      <c r="KB182" s="18"/>
      <c r="KC182" s="18"/>
      <c r="KD182" s="18"/>
      <c r="KE182" s="18"/>
      <c r="KF182" s="18"/>
      <c r="KG182" s="18"/>
      <c r="KH182" s="18"/>
      <c r="KI182" s="18"/>
      <c r="KJ182" s="18"/>
      <c r="KK182" s="18"/>
      <c r="KL182" s="18"/>
      <c r="KM182" s="18"/>
      <c r="KN182" s="18"/>
      <c r="KO182" s="18"/>
      <c r="KP182" s="18"/>
      <c r="KQ182" s="18"/>
      <c r="KR182" s="18"/>
      <c r="KS182" s="18"/>
      <c r="KT182" s="18"/>
      <c r="KU182" s="18"/>
      <c r="KV182" s="18"/>
      <c r="KW182" s="18"/>
      <c r="KX182" s="18"/>
      <c r="KY182" s="18"/>
      <c r="KZ182" s="18"/>
      <c r="LA182" s="18"/>
      <c r="LB182" s="18"/>
      <c r="LC182" s="18"/>
      <c r="LD182" s="18"/>
      <c r="LE182" s="18"/>
      <c r="LF182" s="18"/>
      <c r="LG182" s="18"/>
      <c r="LH182" s="18"/>
      <c r="LI182" s="18"/>
      <c r="LJ182" s="18"/>
      <c r="LK182" s="18"/>
      <c r="LL182" s="18"/>
      <c r="LM182" s="18"/>
      <c r="LN182" s="18"/>
      <c r="LO182" s="18"/>
      <c r="LP182" s="18"/>
      <c r="LQ182" s="18"/>
      <c r="LR182" s="18"/>
      <c r="LS182" s="18"/>
      <c r="LT182" s="18"/>
      <c r="LU182" s="18"/>
      <c r="LV182" s="18"/>
      <c r="LW182" s="18"/>
      <c r="LX182" s="18"/>
      <c r="LY182" s="18"/>
      <c r="LZ182" s="18"/>
      <c r="MA182" s="18"/>
      <c r="MB182" s="18"/>
      <c r="MC182" s="18"/>
      <c r="MD182" s="18"/>
      <c r="ME182" s="18"/>
      <c r="MF182" s="18"/>
      <c r="MG182" s="18"/>
      <c r="MH182" s="18"/>
      <c r="MI182" s="18"/>
      <c r="MJ182" s="18"/>
      <c r="MK182" s="18"/>
      <c r="ML182" s="18"/>
      <c r="MM182" s="18"/>
      <c r="MN182" s="18"/>
      <c r="MO182" s="18"/>
      <c r="MP182" s="18"/>
      <c r="MQ182" s="18"/>
      <c r="MR182" s="18"/>
      <c r="MS182" s="18"/>
      <c r="MT182" s="18"/>
      <c r="MU182" s="18"/>
      <c r="MV182" s="18"/>
      <c r="MW182" s="18"/>
      <c r="MX182" s="18"/>
      <c r="MY182" s="18"/>
      <c r="MZ182" s="18"/>
      <c r="NA182" s="18"/>
      <c r="NB182" s="18"/>
      <c r="NC182" s="18"/>
      <c r="ND182" s="18"/>
      <c r="NE182" s="18"/>
      <c r="NF182" s="18"/>
      <c r="NG182" s="18"/>
      <c r="NH182" s="18"/>
      <c r="NI182" s="18"/>
      <c r="NJ182" s="18"/>
      <c r="NK182" s="18"/>
      <c r="NL182" s="18"/>
      <c r="NM182" s="18"/>
      <c r="NN182" s="18"/>
      <c r="NO182" s="18"/>
      <c r="NP182" s="18"/>
      <c r="NQ182" s="18"/>
      <c r="NR182" s="18"/>
      <c r="NS182" s="18"/>
      <c r="NT182" s="18"/>
      <c r="NU182" s="18"/>
      <c r="NV182" s="18"/>
      <c r="NW182" s="18"/>
      <c r="NX182" s="18"/>
      <c r="NY182" s="18"/>
      <c r="NZ182" s="18"/>
      <c r="OA182" s="18"/>
      <c r="OB182" s="18"/>
      <c r="OC182" s="18"/>
      <c r="OD182" s="18"/>
      <c r="OE182" s="18"/>
      <c r="OF182" s="18"/>
      <c r="OG182" s="18"/>
      <c r="OH182" s="18"/>
      <c r="OI182" s="18"/>
      <c r="OJ182" s="18"/>
      <c r="OK182" s="18"/>
      <c r="OL182" s="18"/>
      <c r="OM182" s="18"/>
      <c r="ON182" s="18"/>
      <c r="OO182" s="18"/>
      <c r="OP182" s="18"/>
      <c r="OQ182" s="18"/>
      <c r="OR182" s="18"/>
      <c r="OS182" s="18"/>
      <c r="OT182" s="18"/>
      <c r="OU182" s="18"/>
      <c r="OV182" s="18"/>
      <c r="OW182" s="18"/>
      <c r="OX182" s="18"/>
      <c r="OY182" s="18"/>
      <c r="OZ182" s="18"/>
      <c r="PA182" s="18"/>
      <c r="PB182" s="18"/>
      <c r="PC182" s="18"/>
      <c r="PD182" s="18"/>
      <c r="PE182" s="18"/>
      <c r="PF182" s="18"/>
      <c r="PG182" s="18"/>
      <c r="PH182" s="18"/>
      <c r="PI182" s="18"/>
      <c r="PJ182" s="18"/>
      <c r="PK182" s="18"/>
      <c r="PL182" s="18"/>
      <c r="PM182" s="18"/>
      <c r="PN182" s="18"/>
      <c r="PO182" s="18"/>
      <c r="PP182" s="18"/>
      <c r="PQ182" s="18"/>
      <c r="PR182" s="18"/>
      <c r="PS182" s="18"/>
      <c r="PT182" s="18"/>
      <c r="PU182" s="18"/>
      <c r="PV182" s="18"/>
      <c r="PW182" s="18"/>
      <c r="PX182" s="18"/>
      <c r="PY182" s="18"/>
      <c r="PZ182" s="18"/>
      <c r="QA182" s="18"/>
      <c r="QB182" s="18"/>
      <c r="QC182" s="18"/>
      <c r="QD182" s="18"/>
      <c r="QE182" s="18"/>
      <c r="QF182" s="18"/>
      <c r="QG182" s="18"/>
      <c r="QH182" s="18"/>
      <c r="QI182" s="18"/>
      <c r="QJ182" s="18"/>
      <c r="QK182" s="18"/>
      <c r="QL182" s="18"/>
      <c r="QM182" s="18"/>
      <c r="QN182" s="18"/>
      <c r="QO182" s="18"/>
      <c r="QP182" s="18"/>
      <c r="QQ182" s="18"/>
      <c r="QR182" s="18"/>
      <c r="QS182" s="18"/>
      <c r="QT182" s="18"/>
      <c r="QU182" s="18"/>
      <c r="QV182" s="18"/>
      <c r="QW182" s="18"/>
      <c r="QX182" s="18"/>
      <c r="QY182" s="18"/>
      <c r="QZ182" s="18"/>
      <c r="RA182" s="18"/>
      <c r="RB182" s="18"/>
      <c r="RC182" s="18"/>
      <c r="RD182" s="18"/>
      <c r="RE182" s="18"/>
      <c r="RF182" s="18"/>
      <c r="RG182" s="18"/>
      <c r="RH182" s="18"/>
      <c r="RI182" s="18"/>
      <c r="RJ182" s="18"/>
      <c r="RK182" s="18"/>
      <c r="RL182" s="18"/>
      <c r="RM182" s="18"/>
      <c r="RN182" s="18"/>
      <c r="RO182" s="18"/>
      <c r="RP182" s="18"/>
      <c r="RQ182" s="18"/>
      <c r="RR182" s="18"/>
      <c r="RS182" s="18"/>
      <c r="RT182" s="18"/>
      <c r="RU182" s="18"/>
      <c r="RV182" s="18"/>
      <c r="RW182" s="18"/>
      <c r="RX182" s="18"/>
      <c r="RY182" s="18"/>
      <c r="RZ182" s="18"/>
      <c r="SA182" s="18"/>
      <c r="SB182" s="18"/>
      <c r="SC182" s="18"/>
      <c r="SD182" s="18"/>
      <c r="SE182" s="18"/>
      <c r="SF182" s="18"/>
      <c r="SG182" s="18"/>
      <c r="SH182" s="18"/>
      <c r="SI182" s="18"/>
      <c r="SJ182" s="18"/>
      <c r="SK182" s="18"/>
      <c r="SL182" s="18"/>
      <c r="SM182" s="18"/>
      <c r="SN182" s="18"/>
      <c r="SO182" s="18"/>
      <c r="SP182" s="18"/>
      <c r="SQ182" s="18"/>
      <c r="SR182" s="18"/>
      <c r="SS182" s="18"/>
      <c r="ST182" s="18"/>
      <c r="SU182" s="18"/>
      <c r="SV182" s="18"/>
      <c r="SW182" s="18"/>
      <c r="SX182" s="18"/>
      <c r="SY182" s="18"/>
      <c r="SZ182" s="18"/>
      <c r="TA182" s="18"/>
      <c r="TB182" s="18"/>
      <c r="TC182" s="18"/>
      <c r="TD182" s="18"/>
      <c r="TE182" s="18"/>
      <c r="TF182" s="18"/>
      <c r="TG182" s="18"/>
      <c r="TH182" s="18"/>
      <c r="TI182" s="18"/>
      <c r="TJ182" s="18"/>
      <c r="TK182" s="18"/>
      <c r="TL182" s="18"/>
      <c r="TM182" s="18"/>
      <c r="TN182" s="18"/>
      <c r="TO182" s="18"/>
      <c r="TP182" s="18"/>
      <c r="TQ182" s="18"/>
      <c r="TR182" s="18"/>
      <c r="TS182" s="18"/>
      <c r="TT182" s="18"/>
      <c r="TU182" s="18"/>
      <c r="TV182" s="18"/>
      <c r="TW182" s="18"/>
      <c r="TX182" s="18"/>
      <c r="TY182" s="18"/>
      <c r="TZ182" s="18"/>
      <c r="UA182" s="18"/>
      <c r="UB182" s="18"/>
      <c r="UC182" s="18"/>
      <c r="UD182" s="18"/>
      <c r="UE182" s="18"/>
      <c r="UF182" s="18"/>
      <c r="UG182" s="18"/>
      <c r="UH182" s="18"/>
      <c r="UI182" s="18"/>
      <c r="UJ182" s="18"/>
      <c r="UK182" s="18"/>
      <c r="UL182" s="18"/>
      <c r="UM182" s="18"/>
      <c r="UN182" s="18"/>
      <c r="UO182" s="18"/>
      <c r="UP182" s="18"/>
      <c r="UQ182" s="18"/>
      <c r="UR182" s="18"/>
      <c r="US182" s="18"/>
      <c r="UT182" s="18"/>
      <c r="UU182" s="18"/>
      <c r="UV182" s="18"/>
      <c r="UW182" s="18"/>
      <c r="UX182" s="18"/>
      <c r="UY182" s="18"/>
      <c r="UZ182" s="18"/>
      <c r="VA182" s="18"/>
      <c r="VB182" s="18"/>
      <c r="VC182" s="18"/>
      <c r="VD182" s="18"/>
      <c r="VE182" s="18"/>
      <c r="VF182" s="18"/>
      <c r="VG182" s="18"/>
      <c r="VH182" s="18"/>
      <c r="VI182" s="18"/>
      <c r="VJ182" s="18"/>
      <c r="VK182" s="18"/>
      <c r="VL182" s="18"/>
      <c r="VM182" s="18"/>
      <c r="VN182" s="18"/>
      <c r="VO182" s="18"/>
      <c r="VP182" s="18"/>
      <c r="VQ182" s="18"/>
      <c r="VR182" s="18"/>
      <c r="VS182" s="18"/>
      <c r="VT182" s="18"/>
      <c r="VU182" s="18"/>
      <c r="VV182" s="18"/>
      <c r="VW182" s="18"/>
      <c r="VX182" s="18"/>
      <c r="VY182" s="18"/>
      <c r="VZ182" s="18"/>
      <c r="WA182" s="18"/>
      <c r="WB182" s="18"/>
      <c r="WC182" s="18"/>
      <c r="WD182" s="18"/>
      <c r="WE182" s="18"/>
      <c r="WF182" s="18"/>
      <c r="WG182" s="18"/>
      <c r="WH182" s="18"/>
      <c r="WI182" s="18"/>
      <c r="WJ182" s="18"/>
      <c r="WK182" s="18"/>
      <c r="WL182" s="18"/>
      <c r="WM182" s="18"/>
      <c r="WN182" s="18"/>
      <c r="WO182" s="18"/>
      <c r="WP182" s="18"/>
      <c r="WQ182" s="18"/>
      <c r="WR182" s="18"/>
      <c r="WS182" s="18"/>
      <c r="WT182" s="18"/>
      <c r="WU182" s="18"/>
      <c r="WV182" s="18"/>
      <c r="WW182" s="18"/>
      <c r="WX182" s="18"/>
      <c r="WY182" s="18"/>
      <c r="WZ182" s="18"/>
      <c r="XA182" s="18"/>
      <c r="XB182" s="18"/>
      <c r="XC182" s="18"/>
      <c r="XD182" s="18"/>
      <c r="XE182" s="18"/>
      <c r="XF182" s="18"/>
      <c r="XG182" s="18"/>
      <c r="XH182" s="18"/>
      <c r="XI182" s="18"/>
      <c r="XJ182" s="18"/>
      <c r="XK182" s="18"/>
      <c r="XL182" s="18"/>
      <c r="XM182" s="18"/>
      <c r="XN182" s="18"/>
      <c r="XO182" s="18"/>
      <c r="XP182" s="18"/>
      <c r="XQ182" s="18"/>
      <c r="XR182" s="18"/>
      <c r="XS182" s="18"/>
      <c r="XT182" s="18"/>
      <c r="XU182" s="18"/>
      <c r="XV182" s="18"/>
      <c r="XW182" s="18"/>
      <c r="XX182" s="18"/>
      <c r="XY182" s="18"/>
      <c r="XZ182" s="18"/>
      <c r="YA182" s="18"/>
      <c r="YB182" s="18"/>
      <c r="YC182" s="18"/>
      <c r="YD182" s="18"/>
      <c r="YE182" s="18"/>
      <c r="YF182" s="18"/>
      <c r="YG182" s="18"/>
      <c r="YH182" s="18"/>
      <c r="YI182" s="18"/>
      <c r="YJ182" s="18"/>
      <c r="YK182" s="18"/>
      <c r="YL182" s="18"/>
      <c r="YM182" s="18"/>
      <c r="YN182" s="18"/>
      <c r="YO182" s="18"/>
      <c r="YP182" s="18"/>
      <c r="YQ182" s="18"/>
      <c r="YR182" s="18"/>
      <c r="YS182" s="18"/>
      <c r="YT182" s="18"/>
      <c r="YU182" s="18"/>
      <c r="YV182" s="18"/>
      <c r="YW182" s="18"/>
      <c r="YX182" s="18"/>
      <c r="YY182" s="18"/>
      <c r="YZ182" s="18"/>
      <c r="ZA182" s="18"/>
      <c r="ZB182" s="18"/>
      <c r="ZC182" s="18"/>
      <c r="ZD182" s="18"/>
      <c r="ZE182" s="18"/>
      <c r="ZF182" s="18"/>
      <c r="ZG182" s="18"/>
      <c r="ZH182" s="18"/>
      <c r="ZI182" s="18"/>
      <c r="ZJ182" s="18"/>
      <c r="ZK182" s="18"/>
      <c r="ZL182" s="18"/>
      <c r="ZM182" s="18"/>
      <c r="ZN182" s="18"/>
      <c r="ZO182" s="18"/>
      <c r="ZP182" s="18"/>
      <c r="ZQ182" s="18"/>
      <c r="ZR182" s="18"/>
      <c r="ZS182" s="18"/>
      <c r="ZT182" s="18"/>
      <c r="ZU182" s="18"/>
      <c r="ZV182" s="18"/>
      <c r="ZW182" s="18"/>
      <c r="ZX182" s="18"/>
      <c r="ZY182" s="18"/>
      <c r="ZZ182" s="18"/>
      <c r="AAA182" s="18"/>
      <c r="AAB182" s="18"/>
      <c r="AAC182" s="18"/>
      <c r="AAD182" s="18"/>
      <c r="AAE182" s="18"/>
      <c r="AAF182" s="18"/>
      <c r="AAG182" s="18"/>
      <c r="AAH182" s="18"/>
      <c r="AAI182" s="18"/>
      <c r="AAJ182" s="18"/>
      <c r="AAK182" s="18"/>
      <c r="AAL182" s="18"/>
      <c r="AAM182" s="18"/>
      <c r="AAN182" s="18"/>
      <c r="AAO182" s="18"/>
      <c r="AAP182" s="18"/>
      <c r="AAQ182" s="18"/>
      <c r="AAR182" s="18"/>
      <c r="AAS182" s="18"/>
      <c r="AAT182" s="18"/>
      <c r="AAU182" s="18"/>
      <c r="AAV182" s="18"/>
      <c r="AAW182" s="18"/>
      <c r="AAX182" s="18"/>
      <c r="AAY182" s="18"/>
      <c r="AAZ182" s="18"/>
      <c r="ABA182" s="18"/>
      <c r="ABB182" s="18"/>
      <c r="ABC182" s="18"/>
      <c r="ABD182" s="18"/>
      <c r="ABE182" s="18"/>
      <c r="ABF182" s="18"/>
      <c r="ABG182" s="18"/>
      <c r="ABH182" s="18"/>
      <c r="ABI182" s="18"/>
      <c r="ABJ182" s="18"/>
      <c r="ABK182" s="18"/>
      <c r="ABL182" s="18"/>
      <c r="ABM182" s="18"/>
      <c r="ABN182" s="18"/>
      <c r="ABO182" s="18"/>
      <c r="ABP182" s="18"/>
      <c r="ABQ182" s="18"/>
      <c r="ABR182" s="18"/>
      <c r="ABS182" s="18"/>
      <c r="ABT182" s="18"/>
      <c r="ABU182" s="18"/>
      <c r="ABV182" s="18"/>
      <c r="ABW182" s="18"/>
      <c r="ABX182" s="18"/>
      <c r="ABY182" s="18"/>
      <c r="ABZ182" s="18"/>
      <c r="ACA182" s="18"/>
      <c r="ACB182" s="18"/>
      <c r="ACC182" s="18"/>
      <c r="ACD182" s="18"/>
      <c r="ACE182" s="18"/>
      <c r="ACF182" s="18"/>
      <c r="ACG182" s="18"/>
      <c r="ACH182" s="18"/>
      <c r="ACI182" s="18"/>
      <c r="ACJ182" s="18"/>
      <c r="ACK182" s="18"/>
      <c r="ACL182" s="18"/>
      <c r="ACM182" s="18"/>
      <c r="ACN182" s="18"/>
      <c r="ACO182" s="18"/>
      <c r="ACP182" s="18"/>
      <c r="ACQ182" s="18"/>
      <c r="ACR182" s="18"/>
      <c r="ACS182" s="18"/>
      <c r="ACT182" s="18"/>
      <c r="ACU182" s="18"/>
      <c r="ACV182" s="18"/>
      <c r="ACW182" s="18"/>
      <c r="ACX182" s="18"/>
      <c r="ACY182" s="18"/>
      <c r="ACZ182" s="18"/>
      <c r="ADA182" s="18"/>
      <c r="ADB182" s="18"/>
      <c r="ADC182" s="18"/>
      <c r="ADD182" s="18"/>
      <c r="ADE182" s="18"/>
      <c r="ADF182" s="18"/>
      <c r="ADG182" s="18"/>
      <c r="ADH182" s="18"/>
      <c r="ADI182" s="18"/>
      <c r="ADJ182" s="18"/>
      <c r="ADK182" s="18"/>
      <c r="ADL182" s="18"/>
      <c r="ADM182" s="18"/>
      <c r="ADN182" s="18"/>
      <c r="ADO182" s="18"/>
      <c r="ADP182" s="18"/>
      <c r="ADQ182" s="18"/>
      <c r="ADR182" s="18"/>
      <c r="ADS182" s="18"/>
      <c r="ADT182" s="18"/>
      <c r="ADU182" s="18"/>
      <c r="ADV182" s="18"/>
      <c r="ADW182" s="18"/>
      <c r="ADX182" s="18"/>
      <c r="ADY182" s="18"/>
      <c r="ADZ182" s="18"/>
      <c r="AEA182" s="18"/>
      <c r="AEB182" s="18"/>
      <c r="AEC182" s="18"/>
      <c r="AED182" s="18"/>
      <c r="AEE182" s="18"/>
      <c r="AEF182" s="18"/>
      <c r="AEG182" s="18"/>
      <c r="AEH182" s="18"/>
      <c r="AEI182" s="18"/>
      <c r="AEJ182" s="18"/>
      <c r="AEK182" s="18"/>
      <c r="AEL182" s="18"/>
      <c r="AEM182" s="18"/>
      <c r="AEN182" s="18"/>
      <c r="AEO182" s="18"/>
      <c r="AEP182" s="18"/>
      <c r="AEQ182" s="18"/>
      <c r="AER182" s="18"/>
      <c r="AES182" s="18"/>
      <c r="AET182" s="18"/>
      <c r="AEU182" s="18"/>
      <c r="AEV182" s="18"/>
      <c r="AEW182" s="18"/>
      <c r="AEX182" s="18"/>
      <c r="AEY182" s="18"/>
      <c r="AEZ182" s="18"/>
      <c r="AFA182" s="18"/>
      <c r="AFB182" s="18"/>
      <c r="AFC182" s="18"/>
      <c r="AFD182" s="18"/>
      <c r="AFE182" s="18"/>
      <c r="AFF182" s="18"/>
      <c r="AFG182" s="18"/>
      <c r="AFH182" s="18"/>
      <c r="AFI182" s="18"/>
      <c r="AFJ182" s="18"/>
      <c r="AFK182" s="18"/>
      <c r="AFL182" s="18"/>
      <c r="AFM182" s="18"/>
      <c r="AFN182" s="18"/>
      <c r="AFO182" s="18"/>
      <c r="AFP182" s="18"/>
      <c r="AFQ182" s="18"/>
      <c r="AFR182" s="18"/>
      <c r="AFS182" s="18"/>
      <c r="AFT182" s="18"/>
      <c r="AFU182" s="18"/>
      <c r="AFV182" s="18"/>
      <c r="AFW182" s="18"/>
      <c r="AFX182" s="18"/>
      <c r="AFY182" s="18"/>
      <c r="AFZ182" s="18"/>
      <c r="AGA182" s="18"/>
      <c r="AGB182" s="18"/>
      <c r="AGC182" s="18"/>
      <c r="AGD182" s="18"/>
      <c r="AGE182" s="18"/>
      <c r="AGF182" s="18"/>
      <c r="AGG182" s="18"/>
      <c r="AGH182" s="18"/>
      <c r="AGI182" s="18"/>
      <c r="AGJ182" s="18"/>
      <c r="AGK182" s="18"/>
      <c r="AGL182" s="18"/>
      <c r="AGM182" s="18"/>
      <c r="AGN182" s="18"/>
      <c r="AGO182" s="18"/>
      <c r="AGP182" s="18"/>
      <c r="AGQ182" s="18"/>
      <c r="AGR182" s="18"/>
      <c r="AGS182" s="18"/>
      <c r="AGT182" s="18"/>
      <c r="AGU182" s="18"/>
      <c r="AGV182" s="18"/>
      <c r="AGW182" s="18"/>
      <c r="AGX182" s="18"/>
      <c r="AGY182" s="18"/>
      <c r="AGZ182" s="18"/>
      <c r="AHA182" s="18"/>
      <c r="AHB182" s="18"/>
      <c r="AHC182" s="18"/>
      <c r="AHD182" s="18"/>
      <c r="AHE182" s="18"/>
      <c r="AHF182" s="18"/>
      <c r="AHG182" s="18"/>
      <c r="AHH182" s="18"/>
      <c r="AHI182" s="18"/>
      <c r="AHJ182" s="18"/>
      <c r="AHK182" s="18"/>
      <c r="AHL182" s="18"/>
      <c r="AHM182" s="18"/>
      <c r="AHN182" s="18"/>
      <c r="AHO182" s="18"/>
      <c r="AHP182" s="18"/>
      <c r="AHQ182" s="18"/>
      <c r="AHR182" s="18"/>
      <c r="AHS182" s="18"/>
      <c r="AHT182" s="18"/>
      <c r="AHU182" s="18"/>
      <c r="AHV182" s="18"/>
      <c r="AHW182" s="18"/>
      <c r="AHX182" s="18"/>
      <c r="AHY182" s="18"/>
      <c r="AHZ182" s="18"/>
      <c r="AIA182" s="18"/>
      <c r="AIB182" s="18"/>
      <c r="AIC182" s="18"/>
      <c r="AID182" s="18"/>
      <c r="AIE182" s="18"/>
      <c r="AIF182" s="18"/>
      <c r="AIG182" s="18"/>
      <c r="AIH182" s="18"/>
      <c r="AII182" s="18"/>
      <c r="AIJ182" s="18"/>
      <c r="AIK182" s="18"/>
      <c r="AIL182" s="18"/>
      <c r="AIM182" s="18"/>
      <c r="AIN182" s="18"/>
      <c r="AIO182" s="18"/>
      <c r="AIP182" s="18"/>
      <c r="AIQ182" s="18"/>
      <c r="AIR182" s="18"/>
      <c r="AIS182" s="18"/>
      <c r="AIT182" s="18"/>
      <c r="AIU182" s="18"/>
      <c r="AIV182" s="18"/>
      <c r="AIW182" s="18"/>
      <c r="AIX182" s="18"/>
      <c r="AIY182" s="18"/>
      <c r="AIZ182" s="18"/>
      <c r="AJA182" s="18"/>
      <c r="AJB182" s="18"/>
      <c r="AJC182" s="18"/>
      <c r="AJD182" s="18"/>
      <c r="AJE182" s="18"/>
      <c r="AJF182" s="18"/>
      <c r="AJG182" s="18"/>
      <c r="AJH182" s="18"/>
      <c r="AJI182" s="18"/>
      <c r="AJJ182" s="18"/>
      <c r="AJK182" s="18"/>
      <c r="AJL182" s="18"/>
      <c r="AJM182" s="18"/>
      <c r="AJN182" s="18"/>
      <c r="AJO182" s="18"/>
      <c r="AJP182" s="18"/>
      <c r="AJQ182" s="18"/>
      <c r="AJR182" s="18"/>
      <c r="AJS182" s="18"/>
      <c r="AJT182" s="18"/>
      <c r="AJU182" s="18"/>
      <c r="AJV182" s="18"/>
      <c r="AJW182" s="18"/>
      <c r="AJX182" s="18"/>
      <c r="AJY182" s="18"/>
      <c r="AJZ182" s="18"/>
      <c r="AKA182" s="18"/>
      <c r="AKB182" s="18"/>
      <c r="AKC182" s="18"/>
      <c r="AKD182" s="18"/>
      <c r="AKE182" s="18"/>
      <c r="AKF182" s="18"/>
      <c r="AKG182" s="18"/>
      <c r="AKH182" s="18"/>
      <c r="AKI182" s="18"/>
      <c r="AKJ182" s="18"/>
      <c r="AKK182" s="18"/>
      <c r="AKL182" s="18"/>
      <c r="AKM182" s="18"/>
      <c r="AKN182" s="18"/>
      <c r="AKO182" s="18"/>
      <c r="AKP182" s="18"/>
      <c r="AKQ182" s="18"/>
      <c r="AKR182" s="18"/>
      <c r="AKS182" s="18"/>
      <c r="AKT182" s="18"/>
      <c r="AKU182" s="18"/>
      <c r="AKV182" s="18"/>
      <c r="AKW182" s="18"/>
      <c r="AKX182" s="18"/>
      <c r="AKY182" s="18"/>
      <c r="AKZ182" s="18"/>
      <c r="ALA182" s="18"/>
      <c r="ALB182" s="18"/>
      <c r="ALC182" s="18"/>
      <c r="ALD182" s="18"/>
      <c r="ALE182" s="18"/>
      <c r="ALF182" s="18"/>
      <c r="ALG182" s="18"/>
      <c r="ALH182" s="18"/>
      <c r="ALI182" s="18"/>
      <c r="ALJ182" s="18"/>
      <c r="ALK182" s="18"/>
      <c r="ALL182" s="18"/>
      <c r="ALM182" s="18"/>
      <c r="ALN182" s="18"/>
      <c r="ALO182" s="18"/>
      <c r="ALP182" s="18"/>
      <c r="ALQ182" s="18"/>
      <c r="ALR182" s="18"/>
      <c r="ALS182" s="18"/>
      <c r="ALT182" s="18"/>
      <c r="ALU182" s="18"/>
      <c r="ALV182" s="18"/>
      <c r="ALW182" s="18"/>
      <c r="ALX182" s="18"/>
      <c r="ALY182" s="18"/>
      <c r="ALZ182" s="18"/>
      <c r="AMA182" s="18"/>
      <c r="AMB182" s="18"/>
      <c r="AMC182" s="18"/>
      <c r="AMD182" s="18"/>
      <c r="AME182" s="18"/>
      <c r="AMF182" s="18"/>
      <c r="AMG182" s="18"/>
      <c r="AMH182" s="18"/>
      <c r="AMI182" s="18"/>
      <c r="AMJ182" s="18"/>
      <c r="AMK182" s="18"/>
      <c r="AML182" s="18"/>
      <c r="AMM182" s="18"/>
      <c r="AMN182" s="18"/>
      <c r="AMO182" s="18"/>
      <c r="AMP182" s="18"/>
      <c r="AMQ182" s="18"/>
      <c r="AMR182" s="18"/>
      <c r="AMS182" s="18"/>
      <c r="AMT182" s="18"/>
      <c r="AMU182" s="18"/>
      <c r="AMV182" s="18"/>
      <c r="AMW182" s="18"/>
      <c r="AMX182" s="18"/>
      <c r="AMY182" s="18"/>
      <c r="AMZ182" s="18"/>
      <c r="ANA182" s="18"/>
      <c r="ANB182" s="18"/>
      <c r="ANC182" s="18"/>
      <c r="AND182" s="18"/>
      <c r="ANE182" s="18"/>
      <c r="ANF182" s="18"/>
      <c r="ANG182" s="18"/>
      <c r="ANH182" s="18"/>
      <c r="ANI182" s="18"/>
      <c r="ANJ182" s="18"/>
      <c r="ANK182" s="18"/>
      <c r="ANL182" s="18"/>
      <c r="ANM182" s="18"/>
      <c r="ANN182" s="18"/>
      <c r="ANO182" s="18"/>
      <c r="ANP182" s="18"/>
      <c r="ANQ182" s="18"/>
      <c r="ANR182" s="18"/>
      <c r="ANS182" s="18"/>
      <c r="ANT182" s="18"/>
      <c r="ANU182" s="18"/>
      <c r="ANV182" s="18"/>
      <c r="ANW182" s="18"/>
      <c r="ANX182" s="18"/>
      <c r="ANY182" s="18"/>
      <c r="ANZ182" s="18"/>
      <c r="AOA182" s="18"/>
      <c r="AOB182" s="18"/>
      <c r="AOC182" s="18"/>
      <c r="AOD182" s="18"/>
      <c r="AOE182" s="18"/>
      <c r="AOF182" s="18"/>
      <c r="AOG182" s="18"/>
      <c r="AOH182" s="18"/>
      <c r="AOI182" s="18"/>
      <c r="AOJ182" s="18"/>
      <c r="AOK182" s="18"/>
      <c r="AOL182" s="18"/>
      <c r="AOM182" s="18"/>
      <c r="AON182" s="18"/>
      <c r="AOO182" s="18"/>
      <c r="AOP182" s="18"/>
      <c r="AOQ182" s="18"/>
      <c r="AOR182" s="18"/>
      <c r="AOS182" s="18"/>
      <c r="AOT182" s="18"/>
      <c r="AOU182" s="18"/>
      <c r="AOV182" s="18"/>
      <c r="AOW182" s="18"/>
      <c r="AOX182" s="18"/>
      <c r="AOY182" s="18"/>
      <c r="AOZ182" s="18"/>
      <c r="APA182" s="18"/>
      <c r="APB182" s="18"/>
      <c r="APC182" s="18"/>
      <c r="APD182" s="18"/>
      <c r="APE182" s="18"/>
      <c r="APF182" s="18"/>
      <c r="APG182" s="18"/>
      <c r="APH182" s="18"/>
      <c r="API182" s="18"/>
      <c r="APJ182" s="18"/>
      <c r="APK182" s="18"/>
      <c r="APL182" s="18"/>
      <c r="APM182" s="18"/>
      <c r="APN182" s="18"/>
      <c r="APO182" s="18"/>
      <c r="APP182" s="18"/>
      <c r="APQ182" s="18"/>
      <c r="APR182" s="18"/>
      <c r="APS182" s="18"/>
      <c r="APT182" s="18"/>
      <c r="APU182" s="18"/>
      <c r="APV182" s="18"/>
      <c r="APW182" s="18"/>
      <c r="APX182" s="18"/>
      <c r="APY182" s="18"/>
      <c r="APZ182" s="18"/>
      <c r="AQA182" s="18"/>
      <c r="AQB182" s="18"/>
      <c r="AQC182" s="18"/>
      <c r="AQD182" s="18"/>
      <c r="AQE182" s="18"/>
      <c r="AQF182" s="18"/>
      <c r="AQG182" s="18"/>
      <c r="AQH182" s="18"/>
      <c r="AQI182" s="18"/>
      <c r="AQJ182" s="18"/>
      <c r="AQK182" s="18"/>
      <c r="AQL182" s="18"/>
      <c r="AQM182" s="18"/>
      <c r="AQN182" s="18"/>
      <c r="AQO182" s="18"/>
      <c r="AQP182" s="18"/>
      <c r="AQQ182" s="18"/>
      <c r="AQR182" s="18"/>
      <c r="AQS182" s="18"/>
      <c r="AQT182" s="18"/>
      <c r="AQU182" s="18"/>
      <c r="AQV182" s="18"/>
      <c r="AQW182" s="18"/>
      <c r="AQX182" s="18"/>
      <c r="AQY182" s="18"/>
      <c r="AQZ182" s="18"/>
      <c r="ARA182" s="18"/>
      <c r="ARB182" s="18"/>
      <c r="ARC182" s="18"/>
      <c r="ARD182" s="18"/>
      <c r="ARE182" s="18"/>
      <c r="ARF182" s="18"/>
      <c r="ARG182" s="18"/>
      <c r="ARH182" s="18"/>
      <c r="ARI182" s="18"/>
      <c r="ARJ182" s="18"/>
      <c r="ARK182" s="18"/>
      <c r="ARL182" s="18"/>
      <c r="ARM182" s="18"/>
      <c r="ARN182" s="18"/>
      <c r="ARO182" s="18"/>
      <c r="ARP182" s="18"/>
      <c r="ARQ182" s="18"/>
      <c r="ARR182" s="18"/>
      <c r="ARS182" s="18"/>
      <c r="ART182" s="18"/>
      <c r="ARU182" s="18"/>
      <c r="ARV182" s="18"/>
      <c r="ARW182" s="18"/>
      <c r="ARX182" s="18"/>
      <c r="ARY182" s="18"/>
      <c r="ARZ182" s="18"/>
      <c r="ASA182" s="18"/>
      <c r="ASB182" s="18"/>
      <c r="ASC182" s="18"/>
      <c r="ASD182" s="18"/>
      <c r="ASE182" s="18"/>
      <c r="ASF182" s="18"/>
      <c r="ASG182" s="18"/>
      <c r="ASH182" s="18"/>
      <c r="ASI182" s="18"/>
      <c r="ASJ182" s="18"/>
      <c r="ASK182" s="18"/>
      <c r="ASL182" s="18"/>
      <c r="ASM182" s="18"/>
      <c r="ASN182" s="18"/>
      <c r="ASO182" s="18"/>
      <c r="ASP182" s="18"/>
      <c r="ASQ182" s="18"/>
      <c r="ASR182" s="18"/>
      <c r="ASS182" s="18"/>
      <c r="AST182" s="18"/>
      <c r="ASU182" s="18"/>
      <c r="ASV182" s="18"/>
      <c r="ASW182" s="18"/>
      <c r="ASX182" s="18"/>
      <c r="ASY182" s="18"/>
      <c r="ASZ182" s="18"/>
      <c r="ATA182" s="18"/>
      <c r="ATB182" s="18"/>
      <c r="ATC182" s="18"/>
      <c r="ATD182" s="18"/>
      <c r="ATE182" s="18"/>
      <c r="ATF182" s="18"/>
      <c r="ATG182" s="18"/>
      <c r="ATH182" s="18"/>
      <c r="ATI182" s="18"/>
      <c r="ATJ182" s="18"/>
      <c r="ATK182" s="18"/>
      <c r="ATL182" s="18"/>
      <c r="ATM182" s="18"/>
      <c r="ATN182" s="18"/>
      <c r="ATO182" s="18"/>
      <c r="ATP182" s="18"/>
      <c r="ATQ182" s="18"/>
      <c r="ATR182" s="18"/>
      <c r="ATS182" s="18"/>
      <c r="ATT182" s="18"/>
      <c r="ATU182" s="18"/>
      <c r="ATV182" s="18"/>
      <c r="ATW182" s="18"/>
      <c r="ATX182" s="18"/>
      <c r="ATY182" s="18"/>
      <c r="ATZ182" s="18"/>
      <c r="AUA182" s="18"/>
      <c r="AUB182" s="18"/>
      <c r="AUC182" s="18"/>
      <c r="AUD182" s="18"/>
      <c r="AUE182" s="18"/>
      <c r="AUF182" s="18"/>
      <c r="AUG182" s="18"/>
      <c r="AUH182" s="18"/>
      <c r="AUI182" s="18"/>
      <c r="AUJ182" s="18"/>
      <c r="AUK182" s="18"/>
      <c r="AUL182" s="18"/>
      <c r="AUM182" s="18"/>
      <c r="AUN182" s="18"/>
      <c r="AUO182" s="18"/>
      <c r="AUP182" s="18"/>
      <c r="AUQ182" s="18"/>
      <c r="AUR182" s="18"/>
      <c r="AUS182" s="18"/>
      <c r="AUT182" s="18"/>
      <c r="AUU182" s="18"/>
      <c r="AUV182" s="18"/>
      <c r="AUW182" s="18"/>
      <c r="AUX182" s="18"/>
      <c r="AUY182" s="18"/>
      <c r="AUZ182" s="18"/>
      <c r="AVA182" s="18"/>
      <c r="AVB182" s="18"/>
      <c r="AVC182" s="18"/>
      <c r="AVD182" s="18"/>
      <c r="AVE182" s="18"/>
      <c r="AVF182" s="18"/>
      <c r="AVG182" s="18"/>
      <c r="AVH182" s="18"/>
      <c r="AVI182" s="18"/>
      <c r="AVJ182" s="18"/>
      <c r="AVK182" s="18"/>
      <c r="AVL182" s="18"/>
      <c r="AVM182" s="18"/>
      <c r="AVN182" s="18"/>
      <c r="AVO182" s="18"/>
      <c r="AVP182" s="18"/>
      <c r="AVQ182" s="18"/>
      <c r="AVR182" s="18"/>
      <c r="AVS182" s="18"/>
      <c r="AVT182" s="18"/>
      <c r="AVU182" s="18"/>
      <c r="AVV182" s="18"/>
      <c r="AVW182" s="18"/>
      <c r="AVX182" s="18"/>
      <c r="AVY182" s="18"/>
      <c r="AVZ182" s="18"/>
      <c r="AWA182" s="18"/>
      <c r="AWB182" s="18"/>
      <c r="AWC182" s="18"/>
      <c r="AWD182" s="18"/>
      <c r="AWE182" s="18"/>
      <c r="AWF182" s="18"/>
      <c r="AWG182" s="18"/>
      <c r="AWH182" s="18"/>
      <c r="AWI182" s="18"/>
      <c r="AWJ182" s="18"/>
      <c r="AWK182" s="18"/>
      <c r="AWL182" s="18"/>
      <c r="AWM182" s="18"/>
      <c r="AWN182" s="18"/>
      <c r="AWO182" s="18"/>
      <c r="AWP182" s="18"/>
      <c r="AWQ182" s="18"/>
      <c r="AWR182" s="18"/>
      <c r="AWS182" s="18"/>
      <c r="AWT182" s="18"/>
      <c r="AWU182" s="18"/>
      <c r="AWV182" s="18"/>
      <c r="AWW182" s="18"/>
      <c r="AWX182" s="18"/>
      <c r="AWY182" s="18"/>
      <c r="AWZ182" s="18"/>
      <c r="AXA182" s="18"/>
      <c r="AXB182" s="18"/>
      <c r="AXC182" s="18"/>
      <c r="AXD182" s="18"/>
      <c r="AXE182" s="18"/>
      <c r="AXF182" s="18"/>
      <c r="AXG182" s="18"/>
      <c r="AXH182" s="18"/>
      <c r="AXI182" s="18"/>
      <c r="AXJ182" s="18"/>
      <c r="AXK182" s="18"/>
      <c r="AXL182" s="18"/>
      <c r="AXM182" s="18"/>
      <c r="AXN182" s="18"/>
      <c r="AXO182" s="18"/>
      <c r="AXP182" s="18"/>
      <c r="AXQ182" s="18"/>
      <c r="AXR182" s="18"/>
      <c r="AXS182" s="18"/>
      <c r="AXT182" s="18"/>
      <c r="AXU182" s="18"/>
      <c r="AXV182" s="18"/>
      <c r="AXW182" s="18"/>
      <c r="AXX182" s="18"/>
      <c r="AXY182" s="18"/>
      <c r="AXZ182" s="18"/>
      <c r="AYA182" s="18"/>
      <c r="AYB182" s="18"/>
      <c r="AYC182" s="18"/>
      <c r="AYD182" s="18"/>
      <c r="AYE182" s="18"/>
      <c r="AYF182" s="18"/>
      <c r="AYG182" s="18"/>
      <c r="AYH182" s="18"/>
      <c r="AYI182" s="18"/>
      <c r="AYJ182" s="18"/>
      <c r="AYK182" s="18"/>
      <c r="AYL182" s="18"/>
      <c r="AYM182" s="18"/>
      <c r="AYN182" s="18"/>
      <c r="AYO182" s="18"/>
      <c r="AYP182" s="18"/>
      <c r="AYQ182" s="18"/>
      <c r="AYR182" s="18"/>
      <c r="AYS182" s="18"/>
      <c r="AYT182" s="18"/>
      <c r="AYU182" s="18"/>
      <c r="AYV182" s="18"/>
      <c r="AYW182" s="18"/>
      <c r="AYX182" s="18"/>
      <c r="AYY182" s="18"/>
      <c r="AYZ182" s="18"/>
      <c r="AZA182" s="18"/>
      <c r="AZB182" s="18"/>
      <c r="AZC182" s="18"/>
      <c r="AZD182" s="18"/>
      <c r="AZE182" s="18"/>
      <c r="AZF182" s="18"/>
      <c r="AZG182" s="18"/>
      <c r="AZH182" s="18"/>
      <c r="AZI182" s="18"/>
      <c r="AZJ182" s="18"/>
      <c r="AZK182" s="18"/>
      <c r="AZL182" s="18"/>
      <c r="AZM182" s="18"/>
      <c r="AZN182" s="18"/>
      <c r="AZO182" s="18"/>
      <c r="AZP182" s="18"/>
      <c r="AZQ182" s="18"/>
      <c r="AZR182" s="18"/>
      <c r="AZS182" s="18"/>
      <c r="AZT182" s="18"/>
      <c r="AZU182" s="18"/>
      <c r="AZV182" s="18"/>
      <c r="AZW182" s="18"/>
      <c r="AZX182" s="18"/>
      <c r="AZY182" s="18"/>
      <c r="AZZ182" s="18"/>
      <c r="BAA182" s="18"/>
      <c r="BAB182" s="18"/>
      <c r="BAC182" s="18"/>
      <c r="BAD182" s="18"/>
      <c r="BAE182" s="18"/>
      <c r="BAF182" s="18"/>
      <c r="BAG182" s="18"/>
      <c r="BAH182" s="18"/>
      <c r="BAI182" s="18"/>
      <c r="BAJ182" s="18"/>
      <c r="BAK182" s="18"/>
      <c r="BAL182" s="18"/>
      <c r="BAM182" s="18"/>
      <c r="BAN182" s="18"/>
      <c r="BAO182" s="18"/>
      <c r="BAP182" s="18"/>
      <c r="BAQ182" s="18"/>
      <c r="BAR182" s="18"/>
      <c r="BAS182" s="18"/>
      <c r="BAT182" s="18"/>
      <c r="BAU182" s="18"/>
      <c r="BAV182" s="18"/>
      <c r="BAW182" s="18"/>
      <c r="BAX182" s="18"/>
      <c r="BAY182" s="18"/>
      <c r="BAZ182" s="18"/>
      <c r="BBA182" s="18"/>
      <c r="BBB182" s="18"/>
      <c r="BBC182" s="18"/>
      <c r="BBD182" s="18"/>
      <c r="BBE182" s="18"/>
      <c r="BBF182" s="18"/>
      <c r="BBG182" s="18"/>
      <c r="BBH182" s="18"/>
      <c r="BBI182" s="18"/>
      <c r="BBJ182" s="18"/>
      <c r="BBK182" s="18"/>
      <c r="BBL182" s="18"/>
      <c r="BBM182" s="18"/>
      <c r="BBN182" s="18"/>
      <c r="BBO182" s="18"/>
      <c r="BBP182" s="18"/>
      <c r="BBQ182" s="18"/>
      <c r="BBR182" s="18"/>
      <c r="BBS182" s="18"/>
      <c r="BBT182" s="18"/>
      <c r="BBU182" s="18"/>
      <c r="BBV182" s="18"/>
      <c r="BBW182" s="18"/>
      <c r="BBX182" s="18"/>
      <c r="BBY182" s="18"/>
      <c r="BBZ182" s="18"/>
      <c r="BCA182" s="18"/>
      <c r="BCB182" s="18"/>
      <c r="BCC182" s="18"/>
      <c r="BCD182" s="18"/>
      <c r="BCE182" s="18"/>
      <c r="BCF182" s="18"/>
      <c r="BCG182" s="18"/>
      <c r="BCH182" s="18"/>
      <c r="BCI182" s="18"/>
      <c r="BCJ182" s="18"/>
      <c r="BCK182" s="18"/>
      <c r="BCL182" s="18"/>
      <c r="BCM182" s="18"/>
      <c r="BCN182" s="18"/>
      <c r="BCO182" s="18"/>
      <c r="BCP182" s="18"/>
      <c r="BCQ182" s="18"/>
      <c r="BCR182" s="18"/>
      <c r="BCS182" s="18"/>
      <c r="BCT182" s="18"/>
      <c r="BCU182" s="18"/>
      <c r="BCV182" s="18"/>
      <c r="BCW182" s="18"/>
      <c r="BCX182" s="18"/>
      <c r="BCY182" s="18"/>
      <c r="BCZ182" s="18"/>
      <c r="BDA182" s="18"/>
      <c r="BDB182" s="18"/>
      <c r="BDC182" s="18"/>
      <c r="BDD182" s="18"/>
      <c r="BDE182" s="18"/>
      <c r="BDF182" s="18"/>
      <c r="BDG182" s="18"/>
      <c r="BDH182" s="18"/>
      <c r="BDI182" s="18"/>
      <c r="BDJ182" s="18"/>
      <c r="BDK182" s="18"/>
      <c r="BDL182" s="18"/>
      <c r="BDM182" s="18"/>
      <c r="BDN182" s="18"/>
      <c r="BDO182" s="18"/>
      <c r="BDP182" s="18"/>
      <c r="BDQ182" s="18"/>
      <c r="BDR182" s="18"/>
      <c r="BDS182" s="18"/>
      <c r="BDT182" s="18"/>
      <c r="BDU182" s="18"/>
      <c r="BDV182" s="18"/>
      <c r="BDW182" s="18"/>
      <c r="BDX182" s="18"/>
      <c r="BDY182" s="18"/>
      <c r="BDZ182" s="18"/>
      <c r="BEA182" s="18"/>
      <c r="BEB182" s="18"/>
      <c r="BEC182" s="18"/>
      <c r="BED182" s="18"/>
      <c r="BEE182" s="18"/>
      <c r="BEF182" s="18"/>
      <c r="BEG182" s="18"/>
      <c r="BEH182" s="18"/>
      <c r="BEI182" s="18"/>
      <c r="BEJ182" s="18"/>
      <c r="BEK182" s="18"/>
      <c r="BEL182" s="18"/>
      <c r="BEM182" s="18"/>
      <c r="BEN182" s="18"/>
      <c r="BEO182" s="18"/>
      <c r="BEP182" s="18"/>
      <c r="BEQ182" s="18"/>
      <c r="BER182" s="18"/>
      <c r="BES182" s="18"/>
      <c r="BET182" s="18"/>
      <c r="BEU182" s="18"/>
      <c r="BEV182" s="18"/>
      <c r="BEW182" s="18"/>
      <c r="BEX182" s="18"/>
      <c r="BEY182" s="18"/>
      <c r="BEZ182" s="18"/>
      <c r="BFA182" s="18"/>
      <c r="BFB182" s="18"/>
      <c r="BFC182" s="18"/>
      <c r="BFD182" s="18"/>
      <c r="BFE182" s="18"/>
      <c r="BFF182" s="18"/>
      <c r="BFG182" s="18"/>
      <c r="BFH182" s="18"/>
      <c r="BFI182" s="18"/>
      <c r="BFJ182" s="18"/>
      <c r="BFK182" s="18"/>
      <c r="BFL182" s="18"/>
      <c r="BFM182" s="18"/>
      <c r="BFN182" s="18"/>
      <c r="BFO182" s="18"/>
      <c r="BFP182" s="18"/>
      <c r="BFQ182" s="18"/>
      <c r="BFR182" s="18"/>
      <c r="BFS182" s="18"/>
      <c r="BFT182" s="18"/>
      <c r="BFU182" s="18"/>
      <c r="BFV182" s="18"/>
      <c r="BFW182" s="18"/>
      <c r="BFX182" s="18"/>
      <c r="BFY182" s="18"/>
      <c r="BFZ182" s="18"/>
      <c r="BGA182" s="18"/>
      <c r="BGB182" s="18"/>
      <c r="BGC182" s="18"/>
      <c r="BGD182" s="18"/>
      <c r="BGE182" s="18"/>
      <c r="BGF182" s="18"/>
      <c r="BGG182" s="18"/>
      <c r="BGH182" s="18"/>
      <c r="BGI182" s="18"/>
      <c r="BGJ182" s="18"/>
      <c r="BGK182" s="18"/>
      <c r="BGL182" s="18"/>
      <c r="BGM182" s="18"/>
      <c r="BGN182" s="18"/>
      <c r="BGO182" s="18"/>
      <c r="BGP182" s="18"/>
      <c r="BGQ182" s="18"/>
      <c r="BGR182" s="18"/>
      <c r="BGS182" s="18"/>
      <c r="BGT182" s="18"/>
      <c r="BGU182" s="18"/>
      <c r="BGV182" s="18"/>
      <c r="BGW182" s="18"/>
      <c r="BGX182" s="18"/>
      <c r="BGY182" s="18"/>
      <c r="BGZ182" s="18"/>
      <c r="BHA182" s="18"/>
      <c r="BHB182" s="18"/>
      <c r="BHC182" s="18"/>
      <c r="BHD182" s="18"/>
      <c r="BHE182" s="18"/>
      <c r="BHF182" s="18"/>
      <c r="BHG182" s="18"/>
      <c r="BHH182" s="18"/>
      <c r="BHI182" s="18"/>
      <c r="BHJ182" s="18"/>
      <c r="BHK182" s="18"/>
      <c r="BHL182" s="18"/>
      <c r="BHM182" s="18"/>
      <c r="BHN182" s="18"/>
      <c r="BHO182" s="18"/>
      <c r="BHP182" s="18"/>
      <c r="BHQ182" s="18"/>
      <c r="BHR182" s="18"/>
      <c r="BHS182" s="18"/>
      <c r="BHT182" s="18"/>
      <c r="BHU182" s="18"/>
      <c r="BHV182" s="18"/>
      <c r="BHW182" s="18"/>
      <c r="BHX182" s="18"/>
      <c r="BHY182" s="18"/>
      <c r="BHZ182" s="18"/>
      <c r="BIA182" s="18"/>
      <c r="BIB182" s="18"/>
      <c r="BIC182" s="18"/>
      <c r="BID182" s="18"/>
      <c r="BIE182" s="18"/>
      <c r="BIF182" s="18"/>
      <c r="BIG182" s="18"/>
      <c r="BIH182" s="18"/>
      <c r="BII182" s="18"/>
      <c r="BIJ182" s="18"/>
      <c r="BIK182" s="18"/>
      <c r="BIL182" s="18"/>
      <c r="BIM182" s="18"/>
      <c r="BIN182" s="18"/>
      <c r="BIO182" s="18"/>
      <c r="BIP182" s="18"/>
      <c r="BIQ182" s="18"/>
      <c r="BIR182" s="18"/>
      <c r="BIS182" s="18"/>
      <c r="BIT182" s="18"/>
      <c r="BIU182" s="18"/>
      <c r="BIV182" s="18"/>
      <c r="BIW182" s="18"/>
      <c r="BIX182" s="18"/>
      <c r="BIY182" s="18"/>
      <c r="BIZ182" s="18"/>
      <c r="BJA182" s="18"/>
      <c r="BJB182" s="18"/>
      <c r="BJC182" s="18"/>
      <c r="BJD182" s="18"/>
      <c r="BJE182" s="18"/>
      <c r="BJF182" s="18"/>
      <c r="BJG182" s="18"/>
      <c r="BJH182" s="18"/>
      <c r="BJI182" s="18"/>
      <c r="BJJ182" s="18"/>
      <c r="BJK182" s="18"/>
      <c r="BJL182" s="18"/>
      <c r="BJM182" s="18"/>
      <c r="BJN182" s="18"/>
      <c r="BJO182" s="18"/>
      <c r="BJP182" s="18"/>
      <c r="BJQ182" s="18"/>
      <c r="BJR182" s="18"/>
      <c r="BJS182" s="18"/>
      <c r="BJT182" s="18"/>
      <c r="BJU182" s="18"/>
      <c r="BJV182" s="18"/>
      <c r="BJW182" s="18"/>
      <c r="BJX182" s="18"/>
      <c r="BJY182" s="18"/>
      <c r="BJZ182" s="18"/>
      <c r="BKA182" s="18"/>
      <c r="BKB182" s="18"/>
      <c r="BKC182" s="18"/>
      <c r="BKD182" s="18"/>
      <c r="BKE182" s="18"/>
      <c r="BKF182" s="18"/>
      <c r="BKG182" s="18"/>
      <c r="BKH182" s="18"/>
      <c r="BKI182" s="18"/>
      <c r="BKJ182" s="18"/>
      <c r="BKK182" s="18"/>
      <c r="BKL182" s="18"/>
      <c r="BKM182" s="18"/>
      <c r="BKN182" s="18"/>
      <c r="BKO182" s="18"/>
      <c r="BKP182" s="18"/>
      <c r="BKQ182" s="18"/>
      <c r="BKR182" s="18"/>
      <c r="BKS182" s="18"/>
      <c r="BKT182" s="18"/>
      <c r="BKU182" s="18"/>
      <c r="BKV182" s="18"/>
      <c r="BKW182" s="18"/>
      <c r="BKX182" s="18"/>
      <c r="BKY182" s="18"/>
      <c r="BKZ182" s="18"/>
      <c r="BLA182" s="18"/>
      <c r="BLB182" s="18"/>
      <c r="BLC182" s="18"/>
      <c r="BLD182" s="18"/>
      <c r="BLE182" s="18"/>
      <c r="BLF182" s="18"/>
      <c r="BLG182" s="18"/>
      <c r="BLH182" s="18"/>
      <c r="BLI182" s="18"/>
      <c r="BLJ182" s="18"/>
      <c r="BLK182" s="18"/>
      <c r="BLL182" s="18"/>
      <c r="BLM182" s="18"/>
      <c r="BLN182" s="18"/>
      <c r="BLO182" s="18"/>
      <c r="BLP182" s="18"/>
      <c r="BLQ182" s="18"/>
      <c r="BLR182" s="18"/>
      <c r="BLS182" s="18"/>
      <c r="BLT182" s="18"/>
      <c r="BLU182" s="18"/>
      <c r="BLV182" s="18"/>
      <c r="BLW182" s="18"/>
      <c r="BLX182" s="18"/>
      <c r="BLY182" s="18"/>
      <c r="BLZ182" s="18"/>
      <c r="BMA182" s="18"/>
      <c r="BMB182" s="18"/>
      <c r="BMC182" s="18"/>
      <c r="BMD182" s="18"/>
      <c r="BME182" s="18"/>
      <c r="BMF182" s="18"/>
      <c r="BMG182" s="18"/>
      <c r="BMH182" s="18"/>
      <c r="BMI182" s="18"/>
      <c r="BMJ182" s="18"/>
      <c r="BMK182" s="18"/>
      <c r="BML182" s="18"/>
      <c r="BMM182" s="18"/>
      <c r="BMN182" s="18"/>
      <c r="BMO182" s="18"/>
      <c r="BMP182" s="18"/>
      <c r="BMQ182" s="18"/>
      <c r="BMR182" s="18"/>
      <c r="BMS182" s="18"/>
      <c r="BMT182" s="18"/>
      <c r="BMU182" s="18"/>
      <c r="BMV182" s="18"/>
      <c r="BMW182" s="18"/>
      <c r="BMX182" s="18"/>
      <c r="BMY182" s="18"/>
      <c r="BMZ182" s="18"/>
      <c r="BNA182" s="18"/>
      <c r="BNB182" s="18"/>
      <c r="BNC182" s="18"/>
      <c r="BND182" s="18"/>
      <c r="BNE182" s="18"/>
      <c r="BNF182" s="18"/>
      <c r="BNG182" s="18"/>
      <c r="BNH182" s="18"/>
      <c r="BNI182" s="18"/>
      <c r="BNJ182" s="18"/>
      <c r="BNK182" s="18"/>
      <c r="BNL182" s="18"/>
      <c r="BNM182" s="18"/>
      <c r="BNN182" s="18"/>
      <c r="BNO182" s="18"/>
      <c r="BNP182" s="18"/>
      <c r="BNQ182" s="18"/>
      <c r="BNR182" s="18"/>
      <c r="BNS182" s="18"/>
      <c r="BNT182" s="18"/>
      <c r="BNU182" s="18"/>
      <c r="BNV182" s="18"/>
      <c r="BNW182" s="18"/>
      <c r="BNX182" s="18"/>
      <c r="BNY182" s="18"/>
      <c r="BNZ182" s="18"/>
      <c r="BOA182" s="18"/>
      <c r="BOB182" s="18"/>
      <c r="BOC182" s="18"/>
      <c r="BOD182" s="18"/>
      <c r="BOE182" s="18"/>
      <c r="BOF182" s="18"/>
      <c r="BOG182" s="18"/>
      <c r="BOH182" s="18"/>
      <c r="BOI182" s="18"/>
      <c r="BOJ182" s="18"/>
      <c r="BOK182" s="18"/>
      <c r="BOL182" s="18"/>
      <c r="BOM182" s="18"/>
      <c r="BON182" s="18"/>
      <c r="BOO182" s="18"/>
      <c r="BOP182" s="18"/>
      <c r="BOQ182" s="18"/>
      <c r="BOR182" s="18"/>
      <c r="BOS182" s="18"/>
      <c r="BOT182" s="18"/>
      <c r="BOU182" s="18"/>
      <c r="BOV182" s="18"/>
      <c r="BOW182" s="18"/>
      <c r="BOX182" s="18"/>
      <c r="BOY182" s="18"/>
      <c r="BOZ182" s="18"/>
      <c r="BPA182" s="18"/>
      <c r="BPB182" s="18"/>
      <c r="BPC182" s="18"/>
      <c r="BPD182" s="18"/>
      <c r="BPE182" s="18"/>
      <c r="BPF182" s="18"/>
      <c r="BPG182" s="18"/>
      <c r="BPH182" s="18"/>
      <c r="BPI182" s="18"/>
      <c r="BPJ182" s="18"/>
      <c r="BPK182" s="18"/>
      <c r="BPL182" s="18"/>
      <c r="BPM182" s="18"/>
      <c r="BPN182" s="18"/>
      <c r="BPO182" s="18"/>
      <c r="BPP182" s="18"/>
      <c r="BPQ182" s="18"/>
      <c r="BPR182" s="18"/>
      <c r="BPS182" s="18"/>
      <c r="BPT182" s="18"/>
      <c r="BPU182" s="18"/>
      <c r="BPV182" s="18"/>
      <c r="BPW182" s="18"/>
      <c r="BPX182" s="18"/>
      <c r="BPY182" s="18"/>
      <c r="BPZ182" s="18"/>
      <c r="BQA182" s="18"/>
      <c r="BQB182" s="18"/>
      <c r="BQC182" s="18"/>
      <c r="BQD182" s="18"/>
      <c r="BQE182" s="18"/>
      <c r="BQF182" s="18"/>
      <c r="BQG182" s="18"/>
      <c r="BQH182" s="18"/>
      <c r="BQI182" s="18"/>
      <c r="BQJ182" s="18"/>
      <c r="BQK182" s="18"/>
      <c r="BQL182" s="18"/>
      <c r="BQM182" s="18"/>
      <c r="BQN182" s="18"/>
      <c r="BQO182" s="18"/>
      <c r="BQP182" s="18"/>
      <c r="BQQ182" s="18"/>
      <c r="BQR182" s="18"/>
      <c r="BQS182" s="18"/>
      <c r="BQT182" s="18"/>
      <c r="BQU182" s="18"/>
      <c r="BQV182" s="18"/>
      <c r="BQW182" s="18"/>
      <c r="BQX182" s="18"/>
      <c r="BQY182" s="18"/>
      <c r="BQZ182" s="18"/>
      <c r="BRA182" s="18"/>
      <c r="BRB182" s="18"/>
      <c r="BRC182" s="18"/>
      <c r="BRD182" s="18"/>
      <c r="BRE182" s="18"/>
      <c r="BRF182" s="18"/>
      <c r="BRG182" s="18"/>
      <c r="BRH182" s="18"/>
      <c r="BRI182" s="18"/>
      <c r="BRJ182" s="18"/>
      <c r="BRK182" s="18"/>
      <c r="BRL182" s="18"/>
      <c r="BRM182" s="18"/>
      <c r="BRN182" s="18"/>
      <c r="BRO182" s="18"/>
      <c r="BRP182" s="18"/>
      <c r="BRQ182" s="18"/>
      <c r="BRR182" s="18"/>
      <c r="BRS182" s="18"/>
      <c r="BRT182" s="18"/>
      <c r="BRU182" s="18"/>
      <c r="BRV182" s="18"/>
      <c r="BRW182" s="18"/>
      <c r="BRX182" s="18"/>
      <c r="BRY182" s="18"/>
      <c r="BRZ182" s="18"/>
      <c r="BSA182" s="18"/>
      <c r="BSB182" s="18"/>
      <c r="BSC182" s="18"/>
      <c r="BSD182" s="18"/>
      <c r="BSE182" s="18"/>
      <c r="BSF182" s="18"/>
      <c r="BSG182" s="18"/>
      <c r="BSH182" s="18"/>
      <c r="BSI182" s="18"/>
      <c r="BSJ182" s="18"/>
      <c r="BSK182" s="18"/>
      <c r="BSL182" s="18"/>
      <c r="BSM182" s="18"/>
      <c r="BSN182" s="18"/>
      <c r="BSO182" s="18"/>
      <c r="BSP182" s="18"/>
      <c r="BSQ182" s="18"/>
      <c r="BSR182" s="18"/>
      <c r="BSS182" s="18"/>
      <c r="BST182" s="18"/>
      <c r="BSU182" s="18"/>
      <c r="BSV182" s="18"/>
      <c r="BSW182" s="18"/>
      <c r="BSX182" s="18"/>
      <c r="BSY182" s="18"/>
      <c r="BSZ182" s="18"/>
      <c r="BTA182" s="18"/>
      <c r="BTB182" s="18"/>
      <c r="BTC182" s="18"/>
      <c r="BTD182" s="18"/>
      <c r="BTE182" s="18"/>
      <c r="BTF182" s="18"/>
      <c r="BTG182" s="18"/>
      <c r="BTH182" s="18"/>
    </row>
    <row r="183" spans="1:1880" s="434" customFormat="1" ht="30.75" customHeight="1" x14ac:dyDescent="0.3">
      <c r="A183" s="100"/>
      <c r="B183" s="469" t="s">
        <v>272</v>
      </c>
      <c r="C183" s="470"/>
      <c r="D183" s="89"/>
      <c r="E183" s="433"/>
      <c r="F183" s="878"/>
      <c r="G183" s="406"/>
      <c r="H183" s="17"/>
      <c r="I183" s="72"/>
      <c r="J183"/>
      <c r="K183" s="18"/>
      <c r="L183"/>
      <c r="M183" s="18"/>
      <c r="N183" s="181"/>
      <c r="O183" s="18"/>
      <c r="P183" s="18"/>
      <c r="Q183" s="18"/>
      <c r="R183" s="18"/>
      <c r="S183" s="18"/>
      <c r="T183" s="18"/>
      <c r="U183" s="18"/>
      <c r="V183" s="18"/>
      <c r="W183" s="18"/>
      <c r="X183" s="18"/>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c r="GQ183" s="18"/>
      <c r="GR183" s="18"/>
      <c r="GS183" s="18"/>
      <c r="GT183" s="18"/>
      <c r="GU183" s="18"/>
      <c r="GV183" s="18"/>
      <c r="GW183" s="18"/>
      <c r="GX183" s="18"/>
      <c r="GY183" s="18"/>
      <c r="GZ183" s="18"/>
      <c r="HA183" s="18"/>
      <c r="HB183" s="18"/>
      <c r="HC183" s="18"/>
      <c r="HD183" s="18"/>
      <c r="HE183" s="18"/>
      <c r="HF183" s="18"/>
      <c r="HG183" s="18"/>
      <c r="HH183" s="18"/>
      <c r="HI183" s="18"/>
      <c r="HJ183" s="18"/>
      <c r="HK183" s="18"/>
      <c r="HL183" s="18"/>
      <c r="HM183" s="18"/>
      <c r="HN183" s="18"/>
      <c r="HO183" s="18"/>
      <c r="HP183" s="18"/>
      <c r="HQ183" s="18"/>
      <c r="HR183" s="18"/>
      <c r="HS183" s="18"/>
      <c r="HT183" s="18"/>
      <c r="HU183" s="18"/>
      <c r="HV183" s="18"/>
      <c r="HW183" s="18"/>
      <c r="HX183" s="18"/>
      <c r="HY183" s="18"/>
      <c r="HZ183" s="18"/>
      <c r="IA183" s="18"/>
      <c r="IB183" s="18"/>
      <c r="IC183" s="18"/>
      <c r="ID183" s="18"/>
      <c r="IE183" s="18"/>
      <c r="IF183" s="18"/>
      <c r="IG183" s="18"/>
      <c r="IH183" s="18"/>
      <c r="II183" s="18"/>
      <c r="IJ183" s="18"/>
      <c r="IK183" s="18"/>
      <c r="IL183" s="18"/>
      <c r="IM183" s="18"/>
      <c r="IN183" s="18"/>
      <c r="IO183" s="18"/>
      <c r="IP183" s="18"/>
      <c r="IQ183" s="18"/>
      <c r="IR183" s="18"/>
      <c r="IS183" s="18"/>
      <c r="IT183" s="18"/>
      <c r="IU183" s="18"/>
      <c r="IV183" s="18"/>
      <c r="IW183" s="18"/>
      <c r="IX183" s="18"/>
      <c r="IY183" s="18"/>
      <c r="IZ183" s="18"/>
      <c r="JA183" s="18"/>
      <c r="JB183" s="18"/>
      <c r="JC183" s="18"/>
      <c r="JD183" s="18"/>
      <c r="JE183" s="18"/>
      <c r="JF183" s="18"/>
      <c r="JG183" s="18"/>
      <c r="JH183" s="18"/>
      <c r="JI183" s="18"/>
      <c r="JJ183" s="18"/>
      <c r="JK183" s="18"/>
      <c r="JL183" s="18"/>
      <c r="JM183" s="18"/>
      <c r="JN183" s="18"/>
      <c r="JO183" s="18"/>
      <c r="JP183" s="18"/>
      <c r="JQ183" s="18"/>
      <c r="JR183" s="18"/>
      <c r="JS183" s="18"/>
      <c r="JT183" s="18"/>
      <c r="JU183" s="18"/>
      <c r="JV183" s="18"/>
      <c r="JW183" s="18"/>
      <c r="JX183" s="18"/>
      <c r="JY183" s="18"/>
      <c r="JZ183" s="18"/>
      <c r="KA183" s="18"/>
      <c r="KB183" s="18"/>
      <c r="KC183" s="18"/>
      <c r="KD183" s="18"/>
      <c r="KE183" s="18"/>
      <c r="KF183" s="18"/>
      <c r="KG183" s="18"/>
      <c r="KH183" s="18"/>
      <c r="KI183" s="18"/>
      <c r="KJ183" s="18"/>
      <c r="KK183" s="18"/>
      <c r="KL183" s="18"/>
      <c r="KM183" s="18"/>
      <c r="KN183" s="18"/>
      <c r="KO183" s="18"/>
      <c r="KP183" s="18"/>
      <c r="KQ183" s="18"/>
      <c r="KR183" s="18"/>
      <c r="KS183" s="18"/>
      <c r="KT183" s="18"/>
      <c r="KU183" s="18"/>
      <c r="KV183" s="18"/>
      <c r="KW183" s="18"/>
      <c r="KX183" s="18"/>
      <c r="KY183" s="18"/>
      <c r="KZ183" s="18"/>
      <c r="LA183" s="18"/>
      <c r="LB183" s="18"/>
      <c r="LC183" s="18"/>
      <c r="LD183" s="18"/>
      <c r="LE183" s="18"/>
      <c r="LF183" s="18"/>
      <c r="LG183" s="18"/>
      <c r="LH183" s="18"/>
      <c r="LI183" s="18"/>
      <c r="LJ183" s="18"/>
      <c r="LK183" s="18"/>
      <c r="LL183" s="18"/>
      <c r="LM183" s="18"/>
      <c r="LN183" s="18"/>
      <c r="LO183" s="18"/>
      <c r="LP183" s="18"/>
      <c r="LQ183" s="18"/>
      <c r="LR183" s="18"/>
      <c r="LS183" s="18"/>
      <c r="LT183" s="18"/>
      <c r="LU183" s="18"/>
      <c r="LV183" s="18"/>
      <c r="LW183" s="18"/>
      <c r="LX183" s="18"/>
      <c r="LY183" s="18"/>
      <c r="LZ183" s="18"/>
      <c r="MA183" s="18"/>
      <c r="MB183" s="18"/>
      <c r="MC183" s="18"/>
      <c r="MD183" s="18"/>
      <c r="ME183" s="18"/>
      <c r="MF183" s="18"/>
      <c r="MG183" s="18"/>
      <c r="MH183" s="18"/>
      <c r="MI183" s="18"/>
      <c r="MJ183" s="18"/>
      <c r="MK183" s="18"/>
      <c r="ML183" s="18"/>
      <c r="MM183" s="18"/>
      <c r="MN183" s="18"/>
      <c r="MO183" s="18"/>
      <c r="MP183" s="18"/>
      <c r="MQ183" s="18"/>
      <c r="MR183" s="18"/>
      <c r="MS183" s="18"/>
      <c r="MT183" s="18"/>
      <c r="MU183" s="18"/>
      <c r="MV183" s="18"/>
      <c r="MW183" s="18"/>
      <c r="MX183" s="18"/>
      <c r="MY183" s="18"/>
      <c r="MZ183" s="18"/>
      <c r="NA183" s="18"/>
      <c r="NB183" s="18"/>
      <c r="NC183" s="18"/>
      <c r="ND183" s="18"/>
      <c r="NE183" s="18"/>
      <c r="NF183" s="18"/>
      <c r="NG183" s="18"/>
      <c r="NH183" s="18"/>
      <c r="NI183" s="18"/>
      <c r="NJ183" s="18"/>
      <c r="NK183" s="18"/>
      <c r="NL183" s="18"/>
      <c r="NM183" s="18"/>
      <c r="NN183" s="18"/>
      <c r="NO183" s="18"/>
      <c r="NP183" s="18"/>
      <c r="NQ183" s="18"/>
      <c r="NR183" s="18"/>
      <c r="NS183" s="18"/>
      <c r="NT183" s="18"/>
      <c r="NU183" s="18"/>
      <c r="NV183" s="18"/>
      <c r="NW183" s="18"/>
      <c r="NX183" s="18"/>
      <c r="NY183" s="18"/>
      <c r="NZ183" s="18"/>
      <c r="OA183" s="18"/>
      <c r="OB183" s="18"/>
      <c r="OC183" s="18"/>
      <c r="OD183" s="18"/>
      <c r="OE183" s="18"/>
      <c r="OF183" s="18"/>
      <c r="OG183" s="18"/>
      <c r="OH183" s="18"/>
      <c r="OI183" s="18"/>
      <c r="OJ183" s="18"/>
      <c r="OK183" s="18"/>
      <c r="OL183" s="18"/>
      <c r="OM183" s="18"/>
      <c r="ON183" s="18"/>
      <c r="OO183" s="18"/>
      <c r="OP183" s="18"/>
      <c r="OQ183" s="18"/>
      <c r="OR183" s="18"/>
      <c r="OS183" s="18"/>
      <c r="OT183" s="18"/>
      <c r="OU183" s="18"/>
      <c r="OV183" s="18"/>
      <c r="OW183" s="18"/>
      <c r="OX183" s="18"/>
      <c r="OY183" s="18"/>
      <c r="OZ183" s="18"/>
      <c r="PA183" s="18"/>
      <c r="PB183" s="18"/>
      <c r="PC183" s="18"/>
      <c r="PD183" s="18"/>
      <c r="PE183" s="18"/>
      <c r="PF183" s="18"/>
      <c r="PG183" s="18"/>
      <c r="PH183" s="18"/>
      <c r="PI183" s="18"/>
      <c r="PJ183" s="18"/>
      <c r="PK183" s="18"/>
      <c r="PL183" s="18"/>
      <c r="PM183" s="18"/>
      <c r="PN183" s="18"/>
      <c r="PO183" s="18"/>
      <c r="PP183" s="18"/>
      <c r="PQ183" s="18"/>
      <c r="PR183" s="18"/>
      <c r="PS183" s="18"/>
      <c r="PT183" s="18"/>
      <c r="PU183" s="18"/>
      <c r="PV183" s="18"/>
      <c r="PW183" s="18"/>
      <c r="PX183" s="18"/>
      <c r="PY183" s="18"/>
      <c r="PZ183" s="18"/>
      <c r="QA183" s="18"/>
      <c r="QB183" s="18"/>
      <c r="QC183" s="18"/>
      <c r="QD183" s="18"/>
      <c r="QE183" s="18"/>
      <c r="QF183" s="18"/>
      <c r="QG183" s="18"/>
      <c r="QH183" s="18"/>
      <c r="QI183" s="18"/>
      <c r="QJ183" s="18"/>
      <c r="QK183" s="18"/>
      <c r="QL183" s="18"/>
      <c r="QM183" s="18"/>
      <c r="QN183" s="18"/>
      <c r="QO183" s="18"/>
      <c r="QP183" s="18"/>
      <c r="QQ183" s="18"/>
      <c r="QR183" s="18"/>
      <c r="QS183" s="18"/>
      <c r="QT183" s="18"/>
      <c r="QU183" s="18"/>
      <c r="QV183" s="18"/>
      <c r="QW183" s="18"/>
      <c r="QX183" s="18"/>
      <c r="QY183" s="18"/>
      <c r="QZ183" s="18"/>
      <c r="RA183" s="18"/>
      <c r="RB183" s="18"/>
      <c r="RC183" s="18"/>
      <c r="RD183" s="18"/>
      <c r="RE183" s="18"/>
      <c r="RF183" s="18"/>
      <c r="RG183" s="18"/>
      <c r="RH183" s="18"/>
      <c r="RI183" s="18"/>
      <c r="RJ183" s="18"/>
      <c r="RK183" s="18"/>
      <c r="RL183" s="18"/>
      <c r="RM183" s="18"/>
      <c r="RN183" s="18"/>
      <c r="RO183" s="18"/>
      <c r="RP183" s="18"/>
      <c r="RQ183" s="18"/>
      <c r="RR183" s="18"/>
      <c r="RS183" s="18"/>
      <c r="RT183" s="18"/>
      <c r="RU183" s="18"/>
      <c r="RV183" s="18"/>
      <c r="RW183" s="18"/>
      <c r="RX183" s="18"/>
      <c r="RY183" s="18"/>
      <c r="RZ183" s="18"/>
      <c r="SA183" s="18"/>
      <c r="SB183" s="18"/>
      <c r="SC183" s="18"/>
      <c r="SD183" s="18"/>
      <c r="SE183" s="18"/>
      <c r="SF183" s="18"/>
      <c r="SG183" s="18"/>
      <c r="SH183" s="18"/>
      <c r="SI183" s="18"/>
      <c r="SJ183" s="18"/>
      <c r="SK183" s="18"/>
      <c r="SL183" s="18"/>
      <c r="SM183" s="18"/>
      <c r="SN183" s="18"/>
      <c r="SO183" s="18"/>
      <c r="SP183" s="18"/>
      <c r="SQ183" s="18"/>
      <c r="SR183" s="18"/>
      <c r="SS183" s="18"/>
      <c r="ST183" s="18"/>
      <c r="SU183" s="18"/>
      <c r="SV183" s="18"/>
      <c r="SW183" s="18"/>
      <c r="SX183" s="18"/>
      <c r="SY183" s="18"/>
      <c r="SZ183" s="18"/>
      <c r="TA183" s="18"/>
      <c r="TB183" s="18"/>
      <c r="TC183" s="18"/>
      <c r="TD183" s="18"/>
      <c r="TE183" s="18"/>
      <c r="TF183" s="18"/>
      <c r="TG183" s="18"/>
      <c r="TH183" s="18"/>
      <c r="TI183" s="18"/>
      <c r="TJ183" s="18"/>
      <c r="TK183" s="18"/>
      <c r="TL183" s="18"/>
      <c r="TM183" s="18"/>
      <c r="TN183" s="18"/>
      <c r="TO183" s="18"/>
      <c r="TP183" s="18"/>
      <c r="TQ183" s="18"/>
      <c r="TR183" s="18"/>
      <c r="TS183" s="18"/>
      <c r="TT183" s="18"/>
      <c r="TU183" s="18"/>
      <c r="TV183" s="18"/>
      <c r="TW183" s="18"/>
      <c r="TX183" s="18"/>
      <c r="TY183" s="18"/>
      <c r="TZ183" s="18"/>
      <c r="UA183" s="18"/>
      <c r="UB183" s="18"/>
      <c r="UC183" s="18"/>
      <c r="UD183" s="18"/>
      <c r="UE183" s="18"/>
      <c r="UF183" s="18"/>
      <c r="UG183" s="18"/>
      <c r="UH183" s="18"/>
      <c r="UI183" s="18"/>
      <c r="UJ183" s="18"/>
      <c r="UK183" s="18"/>
      <c r="UL183" s="18"/>
      <c r="UM183" s="18"/>
      <c r="UN183" s="18"/>
      <c r="UO183" s="18"/>
      <c r="UP183" s="18"/>
      <c r="UQ183" s="18"/>
      <c r="UR183" s="18"/>
      <c r="US183" s="18"/>
      <c r="UT183" s="18"/>
      <c r="UU183" s="18"/>
      <c r="UV183" s="18"/>
      <c r="UW183" s="18"/>
      <c r="UX183" s="18"/>
      <c r="UY183" s="18"/>
      <c r="UZ183" s="18"/>
      <c r="VA183" s="18"/>
      <c r="VB183" s="18"/>
      <c r="VC183" s="18"/>
      <c r="VD183" s="18"/>
      <c r="VE183" s="18"/>
      <c r="VF183" s="18"/>
      <c r="VG183" s="18"/>
      <c r="VH183" s="18"/>
      <c r="VI183" s="18"/>
      <c r="VJ183" s="18"/>
      <c r="VK183" s="18"/>
      <c r="VL183" s="18"/>
      <c r="VM183" s="18"/>
      <c r="VN183" s="18"/>
      <c r="VO183" s="18"/>
      <c r="VP183" s="18"/>
      <c r="VQ183" s="18"/>
      <c r="VR183" s="18"/>
      <c r="VS183" s="18"/>
      <c r="VT183" s="18"/>
      <c r="VU183" s="18"/>
      <c r="VV183" s="18"/>
      <c r="VW183" s="18"/>
      <c r="VX183" s="18"/>
      <c r="VY183" s="18"/>
      <c r="VZ183" s="18"/>
      <c r="WA183" s="18"/>
      <c r="WB183" s="18"/>
      <c r="WC183" s="18"/>
      <c r="WD183" s="18"/>
      <c r="WE183" s="18"/>
      <c r="WF183" s="18"/>
      <c r="WG183" s="18"/>
      <c r="WH183" s="18"/>
      <c r="WI183" s="18"/>
      <c r="WJ183" s="18"/>
      <c r="WK183" s="18"/>
      <c r="WL183" s="18"/>
      <c r="WM183" s="18"/>
      <c r="WN183" s="18"/>
      <c r="WO183" s="18"/>
      <c r="WP183" s="18"/>
      <c r="WQ183" s="18"/>
      <c r="WR183" s="18"/>
      <c r="WS183" s="18"/>
      <c r="WT183" s="18"/>
      <c r="WU183" s="18"/>
      <c r="WV183" s="18"/>
      <c r="WW183" s="18"/>
      <c r="WX183" s="18"/>
      <c r="WY183" s="18"/>
      <c r="WZ183" s="18"/>
      <c r="XA183" s="18"/>
      <c r="XB183" s="18"/>
      <c r="XC183" s="18"/>
      <c r="XD183" s="18"/>
      <c r="XE183" s="18"/>
      <c r="XF183" s="18"/>
      <c r="XG183" s="18"/>
      <c r="XH183" s="18"/>
      <c r="XI183" s="18"/>
      <c r="XJ183" s="18"/>
      <c r="XK183" s="18"/>
      <c r="XL183" s="18"/>
      <c r="XM183" s="18"/>
      <c r="XN183" s="18"/>
      <c r="XO183" s="18"/>
      <c r="XP183" s="18"/>
      <c r="XQ183" s="18"/>
      <c r="XR183" s="18"/>
      <c r="XS183" s="18"/>
      <c r="XT183" s="18"/>
      <c r="XU183" s="18"/>
      <c r="XV183" s="18"/>
      <c r="XW183" s="18"/>
      <c r="XX183" s="18"/>
      <c r="XY183" s="18"/>
      <c r="XZ183" s="18"/>
      <c r="YA183" s="18"/>
      <c r="YB183" s="18"/>
      <c r="YC183" s="18"/>
      <c r="YD183" s="18"/>
      <c r="YE183" s="18"/>
      <c r="YF183" s="18"/>
      <c r="YG183" s="18"/>
      <c r="YH183" s="18"/>
      <c r="YI183" s="18"/>
      <c r="YJ183" s="18"/>
      <c r="YK183" s="18"/>
      <c r="YL183" s="18"/>
      <c r="YM183" s="18"/>
      <c r="YN183" s="18"/>
      <c r="YO183" s="18"/>
      <c r="YP183" s="18"/>
      <c r="YQ183" s="18"/>
      <c r="YR183" s="18"/>
      <c r="YS183" s="18"/>
      <c r="YT183" s="18"/>
      <c r="YU183" s="18"/>
      <c r="YV183" s="18"/>
      <c r="YW183" s="18"/>
      <c r="YX183" s="18"/>
      <c r="YY183" s="18"/>
      <c r="YZ183" s="18"/>
      <c r="ZA183" s="18"/>
      <c r="ZB183" s="18"/>
      <c r="ZC183" s="18"/>
      <c r="ZD183" s="18"/>
      <c r="ZE183" s="18"/>
      <c r="ZF183" s="18"/>
      <c r="ZG183" s="18"/>
      <c r="ZH183" s="18"/>
      <c r="ZI183" s="18"/>
      <c r="ZJ183" s="18"/>
      <c r="ZK183" s="18"/>
      <c r="ZL183" s="18"/>
      <c r="ZM183" s="18"/>
      <c r="ZN183" s="18"/>
      <c r="ZO183" s="18"/>
      <c r="ZP183" s="18"/>
      <c r="ZQ183" s="18"/>
      <c r="ZR183" s="18"/>
      <c r="ZS183" s="18"/>
      <c r="ZT183" s="18"/>
      <c r="ZU183" s="18"/>
      <c r="ZV183" s="18"/>
      <c r="ZW183" s="18"/>
      <c r="ZX183" s="18"/>
      <c r="ZY183" s="18"/>
      <c r="ZZ183" s="18"/>
      <c r="AAA183" s="18"/>
      <c r="AAB183" s="18"/>
      <c r="AAC183" s="18"/>
      <c r="AAD183" s="18"/>
      <c r="AAE183" s="18"/>
      <c r="AAF183" s="18"/>
      <c r="AAG183" s="18"/>
      <c r="AAH183" s="18"/>
      <c r="AAI183" s="18"/>
      <c r="AAJ183" s="18"/>
      <c r="AAK183" s="18"/>
      <c r="AAL183" s="18"/>
      <c r="AAM183" s="18"/>
      <c r="AAN183" s="18"/>
      <c r="AAO183" s="18"/>
      <c r="AAP183" s="18"/>
      <c r="AAQ183" s="18"/>
      <c r="AAR183" s="18"/>
      <c r="AAS183" s="18"/>
      <c r="AAT183" s="18"/>
      <c r="AAU183" s="18"/>
      <c r="AAV183" s="18"/>
      <c r="AAW183" s="18"/>
      <c r="AAX183" s="18"/>
      <c r="AAY183" s="18"/>
      <c r="AAZ183" s="18"/>
      <c r="ABA183" s="18"/>
      <c r="ABB183" s="18"/>
      <c r="ABC183" s="18"/>
      <c r="ABD183" s="18"/>
      <c r="ABE183" s="18"/>
      <c r="ABF183" s="18"/>
      <c r="ABG183" s="18"/>
      <c r="ABH183" s="18"/>
      <c r="ABI183" s="18"/>
      <c r="ABJ183" s="18"/>
      <c r="ABK183" s="18"/>
      <c r="ABL183" s="18"/>
      <c r="ABM183" s="18"/>
      <c r="ABN183" s="18"/>
      <c r="ABO183" s="18"/>
      <c r="ABP183" s="18"/>
      <c r="ABQ183" s="18"/>
      <c r="ABR183" s="18"/>
      <c r="ABS183" s="18"/>
      <c r="ABT183" s="18"/>
      <c r="ABU183" s="18"/>
      <c r="ABV183" s="18"/>
      <c r="ABW183" s="18"/>
      <c r="ABX183" s="18"/>
      <c r="ABY183" s="18"/>
      <c r="ABZ183" s="18"/>
      <c r="ACA183" s="18"/>
      <c r="ACB183" s="18"/>
      <c r="ACC183" s="18"/>
      <c r="ACD183" s="18"/>
      <c r="ACE183" s="18"/>
      <c r="ACF183" s="18"/>
      <c r="ACG183" s="18"/>
      <c r="ACH183" s="18"/>
      <c r="ACI183" s="18"/>
      <c r="ACJ183" s="18"/>
      <c r="ACK183" s="18"/>
      <c r="ACL183" s="18"/>
      <c r="ACM183" s="18"/>
      <c r="ACN183" s="18"/>
      <c r="ACO183" s="18"/>
      <c r="ACP183" s="18"/>
      <c r="ACQ183" s="18"/>
      <c r="ACR183" s="18"/>
      <c r="ACS183" s="18"/>
      <c r="ACT183" s="18"/>
      <c r="ACU183" s="18"/>
      <c r="ACV183" s="18"/>
      <c r="ACW183" s="18"/>
      <c r="ACX183" s="18"/>
      <c r="ACY183" s="18"/>
      <c r="ACZ183" s="18"/>
      <c r="ADA183" s="18"/>
      <c r="ADB183" s="18"/>
      <c r="ADC183" s="18"/>
      <c r="ADD183" s="18"/>
      <c r="ADE183" s="18"/>
      <c r="ADF183" s="18"/>
      <c r="ADG183" s="18"/>
      <c r="ADH183" s="18"/>
      <c r="ADI183" s="18"/>
      <c r="ADJ183" s="18"/>
      <c r="ADK183" s="18"/>
      <c r="ADL183" s="18"/>
      <c r="ADM183" s="18"/>
      <c r="ADN183" s="18"/>
      <c r="ADO183" s="18"/>
      <c r="ADP183" s="18"/>
      <c r="ADQ183" s="18"/>
      <c r="ADR183" s="18"/>
      <c r="ADS183" s="18"/>
      <c r="ADT183" s="18"/>
      <c r="ADU183" s="18"/>
      <c r="ADV183" s="18"/>
      <c r="ADW183" s="18"/>
      <c r="ADX183" s="18"/>
      <c r="ADY183" s="18"/>
      <c r="ADZ183" s="18"/>
      <c r="AEA183" s="18"/>
      <c r="AEB183" s="18"/>
      <c r="AEC183" s="18"/>
      <c r="AED183" s="18"/>
      <c r="AEE183" s="18"/>
      <c r="AEF183" s="18"/>
      <c r="AEG183" s="18"/>
      <c r="AEH183" s="18"/>
      <c r="AEI183" s="18"/>
      <c r="AEJ183" s="18"/>
      <c r="AEK183" s="18"/>
      <c r="AEL183" s="18"/>
      <c r="AEM183" s="18"/>
      <c r="AEN183" s="18"/>
      <c r="AEO183" s="18"/>
      <c r="AEP183" s="18"/>
      <c r="AEQ183" s="18"/>
      <c r="AER183" s="18"/>
      <c r="AES183" s="18"/>
      <c r="AET183" s="18"/>
      <c r="AEU183" s="18"/>
      <c r="AEV183" s="18"/>
      <c r="AEW183" s="18"/>
      <c r="AEX183" s="18"/>
      <c r="AEY183" s="18"/>
      <c r="AEZ183" s="18"/>
      <c r="AFA183" s="18"/>
      <c r="AFB183" s="18"/>
      <c r="AFC183" s="18"/>
      <c r="AFD183" s="18"/>
      <c r="AFE183" s="18"/>
      <c r="AFF183" s="18"/>
      <c r="AFG183" s="18"/>
      <c r="AFH183" s="18"/>
      <c r="AFI183" s="18"/>
      <c r="AFJ183" s="18"/>
      <c r="AFK183" s="18"/>
      <c r="AFL183" s="18"/>
      <c r="AFM183" s="18"/>
      <c r="AFN183" s="18"/>
      <c r="AFO183" s="18"/>
      <c r="AFP183" s="18"/>
      <c r="AFQ183" s="18"/>
      <c r="AFR183" s="18"/>
      <c r="AFS183" s="18"/>
      <c r="AFT183" s="18"/>
      <c r="AFU183" s="18"/>
      <c r="AFV183" s="18"/>
      <c r="AFW183" s="18"/>
      <c r="AFX183" s="18"/>
      <c r="AFY183" s="18"/>
      <c r="AFZ183" s="18"/>
      <c r="AGA183" s="18"/>
      <c r="AGB183" s="18"/>
      <c r="AGC183" s="18"/>
      <c r="AGD183" s="18"/>
      <c r="AGE183" s="18"/>
      <c r="AGF183" s="18"/>
      <c r="AGG183" s="18"/>
      <c r="AGH183" s="18"/>
      <c r="AGI183" s="18"/>
      <c r="AGJ183" s="18"/>
      <c r="AGK183" s="18"/>
      <c r="AGL183" s="18"/>
      <c r="AGM183" s="18"/>
      <c r="AGN183" s="18"/>
      <c r="AGO183" s="18"/>
      <c r="AGP183" s="18"/>
      <c r="AGQ183" s="18"/>
      <c r="AGR183" s="18"/>
      <c r="AGS183" s="18"/>
      <c r="AGT183" s="18"/>
      <c r="AGU183" s="18"/>
      <c r="AGV183" s="18"/>
      <c r="AGW183" s="18"/>
      <c r="AGX183" s="18"/>
      <c r="AGY183" s="18"/>
      <c r="AGZ183" s="18"/>
      <c r="AHA183" s="18"/>
      <c r="AHB183" s="18"/>
      <c r="AHC183" s="18"/>
      <c r="AHD183" s="18"/>
      <c r="AHE183" s="18"/>
      <c r="AHF183" s="18"/>
      <c r="AHG183" s="18"/>
      <c r="AHH183" s="18"/>
      <c r="AHI183" s="18"/>
      <c r="AHJ183" s="18"/>
      <c r="AHK183" s="18"/>
      <c r="AHL183" s="18"/>
      <c r="AHM183" s="18"/>
      <c r="AHN183" s="18"/>
      <c r="AHO183" s="18"/>
      <c r="AHP183" s="18"/>
      <c r="AHQ183" s="18"/>
      <c r="AHR183" s="18"/>
      <c r="AHS183" s="18"/>
      <c r="AHT183" s="18"/>
      <c r="AHU183" s="18"/>
      <c r="AHV183" s="18"/>
      <c r="AHW183" s="18"/>
      <c r="AHX183" s="18"/>
      <c r="AHY183" s="18"/>
      <c r="AHZ183" s="18"/>
      <c r="AIA183" s="18"/>
      <c r="AIB183" s="18"/>
      <c r="AIC183" s="18"/>
      <c r="AID183" s="18"/>
      <c r="AIE183" s="18"/>
      <c r="AIF183" s="18"/>
      <c r="AIG183" s="18"/>
      <c r="AIH183" s="18"/>
      <c r="AII183" s="18"/>
      <c r="AIJ183" s="18"/>
      <c r="AIK183" s="18"/>
      <c r="AIL183" s="18"/>
      <c r="AIM183" s="18"/>
      <c r="AIN183" s="18"/>
      <c r="AIO183" s="18"/>
      <c r="AIP183" s="18"/>
      <c r="AIQ183" s="18"/>
      <c r="AIR183" s="18"/>
      <c r="AIS183" s="18"/>
      <c r="AIT183" s="18"/>
      <c r="AIU183" s="18"/>
      <c r="AIV183" s="18"/>
      <c r="AIW183" s="18"/>
      <c r="AIX183" s="18"/>
      <c r="AIY183" s="18"/>
      <c r="AIZ183" s="18"/>
      <c r="AJA183" s="18"/>
      <c r="AJB183" s="18"/>
      <c r="AJC183" s="18"/>
      <c r="AJD183" s="18"/>
      <c r="AJE183" s="18"/>
      <c r="AJF183" s="18"/>
      <c r="AJG183" s="18"/>
      <c r="AJH183" s="18"/>
      <c r="AJI183" s="18"/>
      <c r="AJJ183" s="18"/>
      <c r="AJK183" s="18"/>
      <c r="AJL183" s="18"/>
      <c r="AJM183" s="18"/>
      <c r="AJN183" s="18"/>
      <c r="AJO183" s="18"/>
      <c r="AJP183" s="18"/>
      <c r="AJQ183" s="18"/>
      <c r="AJR183" s="18"/>
      <c r="AJS183" s="18"/>
      <c r="AJT183" s="18"/>
      <c r="AJU183" s="18"/>
      <c r="AJV183" s="18"/>
      <c r="AJW183" s="18"/>
      <c r="AJX183" s="18"/>
      <c r="AJY183" s="18"/>
      <c r="AJZ183" s="18"/>
      <c r="AKA183" s="18"/>
      <c r="AKB183" s="18"/>
      <c r="AKC183" s="18"/>
      <c r="AKD183" s="18"/>
      <c r="AKE183" s="18"/>
      <c r="AKF183" s="18"/>
      <c r="AKG183" s="18"/>
      <c r="AKH183" s="18"/>
      <c r="AKI183" s="18"/>
      <c r="AKJ183" s="18"/>
      <c r="AKK183" s="18"/>
      <c r="AKL183" s="18"/>
      <c r="AKM183" s="18"/>
      <c r="AKN183" s="18"/>
      <c r="AKO183" s="18"/>
      <c r="AKP183" s="18"/>
      <c r="AKQ183" s="18"/>
      <c r="AKR183" s="18"/>
      <c r="AKS183" s="18"/>
      <c r="AKT183" s="18"/>
      <c r="AKU183" s="18"/>
      <c r="AKV183" s="18"/>
      <c r="AKW183" s="18"/>
      <c r="AKX183" s="18"/>
      <c r="AKY183" s="18"/>
      <c r="AKZ183" s="18"/>
      <c r="ALA183" s="18"/>
      <c r="ALB183" s="18"/>
      <c r="ALC183" s="18"/>
      <c r="ALD183" s="18"/>
      <c r="ALE183" s="18"/>
      <c r="ALF183" s="18"/>
      <c r="ALG183" s="18"/>
      <c r="ALH183" s="18"/>
      <c r="ALI183" s="18"/>
      <c r="ALJ183" s="18"/>
      <c r="ALK183" s="18"/>
      <c r="ALL183" s="18"/>
      <c r="ALM183" s="18"/>
      <c r="ALN183" s="18"/>
      <c r="ALO183" s="18"/>
      <c r="ALP183" s="18"/>
      <c r="ALQ183" s="18"/>
      <c r="ALR183" s="18"/>
      <c r="ALS183" s="18"/>
      <c r="ALT183" s="18"/>
      <c r="ALU183" s="18"/>
      <c r="ALV183" s="18"/>
      <c r="ALW183" s="18"/>
      <c r="ALX183" s="18"/>
      <c r="ALY183" s="18"/>
      <c r="ALZ183" s="18"/>
      <c r="AMA183" s="18"/>
      <c r="AMB183" s="18"/>
      <c r="AMC183" s="18"/>
      <c r="AMD183" s="18"/>
      <c r="AME183" s="18"/>
      <c r="AMF183" s="18"/>
      <c r="AMG183" s="18"/>
      <c r="AMH183" s="18"/>
      <c r="AMI183" s="18"/>
      <c r="AMJ183" s="18"/>
      <c r="AMK183" s="18"/>
      <c r="AML183" s="18"/>
      <c r="AMM183" s="18"/>
      <c r="AMN183" s="18"/>
      <c r="AMO183" s="18"/>
      <c r="AMP183" s="18"/>
      <c r="AMQ183" s="18"/>
      <c r="AMR183" s="18"/>
      <c r="AMS183" s="18"/>
      <c r="AMT183" s="18"/>
      <c r="AMU183" s="18"/>
      <c r="AMV183" s="18"/>
      <c r="AMW183" s="18"/>
      <c r="AMX183" s="18"/>
      <c r="AMY183" s="18"/>
      <c r="AMZ183" s="18"/>
      <c r="ANA183" s="18"/>
      <c r="ANB183" s="18"/>
      <c r="ANC183" s="18"/>
      <c r="AND183" s="18"/>
      <c r="ANE183" s="18"/>
      <c r="ANF183" s="18"/>
      <c r="ANG183" s="18"/>
      <c r="ANH183" s="18"/>
      <c r="ANI183" s="18"/>
      <c r="ANJ183" s="18"/>
      <c r="ANK183" s="18"/>
      <c r="ANL183" s="18"/>
      <c r="ANM183" s="18"/>
      <c r="ANN183" s="18"/>
      <c r="ANO183" s="18"/>
      <c r="ANP183" s="18"/>
      <c r="ANQ183" s="18"/>
      <c r="ANR183" s="18"/>
      <c r="ANS183" s="18"/>
      <c r="ANT183" s="18"/>
      <c r="ANU183" s="18"/>
      <c r="ANV183" s="18"/>
      <c r="ANW183" s="18"/>
      <c r="ANX183" s="18"/>
      <c r="ANY183" s="18"/>
      <c r="ANZ183" s="18"/>
      <c r="AOA183" s="18"/>
      <c r="AOB183" s="18"/>
      <c r="AOC183" s="18"/>
      <c r="AOD183" s="18"/>
      <c r="AOE183" s="18"/>
      <c r="AOF183" s="18"/>
      <c r="AOG183" s="18"/>
      <c r="AOH183" s="18"/>
      <c r="AOI183" s="18"/>
      <c r="AOJ183" s="18"/>
      <c r="AOK183" s="18"/>
      <c r="AOL183" s="18"/>
      <c r="AOM183" s="18"/>
      <c r="AON183" s="18"/>
      <c r="AOO183" s="18"/>
      <c r="AOP183" s="18"/>
      <c r="AOQ183" s="18"/>
      <c r="AOR183" s="18"/>
      <c r="AOS183" s="18"/>
      <c r="AOT183" s="18"/>
      <c r="AOU183" s="18"/>
      <c r="AOV183" s="18"/>
      <c r="AOW183" s="18"/>
      <c r="AOX183" s="18"/>
      <c r="AOY183" s="18"/>
      <c r="AOZ183" s="18"/>
      <c r="APA183" s="18"/>
      <c r="APB183" s="18"/>
      <c r="APC183" s="18"/>
      <c r="APD183" s="18"/>
      <c r="APE183" s="18"/>
      <c r="APF183" s="18"/>
      <c r="APG183" s="18"/>
      <c r="APH183" s="18"/>
      <c r="API183" s="18"/>
      <c r="APJ183" s="18"/>
      <c r="APK183" s="18"/>
      <c r="APL183" s="18"/>
      <c r="APM183" s="18"/>
      <c r="APN183" s="18"/>
      <c r="APO183" s="18"/>
      <c r="APP183" s="18"/>
      <c r="APQ183" s="18"/>
      <c r="APR183" s="18"/>
      <c r="APS183" s="18"/>
      <c r="APT183" s="18"/>
      <c r="APU183" s="18"/>
      <c r="APV183" s="18"/>
      <c r="APW183" s="18"/>
      <c r="APX183" s="18"/>
      <c r="APY183" s="18"/>
      <c r="APZ183" s="18"/>
      <c r="AQA183" s="18"/>
      <c r="AQB183" s="18"/>
      <c r="AQC183" s="18"/>
      <c r="AQD183" s="18"/>
      <c r="AQE183" s="18"/>
      <c r="AQF183" s="18"/>
      <c r="AQG183" s="18"/>
      <c r="AQH183" s="18"/>
      <c r="AQI183" s="18"/>
      <c r="AQJ183" s="18"/>
      <c r="AQK183" s="18"/>
      <c r="AQL183" s="18"/>
      <c r="AQM183" s="18"/>
      <c r="AQN183" s="18"/>
      <c r="AQO183" s="18"/>
      <c r="AQP183" s="18"/>
      <c r="AQQ183" s="18"/>
      <c r="AQR183" s="18"/>
      <c r="AQS183" s="18"/>
      <c r="AQT183" s="18"/>
      <c r="AQU183" s="18"/>
      <c r="AQV183" s="18"/>
      <c r="AQW183" s="18"/>
      <c r="AQX183" s="18"/>
      <c r="AQY183" s="18"/>
      <c r="AQZ183" s="18"/>
      <c r="ARA183" s="18"/>
      <c r="ARB183" s="18"/>
      <c r="ARC183" s="18"/>
      <c r="ARD183" s="18"/>
      <c r="ARE183" s="18"/>
      <c r="ARF183" s="18"/>
      <c r="ARG183" s="18"/>
      <c r="ARH183" s="18"/>
      <c r="ARI183" s="18"/>
      <c r="ARJ183" s="18"/>
      <c r="ARK183" s="18"/>
      <c r="ARL183" s="18"/>
      <c r="ARM183" s="18"/>
      <c r="ARN183" s="18"/>
      <c r="ARO183" s="18"/>
      <c r="ARP183" s="18"/>
      <c r="ARQ183" s="18"/>
      <c r="ARR183" s="18"/>
      <c r="ARS183" s="18"/>
      <c r="ART183" s="18"/>
      <c r="ARU183" s="18"/>
      <c r="ARV183" s="18"/>
      <c r="ARW183" s="18"/>
      <c r="ARX183" s="18"/>
      <c r="ARY183" s="18"/>
      <c r="ARZ183" s="18"/>
      <c r="ASA183" s="18"/>
      <c r="ASB183" s="18"/>
      <c r="ASC183" s="18"/>
      <c r="ASD183" s="18"/>
      <c r="ASE183" s="18"/>
      <c r="ASF183" s="18"/>
      <c r="ASG183" s="18"/>
      <c r="ASH183" s="18"/>
      <c r="ASI183" s="18"/>
      <c r="ASJ183" s="18"/>
      <c r="ASK183" s="18"/>
      <c r="ASL183" s="18"/>
      <c r="ASM183" s="18"/>
      <c r="ASN183" s="18"/>
      <c r="ASO183" s="18"/>
      <c r="ASP183" s="18"/>
      <c r="ASQ183" s="18"/>
      <c r="ASR183" s="18"/>
      <c r="ASS183" s="18"/>
      <c r="AST183" s="18"/>
      <c r="ASU183" s="18"/>
      <c r="ASV183" s="18"/>
      <c r="ASW183" s="18"/>
      <c r="ASX183" s="18"/>
      <c r="ASY183" s="18"/>
      <c r="ASZ183" s="18"/>
      <c r="ATA183" s="18"/>
      <c r="ATB183" s="18"/>
      <c r="ATC183" s="18"/>
      <c r="ATD183" s="18"/>
      <c r="ATE183" s="18"/>
      <c r="ATF183" s="18"/>
      <c r="ATG183" s="18"/>
      <c r="ATH183" s="18"/>
      <c r="ATI183" s="18"/>
      <c r="ATJ183" s="18"/>
      <c r="ATK183" s="18"/>
      <c r="ATL183" s="18"/>
      <c r="ATM183" s="18"/>
      <c r="ATN183" s="18"/>
      <c r="ATO183" s="18"/>
      <c r="ATP183" s="18"/>
      <c r="ATQ183" s="18"/>
      <c r="ATR183" s="18"/>
      <c r="ATS183" s="18"/>
      <c r="ATT183" s="18"/>
      <c r="ATU183" s="18"/>
      <c r="ATV183" s="18"/>
      <c r="ATW183" s="18"/>
      <c r="ATX183" s="18"/>
      <c r="ATY183" s="18"/>
      <c r="ATZ183" s="18"/>
      <c r="AUA183" s="18"/>
      <c r="AUB183" s="18"/>
      <c r="AUC183" s="18"/>
      <c r="AUD183" s="18"/>
      <c r="AUE183" s="18"/>
      <c r="AUF183" s="18"/>
      <c r="AUG183" s="18"/>
      <c r="AUH183" s="18"/>
      <c r="AUI183" s="18"/>
      <c r="AUJ183" s="18"/>
      <c r="AUK183" s="18"/>
      <c r="AUL183" s="18"/>
      <c r="AUM183" s="18"/>
      <c r="AUN183" s="18"/>
      <c r="AUO183" s="18"/>
      <c r="AUP183" s="18"/>
      <c r="AUQ183" s="18"/>
      <c r="AUR183" s="18"/>
      <c r="AUS183" s="18"/>
      <c r="AUT183" s="18"/>
      <c r="AUU183" s="18"/>
      <c r="AUV183" s="18"/>
      <c r="AUW183" s="18"/>
      <c r="AUX183" s="18"/>
      <c r="AUY183" s="18"/>
      <c r="AUZ183" s="18"/>
      <c r="AVA183" s="18"/>
      <c r="AVB183" s="18"/>
      <c r="AVC183" s="18"/>
      <c r="AVD183" s="18"/>
      <c r="AVE183" s="18"/>
      <c r="AVF183" s="18"/>
      <c r="AVG183" s="18"/>
      <c r="AVH183" s="18"/>
      <c r="AVI183" s="18"/>
      <c r="AVJ183" s="18"/>
      <c r="AVK183" s="18"/>
      <c r="AVL183" s="18"/>
      <c r="AVM183" s="18"/>
      <c r="AVN183" s="18"/>
      <c r="AVO183" s="18"/>
      <c r="AVP183" s="18"/>
      <c r="AVQ183" s="18"/>
      <c r="AVR183" s="18"/>
      <c r="AVS183" s="18"/>
      <c r="AVT183" s="18"/>
      <c r="AVU183" s="18"/>
      <c r="AVV183" s="18"/>
      <c r="AVW183" s="18"/>
      <c r="AVX183" s="18"/>
      <c r="AVY183" s="18"/>
      <c r="AVZ183" s="18"/>
      <c r="AWA183" s="18"/>
      <c r="AWB183" s="18"/>
      <c r="AWC183" s="18"/>
      <c r="AWD183" s="18"/>
      <c r="AWE183" s="18"/>
      <c r="AWF183" s="18"/>
      <c r="AWG183" s="18"/>
      <c r="AWH183" s="18"/>
      <c r="AWI183" s="18"/>
      <c r="AWJ183" s="18"/>
      <c r="AWK183" s="18"/>
      <c r="AWL183" s="18"/>
      <c r="AWM183" s="18"/>
      <c r="AWN183" s="18"/>
      <c r="AWO183" s="18"/>
      <c r="AWP183" s="18"/>
      <c r="AWQ183" s="18"/>
      <c r="AWR183" s="18"/>
      <c r="AWS183" s="18"/>
      <c r="AWT183" s="18"/>
      <c r="AWU183" s="18"/>
      <c r="AWV183" s="18"/>
      <c r="AWW183" s="18"/>
      <c r="AWX183" s="18"/>
      <c r="AWY183" s="18"/>
      <c r="AWZ183" s="18"/>
      <c r="AXA183" s="18"/>
      <c r="AXB183" s="18"/>
      <c r="AXC183" s="18"/>
      <c r="AXD183" s="18"/>
      <c r="AXE183" s="18"/>
      <c r="AXF183" s="18"/>
      <c r="AXG183" s="18"/>
      <c r="AXH183" s="18"/>
      <c r="AXI183" s="18"/>
      <c r="AXJ183" s="18"/>
      <c r="AXK183" s="18"/>
      <c r="AXL183" s="18"/>
      <c r="AXM183" s="18"/>
      <c r="AXN183" s="18"/>
      <c r="AXO183" s="18"/>
      <c r="AXP183" s="18"/>
      <c r="AXQ183" s="18"/>
      <c r="AXR183" s="18"/>
      <c r="AXS183" s="18"/>
      <c r="AXT183" s="18"/>
      <c r="AXU183" s="18"/>
      <c r="AXV183" s="18"/>
      <c r="AXW183" s="18"/>
      <c r="AXX183" s="18"/>
      <c r="AXY183" s="18"/>
      <c r="AXZ183" s="18"/>
      <c r="AYA183" s="18"/>
      <c r="AYB183" s="18"/>
      <c r="AYC183" s="18"/>
      <c r="AYD183" s="18"/>
      <c r="AYE183" s="18"/>
      <c r="AYF183" s="18"/>
      <c r="AYG183" s="18"/>
      <c r="AYH183" s="18"/>
      <c r="AYI183" s="18"/>
      <c r="AYJ183" s="18"/>
      <c r="AYK183" s="18"/>
      <c r="AYL183" s="18"/>
      <c r="AYM183" s="18"/>
      <c r="AYN183" s="18"/>
      <c r="AYO183" s="18"/>
      <c r="AYP183" s="18"/>
      <c r="AYQ183" s="18"/>
      <c r="AYR183" s="18"/>
      <c r="AYS183" s="18"/>
      <c r="AYT183" s="18"/>
      <c r="AYU183" s="18"/>
      <c r="AYV183" s="18"/>
      <c r="AYW183" s="18"/>
      <c r="AYX183" s="18"/>
      <c r="AYY183" s="18"/>
      <c r="AYZ183" s="18"/>
      <c r="AZA183" s="18"/>
      <c r="AZB183" s="18"/>
      <c r="AZC183" s="18"/>
      <c r="AZD183" s="18"/>
      <c r="AZE183" s="18"/>
      <c r="AZF183" s="18"/>
      <c r="AZG183" s="18"/>
      <c r="AZH183" s="18"/>
      <c r="AZI183" s="18"/>
      <c r="AZJ183" s="18"/>
      <c r="AZK183" s="18"/>
      <c r="AZL183" s="18"/>
      <c r="AZM183" s="18"/>
      <c r="AZN183" s="18"/>
      <c r="AZO183" s="18"/>
      <c r="AZP183" s="18"/>
      <c r="AZQ183" s="18"/>
      <c r="AZR183" s="18"/>
      <c r="AZS183" s="18"/>
      <c r="AZT183" s="18"/>
      <c r="AZU183" s="18"/>
      <c r="AZV183" s="18"/>
      <c r="AZW183" s="18"/>
      <c r="AZX183" s="18"/>
      <c r="AZY183" s="18"/>
      <c r="AZZ183" s="18"/>
      <c r="BAA183" s="18"/>
      <c r="BAB183" s="18"/>
      <c r="BAC183" s="18"/>
      <c r="BAD183" s="18"/>
      <c r="BAE183" s="18"/>
      <c r="BAF183" s="18"/>
      <c r="BAG183" s="18"/>
      <c r="BAH183" s="18"/>
      <c r="BAI183" s="18"/>
      <c r="BAJ183" s="18"/>
      <c r="BAK183" s="18"/>
      <c r="BAL183" s="18"/>
      <c r="BAM183" s="18"/>
      <c r="BAN183" s="18"/>
      <c r="BAO183" s="18"/>
      <c r="BAP183" s="18"/>
      <c r="BAQ183" s="18"/>
      <c r="BAR183" s="18"/>
      <c r="BAS183" s="18"/>
      <c r="BAT183" s="18"/>
      <c r="BAU183" s="18"/>
      <c r="BAV183" s="18"/>
      <c r="BAW183" s="18"/>
      <c r="BAX183" s="18"/>
      <c r="BAY183" s="18"/>
      <c r="BAZ183" s="18"/>
      <c r="BBA183" s="18"/>
      <c r="BBB183" s="18"/>
      <c r="BBC183" s="18"/>
      <c r="BBD183" s="18"/>
      <c r="BBE183" s="18"/>
      <c r="BBF183" s="18"/>
      <c r="BBG183" s="18"/>
      <c r="BBH183" s="18"/>
      <c r="BBI183" s="18"/>
      <c r="BBJ183" s="18"/>
      <c r="BBK183" s="18"/>
      <c r="BBL183" s="18"/>
      <c r="BBM183" s="18"/>
      <c r="BBN183" s="18"/>
      <c r="BBO183" s="18"/>
      <c r="BBP183" s="18"/>
      <c r="BBQ183" s="18"/>
      <c r="BBR183" s="18"/>
      <c r="BBS183" s="18"/>
      <c r="BBT183" s="18"/>
      <c r="BBU183" s="18"/>
      <c r="BBV183" s="18"/>
      <c r="BBW183" s="18"/>
      <c r="BBX183" s="18"/>
      <c r="BBY183" s="18"/>
      <c r="BBZ183" s="18"/>
      <c r="BCA183" s="18"/>
      <c r="BCB183" s="18"/>
      <c r="BCC183" s="18"/>
      <c r="BCD183" s="18"/>
      <c r="BCE183" s="18"/>
      <c r="BCF183" s="18"/>
      <c r="BCG183" s="18"/>
      <c r="BCH183" s="18"/>
      <c r="BCI183" s="18"/>
      <c r="BCJ183" s="18"/>
      <c r="BCK183" s="18"/>
      <c r="BCL183" s="18"/>
      <c r="BCM183" s="18"/>
      <c r="BCN183" s="18"/>
      <c r="BCO183" s="18"/>
      <c r="BCP183" s="18"/>
      <c r="BCQ183" s="18"/>
      <c r="BCR183" s="18"/>
      <c r="BCS183" s="18"/>
      <c r="BCT183" s="18"/>
      <c r="BCU183" s="18"/>
      <c r="BCV183" s="18"/>
      <c r="BCW183" s="18"/>
      <c r="BCX183" s="18"/>
      <c r="BCY183" s="18"/>
      <c r="BCZ183" s="18"/>
      <c r="BDA183" s="18"/>
      <c r="BDB183" s="18"/>
      <c r="BDC183" s="18"/>
      <c r="BDD183" s="18"/>
      <c r="BDE183" s="18"/>
      <c r="BDF183" s="18"/>
      <c r="BDG183" s="18"/>
      <c r="BDH183" s="18"/>
      <c r="BDI183" s="18"/>
      <c r="BDJ183" s="18"/>
      <c r="BDK183" s="18"/>
      <c r="BDL183" s="18"/>
      <c r="BDM183" s="18"/>
      <c r="BDN183" s="18"/>
      <c r="BDO183" s="18"/>
      <c r="BDP183" s="18"/>
      <c r="BDQ183" s="18"/>
      <c r="BDR183" s="18"/>
      <c r="BDS183" s="18"/>
      <c r="BDT183" s="18"/>
      <c r="BDU183" s="18"/>
      <c r="BDV183" s="18"/>
      <c r="BDW183" s="18"/>
      <c r="BDX183" s="18"/>
      <c r="BDY183" s="18"/>
      <c r="BDZ183" s="18"/>
      <c r="BEA183" s="18"/>
      <c r="BEB183" s="18"/>
      <c r="BEC183" s="18"/>
      <c r="BED183" s="18"/>
      <c r="BEE183" s="18"/>
      <c r="BEF183" s="18"/>
      <c r="BEG183" s="18"/>
      <c r="BEH183" s="18"/>
      <c r="BEI183" s="18"/>
      <c r="BEJ183" s="18"/>
      <c r="BEK183" s="18"/>
      <c r="BEL183" s="18"/>
      <c r="BEM183" s="18"/>
      <c r="BEN183" s="18"/>
      <c r="BEO183" s="18"/>
      <c r="BEP183" s="18"/>
      <c r="BEQ183" s="18"/>
      <c r="BER183" s="18"/>
      <c r="BES183" s="18"/>
      <c r="BET183" s="18"/>
      <c r="BEU183" s="18"/>
      <c r="BEV183" s="18"/>
      <c r="BEW183" s="18"/>
      <c r="BEX183" s="18"/>
      <c r="BEY183" s="18"/>
      <c r="BEZ183" s="18"/>
      <c r="BFA183" s="18"/>
      <c r="BFB183" s="18"/>
      <c r="BFC183" s="18"/>
      <c r="BFD183" s="18"/>
      <c r="BFE183" s="18"/>
      <c r="BFF183" s="18"/>
      <c r="BFG183" s="18"/>
      <c r="BFH183" s="18"/>
      <c r="BFI183" s="18"/>
      <c r="BFJ183" s="18"/>
      <c r="BFK183" s="18"/>
      <c r="BFL183" s="18"/>
      <c r="BFM183" s="18"/>
      <c r="BFN183" s="18"/>
      <c r="BFO183" s="18"/>
      <c r="BFP183" s="18"/>
      <c r="BFQ183" s="18"/>
      <c r="BFR183" s="18"/>
      <c r="BFS183" s="18"/>
      <c r="BFT183" s="18"/>
      <c r="BFU183" s="18"/>
      <c r="BFV183" s="18"/>
      <c r="BFW183" s="18"/>
      <c r="BFX183" s="18"/>
      <c r="BFY183" s="18"/>
      <c r="BFZ183" s="18"/>
      <c r="BGA183" s="18"/>
      <c r="BGB183" s="18"/>
      <c r="BGC183" s="18"/>
      <c r="BGD183" s="18"/>
      <c r="BGE183" s="18"/>
      <c r="BGF183" s="18"/>
      <c r="BGG183" s="18"/>
      <c r="BGH183" s="18"/>
      <c r="BGI183" s="18"/>
      <c r="BGJ183" s="18"/>
      <c r="BGK183" s="18"/>
      <c r="BGL183" s="18"/>
      <c r="BGM183" s="18"/>
      <c r="BGN183" s="18"/>
      <c r="BGO183" s="18"/>
      <c r="BGP183" s="18"/>
      <c r="BGQ183" s="18"/>
      <c r="BGR183" s="18"/>
      <c r="BGS183" s="18"/>
      <c r="BGT183" s="18"/>
      <c r="BGU183" s="18"/>
      <c r="BGV183" s="18"/>
      <c r="BGW183" s="18"/>
      <c r="BGX183" s="18"/>
      <c r="BGY183" s="18"/>
      <c r="BGZ183" s="18"/>
      <c r="BHA183" s="18"/>
      <c r="BHB183" s="18"/>
      <c r="BHC183" s="18"/>
      <c r="BHD183" s="18"/>
      <c r="BHE183" s="18"/>
      <c r="BHF183" s="18"/>
      <c r="BHG183" s="18"/>
      <c r="BHH183" s="18"/>
      <c r="BHI183" s="18"/>
      <c r="BHJ183" s="18"/>
      <c r="BHK183" s="18"/>
      <c r="BHL183" s="18"/>
      <c r="BHM183" s="18"/>
      <c r="BHN183" s="18"/>
      <c r="BHO183" s="18"/>
      <c r="BHP183" s="18"/>
      <c r="BHQ183" s="18"/>
      <c r="BHR183" s="18"/>
      <c r="BHS183" s="18"/>
      <c r="BHT183" s="18"/>
      <c r="BHU183" s="18"/>
      <c r="BHV183" s="18"/>
      <c r="BHW183" s="18"/>
      <c r="BHX183" s="18"/>
      <c r="BHY183" s="18"/>
      <c r="BHZ183" s="18"/>
      <c r="BIA183" s="18"/>
      <c r="BIB183" s="18"/>
      <c r="BIC183" s="18"/>
      <c r="BID183" s="18"/>
      <c r="BIE183" s="18"/>
      <c r="BIF183" s="18"/>
      <c r="BIG183" s="18"/>
      <c r="BIH183" s="18"/>
      <c r="BII183" s="18"/>
      <c r="BIJ183" s="18"/>
      <c r="BIK183" s="18"/>
      <c r="BIL183" s="18"/>
      <c r="BIM183" s="18"/>
      <c r="BIN183" s="18"/>
      <c r="BIO183" s="18"/>
      <c r="BIP183" s="18"/>
      <c r="BIQ183" s="18"/>
      <c r="BIR183" s="18"/>
      <c r="BIS183" s="18"/>
      <c r="BIT183" s="18"/>
      <c r="BIU183" s="18"/>
      <c r="BIV183" s="18"/>
      <c r="BIW183" s="18"/>
      <c r="BIX183" s="18"/>
      <c r="BIY183" s="18"/>
      <c r="BIZ183" s="18"/>
      <c r="BJA183" s="18"/>
      <c r="BJB183" s="18"/>
      <c r="BJC183" s="18"/>
      <c r="BJD183" s="18"/>
      <c r="BJE183" s="18"/>
      <c r="BJF183" s="18"/>
      <c r="BJG183" s="18"/>
      <c r="BJH183" s="18"/>
      <c r="BJI183" s="18"/>
      <c r="BJJ183" s="18"/>
      <c r="BJK183" s="18"/>
      <c r="BJL183" s="18"/>
      <c r="BJM183" s="18"/>
      <c r="BJN183" s="18"/>
      <c r="BJO183" s="18"/>
      <c r="BJP183" s="18"/>
      <c r="BJQ183" s="18"/>
      <c r="BJR183" s="18"/>
      <c r="BJS183" s="18"/>
      <c r="BJT183" s="18"/>
      <c r="BJU183" s="18"/>
      <c r="BJV183" s="18"/>
      <c r="BJW183" s="18"/>
      <c r="BJX183" s="18"/>
      <c r="BJY183" s="18"/>
      <c r="BJZ183" s="18"/>
      <c r="BKA183" s="18"/>
      <c r="BKB183" s="18"/>
      <c r="BKC183" s="18"/>
      <c r="BKD183" s="18"/>
      <c r="BKE183" s="18"/>
      <c r="BKF183" s="18"/>
      <c r="BKG183" s="18"/>
      <c r="BKH183" s="18"/>
      <c r="BKI183" s="18"/>
      <c r="BKJ183" s="18"/>
      <c r="BKK183" s="18"/>
      <c r="BKL183" s="18"/>
      <c r="BKM183" s="18"/>
      <c r="BKN183" s="18"/>
      <c r="BKO183" s="18"/>
      <c r="BKP183" s="18"/>
      <c r="BKQ183" s="18"/>
      <c r="BKR183" s="18"/>
      <c r="BKS183" s="18"/>
      <c r="BKT183" s="18"/>
      <c r="BKU183" s="18"/>
      <c r="BKV183" s="18"/>
      <c r="BKW183" s="18"/>
      <c r="BKX183" s="18"/>
      <c r="BKY183" s="18"/>
      <c r="BKZ183" s="18"/>
      <c r="BLA183" s="18"/>
      <c r="BLB183" s="18"/>
      <c r="BLC183" s="18"/>
      <c r="BLD183" s="18"/>
      <c r="BLE183" s="18"/>
      <c r="BLF183" s="18"/>
      <c r="BLG183" s="18"/>
      <c r="BLH183" s="18"/>
      <c r="BLI183" s="18"/>
      <c r="BLJ183" s="18"/>
      <c r="BLK183" s="18"/>
      <c r="BLL183" s="18"/>
      <c r="BLM183" s="18"/>
      <c r="BLN183" s="18"/>
      <c r="BLO183" s="18"/>
      <c r="BLP183" s="18"/>
      <c r="BLQ183" s="18"/>
      <c r="BLR183" s="18"/>
      <c r="BLS183" s="18"/>
      <c r="BLT183" s="18"/>
      <c r="BLU183" s="18"/>
      <c r="BLV183" s="18"/>
      <c r="BLW183" s="18"/>
      <c r="BLX183" s="18"/>
      <c r="BLY183" s="18"/>
      <c r="BLZ183" s="18"/>
      <c r="BMA183" s="18"/>
      <c r="BMB183" s="18"/>
      <c r="BMC183" s="18"/>
      <c r="BMD183" s="18"/>
      <c r="BME183" s="18"/>
      <c r="BMF183" s="18"/>
      <c r="BMG183" s="18"/>
      <c r="BMH183" s="18"/>
      <c r="BMI183" s="18"/>
      <c r="BMJ183" s="18"/>
      <c r="BMK183" s="18"/>
      <c r="BML183" s="18"/>
      <c r="BMM183" s="18"/>
      <c r="BMN183" s="18"/>
      <c r="BMO183" s="18"/>
      <c r="BMP183" s="18"/>
      <c r="BMQ183" s="18"/>
      <c r="BMR183" s="18"/>
      <c r="BMS183" s="18"/>
      <c r="BMT183" s="18"/>
      <c r="BMU183" s="18"/>
      <c r="BMV183" s="18"/>
      <c r="BMW183" s="18"/>
      <c r="BMX183" s="18"/>
      <c r="BMY183" s="18"/>
      <c r="BMZ183" s="18"/>
      <c r="BNA183" s="18"/>
      <c r="BNB183" s="18"/>
      <c r="BNC183" s="18"/>
      <c r="BND183" s="18"/>
      <c r="BNE183" s="18"/>
      <c r="BNF183" s="18"/>
      <c r="BNG183" s="18"/>
      <c r="BNH183" s="18"/>
      <c r="BNI183" s="18"/>
      <c r="BNJ183" s="18"/>
      <c r="BNK183" s="18"/>
      <c r="BNL183" s="18"/>
      <c r="BNM183" s="18"/>
      <c r="BNN183" s="18"/>
      <c r="BNO183" s="18"/>
      <c r="BNP183" s="18"/>
      <c r="BNQ183" s="18"/>
      <c r="BNR183" s="18"/>
      <c r="BNS183" s="18"/>
      <c r="BNT183" s="18"/>
      <c r="BNU183" s="18"/>
      <c r="BNV183" s="18"/>
      <c r="BNW183" s="18"/>
      <c r="BNX183" s="18"/>
      <c r="BNY183" s="18"/>
      <c r="BNZ183" s="18"/>
      <c r="BOA183" s="18"/>
      <c r="BOB183" s="18"/>
      <c r="BOC183" s="18"/>
      <c r="BOD183" s="18"/>
      <c r="BOE183" s="18"/>
      <c r="BOF183" s="18"/>
      <c r="BOG183" s="18"/>
      <c r="BOH183" s="18"/>
      <c r="BOI183" s="18"/>
      <c r="BOJ183" s="18"/>
      <c r="BOK183" s="18"/>
      <c r="BOL183" s="18"/>
      <c r="BOM183" s="18"/>
      <c r="BON183" s="18"/>
      <c r="BOO183" s="18"/>
      <c r="BOP183" s="18"/>
      <c r="BOQ183" s="18"/>
      <c r="BOR183" s="18"/>
      <c r="BOS183" s="18"/>
      <c r="BOT183" s="18"/>
      <c r="BOU183" s="18"/>
      <c r="BOV183" s="18"/>
      <c r="BOW183" s="18"/>
      <c r="BOX183" s="18"/>
      <c r="BOY183" s="18"/>
      <c r="BOZ183" s="18"/>
      <c r="BPA183" s="18"/>
      <c r="BPB183" s="18"/>
      <c r="BPC183" s="18"/>
      <c r="BPD183" s="18"/>
      <c r="BPE183" s="18"/>
      <c r="BPF183" s="18"/>
      <c r="BPG183" s="18"/>
      <c r="BPH183" s="18"/>
      <c r="BPI183" s="18"/>
      <c r="BPJ183" s="18"/>
      <c r="BPK183" s="18"/>
      <c r="BPL183" s="18"/>
      <c r="BPM183" s="18"/>
      <c r="BPN183" s="18"/>
      <c r="BPO183" s="18"/>
      <c r="BPP183" s="18"/>
      <c r="BPQ183" s="18"/>
      <c r="BPR183" s="18"/>
      <c r="BPS183" s="18"/>
      <c r="BPT183" s="18"/>
      <c r="BPU183" s="18"/>
      <c r="BPV183" s="18"/>
      <c r="BPW183" s="18"/>
      <c r="BPX183" s="18"/>
      <c r="BPY183" s="18"/>
      <c r="BPZ183" s="18"/>
      <c r="BQA183" s="18"/>
      <c r="BQB183" s="18"/>
      <c r="BQC183" s="18"/>
      <c r="BQD183" s="18"/>
      <c r="BQE183" s="18"/>
      <c r="BQF183" s="18"/>
      <c r="BQG183" s="18"/>
      <c r="BQH183" s="18"/>
      <c r="BQI183" s="18"/>
      <c r="BQJ183" s="18"/>
      <c r="BQK183" s="18"/>
      <c r="BQL183" s="18"/>
      <c r="BQM183" s="18"/>
      <c r="BQN183" s="18"/>
      <c r="BQO183" s="18"/>
      <c r="BQP183" s="18"/>
      <c r="BQQ183" s="18"/>
      <c r="BQR183" s="18"/>
      <c r="BQS183" s="18"/>
      <c r="BQT183" s="18"/>
      <c r="BQU183" s="18"/>
      <c r="BQV183" s="18"/>
      <c r="BQW183" s="18"/>
      <c r="BQX183" s="18"/>
      <c r="BQY183" s="18"/>
      <c r="BQZ183" s="18"/>
      <c r="BRA183" s="18"/>
      <c r="BRB183" s="18"/>
      <c r="BRC183" s="18"/>
      <c r="BRD183" s="18"/>
      <c r="BRE183" s="18"/>
      <c r="BRF183" s="18"/>
      <c r="BRG183" s="18"/>
      <c r="BRH183" s="18"/>
      <c r="BRI183" s="18"/>
      <c r="BRJ183" s="18"/>
      <c r="BRK183" s="18"/>
      <c r="BRL183" s="18"/>
      <c r="BRM183" s="18"/>
      <c r="BRN183" s="18"/>
      <c r="BRO183" s="18"/>
      <c r="BRP183" s="18"/>
      <c r="BRQ183" s="18"/>
      <c r="BRR183" s="18"/>
      <c r="BRS183" s="18"/>
      <c r="BRT183" s="18"/>
      <c r="BRU183" s="18"/>
      <c r="BRV183" s="18"/>
      <c r="BRW183" s="18"/>
      <c r="BRX183" s="18"/>
      <c r="BRY183" s="18"/>
      <c r="BRZ183" s="18"/>
      <c r="BSA183" s="18"/>
      <c r="BSB183" s="18"/>
      <c r="BSC183" s="18"/>
      <c r="BSD183" s="18"/>
      <c r="BSE183" s="18"/>
      <c r="BSF183" s="18"/>
      <c r="BSG183" s="18"/>
      <c r="BSH183" s="18"/>
      <c r="BSI183" s="18"/>
      <c r="BSJ183" s="18"/>
      <c r="BSK183" s="18"/>
      <c r="BSL183" s="18"/>
      <c r="BSM183" s="18"/>
      <c r="BSN183" s="18"/>
      <c r="BSO183" s="18"/>
      <c r="BSP183" s="18"/>
      <c r="BSQ183" s="18"/>
      <c r="BSR183" s="18"/>
      <c r="BSS183" s="18"/>
      <c r="BST183" s="18"/>
      <c r="BSU183" s="18"/>
      <c r="BSV183" s="18"/>
      <c r="BSW183" s="18"/>
      <c r="BSX183" s="18"/>
      <c r="BSY183" s="18"/>
      <c r="BSZ183" s="18"/>
      <c r="BTA183" s="18"/>
      <c r="BTB183" s="18"/>
      <c r="BTC183" s="18"/>
      <c r="BTD183" s="18"/>
      <c r="BTE183" s="18"/>
      <c r="BTF183" s="18"/>
      <c r="BTG183" s="18"/>
      <c r="BTH183" s="18"/>
    </row>
    <row r="184" spans="1:1880" s="434" customFormat="1" ht="81.75" customHeight="1" x14ac:dyDescent="0.3">
      <c r="A184" s="100">
        <v>598</v>
      </c>
      <c r="B184" s="361" t="s">
        <v>53</v>
      </c>
      <c r="C184" s="361" t="s">
        <v>273</v>
      </c>
      <c r="D184" s="387" t="s">
        <v>325</v>
      </c>
      <c r="E184" s="359" t="e">
        <f>INDEX('2021 Unit Data'!$A$1:$CZ$288,MATCH('Unit Data from Audit Worksheet'!$A184,'2021 Unit Data'!$A$1:$A$288,0),MATCH('Unit Data from Audit Worksheet'!$D$2,'2021 Unit Data'!$A$1:$CZ$1,0))</f>
        <v>#N/A</v>
      </c>
      <c r="F184" s="855">
        <v>0</v>
      </c>
      <c r="G184" s="407">
        <f>IF(F184&lt;0,"Error: Enter as positive.",)</f>
        <v>0</v>
      </c>
      <c r="H184" s="407"/>
      <c r="I184" s="432"/>
      <c r="J184"/>
      <c r="K184" s="18"/>
      <c r="L184"/>
      <c r="M184" s="18"/>
      <c r="N184" s="181"/>
      <c r="O184" s="18"/>
      <c r="P184" s="18"/>
      <c r="Q184" s="18"/>
      <c r="R184" s="18"/>
      <c r="S184" s="18"/>
      <c r="T184" s="18"/>
      <c r="U184" s="18"/>
      <c r="V184" s="18"/>
      <c r="W184" s="18"/>
      <c r="X184" s="18"/>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c r="GQ184" s="18"/>
      <c r="GR184" s="18"/>
      <c r="GS184" s="18"/>
      <c r="GT184" s="18"/>
      <c r="GU184" s="18"/>
      <c r="GV184" s="18"/>
      <c r="GW184" s="18"/>
      <c r="GX184" s="18"/>
      <c r="GY184" s="18"/>
      <c r="GZ184" s="18"/>
      <c r="HA184" s="18"/>
      <c r="HB184" s="18"/>
      <c r="HC184" s="18"/>
      <c r="HD184" s="18"/>
      <c r="HE184" s="18"/>
      <c r="HF184" s="18"/>
      <c r="HG184" s="18"/>
      <c r="HH184" s="18"/>
      <c r="HI184" s="18"/>
      <c r="HJ184" s="18"/>
      <c r="HK184" s="18"/>
      <c r="HL184" s="18"/>
      <c r="HM184" s="18"/>
      <c r="HN184" s="18"/>
      <c r="HO184" s="18"/>
      <c r="HP184" s="18"/>
      <c r="HQ184" s="18"/>
      <c r="HR184" s="18"/>
      <c r="HS184" s="18"/>
      <c r="HT184" s="18"/>
      <c r="HU184" s="18"/>
      <c r="HV184" s="18"/>
      <c r="HW184" s="18"/>
      <c r="HX184" s="18"/>
      <c r="HY184" s="18"/>
      <c r="HZ184" s="18"/>
      <c r="IA184" s="18"/>
      <c r="IB184" s="18"/>
      <c r="IC184" s="18"/>
      <c r="ID184" s="18"/>
      <c r="IE184" s="18"/>
      <c r="IF184" s="18"/>
      <c r="IG184" s="18"/>
      <c r="IH184" s="18"/>
      <c r="II184" s="18"/>
      <c r="IJ184" s="18"/>
      <c r="IK184" s="18"/>
      <c r="IL184" s="18"/>
      <c r="IM184" s="18"/>
      <c r="IN184" s="18"/>
      <c r="IO184" s="18"/>
      <c r="IP184" s="18"/>
      <c r="IQ184" s="18"/>
      <c r="IR184" s="18"/>
      <c r="IS184" s="18"/>
      <c r="IT184" s="18"/>
      <c r="IU184" s="18"/>
      <c r="IV184" s="18"/>
      <c r="IW184" s="18"/>
      <c r="IX184" s="18"/>
      <c r="IY184" s="18"/>
      <c r="IZ184" s="18"/>
      <c r="JA184" s="18"/>
      <c r="JB184" s="18"/>
      <c r="JC184" s="18"/>
      <c r="JD184" s="18"/>
      <c r="JE184" s="18"/>
      <c r="JF184" s="18"/>
      <c r="JG184" s="18"/>
      <c r="JH184" s="18"/>
      <c r="JI184" s="18"/>
      <c r="JJ184" s="18"/>
      <c r="JK184" s="18"/>
      <c r="JL184" s="18"/>
      <c r="JM184" s="18"/>
      <c r="JN184" s="18"/>
      <c r="JO184" s="18"/>
      <c r="JP184" s="18"/>
      <c r="JQ184" s="18"/>
      <c r="JR184" s="18"/>
      <c r="JS184" s="18"/>
      <c r="JT184" s="18"/>
      <c r="JU184" s="18"/>
      <c r="JV184" s="18"/>
      <c r="JW184" s="18"/>
      <c r="JX184" s="18"/>
      <c r="JY184" s="18"/>
      <c r="JZ184" s="18"/>
      <c r="KA184" s="18"/>
      <c r="KB184" s="18"/>
      <c r="KC184" s="18"/>
      <c r="KD184" s="18"/>
      <c r="KE184" s="18"/>
      <c r="KF184" s="18"/>
      <c r="KG184" s="18"/>
      <c r="KH184" s="18"/>
      <c r="KI184" s="18"/>
      <c r="KJ184" s="18"/>
      <c r="KK184" s="18"/>
      <c r="KL184" s="18"/>
      <c r="KM184" s="18"/>
      <c r="KN184" s="18"/>
      <c r="KO184" s="18"/>
      <c r="KP184" s="18"/>
      <c r="KQ184" s="18"/>
      <c r="KR184" s="18"/>
      <c r="KS184" s="18"/>
      <c r="KT184" s="18"/>
      <c r="KU184" s="18"/>
      <c r="KV184" s="18"/>
      <c r="KW184" s="18"/>
      <c r="KX184" s="18"/>
      <c r="KY184" s="18"/>
      <c r="KZ184" s="18"/>
      <c r="LA184" s="18"/>
      <c r="LB184" s="18"/>
      <c r="LC184" s="18"/>
      <c r="LD184" s="18"/>
      <c r="LE184" s="18"/>
      <c r="LF184" s="18"/>
      <c r="LG184" s="18"/>
      <c r="LH184" s="18"/>
      <c r="LI184" s="18"/>
      <c r="LJ184" s="18"/>
      <c r="LK184" s="18"/>
      <c r="LL184" s="18"/>
      <c r="LM184" s="18"/>
      <c r="LN184" s="18"/>
      <c r="LO184" s="18"/>
      <c r="LP184" s="18"/>
      <c r="LQ184" s="18"/>
      <c r="LR184" s="18"/>
      <c r="LS184" s="18"/>
      <c r="LT184" s="18"/>
      <c r="LU184" s="18"/>
      <c r="LV184" s="18"/>
      <c r="LW184" s="18"/>
      <c r="LX184" s="18"/>
      <c r="LY184" s="18"/>
      <c r="LZ184" s="18"/>
      <c r="MA184" s="18"/>
      <c r="MB184" s="18"/>
      <c r="MC184" s="18"/>
      <c r="MD184" s="18"/>
      <c r="ME184" s="18"/>
      <c r="MF184" s="18"/>
      <c r="MG184" s="18"/>
      <c r="MH184" s="18"/>
      <c r="MI184" s="18"/>
      <c r="MJ184" s="18"/>
      <c r="MK184" s="18"/>
      <c r="ML184" s="18"/>
      <c r="MM184" s="18"/>
      <c r="MN184" s="18"/>
      <c r="MO184" s="18"/>
      <c r="MP184" s="18"/>
      <c r="MQ184" s="18"/>
      <c r="MR184" s="18"/>
      <c r="MS184" s="18"/>
      <c r="MT184" s="18"/>
      <c r="MU184" s="18"/>
      <c r="MV184" s="18"/>
      <c r="MW184" s="18"/>
      <c r="MX184" s="18"/>
      <c r="MY184" s="18"/>
      <c r="MZ184" s="18"/>
      <c r="NA184" s="18"/>
      <c r="NB184" s="18"/>
      <c r="NC184" s="18"/>
      <c r="ND184" s="18"/>
      <c r="NE184" s="18"/>
      <c r="NF184" s="18"/>
      <c r="NG184" s="18"/>
      <c r="NH184" s="18"/>
      <c r="NI184" s="18"/>
      <c r="NJ184" s="18"/>
      <c r="NK184" s="18"/>
      <c r="NL184" s="18"/>
      <c r="NM184" s="18"/>
      <c r="NN184" s="18"/>
      <c r="NO184" s="18"/>
      <c r="NP184" s="18"/>
      <c r="NQ184" s="18"/>
      <c r="NR184" s="18"/>
      <c r="NS184" s="18"/>
      <c r="NT184" s="18"/>
      <c r="NU184" s="18"/>
      <c r="NV184" s="18"/>
      <c r="NW184" s="18"/>
      <c r="NX184" s="18"/>
      <c r="NY184" s="18"/>
      <c r="NZ184" s="18"/>
      <c r="OA184" s="18"/>
      <c r="OB184" s="18"/>
      <c r="OC184" s="18"/>
      <c r="OD184" s="18"/>
      <c r="OE184" s="18"/>
      <c r="OF184" s="18"/>
      <c r="OG184" s="18"/>
      <c r="OH184" s="18"/>
      <c r="OI184" s="18"/>
      <c r="OJ184" s="18"/>
      <c r="OK184" s="18"/>
      <c r="OL184" s="18"/>
      <c r="OM184" s="18"/>
      <c r="ON184" s="18"/>
      <c r="OO184" s="18"/>
      <c r="OP184" s="18"/>
      <c r="OQ184" s="18"/>
      <c r="OR184" s="18"/>
      <c r="OS184" s="18"/>
      <c r="OT184" s="18"/>
      <c r="OU184" s="18"/>
      <c r="OV184" s="18"/>
      <c r="OW184" s="18"/>
      <c r="OX184" s="18"/>
      <c r="OY184" s="18"/>
      <c r="OZ184" s="18"/>
      <c r="PA184" s="18"/>
      <c r="PB184" s="18"/>
      <c r="PC184" s="18"/>
      <c r="PD184" s="18"/>
      <c r="PE184" s="18"/>
      <c r="PF184" s="18"/>
      <c r="PG184" s="18"/>
      <c r="PH184" s="18"/>
      <c r="PI184" s="18"/>
      <c r="PJ184" s="18"/>
      <c r="PK184" s="18"/>
      <c r="PL184" s="18"/>
      <c r="PM184" s="18"/>
      <c r="PN184" s="18"/>
      <c r="PO184" s="18"/>
      <c r="PP184" s="18"/>
      <c r="PQ184" s="18"/>
      <c r="PR184" s="18"/>
      <c r="PS184" s="18"/>
      <c r="PT184" s="18"/>
      <c r="PU184" s="18"/>
      <c r="PV184" s="18"/>
      <c r="PW184" s="18"/>
      <c r="PX184" s="18"/>
      <c r="PY184" s="18"/>
      <c r="PZ184" s="18"/>
      <c r="QA184" s="18"/>
      <c r="QB184" s="18"/>
      <c r="QC184" s="18"/>
      <c r="QD184" s="18"/>
      <c r="QE184" s="18"/>
      <c r="QF184" s="18"/>
      <c r="QG184" s="18"/>
      <c r="QH184" s="18"/>
      <c r="QI184" s="18"/>
      <c r="QJ184" s="18"/>
      <c r="QK184" s="18"/>
      <c r="QL184" s="18"/>
      <c r="QM184" s="18"/>
      <c r="QN184" s="18"/>
      <c r="QO184" s="18"/>
      <c r="QP184" s="18"/>
      <c r="QQ184" s="18"/>
      <c r="QR184" s="18"/>
      <c r="QS184" s="18"/>
      <c r="QT184" s="18"/>
      <c r="QU184" s="18"/>
      <c r="QV184" s="18"/>
      <c r="QW184" s="18"/>
      <c r="QX184" s="18"/>
      <c r="QY184" s="18"/>
      <c r="QZ184" s="18"/>
      <c r="RA184" s="18"/>
      <c r="RB184" s="18"/>
      <c r="RC184" s="18"/>
      <c r="RD184" s="18"/>
      <c r="RE184" s="18"/>
      <c r="RF184" s="18"/>
      <c r="RG184" s="18"/>
      <c r="RH184" s="18"/>
      <c r="RI184" s="18"/>
      <c r="RJ184" s="18"/>
      <c r="RK184" s="18"/>
      <c r="RL184" s="18"/>
      <c r="RM184" s="18"/>
      <c r="RN184" s="18"/>
      <c r="RO184" s="18"/>
      <c r="RP184" s="18"/>
      <c r="RQ184" s="18"/>
      <c r="RR184" s="18"/>
      <c r="RS184" s="18"/>
      <c r="RT184" s="18"/>
      <c r="RU184" s="18"/>
      <c r="RV184" s="18"/>
      <c r="RW184" s="18"/>
      <c r="RX184" s="18"/>
      <c r="RY184" s="18"/>
      <c r="RZ184" s="18"/>
      <c r="SA184" s="18"/>
      <c r="SB184" s="18"/>
      <c r="SC184" s="18"/>
      <c r="SD184" s="18"/>
      <c r="SE184" s="18"/>
      <c r="SF184" s="18"/>
      <c r="SG184" s="18"/>
      <c r="SH184" s="18"/>
      <c r="SI184" s="18"/>
      <c r="SJ184" s="18"/>
      <c r="SK184" s="18"/>
      <c r="SL184" s="18"/>
      <c r="SM184" s="18"/>
      <c r="SN184" s="18"/>
      <c r="SO184" s="18"/>
      <c r="SP184" s="18"/>
      <c r="SQ184" s="18"/>
      <c r="SR184" s="18"/>
      <c r="SS184" s="18"/>
      <c r="ST184" s="18"/>
      <c r="SU184" s="18"/>
      <c r="SV184" s="18"/>
      <c r="SW184" s="18"/>
      <c r="SX184" s="18"/>
      <c r="SY184" s="18"/>
      <c r="SZ184" s="18"/>
      <c r="TA184" s="18"/>
      <c r="TB184" s="18"/>
      <c r="TC184" s="18"/>
      <c r="TD184" s="18"/>
      <c r="TE184" s="18"/>
      <c r="TF184" s="18"/>
      <c r="TG184" s="18"/>
      <c r="TH184" s="18"/>
      <c r="TI184" s="18"/>
      <c r="TJ184" s="18"/>
      <c r="TK184" s="18"/>
      <c r="TL184" s="18"/>
      <c r="TM184" s="18"/>
      <c r="TN184" s="18"/>
      <c r="TO184" s="18"/>
      <c r="TP184" s="18"/>
      <c r="TQ184" s="18"/>
      <c r="TR184" s="18"/>
      <c r="TS184" s="18"/>
      <c r="TT184" s="18"/>
      <c r="TU184" s="18"/>
      <c r="TV184" s="18"/>
      <c r="TW184" s="18"/>
      <c r="TX184" s="18"/>
      <c r="TY184" s="18"/>
      <c r="TZ184" s="18"/>
      <c r="UA184" s="18"/>
      <c r="UB184" s="18"/>
      <c r="UC184" s="18"/>
      <c r="UD184" s="18"/>
      <c r="UE184" s="18"/>
      <c r="UF184" s="18"/>
      <c r="UG184" s="18"/>
      <c r="UH184" s="18"/>
      <c r="UI184" s="18"/>
      <c r="UJ184" s="18"/>
      <c r="UK184" s="18"/>
      <c r="UL184" s="18"/>
      <c r="UM184" s="18"/>
      <c r="UN184" s="18"/>
      <c r="UO184" s="18"/>
      <c r="UP184" s="18"/>
      <c r="UQ184" s="18"/>
      <c r="UR184" s="18"/>
      <c r="US184" s="18"/>
      <c r="UT184" s="18"/>
      <c r="UU184" s="18"/>
      <c r="UV184" s="18"/>
      <c r="UW184" s="18"/>
      <c r="UX184" s="18"/>
      <c r="UY184" s="18"/>
      <c r="UZ184" s="18"/>
      <c r="VA184" s="18"/>
      <c r="VB184" s="18"/>
      <c r="VC184" s="18"/>
      <c r="VD184" s="18"/>
      <c r="VE184" s="18"/>
      <c r="VF184" s="18"/>
      <c r="VG184" s="18"/>
      <c r="VH184" s="18"/>
      <c r="VI184" s="18"/>
      <c r="VJ184" s="18"/>
      <c r="VK184" s="18"/>
      <c r="VL184" s="18"/>
      <c r="VM184" s="18"/>
      <c r="VN184" s="18"/>
      <c r="VO184" s="18"/>
      <c r="VP184" s="18"/>
      <c r="VQ184" s="18"/>
      <c r="VR184" s="18"/>
      <c r="VS184" s="18"/>
      <c r="VT184" s="18"/>
      <c r="VU184" s="18"/>
      <c r="VV184" s="18"/>
      <c r="VW184" s="18"/>
      <c r="VX184" s="18"/>
      <c r="VY184" s="18"/>
      <c r="VZ184" s="18"/>
      <c r="WA184" s="18"/>
      <c r="WB184" s="18"/>
      <c r="WC184" s="18"/>
      <c r="WD184" s="18"/>
      <c r="WE184" s="18"/>
      <c r="WF184" s="18"/>
      <c r="WG184" s="18"/>
      <c r="WH184" s="18"/>
      <c r="WI184" s="18"/>
      <c r="WJ184" s="18"/>
      <c r="WK184" s="18"/>
      <c r="WL184" s="18"/>
      <c r="WM184" s="18"/>
      <c r="WN184" s="18"/>
      <c r="WO184" s="18"/>
      <c r="WP184" s="18"/>
      <c r="WQ184" s="18"/>
      <c r="WR184" s="18"/>
      <c r="WS184" s="18"/>
      <c r="WT184" s="18"/>
      <c r="WU184" s="18"/>
      <c r="WV184" s="18"/>
      <c r="WW184" s="18"/>
      <c r="WX184" s="18"/>
      <c r="WY184" s="18"/>
      <c r="WZ184" s="18"/>
      <c r="XA184" s="18"/>
      <c r="XB184" s="18"/>
      <c r="XC184" s="18"/>
      <c r="XD184" s="18"/>
      <c r="XE184" s="18"/>
      <c r="XF184" s="18"/>
      <c r="XG184" s="18"/>
      <c r="XH184" s="18"/>
      <c r="XI184" s="18"/>
      <c r="XJ184" s="18"/>
      <c r="XK184" s="18"/>
      <c r="XL184" s="18"/>
      <c r="XM184" s="18"/>
      <c r="XN184" s="18"/>
      <c r="XO184" s="18"/>
      <c r="XP184" s="18"/>
      <c r="XQ184" s="18"/>
      <c r="XR184" s="18"/>
      <c r="XS184" s="18"/>
      <c r="XT184" s="18"/>
      <c r="XU184" s="18"/>
      <c r="XV184" s="18"/>
      <c r="XW184" s="18"/>
      <c r="XX184" s="18"/>
      <c r="XY184" s="18"/>
      <c r="XZ184" s="18"/>
      <c r="YA184" s="18"/>
      <c r="YB184" s="18"/>
      <c r="YC184" s="18"/>
      <c r="YD184" s="18"/>
      <c r="YE184" s="18"/>
      <c r="YF184" s="18"/>
      <c r="YG184" s="18"/>
      <c r="YH184" s="18"/>
      <c r="YI184" s="18"/>
      <c r="YJ184" s="18"/>
      <c r="YK184" s="18"/>
      <c r="YL184" s="18"/>
      <c r="YM184" s="18"/>
      <c r="YN184" s="18"/>
      <c r="YO184" s="18"/>
      <c r="YP184" s="18"/>
      <c r="YQ184" s="18"/>
      <c r="YR184" s="18"/>
      <c r="YS184" s="18"/>
      <c r="YT184" s="18"/>
      <c r="YU184" s="18"/>
      <c r="YV184" s="18"/>
      <c r="YW184" s="18"/>
      <c r="YX184" s="18"/>
      <c r="YY184" s="18"/>
      <c r="YZ184" s="18"/>
      <c r="ZA184" s="18"/>
      <c r="ZB184" s="18"/>
      <c r="ZC184" s="18"/>
      <c r="ZD184" s="18"/>
      <c r="ZE184" s="18"/>
      <c r="ZF184" s="18"/>
      <c r="ZG184" s="18"/>
      <c r="ZH184" s="18"/>
      <c r="ZI184" s="18"/>
      <c r="ZJ184" s="18"/>
      <c r="ZK184" s="18"/>
      <c r="ZL184" s="18"/>
      <c r="ZM184" s="18"/>
      <c r="ZN184" s="18"/>
      <c r="ZO184" s="18"/>
      <c r="ZP184" s="18"/>
      <c r="ZQ184" s="18"/>
      <c r="ZR184" s="18"/>
      <c r="ZS184" s="18"/>
      <c r="ZT184" s="18"/>
      <c r="ZU184" s="18"/>
      <c r="ZV184" s="18"/>
      <c r="ZW184" s="18"/>
      <c r="ZX184" s="18"/>
      <c r="ZY184" s="18"/>
      <c r="ZZ184" s="18"/>
      <c r="AAA184" s="18"/>
      <c r="AAB184" s="18"/>
      <c r="AAC184" s="18"/>
      <c r="AAD184" s="18"/>
      <c r="AAE184" s="18"/>
      <c r="AAF184" s="18"/>
      <c r="AAG184" s="18"/>
      <c r="AAH184" s="18"/>
      <c r="AAI184" s="18"/>
      <c r="AAJ184" s="18"/>
      <c r="AAK184" s="18"/>
      <c r="AAL184" s="18"/>
      <c r="AAM184" s="18"/>
      <c r="AAN184" s="18"/>
      <c r="AAO184" s="18"/>
      <c r="AAP184" s="18"/>
      <c r="AAQ184" s="18"/>
      <c r="AAR184" s="18"/>
      <c r="AAS184" s="18"/>
      <c r="AAT184" s="18"/>
      <c r="AAU184" s="18"/>
      <c r="AAV184" s="18"/>
      <c r="AAW184" s="18"/>
      <c r="AAX184" s="18"/>
      <c r="AAY184" s="18"/>
      <c r="AAZ184" s="18"/>
      <c r="ABA184" s="18"/>
      <c r="ABB184" s="18"/>
      <c r="ABC184" s="18"/>
      <c r="ABD184" s="18"/>
      <c r="ABE184" s="18"/>
      <c r="ABF184" s="18"/>
      <c r="ABG184" s="18"/>
      <c r="ABH184" s="18"/>
      <c r="ABI184" s="18"/>
      <c r="ABJ184" s="18"/>
      <c r="ABK184" s="18"/>
      <c r="ABL184" s="18"/>
      <c r="ABM184" s="18"/>
      <c r="ABN184" s="18"/>
      <c r="ABO184" s="18"/>
      <c r="ABP184" s="18"/>
      <c r="ABQ184" s="18"/>
      <c r="ABR184" s="18"/>
      <c r="ABS184" s="18"/>
      <c r="ABT184" s="18"/>
      <c r="ABU184" s="18"/>
      <c r="ABV184" s="18"/>
      <c r="ABW184" s="18"/>
      <c r="ABX184" s="18"/>
      <c r="ABY184" s="18"/>
      <c r="ABZ184" s="18"/>
      <c r="ACA184" s="18"/>
      <c r="ACB184" s="18"/>
      <c r="ACC184" s="18"/>
      <c r="ACD184" s="18"/>
      <c r="ACE184" s="18"/>
      <c r="ACF184" s="18"/>
      <c r="ACG184" s="18"/>
      <c r="ACH184" s="18"/>
      <c r="ACI184" s="18"/>
      <c r="ACJ184" s="18"/>
      <c r="ACK184" s="18"/>
      <c r="ACL184" s="18"/>
      <c r="ACM184" s="18"/>
      <c r="ACN184" s="18"/>
      <c r="ACO184" s="18"/>
      <c r="ACP184" s="18"/>
      <c r="ACQ184" s="18"/>
      <c r="ACR184" s="18"/>
      <c r="ACS184" s="18"/>
      <c r="ACT184" s="18"/>
      <c r="ACU184" s="18"/>
      <c r="ACV184" s="18"/>
      <c r="ACW184" s="18"/>
      <c r="ACX184" s="18"/>
      <c r="ACY184" s="18"/>
      <c r="ACZ184" s="18"/>
      <c r="ADA184" s="18"/>
      <c r="ADB184" s="18"/>
      <c r="ADC184" s="18"/>
      <c r="ADD184" s="18"/>
      <c r="ADE184" s="18"/>
      <c r="ADF184" s="18"/>
      <c r="ADG184" s="18"/>
      <c r="ADH184" s="18"/>
      <c r="ADI184" s="18"/>
      <c r="ADJ184" s="18"/>
      <c r="ADK184" s="18"/>
      <c r="ADL184" s="18"/>
      <c r="ADM184" s="18"/>
      <c r="ADN184" s="18"/>
      <c r="ADO184" s="18"/>
      <c r="ADP184" s="18"/>
      <c r="ADQ184" s="18"/>
      <c r="ADR184" s="18"/>
      <c r="ADS184" s="18"/>
      <c r="ADT184" s="18"/>
      <c r="ADU184" s="18"/>
      <c r="ADV184" s="18"/>
      <c r="ADW184" s="18"/>
      <c r="ADX184" s="18"/>
      <c r="ADY184" s="18"/>
      <c r="ADZ184" s="18"/>
      <c r="AEA184" s="18"/>
      <c r="AEB184" s="18"/>
      <c r="AEC184" s="18"/>
      <c r="AED184" s="18"/>
      <c r="AEE184" s="18"/>
      <c r="AEF184" s="18"/>
      <c r="AEG184" s="18"/>
      <c r="AEH184" s="18"/>
      <c r="AEI184" s="18"/>
      <c r="AEJ184" s="18"/>
      <c r="AEK184" s="18"/>
      <c r="AEL184" s="18"/>
      <c r="AEM184" s="18"/>
      <c r="AEN184" s="18"/>
      <c r="AEO184" s="18"/>
      <c r="AEP184" s="18"/>
      <c r="AEQ184" s="18"/>
      <c r="AER184" s="18"/>
      <c r="AES184" s="18"/>
      <c r="AET184" s="18"/>
      <c r="AEU184" s="18"/>
      <c r="AEV184" s="18"/>
      <c r="AEW184" s="18"/>
      <c r="AEX184" s="18"/>
      <c r="AEY184" s="18"/>
      <c r="AEZ184" s="18"/>
      <c r="AFA184" s="18"/>
      <c r="AFB184" s="18"/>
      <c r="AFC184" s="18"/>
      <c r="AFD184" s="18"/>
      <c r="AFE184" s="18"/>
      <c r="AFF184" s="18"/>
      <c r="AFG184" s="18"/>
      <c r="AFH184" s="18"/>
      <c r="AFI184" s="18"/>
      <c r="AFJ184" s="18"/>
      <c r="AFK184" s="18"/>
      <c r="AFL184" s="18"/>
      <c r="AFM184" s="18"/>
      <c r="AFN184" s="18"/>
      <c r="AFO184" s="18"/>
      <c r="AFP184" s="18"/>
      <c r="AFQ184" s="18"/>
      <c r="AFR184" s="18"/>
      <c r="AFS184" s="18"/>
      <c r="AFT184" s="18"/>
      <c r="AFU184" s="18"/>
      <c r="AFV184" s="18"/>
      <c r="AFW184" s="18"/>
      <c r="AFX184" s="18"/>
      <c r="AFY184" s="18"/>
      <c r="AFZ184" s="18"/>
      <c r="AGA184" s="18"/>
      <c r="AGB184" s="18"/>
      <c r="AGC184" s="18"/>
      <c r="AGD184" s="18"/>
      <c r="AGE184" s="18"/>
      <c r="AGF184" s="18"/>
      <c r="AGG184" s="18"/>
      <c r="AGH184" s="18"/>
      <c r="AGI184" s="18"/>
      <c r="AGJ184" s="18"/>
      <c r="AGK184" s="18"/>
      <c r="AGL184" s="18"/>
      <c r="AGM184" s="18"/>
      <c r="AGN184" s="18"/>
      <c r="AGO184" s="18"/>
      <c r="AGP184" s="18"/>
      <c r="AGQ184" s="18"/>
      <c r="AGR184" s="18"/>
      <c r="AGS184" s="18"/>
      <c r="AGT184" s="18"/>
      <c r="AGU184" s="18"/>
      <c r="AGV184" s="18"/>
      <c r="AGW184" s="18"/>
      <c r="AGX184" s="18"/>
      <c r="AGY184" s="18"/>
      <c r="AGZ184" s="18"/>
      <c r="AHA184" s="18"/>
      <c r="AHB184" s="18"/>
      <c r="AHC184" s="18"/>
      <c r="AHD184" s="18"/>
      <c r="AHE184" s="18"/>
      <c r="AHF184" s="18"/>
      <c r="AHG184" s="18"/>
      <c r="AHH184" s="18"/>
      <c r="AHI184" s="18"/>
      <c r="AHJ184" s="18"/>
      <c r="AHK184" s="18"/>
      <c r="AHL184" s="18"/>
      <c r="AHM184" s="18"/>
      <c r="AHN184" s="18"/>
      <c r="AHO184" s="18"/>
      <c r="AHP184" s="18"/>
      <c r="AHQ184" s="18"/>
      <c r="AHR184" s="18"/>
      <c r="AHS184" s="18"/>
      <c r="AHT184" s="18"/>
      <c r="AHU184" s="18"/>
      <c r="AHV184" s="18"/>
      <c r="AHW184" s="18"/>
      <c r="AHX184" s="18"/>
      <c r="AHY184" s="18"/>
      <c r="AHZ184" s="18"/>
      <c r="AIA184" s="18"/>
      <c r="AIB184" s="18"/>
      <c r="AIC184" s="18"/>
      <c r="AID184" s="18"/>
      <c r="AIE184" s="18"/>
      <c r="AIF184" s="18"/>
      <c r="AIG184" s="18"/>
      <c r="AIH184" s="18"/>
      <c r="AII184" s="18"/>
      <c r="AIJ184" s="18"/>
      <c r="AIK184" s="18"/>
      <c r="AIL184" s="18"/>
      <c r="AIM184" s="18"/>
      <c r="AIN184" s="18"/>
      <c r="AIO184" s="18"/>
      <c r="AIP184" s="18"/>
      <c r="AIQ184" s="18"/>
      <c r="AIR184" s="18"/>
      <c r="AIS184" s="18"/>
      <c r="AIT184" s="18"/>
      <c r="AIU184" s="18"/>
      <c r="AIV184" s="18"/>
      <c r="AIW184" s="18"/>
      <c r="AIX184" s="18"/>
      <c r="AIY184" s="18"/>
      <c r="AIZ184" s="18"/>
      <c r="AJA184" s="18"/>
      <c r="AJB184" s="18"/>
      <c r="AJC184" s="18"/>
      <c r="AJD184" s="18"/>
      <c r="AJE184" s="18"/>
      <c r="AJF184" s="18"/>
      <c r="AJG184" s="18"/>
      <c r="AJH184" s="18"/>
      <c r="AJI184" s="18"/>
      <c r="AJJ184" s="18"/>
      <c r="AJK184" s="18"/>
      <c r="AJL184" s="18"/>
      <c r="AJM184" s="18"/>
      <c r="AJN184" s="18"/>
      <c r="AJO184" s="18"/>
      <c r="AJP184" s="18"/>
      <c r="AJQ184" s="18"/>
      <c r="AJR184" s="18"/>
      <c r="AJS184" s="18"/>
      <c r="AJT184" s="18"/>
      <c r="AJU184" s="18"/>
      <c r="AJV184" s="18"/>
      <c r="AJW184" s="18"/>
      <c r="AJX184" s="18"/>
      <c r="AJY184" s="18"/>
      <c r="AJZ184" s="18"/>
      <c r="AKA184" s="18"/>
      <c r="AKB184" s="18"/>
      <c r="AKC184" s="18"/>
      <c r="AKD184" s="18"/>
      <c r="AKE184" s="18"/>
      <c r="AKF184" s="18"/>
      <c r="AKG184" s="18"/>
      <c r="AKH184" s="18"/>
      <c r="AKI184" s="18"/>
      <c r="AKJ184" s="18"/>
      <c r="AKK184" s="18"/>
      <c r="AKL184" s="18"/>
      <c r="AKM184" s="18"/>
      <c r="AKN184" s="18"/>
      <c r="AKO184" s="18"/>
      <c r="AKP184" s="18"/>
      <c r="AKQ184" s="18"/>
      <c r="AKR184" s="18"/>
      <c r="AKS184" s="18"/>
      <c r="AKT184" s="18"/>
      <c r="AKU184" s="18"/>
      <c r="AKV184" s="18"/>
      <c r="AKW184" s="18"/>
      <c r="AKX184" s="18"/>
      <c r="AKY184" s="18"/>
      <c r="AKZ184" s="18"/>
      <c r="ALA184" s="18"/>
      <c r="ALB184" s="18"/>
      <c r="ALC184" s="18"/>
      <c r="ALD184" s="18"/>
      <c r="ALE184" s="18"/>
      <c r="ALF184" s="18"/>
      <c r="ALG184" s="18"/>
      <c r="ALH184" s="18"/>
      <c r="ALI184" s="18"/>
      <c r="ALJ184" s="18"/>
      <c r="ALK184" s="18"/>
      <c r="ALL184" s="18"/>
      <c r="ALM184" s="18"/>
      <c r="ALN184" s="18"/>
      <c r="ALO184" s="18"/>
      <c r="ALP184" s="18"/>
      <c r="ALQ184" s="18"/>
      <c r="ALR184" s="18"/>
      <c r="ALS184" s="18"/>
      <c r="ALT184" s="18"/>
      <c r="ALU184" s="18"/>
      <c r="ALV184" s="18"/>
      <c r="ALW184" s="18"/>
      <c r="ALX184" s="18"/>
      <c r="ALY184" s="18"/>
      <c r="ALZ184" s="18"/>
      <c r="AMA184" s="18"/>
      <c r="AMB184" s="18"/>
      <c r="AMC184" s="18"/>
      <c r="AMD184" s="18"/>
      <c r="AME184" s="18"/>
      <c r="AMF184" s="18"/>
      <c r="AMG184" s="18"/>
      <c r="AMH184" s="18"/>
      <c r="AMI184" s="18"/>
      <c r="AMJ184" s="18"/>
      <c r="AMK184" s="18"/>
      <c r="AML184" s="18"/>
      <c r="AMM184" s="18"/>
      <c r="AMN184" s="18"/>
      <c r="AMO184" s="18"/>
      <c r="AMP184" s="18"/>
      <c r="AMQ184" s="18"/>
      <c r="AMR184" s="18"/>
      <c r="AMS184" s="18"/>
      <c r="AMT184" s="18"/>
      <c r="AMU184" s="18"/>
      <c r="AMV184" s="18"/>
      <c r="AMW184" s="18"/>
      <c r="AMX184" s="18"/>
      <c r="AMY184" s="18"/>
      <c r="AMZ184" s="18"/>
      <c r="ANA184" s="18"/>
      <c r="ANB184" s="18"/>
      <c r="ANC184" s="18"/>
      <c r="AND184" s="18"/>
      <c r="ANE184" s="18"/>
      <c r="ANF184" s="18"/>
      <c r="ANG184" s="18"/>
      <c r="ANH184" s="18"/>
      <c r="ANI184" s="18"/>
      <c r="ANJ184" s="18"/>
      <c r="ANK184" s="18"/>
      <c r="ANL184" s="18"/>
      <c r="ANM184" s="18"/>
      <c r="ANN184" s="18"/>
      <c r="ANO184" s="18"/>
      <c r="ANP184" s="18"/>
      <c r="ANQ184" s="18"/>
      <c r="ANR184" s="18"/>
      <c r="ANS184" s="18"/>
      <c r="ANT184" s="18"/>
      <c r="ANU184" s="18"/>
      <c r="ANV184" s="18"/>
      <c r="ANW184" s="18"/>
      <c r="ANX184" s="18"/>
      <c r="ANY184" s="18"/>
      <c r="ANZ184" s="18"/>
      <c r="AOA184" s="18"/>
      <c r="AOB184" s="18"/>
      <c r="AOC184" s="18"/>
      <c r="AOD184" s="18"/>
      <c r="AOE184" s="18"/>
      <c r="AOF184" s="18"/>
      <c r="AOG184" s="18"/>
      <c r="AOH184" s="18"/>
      <c r="AOI184" s="18"/>
      <c r="AOJ184" s="18"/>
      <c r="AOK184" s="18"/>
      <c r="AOL184" s="18"/>
      <c r="AOM184" s="18"/>
      <c r="AON184" s="18"/>
      <c r="AOO184" s="18"/>
      <c r="AOP184" s="18"/>
      <c r="AOQ184" s="18"/>
      <c r="AOR184" s="18"/>
      <c r="AOS184" s="18"/>
      <c r="AOT184" s="18"/>
      <c r="AOU184" s="18"/>
      <c r="AOV184" s="18"/>
      <c r="AOW184" s="18"/>
      <c r="AOX184" s="18"/>
      <c r="AOY184" s="18"/>
      <c r="AOZ184" s="18"/>
      <c r="APA184" s="18"/>
      <c r="APB184" s="18"/>
      <c r="APC184" s="18"/>
      <c r="APD184" s="18"/>
      <c r="APE184" s="18"/>
      <c r="APF184" s="18"/>
      <c r="APG184" s="18"/>
      <c r="APH184" s="18"/>
      <c r="API184" s="18"/>
      <c r="APJ184" s="18"/>
      <c r="APK184" s="18"/>
      <c r="APL184" s="18"/>
      <c r="APM184" s="18"/>
      <c r="APN184" s="18"/>
      <c r="APO184" s="18"/>
      <c r="APP184" s="18"/>
      <c r="APQ184" s="18"/>
      <c r="APR184" s="18"/>
      <c r="APS184" s="18"/>
      <c r="APT184" s="18"/>
      <c r="APU184" s="18"/>
      <c r="APV184" s="18"/>
      <c r="APW184" s="18"/>
      <c r="APX184" s="18"/>
      <c r="APY184" s="18"/>
      <c r="APZ184" s="18"/>
      <c r="AQA184" s="18"/>
      <c r="AQB184" s="18"/>
      <c r="AQC184" s="18"/>
      <c r="AQD184" s="18"/>
      <c r="AQE184" s="18"/>
      <c r="AQF184" s="18"/>
      <c r="AQG184" s="18"/>
      <c r="AQH184" s="18"/>
      <c r="AQI184" s="18"/>
      <c r="AQJ184" s="18"/>
      <c r="AQK184" s="18"/>
      <c r="AQL184" s="18"/>
      <c r="AQM184" s="18"/>
      <c r="AQN184" s="18"/>
      <c r="AQO184" s="18"/>
      <c r="AQP184" s="18"/>
      <c r="AQQ184" s="18"/>
      <c r="AQR184" s="18"/>
      <c r="AQS184" s="18"/>
      <c r="AQT184" s="18"/>
      <c r="AQU184" s="18"/>
      <c r="AQV184" s="18"/>
      <c r="AQW184" s="18"/>
      <c r="AQX184" s="18"/>
      <c r="AQY184" s="18"/>
      <c r="AQZ184" s="18"/>
      <c r="ARA184" s="18"/>
      <c r="ARB184" s="18"/>
      <c r="ARC184" s="18"/>
      <c r="ARD184" s="18"/>
      <c r="ARE184" s="18"/>
      <c r="ARF184" s="18"/>
      <c r="ARG184" s="18"/>
      <c r="ARH184" s="18"/>
      <c r="ARI184" s="18"/>
      <c r="ARJ184" s="18"/>
      <c r="ARK184" s="18"/>
      <c r="ARL184" s="18"/>
      <c r="ARM184" s="18"/>
      <c r="ARN184" s="18"/>
      <c r="ARO184" s="18"/>
      <c r="ARP184" s="18"/>
      <c r="ARQ184" s="18"/>
      <c r="ARR184" s="18"/>
      <c r="ARS184" s="18"/>
      <c r="ART184" s="18"/>
      <c r="ARU184" s="18"/>
      <c r="ARV184" s="18"/>
      <c r="ARW184" s="18"/>
      <c r="ARX184" s="18"/>
      <c r="ARY184" s="18"/>
      <c r="ARZ184" s="18"/>
      <c r="ASA184" s="18"/>
      <c r="ASB184" s="18"/>
      <c r="ASC184" s="18"/>
      <c r="ASD184" s="18"/>
      <c r="ASE184" s="18"/>
      <c r="ASF184" s="18"/>
      <c r="ASG184" s="18"/>
      <c r="ASH184" s="18"/>
      <c r="ASI184" s="18"/>
      <c r="ASJ184" s="18"/>
      <c r="ASK184" s="18"/>
      <c r="ASL184" s="18"/>
      <c r="ASM184" s="18"/>
      <c r="ASN184" s="18"/>
      <c r="ASO184" s="18"/>
      <c r="ASP184" s="18"/>
      <c r="ASQ184" s="18"/>
      <c r="ASR184" s="18"/>
      <c r="ASS184" s="18"/>
      <c r="AST184" s="18"/>
      <c r="ASU184" s="18"/>
      <c r="ASV184" s="18"/>
      <c r="ASW184" s="18"/>
      <c r="ASX184" s="18"/>
      <c r="ASY184" s="18"/>
      <c r="ASZ184" s="18"/>
      <c r="ATA184" s="18"/>
      <c r="ATB184" s="18"/>
      <c r="ATC184" s="18"/>
      <c r="ATD184" s="18"/>
      <c r="ATE184" s="18"/>
      <c r="ATF184" s="18"/>
      <c r="ATG184" s="18"/>
      <c r="ATH184" s="18"/>
      <c r="ATI184" s="18"/>
      <c r="ATJ184" s="18"/>
      <c r="ATK184" s="18"/>
      <c r="ATL184" s="18"/>
      <c r="ATM184" s="18"/>
      <c r="ATN184" s="18"/>
      <c r="ATO184" s="18"/>
      <c r="ATP184" s="18"/>
      <c r="ATQ184" s="18"/>
      <c r="ATR184" s="18"/>
      <c r="ATS184" s="18"/>
      <c r="ATT184" s="18"/>
      <c r="ATU184" s="18"/>
      <c r="ATV184" s="18"/>
      <c r="ATW184" s="18"/>
      <c r="ATX184" s="18"/>
      <c r="ATY184" s="18"/>
      <c r="ATZ184" s="18"/>
      <c r="AUA184" s="18"/>
      <c r="AUB184" s="18"/>
      <c r="AUC184" s="18"/>
      <c r="AUD184" s="18"/>
      <c r="AUE184" s="18"/>
      <c r="AUF184" s="18"/>
      <c r="AUG184" s="18"/>
      <c r="AUH184" s="18"/>
      <c r="AUI184" s="18"/>
      <c r="AUJ184" s="18"/>
      <c r="AUK184" s="18"/>
      <c r="AUL184" s="18"/>
      <c r="AUM184" s="18"/>
      <c r="AUN184" s="18"/>
      <c r="AUO184" s="18"/>
      <c r="AUP184" s="18"/>
      <c r="AUQ184" s="18"/>
      <c r="AUR184" s="18"/>
      <c r="AUS184" s="18"/>
      <c r="AUT184" s="18"/>
      <c r="AUU184" s="18"/>
      <c r="AUV184" s="18"/>
      <c r="AUW184" s="18"/>
      <c r="AUX184" s="18"/>
      <c r="AUY184" s="18"/>
      <c r="AUZ184" s="18"/>
      <c r="AVA184" s="18"/>
      <c r="AVB184" s="18"/>
      <c r="AVC184" s="18"/>
      <c r="AVD184" s="18"/>
      <c r="AVE184" s="18"/>
      <c r="AVF184" s="18"/>
      <c r="AVG184" s="18"/>
      <c r="AVH184" s="18"/>
      <c r="AVI184" s="18"/>
      <c r="AVJ184" s="18"/>
      <c r="AVK184" s="18"/>
      <c r="AVL184" s="18"/>
      <c r="AVM184" s="18"/>
      <c r="AVN184" s="18"/>
      <c r="AVO184" s="18"/>
      <c r="AVP184" s="18"/>
      <c r="AVQ184" s="18"/>
      <c r="AVR184" s="18"/>
      <c r="AVS184" s="18"/>
      <c r="AVT184" s="18"/>
      <c r="AVU184" s="18"/>
      <c r="AVV184" s="18"/>
      <c r="AVW184" s="18"/>
      <c r="AVX184" s="18"/>
      <c r="AVY184" s="18"/>
      <c r="AVZ184" s="18"/>
      <c r="AWA184" s="18"/>
      <c r="AWB184" s="18"/>
      <c r="AWC184" s="18"/>
      <c r="AWD184" s="18"/>
      <c r="AWE184" s="18"/>
      <c r="AWF184" s="18"/>
      <c r="AWG184" s="18"/>
      <c r="AWH184" s="18"/>
      <c r="AWI184" s="18"/>
      <c r="AWJ184" s="18"/>
      <c r="AWK184" s="18"/>
      <c r="AWL184" s="18"/>
      <c r="AWM184" s="18"/>
      <c r="AWN184" s="18"/>
      <c r="AWO184" s="18"/>
      <c r="AWP184" s="18"/>
      <c r="AWQ184" s="18"/>
      <c r="AWR184" s="18"/>
      <c r="AWS184" s="18"/>
      <c r="AWT184" s="18"/>
      <c r="AWU184" s="18"/>
      <c r="AWV184" s="18"/>
      <c r="AWW184" s="18"/>
      <c r="AWX184" s="18"/>
      <c r="AWY184" s="18"/>
      <c r="AWZ184" s="18"/>
      <c r="AXA184" s="18"/>
      <c r="AXB184" s="18"/>
      <c r="AXC184" s="18"/>
      <c r="AXD184" s="18"/>
      <c r="AXE184" s="18"/>
      <c r="AXF184" s="18"/>
      <c r="AXG184" s="18"/>
      <c r="AXH184" s="18"/>
      <c r="AXI184" s="18"/>
      <c r="AXJ184" s="18"/>
      <c r="AXK184" s="18"/>
      <c r="AXL184" s="18"/>
      <c r="AXM184" s="18"/>
      <c r="AXN184" s="18"/>
      <c r="AXO184" s="18"/>
      <c r="AXP184" s="18"/>
      <c r="AXQ184" s="18"/>
      <c r="AXR184" s="18"/>
      <c r="AXS184" s="18"/>
      <c r="AXT184" s="18"/>
      <c r="AXU184" s="18"/>
      <c r="AXV184" s="18"/>
      <c r="AXW184" s="18"/>
      <c r="AXX184" s="18"/>
      <c r="AXY184" s="18"/>
      <c r="AXZ184" s="18"/>
      <c r="AYA184" s="18"/>
      <c r="AYB184" s="18"/>
      <c r="AYC184" s="18"/>
      <c r="AYD184" s="18"/>
      <c r="AYE184" s="18"/>
      <c r="AYF184" s="18"/>
      <c r="AYG184" s="18"/>
      <c r="AYH184" s="18"/>
      <c r="AYI184" s="18"/>
      <c r="AYJ184" s="18"/>
      <c r="AYK184" s="18"/>
      <c r="AYL184" s="18"/>
      <c r="AYM184" s="18"/>
      <c r="AYN184" s="18"/>
      <c r="AYO184" s="18"/>
      <c r="AYP184" s="18"/>
      <c r="AYQ184" s="18"/>
      <c r="AYR184" s="18"/>
      <c r="AYS184" s="18"/>
      <c r="AYT184" s="18"/>
      <c r="AYU184" s="18"/>
      <c r="AYV184" s="18"/>
      <c r="AYW184" s="18"/>
      <c r="AYX184" s="18"/>
      <c r="AYY184" s="18"/>
      <c r="AYZ184" s="18"/>
      <c r="AZA184" s="18"/>
      <c r="AZB184" s="18"/>
      <c r="AZC184" s="18"/>
      <c r="AZD184" s="18"/>
      <c r="AZE184" s="18"/>
      <c r="AZF184" s="18"/>
      <c r="AZG184" s="18"/>
      <c r="AZH184" s="18"/>
      <c r="AZI184" s="18"/>
      <c r="AZJ184" s="18"/>
      <c r="AZK184" s="18"/>
      <c r="AZL184" s="18"/>
      <c r="AZM184" s="18"/>
      <c r="AZN184" s="18"/>
      <c r="AZO184" s="18"/>
      <c r="AZP184" s="18"/>
      <c r="AZQ184" s="18"/>
      <c r="AZR184" s="18"/>
      <c r="AZS184" s="18"/>
      <c r="AZT184" s="18"/>
      <c r="AZU184" s="18"/>
      <c r="AZV184" s="18"/>
      <c r="AZW184" s="18"/>
      <c r="AZX184" s="18"/>
      <c r="AZY184" s="18"/>
      <c r="AZZ184" s="18"/>
      <c r="BAA184" s="18"/>
      <c r="BAB184" s="18"/>
      <c r="BAC184" s="18"/>
      <c r="BAD184" s="18"/>
      <c r="BAE184" s="18"/>
      <c r="BAF184" s="18"/>
      <c r="BAG184" s="18"/>
      <c r="BAH184" s="18"/>
      <c r="BAI184" s="18"/>
      <c r="BAJ184" s="18"/>
      <c r="BAK184" s="18"/>
      <c r="BAL184" s="18"/>
      <c r="BAM184" s="18"/>
      <c r="BAN184" s="18"/>
      <c r="BAO184" s="18"/>
      <c r="BAP184" s="18"/>
      <c r="BAQ184" s="18"/>
      <c r="BAR184" s="18"/>
      <c r="BAS184" s="18"/>
      <c r="BAT184" s="18"/>
      <c r="BAU184" s="18"/>
      <c r="BAV184" s="18"/>
      <c r="BAW184" s="18"/>
      <c r="BAX184" s="18"/>
      <c r="BAY184" s="18"/>
      <c r="BAZ184" s="18"/>
      <c r="BBA184" s="18"/>
      <c r="BBB184" s="18"/>
      <c r="BBC184" s="18"/>
      <c r="BBD184" s="18"/>
      <c r="BBE184" s="18"/>
      <c r="BBF184" s="18"/>
      <c r="BBG184" s="18"/>
      <c r="BBH184" s="18"/>
      <c r="BBI184" s="18"/>
      <c r="BBJ184" s="18"/>
      <c r="BBK184" s="18"/>
      <c r="BBL184" s="18"/>
      <c r="BBM184" s="18"/>
      <c r="BBN184" s="18"/>
      <c r="BBO184" s="18"/>
      <c r="BBP184" s="18"/>
      <c r="BBQ184" s="18"/>
      <c r="BBR184" s="18"/>
      <c r="BBS184" s="18"/>
      <c r="BBT184" s="18"/>
      <c r="BBU184" s="18"/>
      <c r="BBV184" s="18"/>
      <c r="BBW184" s="18"/>
      <c r="BBX184" s="18"/>
      <c r="BBY184" s="18"/>
      <c r="BBZ184" s="18"/>
      <c r="BCA184" s="18"/>
      <c r="BCB184" s="18"/>
      <c r="BCC184" s="18"/>
      <c r="BCD184" s="18"/>
      <c r="BCE184" s="18"/>
      <c r="BCF184" s="18"/>
      <c r="BCG184" s="18"/>
      <c r="BCH184" s="18"/>
      <c r="BCI184" s="18"/>
      <c r="BCJ184" s="18"/>
      <c r="BCK184" s="18"/>
      <c r="BCL184" s="18"/>
      <c r="BCM184" s="18"/>
      <c r="BCN184" s="18"/>
      <c r="BCO184" s="18"/>
      <c r="BCP184" s="18"/>
      <c r="BCQ184" s="18"/>
      <c r="BCR184" s="18"/>
      <c r="BCS184" s="18"/>
      <c r="BCT184" s="18"/>
      <c r="BCU184" s="18"/>
      <c r="BCV184" s="18"/>
      <c r="BCW184" s="18"/>
      <c r="BCX184" s="18"/>
      <c r="BCY184" s="18"/>
      <c r="BCZ184" s="18"/>
      <c r="BDA184" s="18"/>
      <c r="BDB184" s="18"/>
      <c r="BDC184" s="18"/>
      <c r="BDD184" s="18"/>
      <c r="BDE184" s="18"/>
      <c r="BDF184" s="18"/>
      <c r="BDG184" s="18"/>
      <c r="BDH184" s="18"/>
      <c r="BDI184" s="18"/>
      <c r="BDJ184" s="18"/>
      <c r="BDK184" s="18"/>
      <c r="BDL184" s="18"/>
      <c r="BDM184" s="18"/>
      <c r="BDN184" s="18"/>
      <c r="BDO184" s="18"/>
      <c r="BDP184" s="18"/>
      <c r="BDQ184" s="18"/>
      <c r="BDR184" s="18"/>
      <c r="BDS184" s="18"/>
      <c r="BDT184" s="18"/>
      <c r="BDU184" s="18"/>
      <c r="BDV184" s="18"/>
      <c r="BDW184" s="18"/>
      <c r="BDX184" s="18"/>
      <c r="BDY184" s="18"/>
      <c r="BDZ184" s="18"/>
      <c r="BEA184" s="18"/>
      <c r="BEB184" s="18"/>
      <c r="BEC184" s="18"/>
      <c r="BED184" s="18"/>
      <c r="BEE184" s="18"/>
      <c r="BEF184" s="18"/>
      <c r="BEG184" s="18"/>
      <c r="BEH184" s="18"/>
      <c r="BEI184" s="18"/>
      <c r="BEJ184" s="18"/>
      <c r="BEK184" s="18"/>
      <c r="BEL184" s="18"/>
      <c r="BEM184" s="18"/>
      <c r="BEN184" s="18"/>
      <c r="BEO184" s="18"/>
      <c r="BEP184" s="18"/>
      <c r="BEQ184" s="18"/>
      <c r="BER184" s="18"/>
      <c r="BES184" s="18"/>
      <c r="BET184" s="18"/>
      <c r="BEU184" s="18"/>
      <c r="BEV184" s="18"/>
      <c r="BEW184" s="18"/>
      <c r="BEX184" s="18"/>
      <c r="BEY184" s="18"/>
      <c r="BEZ184" s="18"/>
      <c r="BFA184" s="18"/>
      <c r="BFB184" s="18"/>
      <c r="BFC184" s="18"/>
      <c r="BFD184" s="18"/>
      <c r="BFE184" s="18"/>
      <c r="BFF184" s="18"/>
      <c r="BFG184" s="18"/>
      <c r="BFH184" s="18"/>
      <c r="BFI184" s="18"/>
      <c r="BFJ184" s="18"/>
      <c r="BFK184" s="18"/>
      <c r="BFL184" s="18"/>
      <c r="BFM184" s="18"/>
      <c r="BFN184" s="18"/>
      <c r="BFO184" s="18"/>
      <c r="BFP184" s="18"/>
      <c r="BFQ184" s="18"/>
      <c r="BFR184" s="18"/>
      <c r="BFS184" s="18"/>
      <c r="BFT184" s="18"/>
      <c r="BFU184" s="18"/>
      <c r="BFV184" s="18"/>
      <c r="BFW184" s="18"/>
      <c r="BFX184" s="18"/>
      <c r="BFY184" s="18"/>
      <c r="BFZ184" s="18"/>
      <c r="BGA184" s="18"/>
      <c r="BGB184" s="18"/>
      <c r="BGC184" s="18"/>
      <c r="BGD184" s="18"/>
      <c r="BGE184" s="18"/>
      <c r="BGF184" s="18"/>
      <c r="BGG184" s="18"/>
      <c r="BGH184" s="18"/>
      <c r="BGI184" s="18"/>
      <c r="BGJ184" s="18"/>
      <c r="BGK184" s="18"/>
      <c r="BGL184" s="18"/>
      <c r="BGM184" s="18"/>
      <c r="BGN184" s="18"/>
      <c r="BGO184" s="18"/>
      <c r="BGP184" s="18"/>
      <c r="BGQ184" s="18"/>
      <c r="BGR184" s="18"/>
      <c r="BGS184" s="18"/>
      <c r="BGT184" s="18"/>
      <c r="BGU184" s="18"/>
      <c r="BGV184" s="18"/>
      <c r="BGW184" s="18"/>
      <c r="BGX184" s="18"/>
      <c r="BGY184" s="18"/>
      <c r="BGZ184" s="18"/>
      <c r="BHA184" s="18"/>
      <c r="BHB184" s="18"/>
      <c r="BHC184" s="18"/>
      <c r="BHD184" s="18"/>
      <c r="BHE184" s="18"/>
      <c r="BHF184" s="18"/>
      <c r="BHG184" s="18"/>
      <c r="BHH184" s="18"/>
      <c r="BHI184" s="18"/>
      <c r="BHJ184" s="18"/>
      <c r="BHK184" s="18"/>
      <c r="BHL184" s="18"/>
      <c r="BHM184" s="18"/>
      <c r="BHN184" s="18"/>
      <c r="BHO184" s="18"/>
      <c r="BHP184" s="18"/>
      <c r="BHQ184" s="18"/>
      <c r="BHR184" s="18"/>
      <c r="BHS184" s="18"/>
      <c r="BHT184" s="18"/>
      <c r="BHU184" s="18"/>
      <c r="BHV184" s="18"/>
      <c r="BHW184" s="18"/>
      <c r="BHX184" s="18"/>
      <c r="BHY184" s="18"/>
      <c r="BHZ184" s="18"/>
      <c r="BIA184" s="18"/>
      <c r="BIB184" s="18"/>
      <c r="BIC184" s="18"/>
      <c r="BID184" s="18"/>
      <c r="BIE184" s="18"/>
      <c r="BIF184" s="18"/>
      <c r="BIG184" s="18"/>
      <c r="BIH184" s="18"/>
      <c r="BII184" s="18"/>
      <c r="BIJ184" s="18"/>
      <c r="BIK184" s="18"/>
      <c r="BIL184" s="18"/>
      <c r="BIM184" s="18"/>
      <c r="BIN184" s="18"/>
      <c r="BIO184" s="18"/>
      <c r="BIP184" s="18"/>
      <c r="BIQ184" s="18"/>
      <c r="BIR184" s="18"/>
      <c r="BIS184" s="18"/>
      <c r="BIT184" s="18"/>
      <c r="BIU184" s="18"/>
      <c r="BIV184" s="18"/>
      <c r="BIW184" s="18"/>
      <c r="BIX184" s="18"/>
      <c r="BIY184" s="18"/>
      <c r="BIZ184" s="18"/>
      <c r="BJA184" s="18"/>
      <c r="BJB184" s="18"/>
      <c r="BJC184" s="18"/>
      <c r="BJD184" s="18"/>
      <c r="BJE184" s="18"/>
      <c r="BJF184" s="18"/>
      <c r="BJG184" s="18"/>
      <c r="BJH184" s="18"/>
      <c r="BJI184" s="18"/>
      <c r="BJJ184" s="18"/>
      <c r="BJK184" s="18"/>
      <c r="BJL184" s="18"/>
      <c r="BJM184" s="18"/>
      <c r="BJN184" s="18"/>
      <c r="BJO184" s="18"/>
      <c r="BJP184" s="18"/>
      <c r="BJQ184" s="18"/>
      <c r="BJR184" s="18"/>
      <c r="BJS184" s="18"/>
      <c r="BJT184" s="18"/>
      <c r="BJU184" s="18"/>
      <c r="BJV184" s="18"/>
      <c r="BJW184" s="18"/>
      <c r="BJX184" s="18"/>
      <c r="BJY184" s="18"/>
      <c r="BJZ184" s="18"/>
      <c r="BKA184" s="18"/>
      <c r="BKB184" s="18"/>
      <c r="BKC184" s="18"/>
      <c r="BKD184" s="18"/>
      <c r="BKE184" s="18"/>
      <c r="BKF184" s="18"/>
      <c r="BKG184" s="18"/>
      <c r="BKH184" s="18"/>
      <c r="BKI184" s="18"/>
      <c r="BKJ184" s="18"/>
      <c r="BKK184" s="18"/>
      <c r="BKL184" s="18"/>
      <c r="BKM184" s="18"/>
      <c r="BKN184" s="18"/>
      <c r="BKO184" s="18"/>
      <c r="BKP184" s="18"/>
      <c r="BKQ184" s="18"/>
      <c r="BKR184" s="18"/>
      <c r="BKS184" s="18"/>
      <c r="BKT184" s="18"/>
      <c r="BKU184" s="18"/>
      <c r="BKV184" s="18"/>
      <c r="BKW184" s="18"/>
      <c r="BKX184" s="18"/>
      <c r="BKY184" s="18"/>
      <c r="BKZ184" s="18"/>
      <c r="BLA184" s="18"/>
      <c r="BLB184" s="18"/>
      <c r="BLC184" s="18"/>
      <c r="BLD184" s="18"/>
      <c r="BLE184" s="18"/>
      <c r="BLF184" s="18"/>
      <c r="BLG184" s="18"/>
      <c r="BLH184" s="18"/>
      <c r="BLI184" s="18"/>
      <c r="BLJ184" s="18"/>
      <c r="BLK184" s="18"/>
      <c r="BLL184" s="18"/>
      <c r="BLM184" s="18"/>
      <c r="BLN184" s="18"/>
      <c r="BLO184" s="18"/>
      <c r="BLP184" s="18"/>
      <c r="BLQ184" s="18"/>
      <c r="BLR184" s="18"/>
      <c r="BLS184" s="18"/>
      <c r="BLT184" s="18"/>
      <c r="BLU184" s="18"/>
      <c r="BLV184" s="18"/>
      <c r="BLW184" s="18"/>
      <c r="BLX184" s="18"/>
      <c r="BLY184" s="18"/>
      <c r="BLZ184" s="18"/>
      <c r="BMA184" s="18"/>
      <c r="BMB184" s="18"/>
      <c r="BMC184" s="18"/>
      <c r="BMD184" s="18"/>
      <c r="BME184" s="18"/>
      <c r="BMF184" s="18"/>
      <c r="BMG184" s="18"/>
      <c r="BMH184" s="18"/>
      <c r="BMI184" s="18"/>
      <c r="BMJ184" s="18"/>
      <c r="BMK184" s="18"/>
      <c r="BML184" s="18"/>
      <c r="BMM184" s="18"/>
      <c r="BMN184" s="18"/>
      <c r="BMO184" s="18"/>
      <c r="BMP184" s="18"/>
      <c r="BMQ184" s="18"/>
      <c r="BMR184" s="18"/>
      <c r="BMS184" s="18"/>
      <c r="BMT184" s="18"/>
      <c r="BMU184" s="18"/>
      <c r="BMV184" s="18"/>
      <c r="BMW184" s="18"/>
      <c r="BMX184" s="18"/>
      <c r="BMY184" s="18"/>
      <c r="BMZ184" s="18"/>
      <c r="BNA184" s="18"/>
      <c r="BNB184" s="18"/>
      <c r="BNC184" s="18"/>
      <c r="BND184" s="18"/>
      <c r="BNE184" s="18"/>
      <c r="BNF184" s="18"/>
      <c r="BNG184" s="18"/>
      <c r="BNH184" s="18"/>
      <c r="BNI184" s="18"/>
      <c r="BNJ184" s="18"/>
      <c r="BNK184" s="18"/>
      <c r="BNL184" s="18"/>
      <c r="BNM184" s="18"/>
      <c r="BNN184" s="18"/>
      <c r="BNO184" s="18"/>
      <c r="BNP184" s="18"/>
      <c r="BNQ184" s="18"/>
      <c r="BNR184" s="18"/>
      <c r="BNS184" s="18"/>
      <c r="BNT184" s="18"/>
      <c r="BNU184" s="18"/>
      <c r="BNV184" s="18"/>
      <c r="BNW184" s="18"/>
      <c r="BNX184" s="18"/>
      <c r="BNY184" s="18"/>
      <c r="BNZ184" s="18"/>
      <c r="BOA184" s="18"/>
      <c r="BOB184" s="18"/>
      <c r="BOC184" s="18"/>
      <c r="BOD184" s="18"/>
      <c r="BOE184" s="18"/>
      <c r="BOF184" s="18"/>
      <c r="BOG184" s="18"/>
      <c r="BOH184" s="18"/>
      <c r="BOI184" s="18"/>
      <c r="BOJ184" s="18"/>
      <c r="BOK184" s="18"/>
      <c r="BOL184" s="18"/>
      <c r="BOM184" s="18"/>
      <c r="BON184" s="18"/>
      <c r="BOO184" s="18"/>
      <c r="BOP184" s="18"/>
      <c r="BOQ184" s="18"/>
      <c r="BOR184" s="18"/>
      <c r="BOS184" s="18"/>
      <c r="BOT184" s="18"/>
      <c r="BOU184" s="18"/>
      <c r="BOV184" s="18"/>
      <c r="BOW184" s="18"/>
      <c r="BOX184" s="18"/>
      <c r="BOY184" s="18"/>
      <c r="BOZ184" s="18"/>
      <c r="BPA184" s="18"/>
      <c r="BPB184" s="18"/>
      <c r="BPC184" s="18"/>
      <c r="BPD184" s="18"/>
      <c r="BPE184" s="18"/>
      <c r="BPF184" s="18"/>
      <c r="BPG184" s="18"/>
      <c r="BPH184" s="18"/>
      <c r="BPI184" s="18"/>
      <c r="BPJ184" s="18"/>
      <c r="BPK184" s="18"/>
      <c r="BPL184" s="18"/>
      <c r="BPM184" s="18"/>
      <c r="BPN184" s="18"/>
      <c r="BPO184" s="18"/>
      <c r="BPP184" s="18"/>
      <c r="BPQ184" s="18"/>
      <c r="BPR184" s="18"/>
      <c r="BPS184" s="18"/>
      <c r="BPT184" s="18"/>
      <c r="BPU184" s="18"/>
      <c r="BPV184" s="18"/>
      <c r="BPW184" s="18"/>
      <c r="BPX184" s="18"/>
      <c r="BPY184" s="18"/>
      <c r="BPZ184" s="18"/>
      <c r="BQA184" s="18"/>
      <c r="BQB184" s="18"/>
      <c r="BQC184" s="18"/>
      <c r="BQD184" s="18"/>
      <c r="BQE184" s="18"/>
      <c r="BQF184" s="18"/>
      <c r="BQG184" s="18"/>
      <c r="BQH184" s="18"/>
      <c r="BQI184" s="18"/>
      <c r="BQJ184" s="18"/>
      <c r="BQK184" s="18"/>
      <c r="BQL184" s="18"/>
      <c r="BQM184" s="18"/>
      <c r="BQN184" s="18"/>
      <c r="BQO184" s="18"/>
      <c r="BQP184" s="18"/>
      <c r="BQQ184" s="18"/>
      <c r="BQR184" s="18"/>
      <c r="BQS184" s="18"/>
      <c r="BQT184" s="18"/>
      <c r="BQU184" s="18"/>
      <c r="BQV184" s="18"/>
      <c r="BQW184" s="18"/>
      <c r="BQX184" s="18"/>
      <c r="BQY184" s="18"/>
      <c r="BQZ184" s="18"/>
      <c r="BRA184" s="18"/>
      <c r="BRB184" s="18"/>
      <c r="BRC184" s="18"/>
      <c r="BRD184" s="18"/>
      <c r="BRE184" s="18"/>
      <c r="BRF184" s="18"/>
      <c r="BRG184" s="18"/>
      <c r="BRH184" s="18"/>
      <c r="BRI184" s="18"/>
      <c r="BRJ184" s="18"/>
      <c r="BRK184" s="18"/>
      <c r="BRL184" s="18"/>
      <c r="BRM184" s="18"/>
      <c r="BRN184" s="18"/>
      <c r="BRO184" s="18"/>
      <c r="BRP184" s="18"/>
      <c r="BRQ184" s="18"/>
      <c r="BRR184" s="18"/>
      <c r="BRS184" s="18"/>
      <c r="BRT184" s="18"/>
      <c r="BRU184" s="18"/>
      <c r="BRV184" s="18"/>
      <c r="BRW184" s="18"/>
      <c r="BRX184" s="18"/>
      <c r="BRY184" s="18"/>
      <c r="BRZ184" s="18"/>
      <c r="BSA184" s="18"/>
      <c r="BSB184" s="18"/>
      <c r="BSC184" s="18"/>
      <c r="BSD184" s="18"/>
      <c r="BSE184" s="18"/>
      <c r="BSF184" s="18"/>
      <c r="BSG184" s="18"/>
      <c r="BSH184" s="18"/>
      <c r="BSI184" s="18"/>
      <c r="BSJ184" s="18"/>
      <c r="BSK184" s="18"/>
      <c r="BSL184" s="18"/>
      <c r="BSM184" s="18"/>
      <c r="BSN184" s="18"/>
      <c r="BSO184" s="18"/>
      <c r="BSP184" s="18"/>
      <c r="BSQ184" s="18"/>
      <c r="BSR184" s="18"/>
      <c r="BSS184" s="18"/>
      <c r="BST184" s="18"/>
      <c r="BSU184" s="18"/>
      <c r="BSV184" s="18"/>
      <c r="BSW184" s="18"/>
      <c r="BSX184" s="18"/>
      <c r="BSY184" s="18"/>
      <c r="BSZ184" s="18"/>
      <c r="BTA184" s="18"/>
      <c r="BTB184" s="18"/>
      <c r="BTC184" s="18"/>
      <c r="BTD184" s="18"/>
      <c r="BTE184" s="18"/>
      <c r="BTF184" s="18"/>
      <c r="BTG184" s="18"/>
      <c r="BTH184" s="18"/>
    </row>
    <row r="185" spans="1:1880" s="434" customFormat="1" ht="53.25" customHeight="1" x14ac:dyDescent="0.3">
      <c r="A185" s="100">
        <v>599</v>
      </c>
      <c r="B185" s="361" t="s">
        <v>53</v>
      </c>
      <c r="C185" s="361" t="s">
        <v>273</v>
      </c>
      <c r="D185" s="25" t="s">
        <v>326</v>
      </c>
      <c r="E185" s="359" t="e">
        <f>INDEX('2021 Unit Data'!$A$1:$CZ$288,MATCH('Unit Data from Audit Worksheet'!$A185,'2021 Unit Data'!$A$1:$A$288,0),MATCH('Unit Data from Audit Worksheet'!$D$2,'2021 Unit Data'!$A$1:$CZ$1,0))</f>
        <v>#N/A</v>
      </c>
      <c r="F185" s="855">
        <v>0</v>
      </c>
      <c r="G185" s="436" t="str">
        <f>IF(ISBLANK(F185),"Please do not leave blank","")</f>
        <v/>
      </c>
      <c r="H185" s="407">
        <f>IF(F185&lt;0,"Error: Enter as positive.",)</f>
        <v>0</v>
      </c>
      <c r="I185" s="72"/>
      <c r="J185"/>
      <c r="K185" s="18"/>
      <c r="L185"/>
      <c r="M185" s="18"/>
      <c r="N185" s="181"/>
      <c r="O185" s="18"/>
      <c r="P185" s="18"/>
      <c r="Q185" s="18"/>
      <c r="R185" s="18"/>
      <c r="S185" s="18"/>
      <c r="T185" s="18"/>
      <c r="U185" s="18"/>
      <c r="V185" s="18"/>
      <c r="W185" s="18"/>
      <c r="X185" s="18"/>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c r="GQ185" s="18"/>
      <c r="GR185" s="18"/>
      <c r="GS185" s="18"/>
      <c r="GT185" s="18"/>
      <c r="GU185" s="18"/>
      <c r="GV185" s="18"/>
      <c r="GW185" s="18"/>
      <c r="GX185" s="18"/>
      <c r="GY185" s="18"/>
      <c r="GZ185" s="18"/>
      <c r="HA185" s="18"/>
      <c r="HB185" s="18"/>
      <c r="HC185" s="18"/>
      <c r="HD185" s="18"/>
      <c r="HE185" s="18"/>
      <c r="HF185" s="18"/>
      <c r="HG185" s="18"/>
      <c r="HH185" s="18"/>
      <c r="HI185" s="18"/>
      <c r="HJ185" s="18"/>
      <c r="HK185" s="18"/>
      <c r="HL185" s="18"/>
      <c r="HM185" s="18"/>
      <c r="HN185" s="18"/>
      <c r="HO185" s="18"/>
      <c r="HP185" s="18"/>
      <c r="HQ185" s="18"/>
      <c r="HR185" s="18"/>
      <c r="HS185" s="18"/>
      <c r="HT185" s="18"/>
      <c r="HU185" s="18"/>
      <c r="HV185" s="18"/>
      <c r="HW185" s="18"/>
      <c r="HX185" s="18"/>
      <c r="HY185" s="18"/>
      <c r="HZ185" s="18"/>
      <c r="IA185" s="18"/>
      <c r="IB185" s="18"/>
      <c r="IC185" s="18"/>
      <c r="ID185" s="18"/>
      <c r="IE185" s="18"/>
      <c r="IF185" s="18"/>
      <c r="IG185" s="18"/>
      <c r="IH185" s="18"/>
      <c r="II185" s="18"/>
      <c r="IJ185" s="18"/>
      <c r="IK185" s="18"/>
      <c r="IL185" s="18"/>
      <c r="IM185" s="18"/>
      <c r="IN185" s="18"/>
      <c r="IO185" s="18"/>
      <c r="IP185" s="18"/>
      <c r="IQ185" s="18"/>
      <c r="IR185" s="18"/>
      <c r="IS185" s="18"/>
      <c r="IT185" s="18"/>
      <c r="IU185" s="18"/>
      <c r="IV185" s="18"/>
      <c r="IW185" s="18"/>
      <c r="IX185" s="18"/>
      <c r="IY185" s="18"/>
      <c r="IZ185" s="18"/>
      <c r="JA185" s="18"/>
      <c r="JB185" s="18"/>
      <c r="JC185" s="18"/>
      <c r="JD185" s="18"/>
      <c r="JE185" s="18"/>
      <c r="JF185" s="18"/>
      <c r="JG185" s="18"/>
      <c r="JH185" s="18"/>
      <c r="JI185" s="18"/>
      <c r="JJ185" s="18"/>
      <c r="JK185" s="18"/>
      <c r="JL185" s="18"/>
      <c r="JM185" s="18"/>
      <c r="JN185" s="18"/>
      <c r="JO185" s="18"/>
      <c r="JP185" s="18"/>
      <c r="JQ185" s="18"/>
      <c r="JR185" s="18"/>
      <c r="JS185" s="18"/>
      <c r="JT185" s="18"/>
      <c r="JU185" s="18"/>
      <c r="JV185" s="18"/>
      <c r="JW185" s="18"/>
      <c r="JX185" s="18"/>
      <c r="JY185" s="18"/>
      <c r="JZ185" s="18"/>
      <c r="KA185" s="18"/>
      <c r="KB185" s="18"/>
      <c r="KC185" s="18"/>
      <c r="KD185" s="18"/>
      <c r="KE185" s="18"/>
      <c r="KF185" s="18"/>
      <c r="KG185" s="18"/>
      <c r="KH185" s="18"/>
      <c r="KI185" s="18"/>
      <c r="KJ185" s="18"/>
      <c r="KK185" s="18"/>
      <c r="KL185" s="18"/>
      <c r="KM185" s="18"/>
      <c r="KN185" s="18"/>
      <c r="KO185" s="18"/>
      <c r="KP185" s="18"/>
      <c r="KQ185" s="18"/>
      <c r="KR185" s="18"/>
      <c r="KS185" s="18"/>
      <c r="KT185" s="18"/>
      <c r="KU185" s="18"/>
      <c r="KV185" s="18"/>
      <c r="KW185" s="18"/>
      <c r="KX185" s="18"/>
      <c r="KY185" s="18"/>
      <c r="KZ185" s="18"/>
      <c r="LA185" s="18"/>
      <c r="LB185" s="18"/>
      <c r="LC185" s="18"/>
      <c r="LD185" s="18"/>
      <c r="LE185" s="18"/>
      <c r="LF185" s="18"/>
      <c r="LG185" s="18"/>
      <c r="LH185" s="18"/>
      <c r="LI185" s="18"/>
      <c r="LJ185" s="18"/>
      <c r="LK185" s="18"/>
      <c r="LL185" s="18"/>
      <c r="LM185" s="18"/>
      <c r="LN185" s="18"/>
      <c r="LO185" s="18"/>
      <c r="LP185" s="18"/>
      <c r="LQ185" s="18"/>
      <c r="LR185" s="18"/>
      <c r="LS185" s="18"/>
      <c r="LT185" s="18"/>
      <c r="LU185" s="18"/>
      <c r="LV185" s="18"/>
      <c r="LW185" s="18"/>
      <c r="LX185" s="18"/>
      <c r="LY185" s="18"/>
      <c r="LZ185" s="18"/>
      <c r="MA185" s="18"/>
      <c r="MB185" s="18"/>
      <c r="MC185" s="18"/>
      <c r="MD185" s="18"/>
      <c r="ME185" s="18"/>
      <c r="MF185" s="18"/>
      <c r="MG185" s="18"/>
      <c r="MH185" s="18"/>
      <c r="MI185" s="18"/>
      <c r="MJ185" s="18"/>
      <c r="MK185" s="18"/>
      <c r="ML185" s="18"/>
      <c r="MM185" s="18"/>
      <c r="MN185" s="18"/>
      <c r="MO185" s="18"/>
      <c r="MP185" s="18"/>
      <c r="MQ185" s="18"/>
      <c r="MR185" s="18"/>
      <c r="MS185" s="18"/>
      <c r="MT185" s="18"/>
      <c r="MU185" s="18"/>
      <c r="MV185" s="18"/>
      <c r="MW185" s="18"/>
      <c r="MX185" s="18"/>
      <c r="MY185" s="18"/>
      <c r="MZ185" s="18"/>
      <c r="NA185" s="18"/>
      <c r="NB185" s="18"/>
      <c r="NC185" s="18"/>
      <c r="ND185" s="18"/>
      <c r="NE185" s="18"/>
      <c r="NF185" s="18"/>
      <c r="NG185" s="18"/>
      <c r="NH185" s="18"/>
      <c r="NI185" s="18"/>
      <c r="NJ185" s="18"/>
      <c r="NK185" s="18"/>
      <c r="NL185" s="18"/>
      <c r="NM185" s="18"/>
      <c r="NN185" s="18"/>
      <c r="NO185" s="18"/>
      <c r="NP185" s="18"/>
      <c r="NQ185" s="18"/>
      <c r="NR185" s="18"/>
      <c r="NS185" s="18"/>
      <c r="NT185" s="18"/>
      <c r="NU185" s="18"/>
      <c r="NV185" s="18"/>
      <c r="NW185" s="18"/>
      <c r="NX185" s="18"/>
      <c r="NY185" s="18"/>
      <c r="NZ185" s="18"/>
      <c r="OA185" s="18"/>
      <c r="OB185" s="18"/>
      <c r="OC185" s="18"/>
      <c r="OD185" s="18"/>
      <c r="OE185" s="18"/>
      <c r="OF185" s="18"/>
      <c r="OG185" s="18"/>
      <c r="OH185" s="18"/>
      <c r="OI185" s="18"/>
      <c r="OJ185" s="18"/>
      <c r="OK185" s="18"/>
      <c r="OL185" s="18"/>
      <c r="OM185" s="18"/>
      <c r="ON185" s="18"/>
      <c r="OO185" s="18"/>
      <c r="OP185" s="18"/>
      <c r="OQ185" s="18"/>
      <c r="OR185" s="18"/>
      <c r="OS185" s="18"/>
      <c r="OT185" s="18"/>
      <c r="OU185" s="18"/>
      <c r="OV185" s="18"/>
      <c r="OW185" s="18"/>
      <c r="OX185" s="18"/>
      <c r="OY185" s="18"/>
      <c r="OZ185" s="18"/>
      <c r="PA185" s="18"/>
      <c r="PB185" s="18"/>
      <c r="PC185" s="18"/>
      <c r="PD185" s="18"/>
      <c r="PE185" s="18"/>
      <c r="PF185" s="18"/>
      <c r="PG185" s="18"/>
      <c r="PH185" s="18"/>
      <c r="PI185" s="18"/>
      <c r="PJ185" s="18"/>
      <c r="PK185" s="18"/>
      <c r="PL185" s="18"/>
      <c r="PM185" s="18"/>
      <c r="PN185" s="18"/>
      <c r="PO185" s="18"/>
      <c r="PP185" s="18"/>
      <c r="PQ185" s="18"/>
      <c r="PR185" s="18"/>
      <c r="PS185" s="18"/>
      <c r="PT185" s="18"/>
      <c r="PU185" s="18"/>
      <c r="PV185" s="18"/>
      <c r="PW185" s="18"/>
      <c r="PX185" s="18"/>
      <c r="PY185" s="18"/>
      <c r="PZ185" s="18"/>
      <c r="QA185" s="18"/>
      <c r="QB185" s="18"/>
      <c r="QC185" s="18"/>
      <c r="QD185" s="18"/>
      <c r="QE185" s="18"/>
      <c r="QF185" s="18"/>
      <c r="QG185" s="18"/>
      <c r="QH185" s="18"/>
      <c r="QI185" s="18"/>
      <c r="QJ185" s="18"/>
      <c r="QK185" s="18"/>
      <c r="QL185" s="18"/>
      <c r="QM185" s="18"/>
      <c r="QN185" s="18"/>
      <c r="QO185" s="18"/>
      <c r="QP185" s="18"/>
      <c r="QQ185" s="18"/>
      <c r="QR185" s="18"/>
      <c r="QS185" s="18"/>
      <c r="QT185" s="18"/>
      <c r="QU185" s="18"/>
      <c r="QV185" s="18"/>
      <c r="QW185" s="18"/>
      <c r="QX185" s="18"/>
      <c r="QY185" s="18"/>
      <c r="QZ185" s="18"/>
      <c r="RA185" s="18"/>
      <c r="RB185" s="18"/>
      <c r="RC185" s="18"/>
      <c r="RD185" s="18"/>
      <c r="RE185" s="18"/>
      <c r="RF185" s="18"/>
      <c r="RG185" s="18"/>
      <c r="RH185" s="18"/>
      <c r="RI185" s="18"/>
      <c r="RJ185" s="18"/>
      <c r="RK185" s="18"/>
      <c r="RL185" s="18"/>
      <c r="RM185" s="18"/>
      <c r="RN185" s="18"/>
      <c r="RO185" s="18"/>
      <c r="RP185" s="18"/>
      <c r="RQ185" s="18"/>
      <c r="RR185" s="18"/>
      <c r="RS185" s="18"/>
      <c r="RT185" s="18"/>
      <c r="RU185" s="18"/>
      <c r="RV185" s="18"/>
      <c r="RW185" s="18"/>
      <c r="RX185" s="18"/>
      <c r="RY185" s="18"/>
      <c r="RZ185" s="18"/>
      <c r="SA185" s="18"/>
      <c r="SB185" s="18"/>
      <c r="SC185" s="18"/>
      <c r="SD185" s="18"/>
      <c r="SE185" s="18"/>
      <c r="SF185" s="18"/>
      <c r="SG185" s="18"/>
      <c r="SH185" s="18"/>
      <c r="SI185" s="18"/>
      <c r="SJ185" s="18"/>
      <c r="SK185" s="18"/>
      <c r="SL185" s="18"/>
      <c r="SM185" s="18"/>
      <c r="SN185" s="18"/>
      <c r="SO185" s="18"/>
      <c r="SP185" s="18"/>
      <c r="SQ185" s="18"/>
      <c r="SR185" s="18"/>
      <c r="SS185" s="18"/>
      <c r="ST185" s="18"/>
      <c r="SU185" s="18"/>
      <c r="SV185" s="18"/>
      <c r="SW185" s="18"/>
      <c r="SX185" s="18"/>
      <c r="SY185" s="18"/>
      <c r="SZ185" s="18"/>
      <c r="TA185" s="18"/>
      <c r="TB185" s="18"/>
      <c r="TC185" s="18"/>
      <c r="TD185" s="18"/>
      <c r="TE185" s="18"/>
      <c r="TF185" s="18"/>
      <c r="TG185" s="18"/>
      <c r="TH185" s="18"/>
      <c r="TI185" s="18"/>
      <c r="TJ185" s="18"/>
      <c r="TK185" s="18"/>
      <c r="TL185" s="18"/>
      <c r="TM185" s="18"/>
      <c r="TN185" s="18"/>
      <c r="TO185" s="18"/>
      <c r="TP185" s="18"/>
      <c r="TQ185" s="18"/>
      <c r="TR185" s="18"/>
      <c r="TS185" s="18"/>
      <c r="TT185" s="18"/>
      <c r="TU185" s="18"/>
      <c r="TV185" s="18"/>
      <c r="TW185" s="18"/>
      <c r="TX185" s="18"/>
      <c r="TY185" s="18"/>
      <c r="TZ185" s="18"/>
      <c r="UA185" s="18"/>
      <c r="UB185" s="18"/>
      <c r="UC185" s="18"/>
      <c r="UD185" s="18"/>
      <c r="UE185" s="18"/>
      <c r="UF185" s="18"/>
      <c r="UG185" s="18"/>
      <c r="UH185" s="18"/>
      <c r="UI185" s="18"/>
      <c r="UJ185" s="18"/>
      <c r="UK185" s="18"/>
      <c r="UL185" s="18"/>
      <c r="UM185" s="18"/>
      <c r="UN185" s="18"/>
      <c r="UO185" s="18"/>
      <c r="UP185" s="18"/>
      <c r="UQ185" s="18"/>
      <c r="UR185" s="18"/>
      <c r="US185" s="18"/>
      <c r="UT185" s="18"/>
      <c r="UU185" s="18"/>
      <c r="UV185" s="18"/>
      <c r="UW185" s="18"/>
      <c r="UX185" s="18"/>
      <c r="UY185" s="18"/>
      <c r="UZ185" s="18"/>
      <c r="VA185" s="18"/>
      <c r="VB185" s="18"/>
      <c r="VC185" s="18"/>
      <c r="VD185" s="18"/>
      <c r="VE185" s="18"/>
      <c r="VF185" s="18"/>
      <c r="VG185" s="18"/>
      <c r="VH185" s="18"/>
      <c r="VI185" s="18"/>
      <c r="VJ185" s="18"/>
      <c r="VK185" s="18"/>
      <c r="VL185" s="18"/>
      <c r="VM185" s="18"/>
      <c r="VN185" s="18"/>
      <c r="VO185" s="18"/>
      <c r="VP185" s="18"/>
      <c r="VQ185" s="18"/>
      <c r="VR185" s="18"/>
      <c r="VS185" s="18"/>
      <c r="VT185" s="18"/>
      <c r="VU185" s="18"/>
      <c r="VV185" s="18"/>
      <c r="VW185" s="18"/>
      <c r="VX185" s="18"/>
      <c r="VY185" s="18"/>
      <c r="VZ185" s="18"/>
      <c r="WA185" s="18"/>
      <c r="WB185" s="18"/>
      <c r="WC185" s="18"/>
      <c r="WD185" s="18"/>
      <c r="WE185" s="18"/>
      <c r="WF185" s="18"/>
      <c r="WG185" s="18"/>
      <c r="WH185" s="18"/>
      <c r="WI185" s="18"/>
      <c r="WJ185" s="18"/>
      <c r="WK185" s="18"/>
      <c r="WL185" s="18"/>
      <c r="WM185" s="18"/>
      <c r="WN185" s="18"/>
      <c r="WO185" s="18"/>
      <c r="WP185" s="18"/>
      <c r="WQ185" s="18"/>
      <c r="WR185" s="18"/>
      <c r="WS185" s="18"/>
      <c r="WT185" s="18"/>
      <c r="WU185" s="18"/>
      <c r="WV185" s="18"/>
      <c r="WW185" s="18"/>
      <c r="WX185" s="18"/>
      <c r="WY185" s="18"/>
      <c r="WZ185" s="18"/>
      <c r="XA185" s="18"/>
      <c r="XB185" s="18"/>
      <c r="XC185" s="18"/>
      <c r="XD185" s="18"/>
      <c r="XE185" s="18"/>
      <c r="XF185" s="18"/>
      <c r="XG185" s="18"/>
      <c r="XH185" s="18"/>
      <c r="XI185" s="18"/>
      <c r="XJ185" s="18"/>
      <c r="XK185" s="18"/>
      <c r="XL185" s="18"/>
      <c r="XM185" s="18"/>
      <c r="XN185" s="18"/>
      <c r="XO185" s="18"/>
      <c r="XP185" s="18"/>
      <c r="XQ185" s="18"/>
      <c r="XR185" s="18"/>
      <c r="XS185" s="18"/>
      <c r="XT185" s="18"/>
      <c r="XU185" s="18"/>
      <c r="XV185" s="18"/>
      <c r="XW185" s="18"/>
      <c r="XX185" s="18"/>
      <c r="XY185" s="18"/>
      <c r="XZ185" s="18"/>
      <c r="YA185" s="18"/>
      <c r="YB185" s="18"/>
      <c r="YC185" s="18"/>
      <c r="YD185" s="18"/>
      <c r="YE185" s="18"/>
      <c r="YF185" s="18"/>
      <c r="YG185" s="18"/>
      <c r="YH185" s="18"/>
      <c r="YI185" s="18"/>
      <c r="YJ185" s="18"/>
      <c r="YK185" s="18"/>
      <c r="YL185" s="18"/>
      <c r="YM185" s="18"/>
      <c r="YN185" s="18"/>
      <c r="YO185" s="18"/>
      <c r="YP185" s="18"/>
      <c r="YQ185" s="18"/>
      <c r="YR185" s="18"/>
      <c r="YS185" s="18"/>
      <c r="YT185" s="18"/>
      <c r="YU185" s="18"/>
      <c r="YV185" s="18"/>
      <c r="YW185" s="18"/>
      <c r="YX185" s="18"/>
      <c r="YY185" s="18"/>
      <c r="YZ185" s="18"/>
      <c r="ZA185" s="18"/>
      <c r="ZB185" s="18"/>
      <c r="ZC185" s="18"/>
      <c r="ZD185" s="18"/>
      <c r="ZE185" s="18"/>
      <c r="ZF185" s="18"/>
      <c r="ZG185" s="18"/>
      <c r="ZH185" s="18"/>
      <c r="ZI185" s="18"/>
      <c r="ZJ185" s="18"/>
      <c r="ZK185" s="18"/>
      <c r="ZL185" s="18"/>
      <c r="ZM185" s="18"/>
      <c r="ZN185" s="18"/>
      <c r="ZO185" s="18"/>
      <c r="ZP185" s="18"/>
      <c r="ZQ185" s="18"/>
      <c r="ZR185" s="18"/>
      <c r="ZS185" s="18"/>
      <c r="ZT185" s="18"/>
      <c r="ZU185" s="18"/>
      <c r="ZV185" s="18"/>
      <c r="ZW185" s="18"/>
      <c r="ZX185" s="18"/>
      <c r="ZY185" s="18"/>
      <c r="ZZ185" s="18"/>
      <c r="AAA185" s="18"/>
      <c r="AAB185" s="18"/>
      <c r="AAC185" s="18"/>
      <c r="AAD185" s="18"/>
      <c r="AAE185" s="18"/>
      <c r="AAF185" s="18"/>
      <c r="AAG185" s="18"/>
      <c r="AAH185" s="18"/>
      <c r="AAI185" s="18"/>
      <c r="AAJ185" s="18"/>
      <c r="AAK185" s="18"/>
      <c r="AAL185" s="18"/>
      <c r="AAM185" s="18"/>
      <c r="AAN185" s="18"/>
      <c r="AAO185" s="18"/>
      <c r="AAP185" s="18"/>
      <c r="AAQ185" s="18"/>
      <c r="AAR185" s="18"/>
      <c r="AAS185" s="18"/>
      <c r="AAT185" s="18"/>
      <c r="AAU185" s="18"/>
      <c r="AAV185" s="18"/>
      <c r="AAW185" s="18"/>
      <c r="AAX185" s="18"/>
      <c r="AAY185" s="18"/>
      <c r="AAZ185" s="18"/>
      <c r="ABA185" s="18"/>
      <c r="ABB185" s="18"/>
      <c r="ABC185" s="18"/>
      <c r="ABD185" s="18"/>
      <c r="ABE185" s="18"/>
      <c r="ABF185" s="18"/>
      <c r="ABG185" s="18"/>
      <c r="ABH185" s="18"/>
      <c r="ABI185" s="18"/>
      <c r="ABJ185" s="18"/>
      <c r="ABK185" s="18"/>
      <c r="ABL185" s="18"/>
      <c r="ABM185" s="18"/>
      <c r="ABN185" s="18"/>
      <c r="ABO185" s="18"/>
      <c r="ABP185" s="18"/>
      <c r="ABQ185" s="18"/>
      <c r="ABR185" s="18"/>
      <c r="ABS185" s="18"/>
      <c r="ABT185" s="18"/>
      <c r="ABU185" s="18"/>
      <c r="ABV185" s="18"/>
      <c r="ABW185" s="18"/>
      <c r="ABX185" s="18"/>
      <c r="ABY185" s="18"/>
      <c r="ABZ185" s="18"/>
      <c r="ACA185" s="18"/>
      <c r="ACB185" s="18"/>
      <c r="ACC185" s="18"/>
      <c r="ACD185" s="18"/>
      <c r="ACE185" s="18"/>
      <c r="ACF185" s="18"/>
      <c r="ACG185" s="18"/>
      <c r="ACH185" s="18"/>
      <c r="ACI185" s="18"/>
      <c r="ACJ185" s="18"/>
      <c r="ACK185" s="18"/>
      <c r="ACL185" s="18"/>
      <c r="ACM185" s="18"/>
      <c r="ACN185" s="18"/>
      <c r="ACO185" s="18"/>
      <c r="ACP185" s="18"/>
      <c r="ACQ185" s="18"/>
      <c r="ACR185" s="18"/>
      <c r="ACS185" s="18"/>
      <c r="ACT185" s="18"/>
      <c r="ACU185" s="18"/>
      <c r="ACV185" s="18"/>
      <c r="ACW185" s="18"/>
      <c r="ACX185" s="18"/>
      <c r="ACY185" s="18"/>
      <c r="ACZ185" s="18"/>
      <c r="ADA185" s="18"/>
      <c r="ADB185" s="18"/>
      <c r="ADC185" s="18"/>
      <c r="ADD185" s="18"/>
      <c r="ADE185" s="18"/>
      <c r="ADF185" s="18"/>
      <c r="ADG185" s="18"/>
      <c r="ADH185" s="18"/>
      <c r="ADI185" s="18"/>
      <c r="ADJ185" s="18"/>
      <c r="ADK185" s="18"/>
      <c r="ADL185" s="18"/>
      <c r="ADM185" s="18"/>
      <c r="ADN185" s="18"/>
      <c r="ADO185" s="18"/>
      <c r="ADP185" s="18"/>
      <c r="ADQ185" s="18"/>
      <c r="ADR185" s="18"/>
      <c r="ADS185" s="18"/>
      <c r="ADT185" s="18"/>
      <c r="ADU185" s="18"/>
      <c r="ADV185" s="18"/>
      <c r="ADW185" s="18"/>
      <c r="ADX185" s="18"/>
      <c r="ADY185" s="18"/>
      <c r="ADZ185" s="18"/>
      <c r="AEA185" s="18"/>
      <c r="AEB185" s="18"/>
      <c r="AEC185" s="18"/>
      <c r="AED185" s="18"/>
      <c r="AEE185" s="18"/>
      <c r="AEF185" s="18"/>
      <c r="AEG185" s="18"/>
      <c r="AEH185" s="18"/>
      <c r="AEI185" s="18"/>
      <c r="AEJ185" s="18"/>
      <c r="AEK185" s="18"/>
      <c r="AEL185" s="18"/>
      <c r="AEM185" s="18"/>
      <c r="AEN185" s="18"/>
      <c r="AEO185" s="18"/>
      <c r="AEP185" s="18"/>
      <c r="AEQ185" s="18"/>
      <c r="AER185" s="18"/>
      <c r="AES185" s="18"/>
      <c r="AET185" s="18"/>
      <c r="AEU185" s="18"/>
      <c r="AEV185" s="18"/>
      <c r="AEW185" s="18"/>
      <c r="AEX185" s="18"/>
      <c r="AEY185" s="18"/>
      <c r="AEZ185" s="18"/>
      <c r="AFA185" s="18"/>
      <c r="AFB185" s="18"/>
      <c r="AFC185" s="18"/>
      <c r="AFD185" s="18"/>
      <c r="AFE185" s="18"/>
      <c r="AFF185" s="18"/>
      <c r="AFG185" s="18"/>
      <c r="AFH185" s="18"/>
      <c r="AFI185" s="18"/>
      <c r="AFJ185" s="18"/>
      <c r="AFK185" s="18"/>
      <c r="AFL185" s="18"/>
      <c r="AFM185" s="18"/>
      <c r="AFN185" s="18"/>
      <c r="AFO185" s="18"/>
      <c r="AFP185" s="18"/>
      <c r="AFQ185" s="18"/>
      <c r="AFR185" s="18"/>
      <c r="AFS185" s="18"/>
      <c r="AFT185" s="18"/>
      <c r="AFU185" s="18"/>
      <c r="AFV185" s="18"/>
      <c r="AFW185" s="18"/>
      <c r="AFX185" s="18"/>
      <c r="AFY185" s="18"/>
      <c r="AFZ185" s="18"/>
      <c r="AGA185" s="18"/>
      <c r="AGB185" s="18"/>
      <c r="AGC185" s="18"/>
      <c r="AGD185" s="18"/>
      <c r="AGE185" s="18"/>
      <c r="AGF185" s="18"/>
      <c r="AGG185" s="18"/>
      <c r="AGH185" s="18"/>
      <c r="AGI185" s="18"/>
      <c r="AGJ185" s="18"/>
      <c r="AGK185" s="18"/>
      <c r="AGL185" s="18"/>
      <c r="AGM185" s="18"/>
      <c r="AGN185" s="18"/>
      <c r="AGO185" s="18"/>
      <c r="AGP185" s="18"/>
      <c r="AGQ185" s="18"/>
      <c r="AGR185" s="18"/>
      <c r="AGS185" s="18"/>
      <c r="AGT185" s="18"/>
      <c r="AGU185" s="18"/>
      <c r="AGV185" s="18"/>
      <c r="AGW185" s="18"/>
      <c r="AGX185" s="18"/>
      <c r="AGY185" s="18"/>
      <c r="AGZ185" s="18"/>
      <c r="AHA185" s="18"/>
      <c r="AHB185" s="18"/>
      <c r="AHC185" s="18"/>
      <c r="AHD185" s="18"/>
      <c r="AHE185" s="18"/>
      <c r="AHF185" s="18"/>
      <c r="AHG185" s="18"/>
      <c r="AHH185" s="18"/>
      <c r="AHI185" s="18"/>
      <c r="AHJ185" s="18"/>
      <c r="AHK185" s="18"/>
      <c r="AHL185" s="18"/>
      <c r="AHM185" s="18"/>
      <c r="AHN185" s="18"/>
      <c r="AHO185" s="18"/>
      <c r="AHP185" s="18"/>
      <c r="AHQ185" s="18"/>
      <c r="AHR185" s="18"/>
      <c r="AHS185" s="18"/>
      <c r="AHT185" s="18"/>
      <c r="AHU185" s="18"/>
      <c r="AHV185" s="18"/>
      <c r="AHW185" s="18"/>
      <c r="AHX185" s="18"/>
      <c r="AHY185" s="18"/>
      <c r="AHZ185" s="18"/>
      <c r="AIA185" s="18"/>
      <c r="AIB185" s="18"/>
      <c r="AIC185" s="18"/>
      <c r="AID185" s="18"/>
      <c r="AIE185" s="18"/>
      <c r="AIF185" s="18"/>
      <c r="AIG185" s="18"/>
      <c r="AIH185" s="18"/>
      <c r="AII185" s="18"/>
      <c r="AIJ185" s="18"/>
      <c r="AIK185" s="18"/>
      <c r="AIL185" s="18"/>
      <c r="AIM185" s="18"/>
      <c r="AIN185" s="18"/>
      <c r="AIO185" s="18"/>
      <c r="AIP185" s="18"/>
      <c r="AIQ185" s="18"/>
      <c r="AIR185" s="18"/>
      <c r="AIS185" s="18"/>
      <c r="AIT185" s="18"/>
      <c r="AIU185" s="18"/>
      <c r="AIV185" s="18"/>
      <c r="AIW185" s="18"/>
      <c r="AIX185" s="18"/>
      <c r="AIY185" s="18"/>
      <c r="AIZ185" s="18"/>
      <c r="AJA185" s="18"/>
      <c r="AJB185" s="18"/>
      <c r="AJC185" s="18"/>
      <c r="AJD185" s="18"/>
      <c r="AJE185" s="18"/>
      <c r="AJF185" s="18"/>
      <c r="AJG185" s="18"/>
      <c r="AJH185" s="18"/>
      <c r="AJI185" s="18"/>
      <c r="AJJ185" s="18"/>
      <c r="AJK185" s="18"/>
      <c r="AJL185" s="18"/>
      <c r="AJM185" s="18"/>
      <c r="AJN185" s="18"/>
      <c r="AJO185" s="18"/>
      <c r="AJP185" s="18"/>
      <c r="AJQ185" s="18"/>
      <c r="AJR185" s="18"/>
      <c r="AJS185" s="18"/>
      <c r="AJT185" s="18"/>
      <c r="AJU185" s="18"/>
      <c r="AJV185" s="18"/>
      <c r="AJW185" s="18"/>
      <c r="AJX185" s="18"/>
      <c r="AJY185" s="18"/>
      <c r="AJZ185" s="18"/>
      <c r="AKA185" s="18"/>
      <c r="AKB185" s="18"/>
      <c r="AKC185" s="18"/>
      <c r="AKD185" s="18"/>
      <c r="AKE185" s="18"/>
      <c r="AKF185" s="18"/>
      <c r="AKG185" s="18"/>
      <c r="AKH185" s="18"/>
      <c r="AKI185" s="18"/>
      <c r="AKJ185" s="18"/>
      <c r="AKK185" s="18"/>
      <c r="AKL185" s="18"/>
      <c r="AKM185" s="18"/>
      <c r="AKN185" s="18"/>
      <c r="AKO185" s="18"/>
      <c r="AKP185" s="18"/>
      <c r="AKQ185" s="18"/>
      <c r="AKR185" s="18"/>
      <c r="AKS185" s="18"/>
      <c r="AKT185" s="18"/>
      <c r="AKU185" s="18"/>
      <c r="AKV185" s="18"/>
      <c r="AKW185" s="18"/>
      <c r="AKX185" s="18"/>
      <c r="AKY185" s="18"/>
      <c r="AKZ185" s="18"/>
      <c r="ALA185" s="18"/>
      <c r="ALB185" s="18"/>
      <c r="ALC185" s="18"/>
      <c r="ALD185" s="18"/>
      <c r="ALE185" s="18"/>
      <c r="ALF185" s="18"/>
      <c r="ALG185" s="18"/>
      <c r="ALH185" s="18"/>
      <c r="ALI185" s="18"/>
      <c r="ALJ185" s="18"/>
      <c r="ALK185" s="18"/>
      <c r="ALL185" s="18"/>
      <c r="ALM185" s="18"/>
      <c r="ALN185" s="18"/>
      <c r="ALO185" s="18"/>
      <c r="ALP185" s="18"/>
      <c r="ALQ185" s="18"/>
      <c r="ALR185" s="18"/>
      <c r="ALS185" s="18"/>
      <c r="ALT185" s="18"/>
      <c r="ALU185" s="18"/>
      <c r="ALV185" s="18"/>
      <c r="ALW185" s="18"/>
      <c r="ALX185" s="18"/>
      <c r="ALY185" s="18"/>
      <c r="ALZ185" s="18"/>
      <c r="AMA185" s="18"/>
      <c r="AMB185" s="18"/>
      <c r="AMC185" s="18"/>
      <c r="AMD185" s="18"/>
      <c r="AME185" s="18"/>
      <c r="AMF185" s="18"/>
      <c r="AMG185" s="18"/>
      <c r="AMH185" s="18"/>
      <c r="AMI185" s="18"/>
      <c r="AMJ185" s="18"/>
      <c r="AMK185" s="18"/>
      <c r="AML185" s="18"/>
      <c r="AMM185" s="18"/>
      <c r="AMN185" s="18"/>
      <c r="AMO185" s="18"/>
      <c r="AMP185" s="18"/>
      <c r="AMQ185" s="18"/>
      <c r="AMR185" s="18"/>
      <c r="AMS185" s="18"/>
      <c r="AMT185" s="18"/>
      <c r="AMU185" s="18"/>
      <c r="AMV185" s="18"/>
      <c r="AMW185" s="18"/>
      <c r="AMX185" s="18"/>
      <c r="AMY185" s="18"/>
      <c r="AMZ185" s="18"/>
      <c r="ANA185" s="18"/>
      <c r="ANB185" s="18"/>
      <c r="ANC185" s="18"/>
      <c r="AND185" s="18"/>
      <c r="ANE185" s="18"/>
      <c r="ANF185" s="18"/>
      <c r="ANG185" s="18"/>
      <c r="ANH185" s="18"/>
      <c r="ANI185" s="18"/>
      <c r="ANJ185" s="18"/>
      <c r="ANK185" s="18"/>
      <c r="ANL185" s="18"/>
      <c r="ANM185" s="18"/>
      <c r="ANN185" s="18"/>
      <c r="ANO185" s="18"/>
      <c r="ANP185" s="18"/>
      <c r="ANQ185" s="18"/>
      <c r="ANR185" s="18"/>
      <c r="ANS185" s="18"/>
      <c r="ANT185" s="18"/>
      <c r="ANU185" s="18"/>
      <c r="ANV185" s="18"/>
      <c r="ANW185" s="18"/>
      <c r="ANX185" s="18"/>
      <c r="ANY185" s="18"/>
      <c r="ANZ185" s="18"/>
      <c r="AOA185" s="18"/>
      <c r="AOB185" s="18"/>
      <c r="AOC185" s="18"/>
      <c r="AOD185" s="18"/>
      <c r="AOE185" s="18"/>
      <c r="AOF185" s="18"/>
      <c r="AOG185" s="18"/>
      <c r="AOH185" s="18"/>
      <c r="AOI185" s="18"/>
      <c r="AOJ185" s="18"/>
      <c r="AOK185" s="18"/>
      <c r="AOL185" s="18"/>
      <c r="AOM185" s="18"/>
      <c r="AON185" s="18"/>
      <c r="AOO185" s="18"/>
      <c r="AOP185" s="18"/>
      <c r="AOQ185" s="18"/>
      <c r="AOR185" s="18"/>
      <c r="AOS185" s="18"/>
      <c r="AOT185" s="18"/>
      <c r="AOU185" s="18"/>
      <c r="AOV185" s="18"/>
      <c r="AOW185" s="18"/>
      <c r="AOX185" s="18"/>
      <c r="AOY185" s="18"/>
      <c r="AOZ185" s="18"/>
      <c r="APA185" s="18"/>
      <c r="APB185" s="18"/>
      <c r="APC185" s="18"/>
      <c r="APD185" s="18"/>
      <c r="APE185" s="18"/>
      <c r="APF185" s="18"/>
      <c r="APG185" s="18"/>
      <c r="APH185" s="18"/>
      <c r="API185" s="18"/>
      <c r="APJ185" s="18"/>
      <c r="APK185" s="18"/>
      <c r="APL185" s="18"/>
      <c r="APM185" s="18"/>
      <c r="APN185" s="18"/>
      <c r="APO185" s="18"/>
      <c r="APP185" s="18"/>
      <c r="APQ185" s="18"/>
      <c r="APR185" s="18"/>
      <c r="APS185" s="18"/>
      <c r="APT185" s="18"/>
      <c r="APU185" s="18"/>
      <c r="APV185" s="18"/>
      <c r="APW185" s="18"/>
      <c r="APX185" s="18"/>
      <c r="APY185" s="18"/>
      <c r="APZ185" s="18"/>
      <c r="AQA185" s="18"/>
      <c r="AQB185" s="18"/>
      <c r="AQC185" s="18"/>
      <c r="AQD185" s="18"/>
      <c r="AQE185" s="18"/>
      <c r="AQF185" s="18"/>
      <c r="AQG185" s="18"/>
      <c r="AQH185" s="18"/>
      <c r="AQI185" s="18"/>
      <c r="AQJ185" s="18"/>
      <c r="AQK185" s="18"/>
      <c r="AQL185" s="18"/>
      <c r="AQM185" s="18"/>
      <c r="AQN185" s="18"/>
      <c r="AQO185" s="18"/>
      <c r="AQP185" s="18"/>
      <c r="AQQ185" s="18"/>
      <c r="AQR185" s="18"/>
      <c r="AQS185" s="18"/>
      <c r="AQT185" s="18"/>
      <c r="AQU185" s="18"/>
      <c r="AQV185" s="18"/>
      <c r="AQW185" s="18"/>
      <c r="AQX185" s="18"/>
      <c r="AQY185" s="18"/>
      <c r="AQZ185" s="18"/>
      <c r="ARA185" s="18"/>
      <c r="ARB185" s="18"/>
      <c r="ARC185" s="18"/>
      <c r="ARD185" s="18"/>
      <c r="ARE185" s="18"/>
      <c r="ARF185" s="18"/>
      <c r="ARG185" s="18"/>
      <c r="ARH185" s="18"/>
      <c r="ARI185" s="18"/>
      <c r="ARJ185" s="18"/>
      <c r="ARK185" s="18"/>
      <c r="ARL185" s="18"/>
      <c r="ARM185" s="18"/>
      <c r="ARN185" s="18"/>
      <c r="ARO185" s="18"/>
      <c r="ARP185" s="18"/>
      <c r="ARQ185" s="18"/>
      <c r="ARR185" s="18"/>
      <c r="ARS185" s="18"/>
      <c r="ART185" s="18"/>
      <c r="ARU185" s="18"/>
      <c r="ARV185" s="18"/>
      <c r="ARW185" s="18"/>
      <c r="ARX185" s="18"/>
      <c r="ARY185" s="18"/>
      <c r="ARZ185" s="18"/>
      <c r="ASA185" s="18"/>
      <c r="ASB185" s="18"/>
      <c r="ASC185" s="18"/>
      <c r="ASD185" s="18"/>
      <c r="ASE185" s="18"/>
      <c r="ASF185" s="18"/>
      <c r="ASG185" s="18"/>
      <c r="ASH185" s="18"/>
      <c r="ASI185" s="18"/>
      <c r="ASJ185" s="18"/>
      <c r="ASK185" s="18"/>
      <c r="ASL185" s="18"/>
      <c r="ASM185" s="18"/>
      <c r="ASN185" s="18"/>
      <c r="ASO185" s="18"/>
      <c r="ASP185" s="18"/>
      <c r="ASQ185" s="18"/>
      <c r="ASR185" s="18"/>
      <c r="ASS185" s="18"/>
      <c r="AST185" s="18"/>
      <c r="ASU185" s="18"/>
      <c r="ASV185" s="18"/>
      <c r="ASW185" s="18"/>
      <c r="ASX185" s="18"/>
      <c r="ASY185" s="18"/>
      <c r="ASZ185" s="18"/>
      <c r="ATA185" s="18"/>
      <c r="ATB185" s="18"/>
      <c r="ATC185" s="18"/>
      <c r="ATD185" s="18"/>
      <c r="ATE185" s="18"/>
      <c r="ATF185" s="18"/>
      <c r="ATG185" s="18"/>
      <c r="ATH185" s="18"/>
      <c r="ATI185" s="18"/>
      <c r="ATJ185" s="18"/>
      <c r="ATK185" s="18"/>
      <c r="ATL185" s="18"/>
      <c r="ATM185" s="18"/>
      <c r="ATN185" s="18"/>
      <c r="ATO185" s="18"/>
      <c r="ATP185" s="18"/>
      <c r="ATQ185" s="18"/>
      <c r="ATR185" s="18"/>
      <c r="ATS185" s="18"/>
      <c r="ATT185" s="18"/>
      <c r="ATU185" s="18"/>
      <c r="ATV185" s="18"/>
      <c r="ATW185" s="18"/>
      <c r="ATX185" s="18"/>
      <c r="ATY185" s="18"/>
      <c r="ATZ185" s="18"/>
      <c r="AUA185" s="18"/>
      <c r="AUB185" s="18"/>
      <c r="AUC185" s="18"/>
      <c r="AUD185" s="18"/>
      <c r="AUE185" s="18"/>
      <c r="AUF185" s="18"/>
      <c r="AUG185" s="18"/>
      <c r="AUH185" s="18"/>
      <c r="AUI185" s="18"/>
      <c r="AUJ185" s="18"/>
      <c r="AUK185" s="18"/>
      <c r="AUL185" s="18"/>
      <c r="AUM185" s="18"/>
      <c r="AUN185" s="18"/>
      <c r="AUO185" s="18"/>
      <c r="AUP185" s="18"/>
      <c r="AUQ185" s="18"/>
      <c r="AUR185" s="18"/>
      <c r="AUS185" s="18"/>
      <c r="AUT185" s="18"/>
      <c r="AUU185" s="18"/>
      <c r="AUV185" s="18"/>
      <c r="AUW185" s="18"/>
      <c r="AUX185" s="18"/>
      <c r="AUY185" s="18"/>
      <c r="AUZ185" s="18"/>
      <c r="AVA185" s="18"/>
      <c r="AVB185" s="18"/>
      <c r="AVC185" s="18"/>
      <c r="AVD185" s="18"/>
      <c r="AVE185" s="18"/>
      <c r="AVF185" s="18"/>
      <c r="AVG185" s="18"/>
      <c r="AVH185" s="18"/>
      <c r="AVI185" s="18"/>
      <c r="AVJ185" s="18"/>
      <c r="AVK185" s="18"/>
      <c r="AVL185" s="18"/>
      <c r="AVM185" s="18"/>
      <c r="AVN185" s="18"/>
      <c r="AVO185" s="18"/>
      <c r="AVP185" s="18"/>
      <c r="AVQ185" s="18"/>
      <c r="AVR185" s="18"/>
      <c r="AVS185" s="18"/>
      <c r="AVT185" s="18"/>
      <c r="AVU185" s="18"/>
      <c r="AVV185" s="18"/>
      <c r="AVW185" s="18"/>
      <c r="AVX185" s="18"/>
      <c r="AVY185" s="18"/>
      <c r="AVZ185" s="18"/>
      <c r="AWA185" s="18"/>
      <c r="AWB185" s="18"/>
      <c r="AWC185" s="18"/>
      <c r="AWD185" s="18"/>
      <c r="AWE185" s="18"/>
      <c r="AWF185" s="18"/>
      <c r="AWG185" s="18"/>
      <c r="AWH185" s="18"/>
      <c r="AWI185" s="18"/>
      <c r="AWJ185" s="18"/>
      <c r="AWK185" s="18"/>
      <c r="AWL185" s="18"/>
      <c r="AWM185" s="18"/>
      <c r="AWN185" s="18"/>
      <c r="AWO185" s="18"/>
      <c r="AWP185" s="18"/>
      <c r="AWQ185" s="18"/>
      <c r="AWR185" s="18"/>
      <c r="AWS185" s="18"/>
      <c r="AWT185" s="18"/>
      <c r="AWU185" s="18"/>
      <c r="AWV185" s="18"/>
      <c r="AWW185" s="18"/>
      <c r="AWX185" s="18"/>
      <c r="AWY185" s="18"/>
      <c r="AWZ185" s="18"/>
      <c r="AXA185" s="18"/>
      <c r="AXB185" s="18"/>
      <c r="AXC185" s="18"/>
      <c r="AXD185" s="18"/>
      <c r="AXE185" s="18"/>
      <c r="AXF185" s="18"/>
      <c r="AXG185" s="18"/>
      <c r="AXH185" s="18"/>
      <c r="AXI185" s="18"/>
      <c r="AXJ185" s="18"/>
      <c r="AXK185" s="18"/>
      <c r="AXL185" s="18"/>
      <c r="AXM185" s="18"/>
      <c r="AXN185" s="18"/>
      <c r="AXO185" s="18"/>
      <c r="AXP185" s="18"/>
      <c r="AXQ185" s="18"/>
      <c r="AXR185" s="18"/>
      <c r="AXS185" s="18"/>
      <c r="AXT185" s="18"/>
      <c r="AXU185" s="18"/>
      <c r="AXV185" s="18"/>
      <c r="AXW185" s="18"/>
      <c r="AXX185" s="18"/>
      <c r="AXY185" s="18"/>
      <c r="AXZ185" s="18"/>
      <c r="AYA185" s="18"/>
      <c r="AYB185" s="18"/>
      <c r="AYC185" s="18"/>
      <c r="AYD185" s="18"/>
      <c r="AYE185" s="18"/>
      <c r="AYF185" s="18"/>
      <c r="AYG185" s="18"/>
      <c r="AYH185" s="18"/>
      <c r="AYI185" s="18"/>
      <c r="AYJ185" s="18"/>
      <c r="AYK185" s="18"/>
      <c r="AYL185" s="18"/>
      <c r="AYM185" s="18"/>
      <c r="AYN185" s="18"/>
      <c r="AYO185" s="18"/>
      <c r="AYP185" s="18"/>
      <c r="AYQ185" s="18"/>
      <c r="AYR185" s="18"/>
      <c r="AYS185" s="18"/>
      <c r="AYT185" s="18"/>
      <c r="AYU185" s="18"/>
      <c r="AYV185" s="18"/>
      <c r="AYW185" s="18"/>
      <c r="AYX185" s="18"/>
      <c r="AYY185" s="18"/>
      <c r="AYZ185" s="18"/>
      <c r="AZA185" s="18"/>
      <c r="AZB185" s="18"/>
      <c r="AZC185" s="18"/>
      <c r="AZD185" s="18"/>
      <c r="AZE185" s="18"/>
      <c r="AZF185" s="18"/>
      <c r="AZG185" s="18"/>
      <c r="AZH185" s="18"/>
      <c r="AZI185" s="18"/>
      <c r="AZJ185" s="18"/>
      <c r="AZK185" s="18"/>
      <c r="AZL185" s="18"/>
      <c r="AZM185" s="18"/>
      <c r="AZN185" s="18"/>
      <c r="AZO185" s="18"/>
      <c r="AZP185" s="18"/>
      <c r="AZQ185" s="18"/>
      <c r="AZR185" s="18"/>
      <c r="AZS185" s="18"/>
      <c r="AZT185" s="18"/>
      <c r="AZU185" s="18"/>
      <c r="AZV185" s="18"/>
      <c r="AZW185" s="18"/>
      <c r="AZX185" s="18"/>
      <c r="AZY185" s="18"/>
      <c r="AZZ185" s="18"/>
      <c r="BAA185" s="18"/>
      <c r="BAB185" s="18"/>
      <c r="BAC185" s="18"/>
      <c r="BAD185" s="18"/>
      <c r="BAE185" s="18"/>
      <c r="BAF185" s="18"/>
      <c r="BAG185" s="18"/>
      <c r="BAH185" s="18"/>
      <c r="BAI185" s="18"/>
      <c r="BAJ185" s="18"/>
      <c r="BAK185" s="18"/>
      <c r="BAL185" s="18"/>
      <c r="BAM185" s="18"/>
      <c r="BAN185" s="18"/>
      <c r="BAO185" s="18"/>
      <c r="BAP185" s="18"/>
      <c r="BAQ185" s="18"/>
      <c r="BAR185" s="18"/>
      <c r="BAS185" s="18"/>
      <c r="BAT185" s="18"/>
      <c r="BAU185" s="18"/>
      <c r="BAV185" s="18"/>
      <c r="BAW185" s="18"/>
      <c r="BAX185" s="18"/>
      <c r="BAY185" s="18"/>
      <c r="BAZ185" s="18"/>
      <c r="BBA185" s="18"/>
      <c r="BBB185" s="18"/>
      <c r="BBC185" s="18"/>
      <c r="BBD185" s="18"/>
      <c r="BBE185" s="18"/>
      <c r="BBF185" s="18"/>
      <c r="BBG185" s="18"/>
      <c r="BBH185" s="18"/>
      <c r="BBI185" s="18"/>
      <c r="BBJ185" s="18"/>
      <c r="BBK185" s="18"/>
      <c r="BBL185" s="18"/>
      <c r="BBM185" s="18"/>
      <c r="BBN185" s="18"/>
      <c r="BBO185" s="18"/>
      <c r="BBP185" s="18"/>
      <c r="BBQ185" s="18"/>
      <c r="BBR185" s="18"/>
      <c r="BBS185" s="18"/>
      <c r="BBT185" s="18"/>
      <c r="BBU185" s="18"/>
      <c r="BBV185" s="18"/>
      <c r="BBW185" s="18"/>
      <c r="BBX185" s="18"/>
      <c r="BBY185" s="18"/>
      <c r="BBZ185" s="18"/>
      <c r="BCA185" s="18"/>
      <c r="BCB185" s="18"/>
      <c r="BCC185" s="18"/>
      <c r="BCD185" s="18"/>
      <c r="BCE185" s="18"/>
      <c r="BCF185" s="18"/>
      <c r="BCG185" s="18"/>
      <c r="BCH185" s="18"/>
      <c r="BCI185" s="18"/>
      <c r="BCJ185" s="18"/>
      <c r="BCK185" s="18"/>
      <c r="BCL185" s="18"/>
      <c r="BCM185" s="18"/>
      <c r="BCN185" s="18"/>
      <c r="BCO185" s="18"/>
      <c r="BCP185" s="18"/>
      <c r="BCQ185" s="18"/>
      <c r="BCR185" s="18"/>
      <c r="BCS185" s="18"/>
      <c r="BCT185" s="18"/>
      <c r="BCU185" s="18"/>
      <c r="BCV185" s="18"/>
      <c r="BCW185" s="18"/>
      <c r="BCX185" s="18"/>
      <c r="BCY185" s="18"/>
      <c r="BCZ185" s="18"/>
      <c r="BDA185" s="18"/>
      <c r="BDB185" s="18"/>
      <c r="BDC185" s="18"/>
      <c r="BDD185" s="18"/>
      <c r="BDE185" s="18"/>
      <c r="BDF185" s="18"/>
      <c r="BDG185" s="18"/>
      <c r="BDH185" s="18"/>
      <c r="BDI185" s="18"/>
      <c r="BDJ185" s="18"/>
      <c r="BDK185" s="18"/>
      <c r="BDL185" s="18"/>
      <c r="BDM185" s="18"/>
      <c r="BDN185" s="18"/>
      <c r="BDO185" s="18"/>
      <c r="BDP185" s="18"/>
      <c r="BDQ185" s="18"/>
      <c r="BDR185" s="18"/>
      <c r="BDS185" s="18"/>
      <c r="BDT185" s="18"/>
      <c r="BDU185" s="18"/>
      <c r="BDV185" s="18"/>
      <c r="BDW185" s="18"/>
      <c r="BDX185" s="18"/>
      <c r="BDY185" s="18"/>
      <c r="BDZ185" s="18"/>
      <c r="BEA185" s="18"/>
      <c r="BEB185" s="18"/>
      <c r="BEC185" s="18"/>
      <c r="BED185" s="18"/>
      <c r="BEE185" s="18"/>
      <c r="BEF185" s="18"/>
      <c r="BEG185" s="18"/>
      <c r="BEH185" s="18"/>
      <c r="BEI185" s="18"/>
      <c r="BEJ185" s="18"/>
      <c r="BEK185" s="18"/>
      <c r="BEL185" s="18"/>
      <c r="BEM185" s="18"/>
      <c r="BEN185" s="18"/>
      <c r="BEO185" s="18"/>
      <c r="BEP185" s="18"/>
      <c r="BEQ185" s="18"/>
      <c r="BER185" s="18"/>
      <c r="BES185" s="18"/>
      <c r="BET185" s="18"/>
      <c r="BEU185" s="18"/>
      <c r="BEV185" s="18"/>
      <c r="BEW185" s="18"/>
      <c r="BEX185" s="18"/>
      <c r="BEY185" s="18"/>
      <c r="BEZ185" s="18"/>
      <c r="BFA185" s="18"/>
      <c r="BFB185" s="18"/>
      <c r="BFC185" s="18"/>
      <c r="BFD185" s="18"/>
      <c r="BFE185" s="18"/>
      <c r="BFF185" s="18"/>
      <c r="BFG185" s="18"/>
      <c r="BFH185" s="18"/>
      <c r="BFI185" s="18"/>
      <c r="BFJ185" s="18"/>
      <c r="BFK185" s="18"/>
      <c r="BFL185" s="18"/>
      <c r="BFM185" s="18"/>
      <c r="BFN185" s="18"/>
      <c r="BFO185" s="18"/>
      <c r="BFP185" s="18"/>
      <c r="BFQ185" s="18"/>
      <c r="BFR185" s="18"/>
      <c r="BFS185" s="18"/>
      <c r="BFT185" s="18"/>
      <c r="BFU185" s="18"/>
      <c r="BFV185" s="18"/>
      <c r="BFW185" s="18"/>
      <c r="BFX185" s="18"/>
      <c r="BFY185" s="18"/>
      <c r="BFZ185" s="18"/>
      <c r="BGA185" s="18"/>
      <c r="BGB185" s="18"/>
      <c r="BGC185" s="18"/>
      <c r="BGD185" s="18"/>
      <c r="BGE185" s="18"/>
      <c r="BGF185" s="18"/>
      <c r="BGG185" s="18"/>
      <c r="BGH185" s="18"/>
      <c r="BGI185" s="18"/>
      <c r="BGJ185" s="18"/>
      <c r="BGK185" s="18"/>
      <c r="BGL185" s="18"/>
      <c r="BGM185" s="18"/>
      <c r="BGN185" s="18"/>
      <c r="BGO185" s="18"/>
      <c r="BGP185" s="18"/>
      <c r="BGQ185" s="18"/>
      <c r="BGR185" s="18"/>
      <c r="BGS185" s="18"/>
      <c r="BGT185" s="18"/>
      <c r="BGU185" s="18"/>
      <c r="BGV185" s="18"/>
      <c r="BGW185" s="18"/>
      <c r="BGX185" s="18"/>
      <c r="BGY185" s="18"/>
      <c r="BGZ185" s="18"/>
      <c r="BHA185" s="18"/>
      <c r="BHB185" s="18"/>
      <c r="BHC185" s="18"/>
      <c r="BHD185" s="18"/>
      <c r="BHE185" s="18"/>
      <c r="BHF185" s="18"/>
      <c r="BHG185" s="18"/>
      <c r="BHH185" s="18"/>
      <c r="BHI185" s="18"/>
      <c r="BHJ185" s="18"/>
      <c r="BHK185" s="18"/>
      <c r="BHL185" s="18"/>
      <c r="BHM185" s="18"/>
      <c r="BHN185" s="18"/>
      <c r="BHO185" s="18"/>
      <c r="BHP185" s="18"/>
      <c r="BHQ185" s="18"/>
      <c r="BHR185" s="18"/>
      <c r="BHS185" s="18"/>
      <c r="BHT185" s="18"/>
      <c r="BHU185" s="18"/>
      <c r="BHV185" s="18"/>
      <c r="BHW185" s="18"/>
      <c r="BHX185" s="18"/>
      <c r="BHY185" s="18"/>
      <c r="BHZ185" s="18"/>
      <c r="BIA185" s="18"/>
      <c r="BIB185" s="18"/>
      <c r="BIC185" s="18"/>
      <c r="BID185" s="18"/>
      <c r="BIE185" s="18"/>
      <c r="BIF185" s="18"/>
      <c r="BIG185" s="18"/>
      <c r="BIH185" s="18"/>
      <c r="BII185" s="18"/>
      <c r="BIJ185" s="18"/>
      <c r="BIK185" s="18"/>
      <c r="BIL185" s="18"/>
      <c r="BIM185" s="18"/>
      <c r="BIN185" s="18"/>
      <c r="BIO185" s="18"/>
      <c r="BIP185" s="18"/>
      <c r="BIQ185" s="18"/>
      <c r="BIR185" s="18"/>
      <c r="BIS185" s="18"/>
      <c r="BIT185" s="18"/>
      <c r="BIU185" s="18"/>
      <c r="BIV185" s="18"/>
      <c r="BIW185" s="18"/>
      <c r="BIX185" s="18"/>
      <c r="BIY185" s="18"/>
      <c r="BIZ185" s="18"/>
      <c r="BJA185" s="18"/>
      <c r="BJB185" s="18"/>
      <c r="BJC185" s="18"/>
      <c r="BJD185" s="18"/>
      <c r="BJE185" s="18"/>
      <c r="BJF185" s="18"/>
      <c r="BJG185" s="18"/>
      <c r="BJH185" s="18"/>
      <c r="BJI185" s="18"/>
      <c r="BJJ185" s="18"/>
      <c r="BJK185" s="18"/>
      <c r="BJL185" s="18"/>
      <c r="BJM185" s="18"/>
      <c r="BJN185" s="18"/>
      <c r="BJO185" s="18"/>
      <c r="BJP185" s="18"/>
      <c r="BJQ185" s="18"/>
      <c r="BJR185" s="18"/>
      <c r="BJS185" s="18"/>
      <c r="BJT185" s="18"/>
      <c r="BJU185" s="18"/>
      <c r="BJV185" s="18"/>
      <c r="BJW185" s="18"/>
      <c r="BJX185" s="18"/>
      <c r="BJY185" s="18"/>
      <c r="BJZ185" s="18"/>
      <c r="BKA185" s="18"/>
      <c r="BKB185" s="18"/>
      <c r="BKC185" s="18"/>
      <c r="BKD185" s="18"/>
      <c r="BKE185" s="18"/>
      <c r="BKF185" s="18"/>
      <c r="BKG185" s="18"/>
      <c r="BKH185" s="18"/>
      <c r="BKI185" s="18"/>
      <c r="BKJ185" s="18"/>
      <c r="BKK185" s="18"/>
      <c r="BKL185" s="18"/>
      <c r="BKM185" s="18"/>
      <c r="BKN185" s="18"/>
      <c r="BKO185" s="18"/>
      <c r="BKP185" s="18"/>
      <c r="BKQ185" s="18"/>
      <c r="BKR185" s="18"/>
      <c r="BKS185" s="18"/>
      <c r="BKT185" s="18"/>
      <c r="BKU185" s="18"/>
      <c r="BKV185" s="18"/>
      <c r="BKW185" s="18"/>
      <c r="BKX185" s="18"/>
      <c r="BKY185" s="18"/>
      <c r="BKZ185" s="18"/>
      <c r="BLA185" s="18"/>
      <c r="BLB185" s="18"/>
      <c r="BLC185" s="18"/>
      <c r="BLD185" s="18"/>
      <c r="BLE185" s="18"/>
      <c r="BLF185" s="18"/>
      <c r="BLG185" s="18"/>
      <c r="BLH185" s="18"/>
      <c r="BLI185" s="18"/>
      <c r="BLJ185" s="18"/>
      <c r="BLK185" s="18"/>
      <c r="BLL185" s="18"/>
      <c r="BLM185" s="18"/>
      <c r="BLN185" s="18"/>
      <c r="BLO185" s="18"/>
      <c r="BLP185" s="18"/>
      <c r="BLQ185" s="18"/>
      <c r="BLR185" s="18"/>
      <c r="BLS185" s="18"/>
      <c r="BLT185" s="18"/>
      <c r="BLU185" s="18"/>
      <c r="BLV185" s="18"/>
      <c r="BLW185" s="18"/>
      <c r="BLX185" s="18"/>
      <c r="BLY185" s="18"/>
      <c r="BLZ185" s="18"/>
      <c r="BMA185" s="18"/>
      <c r="BMB185" s="18"/>
      <c r="BMC185" s="18"/>
      <c r="BMD185" s="18"/>
      <c r="BME185" s="18"/>
      <c r="BMF185" s="18"/>
      <c r="BMG185" s="18"/>
      <c r="BMH185" s="18"/>
      <c r="BMI185" s="18"/>
      <c r="BMJ185" s="18"/>
      <c r="BMK185" s="18"/>
      <c r="BML185" s="18"/>
      <c r="BMM185" s="18"/>
      <c r="BMN185" s="18"/>
      <c r="BMO185" s="18"/>
      <c r="BMP185" s="18"/>
      <c r="BMQ185" s="18"/>
      <c r="BMR185" s="18"/>
      <c r="BMS185" s="18"/>
      <c r="BMT185" s="18"/>
      <c r="BMU185" s="18"/>
      <c r="BMV185" s="18"/>
      <c r="BMW185" s="18"/>
      <c r="BMX185" s="18"/>
      <c r="BMY185" s="18"/>
      <c r="BMZ185" s="18"/>
      <c r="BNA185" s="18"/>
      <c r="BNB185" s="18"/>
      <c r="BNC185" s="18"/>
      <c r="BND185" s="18"/>
      <c r="BNE185" s="18"/>
      <c r="BNF185" s="18"/>
      <c r="BNG185" s="18"/>
      <c r="BNH185" s="18"/>
      <c r="BNI185" s="18"/>
      <c r="BNJ185" s="18"/>
      <c r="BNK185" s="18"/>
      <c r="BNL185" s="18"/>
      <c r="BNM185" s="18"/>
      <c r="BNN185" s="18"/>
      <c r="BNO185" s="18"/>
      <c r="BNP185" s="18"/>
      <c r="BNQ185" s="18"/>
      <c r="BNR185" s="18"/>
      <c r="BNS185" s="18"/>
      <c r="BNT185" s="18"/>
      <c r="BNU185" s="18"/>
      <c r="BNV185" s="18"/>
      <c r="BNW185" s="18"/>
      <c r="BNX185" s="18"/>
      <c r="BNY185" s="18"/>
      <c r="BNZ185" s="18"/>
      <c r="BOA185" s="18"/>
      <c r="BOB185" s="18"/>
      <c r="BOC185" s="18"/>
      <c r="BOD185" s="18"/>
      <c r="BOE185" s="18"/>
      <c r="BOF185" s="18"/>
      <c r="BOG185" s="18"/>
      <c r="BOH185" s="18"/>
      <c r="BOI185" s="18"/>
      <c r="BOJ185" s="18"/>
      <c r="BOK185" s="18"/>
      <c r="BOL185" s="18"/>
      <c r="BOM185" s="18"/>
      <c r="BON185" s="18"/>
      <c r="BOO185" s="18"/>
      <c r="BOP185" s="18"/>
      <c r="BOQ185" s="18"/>
      <c r="BOR185" s="18"/>
      <c r="BOS185" s="18"/>
      <c r="BOT185" s="18"/>
      <c r="BOU185" s="18"/>
      <c r="BOV185" s="18"/>
      <c r="BOW185" s="18"/>
      <c r="BOX185" s="18"/>
      <c r="BOY185" s="18"/>
      <c r="BOZ185" s="18"/>
      <c r="BPA185" s="18"/>
      <c r="BPB185" s="18"/>
      <c r="BPC185" s="18"/>
      <c r="BPD185" s="18"/>
      <c r="BPE185" s="18"/>
      <c r="BPF185" s="18"/>
      <c r="BPG185" s="18"/>
      <c r="BPH185" s="18"/>
      <c r="BPI185" s="18"/>
      <c r="BPJ185" s="18"/>
      <c r="BPK185" s="18"/>
      <c r="BPL185" s="18"/>
      <c r="BPM185" s="18"/>
      <c r="BPN185" s="18"/>
      <c r="BPO185" s="18"/>
      <c r="BPP185" s="18"/>
      <c r="BPQ185" s="18"/>
      <c r="BPR185" s="18"/>
      <c r="BPS185" s="18"/>
      <c r="BPT185" s="18"/>
      <c r="BPU185" s="18"/>
      <c r="BPV185" s="18"/>
      <c r="BPW185" s="18"/>
      <c r="BPX185" s="18"/>
      <c r="BPY185" s="18"/>
      <c r="BPZ185" s="18"/>
      <c r="BQA185" s="18"/>
      <c r="BQB185" s="18"/>
      <c r="BQC185" s="18"/>
      <c r="BQD185" s="18"/>
      <c r="BQE185" s="18"/>
      <c r="BQF185" s="18"/>
      <c r="BQG185" s="18"/>
      <c r="BQH185" s="18"/>
      <c r="BQI185" s="18"/>
      <c r="BQJ185" s="18"/>
      <c r="BQK185" s="18"/>
      <c r="BQL185" s="18"/>
      <c r="BQM185" s="18"/>
      <c r="BQN185" s="18"/>
      <c r="BQO185" s="18"/>
      <c r="BQP185" s="18"/>
      <c r="BQQ185" s="18"/>
      <c r="BQR185" s="18"/>
      <c r="BQS185" s="18"/>
      <c r="BQT185" s="18"/>
      <c r="BQU185" s="18"/>
      <c r="BQV185" s="18"/>
      <c r="BQW185" s="18"/>
      <c r="BQX185" s="18"/>
      <c r="BQY185" s="18"/>
      <c r="BQZ185" s="18"/>
      <c r="BRA185" s="18"/>
      <c r="BRB185" s="18"/>
      <c r="BRC185" s="18"/>
      <c r="BRD185" s="18"/>
      <c r="BRE185" s="18"/>
      <c r="BRF185" s="18"/>
      <c r="BRG185" s="18"/>
      <c r="BRH185" s="18"/>
      <c r="BRI185" s="18"/>
      <c r="BRJ185" s="18"/>
      <c r="BRK185" s="18"/>
      <c r="BRL185" s="18"/>
      <c r="BRM185" s="18"/>
      <c r="BRN185" s="18"/>
      <c r="BRO185" s="18"/>
      <c r="BRP185" s="18"/>
      <c r="BRQ185" s="18"/>
      <c r="BRR185" s="18"/>
      <c r="BRS185" s="18"/>
      <c r="BRT185" s="18"/>
      <c r="BRU185" s="18"/>
      <c r="BRV185" s="18"/>
      <c r="BRW185" s="18"/>
      <c r="BRX185" s="18"/>
      <c r="BRY185" s="18"/>
      <c r="BRZ185" s="18"/>
      <c r="BSA185" s="18"/>
      <c r="BSB185" s="18"/>
      <c r="BSC185" s="18"/>
      <c r="BSD185" s="18"/>
      <c r="BSE185" s="18"/>
      <c r="BSF185" s="18"/>
      <c r="BSG185" s="18"/>
      <c r="BSH185" s="18"/>
      <c r="BSI185" s="18"/>
      <c r="BSJ185" s="18"/>
      <c r="BSK185" s="18"/>
      <c r="BSL185" s="18"/>
      <c r="BSM185" s="18"/>
      <c r="BSN185" s="18"/>
      <c r="BSO185" s="18"/>
      <c r="BSP185" s="18"/>
      <c r="BSQ185" s="18"/>
      <c r="BSR185" s="18"/>
      <c r="BSS185" s="18"/>
      <c r="BST185" s="18"/>
      <c r="BSU185" s="18"/>
      <c r="BSV185" s="18"/>
      <c r="BSW185" s="18"/>
      <c r="BSX185" s="18"/>
      <c r="BSY185" s="18"/>
      <c r="BSZ185" s="18"/>
      <c r="BTA185" s="18"/>
      <c r="BTB185" s="18"/>
      <c r="BTC185" s="18"/>
      <c r="BTD185" s="18"/>
      <c r="BTE185" s="18"/>
      <c r="BTF185" s="18"/>
      <c r="BTG185" s="18"/>
      <c r="BTH185" s="18"/>
    </row>
    <row r="186" spans="1:1880" s="434" customFormat="1" ht="78.75" customHeight="1" x14ac:dyDescent="0.3">
      <c r="A186" s="100">
        <v>602</v>
      </c>
      <c r="B186" s="361" t="s">
        <v>53</v>
      </c>
      <c r="C186" s="361" t="s">
        <v>273</v>
      </c>
      <c r="D186" s="99" t="s">
        <v>330</v>
      </c>
      <c r="E186" s="359" t="e">
        <f>INDEX('2021 Unit Data'!$A$1:$CZ$288,MATCH('Unit Data from Audit Worksheet'!$A186,'2021 Unit Data'!$A$1:$A$288,0),MATCH('Unit Data from Audit Worksheet'!$D$2,'2021 Unit Data'!$A$1:$CZ$1,0))</f>
        <v>#N/A</v>
      </c>
      <c r="F186" s="855">
        <v>0</v>
      </c>
      <c r="G186" s="436" t="str">
        <f>IF(ISBLANK(F186),"Please do not leave blank","")</f>
        <v/>
      </c>
      <c r="H186" s="407">
        <f>IF(F186&lt;0,"Note: Number is normally positive.",)</f>
        <v>0</v>
      </c>
      <c r="I186" s="72"/>
      <c r="J186"/>
      <c r="K186" s="18"/>
      <c r="L186"/>
      <c r="M186" s="18"/>
      <c r="N186" s="181"/>
      <c r="O186" s="18"/>
      <c r="P186" s="18"/>
      <c r="Q186" s="18"/>
      <c r="R186" s="18"/>
      <c r="S186" s="18"/>
      <c r="T186" s="18"/>
      <c r="U186" s="18"/>
      <c r="V186" s="18"/>
      <c r="W186" s="18"/>
      <c r="X186" s="18"/>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s="18"/>
      <c r="DT186" s="18"/>
      <c r="DU186" s="18"/>
      <c r="DV186" s="18"/>
      <c r="DW186" s="18"/>
      <c r="DX186" s="18"/>
      <c r="DY186" s="18"/>
      <c r="DZ186" s="18"/>
      <c r="EA186" s="18"/>
      <c r="EB186" s="18"/>
      <c r="EC186" s="18"/>
      <c r="ED186" s="18"/>
      <c r="EE186" s="18"/>
      <c r="EF186" s="18"/>
      <c r="EG186" s="18"/>
      <c r="EH186" s="18"/>
      <c r="EI186" s="18"/>
      <c r="EJ186" s="18"/>
      <c r="EK186" s="18"/>
      <c r="EL186" s="18"/>
      <c r="EM186" s="18"/>
      <c r="EN186" s="18"/>
      <c r="EO186" s="18"/>
      <c r="EP186" s="18"/>
      <c r="EQ186" s="18"/>
      <c r="ER186" s="18"/>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c r="GQ186" s="18"/>
      <c r="GR186" s="18"/>
      <c r="GS186" s="18"/>
      <c r="GT186" s="18"/>
      <c r="GU186" s="18"/>
      <c r="GV186" s="18"/>
      <c r="GW186" s="18"/>
      <c r="GX186" s="18"/>
      <c r="GY186" s="18"/>
      <c r="GZ186" s="18"/>
      <c r="HA186" s="18"/>
      <c r="HB186" s="18"/>
      <c r="HC186" s="18"/>
      <c r="HD186" s="18"/>
      <c r="HE186" s="18"/>
      <c r="HF186" s="18"/>
      <c r="HG186" s="18"/>
      <c r="HH186" s="18"/>
      <c r="HI186" s="18"/>
      <c r="HJ186" s="18"/>
      <c r="HK186" s="18"/>
      <c r="HL186" s="18"/>
      <c r="HM186" s="18"/>
      <c r="HN186" s="18"/>
      <c r="HO186" s="18"/>
      <c r="HP186" s="18"/>
      <c r="HQ186" s="18"/>
      <c r="HR186" s="18"/>
      <c r="HS186" s="18"/>
      <c r="HT186" s="18"/>
      <c r="HU186" s="18"/>
      <c r="HV186" s="18"/>
      <c r="HW186" s="18"/>
      <c r="HX186" s="18"/>
      <c r="HY186" s="18"/>
      <c r="HZ186" s="18"/>
      <c r="IA186" s="18"/>
      <c r="IB186" s="18"/>
      <c r="IC186" s="18"/>
      <c r="ID186" s="18"/>
      <c r="IE186" s="18"/>
      <c r="IF186" s="18"/>
      <c r="IG186" s="18"/>
      <c r="IH186" s="18"/>
      <c r="II186" s="18"/>
      <c r="IJ186" s="18"/>
      <c r="IK186" s="18"/>
      <c r="IL186" s="18"/>
      <c r="IM186" s="18"/>
      <c r="IN186" s="18"/>
      <c r="IO186" s="18"/>
      <c r="IP186" s="18"/>
      <c r="IQ186" s="18"/>
      <c r="IR186" s="18"/>
      <c r="IS186" s="18"/>
      <c r="IT186" s="18"/>
      <c r="IU186" s="18"/>
      <c r="IV186" s="18"/>
      <c r="IW186" s="18"/>
      <c r="IX186" s="18"/>
      <c r="IY186" s="18"/>
      <c r="IZ186" s="18"/>
      <c r="JA186" s="18"/>
      <c r="JB186" s="18"/>
      <c r="JC186" s="18"/>
      <c r="JD186" s="18"/>
      <c r="JE186" s="18"/>
      <c r="JF186" s="18"/>
      <c r="JG186" s="18"/>
      <c r="JH186" s="18"/>
      <c r="JI186" s="18"/>
      <c r="JJ186" s="18"/>
      <c r="JK186" s="18"/>
      <c r="JL186" s="18"/>
      <c r="JM186" s="18"/>
      <c r="JN186" s="18"/>
      <c r="JO186" s="18"/>
      <c r="JP186" s="18"/>
      <c r="JQ186" s="18"/>
      <c r="JR186" s="18"/>
      <c r="JS186" s="18"/>
      <c r="JT186" s="18"/>
      <c r="JU186" s="18"/>
      <c r="JV186" s="18"/>
      <c r="JW186" s="18"/>
      <c r="JX186" s="18"/>
      <c r="JY186" s="18"/>
      <c r="JZ186" s="18"/>
      <c r="KA186" s="18"/>
      <c r="KB186" s="18"/>
      <c r="KC186" s="18"/>
      <c r="KD186" s="18"/>
      <c r="KE186" s="18"/>
      <c r="KF186" s="18"/>
      <c r="KG186" s="18"/>
      <c r="KH186" s="18"/>
      <c r="KI186" s="18"/>
      <c r="KJ186" s="18"/>
      <c r="KK186" s="18"/>
      <c r="KL186" s="18"/>
      <c r="KM186" s="18"/>
      <c r="KN186" s="18"/>
      <c r="KO186" s="18"/>
      <c r="KP186" s="18"/>
      <c r="KQ186" s="18"/>
      <c r="KR186" s="18"/>
      <c r="KS186" s="18"/>
      <c r="KT186" s="18"/>
      <c r="KU186" s="18"/>
      <c r="KV186" s="18"/>
      <c r="KW186" s="18"/>
      <c r="KX186" s="18"/>
      <c r="KY186" s="18"/>
      <c r="KZ186" s="18"/>
      <c r="LA186" s="18"/>
      <c r="LB186" s="18"/>
      <c r="LC186" s="18"/>
      <c r="LD186" s="18"/>
      <c r="LE186" s="18"/>
      <c r="LF186" s="18"/>
      <c r="LG186" s="18"/>
      <c r="LH186" s="18"/>
      <c r="LI186" s="18"/>
      <c r="LJ186" s="18"/>
      <c r="LK186" s="18"/>
      <c r="LL186" s="18"/>
      <c r="LM186" s="18"/>
      <c r="LN186" s="18"/>
      <c r="LO186" s="18"/>
      <c r="LP186" s="18"/>
      <c r="LQ186" s="18"/>
      <c r="LR186" s="18"/>
      <c r="LS186" s="18"/>
      <c r="LT186" s="18"/>
      <c r="LU186" s="18"/>
      <c r="LV186" s="18"/>
      <c r="LW186" s="18"/>
      <c r="LX186" s="18"/>
      <c r="LY186" s="18"/>
      <c r="LZ186" s="18"/>
      <c r="MA186" s="18"/>
      <c r="MB186" s="18"/>
      <c r="MC186" s="18"/>
      <c r="MD186" s="18"/>
      <c r="ME186" s="18"/>
      <c r="MF186" s="18"/>
      <c r="MG186" s="18"/>
      <c r="MH186" s="18"/>
      <c r="MI186" s="18"/>
      <c r="MJ186" s="18"/>
      <c r="MK186" s="18"/>
      <c r="ML186" s="18"/>
      <c r="MM186" s="18"/>
      <c r="MN186" s="18"/>
      <c r="MO186" s="18"/>
      <c r="MP186" s="18"/>
      <c r="MQ186" s="18"/>
      <c r="MR186" s="18"/>
      <c r="MS186" s="18"/>
      <c r="MT186" s="18"/>
      <c r="MU186" s="18"/>
      <c r="MV186" s="18"/>
      <c r="MW186" s="18"/>
      <c r="MX186" s="18"/>
      <c r="MY186" s="18"/>
      <c r="MZ186" s="18"/>
      <c r="NA186" s="18"/>
      <c r="NB186" s="18"/>
      <c r="NC186" s="18"/>
      <c r="ND186" s="18"/>
      <c r="NE186" s="18"/>
      <c r="NF186" s="18"/>
      <c r="NG186" s="18"/>
      <c r="NH186" s="18"/>
      <c r="NI186" s="18"/>
      <c r="NJ186" s="18"/>
      <c r="NK186" s="18"/>
      <c r="NL186" s="18"/>
      <c r="NM186" s="18"/>
      <c r="NN186" s="18"/>
      <c r="NO186" s="18"/>
      <c r="NP186" s="18"/>
      <c r="NQ186" s="18"/>
      <c r="NR186" s="18"/>
      <c r="NS186" s="18"/>
      <c r="NT186" s="18"/>
      <c r="NU186" s="18"/>
      <c r="NV186" s="18"/>
      <c r="NW186" s="18"/>
      <c r="NX186" s="18"/>
      <c r="NY186" s="18"/>
      <c r="NZ186" s="18"/>
      <c r="OA186" s="18"/>
      <c r="OB186" s="18"/>
      <c r="OC186" s="18"/>
      <c r="OD186" s="18"/>
      <c r="OE186" s="18"/>
      <c r="OF186" s="18"/>
      <c r="OG186" s="18"/>
      <c r="OH186" s="18"/>
      <c r="OI186" s="18"/>
      <c r="OJ186" s="18"/>
      <c r="OK186" s="18"/>
      <c r="OL186" s="18"/>
      <c r="OM186" s="18"/>
      <c r="ON186" s="18"/>
      <c r="OO186" s="18"/>
      <c r="OP186" s="18"/>
      <c r="OQ186" s="18"/>
      <c r="OR186" s="18"/>
      <c r="OS186" s="18"/>
      <c r="OT186" s="18"/>
      <c r="OU186" s="18"/>
      <c r="OV186" s="18"/>
      <c r="OW186" s="18"/>
      <c r="OX186" s="18"/>
      <c r="OY186" s="18"/>
      <c r="OZ186" s="18"/>
      <c r="PA186" s="18"/>
      <c r="PB186" s="18"/>
      <c r="PC186" s="18"/>
      <c r="PD186" s="18"/>
      <c r="PE186" s="18"/>
      <c r="PF186" s="18"/>
      <c r="PG186" s="18"/>
      <c r="PH186" s="18"/>
      <c r="PI186" s="18"/>
      <c r="PJ186" s="18"/>
      <c r="PK186" s="18"/>
      <c r="PL186" s="18"/>
      <c r="PM186" s="18"/>
      <c r="PN186" s="18"/>
      <c r="PO186" s="18"/>
      <c r="PP186" s="18"/>
      <c r="PQ186" s="18"/>
      <c r="PR186" s="18"/>
      <c r="PS186" s="18"/>
      <c r="PT186" s="18"/>
      <c r="PU186" s="18"/>
      <c r="PV186" s="18"/>
      <c r="PW186" s="18"/>
      <c r="PX186" s="18"/>
      <c r="PY186" s="18"/>
      <c r="PZ186" s="18"/>
      <c r="QA186" s="18"/>
      <c r="QB186" s="18"/>
      <c r="QC186" s="18"/>
      <c r="QD186" s="18"/>
      <c r="QE186" s="18"/>
      <c r="QF186" s="18"/>
      <c r="QG186" s="18"/>
      <c r="QH186" s="18"/>
      <c r="QI186" s="18"/>
      <c r="QJ186" s="18"/>
      <c r="QK186" s="18"/>
      <c r="QL186" s="18"/>
      <c r="QM186" s="18"/>
      <c r="QN186" s="18"/>
      <c r="QO186" s="18"/>
      <c r="QP186" s="18"/>
      <c r="QQ186" s="18"/>
      <c r="QR186" s="18"/>
      <c r="QS186" s="18"/>
      <c r="QT186" s="18"/>
      <c r="QU186" s="18"/>
      <c r="QV186" s="18"/>
      <c r="QW186" s="18"/>
      <c r="QX186" s="18"/>
      <c r="QY186" s="18"/>
      <c r="QZ186" s="18"/>
      <c r="RA186" s="18"/>
      <c r="RB186" s="18"/>
      <c r="RC186" s="18"/>
      <c r="RD186" s="18"/>
      <c r="RE186" s="18"/>
      <c r="RF186" s="18"/>
      <c r="RG186" s="18"/>
      <c r="RH186" s="18"/>
      <c r="RI186" s="18"/>
      <c r="RJ186" s="18"/>
      <c r="RK186" s="18"/>
      <c r="RL186" s="18"/>
      <c r="RM186" s="18"/>
      <c r="RN186" s="18"/>
      <c r="RO186" s="18"/>
      <c r="RP186" s="18"/>
      <c r="RQ186" s="18"/>
      <c r="RR186" s="18"/>
      <c r="RS186" s="18"/>
      <c r="RT186" s="18"/>
      <c r="RU186" s="18"/>
      <c r="RV186" s="18"/>
      <c r="RW186" s="18"/>
      <c r="RX186" s="18"/>
      <c r="RY186" s="18"/>
      <c r="RZ186" s="18"/>
      <c r="SA186" s="18"/>
      <c r="SB186" s="18"/>
      <c r="SC186" s="18"/>
      <c r="SD186" s="18"/>
      <c r="SE186" s="18"/>
      <c r="SF186" s="18"/>
      <c r="SG186" s="18"/>
      <c r="SH186" s="18"/>
      <c r="SI186" s="18"/>
      <c r="SJ186" s="18"/>
      <c r="SK186" s="18"/>
      <c r="SL186" s="18"/>
      <c r="SM186" s="18"/>
      <c r="SN186" s="18"/>
      <c r="SO186" s="18"/>
      <c r="SP186" s="18"/>
      <c r="SQ186" s="18"/>
      <c r="SR186" s="18"/>
      <c r="SS186" s="18"/>
      <c r="ST186" s="18"/>
      <c r="SU186" s="18"/>
      <c r="SV186" s="18"/>
      <c r="SW186" s="18"/>
      <c r="SX186" s="18"/>
      <c r="SY186" s="18"/>
      <c r="SZ186" s="18"/>
      <c r="TA186" s="18"/>
      <c r="TB186" s="18"/>
      <c r="TC186" s="18"/>
      <c r="TD186" s="18"/>
      <c r="TE186" s="18"/>
      <c r="TF186" s="18"/>
      <c r="TG186" s="18"/>
      <c r="TH186" s="18"/>
      <c r="TI186" s="18"/>
      <c r="TJ186" s="18"/>
      <c r="TK186" s="18"/>
      <c r="TL186" s="18"/>
      <c r="TM186" s="18"/>
      <c r="TN186" s="18"/>
      <c r="TO186" s="18"/>
      <c r="TP186" s="18"/>
      <c r="TQ186" s="18"/>
      <c r="TR186" s="18"/>
      <c r="TS186" s="18"/>
      <c r="TT186" s="18"/>
      <c r="TU186" s="18"/>
      <c r="TV186" s="18"/>
      <c r="TW186" s="18"/>
      <c r="TX186" s="18"/>
      <c r="TY186" s="18"/>
      <c r="TZ186" s="18"/>
      <c r="UA186" s="18"/>
      <c r="UB186" s="18"/>
      <c r="UC186" s="18"/>
      <c r="UD186" s="18"/>
      <c r="UE186" s="18"/>
      <c r="UF186" s="18"/>
      <c r="UG186" s="18"/>
      <c r="UH186" s="18"/>
      <c r="UI186" s="18"/>
      <c r="UJ186" s="18"/>
      <c r="UK186" s="18"/>
      <c r="UL186" s="18"/>
      <c r="UM186" s="18"/>
      <c r="UN186" s="18"/>
      <c r="UO186" s="18"/>
      <c r="UP186" s="18"/>
      <c r="UQ186" s="18"/>
      <c r="UR186" s="18"/>
      <c r="US186" s="18"/>
      <c r="UT186" s="18"/>
      <c r="UU186" s="18"/>
      <c r="UV186" s="18"/>
      <c r="UW186" s="18"/>
      <c r="UX186" s="18"/>
      <c r="UY186" s="18"/>
      <c r="UZ186" s="18"/>
      <c r="VA186" s="18"/>
      <c r="VB186" s="18"/>
      <c r="VC186" s="18"/>
      <c r="VD186" s="18"/>
      <c r="VE186" s="18"/>
      <c r="VF186" s="18"/>
      <c r="VG186" s="18"/>
      <c r="VH186" s="18"/>
      <c r="VI186" s="18"/>
      <c r="VJ186" s="18"/>
      <c r="VK186" s="18"/>
      <c r="VL186" s="18"/>
      <c r="VM186" s="18"/>
      <c r="VN186" s="18"/>
      <c r="VO186" s="18"/>
      <c r="VP186" s="18"/>
      <c r="VQ186" s="18"/>
      <c r="VR186" s="18"/>
      <c r="VS186" s="18"/>
      <c r="VT186" s="18"/>
      <c r="VU186" s="18"/>
      <c r="VV186" s="18"/>
      <c r="VW186" s="18"/>
      <c r="VX186" s="18"/>
      <c r="VY186" s="18"/>
      <c r="VZ186" s="18"/>
      <c r="WA186" s="18"/>
      <c r="WB186" s="18"/>
      <c r="WC186" s="18"/>
      <c r="WD186" s="18"/>
      <c r="WE186" s="18"/>
      <c r="WF186" s="18"/>
      <c r="WG186" s="18"/>
      <c r="WH186" s="18"/>
      <c r="WI186" s="18"/>
      <c r="WJ186" s="18"/>
      <c r="WK186" s="18"/>
      <c r="WL186" s="18"/>
      <c r="WM186" s="18"/>
      <c r="WN186" s="18"/>
      <c r="WO186" s="18"/>
      <c r="WP186" s="18"/>
      <c r="WQ186" s="18"/>
      <c r="WR186" s="18"/>
      <c r="WS186" s="18"/>
      <c r="WT186" s="18"/>
      <c r="WU186" s="18"/>
      <c r="WV186" s="18"/>
      <c r="WW186" s="18"/>
      <c r="WX186" s="18"/>
      <c r="WY186" s="18"/>
      <c r="WZ186" s="18"/>
      <c r="XA186" s="18"/>
      <c r="XB186" s="18"/>
      <c r="XC186" s="18"/>
      <c r="XD186" s="18"/>
      <c r="XE186" s="18"/>
      <c r="XF186" s="18"/>
      <c r="XG186" s="18"/>
      <c r="XH186" s="18"/>
      <c r="XI186" s="18"/>
      <c r="XJ186" s="18"/>
      <c r="XK186" s="18"/>
      <c r="XL186" s="18"/>
      <c r="XM186" s="18"/>
      <c r="XN186" s="18"/>
      <c r="XO186" s="18"/>
      <c r="XP186" s="18"/>
      <c r="XQ186" s="18"/>
      <c r="XR186" s="18"/>
      <c r="XS186" s="18"/>
      <c r="XT186" s="18"/>
      <c r="XU186" s="18"/>
      <c r="XV186" s="18"/>
      <c r="XW186" s="18"/>
      <c r="XX186" s="18"/>
      <c r="XY186" s="18"/>
      <c r="XZ186" s="18"/>
      <c r="YA186" s="18"/>
      <c r="YB186" s="18"/>
      <c r="YC186" s="18"/>
      <c r="YD186" s="18"/>
      <c r="YE186" s="18"/>
      <c r="YF186" s="18"/>
      <c r="YG186" s="18"/>
      <c r="YH186" s="18"/>
      <c r="YI186" s="18"/>
      <c r="YJ186" s="18"/>
      <c r="YK186" s="18"/>
      <c r="YL186" s="18"/>
      <c r="YM186" s="18"/>
      <c r="YN186" s="18"/>
      <c r="YO186" s="18"/>
      <c r="YP186" s="18"/>
      <c r="YQ186" s="18"/>
      <c r="YR186" s="18"/>
      <c r="YS186" s="18"/>
      <c r="YT186" s="18"/>
      <c r="YU186" s="18"/>
      <c r="YV186" s="18"/>
      <c r="YW186" s="18"/>
      <c r="YX186" s="18"/>
      <c r="YY186" s="18"/>
      <c r="YZ186" s="18"/>
      <c r="ZA186" s="18"/>
      <c r="ZB186" s="18"/>
      <c r="ZC186" s="18"/>
      <c r="ZD186" s="18"/>
      <c r="ZE186" s="18"/>
      <c r="ZF186" s="18"/>
      <c r="ZG186" s="18"/>
      <c r="ZH186" s="18"/>
      <c r="ZI186" s="18"/>
      <c r="ZJ186" s="18"/>
      <c r="ZK186" s="18"/>
      <c r="ZL186" s="18"/>
      <c r="ZM186" s="18"/>
      <c r="ZN186" s="18"/>
      <c r="ZO186" s="18"/>
      <c r="ZP186" s="18"/>
      <c r="ZQ186" s="18"/>
      <c r="ZR186" s="18"/>
      <c r="ZS186" s="18"/>
      <c r="ZT186" s="18"/>
      <c r="ZU186" s="18"/>
      <c r="ZV186" s="18"/>
      <c r="ZW186" s="18"/>
      <c r="ZX186" s="18"/>
      <c r="ZY186" s="18"/>
      <c r="ZZ186" s="18"/>
      <c r="AAA186" s="18"/>
      <c r="AAB186" s="18"/>
      <c r="AAC186" s="18"/>
      <c r="AAD186" s="18"/>
      <c r="AAE186" s="18"/>
      <c r="AAF186" s="18"/>
      <c r="AAG186" s="18"/>
      <c r="AAH186" s="18"/>
      <c r="AAI186" s="18"/>
      <c r="AAJ186" s="18"/>
      <c r="AAK186" s="18"/>
      <c r="AAL186" s="18"/>
      <c r="AAM186" s="18"/>
      <c r="AAN186" s="18"/>
      <c r="AAO186" s="18"/>
      <c r="AAP186" s="18"/>
      <c r="AAQ186" s="18"/>
      <c r="AAR186" s="18"/>
      <c r="AAS186" s="18"/>
      <c r="AAT186" s="18"/>
      <c r="AAU186" s="18"/>
      <c r="AAV186" s="18"/>
      <c r="AAW186" s="18"/>
      <c r="AAX186" s="18"/>
      <c r="AAY186" s="18"/>
      <c r="AAZ186" s="18"/>
      <c r="ABA186" s="18"/>
      <c r="ABB186" s="18"/>
      <c r="ABC186" s="18"/>
      <c r="ABD186" s="18"/>
      <c r="ABE186" s="18"/>
      <c r="ABF186" s="18"/>
      <c r="ABG186" s="18"/>
      <c r="ABH186" s="18"/>
      <c r="ABI186" s="18"/>
      <c r="ABJ186" s="18"/>
      <c r="ABK186" s="18"/>
      <c r="ABL186" s="18"/>
      <c r="ABM186" s="18"/>
      <c r="ABN186" s="18"/>
      <c r="ABO186" s="18"/>
      <c r="ABP186" s="18"/>
      <c r="ABQ186" s="18"/>
      <c r="ABR186" s="18"/>
      <c r="ABS186" s="18"/>
      <c r="ABT186" s="18"/>
      <c r="ABU186" s="18"/>
      <c r="ABV186" s="18"/>
      <c r="ABW186" s="18"/>
      <c r="ABX186" s="18"/>
      <c r="ABY186" s="18"/>
      <c r="ABZ186" s="18"/>
      <c r="ACA186" s="18"/>
      <c r="ACB186" s="18"/>
      <c r="ACC186" s="18"/>
      <c r="ACD186" s="18"/>
      <c r="ACE186" s="18"/>
      <c r="ACF186" s="18"/>
      <c r="ACG186" s="18"/>
      <c r="ACH186" s="18"/>
      <c r="ACI186" s="18"/>
      <c r="ACJ186" s="18"/>
      <c r="ACK186" s="18"/>
      <c r="ACL186" s="18"/>
      <c r="ACM186" s="18"/>
      <c r="ACN186" s="18"/>
      <c r="ACO186" s="18"/>
      <c r="ACP186" s="18"/>
      <c r="ACQ186" s="18"/>
      <c r="ACR186" s="18"/>
      <c r="ACS186" s="18"/>
      <c r="ACT186" s="18"/>
      <c r="ACU186" s="18"/>
      <c r="ACV186" s="18"/>
      <c r="ACW186" s="18"/>
      <c r="ACX186" s="18"/>
      <c r="ACY186" s="18"/>
      <c r="ACZ186" s="18"/>
      <c r="ADA186" s="18"/>
      <c r="ADB186" s="18"/>
      <c r="ADC186" s="18"/>
      <c r="ADD186" s="18"/>
      <c r="ADE186" s="18"/>
      <c r="ADF186" s="18"/>
      <c r="ADG186" s="18"/>
      <c r="ADH186" s="18"/>
      <c r="ADI186" s="18"/>
      <c r="ADJ186" s="18"/>
      <c r="ADK186" s="18"/>
      <c r="ADL186" s="18"/>
      <c r="ADM186" s="18"/>
      <c r="ADN186" s="18"/>
      <c r="ADO186" s="18"/>
      <c r="ADP186" s="18"/>
      <c r="ADQ186" s="18"/>
      <c r="ADR186" s="18"/>
      <c r="ADS186" s="18"/>
      <c r="ADT186" s="18"/>
      <c r="ADU186" s="18"/>
      <c r="ADV186" s="18"/>
      <c r="ADW186" s="18"/>
      <c r="ADX186" s="18"/>
      <c r="ADY186" s="18"/>
      <c r="ADZ186" s="18"/>
      <c r="AEA186" s="18"/>
      <c r="AEB186" s="18"/>
      <c r="AEC186" s="18"/>
      <c r="AED186" s="18"/>
      <c r="AEE186" s="18"/>
      <c r="AEF186" s="18"/>
      <c r="AEG186" s="18"/>
      <c r="AEH186" s="18"/>
      <c r="AEI186" s="18"/>
      <c r="AEJ186" s="18"/>
      <c r="AEK186" s="18"/>
      <c r="AEL186" s="18"/>
      <c r="AEM186" s="18"/>
      <c r="AEN186" s="18"/>
      <c r="AEO186" s="18"/>
      <c r="AEP186" s="18"/>
      <c r="AEQ186" s="18"/>
      <c r="AER186" s="18"/>
      <c r="AES186" s="18"/>
      <c r="AET186" s="18"/>
      <c r="AEU186" s="18"/>
      <c r="AEV186" s="18"/>
      <c r="AEW186" s="18"/>
      <c r="AEX186" s="18"/>
      <c r="AEY186" s="18"/>
      <c r="AEZ186" s="18"/>
      <c r="AFA186" s="18"/>
      <c r="AFB186" s="18"/>
      <c r="AFC186" s="18"/>
      <c r="AFD186" s="18"/>
      <c r="AFE186" s="18"/>
      <c r="AFF186" s="18"/>
      <c r="AFG186" s="18"/>
      <c r="AFH186" s="18"/>
      <c r="AFI186" s="18"/>
      <c r="AFJ186" s="18"/>
      <c r="AFK186" s="18"/>
      <c r="AFL186" s="18"/>
      <c r="AFM186" s="18"/>
      <c r="AFN186" s="18"/>
      <c r="AFO186" s="18"/>
      <c r="AFP186" s="18"/>
      <c r="AFQ186" s="18"/>
      <c r="AFR186" s="18"/>
      <c r="AFS186" s="18"/>
      <c r="AFT186" s="18"/>
      <c r="AFU186" s="18"/>
      <c r="AFV186" s="18"/>
      <c r="AFW186" s="18"/>
      <c r="AFX186" s="18"/>
      <c r="AFY186" s="18"/>
      <c r="AFZ186" s="18"/>
      <c r="AGA186" s="18"/>
      <c r="AGB186" s="18"/>
      <c r="AGC186" s="18"/>
      <c r="AGD186" s="18"/>
      <c r="AGE186" s="18"/>
      <c r="AGF186" s="18"/>
      <c r="AGG186" s="18"/>
      <c r="AGH186" s="18"/>
      <c r="AGI186" s="18"/>
      <c r="AGJ186" s="18"/>
      <c r="AGK186" s="18"/>
      <c r="AGL186" s="18"/>
      <c r="AGM186" s="18"/>
      <c r="AGN186" s="18"/>
      <c r="AGO186" s="18"/>
      <c r="AGP186" s="18"/>
      <c r="AGQ186" s="18"/>
      <c r="AGR186" s="18"/>
      <c r="AGS186" s="18"/>
      <c r="AGT186" s="18"/>
      <c r="AGU186" s="18"/>
      <c r="AGV186" s="18"/>
      <c r="AGW186" s="18"/>
      <c r="AGX186" s="18"/>
      <c r="AGY186" s="18"/>
      <c r="AGZ186" s="18"/>
      <c r="AHA186" s="18"/>
      <c r="AHB186" s="18"/>
      <c r="AHC186" s="18"/>
      <c r="AHD186" s="18"/>
      <c r="AHE186" s="18"/>
      <c r="AHF186" s="18"/>
      <c r="AHG186" s="18"/>
      <c r="AHH186" s="18"/>
      <c r="AHI186" s="18"/>
      <c r="AHJ186" s="18"/>
      <c r="AHK186" s="18"/>
      <c r="AHL186" s="18"/>
      <c r="AHM186" s="18"/>
      <c r="AHN186" s="18"/>
      <c r="AHO186" s="18"/>
      <c r="AHP186" s="18"/>
      <c r="AHQ186" s="18"/>
      <c r="AHR186" s="18"/>
      <c r="AHS186" s="18"/>
      <c r="AHT186" s="18"/>
      <c r="AHU186" s="18"/>
      <c r="AHV186" s="18"/>
      <c r="AHW186" s="18"/>
      <c r="AHX186" s="18"/>
      <c r="AHY186" s="18"/>
      <c r="AHZ186" s="18"/>
      <c r="AIA186" s="18"/>
      <c r="AIB186" s="18"/>
      <c r="AIC186" s="18"/>
      <c r="AID186" s="18"/>
      <c r="AIE186" s="18"/>
      <c r="AIF186" s="18"/>
      <c r="AIG186" s="18"/>
      <c r="AIH186" s="18"/>
      <c r="AII186" s="18"/>
      <c r="AIJ186" s="18"/>
      <c r="AIK186" s="18"/>
      <c r="AIL186" s="18"/>
      <c r="AIM186" s="18"/>
      <c r="AIN186" s="18"/>
      <c r="AIO186" s="18"/>
      <c r="AIP186" s="18"/>
      <c r="AIQ186" s="18"/>
      <c r="AIR186" s="18"/>
      <c r="AIS186" s="18"/>
      <c r="AIT186" s="18"/>
      <c r="AIU186" s="18"/>
      <c r="AIV186" s="18"/>
      <c r="AIW186" s="18"/>
      <c r="AIX186" s="18"/>
      <c r="AIY186" s="18"/>
      <c r="AIZ186" s="18"/>
      <c r="AJA186" s="18"/>
      <c r="AJB186" s="18"/>
      <c r="AJC186" s="18"/>
      <c r="AJD186" s="18"/>
      <c r="AJE186" s="18"/>
      <c r="AJF186" s="18"/>
      <c r="AJG186" s="18"/>
      <c r="AJH186" s="18"/>
      <c r="AJI186" s="18"/>
      <c r="AJJ186" s="18"/>
      <c r="AJK186" s="18"/>
      <c r="AJL186" s="18"/>
      <c r="AJM186" s="18"/>
      <c r="AJN186" s="18"/>
      <c r="AJO186" s="18"/>
      <c r="AJP186" s="18"/>
      <c r="AJQ186" s="18"/>
      <c r="AJR186" s="18"/>
      <c r="AJS186" s="18"/>
      <c r="AJT186" s="18"/>
      <c r="AJU186" s="18"/>
      <c r="AJV186" s="18"/>
      <c r="AJW186" s="18"/>
      <c r="AJX186" s="18"/>
      <c r="AJY186" s="18"/>
      <c r="AJZ186" s="18"/>
      <c r="AKA186" s="18"/>
      <c r="AKB186" s="18"/>
      <c r="AKC186" s="18"/>
      <c r="AKD186" s="18"/>
      <c r="AKE186" s="18"/>
      <c r="AKF186" s="18"/>
      <c r="AKG186" s="18"/>
      <c r="AKH186" s="18"/>
      <c r="AKI186" s="18"/>
      <c r="AKJ186" s="18"/>
      <c r="AKK186" s="18"/>
      <c r="AKL186" s="18"/>
      <c r="AKM186" s="18"/>
      <c r="AKN186" s="18"/>
      <c r="AKO186" s="18"/>
      <c r="AKP186" s="18"/>
      <c r="AKQ186" s="18"/>
      <c r="AKR186" s="18"/>
      <c r="AKS186" s="18"/>
      <c r="AKT186" s="18"/>
      <c r="AKU186" s="18"/>
      <c r="AKV186" s="18"/>
      <c r="AKW186" s="18"/>
      <c r="AKX186" s="18"/>
      <c r="AKY186" s="18"/>
      <c r="AKZ186" s="18"/>
      <c r="ALA186" s="18"/>
      <c r="ALB186" s="18"/>
      <c r="ALC186" s="18"/>
      <c r="ALD186" s="18"/>
      <c r="ALE186" s="18"/>
      <c r="ALF186" s="18"/>
      <c r="ALG186" s="18"/>
      <c r="ALH186" s="18"/>
      <c r="ALI186" s="18"/>
      <c r="ALJ186" s="18"/>
      <c r="ALK186" s="18"/>
      <c r="ALL186" s="18"/>
      <c r="ALM186" s="18"/>
      <c r="ALN186" s="18"/>
      <c r="ALO186" s="18"/>
      <c r="ALP186" s="18"/>
      <c r="ALQ186" s="18"/>
      <c r="ALR186" s="18"/>
      <c r="ALS186" s="18"/>
      <c r="ALT186" s="18"/>
      <c r="ALU186" s="18"/>
      <c r="ALV186" s="18"/>
      <c r="ALW186" s="18"/>
      <c r="ALX186" s="18"/>
      <c r="ALY186" s="18"/>
      <c r="ALZ186" s="18"/>
      <c r="AMA186" s="18"/>
      <c r="AMB186" s="18"/>
      <c r="AMC186" s="18"/>
      <c r="AMD186" s="18"/>
      <c r="AME186" s="18"/>
      <c r="AMF186" s="18"/>
      <c r="AMG186" s="18"/>
      <c r="AMH186" s="18"/>
      <c r="AMI186" s="18"/>
      <c r="AMJ186" s="18"/>
      <c r="AMK186" s="18"/>
      <c r="AML186" s="18"/>
      <c r="AMM186" s="18"/>
      <c r="AMN186" s="18"/>
      <c r="AMO186" s="18"/>
      <c r="AMP186" s="18"/>
      <c r="AMQ186" s="18"/>
      <c r="AMR186" s="18"/>
      <c r="AMS186" s="18"/>
      <c r="AMT186" s="18"/>
      <c r="AMU186" s="18"/>
      <c r="AMV186" s="18"/>
      <c r="AMW186" s="18"/>
      <c r="AMX186" s="18"/>
      <c r="AMY186" s="18"/>
      <c r="AMZ186" s="18"/>
      <c r="ANA186" s="18"/>
      <c r="ANB186" s="18"/>
      <c r="ANC186" s="18"/>
      <c r="AND186" s="18"/>
      <c r="ANE186" s="18"/>
      <c r="ANF186" s="18"/>
      <c r="ANG186" s="18"/>
      <c r="ANH186" s="18"/>
      <c r="ANI186" s="18"/>
      <c r="ANJ186" s="18"/>
      <c r="ANK186" s="18"/>
      <c r="ANL186" s="18"/>
      <c r="ANM186" s="18"/>
      <c r="ANN186" s="18"/>
      <c r="ANO186" s="18"/>
      <c r="ANP186" s="18"/>
      <c r="ANQ186" s="18"/>
      <c r="ANR186" s="18"/>
      <c r="ANS186" s="18"/>
      <c r="ANT186" s="18"/>
      <c r="ANU186" s="18"/>
      <c r="ANV186" s="18"/>
      <c r="ANW186" s="18"/>
      <c r="ANX186" s="18"/>
      <c r="ANY186" s="18"/>
      <c r="ANZ186" s="18"/>
      <c r="AOA186" s="18"/>
      <c r="AOB186" s="18"/>
      <c r="AOC186" s="18"/>
      <c r="AOD186" s="18"/>
      <c r="AOE186" s="18"/>
      <c r="AOF186" s="18"/>
      <c r="AOG186" s="18"/>
      <c r="AOH186" s="18"/>
      <c r="AOI186" s="18"/>
      <c r="AOJ186" s="18"/>
      <c r="AOK186" s="18"/>
      <c r="AOL186" s="18"/>
      <c r="AOM186" s="18"/>
      <c r="AON186" s="18"/>
      <c r="AOO186" s="18"/>
      <c r="AOP186" s="18"/>
      <c r="AOQ186" s="18"/>
      <c r="AOR186" s="18"/>
      <c r="AOS186" s="18"/>
      <c r="AOT186" s="18"/>
      <c r="AOU186" s="18"/>
      <c r="AOV186" s="18"/>
      <c r="AOW186" s="18"/>
      <c r="AOX186" s="18"/>
      <c r="AOY186" s="18"/>
      <c r="AOZ186" s="18"/>
      <c r="APA186" s="18"/>
      <c r="APB186" s="18"/>
      <c r="APC186" s="18"/>
      <c r="APD186" s="18"/>
      <c r="APE186" s="18"/>
      <c r="APF186" s="18"/>
      <c r="APG186" s="18"/>
      <c r="APH186" s="18"/>
      <c r="API186" s="18"/>
      <c r="APJ186" s="18"/>
      <c r="APK186" s="18"/>
      <c r="APL186" s="18"/>
      <c r="APM186" s="18"/>
      <c r="APN186" s="18"/>
      <c r="APO186" s="18"/>
      <c r="APP186" s="18"/>
      <c r="APQ186" s="18"/>
      <c r="APR186" s="18"/>
      <c r="APS186" s="18"/>
      <c r="APT186" s="18"/>
      <c r="APU186" s="18"/>
      <c r="APV186" s="18"/>
      <c r="APW186" s="18"/>
      <c r="APX186" s="18"/>
      <c r="APY186" s="18"/>
      <c r="APZ186" s="18"/>
      <c r="AQA186" s="18"/>
      <c r="AQB186" s="18"/>
      <c r="AQC186" s="18"/>
      <c r="AQD186" s="18"/>
      <c r="AQE186" s="18"/>
      <c r="AQF186" s="18"/>
      <c r="AQG186" s="18"/>
      <c r="AQH186" s="18"/>
      <c r="AQI186" s="18"/>
      <c r="AQJ186" s="18"/>
      <c r="AQK186" s="18"/>
      <c r="AQL186" s="18"/>
      <c r="AQM186" s="18"/>
      <c r="AQN186" s="18"/>
      <c r="AQO186" s="18"/>
      <c r="AQP186" s="18"/>
      <c r="AQQ186" s="18"/>
      <c r="AQR186" s="18"/>
      <c r="AQS186" s="18"/>
      <c r="AQT186" s="18"/>
      <c r="AQU186" s="18"/>
      <c r="AQV186" s="18"/>
      <c r="AQW186" s="18"/>
      <c r="AQX186" s="18"/>
      <c r="AQY186" s="18"/>
      <c r="AQZ186" s="18"/>
      <c r="ARA186" s="18"/>
      <c r="ARB186" s="18"/>
      <c r="ARC186" s="18"/>
      <c r="ARD186" s="18"/>
      <c r="ARE186" s="18"/>
      <c r="ARF186" s="18"/>
      <c r="ARG186" s="18"/>
      <c r="ARH186" s="18"/>
      <c r="ARI186" s="18"/>
      <c r="ARJ186" s="18"/>
      <c r="ARK186" s="18"/>
      <c r="ARL186" s="18"/>
      <c r="ARM186" s="18"/>
      <c r="ARN186" s="18"/>
      <c r="ARO186" s="18"/>
      <c r="ARP186" s="18"/>
      <c r="ARQ186" s="18"/>
      <c r="ARR186" s="18"/>
      <c r="ARS186" s="18"/>
      <c r="ART186" s="18"/>
      <c r="ARU186" s="18"/>
      <c r="ARV186" s="18"/>
      <c r="ARW186" s="18"/>
      <c r="ARX186" s="18"/>
      <c r="ARY186" s="18"/>
      <c r="ARZ186" s="18"/>
      <c r="ASA186" s="18"/>
      <c r="ASB186" s="18"/>
      <c r="ASC186" s="18"/>
      <c r="ASD186" s="18"/>
      <c r="ASE186" s="18"/>
      <c r="ASF186" s="18"/>
      <c r="ASG186" s="18"/>
      <c r="ASH186" s="18"/>
      <c r="ASI186" s="18"/>
      <c r="ASJ186" s="18"/>
      <c r="ASK186" s="18"/>
      <c r="ASL186" s="18"/>
      <c r="ASM186" s="18"/>
      <c r="ASN186" s="18"/>
      <c r="ASO186" s="18"/>
      <c r="ASP186" s="18"/>
      <c r="ASQ186" s="18"/>
      <c r="ASR186" s="18"/>
      <c r="ASS186" s="18"/>
      <c r="AST186" s="18"/>
      <c r="ASU186" s="18"/>
      <c r="ASV186" s="18"/>
      <c r="ASW186" s="18"/>
      <c r="ASX186" s="18"/>
      <c r="ASY186" s="18"/>
      <c r="ASZ186" s="18"/>
      <c r="ATA186" s="18"/>
      <c r="ATB186" s="18"/>
      <c r="ATC186" s="18"/>
      <c r="ATD186" s="18"/>
      <c r="ATE186" s="18"/>
      <c r="ATF186" s="18"/>
      <c r="ATG186" s="18"/>
      <c r="ATH186" s="18"/>
      <c r="ATI186" s="18"/>
      <c r="ATJ186" s="18"/>
      <c r="ATK186" s="18"/>
      <c r="ATL186" s="18"/>
      <c r="ATM186" s="18"/>
      <c r="ATN186" s="18"/>
      <c r="ATO186" s="18"/>
      <c r="ATP186" s="18"/>
      <c r="ATQ186" s="18"/>
      <c r="ATR186" s="18"/>
      <c r="ATS186" s="18"/>
      <c r="ATT186" s="18"/>
      <c r="ATU186" s="18"/>
      <c r="ATV186" s="18"/>
      <c r="ATW186" s="18"/>
      <c r="ATX186" s="18"/>
      <c r="ATY186" s="18"/>
      <c r="ATZ186" s="18"/>
      <c r="AUA186" s="18"/>
      <c r="AUB186" s="18"/>
      <c r="AUC186" s="18"/>
      <c r="AUD186" s="18"/>
      <c r="AUE186" s="18"/>
      <c r="AUF186" s="18"/>
      <c r="AUG186" s="18"/>
      <c r="AUH186" s="18"/>
      <c r="AUI186" s="18"/>
      <c r="AUJ186" s="18"/>
      <c r="AUK186" s="18"/>
      <c r="AUL186" s="18"/>
      <c r="AUM186" s="18"/>
      <c r="AUN186" s="18"/>
      <c r="AUO186" s="18"/>
      <c r="AUP186" s="18"/>
      <c r="AUQ186" s="18"/>
      <c r="AUR186" s="18"/>
      <c r="AUS186" s="18"/>
      <c r="AUT186" s="18"/>
      <c r="AUU186" s="18"/>
      <c r="AUV186" s="18"/>
      <c r="AUW186" s="18"/>
      <c r="AUX186" s="18"/>
      <c r="AUY186" s="18"/>
      <c r="AUZ186" s="18"/>
      <c r="AVA186" s="18"/>
      <c r="AVB186" s="18"/>
      <c r="AVC186" s="18"/>
      <c r="AVD186" s="18"/>
      <c r="AVE186" s="18"/>
      <c r="AVF186" s="18"/>
      <c r="AVG186" s="18"/>
      <c r="AVH186" s="18"/>
      <c r="AVI186" s="18"/>
      <c r="AVJ186" s="18"/>
      <c r="AVK186" s="18"/>
      <c r="AVL186" s="18"/>
      <c r="AVM186" s="18"/>
      <c r="AVN186" s="18"/>
      <c r="AVO186" s="18"/>
      <c r="AVP186" s="18"/>
      <c r="AVQ186" s="18"/>
      <c r="AVR186" s="18"/>
      <c r="AVS186" s="18"/>
      <c r="AVT186" s="18"/>
      <c r="AVU186" s="18"/>
      <c r="AVV186" s="18"/>
      <c r="AVW186" s="18"/>
      <c r="AVX186" s="18"/>
      <c r="AVY186" s="18"/>
      <c r="AVZ186" s="18"/>
      <c r="AWA186" s="18"/>
      <c r="AWB186" s="18"/>
      <c r="AWC186" s="18"/>
      <c r="AWD186" s="18"/>
      <c r="AWE186" s="18"/>
      <c r="AWF186" s="18"/>
      <c r="AWG186" s="18"/>
      <c r="AWH186" s="18"/>
      <c r="AWI186" s="18"/>
      <c r="AWJ186" s="18"/>
      <c r="AWK186" s="18"/>
      <c r="AWL186" s="18"/>
      <c r="AWM186" s="18"/>
      <c r="AWN186" s="18"/>
      <c r="AWO186" s="18"/>
      <c r="AWP186" s="18"/>
      <c r="AWQ186" s="18"/>
      <c r="AWR186" s="18"/>
      <c r="AWS186" s="18"/>
      <c r="AWT186" s="18"/>
      <c r="AWU186" s="18"/>
      <c r="AWV186" s="18"/>
      <c r="AWW186" s="18"/>
      <c r="AWX186" s="18"/>
      <c r="AWY186" s="18"/>
      <c r="AWZ186" s="18"/>
      <c r="AXA186" s="18"/>
      <c r="AXB186" s="18"/>
      <c r="AXC186" s="18"/>
      <c r="AXD186" s="18"/>
      <c r="AXE186" s="18"/>
      <c r="AXF186" s="18"/>
      <c r="AXG186" s="18"/>
      <c r="AXH186" s="18"/>
      <c r="AXI186" s="18"/>
      <c r="AXJ186" s="18"/>
      <c r="AXK186" s="18"/>
      <c r="AXL186" s="18"/>
      <c r="AXM186" s="18"/>
      <c r="AXN186" s="18"/>
      <c r="AXO186" s="18"/>
      <c r="AXP186" s="18"/>
      <c r="AXQ186" s="18"/>
      <c r="AXR186" s="18"/>
      <c r="AXS186" s="18"/>
      <c r="AXT186" s="18"/>
      <c r="AXU186" s="18"/>
      <c r="AXV186" s="18"/>
      <c r="AXW186" s="18"/>
      <c r="AXX186" s="18"/>
      <c r="AXY186" s="18"/>
      <c r="AXZ186" s="18"/>
      <c r="AYA186" s="18"/>
      <c r="AYB186" s="18"/>
      <c r="AYC186" s="18"/>
      <c r="AYD186" s="18"/>
      <c r="AYE186" s="18"/>
      <c r="AYF186" s="18"/>
      <c r="AYG186" s="18"/>
      <c r="AYH186" s="18"/>
      <c r="AYI186" s="18"/>
      <c r="AYJ186" s="18"/>
      <c r="AYK186" s="18"/>
      <c r="AYL186" s="18"/>
      <c r="AYM186" s="18"/>
      <c r="AYN186" s="18"/>
      <c r="AYO186" s="18"/>
      <c r="AYP186" s="18"/>
      <c r="AYQ186" s="18"/>
      <c r="AYR186" s="18"/>
      <c r="AYS186" s="18"/>
      <c r="AYT186" s="18"/>
      <c r="AYU186" s="18"/>
      <c r="AYV186" s="18"/>
      <c r="AYW186" s="18"/>
      <c r="AYX186" s="18"/>
      <c r="AYY186" s="18"/>
      <c r="AYZ186" s="18"/>
      <c r="AZA186" s="18"/>
      <c r="AZB186" s="18"/>
      <c r="AZC186" s="18"/>
      <c r="AZD186" s="18"/>
      <c r="AZE186" s="18"/>
      <c r="AZF186" s="18"/>
      <c r="AZG186" s="18"/>
      <c r="AZH186" s="18"/>
      <c r="AZI186" s="18"/>
      <c r="AZJ186" s="18"/>
      <c r="AZK186" s="18"/>
      <c r="AZL186" s="18"/>
      <c r="AZM186" s="18"/>
      <c r="AZN186" s="18"/>
      <c r="AZO186" s="18"/>
      <c r="AZP186" s="18"/>
      <c r="AZQ186" s="18"/>
      <c r="AZR186" s="18"/>
      <c r="AZS186" s="18"/>
      <c r="AZT186" s="18"/>
      <c r="AZU186" s="18"/>
      <c r="AZV186" s="18"/>
      <c r="AZW186" s="18"/>
      <c r="AZX186" s="18"/>
      <c r="AZY186" s="18"/>
      <c r="AZZ186" s="18"/>
      <c r="BAA186" s="18"/>
      <c r="BAB186" s="18"/>
      <c r="BAC186" s="18"/>
      <c r="BAD186" s="18"/>
      <c r="BAE186" s="18"/>
      <c r="BAF186" s="18"/>
      <c r="BAG186" s="18"/>
      <c r="BAH186" s="18"/>
      <c r="BAI186" s="18"/>
      <c r="BAJ186" s="18"/>
      <c r="BAK186" s="18"/>
      <c r="BAL186" s="18"/>
      <c r="BAM186" s="18"/>
      <c r="BAN186" s="18"/>
      <c r="BAO186" s="18"/>
      <c r="BAP186" s="18"/>
      <c r="BAQ186" s="18"/>
      <c r="BAR186" s="18"/>
      <c r="BAS186" s="18"/>
      <c r="BAT186" s="18"/>
      <c r="BAU186" s="18"/>
      <c r="BAV186" s="18"/>
      <c r="BAW186" s="18"/>
      <c r="BAX186" s="18"/>
      <c r="BAY186" s="18"/>
      <c r="BAZ186" s="18"/>
      <c r="BBA186" s="18"/>
      <c r="BBB186" s="18"/>
      <c r="BBC186" s="18"/>
      <c r="BBD186" s="18"/>
      <c r="BBE186" s="18"/>
      <c r="BBF186" s="18"/>
      <c r="BBG186" s="18"/>
      <c r="BBH186" s="18"/>
      <c r="BBI186" s="18"/>
      <c r="BBJ186" s="18"/>
      <c r="BBK186" s="18"/>
      <c r="BBL186" s="18"/>
      <c r="BBM186" s="18"/>
      <c r="BBN186" s="18"/>
      <c r="BBO186" s="18"/>
      <c r="BBP186" s="18"/>
      <c r="BBQ186" s="18"/>
      <c r="BBR186" s="18"/>
      <c r="BBS186" s="18"/>
      <c r="BBT186" s="18"/>
      <c r="BBU186" s="18"/>
      <c r="BBV186" s="18"/>
      <c r="BBW186" s="18"/>
      <c r="BBX186" s="18"/>
      <c r="BBY186" s="18"/>
      <c r="BBZ186" s="18"/>
      <c r="BCA186" s="18"/>
      <c r="BCB186" s="18"/>
      <c r="BCC186" s="18"/>
      <c r="BCD186" s="18"/>
      <c r="BCE186" s="18"/>
      <c r="BCF186" s="18"/>
      <c r="BCG186" s="18"/>
      <c r="BCH186" s="18"/>
      <c r="BCI186" s="18"/>
      <c r="BCJ186" s="18"/>
      <c r="BCK186" s="18"/>
      <c r="BCL186" s="18"/>
      <c r="BCM186" s="18"/>
      <c r="BCN186" s="18"/>
      <c r="BCO186" s="18"/>
      <c r="BCP186" s="18"/>
      <c r="BCQ186" s="18"/>
      <c r="BCR186" s="18"/>
      <c r="BCS186" s="18"/>
      <c r="BCT186" s="18"/>
      <c r="BCU186" s="18"/>
      <c r="BCV186" s="18"/>
      <c r="BCW186" s="18"/>
      <c r="BCX186" s="18"/>
      <c r="BCY186" s="18"/>
      <c r="BCZ186" s="18"/>
      <c r="BDA186" s="18"/>
      <c r="BDB186" s="18"/>
      <c r="BDC186" s="18"/>
      <c r="BDD186" s="18"/>
      <c r="BDE186" s="18"/>
      <c r="BDF186" s="18"/>
      <c r="BDG186" s="18"/>
      <c r="BDH186" s="18"/>
      <c r="BDI186" s="18"/>
      <c r="BDJ186" s="18"/>
      <c r="BDK186" s="18"/>
      <c r="BDL186" s="18"/>
      <c r="BDM186" s="18"/>
      <c r="BDN186" s="18"/>
      <c r="BDO186" s="18"/>
      <c r="BDP186" s="18"/>
      <c r="BDQ186" s="18"/>
      <c r="BDR186" s="18"/>
      <c r="BDS186" s="18"/>
      <c r="BDT186" s="18"/>
      <c r="BDU186" s="18"/>
      <c r="BDV186" s="18"/>
      <c r="BDW186" s="18"/>
      <c r="BDX186" s="18"/>
      <c r="BDY186" s="18"/>
      <c r="BDZ186" s="18"/>
      <c r="BEA186" s="18"/>
      <c r="BEB186" s="18"/>
      <c r="BEC186" s="18"/>
      <c r="BED186" s="18"/>
      <c r="BEE186" s="18"/>
      <c r="BEF186" s="18"/>
      <c r="BEG186" s="18"/>
      <c r="BEH186" s="18"/>
      <c r="BEI186" s="18"/>
      <c r="BEJ186" s="18"/>
      <c r="BEK186" s="18"/>
      <c r="BEL186" s="18"/>
      <c r="BEM186" s="18"/>
      <c r="BEN186" s="18"/>
      <c r="BEO186" s="18"/>
      <c r="BEP186" s="18"/>
      <c r="BEQ186" s="18"/>
      <c r="BER186" s="18"/>
      <c r="BES186" s="18"/>
      <c r="BET186" s="18"/>
      <c r="BEU186" s="18"/>
      <c r="BEV186" s="18"/>
      <c r="BEW186" s="18"/>
      <c r="BEX186" s="18"/>
      <c r="BEY186" s="18"/>
      <c r="BEZ186" s="18"/>
      <c r="BFA186" s="18"/>
      <c r="BFB186" s="18"/>
      <c r="BFC186" s="18"/>
      <c r="BFD186" s="18"/>
      <c r="BFE186" s="18"/>
      <c r="BFF186" s="18"/>
      <c r="BFG186" s="18"/>
      <c r="BFH186" s="18"/>
      <c r="BFI186" s="18"/>
      <c r="BFJ186" s="18"/>
      <c r="BFK186" s="18"/>
      <c r="BFL186" s="18"/>
      <c r="BFM186" s="18"/>
      <c r="BFN186" s="18"/>
      <c r="BFO186" s="18"/>
      <c r="BFP186" s="18"/>
      <c r="BFQ186" s="18"/>
      <c r="BFR186" s="18"/>
      <c r="BFS186" s="18"/>
      <c r="BFT186" s="18"/>
      <c r="BFU186" s="18"/>
      <c r="BFV186" s="18"/>
      <c r="BFW186" s="18"/>
      <c r="BFX186" s="18"/>
      <c r="BFY186" s="18"/>
      <c r="BFZ186" s="18"/>
      <c r="BGA186" s="18"/>
      <c r="BGB186" s="18"/>
      <c r="BGC186" s="18"/>
      <c r="BGD186" s="18"/>
      <c r="BGE186" s="18"/>
      <c r="BGF186" s="18"/>
      <c r="BGG186" s="18"/>
      <c r="BGH186" s="18"/>
      <c r="BGI186" s="18"/>
      <c r="BGJ186" s="18"/>
      <c r="BGK186" s="18"/>
      <c r="BGL186" s="18"/>
      <c r="BGM186" s="18"/>
      <c r="BGN186" s="18"/>
      <c r="BGO186" s="18"/>
      <c r="BGP186" s="18"/>
      <c r="BGQ186" s="18"/>
      <c r="BGR186" s="18"/>
      <c r="BGS186" s="18"/>
      <c r="BGT186" s="18"/>
      <c r="BGU186" s="18"/>
      <c r="BGV186" s="18"/>
      <c r="BGW186" s="18"/>
      <c r="BGX186" s="18"/>
      <c r="BGY186" s="18"/>
      <c r="BGZ186" s="18"/>
      <c r="BHA186" s="18"/>
      <c r="BHB186" s="18"/>
      <c r="BHC186" s="18"/>
      <c r="BHD186" s="18"/>
      <c r="BHE186" s="18"/>
      <c r="BHF186" s="18"/>
      <c r="BHG186" s="18"/>
      <c r="BHH186" s="18"/>
      <c r="BHI186" s="18"/>
      <c r="BHJ186" s="18"/>
      <c r="BHK186" s="18"/>
      <c r="BHL186" s="18"/>
      <c r="BHM186" s="18"/>
      <c r="BHN186" s="18"/>
      <c r="BHO186" s="18"/>
      <c r="BHP186" s="18"/>
      <c r="BHQ186" s="18"/>
      <c r="BHR186" s="18"/>
      <c r="BHS186" s="18"/>
      <c r="BHT186" s="18"/>
      <c r="BHU186" s="18"/>
      <c r="BHV186" s="18"/>
      <c r="BHW186" s="18"/>
      <c r="BHX186" s="18"/>
      <c r="BHY186" s="18"/>
      <c r="BHZ186" s="18"/>
      <c r="BIA186" s="18"/>
      <c r="BIB186" s="18"/>
      <c r="BIC186" s="18"/>
      <c r="BID186" s="18"/>
      <c r="BIE186" s="18"/>
      <c r="BIF186" s="18"/>
      <c r="BIG186" s="18"/>
      <c r="BIH186" s="18"/>
      <c r="BII186" s="18"/>
      <c r="BIJ186" s="18"/>
      <c r="BIK186" s="18"/>
      <c r="BIL186" s="18"/>
      <c r="BIM186" s="18"/>
      <c r="BIN186" s="18"/>
      <c r="BIO186" s="18"/>
      <c r="BIP186" s="18"/>
      <c r="BIQ186" s="18"/>
      <c r="BIR186" s="18"/>
      <c r="BIS186" s="18"/>
      <c r="BIT186" s="18"/>
      <c r="BIU186" s="18"/>
      <c r="BIV186" s="18"/>
      <c r="BIW186" s="18"/>
      <c r="BIX186" s="18"/>
      <c r="BIY186" s="18"/>
      <c r="BIZ186" s="18"/>
      <c r="BJA186" s="18"/>
      <c r="BJB186" s="18"/>
      <c r="BJC186" s="18"/>
      <c r="BJD186" s="18"/>
      <c r="BJE186" s="18"/>
      <c r="BJF186" s="18"/>
      <c r="BJG186" s="18"/>
      <c r="BJH186" s="18"/>
      <c r="BJI186" s="18"/>
      <c r="BJJ186" s="18"/>
      <c r="BJK186" s="18"/>
      <c r="BJL186" s="18"/>
      <c r="BJM186" s="18"/>
      <c r="BJN186" s="18"/>
      <c r="BJO186" s="18"/>
      <c r="BJP186" s="18"/>
      <c r="BJQ186" s="18"/>
      <c r="BJR186" s="18"/>
      <c r="BJS186" s="18"/>
      <c r="BJT186" s="18"/>
      <c r="BJU186" s="18"/>
      <c r="BJV186" s="18"/>
      <c r="BJW186" s="18"/>
      <c r="BJX186" s="18"/>
      <c r="BJY186" s="18"/>
      <c r="BJZ186" s="18"/>
      <c r="BKA186" s="18"/>
      <c r="BKB186" s="18"/>
      <c r="BKC186" s="18"/>
      <c r="BKD186" s="18"/>
      <c r="BKE186" s="18"/>
      <c r="BKF186" s="18"/>
      <c r="BKG186" s="18"/>
      <c r="BKH186" s="18"/>
      <c r="BKI186" s="18"/>
      <c r="BKJ186" s="18"/>
      <c r="BKK186" s="18"/>
      <c r="BKL186" s="18"/>
      <c r="BKM186" s="18"/>
      <c r="BKN186" s="18"/>
      <c r="BKO186" s="18"/>
      <c r="BKP186" s="18"/>
      <c r="BKQ186" s="18"/>
      <c r="BKR186" s="18"/>
      <c r="BKS186" s="18"/>
      <c r="BKT186" s="18"/>
      <c r="BKU186" s="18"/>
      <c r="BKV186" s="18"/>
      <c r="BKW186" s="18"/>
      <c r="BKX186" s="18"/>
      <c r="BKY186" s="18"/>
      <c r="BKZ186" s="18"/>
      <c r="BLA186" s="18"/>
      <c r="BLB186" s="18"/>
      <c r="BLC186" s="18"/>
      <c r="BLD186" s="18"/>
      <c r="BLE186" s="18"/>
      <c r="BLF186" s="18"/>
      <c r="BLG186" s="18"/>
      <c r="BLH186" s="18"/>
      <c r="BLI186" s="18"/>
      <c r="BLJ186" s="18"/>
      <c r="BLK186" s="18"/>
      <c r="BLL186" s="18"/>
      <c r="BLM186" s="18"/>
      <c r="BLN186" s="18"/>
      <c r="BLO186" s="18"/>
      <c r="BLP186" s="18"/>
      <c r="BLQ186" s="18"/>
      <c r="BLR186" s="18"/>
      <c r="BLS186" s="18"/>
      <c r="BLT186" s="18"/>
      <c r="BLU186" s="18"/>
      <c r="BLV186" s="18"/>
      <c r="BLW186" s="18"/>
      <c r="BLX186" s="18"/>
      <c r="BLY186" s="18"/>
      <c r="BLZ186" s="18"/>
      <c r="BMA186" s="18"/>
      <c r="BMB186" s="18"/>
      <c r="BMC186" s="18"/>
      <c r="BMD186" s="18"/>
      <c r="BME186" s="18"/>
      <c r="BMF186" s="18"/>
      <c r="BMG186" s="18"/>
      <c r="BMH186" s="18"/>
      <c r="BMI186" s="18"/>
      <c r="BMJ186" s="18"/>
      <c r="BMK186" s="18"/>
      <c r="BML186" s="18"/>
      <c r="BMM186" s="18"/>
      <c r="BMN186" s="18"/>
      <c r="BMO186" s="18"/>
      <c r="BMP186" s="18"/>
      <c r="BMQ186" s="18"/>
      <c r="BMR186" s="18"/>
      <c r="BMS186" s="18"/>
      <c r="BMT186" s="18"/>
      <c r="BMU186" s="18"/>
      <c r="BMV186" s="18"/>
      <c r="BMW186" s="18"/>
      <c r="BMX186" s="18"/>
      <c r="BMY186" s="18"/>
      <c r="BMZ186" s="18"/>
      <c r="BNA186" s="18"/>
      <c r="BNB186" s="18"/>
      <c r="BNC186" s="18"/>
      <c r="BND186" s="18"/>
      <c r="BNE186" s="18"/>
      <c r="BNF186" s="18"/>
      <c r="BNG186" s="18"/>
      <c r="BNH186" s="18"/>
      <c r="BNI186" s="18"/>
      <c r="BNJ186" s="18"/>
      <c r="BNK186" s="18"/>
      <c r="BNL186" s="18"/>
      <c r="BNM186" s="18"/>
      <c r="BNN186" s="18"/>
      <c r="BNO186" s="18"/>
      <c r="BNP186" s="18"/>
      <c r="BNQ186" s="18"/>
      <c r="BNR186" s="18"/>
      <c r="BNS186" s="18"/>
      <c r="BNT186" s="18"/>
      <c r="BNU186" s="18"/>
      <c r="BNV186" s="18"/>
      <c r="BNW186" s="18"/>
      <c r="BNX186" s="18"/>
      <c r="BNY186" s="18"/>
      <c r="BNZ186" s="18"/>
      <c r="BOA186" s="18"/>
      <c r="BOB186" s="18"/>
      <c r="BOC186" s="18"/>
      <c r="BOD186" s="18"/>
      <c r="BOE186" s="18"/>
      <c r="BOF186" s="18"/>
      <c r="BOG186" s="18"/>
      <c r="BOH186" s="18"/>
      <c r="BOI186" s="18"/>
      <c r="BOJ186" s="18"/>
      <c r="BOK186" s="18"/>
      <c r="BOL186" s="18"/>
      <c r="BOM186" s="18"/>
      <c r="BON186" s="18"/>
      <c r="BOO186" s="18"/>
      <c r="BOP186" s="18"/>
      <c r="BOQ186" s="18"/>
      <c r="BOR186" s="18"/>
      <c r="BOS186" s="18"/>
      <c r="BOT186" s="18"/>
      <c r="BOU186" s="18"/>
      <c r="BOV186" s="18"/>
      <c r="BOW186" s="18"/>
      <c r="BOX186" s="18"/>
      <c r="BOY186" s="18"/>
      <c r="BOZ186" s="18"/>
      <c r="BPA186" s="18"/>
      <c r="BPB186" s="18"/>
      <c r="BPC186" s="18"/>
      <c r="BPD186" s="18"/>
      <c r="BPE186" s="18"/>
      <c r="BPF186" s="18"/>
      <c r="BPG186" s="18"/>
      <c r="BPH186" s="18"/>
      <c r="BPI186" s="18"/>
      <c r="BPJ186" s="18"/>
      <c r="BPK186" s="18"/>
      <c r="BPL186" s="18"/>
      <c r="BPM186" s="18"/>
      <c r="BPN186" s="18"/>
      <c r="BPO186" s="18"/>
      <c r="BPP186" s="18"/>
      <c r="BPQ186" s="18"/>
      <c r="BPR186" s="18"/>
      <c r="BPS186" s="18"/>
      <c r="BPT186" s="18"/>
      <c r="BPU186" s="18"/>
      <c r="BPV186" s="18"/>
      <c r="BPW186" s="18"/>
      <c r="BPX186" s="18"/>
      <c r="BPY186" s="18"/>
      <c r="BPZ186" s="18"/>
      <c r="BQA186" s="18"/>
      <c r="BQB186" s="18"/>
      <c r="BQC186" s="18"/>
      <c r="BQD186" s="18"/>
      <c r="BQE186" s="18"/>
      <c r="BQF186" s="18"/>
      <c r="BQG186" s="18"/>
      <c r="BQH186" s="18"/>
      <c r="BQI186" s="18"/>
      <c r="BQJ186" s="18"/>
      <c r="BQK186" s="18"/>
      <c r="BQL186" s="18"/>
      <c r="BQM186" s="18"/>
      <c r="BQN186" s="18"/>
      <c r="BQO186" s="18"/>
      <c r="BQP186" s="18"/>
      <c r="BQQ186" s="18"/>
      <c r="BQR186" s="18"/>
      <c r="BQS186" s="18"/>
      <c r="BQT186" s="18"/>
      <c r="BQU186" s="18"/>
      <c r="BQV186" s="18"/>
      <c r="BQW186" s="18"/>
      <c r="BQX186" s="18"/>
      <c r="BQY186" s="18"/>
      <c r="BQZ186" s="18"/>
      <c r="BRA186" s="18"/>
      <c r="BRB186" s="18"/>
      <c r="BRC186" s="18"/>
      <c r="BRD186" s="18"/>
      <c r="BRE186" s="18"/>
      <c r="BRF186" s="18"/>
      <c r="BRG186" s="18"/>
      <c r="BRH186" s="18"/>
      <c r="BRI186" s="18"/>
      <c r="BRJ186" s="18"/>
      <c r="BRK186" s="18"/>
      <c r="BRL186" s="18"/>
      <c r="BRM186" s="18"/>
      <c r="BRN186" s="18"/>
      <c r="BRO186" s="18"/>
      <c r="BRP186" s="18"/>
      <c r="BRQ186" s="18"/>
      <c r="BRR186" s="18"/>
      <c r="BRS186" s="18"/>
      <c r="BRT186" s="18"/>
      <c r="BRU186" s="18"/>
      <c r="BRV186" s="18"/>
      <c r="BRW186" s="18"/>
      <c r="BRX186" s="18"/>
      <c r="BRY186" s="18"/>
      <c r="BRZ186" s="18"/>
      <c r="BSA186" s="18"/>
      <c r="BSB186" s="18"/>
      <c r="BSC186" s="18"/>
      <c r="BSD186" s="18"/>
      <c r="BSE186" s="18"/>
      <c r="BSF186" s="18"/>
      <c r="BSG186" s="18"/>
      <c r="BSH186" s="18"/>
      <c r="BSI186" s="18"/>
      <c r="BSJ186" s="18"/>
      <c r="BSK186" s="18"/>
      <c r="BSL186" s="18"/>
      <c r="BSM186" s="18"/>
      <c r="BSN186" s="18"/>
      <c r="BSO186" s="18"/>
      <c r="BSP186" s="18"/>
      <c r="BSQ186" s="18"/>
      <c r="BSR186" s="18"/>
      <c r="BSS186" s="18"/>
      <c r="BST186" s="18"/>
      <c r="BSU186" s="18"/>
      <c r="BSV186" s="18"/>
      <c r="BSW186" s="18"/>
      <c r="BSX186" s="18"/>
      <c r="BSY186" s="18"/>
      <c r="BSZ186" s="18"/>
      <c r="BTA186" s="18"/>
      <c r="BTB186" s="18"/>
      <c r="BTC186" s="18"/>
      <c r="BTD186" s="18"/>
      <c r="BTE186" s="18"/>
      <c r="BTF186" s="18"/>
      <c r="BTG186" s="18"/>
      <c r="BTH186" s="18"/>
    </row>
    <row r="187" spans="1:1880" s="434" customFormat="1" ht="90" customHeight="1" x14ac:dyDescent="0.3">
      <c r="A187" s="100">
        <v>619</v>
      </c>
      <c r="B187" s="361" t="s">
        <v>53</v>
      </c>
      <c r="C187" s="361" t="s">
        <v>334</v>
      </c>
      <c r="D187" s="87" t="s">
        <v>337</v>
      </c>
      <c r="E187" s="722" t="e">
        <f>INDEX('2021 Unit Data'!$A$1:$CZ$288,MATCH('Unit Data from Audit Worksheet'!$A187,'2021 Unit Data'!$A$1:$A$288,0),MATCH('Unit Data from Audit Worksheet'!$D$2,'2021 Unit Data'!$A$1:$CZ$1,0))</f>
        <v>#N/A</v>
      </c>
      <c r="F187" s="885">
        <v>0</v>
      </c>
      <c r="G187" s="436" t="str">
        <f>IF(ISBLANK(F187),"Please do not leave blank ",IF(F187=H187,"","Please review percentage"))</f>
        <v/>
      </c>
      <c r="H187" s="437">
        <f>ROUND(IFERROR((F186/F185)*100,0),1)</f>
        <v>0</v>
      </c>
      <c r="I187" s="181"/>
      <c r="J187"/>
      <c r="K187" s="18"/>
      <c r="L187"/>
      <c r="M187" s="18"/>
      <c r="N187" s="181"/>
      <c r="O187" s="18"/>
      <c r="P187" s="18"/>
      <c r="Q187" s="18"/>
      <c r="R187" s="18"/>
      <c r="S187" s="18"/>
      <c r="T187" s="18"/>
      <c r="U187" s="18"/>
      <c r="V187" s="18"/>
      <c r="W187" s="18"/>
      <c r="X187" s="18"/>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c r="GQ187" s="18"/>
      <c r="GR187" s="18"/>
      <c r="GS187" s="18"/>
      <c r="GT187" s="18"/>
      <c r="GU187" s="18"/>
      <c r="GV187" s="18"/>
      <c r="GW187" s="18"/>
      <c r="GX187" s="18"/>
      <c r="GY187" s="18"/>
      <c r="GZ187" s="18"/>
      <c r="HA187" s="18"/>
      <c r="HB187" s="18"/>
      <c r="HC187" s="18"/>
      <c r="HD187" s="18"/>
      <c r="HE187" s="18"/>
      <c r="HF187" s="18"/>
      <c r="HG187" s="18"/>
      <c r="HH187" s="18"/>
      <c r="HI187" s="18"/>
      <c r="HJ187" s="18"/>
      <c r="HK187" s="18"/>
      <c r="HL187" s="18"/>
      <c r="HM187" s="18"/>
      <c r="HN187" s="18"/>
      <c r="HO187" s="18"/>
      <c r="HP187" s="18"/>
      <c r="HQ187" s="18"/>
      <c r="HR187" s="18"/>
      <c r="HS187" s="18"/>
      <c r="HT187" s="18"/>
      <c r="HU187" s="18"/>
      <c r="HV187" s="18"/>
      <c r="HW187" s="18"/>
      <c r="HX187" s="18"/>
      <c r="HY187" s="18"/>
      <c r="HZ187" s="18"/>
      <c r="IA187" s="18"/>
      <c r="IB187" s="18"/>
      <c r="IC187" s="18"/>
      <c r="ID187" s="18"/>
      <c r="IE187" s="18"/>
      <c r="IF187" s="18"/>
      <c r="IG187" s="18"/>
      <c r="IH187" s="18"/>
      <c r="II187" s="18"/>
      <c r="IJ187" s="18"/>
      <c r="IK187" s="18"/>
      <c r="IL187" s="18"/>
      <c r="IM187" s="18"/>
      <c r="IN187" s="18"/>
      <c r="IO187" s="18"/>
      <c r="IP187" s="18"/>
      <c r="IQ187" s="18"/>
      <c r="IR187" s="18"/>
      <c r="IS187" s="18"/>
      <c r="IT187" s="18"/>
      <c r="IU187" s="18"/>
      <c r="IV187" s="18"/>
      <c r="IW187" s="18"/>
      <c r="IX187" s="18"/>
      <c r="IY187" s="18"/>
      <c r="IZ187" s="18"/>
      <c r="JA187" s="18"/>
      <c r="JB187" s="18"/>
      <c r="JC187" s="18"/>
      <c r="JD187" s="18"/>
      <c r="JE187" s="18"/>
      <c r="JF187" s="18"/>
      <c r="JG187" s="18"/>
      <c r="JH187" s="18"/>
      <c r="JI187" s="18"/>
      <c r="JJ187" s="18"/>
      <c r="JK187" s="18"/>
      <c r="JL187" s="18"/>
      <c r="JM187" s="18"/>
      <c r="JN187" s="18"/>
      <c r="JO187" s="18"/>
      <c r="JP187" s="18"/>
      <c r="JQ187" s="18"/>
      <c r="JR187" s="18"/>
      <c r="JS187" s="18"/>
      <c r="JT187" s="18"/>
      <c r="JU187" s="18"/>
      <c r="JV187" s="18"/>
      <c r="JW187" s="18"/>
      <c r="JX187" s="18"/>
      <c r="JY187" s="18"/>
      <c r="JZ187" s="18"/>
      <c r="KA187" s="18"/>
      <c r="KB187" s="18"/>
      <c r="KC187" s="18"/>
      <c r="KD187" s="18"/>
      <c r="KE187" s="18"/>
      <c r="KF187" s="18"/>
      <c r="KG187" s="18"/>
      <c r="KH187" s="18"/>
      <c r="KI187" s="18"/>
      <c r="KJ187" s="18"/>
      <c r="KK187" s="18"/>
      <c r="KL187" s="18"/>
      <c r="KM187" s="18"/>
      <c r="KN187" s="18"/>
      <c r="KO187" s="18"/>
      <c r="KP187" s="18"/>
      <c r="KQ187" s="18"/>
      <c r="KR187" s="18"/>
      <c r="KS187" s="18"/>
      <c r="KT187" s="18"/>
      <c r="KU187" s="18"/>
      <c r="KV187" s="18"/>
      <c r="KW187" s="18"/>
      <c r="KX187" s="18"/>
      <c r="KY187" s="18"/>
      <c r="KZ187" s="18"/>
      <c r="LA187" s="18"/>
      <c r="LB187" s="18"/>
      <c r="LC187" s="18"/>
      <c r="LD187" s="18"/>
      <c r="LE187" s="18"/>
      <c r="LF187" s="18"/>
      <c r="LG187" s="18"/>
      <c r="LH187" s="18"/>
      <c r="LI187" s="18"/>
      <c r="LJ187" s="18"/>
      <c r="LK187" s="18"/>
      <c r="LL187" s="18"/>
      <c r="LM187" s="18"/>
      <c r="LN187" s="18"/>
      <c r="LO187" s="18"/>
      <c r="LP187" s="18"/>
      <c r="LQ187" s="18"/>
      <c r="LR187" s="18"/>
      <c r="LS187" s="18"/>
      <c r="LT187" s="18"/>
      <c r="LU187" s="18"/>
      <c r="LV187" s="18"/>
      <c r="LW187" s="18"/>
      <c r="LX187" s="18"/>
      <c r="LY187" s="18"/>
      <c r="LZ187" s="18"/>
      <c r="MA187" s="18"/>
      <c r="MB187" s="18"/>
      <c r="MC187" s="18"/>
      <c r="MD187" s="18"/>
      <c r="ME187" s="18"/>
      <c r="MF187" s="18"/>
      <c r="MG187" s="18"/>
      <c r="MH187" s="18"/>
      <c r="MI187" s="18"/>
      <c r="MJ187" s="18"/>
      <c r="MK187" s="18"/>
      <c r="ML187" s="18"/>
      <c r="MM187" s="18"/>
      <c r="MN187" s="18"/>
      <c r="MO187" s="18"/>
      <c r="MP187" s="18"/>
      <c r="MQ187" s="18"/>
      <c r="MR187" s="18"/>
      <c r="MS187" s="18"/>
      <c r="MT187" s="18"/>
      <c r="MU187" s="18"/>
      <c r="MV187" s="18"/>
      <c r="MW187" s="18"/>
      <c r="MX187" s="18"/>
      <c r="MY187" s="18"/>
      <c r="MZ187" s="18"/>
      <c r="NA187" s="18"/>
      <c r="NB187" s="18"/>
      <c r="NC187" s="18"/>
      <c r="ND187" s="18"/>
      <c r="NE187" s="18"/>
      <c r="NF187" s="18"/>
      <c r="NG187" s="18"/>
      <c r="NH187" s="18"/>
      <c r="NI187" s="18"/>
      <c r="NJ187" s="18"/>
      <c r="NK187" s="18"/>
      <c r="NL187" s="18"/>
      <c r="NM187" s="18"/>
      <c r="NN187" s="18"/>
      <c r="NO187" s="18"/>
      <c r="NP187" s="18"/>
      <c r="NQ187" s="18"/>
      <c r="NR187" s="18"/>
      <c r="NS187" s="18"/>
      <c r="NT187" s="18"/>
      <c r="NU187" s="18"/>
      <c r="NV187" s="18"/>
      <c r="NW187" s="18"/>
      <c r="NX187" s="18"/>
      <c r="NY187" s="18"/>
      <c r="NZ187" s="18"/>
      <c r="OA187" s="18"/>
      <c r="OB187" s="18"/>
      <c r="OC187" s="18"/>
      <c r="OD187" s="18"/>
      <c r="OE187" s="18"/>
      <c r="OF187" s="18"/>
      <c r="OG187" s="18"/>
      <c r="OH187" s="18"/>
      <c r="OI187" s="18"/>
      <c r="OJ187" s="18"/>
      <c r="OK187" s="18"/>
      <c r="OL187" s="18"/>
      <c r="OM187" s="18"/>
      <c r="ON187" s="18"/>
      <c r="OO187" s="18"/>
      <c r="OP187" s="18"/>
      <c r="OQ187" s="18"/>
      <c r="OR187" s="18"/>
      <c r="OS187" s="18"/>
      <c r="OT187" s="18"/>
      <c r="OU187" s="18"/>
      <c r="OV187" s="18"/>
      <c r="OW187" s="18"/>
      <c r="OX187" s="18"/>
      <c r="OY187" s="18"/>
      <c r="OZ187" s="18"/>
      <c r="PA187" s="18"/>
      <c r="PB187" s="18"/>
      <c r="PC187" s="18"/>
      <c r="PD187" s="18"/>
      <c r="PE187" s="18"/>
      <c r="PF187" s="18"/>
      <c r="PG187" s="18"/>
      <c r="PH187" s="18"/>
      <c r="PI187" s="18"/>
      <c r="PJ187" s="18"/>
      <c r="PK187" s="18"/>
      <c r="PL187" s="18"/>
      <c r="PM187" s="18"/>
      <c r="PN187" s="18"/>
      <c r="PO187" s="18"/>
      <c r="PP187" s="18"/>
      <c r="PQ187" s="18"/>
      <c r="PR187" s="18"/>
      <c r="PS187" s="18"/>
      <c r="PT187" s="18"/>
      <c r="PU187" s="18"/>
      <c r="PV187" s="18"/>
      <c r="PW187" s="18"/>
      <c r="PX187" s="18"/>
      <c r="PY187" s="18"/>
      <c r="PZ187" s="18"/>
      <c r="QA187" s="18"/>
      <c r="QB187" s="18"/>
      <c r="QC187" s="18"/>
      <c r="QD187" s="18"/>
      <c r="QE187" s="18"/>
      <c r="QF187" s="18"/>
      <c r="QG187" s="18"/>
      <c r="QH187" s="18"/>
      <c r="QI187" s="18"/>
      <c r="QJ187" s="18"/>
      <c r="QK187" s="18"/>
      <c r="QL187" s="18"/>
      <c r="QM187" s="18"/>
      <c r="QN187" s="18"/>
      <c r="QO187" s="18"/>
      <c r="QP187" s="18"/>
      <c r="QQ187" s="18"/>
      <c r="QR187" s="18"/>
      <c r="QS187" s="18"/>
      <c r="QT187" s="18"/>
      <c r="QU187" s="18"/>
      <c r="QV187" s="18"/>
      <c r="QW187" s="18"/>
      <c r="QX187" s="18"/>
      <c r="QY187" s="18"/>
      <c r="QZ187" s="18"/>
      <c r="RA187" s="18"/>
      <c r="RB187" s="18"/>
      <c r="RC187" s="18"/>
      <c r="RD187" s="18"/>
      <c r="RE187" s="18"/>
      <c r="RF187" s="18"/>
      <c r="RG187" s="18"/>
      <c r="RH187" s="18"/>
      <c r="RI187" s="18"/>
      <c r="RJ187" s="18"/>
      <c r="RK187" s="18"/>
      <c r="RL187" s="18"/>
      <c r="RM187" s="18"/>
      <c r="RN187" s="18"/>
      <c r="RO187" s="18"/>
      <c r="RP187" s="18"/>
      <c r="RQ187" s="18"/>
      <c r="RR187" s="18"/>
      <c r="RS187" s="18"/>
      <c r="RT187" s="18"/>
      <c r="RU187" s="18"/>
      <c r="RV187" s="18"/>
      <c r="RW187" s="18"/>
      <c r="RX187" s="18"/>
      <c r="RY187" s="18"/>
      <c r="RZ187" s="18"/>
      <c r="SA187" s="18"/>
      <c r="SB187" s="18"/>
      <c r="SC187" s="18"/>
      <c r="SD187" s="18"/>
      <c r="SE187" s="18"/>
      <c r="SF187" s="18"/>
      <c r="SG187" s="18"/>
      <c r="SH187" s="18"/>
      <c r="SI187" s="18"/>
      <c r="SJ187" s="18"/>
      <c r="SK187" s="18"/>
      <c r="SL187" s="18"/>
      <c r="SM187" s="18"/>
      <c r="SN187" s="18"/>
      <c r="SO187" s="18"/>
      <c r="SP187" s="18"/>
      <c r="SQ187" s="18"/>
      <c r="SR187" s="18"/>
      <c r="SS187" s="18"/>
      <c r="ST187" s="18"/>
      <c r="SU187" s="18"/>
      <c r="SV187" s="18"/>
      <c r="SW187" s="18"/>
      <c r="SX187" s="18"/>
      <c r="SY187" s="18"/>
      <c r="SZ187" s="18"/>
      <c r="TA187" s="18"/>
      <c r="TB187" s="18"/>
      <c r="TC187" s="18"/>
      <c r="TD187" s="18"/>
      <c r="TE187" s="18"/>
      <c r="TF187" s="18"/>
      <c r="TG187" s="18"/>
      <c r="TH187" s="18"/>
      <c r="TI187" s="18"/>
      <c r="TJ187" s="18"/>
      <c r="TK187" s="18"/>
      <c r="TL187" s="18"/>
      <c r="TM187" s="18"/>
      <c r="TN187" s="18"/>
      <c r="TO187" s="18"/>
      <c r="TP187" s="18"/>
      <c r="TQ187" s="18"/>
      <c r="TR187" s="18"/>
      <c r="TS187" s="18"/>
      <c r="TT187" s="18"/>
      <c r="TU187" s="18"/>
      <c r="TV187" s="18"/>
      <c r="TW187" s="18"/>
      <c r="TX187" s="18"/>
      <c r="TY187" s="18"/>
      <c r="TZ187" s="18"/>
      <c r="UA187" s="18"/>
      <c r="UB187" s="18"/>
      <c r="UC187" s="18"/>
      <c r="UD187" s="18"/>
      <c r="UE187" s="18"/>
      <c r="UF187" s="18"/>
      <c r="UG187" s="18"/>
      <c r="UH187" s="18"/>
      <c r="UI187" s="18"/>
      <c r="UJ187" s="18"/>
      <c r="UK187" s="18"/>
      <c r="UL187" s="18"/>
      <c r="UM187" s="18"/>
      <c r="UN187" s="18"/>
      <c r="UO187" s="18"/>
      <c r="UP187" s="18"/>
      <c r="UQ187" s="18"/>
      <c r="UR187" s="18"/>
      <c r="US187" s="18"/>
      <c r="UT187" s="18"/>
      <c r="UU187" s="18"/>
      <c r="UV187" s="18"/>
      <c r="UW187" s="18"/>
      <c r="UX187" s="18"/>
      <c r="UY187" s="18"/>
      <c r="UZ187" s="18"/>
      <c r="VA187" s="18"/>
      <c r="VB187" s="18"/>
      <c r="VC187" s="18"/>
      <c r="VD187" s="18"/>
      <c r="VE187" s="18"/>
      <c r="VF187" s="18"/>
      <c r="VG187" s="18"/>
      <c r="VH187" s="18"/>
      <c r="VI187" s="18"/>
      <c r="VJ187" s="18"/>
      <c r="VK187" s="18"/>
      <c r="VL187" s="18"/>
      <c r="VM187" s="18"/>
      <c r="VN187" s="18"/>
      <c r="VO187" s="18"/>
      <c r="VP187" s="18"/>
      <c r="VQ187" s="18"/>
      <c r="VR187" s="18"/>
      <c r="VS187" s="18"/>
      <c r="VT187" s="18"/>
      <c r="VU187" s="18"/>
      <c r="VV187" s="18"/>
      <c r="VW187" s="18"/>
      <c r="VX187" s="18"/>
      <c r="VY187" s="18"/>
      <c r="VZ187" s="18"/>
      <c r="WA187" s="18"/>
      <c r="WB187" s="18"/>
      <c r="WC187" s="18"/>
      <c r="WD187" s="18"/>
      <c r="WE187" s="18"/>
      <c r="WF187" s="18"/>
      <c r="WG187" s="18"/>
      <c r="WH187" s="18"/>
      <c r="WI187" s="18"/>
      <c r="WJ187" s="18"/>
      <c r="WK187" s="18"/>
      <c r="WL187" s="18"/>
      <c r="WM187" s="18"/>
      <c r="WN187" s="18"/>
      <c r="WO187" s="18"/>
      <c r="WP187" s="18"/>
      <c r="WQ187" s="18"/>
      <c r="WR187" s="18"/>
      <c r="WS187" s="18"/>
      <c r="WT187" s="18"/>
      <c r="WU187" s="18"/>
      <c r="WV187" s="18"/>
      <c r="WW187" s="18"/>
      <c r="WX187" s="18"/>
      <c r="WY187" s="18"/>
      <c r="WZ187" s="18"/>
      <c r="XA187" s="18"/>
      <c r="XB187" s="18"/>
      <c r="XC187" s="18"/>
      <c r="XD187" s="18"/>
      <c r="XE187" s="18"/>
      <c r="XF187" s="18"/>
      <c r="XG187" s="18"/>
      <c r="XH187" s="18"/>
      <c r="XI187" s="18"/>
      <c r="XJ187" s="18"/>
      <c r="XK187" s="18"/>
      <c r="XL187" s="18"/>
      <c r="XM187" s="18"/>
      <c r="XN187" s="18"/>
      <c r="XO187" s="18"/>
      <c r="XP187" s="18"/>
      <c r="XQ187" s="18"/>
      <c r="XR187" s="18"/>
      <c r="XS187" s="18"/>
      <c r="XT187" s="18"/>
      <c r="XU187" s="18"/>
      <c r="XV187" s="18"/>
      <c r="XW187" s="18"/>
      <c r="XX187" s="18"/>
      <c r="XY187" s="18"/>
      <c r="XZ187" s="18"/>
      <c r="YA187" s="18"/>
      <c r="YB187" s="18"/>
      <c r="YC187" s="18"/>
      <c r="YD187" s="18"/>
      <c r="YE187" s="18"/>
      <c r="YF187" s="18"/>
      <c r="YG187" s="18"/>
      <c r="YH187" s="18"/>
      <c r="YI187" s="18"/>
      <c r="YJ187" s="18"/>
      <c r="YK187" s="18"/>
      <c r="YL187" s="18"/>
      <c r="YM187" s="18"/>
      <c r="YN187" s="18"/>
      <c r="YO187" s="18"/>
      <c r="YP187" s="18"/>
      <c r="YQ187" s="18"/>
      <c r="YR187" s="18"/>
      <c r="YS187" s="18"/>
      <c r="YT187" s="18"/>
      <c r="YU187" s="18"/>
      <c r="YV187" s="18"/>
      <c r="YW187" s="18"/>
      <c r="YX187" s="18"/>
      <c r="YY187" s="18"/>
      <c r="YZ187" s="18"/>
      <c r="ZA187" s="18"/>
      <c r="ZB187" s="18"/>
      <c r="ZC187" s="18"/>
      <c r="ZD187" s="18"/>
      <c r="ZE187" s="18"/>
      <c r="ZF187" s="18"/>
      <c r="ZG187" s="18"/>
      <c r="ZH187" s="18"/>
      <c r="ZI187" s="18"/>
      <c r="ZJ187" s="18"/>
      <c r="ZK187" s="18"/>
      <c r="ZL187" s="18"/>
      <c r="ZM187" s="18"/>
      <c r="ZN187" s="18"/>
      <c r="ZO187" s="18"/>
      <c r="ZP187" s="18"/>
      <c r="ZQ187" s="18"/>
      <c r="ZR187" s="18"/>
      <c r="ZS187" s="18"/>
      <c r="ZT187" s="18"/>
      <c r="ZU187" s="18"/>
      <c r="ZV187" s="18"/>
      <c r="ZW187" s="18"/>
      <c r="ZX187" s="18"/>
      <c r="ZY187" s="18"/>
      <c r="ZZ187" s="18"/>
      <c r="AAA187" s="18"/>
      <c r="AAB187" s="18"/>
      <c r="AAC187" s="18"/>
      <c r="AAD187" s="18"/>
      <c r="AAE187" s="18"/>
      <c r="AAF187" s="18"/>
      <c r="AAG187" s="18"/>
      <c r="AAH187" s="18"/>
      <c r="AAI187" s="18"/>
      <c r="AAJ187" s="18"/>
      <c r="AAK187" s="18"/>
      <c r="AAL187" s="18"/>
      <c r="AAM187" s="18"/>
      <c r="AAN187" s="18"/>
      <c r="AAO187" s="18"/>
      <c r="AAP187" s="18"/>
      <c r="AAQ187" s="18"/>
      <c r="AAR187" s="18"/>
      <c r="AAS187" s="18"/>
      <c r="AAT187" s="18"/>
      <c r="AAU187" s="18"/>
      <c r="AAV187" s="18"/>
      <c r="AAW187" s="18"/>
      <c r="AAX187" s="18"/>
      <c r="AAY187" s="18"/>
      <c r="AAZ187" s="18"/>
      <c r="ABA187" s="18"/>
      <c r="ABB187" s="18"/>
      <c r="ABC187" s="18"/>
      <c r="ABD187" s="18"/>
      <c r="ABE187" s="18"/>
      <c r="ABF187" s="18"/>
      <c r="ABG187" s="18"/>
      <c r="ABH187" s="18"/>
      <c r="ABI187" s="18"/>
      <c r="ABJ187" s="18"/>
      <c r="ABK187" s="18"/>
      <c r="ABL187" s="18"/>
      <c r="ABM187" s="18"/>
      <c r="ABN187" s="18"/>
      <c r="ABO187" s="18"/>
      <c r="ABP187" s="18"/>
      <c r="ABQ187" s="18"/>
      <c r="ABR187" s="18"/>
      <c r="ABS187" s="18"/>
      <c r="ABT187" s="18"/>
      <c r="ABU187" s="18"/>
      <c r="ABV187" s="18"/>
      <c r="ABW187" s="18"/>
      <c r="ABX187" s="18"/>
      <c r="ABY187" s="18"/>
      <c r="ABZ187" s="18"/>
      <c r="ACA187" s="18"/>
      <c r="ACB187" s="18"/>
      <c r="ACC187" s="18"/>
      <c r="ACD187" s="18"/>
      <c r="ACE187" s="18"/>
      <c r="ACF187" s="18"/>
      <c r="ACG187" s="18"/>
      <c r="ACH187" s="18"/>
      <c r="ACI187" s="18"/>
      <c r="ACJ187" s="18"/>
      <c r="ACK187" s="18"/>
      <c r="ACL187" s="18"/>
      <c r="ACM187" s="18"/>
      <c r="ACN187" s="18"/>
      <c r="ACO187" s="18"/>
      <c r="ACP187" s="18"/>
      <c r="ACQ187" s="18"/>
      <c r="ACR187" s="18"/>
      <c r="ACS187" s="18"/>
      <c r="ACT187" s="18"/>
      <c r="ACU187" s="18"/>
      <c r="ACV187" s="18"/>
      <c r="ACW187" s="18"/>
      <c r="ACX187" s="18"/>
      <c r="ACY187" s="18"/>
      <c r="ACZ187" s="18"/>
      <c r="ADA187" s="18"/>
      <c r="ADB187" s="18"/>
      <c r="ADC187" s="18"/>
      <c r="ADD187" s="18"/>
      <c r="ADE187" s="18"/>
      <c r="ADF187" s="18"/>
      <c r="ADG187" s="18"/>
      <c r="ADH187" s="18"/>
      <c r="ADI187" s="18"/>
      <c r="ADJ187" s="18"/>
      <c r="ADK187" s="18"/>
      <c r="ADL187" s="18"/>
      <c r="ADM187" s="18"/>
      <c r="ADN187" s="18"/>
      <c r="ADO187" s="18"/>
      <c r="ADP187" s="18"/>
      <c r="ADQ187" s="18"/>
      <c r="ADR187" s="18"/>
      <c r="ADS187" s="18"/>
      <c r="ADT187" s="18"/>
      <c r="ADU187" s="18"/>
      <c r="ADV187" s="18"/>
      <c r="ADW187" s="18"/>
      <c r="ADX187" s="18"/>
      <c r="ADY187" s="18"/>
      <c r="ADZ187" s="18"/>
      <c r="AEA187" s="18"/>
      <c r="AEB187" s="18"/>
      <c r="AEC187" s="18"/>
      <c r="AED187" s="18"/>
      <c r="AEE187" s="18"/>
      <c r="AEF187" s="18"/>
      <c r="AEG187" s="18"/>
      <c r="AEH187" s="18"/>
      <c r="AEI187" s="18"/>
      <c r="AEJ187" s="18"/>
      <c r="AEK187" s="18"/>
      <c r="AEL187" s="18"/>
      <c r="AEM187" s="18"/>
      <c r="AEN187" s="18"/>
      <c r="AEO187" s="18"/>
      <c r="AEP187" s="18"/>
      <c r="AEQ187" s="18"/>
      <c r="AER187" s="18"/>
      <c r="AES187" s="18"/>
      <c r="AET187" s="18"/>
      <c r="AEU187" s="18"/>
      <c r="AEV187" s="18"/>
      <c r="AEW187" s="18"/>
      <c r="AEX187" s="18"/>
      <c r="AEY187" s="18"/>
      <c r="AEZ187" s="18"/>
      <c r="AFA187" s="18"/>
      <c r="AFB187" s="18"/>
      <c r="AFC187" s="18"/>
      <c r="AFD187" s="18"/>
      <c r="AFE187" s="18"/>
      <c r="AFF187" s="18"/>
      <c r="AFG187" s="18"/>
      <c r="AFH187" s="18"/>
      <c r="AFI187" s="18"/>
      <c r="AFJ187" s="18"/>
      <c r="AFK187" s="18"/>
      <c r="AFL187" s="18"/>
      <c r="AFM187" s="18"/>
      <c r="AFN187" s="18"/>
      <c r="AFO187" s="18"/>
      <c r="AFP187" s="18"/>
      <c r="AFQ187" s="18"/>
      <c r="AFR187" s="18"/>
      <c r="AFS187" s="18"/>
      <c r="AFT187" s="18"/>
      <c r="AFU187" s="18"/>
      <c r="AFV187" s="18"/>
      <c r="AFW187" s="18"/>
      <c r="AFX187" s="18"/>
      <c r="AFY187" s="18"/>
      <c r="AFZ187" s="18"/>
      <c r="AGA187" s="18"/>
      <c r="AGB187" s="18"/>
      <c r="AGC187" s="18"/>
      <c r="AGD187" s="18"/>
      <c r="AGE187" s="18"/>
      <c r="AGF187" s="18"/>
      <c r="AGG187" s="18"/>
      <c r="AGH187" s="18"/>
      <c r="AGI187" s="18"/>
      <c r="AGJ187" s="18"/>
      <c r="AGK187" s="18"/>
      <c r="AGL187" s="18"/>
      <c r="AGM187" s="18"/>
      <c r="AGN187" s="18"/>
      <c r="AGO187" s="18"/>
      <c r="AGP187" s="18"/>
      <c r="AGQ187" s="18"/>
      <c r="AGR187" s="18"/>
      <c r="AGS187" s="18"/>
      <c r="AGT187" s="18"/>
      <c r="AGU187" s="18"/>
      <c r="AGV187" s="18"/>
      <c r="AGW187" s="18"/>
      <c r="AGX187" s="18"/>
      <c r="AGY187" s="18"/>
      <c r="AGZ187" s="18"/>
      <c r="AHA187" s="18"/>
      <c r="AHB187" s="18"/>
      <c r="AHC187" s="18"/>
      <c r="AHD187" s="18"/>
      <c r="AHE187" s="18"/>
      <c r="AHF187" s="18"/>
      <c r="AHG187" s="18"/>
      <c r="AHH187" s="18"/>
      <c r="AHI187" s="18"/>
      <c r="AHJ187" s="18"/>
      <c r="AHK187" s="18"/>
      <c r="AHL187" s="18"/>
      <c r="AHM187" s="18"/>
      <c r="AHN187" s="18"/>
      <c r="AHO187" s="18"/>
      <c r="AHP187" s="18"/>
      <c r="AHQ187" s="18"/>
      <c r="AHR187" s="18"/>
      <c r="AHS187" s="18"/>
      <c r="AHT187" s="18"/>
      <c r="AHU187" s="18"/>
      <c r="AHV187" s="18"/>
      <c r="AHW187" s="18"/>
      <c r="AHX187" s="18"/>
      <c r="AHY187" s="18"/>
      <c r="AHZ187" s="18"/>
      <c r="AIA187" s="18"/>
      <c r="AIB187" s="18"/>
      <c r="AIC187" s="18"/>
      <c r="AID187" s="18"/>
      <c r="AIE187" s="18"/>
      <c r="AIF187" s="18"/>
      <c r="AIG187" s="18"/>
      <c r="AIH187" s="18"/>
      <c r="AII187" s="18"/>
      <c r="AIJ187" s="18"/>
      <c r="AIK187" s="18"/>
      <c r="AIL187" s="18"/>
      <c r="AIM187" s="18"/>
      <c r="AIN187" s="18"/>
      <c r="AIO187" s="18"/>
      <c r="AIP187" s="18"/>
      <c r="AIQ187" s="18"/>
      <c r="AIR187" s="18"/>
      <c r="AIS187" s="18"/>
      <c r="AIT187" s="18"/>
      <c r="AIU187" s="18"/>
      <c r="AIV187" s="18"/>
      <c r="AIW187" s="18"/>
      <c r="AIX187" s="18"/>
      <c r="AIY187" s="18"/>
      <c r="AIZ187" s="18"/>
      <c r="AJA187" s="18"/>
      <c r="AJB187" s="18"/>
      <c r="AJC187" s="18"/>
      <c r="AJD187" s="18"/>
      <c r="AJE187" s="18"/>
      <c r="AJF187" s="18"/>
      <c r="AJG187" s="18"/>
      <c r="AJH187" s="18"/>
      <c r="AJI187" s="18"/>
      <c r="AJJ187" s="18"/>
      <c r="AJK187" s="18"/>
      <c r="AJL187" s="18"/>
      <c r="AJM187" s="18"/>
      <c r="AJN187" s="18"/>
      <c r="AJO187" s="18"/>
      <c r="AJP187" s="18"/>
      <c r="AJQ187" s="18"/>
      <c r="AJR187" s="18"/>
      <c r="AJS187" s="18"/>
      <c r="AJT187" s="18"/>
      <c r="AJU187" s="18"/>
      <c r="AJV187" s="18"/>
      <c r="AJW187" s="18"/>
      <c r="AJX187" s="18"/>
      <c r="AJY187" s="18"/>
      <c r="AJZ187" s="18"/>
      <c r="AKA187" s="18"/>
      <c r="AKB187" s="18"/>
      <c r="AKC187" s="18"/>
      <c r="AKD187" s="18"/>
      <c r="AKE187" s="18"/>
      <c r="AKF187" s="18"/>
      <c r="AKG187" s="18"/>
      <c r="AKH187" s="18"/>
      <c r="AKI187" s="18"/>
      <c r="AKJ187" s="18"/>
      <c r="AKK187" s="18"/>
      <c r="AKL187" s="18"/>
      <c r="AKM187" s="18"/>
      <c r="AKN187" s="18"/>
      <c r="AKO187" s="18"/>
      <c r="AKP187" s="18"/>
      <c r="AKQ187" s="18"/>
      <c r="AKR187" s="18"/>
      <c r="AKS187" s="18"/>
      <c r="AKT187" s="18"/>
      <c r="AKU187" s="18"/>
      <c r="AKV187" s="18"/>
      <c r="AKW187" s="18"/>
      <c r="AKX187" s="18"/>
      <c r="AKY187" s="18"/>
      <c r="AKZ187" s="18"/>
      <c r="ALA187" s="18"/>
      <c r="ALB187" s="18"/>
      <c r="ALC187" s="18"/>
      <c r="ALD187" s="18"/>
      <c r="ALE187" s="18"/>
      <c r="ALF187" s="18"/>
      <c r="ALG187" s="18"/>
      <c r="ALH187" s="18"/>
      <c r="ALI187" s="18"/>
      <c r="ALJ187" s="18"/>
      <c r="ALK187" s="18"/>
      <c r="ALL187" s="18"/>
      <c r="ALM187" s="18"/>
      <c r="ALN187" s="18"/>
      <c r="ALO187" s="18"/>
      <c r="ALP187" s="18"/>
      <c r="ALQ187" s="18"/>
      <c r="ALR187" s="18"/>
      <c r="ALS187" s="18"/>
      <c r="ALT187" s="18"/>
      <c r="ALU187" s="18"/>
      <c r="ALV187" s="18"/>
      <c r="ALW187" s="18"/>
      <c r="ALX187" s="18"/>
      <c r="ALY187" s="18"/>
      <c r="ALZ187" s="18"/>
      <c r="AMA187" s="18"/>
      <c r="AMB187" s="18"/>
      <c r="AMC187" s="18"/>
      <c r="AMD187" s="18"/>
      <c r="AME187" s="18"/>
      <c r="AMF187" s="18"/>
      <c r="AMG187" s="18"/>
      <c r="AMH187" s="18"/>
      <c r="AMI187" s="18"/>
      <c r="AMJ187" s="18"/>
      <c r="AMK187" s="18"/>
      <c r="AML187" s="18"/>
      <c r="AMM187" s="18"/>
      <c r="AMN187" s="18"/>
      <c r="AMO187" s="18"/>
      <c r="AMP187" s="18"/>
      <c r="AMQ187" s="18"/>
      <c r="AMR187" s="18"/>
      <c r="AMS187" s="18"/>
      <c r="AMT187" s="18"/>
      <c r="AMU187" s="18"/>
      <c r="AMV187" s="18"/>
      <c r="AMW187" s="18"/>
      <c r="AMX187" s="18"/>
      <c r="AMY187" s="18"/>
      <c r="AMZ187" s="18"/>
      <c r="ANA187" s="18"/>
      <c r="ANB187" s="18"/>
      <c r="ANC187" s="18"/>
      <c r="AND187" s="18"/>
      <c r="ANE187" s="18"/>
      <c r="ANF187" s="18"/>
      <c r="ANG187" s="18"/>
      <c r="ANH187" s="18"/>
      <c r="ANI187" s="18"/>
      <c r="ANJ187" s="18"/>
      <c r="ANK187" s="18"/>
      <c r="ANL187" s="18"/>
      <c r="ANM187" s="18"/>
      <c r="ANN187" s="18"/>
      <c r="ANO187" s="18"/>
      <c r="ANP187" s="18"/>
      <c r="ANQ187" s="18"/>
      <c r="ANR187" s="18"/>
      <c r="ANS187" s="18"/>
      <c r="ANT187" s="18"/>
      <c r="ANU187" s="18"/>
      <c r="ANV187" s="18"/>
      <c r="ANW187" s="18"/>
      <c r="ANX187" s="18"/>
      <c r="ANY187" s="18"/>
      <c r="ANZ187" s="18"/>
      <c r="AOA187" s="18"/>
      <c r="AOB187" s="18"/>
      <c r="AOC187" s="18"/>
      <c r="AOD187" s="18"/>
      <c r="AOE187" s="18"/>
      <c r="AOF187" s="18"/>
      <c r="AOG187" s="18"/>
      <c r="AOH187" s="18"/>
      <c r="AOI187" s="18"/>
      <c r="AOJ187" s="18"/>
      <c r="AOK187" s="18"/>
      <c r="AOL187" s="18"/>
      <c r="AOM187" s="18"/>
      <c r="AON187" s="18"/>
      <c r="AOO187" s="18"/>
      <c r="AOP187" s="18"/>
      <c r="AOQ187" s="18"/>
      <c r="AOR187" s="18"/>
      <c r="AOS187" s="18"/>
      <c r="AOT187" s="18"/>
      <c r="AOU187" s="18"/>
      <c r="AOV187" s="18"/>
      <c r="AOW187" s="18"/>
      <c r="AOX187" s="18"/>
      <c r="AOY187" s="18"/>
      <c r="AOZ187" s="18"/>
      <c r="APA187" s="18"/>
      <c r="APB187" s="18"/>
      <c r="APC187" s="18"/>
      <c r="APD187" s="18"/>
      <c r="APE187" s="18"/>
      <c r="APF187" s="18"/>
      <c r="APG187" s="18"/>
      <c r="APH187" s="18"/>
      <c r="API187" s="18"/>
      <c r="APJ187" s="18"/>
      <c r="APK187" s="18"/>
      <c r="APL187" s="18"/>
      <c r="APM187" s="18"/>
      <c r="APN187" s="18"/>
      <c r="APO187" s="18"/>
      <c r="APP187" s="18"/>
      <c r="APQ187" s="18"/>
      <c r="APR187" s="18"/>
      <c r="APS187" s="18"/>
      <c r="APT187" s="18"/>
      <c r="APU187" s="18"/>
      <c r="APV187" s="18"/>
      <c r="APW187" s="18"/>
      <c r="APX187" s="18"/>
      <c r="APY187" s="18"/>
      <c r="APZ187" s="18"/>
      <c r="AQA187" s="18"/>
      <c r="AQB187" s="18"/>
      <c r="AQC187" s="18"/>
      <c r="AQD187" s="18"/>
      <c r="AQE187" s="18"/>
      <c r="AQF187" s="18"/>
      <c r="AQG187" s="18"/>
      <c r="AQH187" s="18"/>
      <c r="AQI187" s="18"/>
      <c r="AQJ187" s="18"/>
      <c r="AQK187" s="18"/>
      <c r="AQL187" s="18"/>
      <c r="AQM187" s="18"/>
      <c r="AQN187" s="18"/>
      <c r="AQO187" s="18"/>
      <c r="AQP187" s="18"/>
      <c r="AQQ187" s="18"/>
      <c r="AQR187" s="18"/>
      <c r="AQS187" s="18"/>
      <c r="AQT187" s="18"/>
      <c r="AQU187" s="18"/>
      <c r="AQV187" s="18"/>
      <c r="AQW187" s="18"/>
      <c r="AQX187" s="18"/>
      <c r="AQY187" s="18"/>
      <c r="AQZ187" s="18"/>
      <c r="ARA187" s="18"/>
      <c r="ARB187" s="18"/>
      <c r="ARC187" s="18"/>
      <c r="ARD187" s="18"/>
      <c r="ARE187" s="18"/>
      <c r="ARF187" s="18"/>
      <c r="ARG187" s="18"/>
      <c r="ARH187" s="18"/>
      <c r="ARI187" s="18"/>
      <c r="ARJ187" s="18"/>
      <c r="ARK187" s="18"/>
      <c r="ARL187" s="18"/>
      <c r="ARM187" s="18"/>
      <c r="ARN187" s="18"/>
      <c r="ARO187" s="18"/>
      <c r="ARP187" s="18"/>
      <c r="ARQ187" s="18"/>
      <c r="ARR187" s="18"/>
      <c r="ARS187" s="18"/>
      <c r="ART187" s="18"/>
      <c r="ARU187" s="18"/>
      <c r="ARV187" s="18"/>
      <c r="ARW187" s="18"/>
      <c r="ARX187" s="18"/>
      <c r="ARY187" s="18"/>
      <c r="ARZ187" s="18"/>
      <c r="ASA187" s="18"/>
      <c r="ASB187" s="18"/>
      <c r="ASC187" s="18"/>
      <c r="ASD187" s="18"/>
      <c r="ASE187" s="18"/>
      <c r="ASF187" s="18"/>
      <c r="ASG187" s="18"/>
      <c r="ASH187" s="18"/>
      <c r="ASI187" s="18"/>
      <c r="ASJ187" s="18"/>
      <c r="ASK187" s="18"/>
      <c r="ASL187" s="18"/>
      <c r="ASM187" s="18"/>
      <c r="ASN187" s="18"/>
      <c r="ASO187" s="18"/>
      <c r="ASP187" s="18"/>
      <c r="ASQ187" s="18"/>
      <c r="ASR187" s="18"/>
      <c r="ASS187" s="18"/>
      <c r="AST187" s="18"/>
      <c r="ASU187" s="18"/>
      <c r="ASV187" s="18"/>
      <c r="ASW187" s="18"/>
      <c r="ASX187" s="18"/>
      <c r="ASY187" s="18"/>
      <c r="ASZ187" s="18"/>
      <c r="ATA187" s="18"/>
      <c r="ATB187" s="18"/>
      <c r="ATC187" s="18"/>
      <c r="ATD187" s="18"/>
      <c r="ATE187" s="18"/>
      <c r="ATF187" s="18"/>
      <c r="ATG187" s="18"/>
      <c r="ATH187" s="18"/>
      <c r="ATI187" s="18"/>
      <c r="ATJ187" s="18"/>
      <c r="ATK187" s="18"/>
      <c r="ATL187" s="18"/>
      <c r="ATM187" s="18"/>
      <c r="ATN187" s="18"/>
      <c r="ATO187" s="18"/>
      <c r="ATP187" s="18"/>
      <c r="ATQ187" s="18"/>
      <c r="ATR187" s="18"/>
      <c r="ATS187" s="18"/>
      <c r="ATT187" s="18"/>
      <c r="ATU187" s="18"/>
      <c r="ATV187" s="18"/>
      <c r="ATW187" s="18"/>
      <c r="ATX187" s="18"/>
      <c r="ATY187" s="18"/>
      <c r="ATZ187" s="18"/>
      <c r="AUA187" s="18"/>
      <c r="AUB187" s="18"/>
      <c r="AUC187" s="18"/>
      <c r="AUD187" s="18"/>
      <c r="AUE187" s="18"/>
      <c r="AUF187" s="18"/>
      <c r="AUG187" s="18"/>
      <c r="AUH187" s="18"/>
      <c r="AUI187" s="18"/>
      <c r="AUJ187" s="18"/>
      <c r="AUK187" s="18"/>
      <c r="AUL187" s="18"/>
      <c r="AUM187" s="18"/>
      <c r="AUN187" s="18"/>
      <c r="AUO187" s="18"/>
      <c r="AUP187" s="18"/>
      <c r="AUQ187" s="18"/>
      <c r="AUR187" s="18"/>
      <c r="AUS187" s="18"/>
      <c r="AUT187" s="18"/>
      <c r="AUU187" s="18"/>
      <c r="AUV187" s="18"/>
      <c r="AUW187" s="18"/>
      <c r="AUX187" s="18"/>
      <c r="AUY187" s="18"/>
      <c r="AUZ187" s="18"/>
      <c r="AVA187" s="18"/>
      <c r="AVB187" s="18"/>
      <c r="AVC187" s="18"/>
      <c r="AVD187" s="18"/>
      <c r="AVE187" s="18"/>
      <c r="AVF187" s="18"/>
      <c r="AVG187" s="18"/>
      <c r="AVH187" s="18"/>
      <c r="AVI187" s="18"/>
      <c r="AVJ187" s="18"/>
      <c r="AVK187" s="18"/>
      <c r="AVL187" s="18"/>
      <c r="AVM187" s="18"/>
      <c r="AVN187" s="18"/>
      <c r="AVO187" s="18"/>
      <c r="AVP187" s="18"/>
      <c r="AVQ187" s="18"/>
      <c r="AVR187" s="18"/>
      <c r="AVS187" s="18"/>
      <c r="AVT187" s="18"/>
      <c r="AVU187" s="18"/>
      <c r="AVV187" s="18"/>
      <c r="AVW187" s="18"/>
      <c r="AVX187" s="18"/>
      <c r="AVY187" s="18"/>
      <c r="AVZ187" s="18"/>
      <c r="AWA187" s="18"/>
      <c r="AWB187" s="18"/>
      <c r="AWC187" s="18"/>
      <c r="AWD187" s="18"/>
      <c r="AWE187" s="18"/>
      <c r="AWF187" s="18"/>
      <c r="AWG187" s="18"/>
      <c r="AWH187" s="18"/>
      <c r="AWI187" s="18"/>
      <c r="AWJ187" s="18"/>
      <c r="AWK187" s="18"/>
      <c r="AWL187" s="18"/>
      <c r="AWM187" s="18"/>
      <c r="AWN187" s="18"/>
      <c r="AWO187" s="18"/>
      <c r="AWP187" s="18"/>
      <c r="AWQ187" s="18"/>
      <c r="AWR187" s="18"/>
      <c r="AWS187" s="18"/>
      <c r="AWT187" s="18"/>
      <c r="AWU187" s="18"/>
      <c r="AWV187" s="18"/>
      <c r="AWW187" s="18"/>
      <c r="AWX187" s="18"/>
      <c r="AWY187" s="18"/>
      <c r="AWZ187" s="18"/>
      <c r="AXA187" s="18"/>
      <c r="AXB187" s="18"/>
      <c r="AXC187" s="18"/>
      <c r="AXD187" s="18"/>
      <c r="AXE187" s="18"/>
      <c r="AXF187" s="18"/>
      <c r="AXG187" s="18"/>
      <c r="AXH187" s="18"/>
      <c r="AXI187" s="18"/>
      <c r="AXJ187" s="18"/>
      <c r="AXK187" s="18"/>
      <c r="AXL187" s="18"/>
      <c r="AXM187" s="18"/>
      <c r="AXN187" s="18"/>
      <c r="AXO187" s="18"/>
      <c r="AXP187" s="18"/>
      <c r="AXQ187" s="18"/>
      <c r="AXR187" s="18"/>
      <c r="AXS187" s="18"/>
      <c r="AXT187" s="18"/>
      <c r="AXU187" s="18"/>
      <c r="AXV187" s="18"/>
      <c r="AXW187" s="18"/>
      <c r="AXX187" s="18"/>
      <c r="AXY187" s="18"/>
      <c r="AXZ187" s="18"/>
      <c r="AYA187" s="18"/>
      <c r="AYB187" s="18"/>
      <c r="AYC187" s="18"/>
      <c r="AYD187" s="18"/>
      <c r="AYE187" s="18"/>
      <c r="AYF187" s="18"/>
      <c r="AYG187" s="18"/>
      <c r="AYH187" s="18"/>
      <c r="AYI187" s="18"/>
      <c r="AYJ187" s="18"/>
      <c r="AYK187" s="18"/>
      <c r="AYL187" s="18"/>
      <c r="AYM187" s="18"/>
      <c r="AYN187" s="18"/>
      <c r="AYO187" s="18"/>
      <c r="AYP187" s="18"/>
      <c r="AYQ187" s="18"/>
      <c r="AYR187" s="18"/>
      <c r="AYS187" s="18"/>
      <c r="AYT187" s="18"/>
      <c r="AYU187" s="18"/>
      <c r="AYV187" s="18"/>
      <c r="AYW187" s="18"/>
      <c r="AYX187" s="18"/>
      <c r="AYY187" s="18"/>
      <c r="AYZ187" s="18"/>
      <c r="AZA187" s="18"/>
      <c r="AZB187" s="18"/>
      <c r="AZC187" s="18"/>
      <c r="AZD187" s="18"/>
      <c r="AZE187" s="18"/>
      <c r="AZF187" s="18"/>
      <c r="AZG187" s="18"/>
      <c r="AZH187" s="18"/>
      <c r="AZI187" s="18"/>
      <c r="AZJ187" s="18"/>
      <c r="AZK187" s="18"/>
      <c r="AZL187" s="18"/>
      <c r="AZM187" s="18"/>
      <c r="AZN187" s="18"/>
      <c r="AZO187" s="18"/>
      <c r="AZP187" s="18"/>
      <c r="AZQ187" s="18"/>
      <c r="AZR187" s="18"/>
      <c r="AZS187" s="18"/>
      <c r="AZT187" s="18"/>
      <c r="AZU187" s="18"/>
      <c r="AZV187" s="18"/>
      <c r="AZW187" s="18"/>
      <c r="AZX187" s="18"/>
      <c r="AZY187" s="18"/>
      <c r="AZZ187" s="18"/>
      <c r="BAA187" s="18"/>
      <c r="BAB187" s="18"/>
      <c r="BAC187" s="18"/>
      <c r="BAD187" s="18"/>
      <c r="BAE187" s="18"/>
      <c r="BAF187" s="18"/>
      <c r="BAG187" s="18"/>
      <c r="BAH187" s="18"/>
      <c r="BAI187" s="18"/>
      <c r="BAJ187" s="18"/>
      <c r="BAK187" s="18"/>
      <c r="BAL187" s="18"/>
      <c r="BAM187" s="18"/>
      <c r="BAN187" s="18"/>
      <c r="BAO187" s="18"/>
      <c r="BAP187" s="18"/>
      <c r="BAQ187" s="18"/>
      <c r="BAR187" s="18"/>
      <c r="BAS187" s="18"/>
      <c r="BAT187" s="18"/>
      <c r="BAU187" s="18"/>
      <c r="BAV187" s="18"/>
      <c r="BAW187" s="18"/>
      <c r="BAX187" s="18"/>
      <c r="BAY187" s="18"/>
      <c r="BAZ187" s="18"/>
      <c r="BBA187" s="18"/>
      <c r="BBB187" s="18"/>
      <c r="BBC187" s="18"/>
      <c r="BBD187" s="18"/>
      <c r="BBE187" s="18"/>
      <c r="BBF187" s="18"/>
      <c r="BBG187" s="18"/>
      <c r="BBH187" s="18"/>
      <c r="BBI187" s="18"/>
      <c r="BBJ187" s="18"/>
      <c r="BBK187" s="18"/>
      <c r="BBL187" s="18"/>
      <c r="BBM187" s="18"/>
      <c r="BBN187" s="18"/>
      <c r="BBO187" s="18"/>
      <c r="BBP187" s="18"/>
      <c r="BBQ187" s="18"/>
      <c r="BBR187" s="18"/>
      <c r="BBS187" s="18"/>
      <c r="BBT187" s="18"/>
      <c r="BBU187" s="18"/>
      <c r="BBV187" s="18"/>
      <c r="BBW187" s="18"/>
      <c r="BBX187" s="18"/>
      <c r="BBY187" s="18"/>
      <c r="BBZ187" s="18"/>
      <c r="BCA187" s="18"/>
      <c r="BCB187" s="18"/>
      <c r="BCC187" s="18"/>
      <c r="BCD187" s="18"/>
      <c r="BCE187" s="18"/>
      <c r="BCF187" s="18"/>
      <c r="BCG187" s="18"/>
      <c r="BCH187" s="18"/>
      <c r="BCI187" s="18"/>
      <c r="BCJ187" s="18"/>
      <c r="BCK187" s="18"/>
      <c r="BCL187" s="18"/>
      <c r="BCM187" s="18"/>
      <c r="BCN187" s="18"/>
      <c r="BCO187" s="18"/>
      <c r="BCP187" s="18"/>
      <c r="BCQ187" s="18"/>
      <c r="BCR187" s="18"/>
      <c r="BCS187" s="18"/>
      <c r="BCT187" s="18"/>
      <c r="BCU187" s="18"/>
      <c r="BCV187" s="18"/>
      <c r="BCW187" s="18"/>
      <c r="BCX187" s="18"/>
      <c r="BCY187" s="18"/>
      <c r="BCZ187" s="18"/>
      <c r="BDA187" s="18"/>
      <c r="BDB187" s="18"/>
      <c r="BDC187" s="18"/>
      <c r="BDD187" s="18"/>
      <c r="BDE187" s="18"/>
      <c r="BDF187" s="18"/>
      <c r="BDG187" s="18"/>
      <c r="BDH187" s="18"/>
      <c r="BDI187" s="18"/>
      <c r="BDJ187" s="18"/>
      <c r="BDK187" s="18"/>
      <c r="BDL187" s="18"/>
      <c r="BDM187" s="18"/>
      <c r="BDN187" s="18"/>
      <c r="BDO187" s="18"/>
      <c r="BDP187" s="18"/>
      <c r="BDQ187" s="18"/>
      <c r="BDR187" s="18"/>
      <c r="BDS187" s="18"/>
      <c r="BDT187" s="18"/>
      <c r="BDU187" s="18"/>
      <c r="BDV187" s="18"/>
      <c r="BDW187" s="18"/>
      <c r="BDX187" s="18"/>
      <c r="BDY187" s="18"/>
      <c r="BDZ187" s="18"/>
      <c r="BEA187" s="18"/>
      <c r="BEB187" s="18"/>
      <c r="BEC187" s="18"/>
      <c r="BED187" s="18"/>
      <c r="BEE187" s="18"/>
      <c r="BEF187" s="18"/>
      <c r="BEG187" s="18"/>
      <c r="BEH187" s="18"/>
      <c r="BEI187" s="18"/>
      <c r="BEJ187" s="18"/>
      <c r="BEK187" s="18"/>
      <c r="BEL187" s="18"/>
      <c r="BEM187" s="18"/>
      <c r="BEN187" s="18"/>
      <c r="BEO187" s="18"/>
      <c r="BEP187" s="18"/>
      <c r="BEQ187" s="18"/>
      <c r="BER187" s="18"/>
      <c r="BES187" s="18"/>
      <c r="BET187" s="18"/>
      <c r="BEU187" s="18"/>
      <c r="BEV187" s="18"/>
      <c r="BEW187" s="18"/>
      <c r="BEX187" s="18"/>
      <c r="BEY187" s="18"/>
      <c r="BEZ187" s="18"/>
      <c r="BFA187" s="18"/>
      <c r="BFB187" s="18"/>
      <c r="BFC187" s="18"/>
      <c r="BFD187" s="18"/>
      <c r="BFE187" s="18"/>
      <c r="BFF187" s="18"/>
      <c r="BFG187" s="18"/>
      <c r="BFH187" s="18"/>
      <c r="BFI187" s="18"/>
      <c r="BFJ187" s="18"/>
      <c r="BFK187" s="18"/>
      <c r="BFL187" s="18"/>
      <c r="BFM187" s="18"/>
      <c r="BFN187" s="18"/>
      <c r="BFO187" s="18"/>
      <c r="BFP187" s="18"/>
      <c r="BFQ187" s="18"/>
      <c r="BFR187" s="18"/>
      <c r="BFS187" s="18"/>
      <c r="BFT187" s="18"/>
      <c r="BFU187" s="18"/>
      <c r="BFV187" s="18"/>
      <c r="BFW187" s="18"/>
      <c r="BFX187" s="18"/>
      <c r="BFY187" s="18"/>
      <c r="BFZ187" s="18"/>
      <c r="BGA187" s="18"/>
      <c r="BGB187" s="18"/>
      <c r="BGC187" s="18"/>
      <c r="BGD187" s="18"/>
      <c r="BGE187" s="18"/>
      <c r="BGF187" s="18"/>
      <c r="BGG187" s="18"/>
      <c r="BGH187" s="18"/>
      <c r="BGI187" s="18"/>
      <c r="BGJ187" s="18"/>
      <c r="BGK187" s="18"/>
      <c r="BGL187" s="18"/>
      <c r="BGM187" s="18"/>
      <c r="BGN187" s="18"/>
      <c r="BGO187" s="18"/>
      <c r="BGP187" s="18"/>
      <c r="BGQ187" s="18"/>
      <c r="BGR187" s="18"/>
      <c r="BGS187" s="18"/>
      <c r="BGT187" s="18"/>
      <c r="BGU187" s="18"/>
      <c r="BGV187" s="18"/>
      <c r="BGW187" s="18"/>
      <c r="BGX187" s="18"/>
      <c r="BGY187" s="18"/>
      <c r="BGZ187" s="18"/>
      <c r="BHA187" s="18"/>
      <c r="BHB187" s="18"/>
      <c r="BHC187" s="18"/>
      <c r="BHD187" s="18"/>
      <c r="BHE187" s="18"/>
      <c r="BHF187" s="18"/>
      <c r="BHG187" s="18"/>
      <c r="BHH187" s="18"/>
      <c r="BHI187" s="18"/>
      <c r="BHJ187" s="18"/>
      <c r="BHK187" s="18"/>
      <c r="BHL187" s="18"/>
      <c r="BHM187" s="18"/>
      <c r="BHN187" s="18"/>
      <c r="BHO187" s="18"/>
      <c r="BHP187" s="18"/>
      <c r="BHQ187" s="18"/>
      <c r="BHR187" s="18"/>
      <c r="BHS187" s="18"/>
      <c r="BHT187" s="18"/>
      <c r="BHU187" s="18"/>
      <c r="BHV187" s="18"/>
      <c r="BHW187" s="18"/>
      <c r="BHX187" s="18"/>
      <c r="BHY187" s="18"/>
      <c r="BHZ187" s="18"/>
      <c r="BIA187" s="18"/>
      <c r="BIB187" s="18"/>
      <c r="BIC187" s="18"/>
      <c r="BID187" s="18"/>
      <c r="BIE187" s="18"/>
      <c r="BIF187" s="18"/>
      <c r="BIG187" s="18"/>
      <c r="BIH187" s="18"/>
      <c r="BII187" s="18"/>
      <c r="BIJ187" s="18"/>
      <c r="BIK187" s="18"/>
      <c r="BIL187" s="18"/>
      <c r="BIM187" s="18"/>
      <c r="BIN187" s="18"/>
      <c r="BIO187" s="18"/>
      <c r="BIP187" s="18"/>
      <c r="BIQ187" s="18"/>
      <c r="BIR187" s="18"/>
      <c r="BIS187" s="18"/>
      <c r="BIT187" s="18"/>
      <c r="BIU187" s="18"/>
      <c r="BIV187" s="18"/>
      <c r="BIW187" s="18"/>
      <c r="BIX187" s="18"/>
      <c r="BIY187" s="18"/>
      <c r="BIZ187" s="18"/>
      <c r="BJA187" s="18"/>
      <c r="BJB187" s="18"/>
      <c r="BJC187" s="18"/>
      <c r="BJD187" s="18"/>
      <c r="BJE187" s="18"/>
      <c r="BJF187" s="18"/>
      <c r="BJG187" s="18"/>
      <c r="BJH187" s="18"/>
      <c r="BJI187" s="18"/>
      <c r="BJJ187" s="18"/>
      <c r="BJK187" s="18"/>
      <c r="BJL187" s="18"/>
      <c r="BJM187" s="18"/>
      <c r="BJN187" s="18"/>
      <c r="BJO187" s="18"/>
      <c r="BJP187" s="18"/>
      <c r="BJQ187" s="18"/>
      <c r="BJR187" s="18"/>
      <c r="BJS187" s="18"/>
      <c r="BJT187" s="18"/>
      <c r="BJU187" s="18"/>
      <c r="BJV187" s="18"/>
      <c r="BJW187" s="18"/>
      <c r="BJX187" s="18"/>
      <c r="BJY187" s="18"/>
      <c r="BJZ187" s="18"/>
      <c r="BKA187" s="18"/>
      <c r="BKB187" s="18"/>
      <c r="BKC187" s="18"/>
      <c r="BKD187" s="18"/>
      <c r="BKE187" s="18"/>
      <c r="BKF187" s="18"/>
      <c r="BKG187" s="18"/>
      <c r="BKH187" s="18"/>
      <c r="BKI187" s="18"/>
      <c r="BKJ187" s="18"/>
      <c r="BKK187" s="18"/>
      <c r="BKL187" s="18"/>
      <c r="BKM187" s="18"/>
      <c r="BKN187" s="18"/>
      <c r="BKO187" s="18"/>
      <c r="BKP187" s="18"/>
      <c r="BKQ187" s="18"/>
      <c r="BKR187" s="18"/>
      <c r="BKS187" s="18"/>
      <c r="BKT187" s="18"/>
      <c r="BKU187" s="18"/>
      <c r="BKV187" s="18"/>
      <c r="BKW187" s="18"/>
      <c r="BKX187" s="18"/>
      <c r="BKY187" s="18"/>
      <c r="BKZ187" s="18"/>
      <c r="BLA187" s="18"/>
      <c r="BLB187" s="18"/>
      <c r="BLC187" s="18"/>
      <c r="BLD187" s="18"/>
      <c r="BLE187" s="18"/>
      <c r="BLF187" s="18"/>
      <c r="BLG187" s="18"/>
      <c r="BLH187" s="18"/>
      <c r="BLI187" s="18"/>
      <c r="BLJ187" s="18"/>
      <c r="BLK187" s="18"/>
      <c r="BLL187" s="18"/>
      <c r="BLM187" s="18"/>
      <c r="BLN187" s="18"/>
      <c r="BLO187" s="18"/>
      <c r="BLP187" s="18"/>
      <c r="BLQ187" s="18"/>
      <c r="BLR187" s="18"/>
      <c r="BLS187" s="18"/>
      <c r="BLT187" s="18"/>
      <c r="BLU187" s="18"/>
      <c r="BLV187" s="18"/>
      <c r="BLW187" s="18"/>
      <c r="BLX187" s="18"/>
      <c r="BLY187" s="18"/>
      <c r="BLZ187" s="18"/>
      <c r="BMA187" s="18"/>
      <c r="BMB187" s="18"/>
      <c r="BMC187" s="18"/>
      <c r="BMD187" s="18"/>
      <c r="BME187" s="18"/>
      <c r="BMF187" s="18"/>
      <c r="BMG187" s="18"/>
      <c r="BMH187" s="18"/>
      <c r="BMI187" s="18"/>
      <c r="BMJ187" s="18"/>
      <c r="BMK187" s="18"/>
      <c r="BML187" s="18"/>
      <c r="BMM187" s="18"/>
      <c r="BMN187" s="18"/>
      <c r="BMO187" s="18"/>
      <c r="BMP187" s="18"/>
      <c r="BMQ187" s="18"/>
      <c r="BMR187" s="18"/>
      <c r="BMS187" s="18"/>
      <c r="BMT187" s="18"/>
      <c r="BMU187" s="18"/>
      <c r="BMV187" s="18"/>
      <c r="BMW187" s="18"/>
      <c r="BMX187" s="18"/>
      <c r="BMY187" s="18"/>
      <c r="BMZ187" s="18"/>
      <c r="BNA187" s="18"/>
      <c r="BNB187" s="18"/>
      <c r="BNC187" s="18"/>
      <c r="BND187" s="18"/>
      <c r="BNE187" s="18"/>
      <c r="BNF187" s="18"/>
      <c r="BNG187" s="18"/>
      <c r="BNH187" s="18"/>
      <c r="BNI187" s="18"/>
      <c r="BNJ187" s="18"/>
      <c r="BNK187" s="18"/>
      <c r="BNL187" s="18"/>
      <c r="BNM187" s="18"/>
      <c r="BNN187" s="18"/>
      <c r="BNO187" s="18"/>
      <c r="BNP187" s="18"/>
      <c r="BNQ187" s="18"/>
      <c r="BNR187" s="18"/>
      <c r="BNS187" s="18"/>
      <c r="BNT187" s="18"/>
      <c r="BNU187" s="18"/>
      <c r="BNV187" s="18"/>
      <c r="BNW187" s="18"/>
      <c r="BNX187" s="18"/>
      <c r="BNY187" s="18"/>
      <c r="BNZ187" s="18"/>
      <c r="BOA187" s="18"/>
      <c r="BOB187" s="18"/>
      <c r="BOC187" s="18"/>
      <c r="BOD187" s="18"/>
      <c r="BOE187" s="18"/>
      <c r="BOF187" s="18"/>
      <c r="BOG187" s="18"/>
      <c r="BOH187" s="18"/>
      <c r="BOI187" s="18"/>
      <c r="BOJ187" s="18"/>
      <c r="BOK187" s="18"/>
      <c r="BOL187" s="18"/>
      <c r="BOM187" s="18"/>
      <c r="BON187" s="18"/>
      <c r="BOO187" s="18"/>
      <c r="BOP187" s="18"/>
      <c r="BOQ187" s="18"/>
      <c r="BOR187" s="18"/>
      <c r="BOS187" s="18"/>
      <c r="BOT187" s="18"/>
      <c r="BOU187" s="18"/>
      <c r="BOV187" s="18"/>
      <c r="BOW187" s="18"/>
      <c r="BOX187" s="18"/>
      <c r="BOY187" s="18"/>
      <c r="BOZ187" s="18"/>
      <c r="BPA187" s="18"/>
      <c r="BPB187" s="18"/>
      <c r="BPC187" s="18"/>
      <c r="BPD187" s="18"/>
      <c r="BPE187" s="18"/>
      <c r="BPF187" s="18"/>
      <c r="BPG187" s="18"/>
      <c r="BPH187" s="18"/>
      <c r="BPI187" s="18"/>
      <c r="BPJ187" s="18"/>
      <c r="BPK187" s="18"/>
      <c r="BPL187" s="18"/>
      <c r="BPM187" s="18"/>
      <c r="BPN187" s="18"/>
      <c r="BPO187" s="18"/>
      <c r="BPP187" s="18"/>
      <c r="BPQ187" s="18"/>
      <c r="BPR187" s="18"/>
      <c r="BPS187" s="18"/>
      <c r="BPT187" s="18"/>
      <c r="BPU187" s="18"/>
      <c r="BPV187" s="18"/>
      <c r="BPW187" s="18"/>
      <c r="BPX187" s="18"/>
      <c r="BPY187" s="18"/>
      <c r="BPZ187" s="18"/>
      <c r="BQA187" s="18"/>
      <c r="BQB187" s="18"/>
      <c r="BQC187" s="18"/>
      <c r="BQD187" s="18"/>
      <c r="BQE187" s="18"/>
      <c r="BQF187" s="18"/>
      <c r="BQG187" s="18"/>
      <c r="BQH187" s="18"/>
      <c r="BQI187" s="18"/>
      <c r="BQJ187" s="18"/>
      <c r="BQK187" s="18"/>
      <c r="BQL187" s="18"/>
      <c r="BQM187" s="18"/>
      <c r="BQN187" s="18"/>
      <c r="BQO187" s="18"/>
      <c r="BQP187" s="18"/>
      <c r="BQQ187" s="18"/>
      <c r="BQR187" s="18"/>
      <c r="BQS187" s="18"/>
      <c r="BQT187" s="18"/>
      <c r="BQU187" s="18"/>
      <c r="BQV187" s="18"/>
      <c r="BQW187" s="18"/>
      <c r="BQX187" s="18"/>
      <c r="BQY187" s="18"/>
      <c r="BQZ187" s="18"/>
      <c r="BRA187" s="18"/>
      <c r="BRB187" s="18"/>
      <c r="BRC187" s="18"/>
      <c r="BRD187" s="18"/>
      <c r="BRE187" s="18"/>
      <c r="BRF187" s="18"/>
      <c r="BRG187" s="18"/>
      <c r="BRH187" s="18"/>
      <c r="BRI187" s="18"/>
      <c r="BRJ187" s="18"/>
      <c r="BRK187" s="18"/>
      <c r="BRL187" s="18"/>
      <c r="BRM187" s="18"/>
      <c r="BRN187" s="18"/>
      <c r="BRO187" s="18"/>
      <c r="BRP187" s="18"/>
      <c r="BRQ187" s="18"/>
      <c r="BRR187" s="18"/>
      <c r="BRS187" s="18"/>
      <c r="BRT187" s="18"/>
      <c r="BRU187" s="18"/>
      <c r="BRV187" s="18"/>
      <c r="BRW187" s="18"/>
      <c r="BRX187" s="18"/>
      <c r="BRY187" s="18"/>
      <c r="BRZ187" s="18"/>
      <c r="BSA187" s="18"/>
      <c r="BSB187" s="18"/>
      <c r="BSC187" s="18"/>
      <c r="BSD187" s="18"/>
      <c r="BSE187" s="18"/>
      <c r="BSF187" s="18"/>
      <c r="BSG187" s="18"/>
      <c r="BSH187" s="18"/>
      <c r="BSI187" s="18"/>
      <c r="BSJ187" s="18"/>
      <c r="BSK187" s="18"/>
      <c r="BSL187" s="18"/>
      <c r="BSM187" s="18"/>
      <c r="BSN187" s="18"/>
      <c r="BSO187" s="18"/>
      <c r="BSP187" s="18"/>
      <c r="BSQ187" s="18"/>
      <c r="BSR187" s="18"/>
      <c r="BSS187" s="18"/>
      <c r="BST187" s="18"/>
      <c r="BSU187" s="18"/>
      <c r="BSV187" s="18"/>
      <c r="BSW187" s="18"/>
      <c r="BSX187" s="18"/>
      <c r="BSY187" s="18"/>
      <c r="BSZ187" s="18"/>
      <c r="BTA187" s="18"/>
      <c r="BTB187" s="18"/>
      <c r="BTC187" s="18"/>
      <c r="BTD187" s="18"/>
      <c r="BTE187" s="18"/>
      <c r="BTF187" s="18"/>
      <c r="BTG187" s="18"/>
      <c r="BTH187" s="18"/>
    </row>
    <row r="188" spans="1:1880" ht="35.25" customHeight="1" x14ac:dyDescent="0.3">
      <c r="A188" s="100"/>
      <c r="B188" s="494" t="s">
        <v>21</v>
      </c>
      <c r="C188" s="495"/>
      <c r="D188" s="497"/>
      <c r="E188" s="497"/>
      <c r="F188" s="858"/>
      <c r="G188" s="483"/>
      <c r="H188" s="17"/>
      <c r="I188" s="72"/>
      <c r="J188"/>
    </row>
    <row r="189" spans="1:1880" ht="168" customHeight="1" x14ac:dyDescent="0.3">
      <c r="A189" s="116">
        <v>621</v>
      </c>
      <c r="B189" s="116" t="s">
        <v>311</v>
      </c>
      <c r="C189" s="116" t="s">
        <v>341</v>
      </c>
      <c r="D189" s="115" t="s">
        <v>704</v>
      </c>
      <c r="E189" s="359" t="e">
        <f>INDEX('2021 Unit Data'!$A$1:$CZ$288,MATCH('Unit Data from Audit Worksheet'!$A189,'2021 Unit Data'!$A$1:$A$288,0),MATCH('Unit Data from Audit Worksheet'!$D$2,'2021 Unit Data'!$A$1:$CZ$1,0))</f>
        <v>#N/A</v>
      </c>
      <c r="F189" s="859">
        <v>0</v>
      </c>
      <c r="G189" s="436" t="s">
        <v>705</v>
      </c>
      <c r="J189"/>
    </row>
    <row r="190" spans="1:1880" ht="186" customHeight="1" x14ac:dyDescent="0.3">
      <c r="A190" s="100">
        <v>547</v>
      </c>
      <c r="B190" s="361"/>
      <c r="C190" s="361" t="s">
        <v>146</v>
      </c>
      <c r="D190" s="358" t="s">
        <v>2617</v>
      </c>
      <c r="E190" s="359" t="e">
        <f>INDEX('2021 Unit Data'!$A$1:$CZ$288,MATCH('Unit Data from Audit Worksheet'!$A190,'2021 Unit Data'!$A$1:$A$288,0),MATCH('Unit Data from Audit Worksheet'!$D$2,'2021 Unit Data'!$A$1:$CZ$1,0))</f>
        <v>#N/A</v>
      </c>
      <c r="F190" s="855"/>
      <c r="G190" s="435" t="str">
        <f>IF(F190&lt;1,"Please answer this question","")</f>
        <v>Please answer this question</v>
      </c>
      <c r="H190" s="408"/>
      <c r="I190" s="409"/>
      <c r="J190"/>
    </row>
    <row r="191" spans="1:1880" s="18" customFormat="1" ht="138.6" customHeight="1" x14ac:dyDescent="0.3">
      <c r="A191" s="186">
        <v>659</v>
      </c>
      <c r="B191" s="468" t="s">
        <v>53</v>
      </c>
      <c r="C191" s="468" t="s">
        <v>331</v>
      </c>
      <c r="D191" s="189" t="s">
        <v>706</v>
      </c>
      <c r="E191" s="359" t="e">
        <f>INDEX('2021 Unit Data'!$A$1:$CZ$288,MATCH('Unit Data from Audit Worksheet'!$A191,'2021 Unit Data'!$A$1:$A$288,0),MATCH('Unit Data from Audit Worksheet'!$D$2,'2021 Unit Data'!$A$1:$CZ$1,0))</f>
        <v>#N/A</v>
      </c>
      <c r="F191" s="855">
        <v>0</v>
      </c>
      <c r="G191" s="436" t="s">
        <v>707</v>
      </c>
      <c r="H191" s="407">
        <f>IF(F188&lt;0,"Error: Enter as positive.",)</f>
        <v>0</v>
      </c>
      <c r="I191" s="238"/>
      <c r="J191"/>
      <c r="L191"/>
      <c r="N191" s="18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row>
    <row r="192" spans="1:1880" ht="65.25" customHeight="1" x14ac:dyDescent="0.3">
      <c r="A192" s="186">
        <v>660</v>
      </c>
      <c r="B192" s="468" t="s">
        <v>53</v>
      </c>
      <c r="C192" s="468" t="s">
        <v>331</v>
      </c>
      <c r="D192" s="189" t="s">
        <v>708</v>
      </c>
      <c r="E192" s="359" t="e">
        <f>INDEX('2021 Unit Data'!$A$1:$CZ$288,MATCH('Unit Data from Audit Worksheet'!$A192,'2021 Unit Data'!$A$1:$A$288,0),MATCH('Unit Data from Audit Worksheet'!$D$2,'2021 Unit Data'!$A$1:$CZ$1,0))</f>
        <v>#N/A</v>
      </c>
      <c r="F192" s="859">
        <v>0</v>
      </c>
      <c r="G192" s="436" t="str">
        <f>IF(ISBLANK(F192),"Please do not leave blank","")</f>
        <v/>
      </c>
      <c r="H192" s="407">
        <f>IF(F189&lt;0,"Note: Number is normally positive.",)</f>
        <v>0</v>
      </c>
      <c r="I192" s="17"/>
      <c r="J192"/>
    </row>
    <row r="193" spans="1:10" ht="94.5" customHeight="1" x14ac:dyDescent="0.3">
      <c r="A193" s="186">
        <v>661</v>
      </c>
      <c r="B193" s="468" t="s">
        <v>53</v>
      </c>
      <c r="C193" s="468" t="s">
        <v>333</v>
      </c>
      <c r="D193" s="329" t="s">
        <v>709</v>
      </c>
      <c r="E193" s="819" t="e">
        <f>INDEX('2021 Unit Data'!$A$1:$CZ$288,MATCH('Unit Data from Audit Worksheet'!$A193,'2021 Unit Data'!$A$1:$A$288,0),MATCH('Unit Data from Audit Worksheet'!$D$2,'2021 Unit Data'!$A$1:$CZ$1,0))</f>
        <v>#N/A</v>
      </c>
      <c r="F193" s="879">
        <v>0</v>
      </c>
      <c r="G193" s="436" t="str">
        <f>IF(ISBLANK(F193),"Please do not leave blank ",IF(F193=H193,"","Please review percentage"))</f>
        <v/>
      </c>
      <c r="H193" s="437">
        <f>ROUND(IFERROR((F192/F191)*100,0),1)</f>
        <v>0</v>
      </c>
      <c r="I193" s="437"/>
      <c r="J193"/>
    </row>
    <row r="194" spans="1:10" ht="111.75" customHeight="1" x14ac:dyDescent="0.3">
      <c r="A194" s="100"/>
      <c r="B194" s="361"/>
      <c r="C194" s="361"/>
      <c r="D194" s="23" t="s">
        <v>22</v>
      </c>
      <c r="E194" s="880"/>
      <c r="F194" s="880"/>
      <c r="G194" s="436"/>
      <c r="H194" s="437"/>
      <c r="I194" s="438"/>
      <c r="J194"/>
    </row>
    <row r="195" spans="1:10" ht="32.25" customHeight="1" x14ac:dyDescent="0.3">
      <c r="A195" s="100"/>
      <c r="B195" s="494" t="s">
        <v>23</v>
      </c>
      <c r="C195" s="495"/>
      <c r="D195" s="497"/>
      <c r="E195" s="503"/>
      <c r="F195" s="881"/>
      <c r="G195" s="483"/>
      <c r="H195" s="17"/>
      <c r="I195" s="72"/>
      <c r="J195"/>
    </row>
    <row r="196" spans="1:10" ht="63.75" customHeight="1" x14ac:dyDescent="0.3">
      <c r="A196" s="29">
        <v>371</v>
      </c>
      <c r="B196" s="4" t="s">
        <v>51</v>
      </c>
      <c r="C196" s="4" t="s">
        <v>147</v>
      </c>
      <c r="D196" s="21" t="s">
        <v>782</v>
      </c>
      <c r="E196" s="359" t="e">
        <f>INDEX('2021 Unit Data'!$A$1:$CZ$288,MATCH('Unit Data from Audit Worksheet'!$A196,'2021 Unit Data'!$A$1:$A$288,0),MATCH('Unit Data from Audit Worksheet'!$D$2,'2021 Unit Data'!$A$1:$CZ$1,0))</f>
        <v>#N/A</v>
      </c>
      <c r="F196" s="855">
        <v>0</v>
      </c>
      <c r="G196" s="407">
        <f>IF(F196&lt;0,"Error: Enter as positive.",)</f>
        <v>0</v>
      </c>
      <c r="H196" s="17"/>
      <c r="I196" s="72"/>
      <c r="J196"/>
    </row>
    <row r="197" spans="1:10" ht="32.25" customHeight="1" x14ac:dyDescent="0.3">
      <c r="A197" s="100"/>
      <c r="B197" s="494" t="s">
        <v>24</v>
      </c>
      <c r="C197" s="495"/>
      <c r="D197" s="497"/>
      <c r="E197" s="503"/>
      <c r="F197" s="882"/>
      <c r="G197" s="483"/>
      <c r="H197" s="17"/>
      <c r="I197" s="72"/>
      <c r="J197"/>
    </row>
    <row r="198" spans="1:10" ht="68.25" customHeight="1" x14ac:dyDescent="0.3">
      <c r="A198" s="100">
        <v>6</v>
      </c>
      <c r="B198" s="4" t="s">
        <v>50</v>
      </c>
      <c r="C198" s="4" t="s">
        <v>148</v>
      </c>
      <c r="D198" s="21" t="s">
        <v>783</v>
      </c>
      <c r="E198" s="359" t="e">
        <f>INDEX('2021 Unit Data'!$A$1:$CZ$288,MATCH('Unit Data from Audit Worksheet'!$A198,'2021 Unit Data'!$A$1:$A$288,0),MATCH('Unit Data from Audit Worksheet'!$D$2,'2021 Unit Data'!$A$1:$CZ$1,0))</f>
        <v>#N/A</v>
      </c>
      <c r="F198" s="855">
        <v>0</v>
      </c>
      <c r="G198" s="407">
        <f>IF(F198&lt;0,"Error: Enter as positive.",)</f>
        <v>0</v>
      </c>
      <c r="H198" s="17"/>
      <c r="I198" s="72"/>
      <c r="J198"/>
    </row>
    <row r="199" spans="1:10" ht="33" customHeight="1" x14ac:dyDescent="0.3">
      <c r="A199" s="100"/>
      <c r="B199" s="494" t="s">
        <v>157</v>
      </c>
      <c r="C199" s="495"/>
      <c r="D199" s="497"/>
      <c r="E199" s="504"/>
      <c r="F199" s="883"/>
      <c r="G199" s="491"/>
      <c r="H199" s="408"/>
      <c r="I199" s="409"/>
      <c r="J199"/>
    </row>
    <row r="200" spans="1:10" ht="141" customHeight="1" x14ac:dyDescent="0.3">
      <c r="A200" s="100">
        <v>541</v>
      </c>
      <c r="B200" s="361" t="s">
        <v>53</v>
      </c>
      <c r="C200" s="361" t="s">
        <v>784</v>
      </c>
      <c r="D200" s="358" t="s">
        <v>785</v>
      </c>
      <c r="E200" s="359" t="e">
        <f>INDEX('2021 Unit Data'!$A$1:$CZ$288,MATCH('Unit Data from Audit Worksheet'!$A200,'2021 Unit Data'!$A$1:$A$288,0),MATCH('Unit Data from Audit Worksheet'!$D$2,'2021 Unit Data'!$A$1:$CZ$1,0))</f>
        <v>#N/A</v>
      </c>
      <c r="F200" s="855">
        <v>0</v>
      </c>
      <c r="G200" s="407"/>
      <c r="H200" s="408"/>
      <c r="I200" s="409"/>
      <c r="J200"/>
    </row>
    <row r="201" spans="1:10" ht="28.5" customHeight="1" x14ac:dyDescent="0.3">
      <c r="A201" s="100"/>
      <c r="B201" s="495" t="s">
        <v>45</v>
      </c>
      <c r="C201" s="495"/>
      <c r="D201" s="497"/>
      <c r="E201" s="504"/>
      <c r="F201" s="884"/>
      <c r="G201" s="502"/>
      <c r="H201" s="408"/>
      <c r="I201" s="409"/>
      <c r="J201"/>
    </row>
    <row r="202" spans="1:10" ht="91.95" customHeight="1" x14ac:dyDescent="0.3">
      <c r="A202" s="100">
        <v>542</v>
      </c>
      <c r="B202" s="361" t="s">
        <v>53</v>
      </c>
      <c r="C202" s="818" t="s">
        <v>786</v>
      </c>
      <c r="D202" s="25" t="s">
        <v>149</v>
      </c>
      <c r="E202" s="359" t="e">
        <f>INDEX('2021 Unit Data'!$A$1:$CZ$288,MATCH('Unit Data from Audit Worksheet'!$A202,'2021 Unit Data'!$A$1:$A$288,0),MATCH('Unit Data from Audit Worksheet'!$D$2,'2021 Unit Data'!$A$1:$CZ$1,0))</f>
        <v>#N/A</v>
      </c>
      <c r="F202" s="855">
        <v>0</v>
      </c>
      <c r="G202" s="407"/>
      <c r="H202" s="408"/>
      <c r="I202" s="439"/>
      <c r="J202"/>
    </row>
    <row r="203" spans="1:10" ht="24.75" customHeight="1" x14ac:dyDescent="0.3">
      <c r="A203" s="100"/>
      <c r="B203" s="494" t="s">
        <v>787</v>
      </c>
      <c r="C203" s="494"/>
      <c r="D203" s="476"/>
      <c r="E203" s="477"/>
      <c r="F203" s="865"/>
      <c r="G203" s="492"/>
      <c r="H203" s="17"/>
      <c r="I203" s="72"/>
      <c r="J203"/>
    </row>
    <row r="204" spans="1:10" ht="25.5" customHeight="1" x14ac:dyDescent="0.3">
      <c r="A204" s="100"/>
      <c r="B204" s="505" t="s">
        <v>10</v>
      </c>
      <c r="C204" s="505"/>
      <c r="D204" s="476"/>
      <c r="E204" s="477"/>
      <c r="F204" s="857"/>
      <c r="G204" s="492"/>
      <c r="H204" s="17"/>
      <c r="I204" s="72"/>
      <c r="J204"/>
    </row>
    <row r="205" spans="1:10" ht="77.25" customHeight="1" x14ac:dyDescent="0.3">
      <c r="A205" s="30">
        <v>528</v>
      </c>
      <c r="B205" s="361" t="s">
        <v>50</v>
      </c>
      <c r="C205" s="4" t="s">
        <v>150</v>
      </c>
      <c r="D205" s="309" t="s">
        <v>808</v>
      </c>
      <c r="E205" s="359" t="e">
        <f>INDEX('2021 Unit Data'!$A$1:$CZ$288,MATCH('Unit Data from Audit Worksheet'!$A205,'2021 Unit Data'!$A$1:$A$288,0),MATCH('Unit Data from Audit Worksheet'!$D$2,'2021 Unit Data'!$A$1:$CZ$1,0))</f>
        <v>#N/A</v>
      </c>
      <c r="F205" s="855">
        <v>0</v>
      </c>
      <c r="G205" s="407">
        <f>IF(F205="","Error: Unit must enter this information if they levy taxes.",)</f>
        <v>0</v>
      </c>
      <c r="H205" s="440"/>
      <c r="I205" s="72"/>
      <c r="J205"/>
    </row>
    <row r="206" spans="1:10" ht="85.8" customHeight="1" x14ac:dyDescent="0.3">
      <c r="A206" s="30">
        <v>529</v>
      </c>
      <c r="B206" s="361" t="s">
        <v>50</v>
      </c>
      <c r="C206" s="4" t="s">
        <v>150</v>
      </c>
      <c r="D206" s="309" t="s">
        <v>788</v>
      </c>
      <c r="E206" s="359" t="e">
        <f>INDEX('2021 Unit Data'!$A$1:$CZ$288,MATCH('Unit Data from Audit Worksheet'!$A206,'2021 Unit Data'!$A$1:$A$288,0),MATCH('Unit Data from Audit Worksheet'!$D$2,'2021 Unit Data'!$A$1:$CZ$1,0))</f>
        <v>#N/A</v>
      </c>
      <c r="F206" s="855">
        <v>0</v>
      </c>
      <c r="G206" s="407">
        <f>IF(F206="","Error: Unit must enter this information if they levy taxes.",)</f>
        <v>0</v>
      </c>
      <c r="H206" s="17"/>
      <c r="I206" s="72"/>
      <c r="J206"/>
    </row>
    <row r="207" spans="1:10" ht="85.8" customHeight="1" x14ac:dyDescent="0.3">
      <c r="A207" s="30">
        <v>530</v>
      </c>
      <c r="B207" s="361" t="s">
        <v>50</v>
      </c>
      <c r="C207" s="4" t="s">
        <v>150</v>
      </c>
      <c r="D207" s="471" t="s">
        <v>789</v>
      </c>
      <c r="E207" s="359" t="e">
        <f>INDEX('2021 Unit Data'!$A$1:$CZ$288,MATCH('Unit Data from Audit Worksheet'!$A207,'2021 Unit Data'!$A$1:$A$288,0),MATCH('Unit Data from Audit Worksheet'!$D$2,'2021 Unit Data'!$A$1:$CZ$1,0))</f>
        <v>#N/A</v>
      </c>
      <c r="F207" s="855">
        <v>0</v>
      </c>
      <c r="G207" s="407">
        <f>IF(F207="","Error: Unit must enter this information if they levy taxes.",)</f>
        <v>0</v>
      </c>
      <c r="H207" s="17"/>
      <c r="I207" s="72"/>
      <c r="J207"/>
    </row>
    <row r="208" spans="1:10" ht="85.8" customHeight="1" x14ac:dyDescent="0.3">
      <c r="A208" s="30">
        <v>531</v>
      </c>
      <c r="B208" s="361" t="s">
        <v>50</v>
      </c>
      <c r="C208" s="4" t="s">
        <v>150</v>
      </c>
      <c r="D208" s="471" t="s">
        <v>790</v>
      </c>
      <c r="E208" s="359" t="e">
        <f>INDEX('2021 Unit Data'!$A$1:$CZ$288,MATCH('Unit Data from Audit Worksheet'!$A208,'2021 Unit Data'!$A$1:$A$288,0),MATCH('Unit Data from Audit Worksheet'!$D$2,'2021 Unit Data'!$A$1:$CZ$1,0))</f>
        <v>#N/A</v>
      </c>
      <c r="F208" s="855">
        <v>0</v>
      </c>
      <c r="G208" s="407">
        <f>IF(F208="","Error: Unit must enter this information if they levy taxes.",)</f>
        <v>0</v>
      </c>
      <c r="H208" s="17"/>
      <c r="I208" s="72"/>
      <c r="J208"/>
    </row>
    <row r="209" spans="1:15" ht="85.8" customHeight="1" x14ac:dyDescent="0.3">
      <c r="A209" s="100">
        <v>61</v>
      </c>
      <c r="B209" s="4" t="s">
        <v>53</v>
      </c>
      <c r="C209" s="4" t="s">
        <v>150</v>
      </c>
      <c r="D209" s="25" t="s">
        <v>791</v>
      </c>
      <c r="E209" s="722" t="e">
        <f>INDEX('2021 Unit Data'!$A$1:$CZ$288,MATCH('Unit Data from Audit Worksheet'!$A209,'2021 Unit Data'!$A$1:$A$288,0),MATCH('Unit Data from Audit Worksheet'!$D$2,'2021 Unit Data'!$A$1:$CZ$1,0))</f>
        <v>#N/A</v>
      </c>
      <c r="F209" s="885">
        <v>0</v>
      </c>
      <c r="G209" s="407" t="e">
        <f>IF(F209=H209," ","Please check values in account 528, 529, 530 and  531.")</f>
        <v>#DIV/0!</v>
      </c>
      <c r="H209" s="441" t="e">
        <f>ROUND((F205+F206-F207-F208)/(F205+F206)*100,2)</f>
        <v>#DIV/0!</v>
      </c>
      <c r="I209" s="72"/>
      <c r="J209"/>
    </row>
    <row r="210" spans="1:15" ht="85.8" customHeight="1" x14ac:dyDescent="0.3">
      <c r="A210" s="100">
        <v>102</v>
      </c>
      <c r="B210" s="4" t="s">
        <v>53</v>
      </c>
      <c r="C210" s="4" t="s">
        <v>150</v>
      </c>
      <c r="D210" s="53" t="s">
        <v>792</v>
      </c>
      <c r="E210" s="722" t="e">
        <f>INDEX('2021 Unit Data'!$A$1:$CZ$288,MATCH('Unit Data from Audit Worksheet'!$A210,'2021 Unit Data'!$A$1:$A$288,0),MATCH('Unit Data from Audit Worksheet'!$D$2,'2021 Unit Data'!$A$1:$CZ$1,0))</f>
        <v>#N/A</v>
      </c>
      <c r="F210" s="885">
        <v>0</v>
      </c>
      <c r="G210" s="407" t="e">
        <f>IF(F210=H210," ","Please check values in account 528 and 530.")</f>
        <v>#DIV/0!</v>
      </c>
      <c r="H210" s="441" t="e">
        <f>ROUND((F205-F207)/(F205)*100,2)</f>
        <v>#DIV/0!</v>
      </c>
      <c r="I210" s="72"/>
      <c r="J210"/>
    </row>
    <row r="211" spans="1:15" ht="85.8" customHeight="1" x14ac:dyDescent="0.3">
      <c r="A211" s="100">
        <v>103</v>
      </c>
      <c r="B211" s="4" t="s">
        <v>53</v>
      </c>
      <c r="C211" s="4" t="s">
        <v>150</v>
      </c>
      <c r="D211" s="25" t="s">
        <v>793</v>
      </c>
      <c r="E211" s="722" t="e">
        <f>INDEX('2021 Unit Data'!$A$1:$CZ$288,MATCH('Unit Data from Audit Worksheet'!$A211,'2021 Unit Data'!$A$1:$A$288,0),MATCH('Unit Data from Audit Worksheet'!$D$2,'2021 Unit Data'!$A$1:$CZ$1,0))</f>
        <v>#N/A</v>
      </c>
      <c r="F211" s="885">
        <v>0</v>
      </c>
      <c r="G211" s="407" t="e">
        <f>IF(F211=H211," ","Please check values in account 529 and 531.")</f>
        <v>#DIV/0!</v>
      </c>
      <c r="H211" s="441" t="e">
        <f>ROUND((F206-F208)/F206*100,2)</f>
        <v>#DIV/0!</v>
      </c>
      <c r="I211" s="72"/>
      <c r="J211"/>
    </row>
    <row r="212" spans="1:15" ht="91.2" customHeight="1" x14ac:dyDescent="0.3">
      <c r="A212" s="100">
        <v>544</v>
      </c>
      <c r="B212" s="361" t="s">
        <v>53</v>
      </c>
      <c r="C212" s="361" t="s">
        <v>150</v>
      </c>
      <c r="D212" s="21" t="s">
        <v>794</v>
      </c>
      <c r="E212" s="820" t="e">
        <f>INDEX('2021 Unit Data'!$A$1:$CZ$288,MATCH('Unit Data from Audit Worksheet'!$A212,'2021 Unit Data'!$A$1:$A$288,0),MATCH('Unit Data from Audit Worksheet'!$D$2,'2021 Unit Data'!$A$1:$CZ$1,0))</f>
        <v>#N/A</v>
      </c>
      <c r="F212" s="886">
        <v>0</v>
      </c>
      <c r="G212" s="407"/>
      <c r="H212" s="17"/>
      <c r="I212" s="100"/>
      <c r="J212"/>
    </row>
    <row r="213" spans="1:15" ht="96" customHeight="1" x14ac:dyDescent="0.3">
      <c r="A213" s="100">
        <v>545</v>
      </c>
      <c r="B213" s="361" t="s">
        <v>53</v>
      </c>
      <c r="C213" s="361" t="s">
        <v>150</v>
      </c>
      <c r="D213" s="21" t="s">
        <v>795</v>
      </c>
      <c r="E213" s="558"/>
      <c r="F213" s="886">
        <v>0</v>
      </c>
      <c r="G213" s="407"/>
      <c r="H213" s="17"/>
      <c r="I213" s="126"/>
      <c r="J213"/>
    </row>
    <row r="214" spans="1:15" ht="171" customHeight="1" x14ac:dyDescent="0.3">
      <c r="A214" s="116">
        <v>991</v>
      </c>
      <c r="B214" s="116" t="s">
        <v>521</v>
      </c>
      <c r="C214" s="116"/>
      <c r="D214" s="739" t="s">
        <v>2619</v>
      </c>
      <c r="E214" s="359" t="e">
        <f>INDEX('2021 Unit Data'!$A$1:$CZ$288,MATCH('Unit Data from Audit Worksheet'!$A214,'2021 Unit Data'!$A$1:$A$288,0),MATCH('Unit Data from Audit Worksheet'!$D$2,'2021 Unit Data'!$A$1:$CZ$1,0))</f>
        <v>#N/A</v>
      </c>
      <c r="F214" s="855"/>
      <c r="G214" s="435"/>
      <c r="H214" s="723" t="s">
        <v>2481</v>
      </c>
      <c r="I214" s="175"/>
      <c r="J214"/>
    </row>
    <row r="215" spans="1:15" ht="27.75" customHeight="1" x14ac:dyDescent="0.3">
      <c r="A215" s="100"/>
      <c r="B215" s="494" t="s">
        <v>335</v>
      </c>
      <c r="C215" s="494"/>
      <c r="D215" s="494"/>
      <c r="E215" s="506"/>
      <c r="F215" s="887"/>
      <c r="G215" s="507"/>
      <c r="H215" s="17"/>
      <c r="I215" s="100"/>
      <c r="J215"/>
    </row>
    <row r="216" spans="1:15" ht="68.25" customHeight="1" x14ac:dyDescent="0.3">
      <c r="A216" s="100">
        <v>620</v>
      </c>
      <c r="B216" s="361" t="s">
        <v>53</v>
      </c>
      <c r="C216" s="361"/>
      <c r="D216" s="21" t="s">
        <v>2471</v>
      </c>
      <c r="E216" s="520"/>
      <c r="F216" s="888"/>
      <c r="G216" s="435" t="str">
        <f>IF(F216&lt;1,"Please answer this question","")</f>
        <v>Please answer this question</v>
      </c>
      <c r="H216" s="17"/>
      <c r="I216" s="100"/>
      <c r="J216"/>
    </row>
    <row r="217" spans="1:15" ht="123.75" customHeight="1" x14ac:dyDescent="0.3">
      <c r="A217" s="472"/>
      <c r="B217" s="910" t="s">
        <v>432</v>
      </c>
      <c r="C217" s="910"/>
      <c r="D217" s="910"/>
      <c r="E217" s="517"/>
      <c r="F217" s="889"/>
      <c r="G217" s="517"/>
      <c r="H217" s="17"/>
      <c r="I217" s="100"/>
      <c r="J217"/>
    </row>
    <row r="218" spans="1:15" ht="63" customHeight="1" x14ac:dyDescent="0.3">
      <c r="A218" s="186">
        <v>947</v>
      </c>
      <c r="B218" s="468"/>
      <c r="C218" s="468"/>
      <c r="D218" s="329" t="s">
        <v>390</v>
      </c>
      <c r="E218" s="601"/>
      <c r="F218" s="890"/>
      <c r="G218" s="435" t="str">
        <f>IF(ISBLANK(F218),"Please do not leave blank","")</f>
        <v>Please do not leave blank</v>
      </c>
      <c r="H218" s="17"/>
      <c r="I218" s="181"/>
      <c r="J218"/>
      <c r="K218" s="181"/>
      <c r="M218" s="181"/>
      <c r="O218" s="181"/>
    </row>
    <row r="219" spans="1:15" ht="65.25" customHeight="1" x14ac:dyDescent="0.3">
      <c r="A219" s="186">
        <v>948</v>
      </c>
      <c r="B219" s="468"/>
      <c r="C219" s="468"/>
      <c r="D219" s="329" t="s">
        <v>391</v>
      </c>
      <c r="E219" s="601"/>
      <c r="F219" s="890"/>
      <c r="G219" s="435" t="str">
        <f t="shared" ref="G219:G225" si="3">IF(ISBLANK(F219),"Please do not leave blank","")</f>
        <v>Please do not leave blank</v>
      </c>
      <c r="H219" s="17"/>
      <c r="I219" s="181"/>
      <c r="J219"/>
      <c r="K219" s="181"/>
      <c r="M219" s="181"/>
      <c r="O219" s="181"/>
    </row>
    <row r="220" spans="1:15" ht="76.5" customHeight="1" x14ac:dyDescent="0.3">
      <c r="A220" s="186">
        <v>949</v>
      </c>
      <c r="B220" s="468"/>
      <c r="C220" s="468"/>
      <c r="D220" s="329" t="s">
        <v>392</v>
      </c>
      <c r="E220" s="601"/>
      <c r="F220" s="890"/>
      <c r="G220" s="435" t="str">
        <f t="shared" si="3"/>
        <v>Please do not leave blank</v>
      </c>
      <c r="H220" s="17"/>
      <c r="I220" s="181"/>
      <c r="J220"/>
      <c r="K220" s="181"/>
      <c r="M220" s="181"/>
      <c r="O220" s="181"/>
    </row>
    <row r="221" spans="1:15" ht="60" customHeight="1" x14ac:dyDescent="0.3">
      <c r="A221" s="186">
        <v>950</v>
      </c>
      <c r="B221" s="468"/>
      <c r="C221" s="468"/>
      <c r="D221" s="329" t="s">
        <v>378</v>
      </c>
      <c r="E221" s="601"/>
      <c r="F221" s="890"/>
      <c r="G221" s="435" t="str">
        <f t="shared" si="3"/>
        <v>Please do not leave blank</v>
      </c>
      <c r="H221" s="17"/>
      <c r="I221" s="181"/>
      <c r="J221"/>
      <c r="K221" s="181"/>
      <c r="M221" s="181"/>
      <c r="O221" s="181"/>
    </row>
    <row r="222" spans="1:15" ht="87.6" customHeight="1" x14ac:dyDescent="0.3">
      <c r="A222" s="186">
        <v>952</v>
      </c>
      <c r="B222" s="468"/>
      <c r="C222" s="468"/>
      <c r="D222" s="424" t="s">
        <v>2622</v>
      </c>
      <c r="E222" s="601"/>
      <c r="F222" s="891"/>
      <c r="G222" s="435" t="s">
        <v>809</v>
      </c>
      <c r="H222" s="17"/>
      <c r="I222" s="442"/>
      <c r="J222"/>
      <c r="K222" s="181"/>
      <c r="M222" s="181"/>
      <c r="O222" s="181"/>
    </row>
    <row r="223" spans="1:15" ht="93" customHeight="1" x14ac:dyDescent="0.3">
      <c r="A223" s="186">
        <v>954</v>
      </c>
      <c r="B223" s="468"/>
      <c r="C223" s="468"/>
      <c r="D223" s="424" t="s">
        <v>379</v>
      </c>
      <c r="E223" s="601"/>
      <c r="F223" s="890"/>
      <c r="G223" s="435" t="str">
        <f t="shared" si="3"/>
        <v>Please do not leave blank</v>
      </c>
      <c r="H223" s="17"/>
      <c r="I223" s="181"/>
      <c r="J223"/>
      <c r="K223" s="181"/>
      <c r="M223" s="181"/>
      <c r="O223" s="181"/>
    </row>
    <row r="224" spans="1:15" ht="98.25" customHeight="1" x14ac:dyDescent="0.3">
      <c r="A224" s="186">
        <v>956</v>
      </c>
      <c r="B224" s="468"/>
      <c r="C224" s="468"/>
      <c r="D224" s="424" t="s">
        <v>380</v>
      </c>
      <c r="E224" s="601"/>
      <c r="F224" s="890"/>
      <c r="G224" s="435" t="str">
        <f t="shared" si="3"/>
        <v>Please do not leave blank</v>
      </c>
      <c r="H224" s="17"/>
      <c r="I224" s="181"/>
      <c r="J224"/>
      <c r="K224" s="181"/>
      <c r="M224" s="181"/>
      <c r="O224" s="181"/>
    </row>
    <row r="225" spans="1:15" ht="202.2" customHeight="1" x14ac:dyDescent="0.3">
      <c r="A225" s="186">
        <v>958</v>
      </c>
      <c r="B225" s="468"/>
      <c r="C225" s="468"/>
      <c r="D225" s="87" t="s">
        <v>2627</v>
      </c>
      <c r="E225" s="601"/>
      <c r="F225" s="890"/>
      <c r="G225" s="435" t="str">
        <f t="shared" si="3"/>
        <v>Please do not leave blank</v>
      </c>
      <c r="H225" s="17"/>
      <c r="I225" s="181"/>
      <c r="J225"/>
      <c r="K225" s="181"/>
      <c r="M225" s="181"/>
      <c r="O225" s="181"/>
    </row>
    <row r="226" spans="1:15" ht="24.6" customHeight="1" thickBot="1" x14ac:dyDescent="0.35">
      <c r="A226" s="100"/>
      <c r="B226" s="508"/>
      <c r="C226" s="509"/>
      <c r="D226" s="510" t="s">
        <v>382</v>
      </c>
      <c r="E226" s="499"/>
      <c r="F226" s="511"/>
      <c r="G226" s="512"/>
      <c r="H226" s="513"/>
      <c r="I226" s="181"/>
      <c r="J226"/>
      <c r="K226" s="181"/>
      <c r="M226" s="181"/>
      <c r="O226" s="181"/>
    </row>
    <row r="227" spans="1:15" ht="21.6" customHeight="1" thickBot="1" x14ac:dyDescent="0.35">
      <c r="B227" s="907" t="s">
        <v>433</v>
      </c>
      <c r="C227" s="908"/>
      <c r="D227" s="908"/>
      <c r="E227" s="909"/>
      <c r="F227" s="72"/>
      <c r="G227" s="435"/>
      <c r="H227" s="17"/>
      <c r="I227" s="100"/>
      <c r="J227"/>
    </row>
    <row r="228" spans="1:15" ht="75.75" customHeight="1" x14ac:dyDescent="0.3">
      <c r="B228" s="893" t="s">
        <v>434</v>
      </c>
      <c r="C228" s="893"/>
      <c r="D228" s="893"/>
      <c r="E228" s="893"/>
      <c r="F228" s="72"/>
      <c r="G228" s="435"/>
      <c r="H228" s="17"/>
      <c r="I228" s="100"/>
      <c r="J228"/>
    </row>
    <row r="229" spans="1:15" ht="15" thickBot="1" x14ac:dyDescent="0.35">
      <c r="A229" s="443"/>
      <c r="B229" s="444"/>
      <c r="C229" s="444"/>
      <c r="D229" s="445"/>
      <c r="E229" s="359"/>
      <c r="F229" s="72"/>
      <c r="G229" s="435"/>
      <c r="H229" s="17"/>
      <c r="I229" s="100"/>
      <c r="J229"/>
    </row>
    <row r="230" spans="1:15" ht="15" thickBot="1" x14ac:dyDescent="0.35">
      <c r="B230" s="146" t="s">
        <v>370</v>
      </c>
      <c r="C230" s="147" t="s">
        <v>371</v>
      </c>
      <c r="D230" s="446"/>
      <c r="E230" s="447"/>
      <c r="F230" s="92"/>
      <c r="G230" s="435"/>
      <c r="H230" s="17"/>
      <c r="I230" s="100"/>
      <c r="J230"/>
    </row>
    <row r="231" spans="1:15" ht="44.25" customHeight="1" thickBot="1" x14ac:dyDescent="0.35">
      <c r="B231" s="150" t="s">
        <v>395</v>
      </c>
      <c r="C231" s="149"/>
      <c r="D231" s="148"/>
      <c r="E231" s="362"/>
      <c r="F231" s="448"/>
      <c r="G231" s="435"/>
      <c r="H231" s="17"/>
      <c r="I231" s="100"/>
      <c r="J231"/>
    </row>
    <row r="232" spans="1:15" ht="44.25" customHeight="1" thickBot="1" x14ac:dyDescent="0.35">
      <c r="B232" s="150"/>
      <c r="C232" s="155"/>
      <c r="D232" s="449" t="s">
        <v>422</v>
      </c>
      <c r="E232" s="450"/>
      <c r="F232" s="451"/>
      <c r="G232" s="451"/>
      <c r="H232" s="17"/>
      <c r="I232" s="100"/>
    </row>
    <row r="233" spans="1:15" ht="32.4" customHeight="1" thickBot="1" x14ac:dyDescent="0.35">
      <c r="A233" s="265">
        <v>960</v>
      </c>
      <c r="B233" s="900" t="s">
        <v>396</v>
      </c>
      <c r="C233" s="901"/>
      <c r="D233" s="452"/>
      <c r="E233" s="712" t="str">
        <f>IF(ISBLANK($D233),"&lt;&lt;&lt;&lt;&lt;&lt;&lt;&lt;&lt;&lt;&lt;&lt;&lt;&lt;&lt;","")</f>
        <v>&lt;&lt;&lt;&lt;&lt;&lt;&lt;&lt;&lt;&lt;&lt;&lt;&lt;&lt;&lt;</v>
      </c>
      <c r="F233" s="713" t="str">
        <f>IF(ISBLANK($D233),"Required","")</f>
        <v>Required</v>
      </c>
      <c r="G233" s="518"/>
      <c r="H233" s="408"/>
      <c r="I233" s="100"/>
    </row>
    <row r="234" spans="1:15" ht="32.4" customHeight="1" thickBot="1" x14ac:dyDescent="0.35">
      <c r="A234" s="265">
        <v>962</v>
      </c>
      <c r="B234" s="898" t="s">
        <v>372</v>
      </c>
      <c r="C234" s="899"/>
      <c r="D234" s="452"/>
      <c r="E234" s="712" t="str">
        <f>IF(ISBLANK($D234),"&lt;&lt;&lt;&lt;&lt;&lt;&lt;&lt;&lt;&lt;&lt;&lt;&lt;&lt;&lt;","")</f>
        <v>&lt;&lt;&lt;&lt;&lt;&lt;&lt;&lt;&lt;&lt;&lt;&lt;&lt;&lt;&lt;</v>
      </c>
      <c r="F234" s="713" t="str">
        <f>IF(ISBLANK($D234),"Required","")</f>
        <v>Required</v>
      </c>
      <c r="H234" s="17"/>
      <c r="I234" s="100"/>
    </row>
    <row r="235" spans="1:15" ht="32.4" customHeight="1" thickBot="1" x14ac:dyDescent="0.35">
      <c r="A235" s="265">
        <v>964</v>
      </c>
      <c r="B235" s="898" t="s">
        <v>373</v>
      </c>
      <c r="C235" s="899"/>
      <c r="D235" s="453"/>
      <c r="E235" s="712" t="str">
        <f>IF(ISBLANK($D235),"&lt;&lt;&lt;&lt;&lt;&lt;&lt;&lt;&lt;&lt;&lt;&lt;&lt;&lt;&lt;","")</f>
        <v>&lt;&lt;&lt;&lt;&lt;&lt;&lt;&lt;&lt;&lt;&lt;&lt;&lt;&lt;&lt;</v>
      </c>
      <c r="F235" s="713" t="str">
        <f>IF(ISBLANK($D235),"Required","")</f>
        <v>Required</v>
      </c>
      <c r="H235" s="17"/>
      <c r="I235" s="230"/>
    </row>
    <row r="236" spans="1:15" ht="32.4" customHeight="1" thickBot="1" x14ac:dyDescent="0.35">
      <c r="A236" s="711">
        <v>966</v>
      </c>
      <c r="B236" s="894" t="s">
        <v>2620</v>
      </c>
      <c r="C236" s="895"/>
      <c r="D236" s="610"/>
      <c r="E236" s="712" t="str">
        <f>IF(ISBLANK($D236),"&lt;&lt;&lt;&lt;&lt;&lt;&lt;&lt;&lt;&lt;&lt;&lt;&lt;&lt;&lt;","")</f>
        <v>&lt;&lt;&lt;&lt;&lt;&lt;&lt;&lt;&lt;&lt;&lt;&lt;&lt;&lt;&lt;</v>
      </c>
      <c r="F236" s="713" t="str">
        <f>IF(ISBLANK($D236),"Required","")</f>
        <v>Required</v>
      </c>
      <c r="G236"/>
      <c r="H236" s="17"/>
      <c r="I236" s="100"/>
    </row>
    <row r="237" spans="1:15" ht="32.4" customHeight="1" thickBot="1" x14ac:dyDescent="0.35">
      <c r="A237" s="711"/>
      <c r="B237" s="894" t="s">
        <v>2621</v>
      </c>
      <c r="C237" s="895"/>
      <c r="D237" s="452"/>
      <c r="E237" s="714"/>
      <c r="F237" s="713"/>
      <c r="G237"/>
      <c r="H237" s="17"/>
      <c r="I237" s="100"/>
    </row>
    <row r="238" spans="1:15" ht="32.4" customHeight="1" thickBot="1" x14ac:dyDescent="0.35">
      <c r="A238" s="265">
        <v>968</v>
      </c>
      <c r="B238" s="896" t="s">
        <v>375</v>
      </c>
      <c r="C238" s="897"/>
      <c r="D238" s="604"/>
      <c r="E238" s="715" t="str">
        <f>IF(ISBLANK($D238),"&lt;&lt;&lt;&lt;&lt;&lt;&lt;&lt;&lt;&lt;&lt;&lt;&lt;&lt;&lt;","")</f>
        <v>&lt;&lt;&lt;&lt;&lt;&lt;&lt;&lt;&lt;&lt;&lt;&lt;&lt;&lt;&lt;</v>
      </c>
      <c r="F238" s="713" t="str">
        <f>IF(ISBLANK($D238),"Required","")</f>
        <v>Required</v>
      </c>
      <c r="H238" s="17"/>
      <c r="I238" s="100"/>
    </row>
    <row r="239" spans="1:15" x14ac:dyDescent="0.3">
      <c r="A239" s="100"/>
      <c r="B239" s="514"/>
      <c r="C239" s="514"/>
      <c r="D239" s="519" t="s">
        <v>41</v>
      </c>
      <c r="E239" s="515"/>
      <c r="F239" s="515"/>
      <c r="G239" s="515"/>
      <c r="H239" s="516"/>
      <c r="I239" s="100"/>
    </row>
    <row r="240" spans="1:15" x14ac:dyDescent="0.3">
      <c r="A240" s="100"/>
      <c r="B240" s="361"/>
      <c r="C240" s="361"/>
      <c r="D240" s="153"/>
      <c r="E240" s="182"/>
      <c r="F240" s="454"/>
      <c r="G240" s="454"/>
      <c r="H240" s="17"/>
      <c r="I240" s="100"/>
    </row>
    <row r="241" spans="1:9" x14ac:dyDescent="0.3">
      <c r="A241" s="100"/>
      <c r="B241" s="361"/>
      <c r="C241" s="361"/>
      <c r="D241" s="21"/>
      <c r="E241" s="359"/>
      <c r="F241" s="454"/>
      <c r="G241" s="454"/>
      <c r="H241" s="17"/>
      <c r="I241" s="100"/>
    </row>
    <row r="242" spans="1:9" x14ac:dyDescent="0.3">
      <c r="A242" s="556">
        <f>SUBTOTAL(109,A7:A238)</f>
        <v>88465</v>
      </c>
      <c r="E242" s="577"/>
    </row>
    <row r="243" spans="1:9" x14ac:dyDescent="0.3">
      <c r="A243" s="100"/>
      <c r="B243" s="473"/>
      <c r="C243" s="473"/>
      <c r="D243" s="455"/>
      <c r="E243" s="245" t="e">
        <f>SUM(E7:E214)</f>
        <v>#N/A</v>
      </c>
      <c r="F243" s="18"/>
      <c r="G243" s="456"/>
      <c r="H243" s="17"/>
      <c r="I243" s="100"/>
    </row>
    <row r="244" spans="1:9" x14ac:dyDescent="0.3">
      <c r="A244" s="265"/>
      <c r="B244" s="265"/>
      <c r="C244" s="265"/>
      <c r="D244" s="455"/>
      <c r="E244" s="245" t="e">
        <f>E154</f>
        <v>#N/A</v>
      </c>
      <c r="F244" s="181"/>
      <c r="G244" s="456"/>
      <c r="H244" s="17"/>
      <c r="I244" s="100"/>
    </row>
    <row r="245" spans="1:9" x14ac:dyDescent="0.3">
      <c r="A245" s="265"/>
      <c r="B245" s="265"/>
      <c r="C245" s="265"/>
      <c r="D245" s="457"/>
      <c r="E245" s="245" t="e">
        <f>E161</f>
        <v>#N/A</v>
      </c>
      <c r="F245" s="181"/>
      <c r="G245" s="456"/>
      <c r="H245" s="17"/>
      <c r="I245" s="100"/>
    </row>
    <row r="246" spans="1:9" x14ac:dyDescent="0.3">
      <c r="A246" s="265"/>
      <c r="B246" s="265"/>
      <c r="C246" s="265"/>
      <c r="D246" s="457"/>
      <c r="E246" s="245" t="e">
        <f>E167</f>
        <v>#N/A</v>
      </c>
      <c r="F246" s="181"/>
      <c r="G246" s="456"/>
      <c r="H246" s="17"/>
      <c r="I246" s="100"/>
    </row>
    <row r="247" spans="1:9" x14ac:dyDescent="0.3">
      <c r="A247" s="265"/>
      <c r="B247" s="265"/>
      <c r="C247" s="265"/>
      <c r="D247" s="457"/>
      <c r="E247" s="245" t="e">
        <f>E173</f>
        <v>#N/A</v>
      </c>
      <c r="F247" s="181"/>
      <c r="G247" s="456"/>
      <c r="H247" s="17"/>
      <c r="I247" s="100"/>
    </row>
    <row r="248" spans="1:9" x14ac:dyDescent="0.3">
      <c r="A248" s="265"/>
      <c r="B248" s="265"/>
      <c r="C248" s="265"/>
      <c r="D248" s="457"/>
      <c r="E248" s="245" t="e">
        <f>E174</f>
        <v>#N/A</v>
      </c>
      <c r="F248" s="181"/>
      <c r="G248" s="456"/>
      <c r="H248" s="17"/>
      <c r="I248" s="100"/>
    </row>
    <row r="249" spans="1:9" x14ac:dyDescent="0.3">
      <c r="A249" s="265"/>
      <c r="D249" s="301"/>
      <c r="E249" s="245" t="e">
        <f>E243-E244-E245-E246-E247-E248</f>
        <v>#N/A</v>
      </c>
      <c r="F249" s="181"/>
      <c r="H249" s="17"/>
      <c r="I249" s="100"/>
    </row>
    <row r="250" spans="1:9" x14ac:dyDescent="0.3">
      <c r="D250" s="301"/>
      <c r="E250" s="246"/>
      <c r="F250" s="181"/>
      <c r="H250" s="17"/>
      <c r="I250" s="100"/>
    </row>
    <row r="251" spans="1:9" x14ac:dyDescent="0.3">
      <c r="D251" s="301"/>
      <c r="E251" s="245"/>
      <c r="F251" s="181"/>
      <c r="H251" s="17"/>
      <c r="I251" s="100"/>
    </row>
    <row r="252" spans="1:9" x14ac:dyDescent="0.3">
      <c r="D252" s="301"/>
      <c r="E252" s="182"/>
      <c r="F252" s="181"/>
      <c r="I252" s="100"/>
    </row>
    <row r="253" spans="1:9" x14ac:dyDescent="0.3">
      <c r="E253" s="244"/>
      <c r="F253" s="181"/>
      <c r="G253" s="459"/>
      <c r="I253" s="100"/>
    </row>
    <row r="254" spans="1:9" x14ac:dyDescent="0.3">
      <c r="E254" s="182"/>
      <c r="F254" s="181"/>
      <c r="I254" s="100"/>
    </row>
    <row r="255" spans="1:9" x14ac:dyDescent="0.3">
      <c r="E255" s="182"/>
      <c r="F255" s="181"/>
      <c r="I255" s="100"/>
    </row>
    <row r="256" spans="1:9" x14ac:dyDescent="0.3">
      <c r="E256" s="182"/>
      <c r="F256" s="181"/>
      <c r="I256" s="100"/>
    </row>
    <row r="257" spans="9:11" x14ac:dyDescent="0.3">
      <c r="I257" s="100"/>
    </row>
    <row r="258" spans="9:11" x14ac:dyDescent="0.3">
      <c r="I258" s="100"/>
    </row>
    <row r="259" spans="9:11" x14ac:dyDescent="0.3">
      <c r="I259" s="100"/>
    </row>
    <row r="260" spans="9:11" x14ac:dyDescent="0.3">
      <c r="I260" s="100"/>
    </row>
    <row r="261" spans="9:11" x14ac:dyDescent="0.3">
      <c r="I261" s="100"/>
    </row>
    <row r="262" spans="9:11" x14ac:dyDescent="0.3">
      <c r="I262" s="100"/>
    </row>
    <row r="263" spans="9:11" x14ac:dyDescent="0.3">
      <c r="I263" s="100"/>
    </row>
    <row r="264" spans="9:11" x14ac:dyDescent="0.3">
      <c r="I264" s="181"/>
    </row>
    <row r="265" spans="9:11" x14ac:dyDescent="0.3">
      <c r="I265" s="181"/>
      <c r="K265" s="182"/>
    </row>
    <row r="266" spans="9:11" x14ac:dyDescent="0.3">
      <c r="I266" s="181"/>
      <c r="K266" s="182"/>
    </row>
    <row r="267" spans="9:11" x14ac:dyDescent="0.3">
      <c r="I267" s="181"/>
      <c r="K267" s="182"/>
    </row>
    <row r="268" spans="9:11" x14ac:dyDescent="0.3">
      <c r="I268" s="181"/>
      <c r="K268" s="182"/>
    </row>
    <row r="269" spans="9:11" x14ac:dyDescent="0.3">
      <c r="I269" s="181"/>
      <c r="K269" s="182"/>
    </row>
    <row r="270" spans="9:11" x14ac:dyDescent="0.3">
      <c r="I270" s="181"/>
      <c r="K270" s="182"/>
    </row>
    <row r="271" spans="9:11" x14ac:dyDescent="0.3">
      <c r="I271" s="100"/>
      <c r="K271" s="182"/>
    </row>
    <row r="272" spans="9:11" x14ac:dyDescent="0.3">
      <c r="I272" s="100"/>
      <c r="J272" s="182"/>
      <c r="K272" s="182"/>
    </row>
    <row r="273" spans="9:11" x14ac:dyDescent="0.3">
      <c r="I273" s="100"/>
      <c r="J273" s="182"/>
      <c r="K273" s="182"/>
    </row>
    <row r="274" spans="9:11" x14ac:dyDescent="0.3">
      <c r="I274" s="100"/>
      <c r="J274" s="182"/>
      <c r="K274" s="182"/>
    </row>
    <row r="275" spans="9:11" x14ac:dyDescent="0.3">
      <c r="I275" s="100"/>
      <c r="J275" s="182"/>
      <c r="K275" s="182"/>
    </row>
    <row r="276" spans="9:11" x14ac:dyDescent="0.3">
      <c r="I276" s="100"/>
      <c r="J276" s="182"/>
      <c r="K276" s="182"/>
    </row>
    <row r="277" spans="9:11" x14ac:dyDescent="0.3">
      <c r="I277" s="100"/>
      <c r="J277" s="182"/>
      <c r="K277" s="182"/>
    </row>
    <row r="278" spans="9:11" x14ac:dyDescent="0.3">
      <c r="I278" s="100"/>
      <c r="J278" s="182"/>
      <c r="K278" s="182"/>
    </row>
    <row r="279" spans="9:11" x14ac:dyDescent="0.3">
      <c r="I279" s="100"/>
      <c r="J279" s="182"/>
      <c r="K279" s="182"/>
    </row>
    <row r="280" spans="9:11" x14ac:dyDescent="0.3">
      <c r="I280" s="181"/>
      <c r="J280" s="182"/>
      <c r="K280" s="182"/>
    </row>
    <row r="281" spans="9:11" x14ac:dyDescent="0.3">
      <c r="I281" s="181"/>
      <c r="J281" s="182"/>
      <c r="K281" s="182"/>
    </row>
    <row r="282" spans="9:11" x14ac:dyDescent="0.3">
      <c r="I282" s="181"/>
      <c r="J282" s="182"/>
      <c r="K282" s="182"/>
    </row>
    <row r="283" spans="9:11" x14ac:dyDescent="0.3">
      <c r="I283" s="181"/>
      <c r="J283" s="182"/>
      <c r="K283" s="182"/>
    </row>
    <row r="284" spans="9:11" x14ac:dyDescent="0.3">
      <c r="I284" s="181"/>
      <c r="J284" s="182"/>
      <c r="K284" s="182"/>
    </row>
    <row r="285" spans="9:11" x14ac:dyDescent="0.3">
      <c r="I285" s="181"/>
      <c r="J285" s="182"/>
      <c r="K285" s="182"/>
    </row>
    <row r="286" spans="9:11" x14ac:dyDescent="0.3">
      <c r="I286" s="181"/>
      <c r="J286" s="182"/>
      <c r="K286" s="182"/>
    </row>
    <row r="287" spans="9:11" x14ac:dyDescent="0.3">
      <c r="I287" s="181"/>
      <c r="J287" s="182"/>
      <c r="K287" s="182"/>
    </row>
    <row r="288" spans="9:11" x14ac:dyDescent="0.3">
      <c r="I288" s="181"/>
      <c r="J288" s="182"/>
      <c r="K288" s="182"/>
    </row>
    <row r="289" spans="9:11" x14ac:dyDescent="0.3">
      <c r="I289" s="181"/>
      <c r="J289" s="182"/>
      <c r="K289" s="182"/>
    </row>
    <row r="290" spans="9:11" x14ac:dyDescent="0.3">
      <c r="I290" s="181"/>
      <c r="J290" s="182"/>
      <c r="K290" s="182"/>
    </row>
    <row r="291" spans="9:11" x14ac:dyDescent="0.3">
      <c r="I291" s="181"/>
      <c r="J291" s="182"/>
      <c r="K291" s="182"/>
    </row>
    <row r="292" spans="9:11" x14ac:dyDescent="0.3">
      <c r="I292" s="181"/>
      <c r="J292" s="182"/>
      <c r="K292" s="182"/>
    </row>
    <row r="293" spans="9:11" x14ac:dyDescent="0.3">
      <c r="I293" s="181"/>
      <c r="J293" s="182"/>
      <c r="K293" s="182"/>
    </row>
    <row r="294" spans="9:11" x14ac:dyDescent="0.3">
      <c r="I294" s="181"/>
      <c r="J294" s="182"/>
      <c r="K294" s="182"/>
    </row>
    <row r="295" spans="9:11" x14ac:dyDescent="0.3">
      <c r="I295" s="181"/>
      <c r="J295" s="182"/>
      <c r="K295" s="182"/>
    </row>
    <row r="296" spans="9:11" x14ac:dyDescent="0.3">
      <c r="I296" s="181"/>
      <c r="J296" s="182"/>
      <c r="K296" s="182"/>
    </row>
    <row r="297" spans="9:11" x14ac:dyDescent="0.3">
      <c r="I297" s="181"/>
      <c r="J297" s="182"/>
      <c r="K297" s="182"/>
    </row>
    <row r="298" spans="9:11" x14ac:dyDescent="0.3">
      <c r="I298" s="181"/>
      <c r="J298" s="182"/>
      <c r="K298" s="182"/>
    </row>
    <row r="299" spans="9:11" x14ac:dyDescent="0.3">
      <c r="I299" s="181"/>
      <c r="J299" s="182"/>
      <c r="K299" s="182"/>
    </row>
    <row r="300" spans="9:11" x14ac:dyDescent="0.3">
      <c r="I300" s="181"/>
      <c r="J300" s="182"/>
      <c r="K300" s="182"/>
    </row>
    <row r="301" spans="9:11" x14ac:dyDescent="0.3">
      <c r="I301" s="181"/>
      <c r="J301" s="182"/>
      <c r="K301" s="182"/>
    </row>
    <row r="302" spans="9:11" x14ac:dyDescent="0.3">
      <c r="I302" s="181"/>
      <c r="J302" s="182"/>
      <c r="K302" s="182"/>
    </row>
    <row r="303" spans="9:11" x14ac:dyDescent="0.3">
      <c r="I303" s="181"/>
      <c r="J303" s="182"/>
      <c r="K303" s="182"/>
    </row>
    <row r="304" spans="9:11" x14ac:dyDescent="0.3">
      <c r="I304" s="181"/>
      <c r="J304" s="182"/>
      <c r="K304" s="182"/>
    </row>
    <row r="305" spans="9:11" x14ac:dyDescent="0.3">
      <c r="I305" s="181"/>
      <c r="J305" s="182"/>
      <c r="K305" s="182"/>
    </row>
    <row r="306" spans="9:11" x14ac:dyDescent="0.3">
      <c r="I306" s="181"/>
      <c r="J306" s="182"/>
      <c r="K306" s="182"/>
    </row>
    <row r="307" spans="9:11" x14ac:dyDescent="0.3">
      <c r="I307" s="181"/>
      <c r="J307" s="182"/>
      <c r="K307" s="182"/>
    </row>
    <row r="308" spans="9:11" x14ac:dyDescent="0.3">
      <c r="I308" s="181"/>
      <c r="J308" s="182"/>
      <c r="K308" s="182"/>
    </row>
    <row r="309" spans="9:11" x14ac:dyDescent="0.3">
      <c r="I309" s="181"/>
      <c r="J309" s="182"/>
      <c r="K309" s="182"/>
    </row>
    <row r="310" spans="9:11" x14ac:dyDescent="0.3">
      <c r="I310" s="181"/>
      <c r="J310" s="182"/>
      <c r="K310" s="182"/>
    </row>
    <row r="311" spans="9:11" x14ac:dyDescent="0.3">
      <c r="I311" s="181"/>
      <c r="J311" s="182"/>
      <c r="K311" s="182"/>
    </row>
    <row r="312" spans="9:11" x14ac:dyDescent="0.3">
      <c r="I312" s="181"/>
      <c r="J312" s="182"/>
      <c r="K312" s="182"/>
    </row>
    <row r="313" spans="9:11" x14ac:dyDescent="0.3">
      <c r="I313" s="181"/>
      <c r="J313" s="182"/>
      <c r="K313" s="182"/>
    </row>
    <row r="314" spans="9:11" x14ac:dyDescent="0.3">
      <c r="I314" s="181"/>
      <c r="J314" s="182"/>
      <c r="K314" s="182"/>
    </row>
    <row r="315" spans="9:11" x14ac:dyDescent="0.3">
      <c r="I315" s="181"/>
      <c r="J315" s="182"/>
      <c r="K315" s="182"/>
    </row>
    <row r="316" spans="9:11" x14ac:dyDescent="0.3">
      <c r="I316" s="181"/>
      <c r="J316" s="182"/>
      <c r="K316" s="182"/>
    </row>
    <row r="317" spans="9:11" x14ac:dyDescent="0.3">
      <c r="I317" s="181"/>
      <c r="J317" s="182"/>
      <c r="K317" s="182"/>
    </row>
    <row r="318" spans="9:11" x14ac:dyDescent="0.3">
      <c r="I318" s="181"/>
      <c r="J318" s="182"/>
      <c r="K318" s="182"/>
    </row>
    <row r="319" spans="9:11" x14ac:dyDescent="0.3">
      <c r="I319" s="181"/>
      <c r="J319" s="182"/>
      <c r="K319" s="182"/>
    </row>
    <row r="320" spans="9:11" x14ac:dyDescent="0.3">
      <c r="I320" s="181"/>
      <c r="J320" s="182"/>
      <c r="K320" s="182"/>
    </row>
    <row r="321" spans="9:11" x14ac:dyDescent="0.3">
      <c r="I321" s="181"/>
      <c r="J321" s="182"/>
      <c r="K321" s="182"/>
    </row>
    <row r="322" spans="9:11" x14ac:dyDescent="0.3">
      <c r="I322" s="181"/>
      <c r="J322" s="182"/>
      <c r="K322" s="182"/>
    </row>
    <row r="323" spans="9:11" x14ac:dyDescent="0.3">
      <c r="I323" s="181"/>
      <c r="J323" s="182"/>
      <c r="K323" s="182"/>
    </row>
    <row r="324" spans="9:11" x14ac:dyDescent="0.3">
      <c r="I324" s="181"/>
      <c r="J324" s="182"/>
      <c r="K324" s="182"/>
    </row>
    <row r="325" spans="9:11" x14ac:dyDescent="0.3">
      <c r="I325" s="181"/>
      <c r="J325" s="182"/>
      <c r="K325" s="182"/>
    </row>
    <row r="326" spans="9:11" x14ac:dyDescent="0.3">
      <c r="I326" s="181"/>
      <c r="J326" s="182"/>
      <c r="K326" s="182"/>
    </row>
    <row r="327" spans="9:11" x14ac:dyDescent="0.3">
      <c r="I327" s="181"/>
      <c r="J327" s="182"/>
      <c r="K327" s="182"/>
    </row>
    <row r="328" spans="9:11" x14ac:dyDescent="0.3">
      <c r="I328" s="181"/>
      <c r="J328" s="182"/>
      <c r="K328" s="182"/>
    </row>
    <row r="329" spans="9:11" x14ac:dyDescent="0.3">
      <c r="I329" s="181"/>
      <c r="J329" s="182"/>
      <c r="K329" s="182"/>
    </row>
    <row r="330" spans="9:11" x14ac:dyDescent="0.3">
      <c r="I330" s="181"/>
      <c r="J330" s="182"/>
      <c r="K330" s="182"/>
    </row>
    <row r="331" spans="9:11" x14ac:dyDescent="0.3">
      <c r="I331" s="181"/>
      <c r="J331" s="182"/>
      <c r="K331" s="182"/>
    </row>
    <row r="332" spans="9:11" x14ac:dyDescent="0.3">
      <c r="I332" s="181"/>
      <c r="J332" s="182"/>
      <c r="K332" s="182"/>
    </row>
    <row r="333" spans="9:11" x14ac:dyDescent="0.3">
      <c r="I333" s="181"/>
      <c r="J333" s="182"/>
      <c r="K333" s="182"/>
    </row>
    <row r="334" spans="9:11" x14ac:dyDescent="0.3">
      <c r="I334" s="181"/>
      <c r="J334" s="182"/>
    </row>
    <row r="335" spans="9:11" x14ac:dyDescent="0.3">
      <c r="I335" s="181"/>
      <c r="J335" s="182"/>
    </row>
    <row r="336" spans="9:11" x14ac:dyDescent="0.3">
      <c r="I336" s="181"/>
      <c r="J336" s="182"/>
    </row>
    <row r="337" spans="9:10" x14ac:dyDescent="0.3">
      <c r="I337" s="181"/>
      <c r="J337" s="182"/>
    </row>
    <row r="338" spans="9:10" x14ac:dyDescent="0.3">
      <c r="I338" s="181"/>
      <c r="J338" s="182"/>
    </row>
    <row r="339" spans="9:10" x14ac:dyDescent="0.3">
      <c r="I339" s="181"/>
      <c r="J339" s="182"/>
    </row>
    <row r="340" spans="9:10" x14ac:dyDescent="0.3">
      <c r="I340" s="181"/>
      <c r="J340" s="182"/>
    </row>
    <row r="341" spans="9:10" x14ac:dyDescent="0.3">
      <c r="I341" s="181"/>
    </row>
    <row r="342" spans="9:10" x14ac:dyDescent="0.3">
      <c r="I342" s="181"/>
    </row>
    <row r="343" spans="9:10" x14ac:dyDescent="0.3">
      <c r="I343" s="181"/>
    </row>
    <row r="344" spans="9:10" x14ac:dyDescent="0.3">
      <c r="I344" s="181"/>
    </row>
    <row r="345" spans="9:10" x14ac:dyDescent="0.3">
      <c r="I345" s="181"/>
    </row>
    <row r="346" spans="9:10" x14ac:dyDescent="0.3">
      <c r="I346" s="181"/>
    </row>
    <row r="347" spans="9:10" x14ac:dyDescent="0.3">
      <c r="I347" s="181"/>
    </row>
    <row r="348" spans="9:10" x14ac:dyDescent="0.3">
      <c r="I348" s="181"/>
    </row>
    <row r="349" spans="9:10" x14ac:dyDescent="0.3">
      <c r="I349" s="100"/>
    </row>
    <row r="350" spans="9:10" x14ac:dyDescent="0.3">
      <c r="I350" s="100"/>
    </row>
    <row r="351" spans="9:10" x14ac:dyDescent="0.3">
      <c r="I351" s="100"/>
    </row>
    <row r="352" spans="9:10" x14ac:dyDescent="0.3">
      <c r="I352" s="100"/>
    </row>
    <row r="353" spans="9:9" x14ac:dyDescent="0.3">
      <c r="I353" s="100"/>
    </row>
    <row r="354" spans="9:9" x14ac:dyDescent="0.3">
      <c r="I354" s="100"/>
    </row>
    <row r="355" spans="9:9" x14ac:dyDescent="0.3">
      <c r="I355" s="100"/>
    </row>
    <row r="356" spans="9:9" x14ac:dyDescent="0.3">
      <c r="I356" s="100"/>
    </row>
    <row r="357" spans="9:9" x14ac:dyDescent="0.3">
      <c r="I357" s="100"/>
    </row>
    <row r="358" spans="9:9" x14ac:dyDescent="0.3">
      <c r="I358" s="100"/>
    </row>
  </sheetData>
  <sheetProtection formatCells="0"/>
  <dataConsolidate link="1"/>
  <mergeCells count="12">
    <mergeCell ref="E2:G2"/>
    <mergeCell ref="B2:C2"/>
    <mergeCell ref="B106:D106"/>
    <mergeCell ref="B227:E227"/>
    <mergeCell ref="B217:D217"/>
    <mergeCell ref="B228:E228"/>
    <mergeCell ref="B236:C236"/>
    <mergeCell ref="B238:C238"/>
    <mergeCell ref="B235:C235"/>
    <mergeCell ref="B233:C233"/>
    <mergeCell ref="B234:C234"/>
    <mergeCell ref="B237:C237"/>
  </mergeCells>
  <phoneticPr fontId="54" type="noConversion"/>
  <conditionalFormatting sqref="H72:H79">
    <cfRule type="cellIs" dxfId="76" priority="107" stopIfTrue="1" operator="notEqual">
      <formula>0</formula>
    </cfRule>
  </conditionalFormatting>
  <conditionalFormatting sqref="G205:G208 G212:G213">
    <cfRule type="cellIs" dxfId="75" priority="104" stopIfTrue="1" operator="notEqual">
      <formula>0</formula>
    </cfRule>
  </conditionalFormatting>
  <conditionalFormatting sqref="H23">
    <cfRule type="cellIs" dxfId="74" priority="103" stopIfTrue="1" operator="notEqual">
      <formula>0</formula>
    </cfRule>
  </conditionalFormatting>
  <conditionalFormatting sqref="H37:H38">
    <cfRule type="cellIs" dxfId="73" priority="102" stopIfTrue="1" operator="notEqual">
      <formula>0</formula>
    </cfRule>
  </conditionalFormatting>
  <conditionalFormatting sqref="H56">
    <cfRule type="cellIs" dxfId="72" priority="101" stopIfTrue="1" operator="notEqual">
      <formula>0</formula>
    </cfRule>
  </conditionalFormatting>
  <conditionalFormatting sqref="H104">
    <cfRule type="cellIs" dxfId="71" priority="99" stopIfTrue="1" operator="notEqual">
      <formula>0</formula>
    </cfRule>
  </conditionalFormatting>
  <conditionalFormatting sqref="H119">
    <cfRule type="cellIs" dxfId="70" priority="97" stopIfTrue="1" operator="notEqual">
      <formula>0</formula>
    </cfRule>
  </conditionalFormatting>
  <conditionalFormatting sqref="H120">
    <cfRule type="cellIs" dxfId="69" priority="96" stopIfTrue="1" operator="notEqual">
      <formula>0</formula>
    </cfRule>
  </conditionalFormatting>
  <conditionalFormatting sqref="G194">
    <cfRule type="cellIs" priority="68" stopIfTrue="1" operator="equal">
      <formula>";;;"</formula>
    </cfRule>
  </conditionalFormatting>
  <conditionalFormatting sqref="G194">
    <cfRule type="cellIs" dxfId="68" priority="67" stopIfTrue="1" operator="equal">
      <formula>0</formula>
    </cfRule>
  </conditionalFormatting>
  <conditionalFormatting sqref="G193">
    <cfRule type="cellIs" priority="65" stopIfTrue="1" operator="equal">
      <formula>";;;"</formula>
    </cfRule>
  </conditionalFormatting>
  <conditionalFormatting sqref="G193">
    <cfRule type="cellIs" dxfId="67" priority="64" stopIfTrue="1" operator="equal">
      <formula>0</formula>
    </cfRule>
  </conditionalFormatting>
  <conditionalFormatting sqref="G193">
    <cfRule type="cellIs" dxfId="66" priority="63" stopIfTrue="1" operator="equal">
      <formula>0</formula>
    </cfRule>
  </conditionalFormatting>
  <conditionalFormatting sqref="G192">
    <cfRule type="cellIs" priority="53" stopIfTrue="1" operator="equal">
      <formula>";;;"</formula>
    </cfRule>
  </conditionalFormatting>
  <conditionalFormatting sqref="G192">
    <cfRule type="cellIs" dxfId="65" priority="52" stopIfTrue="1" operator="equal">
      <formula>0</formula>
    </cfRule>
  </conditionalFormatting>
  <conditionalFormatting sqref="G192">
    <cfRule type="cellIs" dxfId="64" priority="51" stopIfTrue="1" operator="equal">
      <formula>0</formula>
    </cfRule>
  </conditionalFormatting>
  <conditionalFormatting sqref="G187">
    <cfRule type="cellIs" priority="20" stopIfTrue="1" operator="equal">
      <formula>";;;"</formula>
    </cfRule>
  </conditionalFormatting>
  <conditionalFormatting sqref="G187">
    <cfRule type="cellIs" dxfId="63" priority="19" stopIfTrue="1" operator="equal">
      <formula>0</formula>
    </cfRule>
  </conditionalFormatting>
  <conditionalFormatting sqref="G187">
    <cfRule type="cellIs" dxfId="62" priority="18" stopIfTrue="1" operator="equal">
      <formula>0</formula>
    </cfRule>
  </conditionalFormatting>
  <conditionalFormatting sqref="G185">
    <cfRule type="cellIs" priority="17" stopIfTrue="1" operator="equal">
      <formula>";;;"</formula>
    </cfRule>
  </conditionalFormatting>
  <conditionalFormatting sqref="G185">
    <cfRule type="cellIs" dxfId="61" priority="16" stopIfTrue="1" operator="equal">
      <formula>0</formula>
    </cfRule>
  </conditionalFormatting>
  <conditionalFormatting sqref="G185">
    <cfRule type="cellIs" dxfId="60" priority="15" stopIfTrue="1" operator="equal">
      <formula>0</formula>
    </cfRule>
  </conditionalFormatting>
  <conditionalFormatting sqref="G186">
    <cfRule type="cellIs" priority="14" stopIfTrue="1" operator="equal">
      <formula>";;;"</formula>
    </cfRule>
  </conditionalFormatting>
  <conditionalFormatting sqref="G186">
    <cfRule type="cellIs" dxfId="59" priority="13" stopIfTrue="1" operator="equal">
      <formula>0</formula>
    </cfRule>
  </conditionalFormatting>
  <conditionalFormatting sqref="G186">
    <cfRule type="cellIs" dxfId="58" priority="12" stopIfTrue="1" operator="equal">
      <formula>0</formula>
    </cfRule>
  </conditionalFormatting>
  <conditionalFormatting sqref="G189">
    <cfRule type="cellIs" priority="11" stopIfTrue="1" operator="equal">
      <formula>";;;"</formula>
    </cfRule>
  </conditionalFormatting>
  <conditionalFormatting sqref="G189">
    <cfRule type="cellIs" dxfId="57" priority="10" stopIfTrue="1" operator="equal">
      <formula>0</formula>
    </cfRule>
  </conditionalFormatting>
  <conditionalFormatting sqref="G189">
    <cfRule type="cellIs" dxfId="56" priority="9" stopIfTrue="1" operator="equal">
      <formula>0</formula>
    </cfRule>
  </conditionalFormatting>
  <conditionalFormatting sqref="G191">
    <cfRule type="cellIs" priority="3" stopIfTrue="1" operator="equal">
      <formula>";;;"</formula>
    </cfRule>
  </conditionalFormatting>
  <conditionalFormatting sqref="G191">
    <cfRule type="cellIs" dxfId="55" priority="2" stopIfTrue="1" operator="equal">
      <formula>0</formula>
    </cfRule>
  </conditionalFormatting>
  <conditionalFormatting sqref="G191">
    <cfRule type="cellIs" dxfId="54" priority="1" stopIfTrue="1" operator="equal">
      <formula>0</formula>
    </cfRule>
  </conditionalFormatting>
  <dataValidations xWindow="829" yWindow="690" count="17">
    <dataValidation type="list" allowBlank="1" showErrorMessage="1" prompt="Please select from the drop-down list." sqref="F86" xr:uid="{00000000-0002-0000-0100-000005000000}">
      <formula1>$N$2:$N$4</formula1>
    </dataValidation>
    <dataValidation type="list" allowBlank="1" showInputMessage="1" showErrorMessage="1" sqref="F223:F225 F221" xr:uid="{9CC5535C-800A-4D03-A86E-273A5BC3EBB6}">
      <formula1>$M$1:$M$2</formula1>
    </dataValidation>
    <dataValidation type="list" allowBlank="1" showErrorMessage="1" prompt="Please select from drop down list." sqref="F138 F182" xr:uid="{FCE57F22-20D9-4CFA-AFE5-1751E216D3C1}">
      <formula1>$O$1:$O$2</formula1>
    </dataValidation>
    <dataValidation type="list" allowBlank="1" showErrorMessage="1" prompt="Please select from the drop down box the most appropriate answer" sqref="F216" xr:uid="{7584867B-76E5-42C2-B404-3B1B6C94E6E2}">
      <formula1>$O$1:$O$2</formula1>
    </dataValidation>
    <dataValidation type="list" allowBlank="1" showInputMessage="1" showErrorMessage="1" sqref="F220"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140 F136 F124 F58 F130:F132 F81:F82 F87:F104" xr:uid="{B5815DCD-160E-4CA9-A461-76D5F396E4F1}">
      <formula1>ISNUMBER(F58)</formula1>
    </dataValidation>
    <dataValidation type="custom" allowBlank="1" showErrorMessage="1" error="Please enter a numeric value.  If this data is not applicable to your unit of government, the cell should be populated with zero." prompt="_x000a__x000a_" sqref="F177" xr:uid="{DA17F63A-7740-447E-B0DD-1FD94F0BE4C8}">
      <formula1>ISNUMBER(F177)</formula1>
    </dataValidation>
    <dataValidation type="custom" allowBlank="1" showErrorMessage="1" error="Please enter a numeric value.  If this data is not applicable to your unit of government, the cell should be populated with zero." sqref="F192:F193 F212:F213" xr:uid="{6656F482-2030-43E8-B669-24F0F4187CE8}">
      <formula1>ISNUMBER(F192)</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188" xr:uid="{8DAFED68-C7CC-4E4B-B0DE-1B3BA6E17585}">
      <formula1>-ISNUMBER(221)</formula1>
    </dataValidation>
    <dataValidation type="custom" allowBlank="1" showErrorMessage="1" error="Please enter a numeric value.  If this data is not applicable to your unit of government the cell should be populated with zero." sqref="F181" xr:uid="{CB641EB2-3894-4A74-BBEC-CDF7A3E8D5D8}">
      <formula1>ISNUMBER(F181)</formula1>
    </dataValidation>
    <dataValidation type="custom" allowBlank="1" showErrorMessage="1" error="Please enter a numeric value.  If this data is not applicable to your unit of government, the cell should be populated wih zero." sqref="F189" xr:uid="{EE3DADAD-5656-406D-A714-9D6C22BCD542}">
      <formula1>ISNUMBER(F189)</formula1>
    </dataValidation>
    <dataValidation type="list" allowBlank="1" showErrorMessage="1" error="Please enter a numeric value.  If this data is not applicable to your unit of government, the cell should be populated with zero." prompt="Please select from drop down list." sqref="F133:F134" xr:uid="{10031305-6BCA-4971-AFBD-C982B886D697}">
      <formula1>"Yes, No, N/A"</formula1>
    </dataValidation>
    <dataValidation type="list" allowBlank="1" showInputMessage="1" showErrorMessage="1" sqref="F190" xr:uid="{8FA8776C-7A50-4893-9EF9-7DEFDF6B2769}">
      <formula1>$O$1:$O$4</formula1>
    </dataValidation>
    <dataValidation type="list" allowBlank="1" showInputMessage="1" showErrorMessage="1" sqref="F214" xr:uid="{97463CB5-8B36-4FC4-BD0E-DA04278AD21D}">
      <formula1>$Q$1:$Q$4</formula1>
    </dataValidation>
    <dataValidation type="list" allowBlank="1" showErrorMessage="1" sqref="F73" xr:uid="{E83CB82A-3353-4A25-8458-46E299A2F046}">
      <formula1>$M$4:$M$5</formula1>
    </dataValidation>
    <dataValidation type="list" allowBlank="1" showInputMessage="1" showErrorMessage="1" sqref="F121:F122 F147" xr:uid="{F3D0E497-03D8-4826-BD1C-7685A2C70470}">
      <formula1>$O$1:$O$2</formula1>
    </dataValidation>
    <dataValidation type="list" allowBlank="1" showInputMessage="1" showErrorMessage="1" sqref="F148" xr:uid="{351E1587-3C7C-4F38-86EE-5C651F498CBA}">
      <formula1>$O$1:$O$3</formula1>
    </dataValidation>
  </dataValidations>
  <printOptions headings="1" gridLines="1"/>
  <pageMargins left="0.25" right="0.25" top="0.25" bottom="0.75" header="0.3" footer="0.3"/>
  <pageSetup scale="72" fitToHeight="0" orientation="portrait" r:id="rId1"/>
  <headerFooter>
    <oddFooter>&amp;LPage &amp;P&amp;R&amp;Z&amp;F</oddFooter>
  </headerFooter>
  <ignoredErrors>
    <ignoredError sqref="H209:H211"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Names(H)'!$A$1:$A$104</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7142F-7F4E-46C5-AD9C-D9E9DAC7D771}">
  <dimension ref="A1:CY212"/>
  <sheetViews>
    <sheetView workbookViewId="0">
      <selection activeCell="C2" sqref="C2"/>
    </sheetView>
  </sheetViews>
  <sheetFormatPr defaultRowHeight="14.4" x14ac:dyDescent="0.3"/>
  <cols>
    <col min="4" max="103" width="20.77734375" customWidth="1"/>
  </cols>
  <sheetData>
    <row r="1" spans="1:103" x14ac:dyDescent="0.3">
      <c r="D1" t="s">
        <v>1457</v>
      </c>
      <c r="E1" t="s">
        <v>1458</v>
      </c>
      <c r="F1" t="s">
        <v>1459</v>
      </c>
      <c r="G1" t="s">
        <v>449</v>
      </c>
      <c r="H1" t="s">
        <v>1460</v>
      </c>
      <c r="I1" t="s">
        <v>1461</v>
      </c>
      <c r="J1" t="s">
        <v>1462</v>
      </c>
      <c r="K1" t="s">
        <v>454</v>
      </c>
      <c r="L1" t="s">
        <v>1463</v>
      </c>
      <c r="M1" t="s">
        <v>1464</v>
      </c>
      <c r="N1" t="s">
        <v>1465</v>
      </c>
      <c r="O1" t="s">
        <v>1466</v>
      </c>
      <c r="P1" t="s">
        <v>1467</v>
      </c>
      <c r="Q1" t="s">
        <v>1468</v>
      </c>
      <c r="R1" t="s">
        <v>1469</v>
      </c>
      <c r="S1" t="s">
        <v>1470</v>
      </c>
      <c r="T1" t="s">
        <v>844</v>
      </c>
      <c r="U1" t="s">
        <v>1471</v>
      </c>
      <c r="V1" t="s">
        <v>1472</v>
      </c>
      <c r="W1" t="s">
        <v>845</v>
      </c>
      <c r="X1" t="s">
        <v>1473</v>
      </c>
      <c r="Y1" t="s">
        <v>1474</v>
      </c>
      <c r="Z1" t="s">
        <v>1475</v>
      </c>
      <c r="AA1" t="s">
        <v>846</v>
      </c>
      <c r="AB1" t="s">
        <v>1476</v>
      </c>
      <c r="AC1" t="s">
        <v>1477</v>
      </c>
      <c r="AD1" t="s">
        <v>1478</v>
      </c>
      <c r="AE1" t="s">
        <v>1479</v>
      </c>
      <c r="AF1" t="s">
        <v>1480</v>
      </c>
      <c r="AG1" t="s">
        <v>847</v>
      </c>
      <c r="AH1" t="s">
        <v>1481</v>
      </c>
      <c r="AI1" t="s">
        <v>1482</v>
      </c>
      <c r="AJ1" t="s">
        <v>464</v>
      </c>
      <c r="AK1" t="s">
        <v>1483</v>
      </c>
      <c r="AL1" t="s">
        <v>1484</v>
      </c>
      <c r="AM1" t="s">
        <v>1485</v>
      </c>
      <c r="AN1" t="s">
        <v>1486</v>
      </c>
      <c r="AO1" t="s">
        <v>848</v>
      </c>
      <c r="AP1" t="s">
        <v>1487</v>
      </c>
      <c r="AQ1" t="s">
        <v>1488</v>
      </c>
      <c r="AR1" t="s">
        <v>1489</v>
      </c>
      <c r="AS1" t="s">
        <v>1490</v>
      </c>
      <c r="AT1" t="s">
        <v>1491</v>
      </c>
      <c r="AU1" t="s">
        <v>1492</v>
      </c>
      <c r="AV1" t="s">
        <v>1493</v>
      </c>
      <c r="AW1" t="s">
        <v>1494</v>
      </c>
      <c r="AX1" t="s">
        <v>1495</v>
      </c>
      <c r="AY1" t="s">
        <v>481</v>
      </c>
      <c r="AZ1" t="s">
        <v>1496</v>
      </c>
      <c r="BA1" t="s">
        <v>1497</v>
      </c>
      <c r="BB1" t="s">
        <v>1498</v>
      </c>
      <c r="BC1" t="s">
        <v>1499</v>
      </c>
      <c r="BD1" t="s">
        <v>1500</v>
      </c>
      <c r="BE1" t="s">
        <v>1501</v>
      </c>
      <c r="BF1" t="s">
        <v>1502</v>
      </c>
      <c r="BG1" t="s">
        <v>1503</v>
      </c>
      <c r="BH1" t="s">
        <v>482</v>
      </c>
      <c r="BI1" t="s">
        <v>849</v>
      </c>
      <c r="BJ1" t="s">
        <v>1504</v>
      </c>
      <c r="BK1" t="s">
        <v>1505</v>
      </c>
      <c r="BL1" t="s">
        <v>1506</v>
      </c>
      <c r="BM1" t="s">
        <v>1507</v>
      </c>
      <c r="BN1" t="s">
        <v>1508</v>
      </c>
      <c r="BO1" t="s">
        <v>1509</v>
      </c>
      <c r="BP1" t="s">
        <v>1510</v>
      </c>
      <c r="BQ1" t="s">
        <v>490</v>
      </c>
      <c r="BR1" t="s">
        <v>1511</v>
      </c>
      <c r="BS1" t="s">
        <v>493</v>
      </c>
      <c r="BT1" t="s">
        <v>1512</v>
      </c>
      <c r="BU1" t="s">
        <v>1513</v>
      </c>
      <c r="BV1" t="s">
        <v>494</v>
      </c>
      <c r="BW1" t="s">
        <v>1514</v>
      </c>
      <c r="BX1" t="s">
        <v>850</v>
      </c>
      <c r="BY1" t="s">
        <v>1515</v>
      </c>
      <c r="BZ1" t="s">
        <v>1516</v>
      </c>
      <c r="CA1" t="s">
        <v>1517</v>
      </c>
      <c r="CB1" t="s">
        <v>1518</v>
      </c>
      <c r="CC1" t="s">
        <v>1519</v>
      </c>
      <c r="CD1" t="s">
        <v>1520</v>
      </c>
      <c r="CE1" t="s">
        <v>1521</v>
      </c>
      <c r="CF1" t="s">
        <v>1522</v>
      </c>
      <c r="CG1" t="s">
        <v>1523</v>
      </c>
      <c r="CH1" t="s">
        <v>508</v>
      </c>
      <c r="CI1" t="s">
        <v>1524</v>
      </c>
      <c r="CJ1" t="s">
        <v>1525</v>
      </c>
      <c r="CK1" t="s">
        <v>1526</v>
      </c>
      <c r="CL1" t="s">
        <v>1527</v>
      </c>
      <c r="CM1" t="s">
        <v>1528</v>
      </c>
      <c r="CN1" t="s">
        <v>515</v>
      </c>
      <c r="CO1" t="s">
        <v>1529</v>
      </c>
      <c r="CP1" t="s">
        <v>1530</v>
      </c>
      <c r="CQ1" t="s">
        <v>1531</v>
      </c>
      <c r="CR1" t="s">
        <v>1532</v>
      </c>
      <c r="CS1" t="s">
        <v>1533</v>
      </c>
      <c r="CT1" t="s">
        <v>1534</v>
      </c>
      <c r="CU1" t="s">
        <v>1535</v>
      </c>
      <c r="CV1" t="s">
        <v>1536</v>
      </c>
      <c r="CW1" t="s">
        <v>1537</v>
      </c>
      <c r="CX1" t="s">
        <v>1538</v>
      </c>
      <c r="CY1" t="s">
        <v>1539</v>
      </c>
    </row>
    <row r="2" spans="1:103" x14ac:dyDescent="0.3">
      <c r="D2">
        <v>5100</v>
      </c>
      <c r="E2">
        <v>5101</v>
      </c>
      <c r="F2">
        <v>5102</v>
      </c>
      <c r="G2">
        <v>5103</v>
      </c>
      <c r="H2">
        <v>5104</v>
      </c>
      <c r="I2">
        <v>5105</v>
      </c>
      <c r="J2">
        <v>5106</v>
      </c>
      <c r="K2">
        <v>5107</v>
      </c>
      <c r="L2">
        <v>5108</v>
      </c>
      <c r="M2">
        <v>5109</v>
      </c>
      <c r="N2">
        <v>5110</v>
      </c>
      <c r="O2">
        <v>5111</v>
      </c>
      <c r="P2">
        <v>5112</v>
      </c>
      <c r="Q2">
        <v>5113</v>
      </c>
      <c r="R2">
        <v>5114</v>
      </c>
      <c r="S2">
        <v>5115</v>
      </c>
      <c r="T2">
        <v>5116</v>
      </c>
      <c r="U2">
        <v>5117</v>
      </c>
      <c r="V2">
        <v>5118</v>
      </c>
      <c r="W2">
        <v>5119</v>
      </c>
      <c r="X2">
        <v>5120</v>
      </c>
      <c r="Y2">
        <v>5121</v>
      </c>
      <c r="Z2">
        <v>5122</v>
      </c>
      <c r="AA2">
        <v>5123</v>
      </c>
      <c r="AB2">
        <v>5124</v>
      </c>
      <c r="AC2">
        <v>5125</v>
      </c>
      <c r="AD2">
        <v>5126</v>
      </c>
      <c r="AE2">
        <v>5127</v>
      </c>
      <c r="AF2">
        <v>5128</v>
      </c>
      <c r="AG2">
        <v>5129</v>
      </c>
      <c r="AH2">
        <v>5130</v>
      </c>
      <c r="AI2">
        <v>5131</v>
      </c>
      <c r="AJ2">
        <v>5132</v>
      </c>
      <c r="AK2">
        <v>5133</v>
      </c>
      <c r="AL2">
        <v>5134</v>
      </c>
      <c r="AM2">
        <v>5135</v>
      </c>
      <c r="AN2">
        <v>5136</v>
      </c>
      <c r="AO2">
        <v>5137</v>
      </c>
      <c r="AP2">
        <v>5138</v>
      </c>
      <c r="AQ2">
        <v>5139</v>
      </c>
      <c r="AR2">
        <v>5140</v>
      </c>
      <c r="AS2">
        <v>5141</v>
      </c>
      <c r="AT2">
        <v>5142</v>
      </c>
      <c r="AU2">
        <v>5143</v>
      </c>
      <c r="AV2">
        <v>5144</v>
      </c>
      <c r="AW2">
        <v>5145</v>
      </c>
      <c r="AX2">
        <v>5146</v>
      </c>
      <c r="AY2">
        <v>5147</v>
      </c>
      <c r="AZ2">
        <v>5148</v>
      </c>
      <c r="BA2">
        <v>5149</v>
      </c>
      <c r="BB2">
        <v>5150</v>
      </c>
      <c r="BC2">
        <v>5151</v>
      </c>
      <c r="BD2">
        <v>5152</v>
      </c>
      <c r="BE2">
        <v>5153</v>
      </c>
      <c r="BF2">
        <v>5154</v>
      </c>
      <c r="BG2">
        <v>5155</v>
      </c>
      <c r="BH2">
        <v>5156</v>
      </c>
      <c r="BI2">
        <v>5157</v>
      </c>
      <c r="BJ2">
        <v>5158</v>
      </c>
      <c r="BK2">
        <v>5159</v>
      </c>
      <c r="BL2">
        <v>5160</v>
      </c>
      <c r="BM2">
        <v>5161</v>
      </c>
      <c r="BN2">
        <v>5162</v>
      </c>
      <c r="BO2">
        <v>5163</v>
      </c>
      <c r="BP2">
        <v>5164</v>
      </c>
      <c r="BQ2">
        <v>5165</v>
      </c>
      <c r="BR2">
        <v>5166</v>
      </c>
      <c r="BS2">
        <v>5167</v>
      </c>
      <c r="BT2">
        <v>5168</v>
      </c>
      <c r="BU2">
        <v>5169</v>
      </c>
      <c r="BV2">
        <v>5170</v>
      </c>
      <c r="BW2">
        <v>5171</v>
      </c>
      <c r="BX2">
        <v>5172</v>
      </c>
      <c r="BY2">
        <v>5173</v>
      </c>
      <c r="BZ2">
        <v>5174</v>
      </c>
      <c r="CA2">
        <v>5175</v>
      </c>
      <c r="CB2">
        <v>5176</v>
      </c>
      <c r="CC2">
        <v>5177</v>
      </c>
      <c r="CD2">
        <v>5178</v>
      </c>
      <c r="CE2">
        <v>5179</v>
      </c>
      <c r="CF2">
        <v>5180</v>
      </c>
      <c r="CG2">
        <v>5181</v>
      </c>
      <c r="CH2">
        <v>5182</v>
      </c>
      <c r="CI2">
        <v>5183</v>
      </c>
      <c r="CJ2">
        <v>5184</v>
      </c>
      <c r="CK2">
        <v>5185</v>
      </c>
      <c r="CL2">
        <v>5186</v>
      </c>
      <c r="CM2">
        <v>5187</v>
      </c>
      <c r="CN2">
        <v>5188</v>
      </c>
      <c r="CO2">
        <v>5189</v>
      </c>
      <c r="CP2">
        <v>5190</v>
      </c>
      <c r="CQ2">
        <v>5191</v>
      </c>
      <c r="CR2">
        <v>5192</v>
      </c>
      <c r="CS2">
        <v>5193</v>
      </c>
      <c r="CT2">
        <v>5194</v>
      </c>
      <c r="CU2">
        <v>5195</v>
      </c>
      <c r="CV2">
        <v>5196</v>
      </c>
      <c r="CW2">
        <v>5197</v>
      </c>
      <c r="CX2">
        <v>5198</v>
      </c>
      <c r="CY2">
        <v>5199</v>
      </c>
    </row>
    <row r="3" spans="1:103" x14ac:dyDescent="0.3">
      <c r="A3">
        <v>333</v>
      </c>
      <c r="D3">
        <v>133162771</v>
      </c>
      <c r="E3">
        <v>24785058</v>
      </c>
      <c r="F3">
        <v>6408750</v>
      </c>
      <c r="G3">
        <v>0</v>
      </c>
      <c r="H3">
        <v>15818821</v>
      </c>
      <c r="I3">
        <v>30881725</v>
      </c>
      <c r="J3">
        <v>35923319</v>
      </c>
      <c r="K3">
        <v>2860574</v>
      </c>
      <c r="L3">
        <v>34363188</v>
      </c>
      <c r="M3">
        <v>168751174</v>
      </c>
      <c r="N3">
        <v>173532481</v>
      </c>
      <c r="O3">
        <v>67669889</v>
      </c>
      <c r="P3">
        <v>165801844</v>
      </c>
      <c r="Q3">
        <v>25173884</v>
      </c>
      <c r="R3">
        <v>13898845</v>
      </c>
      <c r="S3">
        <v>78531766</v>
      </c>
      <c r="T3">
        <v>0</v>
      </c>
      <c r="U3">
        <v>129488356</v>
      </c>
      <c r="V3">
        <v>120715250</v>
      </c>
      <c r="W3">
        <v>0</v>
      </c>
      <c r="X3">
        <v>10181928</v>
      </c>
      <c r="Y3">
        <v>6968433</v>
      </c>
      <c r="Z3">
        <v>58402292</v>
      </c>
      <c r="AA3">
        <v>31562796</v>
      </c>
      <c r="AB3">
        <v>60280511</v>
      </c>
      <c r="AC3">
        <v>263532807</v>
      </c>
      <c r="AD3">
        <v>112800200</v>
      </c>
      <c r="AE3">
        <v>104724010</v>
      </c>
      <c r="AF3">
        <v>127576092</v>
      </c>
      <c r="AG3">
        <v>16239238</v>
      </c>
      <c r="AH3">
        <v>33987590</v>
      </c>
      <c r="AI3">
        <v>292360304</v>
      </c>
      <c r="AJ3">
        <v>20833674</v>
      </c>
      <c r="AK3">
        <v>237455583</v>
      </c>
      <c r="AL3">
        <v>51602466</v>
      </c>
      <c r="AM3">
        <v>181858706</v>
      </c>
      <c r="AN3">
        <v>8185422</v>
      </c>
      <c r="AO3">
        <v>9134588</v>
      </c>
      <c r="AP3">
        <v>43272953</v>
      </c>
      <c r="AQ3">
        <v>9459587</v>
      </c>
      <c r="AR3">
        <v>333454046</v>
      </c>
      <c r="AS3">
        <v>51680058</v>
      </c>
      <c r="AT3">
        <v>99012926</v>
      </c>
      <c r="AU3">
        <v>59249889</v>
      </c>
      <c r="AV3">
        <v>90113570</v>
      </c>
      <c r="AW3">
        <v>10047042</v>
      </c>
      <c r="AX3">
        <v>36702334</v>
      </c>
      <c r="AY3">
        <v>0</v>
      </c>
      <c r="AZ3">
        <v>146349804</v>
      </c>
      <c r="BA3">
        <v>40873548</v>
      </c>
      <c r="BB3">
        <v>154281062</v>
      </c>
      <c r="BC3">
        <v>6589901</v>
      </c>
      <c r="BD3">
        <v>33316630</v>
      </c>
      <c r="BE3">
        <v>35995999</v>
      </c>
      <c r="BF3">
        <v>65243121</v>
      </c>
      <c r="BG3">
        <v>40404891</v>
      </c>
      <c r="BH3">
        <v>10832629</v>
      </c>
      <c r="BI3">
        <v>26639413</v>
      </c>
      <c r="BJ3">
        <v>25797404</v>
      </c>
      <c r="BK3">
        <v>1273938820</v>
      </c>
      <c r="BL3">
        <v>8955995</v>
      </c>
      <c r="BM3">
        <v>47141840</v>
      </c>
      <c r="BN3">
        <v>86446693</v>
      </c>
      <c r="BO3">
        <v>46829627</v>
      </c>
      <c r="BP3">
        <v>202294809</v>
      </c>
      <c r="BQ3">
        <v>22002030</v>
      </c>
      <c r="BR3">
        <v>121133374</v>
      </c>
      <c r="BS3">
        <v>90695798</v>
      </c>
      <c r="BT3">
        <v>10134698</v>
      </c>
      <c r="BU3">
        <v>25549728</v>
      </c>
      <c r="BV3">
        <v>55805546</v>
      </c>
      <c r="BW3">
        <v>7624723</v>
      </c>
      <c r="BX3">
        <v>31640263</v>
      </c>
      <c r="BY3">
        <v>92856992</v>
      </c>
      <c r="BZ3">
        <v>17437638</v>
      </c>
      <c r="CA3">
        <v>100302792</v>
      </c>
      <c r="CB3">
        <v>20486185</v>
      </c>
      <c r="CC3">
        <v>46628424</v>
      </c>
      <c r="CD3">
        <v>50857836</v>
      </c>
      <c r="CE3">
        <v>76982076</v>
      </c>
      <c r="CF3">
        <v>48521767</v>
      </c>
      <c r="CG3">
        <v>31317009</v>
      </c>
      <c r="CH3">
        <v>13799157</v>
      </c>
      <c r="CI3">
        <v>38299493</v>
      </c>
      <c r="CJ3">
        <v>17502201</v>
      </c>
      <c r="CK3">
        <v>41034016</v>
      </c>
      <c r="CL3">
        <v>9682229</v>
      </c>
      <c r="CM3">
        <v>39101816</v>
      </c>
      <c r="CN3">
        <v>1038848</v>
      </c>
      <c r="CO3">
        <v>132513339</v>
      </c>
      <c r="CP3">
        <v>35105953</v>
      </c>
      <c r="CQ3">
        <v>940942897</v>
      </c>
      <c r="CR3">
        <v>18029163</v>
      </c>
      <c r="CS3">
        <v>12606195</v>
      </c>
      <c r="CT3">
        <v>67085595</v>
      </c>
      <c r="CU3">
        <v>44768785</v>
      </c>
      <c r="CV3">
        <v>40836525</v>
      </c>
      <c r="CW3">
        <v>48013957</v>
      </c>
      <c r="CX3">
        <v>20930956</v>
      </c>
      <c r="CY3">
        <v>5689039</v>
      </c>
    </row>
    <row r="4" spans="1:103" x14ac:dyDescent="0.3">
      <c r="A4">
        <v>500</v>
      </c>
      <c r="D4">
        <v>145981449</v>
      </c>
      <c r="E4">
        <v>4548882</v>
      </c>
      <c r="F4">
        <v>310890</v>
      </c>
      <c r="G4">
        <v>0</v>
      </c>
      <c r="H4">
        <v>9604867</v>
      </c>
      <c r="I4">
        <v>4073</v>
      </c>
      <c r="J4">
        <v>5226088</v>
      </c>
      <c r="K4">
        <v>1415291</v>
      </c>
      <c r="L4">
        <v>5380509</v>
      </c>
      <c r="M4">
        <v>45950422</v>
      </c>
      <c r="N4">
        <v>50296440</v>
      </c>
      <c r="O4">
        <v>370402</v>
      </c>
      <c r="P4">
        <v>38788329</v>
      </c>
      <c r="Q4">
        <v>8371704</v>
      </c>
      <c r="R4">
        <v>2652320</v>
      </c>
      <c r="S4">
        <v>6562331</v>
      </c>
      <c r="T4">
        <v>0</v>
      </c>
      <c r="U4">
        <v>45944686</v>
      </c>
      <c r="V4">
        <v>24468671</v>
      </c>
      <c r="W4">
        <v>0</v>
      </c>
      <c r="X4">
        <v>1635973</v>
      </c>
      <c r="Y4">
        <v>1503788</v>
      </c>
      <c r="Z4">
        <v>16719692</v>
      </c>
      <c r="AA4">
        <v>26948417</v>
      </c>
      <c r="AB4">
        <v>10285062</v>
      </c>
      <c r="AC4">
        <v>26927536</v>
      </c>
      <c r="AD4">
        <v>4821270</v>
      </c>
      <c r="AE4">
        <v>27858604</v>
      </c>
      <c r="AF4">
        <v>28886499</v>
      </c>
      <c r="AG4">
        <v>6611113</v>
      </c>
      <c r="AH4">
        <v>10126029</v>
      </c>
      <c r="AI4">
        <v>45925702</v>
      </c>
      <c r="AJ4">
        <v>1505350</v>
      </c>
      <c r="AK4">
        <v>344907982</v>
      </c>
      <c r="AL4">
        <v>6257631</v>
      </c>
      <c r="AM4">
        <v>45203784</v>
      </c>
      <c r="AN4">
        <v>293599</v>
      </c>
      <c r="AO4">
        <v>4506549</v>
      </c>
      <c r="AP4">
        <v>5947825</v>
      </c>
      <c r="AQ4">
        <v>3350298</v>
      </c>
      <c r="AR4">
        <v>0</v>
      </c>
      <c r="AS4">
        <v>1340946</v>
      </c>
      <c r="AT4">
        <v>18547498</v>
      </c>
      <c r="AU4">
        <v>11849829</v>
      </c>
      <c r="AV4">
        <v>60031873</v>
      </c>
      <c r="AW4">
        <v>7824350</v>
      </c>
      <c r="AX4">
        <v>22503379</v>
      </c>
      <c r="AY4">
        <v>0</v>
      </c>
      <c r="AZ4">
        <v>33888896</v>
      </c>
      <c r="BA4">
        <v>4563186</v>
      </c>
      <c r="BB4">
        <v>88985590</v>
      </c>
      <c r="BC4">
        <v>4527607</v>
      </c>
      <c r="BD4">
        <v>7446111</v>
      </c>
      <c r="BE4">
        <v>433702</v>
      </c>
      <c r="BF4">
        <v>22144553</v>
      </c>
      <c r="BG4">
        <v>9636345</v>
      </c>
      <c r="BH4">
        <v>1636831</v>
      </c>
      <c r="BI4">
        <v>9575176</v>
      </c>
      <c r="BJ4">
        <v>4154562</v>
      </c>
      <c r="BK4">
        <v>206721911</v>
      </c>
      <c r="BL4">
        <v>117911</v>
      </c>
      <c r="BM4">
        <v>2751941</v>
      </c>
      <c r="BN4">
        <v>105092833</v>
      </c>
      <c r="BO4">
        <v>19690473</v>
      </c>
      <c r="BP4">
        <v>446562354</v>
      </c>
      <c r="BQ4">
        <v>2722929</v>
      </c>
      <c r="BR4">
        <v>19020597</v>
      </c>
      <c r="BS4">
        <v>46216133</v>
      </c>
      <c r="BT4">
        <v>14226</v>
      </c>
      <c r="BU4">
        <v>6046639</v>
      </c>
      <c r="BV4">
        <v>1703148</v>
      </c>
      <c r="BW4">
        <v>4382597</v>
      </c>
      <c r="BX4">
        <v>11836899</v>
      </c>
      <c r="BY4">
        <v>30509863</v>
      </c>
      <c r="BZ4">
        <v>8381044</v>
      </c>
      <c r="CA4">
        <v>52656313</v>
      </c>
      <c r="CB4">
        <v>4353754</v>
      </c>
      <c r="CC4">
        <v>16097096</v>
      </c>
      <c r="CD4">
        <v>840250</v>
      </c>
      <c r="CE4">
        <v>15773080</v>
      </c>
      <c r="CF4">
        <v>17557451</v>
      </c>
      <c r="CG4">
        <v>11822814</v>
      </c>
      <c r="CH4">
        <v>7051864</v>
      </c>
      <c r="CI4">
        <v>6102456</v>
      </c>
      <c r="CJ4">
        <v>8686375</v>
      </c>
      <c r="CK4">
        <v>14014625</v>
      </c>
      <c r="CL4">
        <v>54354760</v>
      </c>
      <c r="CM4">
        <v>3604874</v>
      </c>
      <c r="CN4">
        <v>1010704</v>
      </c>
      <c r="CO4">
        <v>79207196</v>
      </c>
      <c r="CP4">
        <v>3342911</v>
      </c>
      <c r="CQ4">
        <v>184823728</v>
      </c>
      <c r="CR4">
        <v>3645651</v>
      </c>
      <c r="CS4">
        <v>45703</v>
      </c>
      <c r="CT4">
        <v>1146434</v>
      </c>
      <c r="CU4">
        <v>35173031</v>
      </c>
      <c r="CV4">
        <v>6653215</v>
      </c>
      <c r="CW4">
        <v>6151554</v>
      </c>
      <c r="CX4">
        <v>3767887</v>
      </c>
      <c r="CY4">
        <v>2814838</v>
      </c>
    </row>
    <row r="5" spans="1:103" x14ac:dyDescent="0.3">
      <c r="A5">
        <v>385</v>
      </c>
      <c r="D5">
        <v>379690421</v>
      </c>
      <c r="E5">
        <v>63619689</v>
      </c>
      <c r="F5">
        <v>32561775</v>
      </c>
      <c r="G5">
        <v>0</v>
      </c>
      <c r="H5">
        <v>75295285</v>
      </c>
      <c r="I5">
        <v>81925860</v>
      </c>
      <c r="J5">
        <v>80624450</v>
      </c>
      <c r="K5">
        <v>48535070</v>
      </c>
      <c r="L5">
        <v>87226008</v>
      </c>
      <c r="M5">
        <v>431010797</v>
      </c>
      <c r="N5">
        <v>593927815</v>
      </c>
      <c r="O5">
        <v>148787650</v>
      </c>
      <c r="P5">
        <v>507610303</v>
      </c>
      <c r="Q5">
        <v>85041800</v>
      </c>
      <c r="R5">
        <v>32782500</v>
      </c>
      <c r="S5">
        <v>138599955</v>
      </c>
      <c r="T5">
        <v>0</v>
      </c>
      <c r="U5">
        <v>393436523</v>
      </c>
      <c r="V5">
        <v>289923187</v>
      </c>
      <c r="W5">
        <v>0</v>
      </c>
      <c r="X5">
        <v>46068028</v>
      </c>
      <c r="Y5">
        <v>36519613</v>
      </c>
      <c r="Z5">
        <v>232168114</v>
      </c>
      <c r="AA5">
        <v>137658222</v>
      </c>
      <c r="AB5">
        <v>178965832</v>
      </c>
      <c r="AC5">
        <v>574476768</v>
      </c>
      <c r="AD5">
        <v>255192574</v>
      </c>
      <c r="AE5">
        <v>365987431</v>
      </c>
      <c r="AF5">
        <v>290477450</v>
      </c>
      <c r="AG5">
        <v>69359912</v>
      </c>
      <c r="AH5">
        <v>91764914</v>
      </c>
      <c r="AI5">
        <v>981498808</v>
      </c>
      <c r="AJ5">
        <v>88647369</v>
      </c>
      <c r="AK5">
        <v>929064688</v>
      </c>
      <c r="AL5">
        <v>132144033</v>
      </c>
      <c r="AM5">
        <v>441774752</v>
      </c>
      <c r="AN5">
        <v>18912252</v>
      </c>
      <c r="AO5">
        <v>32241377</v>
      </c>
      <c r="AP5">
        <v>142776007</v>
      </c>
      <c r="AQ5">
        <v>41090097</v>
      </c>
      <c r="AR5">
        <v>740987045</v>
      </c>
      <c r="AS5">
        <v>89763116</v>
      </c>
      <c r="AT5">
        <v>270382084</v>
      </c>
      <c r="AU5">
        <v>180917208</v>
      </c>
      <c r="AV5">
        <v>307256613</v>
      </c>
      <c r="AW5">
        <v>62803327</v>
      </c>
      <c r="AX5">
        <v>108966096</v>
      </c>
      <c r="AY5">
        <v>0</v>
      </c>
      <c r="AZ5">
        <v>660970763</v>
      </c>
      <c r="BA5">
        <v>163253891</v>
      </c>
      <c r="BB5">
        <v>421677489</v>
      </c>
      <c r="BC5">
        <v>65758764</v>
      </c>
      <c r="BD5">
        <v>97880245</v>
      </c>
      <c r="BE5">
        <v>81811175</v>
      </c>
      <c r="BF5">
        <v>234516122</v>
      </c>
      <c r="BG5">
        <v>115950091</v>
      </c>
      <c r="BH5">
        <v>29240869</v>
      </c>
      <c r="BI5">
        <v>73201034</v>
      </c>
      <c r="BJ5">
        <v>82977400</v>
      </c>
      <c r="BK5">
        <v>3156555550</v>
      </c>
      <c r="BL5">
        <v>29786327</v>
      </c>
      <c r="BM5">
        <v>158599180</v>
      </c>
      <c r="BN5">
        <v>306418376</v>
      </c>
      <c r="BO5">
        <v>173610626</v>
      </c>
      <c r="BP5">
        <v>1086103894</v>
      </c>
      <c r="BQ5">
        <v>55279423</v>
      </c>
      <c r="BR5">
        <v>336451618</v>
      </c>
      <c r="BS5">
        <v>364717193</v>
      </c>
      <c r="BT5">
        <v>26122098</v>
      </c>
      <c r="BU5">
        <v>84657554</v>
      </c>
      <c r="BV5">
        <v>119147041</v>
      </c>
      <c r="BW5">
        <v>25234256</v>
      </c>
      <c r="BX5">
        <v>108163356</v>
      </c>
      <c r="BY5">
        <v>358318101</v>
      </c>
      <c r="BZ5">
        <v>65319853</v>
      </c>
      <c r="CA5">
        <v>293444228</v>
      </c>
      <c r="CB5">
        <v>72819095</v>
      </c>
      <c r="CC5">
        <v>167399053</v>
      </c>
      <c r="CD5">
        <v>146937141</v>
      </c>
      <c r="CE5">
        <v>198150235</v>
      </c>
      <c r="CF5">
        <v>159785717</v>
      </c>
      <c r="CG5">
        <v>194561657</v>
      </c>
      <c r="CH5">
        <v>73584556</v>
      </c>
      <c r="CI5">
        <v>94993768</v>
      </c>
      <c r="CJ5">
        <v>92161484</v>
      </c>
      <c r="CK5">
        <v>138788174</v>
      </c>
      <c r="CL5">
        <v>91167252</v>
      </c>
      <c r="CM5">
        <v>99081666</v>
      </c>
      <c r="CN5">
        <v>7752087</v>
      </c>
      <c r="CO5">
        <v>454579579</v>
      </c>
      <c r="CP5">
        <v>73905217</v>
      </c>
      <c r="CQ5">
        <v>2444834863</v>
      </c>
      <c r="CR5">
        <v>48847662</v>
      </c>
      <c r="CS5">
        <v>38546615</v>
      </c>
      <c r="CT5">
        <v>241262382</v>
      </c>
      <c r="CU5">
        <v>274146720</v>
      </c>
      <c r="CV5">
        <v>106705610</v>
      </c>
      <c r="CW5">
        <v>126821355</v>
      </c>
      <c r="CX5">
        <v>89374875</v>
      </c>
      <c r="CY5">
        <v>31773086</v>
      </c>
    </row>
    <row r="6" spans="1:103" x14ac:dyDescent="0.3">
      <c r="A6">
        <v>575</v>
      </c>
      <c r="D6">
        <v>0</v>
      </c>
      <c r="E6">
        <v>16000</v>
      </c>
      <c r="F6">
        <v>0</v>
      </c>
      <c r="G6">
        <v>0</v>
      </c>
      <c r="H6">
        <v>0</v>
      </c>
      <c r="I6">
        <v>0</v>
      </c>
      <c r="J6">
        <v>1188068</v>
      </c>
      <c r="K6">
        <v>0</v>
      </c>
      <c r="L6">
        <v>0</v>
      </c>
      <c r="M6">
        <v>0</v>
      </c>
      <c r="N6">
        <v>0</v>
      </c>
      <c r="O6">
        <v>0</v>
      </c>
      <c r="P6">
        <v>0</v>
      </c>
      <c r="Q6">
        <v>0</v>
      </c>
      <c r="R6">
        <v>0</v>
      </c>
      <c r="S6">
        <v>0</v>
      </c>
      <c r="T6">
        <v>0</v>
      </c>
      <c r="U6">
        <v>0</v>
      </c>
      <c r="V6">
        <v>0</v>
      </c>
      <c r="W6">
        <v>0</v>
      </c>
      <c r="X6">
        <v>0</v>
      </c>
      <c r="Y6">
        <v>19993</v>
      </c>
      <c r="Z6">
        <v>0</v>
      </c>
      <c r="AA6">
        <v>0</v>
      </c>
      <c r="AB6">
        <v>0</v>
      </c>
      <c r="AC6">
        <v>137276</v>
      </c>
      <c r="AD6">
        <v>51360</v>
      </c>
      <c r="AE6">
        <v>0</v>
      </c>
      <c r="AF6">
        <v>0</v>
      </c>
      <c r="AG6">
        <v>0</v>
      </c>
      <c r="AH6">
        <v>0</v>
      </c>
      <c r="AI6">
        <v>0</v>
      </c>
      <c r="AJ6">
        <v>0</v>
      </c>
      <c r="AK6">
        <v>0</v>
      </c>
      <c r="AL6">
        <v>152313</v>
      </c>
      <c r="AM6">
        <v>0</v>
      </c>
      <c r="AN6">
        <v>0</v>
      </c>
      <c r="AO6">
        <v>0</v>
      </c>
      <c r="AP6">
        <v>482247</v>
      </c>
      <c r="AQ6">
        <v>255880</v>
      </c>
      <c r="AR6">
        <v>32553745</v>
      </c>
      <c r="AS6">
        <v>0</v>
      </c>
      <c r="AT6">
        <v>0</v>
      </c>
      <c r="AU6">
        <v>0</v>
      </c>
      <c r="AV6">
        <v>0</v>
      </c>
      <c r="AW6">
        <v>0</v>
      </c>
      <c r="AX6">
        <v>0</v>
      </c>
      <c r="AY6">
        <v>0</v>
      </c>
      <c r="AZ6">
        <v>0</v>
      </c>
      <c r="BA6">
        <v>0</v>
      </c>
      <c r="BB6">
        <v>70448</v>
      </c>
      <c r="BC6">
        <v>0</v>
      </c>
      <c r="BD6">
        <v>0</v>
      </c>
      <c r="BE6">
        <v>0</v>
      </c>
      <c r="BF6">
        <v>0</v>
      </c>
      <c r="BG6">
        <v>0</v>
      </c>
      <c r="BH6">
        <v>0</v>
      </c>
      <c r="BI6">
        <v>1512873</v>
      </c>
      <c r="BJ6">
        <v>992149</v>
      </c>
      <c r="BK6">
        <v>0</v>
      </c>
      <c r="BL6">
        <v>0</v>
      </c>
      <c r="BM6">
        <v>0</v>
      </c>
      <c r="BN6">
        <v>0</v>
      </c>
      <c r="BO6">
        <v>2315674</v>
      </c>
      <c r="BP6">
        <v>0</v>
      </c>
      <c r="BQ6">
        <v>0</v>
      </c>
      <c r="BR6">
        <v>0</v>
      </c>
      <c r="BS6">
        <v>0</v>
      </c>
      <c r="BT6">
        <v>0</v>
      </c>
      <c r="BU6">
        <v>0</v>
      </c>
      <c r="BV6">
        <v>287073</v>
      </c>
      <c r="BW6">
        <v>0</v>
      </c>
      <c r="BX6">
        <v>0</v>
      </c>
      <c r="BY6">
        <v>0</v>
      </c>
      <c r="BZ6">
        <v>0</v>
      </c>
      <c r="CA6">
        <v>0</v>
      </c>
      <c r="CB6">
        <v>0</v>
      </c>
      <c r="CC6">
        <v>0</v>
      </c>
      <c r="CD6">
        <v>0</v>
      </c>
      <c r="CE6">
        <v>923516</v>
      </c>
      <c r="CF6">
        <v>0</v>
      </c>
      <c r="CG6">
        <v>0</v>
      </c>
      <c r="CH6">
        <v>0</v>
      </c>
      <c r="CI6">
        <v>2087775</v>
      </c>
      <c r="CJ6">
        <v>0</v>
      </c>
      <c r="CK6">
        <v>658221</v>
      </c>
      <c r="CL6">
        <v>410499</v>
      </c>
      <c r="CM6">
        <v>0</v>
      </c>
      <c r="CN6">
        <v>0</v>
      </c>
      <c r="CO6">
        <v>825231</v>
      </c>
      <c r="CP6">
        <v>0</v>
      </c>
      <c r="CQ6">
        <v>0</v>
      </c>
      <c r="CR6">
        <v>0</v>
      </c>
      <c r="CS6">
        <v>8614</v>
      </c>
      <c r="CT6">
        <v>0</v>
      </c>
      <c r="CU6">
        <v>0</v>
      </c>
      <c r="CV6">
        <v>400000</v>
      </c>
      <c r="CW6">
        <v>0</v>
      </c>
      <c r="CX6">
        <v>55954</v>
      </c>
      <c r="CY6">
        <v>4940</v>
      </c>
    </row>
    <row r="7" spans="1:103" x14ac:dyDescent="0.3">
      <c r="A7">
        <v>576</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295155</v>
      </c>
      <c r="AF7">
        <v>0</v>
      </c>
      <c r="AG7">
        <v>0</v>
      </c>
      <c r="AH7">
        <v>0</v>
      </c>
      <c r="AI7">
        <v>0</v>
      </c>
      <c r="AJ7">
        <v>0</v>
      </c>
      <c r="AK7">
        <v>0</v>
      </c>
      <c r="AL7">
        <v>0</v>
      </c>
      <c r="AM7">
        <v>0</v>
      </c>
      <c r="AN7">
        <v>0</v>
      </c>
      <c r="AO7">
        <v>0</v>
      </c>
      <c r="AP7">
        <v>0</v>
      </c>
      <c r="AQ7">
        <v>0</v>
      </c>
      <c r="AR7">
        <v>0</v>
      </c>
      <c r="AS7">
        <v>0</v>
      </c>
      <c r="AT7">
        <v>2336249</v>
      </c>
      <c r="AU7">
        <v>0</v>
      </c>
      <c r="AV7">
        <v>0</v>
      </c>
      <c r="AW7">
        <v>0</v>
      </c>
      <c r="AX7">
        <v>0</v>
      </c>
      <c r="AY7">
        <v>0</v>
      </c>
      <c r="AZ7">
        <v>0</v>
      </c>
      <c r="BA7">
        <v>0</v>
      </c>
      <c r="BB7">
        <v>0</v>
      </c>
      <c r="BC7">
        <v>0</v>
      </c>
      <c r="BD7">
        <v>0</v>
      </c>
      <c r="BE7">
        <v>0</v>
      </c>
      <c r="BF7">
        <v>0</v>
      </c>
      <c r="BG7">
        <v>0</v>
      </c>
      <c r="BH7">
        <v>1337328</v>
      </c>
      <c r="BI7">
        <v>0</v>
      </c>
      <c r="BJ7">
        <v>0</v>
      </c>
      <c r="BK7">
        <v>0</v>
      </c>
      <c r="BL7">
        <v>0</v>
      </c>
      <c r="BM7">
        <v>25307</v>
      </c>
      <c r="BN7">
        <v>0</v>
      </c>
      <c r="BO7">
        <v>0</v>
      </c>
      <c r="BP7">
        <v>0</v>
      </c>
      <c r="BQ7">
        <v>0</v>
      </c>
      <c r="BR7">
        <v>0</v>
      </c>
      <c r="BS7">
        <v>0</v>
      </c>
      <c r="BT7">
        <v>0</v>
      </c>
      <c r="BU7">
        <v>0</v>
      </c>
      <c r="BV7">
        <v>0</v>
      </c>
      <c r="BW7">
        <v>0</v>
      </c>
      <c r="BX7">
        <v>0</v>
      </c>
      <c r="BY7">
        <v>0</v>
      </c>
      <c r="BZ7">
        <v>0</v>
      </c>
      <c r="CA7">
        <v>0</v>
      </c>
      <c r="CB7">
        <v>0</v>
      </c>
      <c r="CC7">
        <v>539137</v>
      </c>
      <c r="CD7">
        <v>0</v>
      </c>
      <c r="CE7">
        <v>0</v>
      </c>
      <c r="CF7">
        <v>0</v>
      </c>
      <c r="CG7">
        <v>0</v>
      </c>
      <c r="CH7">
        <v>0</v>
      </c>
      <c r="CI7">
        <v>0</v>
      </c>
      <c r="CJ7">
        <v>0</v>
      </c>
      <c r="CK7">
        <v>0</v>
      </c>
      <c r="CL7">
        <v>0</v>
      </c>
      <c r="CM7">
        <v>0</v>
      </c>
      <c r="CN7">
        <v>0</v>
      </c>
      <c r="CO7">
        <v>0</v>
      </c>
      <c r="CP7">
        <v>0</v>
      </c>
      <c r="CQ7">
        <v>0</v>
      </c>
      <c r="CR7">
        <v>0</v>
      </c>
      <c r="CS7">
        <v>0</v>
      </c>
      <c r="CT7">
        <v>0</v>
      </c>
      <c r="CU7">
        <v>0</v>
      </c>
      <c r="CV7">
        <v>0</v>
      </c>
      <c r="CW7">
        <v>185512</v>
      </c>
      <c r="CX7">
        <v>0</v>
      </c>
      <c r="CY7">
        <v>0</v>
      </c>
    </row>
    <row r="8" spans="1:103" x14ac:dyDescent="0.3">
      <c r="A8">
        <v>626</v>
      </c>
      <c r="D8">
        <v>36474847</v>
      </c>
      <c r="E8">
        <v>6980522</v>
      </c>
      <c r="F8">
        <v>1959799</v>
      </c>
      <c r="G8">
        <v>0</v>
      </c>
      <c r="H8">
        <v>4776476</v>
      </c>
      <c r="I8">
        <v>2395530</v>
      </c>
      <c r="J8">
        <v>9869927</v>
      </c>
      <c r="K8">
        <v>2865334</v>
      </c>
      <c r="L8">
        <v>7416861</v>
      </c>
      <c r="M8">
        <v>45561817</v>
      </c>
      <c r="N8">
        <v>78656388</v>
      </c>
      <c r="O8">
        <v>21033516</v>
      </c>
      <c r="P8">
        <v>83367211</v>
      </c>
      <c r="Q8">
        <v>17925217</v>
      </c>
      <c r="R8">
        <v>913643</v>
      </c>
      <c r="S8">
        <v>19215456</v>
      </c>
      <c r="T8">
        <v>0</v>
      </c>
      <c r="U8">
        <v>47984828</v>
      </c>
      <c r="V8">
        <v>28000713</v>
      </c>
      <c r="W8">
        <v>0</v>
      </c>
      <c r="X8">
        <v>3913445</v>
      </c>
      <c r="Y8">
        <v>3350465</v>
      </c>
      <c r="Z8">
        <v>24603303</v>
      </c>
      <c r="AA8">
        <v>28227000</v>
      </c>
      <c r="AB8">
        <v>24528544</v>
      </c>
      <c r="AC8">
        <v>73623928</v>
      </c>
      <c r="AD8">
        <v>7853930</v>
      </c>
      <c r="AE8">
        <v>33294835</v>
      </c>
      <c r="AF8">
        <v>35189185</v>
      </c>
      <c r="AG8">
        <v>14757322</v>
      </c>
      <c r="AH8">
        <v>5098376</v>
      </c>
      <c r="AI8">
        <v>115650192</v>
      </c>
      <c r="AJ8">
        <v>8162439</v>
      </c>
      <c r="AK8">
        <v>114133072</v>
      </c>
      <c r="AL8">
        <v>17466024</v>
      </c>
      <c r="AM8">
        <v>66224838</v>
      </c>
      <c r="AN8">
        <v>2661562</v>
      </c>
      <c r="AO8">
        <v>3312078</v>
      </c>
      <c r="AP8">
        <v>12004618</v>
      </c>
      <c r="AQ8">
        <v>3395589</v>
      </c>
      <c r="AR8">
        <v>164296419</v>
      </c>
      <c r="AS8">
        <v>10758130</v>
      </c>
      <c r="AT8">
        <v>27941700</v>
      </c>
      <c r="AU8">
        <v>19740093</v>
      </c>
      <c r="AV8">
        <v>40093192</v>
      </c>
      <c r="AW8">
        <v>5614379</v>
      </c>
      <c r="AX8">
        <v>6653801</v>
      </c>
      <c r="AY8">
        <v>0</v>
      </c>
      <c r="AZ8">
        <v>54732494</v>
      </c>
      <c r="BA8">
        <v>12386426</v>
      </c>
      <c r="BB8">
        <v>70525305</v>
      </c>
      <c r="BC8">
        <v>1985225</v>
      </c>
      <c r="BD8">
        <v>13641585</v>
      </c>
      <c r="BE8">
        <v>10986527</v>
      </c>
      <c r="BF8">
        <v>24335955</v>
      </c>
      <c r="BG8">
        <v>6605268</v>
      </c>
      <c r="BH8">
        <v>4330341</v>
      </c>
      <c r="BI8">
        <v>1200634</v>
      </c>
      <c r="BJ8">
        <v>6414995</v>
      </c>
      <c r="BK8">
        <v>585175328</v>
      </c>
      <c r="BL8">
        <v>1739117</v>
      </c>
      <c r="BM8">
        <v>7592800</v>
      </c>
      <c r="BN8">
        <v>42953392</v>
      </c>
      <c r="BO8">
        <v>15598234</v>
      </c>
      <c r="BP8">
        <v>105549168</v>
      </c>
      <c r="BQ8">
        <v>3599127</v>
      </c>
      <c r="BR8">
        <v>34581346</v>
      </c>
      <c r="BS8">
        <v>65581218</v>
      </c>
      <c r="BT8">
        <v>1548341</v>
      </c>
      <c r="BU8">
        <v>10817701</v>
      </c>
      <c r="BV8">
        <v>16339059</v>
      </c>
      <c r="BW8">
        <v>1532069</v>
      </c>
      <c r="BX8">
        <v>7015569</v>
      </c>
      <c r="BY8">
        <v>43750081</v>
      </c>
      <c r="BZ8">
        <v>5466055</v>
      </c>
      <c r="CA8">
        <v>24345736</v>
      </c>
      <c r="CB8">
        <v>10161263</v>
      </c>
      <c r="CC8">
        <v>6412718</v>
      </c>
      <c r="CD8">
        <v>13529351</v>
      </c>
      <c r="CE8">
        <v>34698694</v>
      </c>
      <c r="CF8">
        <v>21143714</v>
      </c>
      <c r="CG8">
        <v>12562846</v>
      </c>
      <c r="CH8">
        <v>6696812</v>
      </c>
      <c r="CI8">
        <v>14694576</v>
      </c>
      <c r="CJ8">
        <v>12511784</v>
      </c>
      <c r="CK8">
        <v>18088614</v>
      </c>
      <c r="CL8">
        <v>4419209</v>
      </c>
      <c r="CM8">
        <v>8430024</v>
      </c>
      <c r="CN8">
        <v>1009152</v>
      </c>
      <c r="CO8">
        <v>97498415</v>
      </c>
      <c r="CP8">
        <v>8540036</v>
      </c>
      <c r="CQ8">
        <v>501932859</v>
      </c>
      <c r="CR8">
        <v>4208904</v>
      </c>
      <c r="CS8">
        <v>1768762</v>
      </c>
      <c r="CT8">
        <v>7919712</v>
      </c>
      <c r="CU8">
        <v>19555019</v>
      </c>
      <c r="CV8">
        <v>13260331</v>
      </c>
      <c r="CW8">
        <v>8554463</v>
      </c>
      <c r="CX8">
        <v>8664732</v>
      </c>
      <c r="CY8">
        <v>4774628</v>
      </c>
    </row>
    <row r="9" spans="1:103" x14ac:dyDescent="0.3">
      <c r="A9">
        <v>627</v>
      </c>
      <c r="D9">
        <v>0</v>
      </c>
      <c r="E9">
        <v>0</v>
      </c>
      <c r="F9">
        <v>0</v>
      </c>
      <c r="G9">
        <v>0</v>
      </c>
      <c r="H9">
        <v>0</v>
      </c>
      <c r="I9">
        <v>0</v>
      </c>
      <c r="J9">
        <v>0</v>
      </c>
      <c r="K9">
        <v>420000</v>
      </c>
      <c r="L9">
        <v>101580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50205675</v>
      </c>
      <c r="AJ9">
        <v>0</v>
      </c>
      <c r="AK9">
        <v>0</v>
      </c>
      <c r="AL9">
        <v>0</v>
      </c>
      <c r="AM9">
        <v>0</v>
      </c>
      <c r="AN9">
        <v>0</v>
      </c>
      <c r="AO9">
        <v>0</v>
      </c>
      <c r="AP9">
        <v>0</v>
      </c>
      <c r="AQ9">
        <v>0</v>
      </c>
      <c r="AR9">
        <v>0</v>
      </c>
      <c r="AS9">
        <v>0</v>
      </c>
      <c r="AT9">
        <v>0</v>
      </c>
      <c r="AU9">
        <v>0</v>
      </c>
      <c r="AV9">
        <v>0</v>
      </c>
      <c r="AW9">
        <v>0</v>
      </c>
      <c r="AX9">
        <v>0</v>
      </c>
      <c r="AY9">
        <v>0</v>
      </c>
      <c r="AZ9">
        <v>8530000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row>
    <row r="10" spans="1:103" x14ac:dyDescent="0.3">
      <c r="A10">
        <v>628</v>
      </c>
      <c r="D10">
        <v>1915640</v>
      </c>
      <c r="E10">
        <v>792000</v>
      </c>
      <c r="F10">
        <v>288502</v>
      </c>
      <c r="G10">
        <v>0</v>
      </c>
      <c r="H10">
        <v>0</v>
      </c>
      <c r="I10">
        <v>0</v>
      </c>
      <c r="J10">
        <v>408457</v>
      </c>
      <c r="K10">
        <v>342130</v>
      </c>
      <c r="L10">
        <v>476976</v>
      </c>
      <c r="M10">
        <v>275000</v>
      </c>
      <c r="N10">
        <v>0</v>
      </c>
      <c r="O10">
        <v>0</v>
      </c>
      <c r="P10">
        <v>3294572</v>
      </c>
      <c r="Q10">
        <v>1748255</v>
      </c>
      <c r="R10">
        <v>178000</v>
      </c>
      <c r="S10">
        <v>1150650</v>
      </c>
      <c r="T10">
        <v>0</v>
      </c>
      <c r="U10">
        <v>2881933</v>
      </c>
      <c r="V10">
        <v>2106422</v>
      </c>
      <c r="W10">
        <v>0</v>
      </c>
      <c r="X10">
        <v>292663</v>
      </c>
      <c r="Y10">
        <v>0</v>
      </c>
      <c r="Z10">
        <v>405614</v>
      </c>
      <c r="AA10">
        <v>0</v>
      </c>
      <c r="AB10">
        <v>2025568</v>
      </c>
      <c r="AC10">
        <v>6516789</v>
      </c>
      <c r="AD10">
        <v>615363</v>
      </c>
      <c r="AE10">
        <v>993605</v>
      </c>
      <c r="AF10">
        <v>1800000</v>
      </c>
      <c r="AG10">
        <v>712000</v>
      </c>
      <c r="AH10">
        <v>750000</v>
      </c>
      <c r="AI10">
        <v>4588973</v>
      </c>
      <c r="AJ10">
        <v>0</v>
      </c>
      <c r="AK10">
        <v>6386915</v>
      </c>
      <c r="AL10">
        <v>475849</v>
      </c>
      <c r="AM10">
        <v>2886940</v>
      </c>
      <c r="AN10">
        <v>145190</v>
      </c>
      <c r="AO10">
        <v>386000</v>
      </c>
      <c r="AP10">
        <v>348876</v>
      </c>
      <c r="AQ10">
        <v>0</v>
      </c>
      <c r="AR10">
        <v>3161665</v>
      </c>
      <c r="AS10">
        <v>755805</v>
      </c>
      <c r="AT10">
        <v>1983761</v>
      </c>
      <c r="AU10">
        <v>1711763</v>
      </c>
      <c r="AV10">
        <v>327181</v>
      </c>
      <c r="AW10">
        <v>0</v>
      </c>
      <c r="AX10">
        <v>643133</v>
      </c>
      <c r="AY10">
        <v>0</v>
      </c>
      <c r="AZ10">
        <v>2639693</v>
      </c>
      <c r="BA10">
        <v>404317</v>
      </c>
      <c r="BB10">
        <v>1845190</v>
      </c>
      <c r="BC10">
        <v>230117</v>
      </c>
      <c r="BD10">
        <v>1780000</v>
      </c>
      <c r="BE10">
        <v>875000</v>
      </c>
      <c r="BF10">
        <v>1203758</v>
      </c>
      <c r="BG10">
        <v>113674</v>
      </c>
      <c r="BH10">
        <v>786293</v>
      </c>
      <c r="BI10">
        <v>200000</v>
      </c>
      <c r="BJ10">
        <v>0</v>
      </c>
      <c r="BK10">
        <v>31591748</v>
      </c>
      <c r="BL10">
        <v>0</v>
      </c>
      <c r="BM10">
        <v>135108</v>
      </c>
      <c r="BN10">
        <v>900000</v>
      </c>
      <c r="BO10">
        <v>147732</v>
      </c>
      <c r="BP10">
        <v>5178465</v>
      </c>
      <c r="BQ10">
        <v>0</v>
      </c>
      <c r="BR10">
        <v>0</v>
      </c>
      <c r="BS10">
        <v>3100000</v>
      </c>
      <c r="BT10">
        <v>150000</v>
      </c>
      <c r="BU10">
        <v>595000</v>
      </c>
      <c r="BV10">
        <v>1161571</v>
      </c>
      <c r="BW10">
        <v>292819</v>
      </c>
      <c r="BX10">
        <v>317513</v>
      </c>
      <c r="BY10">
        <v>1523000</v>
      </c>
      <c r="BZ10">
        <v>341000</v>
      </c>
      <c r="CA10">
        <v>3272415</v>
      </c>
      <c r="CB10">
        <v>0</v>
      </c>
      <c r="CC10">
        <v>419803</v>
      </c>
      <c r="CD10">
        <v>1661148</v>
      </c>
      <c r="CE10">
        <v>1960715</v>
      </c>
      <c r="CF10">
        <v>163154</v>
      </c>
      <c r="CG10">
        <v>1591431</v>
      </c>
      <c r="CH10">
        <v>0</v>
      </c>
      <c r="CI10">
        <v>948354</v>
      </c>
      <c r="CJ10">
        <v>1423418</v>
      </c>
      <c r="CK10">
        <v>2148000</v>
      </c>
      <c r="CL10">
        <v>330000</v>
      </c>
      <c r="CM10">
        <v>1252942</v>
      </c>
      <c r="CN10">
        <v>0</v>
      </c>
      <c r="CO10">
        <v>5837813</v>
      </c>
      <c r="CP10">
        <v>0</v>
      </c>
      <c r="CQ10">
        <v>10050000</v>
      </c>
      <c r="CR10">
        <v>214749</v>
      </c>
      <c r="CS10">
        <v>0</v>
      </c>
      <c r="CT10">
        <v>152650</v>
      </c>
      <c r="CU10">
        <v>2377885</v>
      </c>
      <c r="CV10">
        <v>1660320</v>
      </c>
      <c r="CW10">
        <v>2444898</v>
      </c>
      <c r="CX10">
        <v>222823</v>
      </c>
      <c r="CY10">
        <v>268103</v>
      </c>
    </row>
    <row r="11" spans="1:103" x14ac:dyDescent="0.3">
      <c r="A11">
        <v>629</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row>
    <row r="12" spans="1:103" x14ac:dyDescent="0.3">
      <c r="A12">
        <v>630</v>
      </c>
      <c r="D12">
        <v>12745256</v>
      </c>
      <c r="E12">
        <v>3654510</v>
      </c>
      <c r="F12">
        <v>0</v>
      </c>
      <c r="G12">
        <v>0</v>
      </c>
      <c r="H12">
        <v>0</v>
      </c>
      <c r="I12">
        <v>0</v>
      </c>
      <c r="J12">
        <v>0</v>
      </c>
      <c r="K12">
        <v>0</v>
      </c>
      <c r="L12">
        <v>0</v>
      </c>
      <c r="M12">
        <v>13870556</v>
      </c>
      <c r="N12">
        <v>1527020</v>
      </c>
      <c r="O12">
        <v>2390</v>
      </c>
      <c r="P12">
        <v>28928297</v>
      </c>
      <c r="Q12">
        <v>7991899</v>
      </c>
      <c r="R12">
        <v>0</v>
      </c>
      <c r="S12">
        <v>0</v>
      </c>
      <c r="T12">
        <v>0</v>
      </c>
      <c r="U12">
        <v>0</v>
      </c>
      <c r="V12">
        <v>902318</v>
      </c>
      <c r="W12">
        <v>0</v>
      </c>
      <c r="X12">
        <v>0</v>
      </c>
      <c r="Y12">
        <v>1090745</v>
      </c>
      <c r="Z12">
        <v>0</v>
      </c>
      <c r="AA12">
        <v>0</v>
      </c>
      <c r="AB12">
        <v>0</v>
      </c>
      <c r="AC12">
        <v>0</v>
      </c>
      <c r="AD12">
        <v>0</v>
      </c>
      <c r="AE12">
        <v>0</v>
      </c>
      <c r="AF12">
        <v>17663398</v>
      </c>
      <c r="AG12">
        <v>4162633</v>
      </c>
      <c r="AH12">
        <v>0</v>
      </c>
      <c r="AI12">
        <v>0</v>
      </c>
      <c r="AJ12">
        <v>0</v>
      </c>
      <c r="AK12">
        <v>0</v>
      </c>
      <c r="AL12">
        <v>0</v>
      </c>
      <c r="AM12">
        <v>0</v>
      </c>
      <c r="AN12">
        <v>0</v>
      </c>
      <c r="AO12">
        <v>444746</v>
      </c>
      <c r="AP12">
        <v>0</v>
      </c>
      <c r="AQ12">
        <v>0</v>
      </c>
      <c r="AR12">
        <v>0</v>
      </c>
      <c r="AS12">
        <v>86925</v>
      </c>
      <c r="AT12">
        <v>0</v>
      </c>
      <c r="AU12">
        <v>6052174</v>
      </c>
      <c r="AV12">
        <v>14771168</v>
      </c>
      <c r="AW12">
        <v>0</v>
      </c>
      <c r="AX12">
        <v>363674</v>
      </c>
      <c r="AY12">
        <v>0</v>
      </c>
      <c r="AZ12">
        <v>19387936</v>
      </c>
      <c r="BA12">
        <v>4267221</v>
      </c>
      <c r="BB12">
        <v>28372836</v>
      </c>
      <c r="BC12">
        <v>0</v>
      </c>
      <c r="BD12">
        <v>986305</v>
      </c>
      <c r="BE12">
        <v>0</v>
      </c>
      <c r="BF12">
        <v>1901469</v>
      </c>
      <c r="BG12">
        <v>57372</v>
      </c>
      <c r="BH12">
        <v>0</v>
      </c>
      <c r="BI12">
        <v>0</v>
      </c>
      <c r="BJ12">
        <v>0</v>
      </c>
      <c r="BK12">
        <v>0</v>
      </c>
      <c r="BL12">
        <v>0</v>
      </c>
      <c r="BM12">
        <v>0</v>
      </c>
      <c r="BN12">
        <v>6723871</v>
      </c>
      <c r="BO12">
        <v>9158141</v>
      </c>
      <c r="BP12">
        <v>0</v>
      </c>
      <c r="BQ12">
        <v>0</v>
      </c>
      <c r="BR12">
        <v>0</v>
      </c>
      <c r="BS12">
        <v>0</v>
      </c>
      <c r="BT12">
        <v>0</v>
      </c>
      <c r="BU12">
        <v>0</v>
      </c>
      <c r="BV12">
        <v>0</v>
      </c>
      <c r="BW12">
        <v>0</v>
      </c>
      <c r="BX12">
        <v>0</v>
      </c>
      <c r="BY12">
        <v>18081149</v>
      </c>
      <c r="BZ12">
        <v>0</v>
      </c>
      <c r="CA12">
        <v>5699475</v>
      </c>
      <c r="CB12">
        <v>0</v>
      </c>
      <c r="CC12">
        <v>0</v>
      </c>
      <c r="CD12">
        <v>0</v>
      </c>
      <c r="CE12">
        <v>13823251</v>
      </c>
      <c r="CF12">
        <v>9568834</v>
      </c>
      <c r="CG12">
        <v>0</v>
      </c>
      <c r="CH12">
        <v>3381980</v>
      </c>
      <c r="CI12">
        <v>0</v>
      </c>
      <c r="CJ12">
        <v>59507</v>
      </c>
      <c r="CK12">
        <v>9185202</v>
      </c>
      <c r="CL12">
        <v>0</v>
      </c>
      <c r="CM12">
        <v>0</v>
      </c>
      <c r="CN12">
        <v>390031</v>
      </c>
      <c r="CO12">
        <v>570602</v>
      </c>
      <c r="CP12">
        <v>0</v>
      </c>
      <c r="CQ12">
        <v>158772662</v>
      </c>
      <c r="CR12">
        <v>0</v>
      </c>
      <c r="CS12">
        <v>0</v>
      </c>
      <c r="CT12">
        <v>160575</v>
      </c>
      <c r="CU12">
        <v>0</v>
      </c>
      <c r="CV12">
        <v>0</v>
      </c>
      <c r="CW12">
        <v>0</v>
      </c>
      <c r="CX12">
        <v>0</v>
      </c>
      <c r="CY12">
        <v>1920820</v>
      </c>
    </row>
    <row r="13" spans="1:103" x14ac:dyDescent="0.3">
      <c r="A13">
        <v>631</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row>
    <row r="14" spans="1:103" x14ac:dyDescent="0.3">
      <c r="A14">
        <v>632</v>
      </c>
      <c r="D14">
        <v>0</v>
      </c>
      <c r="E14">
        <v>0</v>
      </c>
      <c r="F14">
        <v>0</v>
      </c>
      <c r="G14">
        <v>0</v>
      </c>
      <c r="H14">
        <v>0</v>
      </c>
      <c r="I14">
        <v>0</v>
      </c>
      <c r="J14">
        <v>0</v>
      </c>
      <c r="K14">
        <v>0</v>
      </c>
      <c r="L14">
        <v>0</v>
      </c>
      <c r="M14">
        <v>239667</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65000</v>
      </c>
      <c r="BO14">
        <v>0</v>
      </c>
      <c r="BP14">
        <v>0</v>
      </c>
      <c r="BQ14">
        <v>0</v>
      </c>
      <c r="BR14">
        <v>0</v>
      </c>
      <c r="BS14">
        <v>0</v>
      </c>
      <c r="BT14">
        <v>0</v>
      </c>
      <c r="BU14">
        <v>0</v>
      </c>
      <c r="BV14">
        <v>0</v>
      </c>
      <c r="BW14">
        <v>0</v>
      </c>
      <c r="BX14">
        <v>0</v>
      </c>
      <c r="BY14">
        <v>0</v>
      </c>
      <c r="BZ14">
        <v>0</v>
      </c>
      <c r="CA14">
        <v>54916</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57631</v>
      </c>
    </row>
    <row r="15" spans="1:103" x14ac:dyDescent="0.3">
      <c r="A15">
        <v>338</v>
      </c>
      <c r="D15">
        <v>377138712</v>
      </c>
      <c r="E15">
        <v>46449400</v>
      </c>
      <c r="F15">
        <v>21781475</v>
      </c>
      <c r="G15">
        <v>0</v>
      </c>
      <c r="H15">
        <v>32729164</v>
      </c>
      <c r="I15">
        <v>26912285</v>
      </c>
      <c r="J15">
        <v>37988000</v>
      </c>
      <c r="K15">
        <v>49151266</v>
      </c>
      <c r="L15">
        <v>70784001</v>
      </c>
      <c r="M15">
        <v>371671388</v>
      </c>
      <c r="N15">
        <v>729194439</v>
      </c>
      <c r="O15">
        <v>108956840</v>
      </c>
      <c r="P15">
        <v>529960982</v>
      </c>
      <c r="Q15">
        <v>72732115</v>
      </c>
      <c r="R15">
        <v>13501714</v>
      </c>
      <c r="S15">
        <v>57008454</v>
      </c>
      <c r="T15">
        <v>0</v>
      </c>
      <c r="U15">
        <v>263062455</v>
      </c>
      <c r="V15">
        <v>260638790</v>
      </c>
      <c r="W15">
        <v>0</v>
      </c>
      <c r="X15">
        <v>20944760</v>
      </c>
      <c r="Y15">
        <v>18324266</v>
      </c>
      <c r="Z15">
        <v>118069329</v>
      </c>
      <c r="AA15">
        <v>118601513</v>
      </c>
      <c r="AB15">
        <v>86354417</v>
      </c>
      <c r="AC15">
        <v>469908115</v>
      </c>
      <c r="AD15">
        <v>77062964</v>
      </c>
      <c r="AE15">
        <v>324251997</v>
      </c>
      <c r="AF15">
        <v>190782997</v>
      </c>
      <c r="AG15">
        <v>93468736</v>
      </c>
      <c r="AH15">
        <v>110871693</v>
      </c>
      <c r="AI15">
        <v>922518328</v>
      </c>
      <c r="AJ15">
        <v>56761163</v>
      </c>
      <c r="AK15">
        <v>1002700454</v>
      </c>
      <c r="AL15">
        <v>135038442</v>
      </c>
      <c r="AM15">
        <v>424811068</v>
      </c>
      <c r="AN15">
        <v>16403254</v>
      </c>
      <c r="AO15">
        <v>8469466</v>
      </c>
      <c r="AP15">
        <v>129720253</v>
      </c>
      <c r="AQ15">
        <v>31282529</v>
      </c>
      <c r="AR15">
        <v>1151304205</v>
      </c>
      <c r="AS15">
        <v>55504764</v>
      </c>
      <c r="AT15">
        <v>261516922</v>
      </c>
      <c r="AU15">
        <v>129586822</v>
      </c>
      <c r="AV15">
        <v>280348635</v>
      </c>
      <c r="AW15">
        <v>37800707</v>
      </c>
      <c r="AX15">
        <v>74338108</v>
      </c>
      <c r="AY15">
        <v>0</v>
      </c>
      <c r="AZ15">
        <v>302278375</v>
      </c>
      <c r="BA15">
        <v>109774440</v>
      </c>
      <c r="BB15">
        <v>624810184</v>
      </c>
      <c r="BC15">
        <v>20039815</v>
      </c>
      <c r="BD15">
        <v>142493013</v>
      </c>
      <c r="BE15">
        <v>71889455</v>
      </c>
      <c r="BF15">
        <v>197761529</v>
      </c>
      <c r="BG15">
        <v>137050727</v>
      </c>
      <c r="BH15">
        <v>16551131</v>
      </c>
      <c r="BI15">
        <v>47339782</v>
      </c>
      <c r="BJ15">
        <v>45901080</v>
      </c>
      <c r="BK15">
        <v>2946611524</v>
      </c>
      <c r="BL15">
        <v>16294483</v>
      </c>
      <c r="BM15">
        <v>90775189</v>
      </c>
      <c r="BN15">
        <v>371882829</v>
      </c>
      <c r="BO15">
        <v>163890335</v>
      </c>
      <c r="BP15">
        <v>1137566173</v>
      </c>
      <c r="BQ15">
        <v>46062886</v>
      </c>
      <c r="BR15">
        <v>340261800</v>
      </c>
      <c r="BS15">
        <v>546935953</v>
      </c>
      <c r="BT15">
        <v>13778153</v>
      </c>
      <c r="BU15">
        <v>66292373</v>
      </c>
      <c r="BV15">
        <v>137718895</v>
      </c>
      <c r="BW15">
        <v>13733538</v>
      </c>
      <c r="BX15">
        <v>39252511</v>
      </c>
      <c r="BY15">
        <v>307450716</v>
      </c>
      <c r="BZ15">
        <v>27247055</v>
      </c>
      <c r="CA15">
        <v>239335732</v>
      </c>
      <c r="CB15">
        <v>49395402</v>
      </c>
      <c r="CC15">
        <v>156372247</v>
      </c>
      <c r="CD15">
        <v>155438551</v>
      </c>
      <c r="CE15">
        <v>113538651</v>
      </c>
      <c r="CF15">
        <v>110479420</v>
      </c>
      <c r="CG15">
        <v>150628460</v>
      </c>
      <c r="CH15">
        <v>84888739</v>
      </c>
      <c r="CI15">
        <v>51047878</v>
      </c>
      <c r="CJ15">
        <v>57450957</v>
      </c>
      <c r="CK15">
        <v>92243880</v>
      </c>
      <c r="CL15">
        <v>26130777</v>
      </c>
      <c r="CM15">
        <v>23533035</v>
      </c>
      <c r="CN15">
        <v>7744972</v>
      </c>
      <c r="CO15">
        <v>560585289</v>
      </c>
      <c r="CP15">
        <v>63771808</v>
      </c>
      <c r="CQ15">
        <v>3953899179</v>
      </c>
      <c r="CR15">
        <v>16142751</v>
      </c>
      <c r="CS15">
        <v>23356684</v>
      </c>
      <c r="CT15">
        <v>62645265</v>
      </c>
      <c r="CU15">
        <v>159264063</v>
      </c>
      <c r="CV15">
        <v>94703633</v>
      </c>
      <c r="CW15">
        <v>119325850</v>
      </c>
      <c r="CX15">
        <v>41168564</v>
      </c>
      <c r="CY15">
        <v>27113112</v>
      </c>
    </row>
    <row r="16" spans="1:103" x14ac:dyDescent="0.3">
      <c r="A16">
        <v>335</v>
      </c>
      <c r="D16">
        <v>0</v>
      </c>
      <c r="E16">
        <v>3654510</v>
      </c>
      <c r="F16">
        <v>40858</v>
      </c>
      <c r="G16">
        <v>0</v>
      </c>
      <c r="H16">
        <v>0</v>
      </c>
      <c r="I16">
        <v>0</v>
      </c>
      <c r="J16">
        <v>0</v>
      </c>
      <c r="K16">
        <v>0</v>
      </c>
      <c r="L16">
        <v>0</v>
      </c>
      <c r="M16">
        <v>0</v>
      </c>
      <c r="N16">
        <v>33485094</v>
      </c>
      <c r="O16">
        <v>0</v>
      </c>
      <c r="P16">
        <v>28928297</v>
      </c>
      <c r="Q16">
        <v>0</v>
      </c>
      <c r="R16">
        <v>0</v>
      </c>
      <c r="S16">
        <v>6747158</v>
      </c>
      <c r="T16">
        <v>0</v>
      </c>
      <c r="U16">
        <v>0</v>
      </c>
      <c r="V16">
        <v>0</v>
      </c>
      <c r="W16">
        <v>0</v>
      </c>
      <c r="X16">
        <v>0</v>
      </c>
      <c r="Y16">
        <v>1090745</v>
      </c>
      <c r="Z16">
        <v>0</v>
      </c>
      <c r="AA16">
        <v>5427549</v>
      </c>
      <c r="AB16">
        <v>9975062</v>
      </c>
      <c r="AC16">
        <v>0</v>
      </c>
      <c r="AD16">
        <v>0</v>
      </c>
      <c r="AE16">
        <v>4017313</v>
      </c>
      <c r="AF16">
        <v>0</v>
      </c>
      <c r="AG16">
        <v>4162633</v>
      </c>
      <c r="AH16">
        <v>0</v>
      </c>
      <c r="AI16">
        <v>0</v>
      </c>
      <c r="AJ16">
        <v>110338</v>
      </c>
      <c r="AK16">
        <v>2414295</v>
      </c>
      <c r="AL16">
        <v>0</v>
      </c>
      <c r="AM16">
        <v>1164306</v>
      </c>
      <c r="AN16">
        <v>1136657</v>
      </c>
      <c r="AO16">
        <v>944644</v>
      </c>
      <c r="AP16">
        <v>0</v>
      </c>
      <c r="AQ16">
        <v>2061266</v>
      </c>
      <c r="AR16">
        <v>0</v>
      </c>
      <c r="AS16">
        <v>4856928</v>
      </c>
      <c r="AT16">
        <v>0</v>
      </c>
      <c r="AU16">
        <v>0</v>
      </c>
      <c r="AV16">
        <v>476052</v>
      </c>
      <c r="AW16">
        <v>0</v>
      </c>
      <c r="AX16">
        <v>351036</v>
      </c>
      <c r="AY16">
        <v>0</v>
      </c>
      <c r="AZ16">
        <v>49382</v>
      </c>
      <c r="BA16">
        <v>4267221</v>
      </c>
      <c r="BB16">
        <v>0</v>
      </c>
      <c r="BC16">
        <v>0</v>
      </c>
      <c r="BD16">
        <v>237200</v>
      </c>
      <c r="BE16">
        <v>0</v>
      </c>
      <c r="BF16">
        <v>0</v>
      </c>
      <c r="BG16">
        <v>0</v>
      </c>
      <c r="BH16">
        <v>6686</v>
      </c>
      <c r="BI16">
        <v>0</v>
      </c>
      <c r="BJ16">
        <v>0</v>
      </c>
      <c r="BK16">
        <v>0</v>
      </c>
      <c r="BL16">
        <v>0</v>
      </c>
      <c r="BM16">
        <v>65852</v>
      </c>
      <c r="BN16">
        <v>10302586</v>
      </c>
      <c r="BO16">
        <v>0</v>
      </c>
      <c r="BP16">
        <v>20266761</v>
      </c>
      <c r="BQ16">
        <v>1905001</v>
      </c>
      <c r="BR16">
        <v>19758357</v>
      </c>
      <c r="BS16">
        <v>14929967</v>
      </c>
      <c r="BT16">
        <v>0</v>
      </c>
      <c r="BU16">
        <v>5063371</v>
      </c>
      <c r="BV16">
        <v>8807</v>
      </c>
      <c r="BW16">
        <v>0</v>
      </c>
      <c r="BX16">
        <v>0</v>
      </c>
      <c r="BY16">
        <v>18081149</v>
      </c>
      <c r="BZ16">
        <v>0</v>
      </c>
      <c r="CA16">
        <v>0</v>
      </c>
      <c r="CB16">
        <v>4353754</v>
      </c>
      <c r="CC16">
        <v>0</v>
      </c>
      <c r="CD16">
        <v>9477</v>
      </c>
      <c r="CE16">
        <v>13823251</v>
      </c>
      <c r="CF16">
        <v>0</v>
      </c>
      <c r="CG16">
        <v>173116</v>
      </c>
      <c r="CH16">
        <v>0</v>
      </c>
      <c r="CI16">
        <v>0</v>
      </c>
      <c r="CJ16">
        <v>4437604</v>
      </c>
      <c r="CK16">
        <v>0</v>
      </c>
      <c r="CL16">
        <v>1066624</v>
      </c>
      <c r="CM16">
        <v>3752128</v>
      </c>
      <c r="CN16">
        <v>390031</v>
      </c>
      <c r="CO16">
        <v>4500</v>
      </c>
      <c r="CP16">
        <v>0</v>
      </c>
      <c r="CQ16">
        <v>0</v>
      </c>
      <c r="CR16">
        <v>0</v>
      </c>
      <c r="CS16">
        <v>0</v>
      </c>
      <c r="CT16">
        <v>0</v>
      </c>
      <c r="CU16">
        <v>0</v>
      </c>
      <c r="CV16">
        <v>6653215</v>
      </c>
      <c r="CW16">
        <v>50044</v>
      </c>
      <c r="CX16">
        <v>0</v>
      </c>
      <c r="CY16">
        <v>0</v>
      </c>
    </row>
    <row r="17" spans="1:103" x14ac:dyDescent="0.3">
      <c r="A17">
        <v>252</v>
      </c>
      <c r="D17">
        <v>47472996</v>
      </c>
      <c r="E17">
        <v>16435585</v>
      </c>
      <c r="F17">
        <v>16059706</v>
      </c>
      <c r="G17">
        <v>0</v>
      </c>
      <c r="H17">
        <v>35352792</v>
      </c>
      <c r="I17">
        <v>30822475</v>
      </c>
      <c r="J17">
        <v>21457573</v>
      </c>
      <c r="K17">
        <v>13695812</v>
      </c>
      <c r="L17">
        <v>7789350</v>
      </c>
      <c r="M17">
        <v>126785111</v>
      </c>
      <c r="N17">
        <v>72886111</v>
      </c>
      <c r="O17">
        <v>37852760</v>
      </c>
      <c r="P17">
        <v>171326199</v>
      </c>
      <c r="Q17">
        <v>20657600</v>
      </c>
      <c r="R17">
        <v>13486850</v>
      </c>
      <c r="S17">
        <v>25237224</v>
      </c>
      <c r="T17">
        <v>0</v>
      </c>
      <c r="U17">
        <v>124449252</v>
      </c>
      <c r="V17">
        <v>59387963</v>
      </c>
      <c r="W17">
        <v>0</v>
      </c>
      <c r="X17">
        <v>23551904</v>
      </c>
      <c r="Y17">
        <v>14689258</v>
      </c>
      <c r="Z17">
        <v>78440880</v>
      </c>
      <c r="AA17">
        <v>31463202</v>
      </c>
      <c r="AB17">
        <v>53731048</v>
      </c>
      <c r="AC17">
        <v>145716170</v>
      </c>
      <c r="AD17">
        <v>100350733</v>
      </c>
      <c r="AE17">
        <v>117699730</v>
      </c>
      <c r="AF17">
        <v>63182870</v>
      </c>
      <c r="AG17">
        <v>19334605</v>
      </c>
      <c r="AH17">
        <v>11572082</v>
      </c>
      <c r="AI17">
        <v>183610404</v>
      </c>
      <c r="AJ17">
        <v>13226897</v>
      </c>
      <c r="AK17">
        <v>151261560</v>
      </c>
      <c r="AL17">
        <v>38373840</v>
      </c>
      <c r="AM17">
        <v>72265228</v>
      </c>
      <c r="AN17">
        <v>6591588</v>
      </c>
      <c r="AO17">
        <v>13053633</v>
      </c>
      <c r="AP17">
        <v>39728260</v>
      </c>
      <c r="AQ17">
        <v>12123383</v>
      </c>
      <c r="AR17">
        <v>182282283</v>
      </c>
      <c r="AS17">
        <v>15410841</v>
      </c>
      <c r="AT17">
        <v>45752237</v>
      </c>
      <c r="AU17">
        <v>56015826</v>
      </c>
      <c r="AV17">
        <v>66452828</v>
      </c>
      <c r="AW17">
        <v>21460311</v>
      </c>
      <c r="AX17">
        <v>24964210</v>
      </c>
      <c r="AY17">
        <v>0</v>
      </c>
      <c r="AZ17">
        <v>246691369</v>
      </c>
      <c r="BA17">
        <v>80339750</v>
      </c>
      <c r="BB17">
        <v>56033319</v>
      </c>
      <c r="BC17">
        <v>4939434</v>
      </c>
      <c r="BD17">
        <v>24421592</v>
      </c>
      <c r="BE17">
        <v>9624003</v>
      </c>
      <c r="BF17">
        <v>72844362</v>
      </c>
      <c r="BG17">
        <v>22424684</v>
      </c>
      <c r="BH17">
        <v>7270363</v>
      </c>
      <c r="BI17">
        <v>10672745</v>
      </c>
      <c r="BJ17">
        <v>26178986</v>
      </c>
      <c r="BK17">
        <v>1185682713</v>
      </c>
      <c r="BL17">
        <v>14033810</v>
      </c>
      <c r="BM17">
        <v>25309987</v>
      </c>
      <c r="BN17">
        <v>62359696</v>
      </c>
      <c r="BO17">
        <v>50672849</v>
      </c>
      <c r="BP17">
        <v>96710996</v>
      </c>
      <c r="BQ17">
        <v>9584882</v>
      </c>
      <c r="BR17">
        <v>56516949</v>
      </c>
      <c r="BS17">
        <v>36420704</v>
      </c>
      <c r="BT17">
        <v>4048664</v>
      </c>
      <c r="BU17">
        <v>18859513</v>
      </c>
      <c r="BV17">
        <v>27014609</v>
      </c>
      <c r="BW17">
        <v>7865816</v>
      </c>
      <c r="BX17">
        <v>38679199</v>
      </c>
      <c r="BY17">
        <v>50961545</v>
      </c>
      <c r="BZ17">
        <v>22997270</v>
      </c>
      <c r="CA17">
        <v>61914375</v>
      </c>
      <c r="CB17">
        <v>22631827</v>
      </c>
      <c r="CC17">
        <v>20455051</v>
      </c>
      <c r="CD17">
        <v>18401032</v>
      </c>
      <c r="CE17">
        <v>64625600</v>
      </c>
      <c r="CF17">
        <v>60777613</v>
      </c>
      <c r="CG17">
        <v>31627494</v>
      </c>
      <c r="CH17">
        <v>13629779</v>
      </c>
      <c r="CI17">
        <v>20067458</v>
      </c>
      <c r="CJ17">
        <v>29429443</v>
      </c>
      <c r="CK17">
        <v>15149661</v>
      </c>
      <c r="CL17">
        <v>12643667</v>
      </c>
      <c r="CM17">
        <v>38739070</v>
      </c>
      <c r="CN17">
        <v>2680136</v>
      </c>
      <c r="CO17">
        <v>28905072</v>
      </c>
      <c r="CP17">
        <v>5846296</v>
      </c>
      <c r="CQ17">
        <v>557754436</v>
      </c>
      <c r="CR17">
        <v>14490452</v>
      </c>
      <c r="CS17">
        <v>19831805</v>
      </c>
      <c r="CT17">
        <v>98766137</v>
      </c>
      <c r="CU17">
        <v>101332091</v>
      </c>
      <c r="CV17">
        <v>29820228</v>
      </c>
      <c r="CW17">
        <v>27870011</v>
      </c>
      <c r="CX17">
        <v>34383403</v>
      </c>
      <c r="CY17">
        <v>13342685</v>
      </c>
    </row>
    <row r="18" spans="1:103" x14ac:dyDescent="0.3">
      <c r="A18">
        <v>253</v>
      </c>
      <c r="D18">
        <v>21606991</v>
      </c>
      <c r="E18">
        <v>7662492</v>
      </c>
      <c r="F18">
        <v>1493232</v>
      </c>
      <c r="G18">
        <v>0</v>
      </c>
      <c r="H18">
        <v>9963187</v>
      </c>
      <c r="I18">
        <v>9831323</v>
      </c>
      <c r="J18">
        <v>10452918</v>
      </c>
      <c r="K18">
        <v>5671585</v>
      </c>
      <c r="L18">
        <v>15037977</v>
      </c>
      <c r="M18">
        <v>22879562</v>
      </c>
      <c r="N18">
        <v>67417535</v>
      </c>
      <c r="O18">
        <v>30168938</v>
      </c>
      <c r="P18">
        <v>122256741</v>
      </c>
      <c r="Q18">
        <v>8206605</v>
      </c>
      <c r="R18">
        <v>4530926</v>
      </c>
      <c r="S18">
        <v>37815978</v>
      </c>
      <c r="T18">
        <v>0</v>
      </c>
      <c r="U18">
        <v>35266100</v>
      </c>
      <c r="V18">
        <v>11751305</v>
      </c>
      <c r="W18">
        <v>0</v>
      </c>
      <c r="X18">
        <v>2180168</v>
      </c>
      <c r="Y18">
        <v>2958834</v>
      </c>
      <c r="Z18">
        <v>24715412</v>
      </c>
      <c r="AA18">
        <v>30791953</v>
      </c>
      <c r="AB18">
        <v>29444458</v>
      </c>
      <c r="AC18">
        <v>93130470</v>
      </c>
      <c r="AD18">
        <v>57756484</v>
      </c>
      <c r="AE18">
        <v>60990918</v>
      </c>
      <c r="AF18">
        <v>24093095</v>
      </c>
      <c r="AG18">
        <v>9063920</v>
      </c>
      <c r="AH18">
        <v>14051025</v>
      </c>
      <c r="AI18">
        <v>97332350</v>
      </c>
      <c r="AJ18">
        <v>8791027</v>
      </c>
      <c r="AK18">
        <v>165624698</v>
      </c>
      <c r="AL18">
        <v>13462940</v>
      </c>
      <c r="AM18">
        <v>57797261</v>
      </c>
      <c r="AN18">
        <v>3497119</v>
      </c>
      <c r="AO18">
        <v>2906550</v>
      </c>
      <c r="AP18">
        <v>16552241</v>
      </c>
      <c r="AQ18">
        <v>5151490</v>
      </c>
      <c r="AR18">
        <v>88653255</v>
      </c>
      <c r="AS18">
        <v>21412545</v>
      </c>
      <c r="AT18">
        <v>23058395</v>
      </c>
      <c r="AU18">
        <v>9743280</v>
      </c>
      <c r="AV18">
        <v>22033213</v>
      </c>
      <c r="AW18">
        <v>7366000</v>
      </c>
      <c r="AX18">
        <v>8393553</v>
      </c>
      <c r="AY18">
        <v>0</v>
      </c>
      <c r="AZ18">
        <v>75122151</v>
      </c>
      <c r="BA18">
        <v>10224519</v>
      </c>
      <c r="BB18">
        <v>78031958</v>
      </c>
      <c r="BC18">
        <v>6049806</v>
      </c>
      <c r="BD18">
        <v>12901754</v>
      </c>
      <c r="BE18">
        <v>9478138</v>
      </c>
      <c r="BF18">
        <v>33785376</v>
      </c>
      <c r="BG18">
        <v>7519573</v>
      </c>
      <c r="BH18">
        <v>4615373</v>
      </c>
      <c r="BI18">
        <v>20675488</v>
      </c>
      <c r="BJ18">
        <v>9870737</v>
      </c>
      <c r="BK18">
        <v>358107487</v>
      </c>
      <c r="BL18">
        <v>2088943</v>
      </c>
      <c r="BM18">
        <v>25517031</v>
      </c>
      <c r="BN18">
        <v>64165010</v>
      </c>
      <c r="BO18">
        <v>30381222</v>
      </c>
      <c r="BP18">
        <v>523191954</v>
      </c>
      <c r="BQ18">
        <v>2714792</v>
      </c>
      <c r="BR18">
        <v>66835016</v>
      </c>
      <c r="BS18">
        <v>21813550</v>
      </c>
      <c r="BT18">
        <v>2601896</v>
      </c>
      <c r="BU18">
        <v>7130786</v>
      </c>
      <c r="BV18">
        <v>18730283</v>
      </c>
      <c r="BW18">
        <v>5362475</v>
      </c>
      <c r="BX18">
        <v>13813793</v>
      </c>
      <c r="BY18">
        <v>13704651</v>
      </c>
      <c r="BZ18">
        <v>3453641</v>
      </c>
      <c r="CA18">
        <v>24563660</v>
      </c>
      <c r="CB18">
        <v>13057152</v>
      </c>
      <c r="CC18">
        <v>13349575</v>
      </c>
      <c r="CD18">
        <v>17016074</v>
      </c>
      <c r="CE18">
        <v>21546102</v>
      </c>
      <c r="CF18">
        <v>24057816</v>
      </c>
      <c r="CG18">
        <v>17847554</v>
      </c>
      <c r="CH18">
        <v>8426352</v>
      </c>
      <c r="CI18">
        <v>10342445</v>
      </c>
      <c r="CJ18">
        <v>8954181</v>
      </c>
      <c r="CK18">
        <v>24448233</v>
      </c>
      <c r="CL18">
        <v>57182055</v>
      </c>
      <c r="CM18">
        <v>8619146</v>
      </c>
      <c r="CN18">
        <v>1100252</v>
      </c>
      <c r="CO18">
        <v>107862145</v>
      </c>
      <c r="CP18">
        <v>7665467</v>
      </c>
      <c r="CQ18">
        <v>366340681</v>
      </c>
      <c r="CR18">
        <v>7116110</v>
      </c>
      <c r="CS18">
        <v>3973438</v>
      </c>
      <c r="CT18">
        <v>13925920</v>
      </c>
      <c r="CU18">
        <v>28945583</v>
      </c>
      <c r="CV18">
        <v>6612588</v>
      </c>
      <c r="CW18">
        <v>22943078</v>
      </c>
      <c r="CX18">
        <v>4203444</v>
      </c>
      <c r="CY18">
        <v>3939985</v>
      </c>
    </row>
    <row r="19" spans="1:103" x14ac:dyDescent="0.3">
      <c r="A19">
        <v>254</v>
      </c>
      <c r="D19">
        <v>-66528278</v>
      </c>
      <c r="E19">
        <v>-6927788</v>
      </c>
      <c r="F19">
        <v>-6772638</v>
      </c>
      <c r="G19">
        <v>0</v>
      </c>
      <c r="H19">
        <v>-2749858</v>
      </c>
      <c r="I19">
        <v>14359777</v>
      </c>
      <c r="J19">
        <v>10725959</v>
      </c>
      <c r="K19">
        <v>-19983593</v>
      </c>
      <c r="L19">
        <v>-6385320</v>
      </c>
      <c r="M19">
        <v>-90325264</v>
      </c>
      <c r="N19">
        <v>-275570270</v>
      </c>
      <c r="O19">
        <v>-28190888</v>
      </c>
      <c r="P19">
        <v>-315933619</v>
      </c>
      <c r="Q19">
        <v>-16554520</v>
      </c>
      <c r="R19">
        <v>1263010</v>
      </c>
      <c r="S19">
        <v>18538299</v>
      </c>
      <c r="T19">
        <v>0</v>
      </c>
      <c r="U19">
        <v>-29341284</v>
      </c>
      <c r="V19">
        <v>-41854871</v>
      </c>
      <c r="W19">
        <v>0</v>
      </c>
      <c r="X19">
        <v>-608804</v>
      </c>
      <c r="Y19">
        <v>547255</v>
      </c>
      <c r="Z19">
        <v>10942493</v>
      </c>
      <c r="AA19">
        <v>-43198446</v>
      </c>
      <c r="AB19">
        <v>9435909</v>
      </c>
      <c r="AC19">
        <v>-134277987</v>
      </c>
      <c r="AD19">
        <v>20022393</v>
      </c>
      <c r="AE19">
        <v>-136955214</v>
      </c>
      <c r="AF19">
        <v>12418488</v>
      </c>
      <c r="AG19">
        <v>-52507349</v>
      </c>
      <c r="AH19">
        <v>-44729886</v>
      </c>
      <c r="AI19">
        <v>-221962274</v>
      </c>
      <c r="AJ19">
        <v>9868282</v>
      </c>
      <c r="AK19">
        <v>-390522024</v>
      </c>
      <c r="AL19">
        <v>-54731189</v>
      </c>
      <c r="AM19">
        <v>-113098805</v>
      </c>
      <c r="AN19">
        <v>-7579709</v>
      </c>
      <c r="AO19">
        <v>7811728</v>
      </c>
      <c r="AP19">
        <v>-43224747</v>
      </c>
      <c r="AQ19">
        <v>-7467305</v>
      </c>
      <c r="AR19">
        <v>-681252698</v>
      </c>
      <c r="AS19">
        <v>-2565034</v>
      </c>
      <c r="AT19">
        <v>-59945470</v>
      </c>
      <c r="AU19">
        <v>-14428720</v>
      </c>
      <c r="AV19">
        <v>-61578063</v>
      </c>
      <c r="AW19">
        <v>-3823691</v>
      </c>
      <c r="AX19">
        <v>1270225</v>
      </c>
      <c r="AY19">
        <v>0</v>
      </c>
      <c r="AZ19">
        <v>36878868</v>
      </c>
      <c r="BA19">
        <v>-37084818</v>
      </c>
      <c r="BB19">
        <v>-337197972</v>
      </c>
      <c r="BC19">
        <v>34729709</v>
      </c>
      <c r="BD19">
        <v>-81936114</v>
      </c>
      <c r="BE19">
        <v>-9180421</v>
      </c>
      <c r="BF19">
        <v>-69875145</v>
      </c>
      <c r="BG19">
        <v>-51044893</v>
      </c>
      <c r="BH19">
        <v>804002</v>
      </c>
      <c r="BI19">
        <v>-5486981</v>
      </c>
      <c r="BJ19">
        <v>1026597</v>
      </c>
      <c r="BK19">
        <v>-1333846174</v>
      </c>
      <c r="BL19">
        <v>-2630909</v>
      </c>
      <c r="BM19">
        <v>16996973</v>
      </c>
      <c r="BN19">
        <v>-191989159</v>
      </c>
      <c r="BO19">
        <v>-71333780</v>
      </c>
      <c r="BP19">
        <v>-671365229</v>
      </c>
      <c r="BQ19">
        <v>-3083137</v>
      </c>
      <c r="BR19">
        <v>-127162147</v>
      </c>
      <c r="BS19">
        <v>-240453014</v>
      </c>
      <c r="BT19">
        <v>5693385</v>
      </c>
      <c r="BU19">
        <v>-7625118</v>
      </c>
      <c r="BV19">
        <v>-64316746</v>
      </c>
      <c r="BW19">
        <v>-1727573</v>
      </c>
      <c r="BX19">
        <v>16417853</v>
      </c>
      <c r="BY19">
        <v>-13798811</v>
      </c>
      <c r="BZ19">
        <v>11621887</v>
      </c>
      <c r="CA19">
        <v>-32369539</v>
      </c>
      <c r="CB19">
        <v>-12265286</v>
      </c>
      <c r="CC19">
        <v>-22777820</v>
      </c>
      <c r="CD19">
        <v>-43918516</v>
      </c>
      <c r="CE19">
        <v>-1560118</v>
      </c>
      <c r="CF19">
        <v>-35529132</v>
      </c>
      <c r="CG19">
        <v>-5541851</v>
      </c>
      <c r="CH19">
        <v>-33360314</v>
      </c>
      <c r="CI19">
        <v>13535987</v>
      </c>
      <c r="CJ19">
        <v>-3673097</v>
      </c>
      <c r="CK19">
        <v>6946400</v>
      </c>
      <c r="CL19">
        <v>-4789247</v>
      </c>
      <c r="CM19">
        <v>28190415</v>
      </c>
      <c r="CN19">
        <v>-3773273</v>
      </c>
      <c r="CO19">
        <v>-242772927</v>
      </c>
      <c r="CP19">
        <v>-3378354</v>
      </c>
      <c r="CQ19">
        <v>-2433159433</v>
      </c>
      <c r="CR19">
        <v>11098349</v>
      </c>
      <c r="CS19">
        <v>-8615312</v>
      </c>
      <c r="CT19">
        <v>65925060</v>
      </c>
      <c r="CU19">
        <v>-15395017</v>
      </c>
      <c r="CV19">
        <v>-24430839</v>
      </c>
      <c r="CW19">
        <v>-43317584</v>
      </c>
      <c r="CX19">
        <v>9619464</v>
      </c>
      <c r="CY19">
        <v>-12622696</v>
      </c>
    </row>
    <row r="20" spans="1:103" x14ac:dyDescent="0.3">
      <c r="D20" t="e">
        <v>#N/A</v>
      </c>
      <c r="E20" t="e">
        <v>#N/A</v>
      </c>
      <c r="F20" t="e">
        <v>#N/A</v>
      </c>
      <c r="G20" t="e">
        <v>#N/A</v>
      </c>
      <c r="H20" t="e">
        <v>#N/A</v>
      </c>
      <c r="I20" t="e">
        <v>#N/A</v>
      </c>
      <c r="J20" t="e">
        <v>#N/A</v>
      </c>
      <c r="K20" t="e">
        <v>#N/A</v>
      </c>
      <c r="L20" t="e">
        <v>#N/A</v>
      </c>
      <c r="M20" t="e">
        <v>#N/A</v>
      </c>
      <c r="N20" t="e">
        <v>#N/A</v>
      </c>
      <c r="O20" t="e">
        <v>#N/A</v>
      </c>
      <c r="P20" t="e">
        <v>#N/A</v>
      </c>
      <c r="Q20" t="e">
        <v>#N/A</v>
      </c>
      <c r="R20" t="e">
        <v>#N/A</v>
      </c>
      <c r="S20" t="e">
        <v>#N/A</v>
      </c>
      <c r="T20" t="e">
        <v>#N/A</v>
      </c>
      <c r="U20" t="e">
        <v>#N/A</v>
      </c>
      <c r="V20" t="e">
        <v>#N/A</v>
      </c>
      <c r="W20" t="e">
        <v>#N/A</v>
      </c>
      <c r="X20" t="e">
        <v>#N/A</v>
      </c>
      <c r="Y20" t="e">
        <v>#N/A</v>
      </c>
      <c r="Z20" t="e">
        <v>#N/A</v>
      </c>
      <c r="AA20" t="e">
        <v>#N/A</v>
      </c>
      <c r="AB20" t="e">
        <v>#N/A</v>
      </c>
      <c r="AC20" t="e">
        <v>#N/A</v>
      </c>
      <c r="AD20" t="e">
        <v>#N/A</v>
      </c>
      <c r="AE20" t="e">
        <v>#N/A</v>
      </c>
      <c r="AF20" t="e">
        <v>#N/A</v>
      </c>
      <c r="AG20" t="e">
        <v>#N/A</v>
      </c>
      <c r="AH20" t="e">
        <v>#N/A</v>
      </c>
      <c r="AI20" t="e">
        <v>#N/A</v>
      </c>
      <c r="AJ20" t="e">
        <v>#N/A</v>
      </c>
      <c r="AK20" t="e">
        <v>#N/A</v>
      </c>
      <c r="AL20" t="e">
        <v>#N/A</v>
      </c>
      <c r="AM20" t="e">
        <v>#N/A</v>
      </c>
      <c r="AN20" t="e">
        <v>#N/A</v>
      </c>
      <c r="AO20" t="e">
        <v>#N/A</v>
      </c>
      <c r="AP20" t="e">
        <v>#N/A</v>
      </c>
      <c r="AQ20" t="e">
        <v>#N/A</v>
      </c>
      <c r="AR20" t="e">
        <v>#N/A</v>
      </c>
      <c r="AS20" t="e">
        <v>#N/A</v>
      </c>
      <c r="AT20" t="e">
        <v>#N/A</v>
      </c>
      <c r="AU20" t="e">
        <v>#N/A</v>
      </c>
      <c r="AV20" t="e">
        <v>#N/A</v>
      </c>
      <c r="AW20" t="e">
        <v>#N/A</v>
      </c>
      <c r="AX20" t="e">
        <v>#N/A</v>
      </c>
      <c r="AY20" t="e">
        <v>#N/A</v>
      </c>
      <c r="AZ20" t="e">
        <v>#N/A</v>
      </c>
      <c r="BA20" t="e">
        <v>#N/A</v>
      </c>
      <c r="BB20" t="e">
        <v>#N/A</v>
      </c>
      <c r="BC20" t="e">
        <v>#N/A</v>
      </c>
      <c r="BD20" t="e">
        <v>#N/A</v>
      </c>
      <c r="BE20" t="e">
        <v>#N/A</v>
      </c>
      <c r="BF20" t="e">
        <v>#N/A</v>
      </c>
      <c r="BG20" t="e">
        <v>#N/A</v>
      </c>
      <c r="BH20" t="e">
        <v>#N/A</v>
      </c>
      <c r="BI20" t="e">
        <v>#N/A</v>
      </c>
      <c r="BJ20" t="e">
        <v>#N/A</v>
      </c>
      <c r="BK20" t="e">
        <v>#N/A</v>
      </c>
      <c r="BL20" t="e">
        <v>#N/A</v>
      </c>
      <c r="BM20" t="e">
        <v>#N/A</v>
      </c>
      <c r="BN20" t="e">
        <v>#N/A</v>
      </c>
      <c r="BO20" t="e">
        <v>#N/A</v>
      </c>
      <c r="BP20" t="e">
        <v>#N/A</v>
      </c>
      <c r="BQ20" t="e">
        <v>#N/A</v>
      </c>
      <c r="BR20" t="e">
        <v>#N/A</v>
      </c>
      <c r="BS20" t="e">
        <v>#N/A</v>
      </c>
      <c r="BT20" t="e">
        <v>#N/A</v>
      </c>
      <c r="BU20" t="e">
        <v>#N/A</v>
      </c>
      <c r="BV20" t="e">
        <v>#N/A</v>
      </c>
      <c r="BW20" t="e">
        <v>#N/A</v>
      </c>
      <c r="BX20" t="e">
        <v>#N/A</v>
      </c>
      <c r="BY20" t="e">
        <v>#N/A</v>
      </c>
      <c r="BZ20" t="e">
        <v>#N/A</v>
      </c>
      <c r="CA20" t="e">
        <v>#N/A</v>
      </c>
      <c r="CB20" t="e">
        <v>#N/A</v>
      </c>
      <c r="CC20" t="e">
        <v>#N/A</v>
      </c>
      <c r="CD20" t="e">
        <v>#N/A</v>
      </c>
      <c r="CE20" t="e">
        <v>#N/A</v>
      </c>
      <c r="CF20" t="e">
        <v>#N/A</v>
      </c>
      <c r="CG20" t="e">
        <v>#N/A</v>
      </c>
      <c r="CH20" t="e">
        <v>#N/A</v>
      </c>
      <c r="CI20" t="e">
        <v>#N/A</v>
      </c>
      <c r="CJ20" t="e">
        <v>#N/A</v>
      </c>
      <c r="CK20" t="e">
        <v>#N/A</v>
      </c>
      <c r="CL20" t="e">
        <v>#N/A</v>
      </c>
      <c r="CM20" t="e">
        <v>#N/A</v>
      </c>
      <c r="CN20" t="e">
        <v>#N/A</v>
      </c>
      <c r="CO20" t="e">
        <v>#N/A</v>
      </c>
      <c r="CP20" t="e">
        <v>#N/A</v>
      </c>
      <c r="CQ20" t="e">
        <v>#N/A</v>
      </c>
      <c r="CR20" t="e">
        <v>#N/A</v>
      </c>
      <c r="CS20" t="e">
        <v>#N/A</v>
      </c>
      <c r="CT20" t="e">
        <v>#N/A</v>
      </c>
      <c r="CU20" t="e">
        <v>#N/A</v>
      </c>
      <c r="CV20" t="e">
        <v>#N/A</v>
      </c>
      <c r="CW20" t="e">
        <v>#N/A</v>
      </c>
      <c r="CX20" t="e">
        <v>#N/A</v>
      </c>
      <c r="CY20" t="e">
        <v>#N/A</v>
      </c>
    </row>
    <row r="21" spans="1:103" x14ac:dyDescent="0.3">
      <c r="A21">
        <v>502</v>
      </c>
      <c r="D21">
        <v>26542421</v>
      </c>
      <c r="E21">
        <v>8359616</v>
      </c>
      <c r="F21">
        <v>281577</v>
      </c>
      <c r="G21">
        <v>0</v>
      </c>
      <c r="H21">
        <v>4997791</v>
      </c>
      <c r="I21">
        <v>0</v>
      </c>
      <c r="J21">
        <v>10459461</v>
      </c>
      <c r="K21">
        <v>1118490</v>
      </c>
      <c r="L21">
        <v>3780145</v>
      </c>
      <c r="M21">
        <v>81181582</v>
      </c>
      <c r="N21">
        <v>21468602</v>
      </c>
      <c r="O21">
        <v>1889446</v>
      </c>
      <c r="P21">
        <v>7139660</v>
      </c>
      <c r="Q21">
        <v>7892648</v>
      </c>
      <c r="R21">
        <v>2837722</v>
      </c>
      <c r="S21">
        <v>1980691</v>
      </c>
      <c r="T21">
        <v>0</v>
      </c>
      <c r="U21">
        <v>52683014</v>
      </c>
      <c r="V21">
        <v>33823749</v>
      </c>
      <c r="W21">
        <v>0</v>
      </c>
      <c r="X21">
        <v>2987826</v>
      </c>
      <c r="Y21">
        <v>319496</v>
      </c>
      <c r="Z21">
        <v>3987324</v>
      </c>
      <c r="AA21">
        <v>14912176</v>
      </c>
      <c r="AB21">
        <v>13527381</v>
      </c>
      <c r="AC21">
        <v>49006216</v>
      </c>
      <c r="AD21">
        <v>18901170</v>
      </c>
      <c r="AE21">
        <v>8025130</v>
      </c>
      <c r="AF21">
        <v>22524192</v>
      </c>
      <c r="AG21">
        <v>14875396</v>
      </c>
      <c r="AH21">
        <v>14148485</v>
      </c>
      <c r="AI21">
        <v>35358431</v>
      </c>
      <c r="AJ21">
        <v>2562263</v>
      </c>
      <c r="AK21">
        <v>0</v>
      </c>
      <c r="AL21">
        <v>15396602</v>
      </c>
      <c r="AM21">
        <v>15010317</v>
      </c>
      <c r="AN21">
        <v>2762169</v>
      </c>
      <c r="AO21">
        <v>0</v>
      </c>
      <c r="AP21">
        <v>3120615</v>
      </c>
      <c r="AQ21">
        <v>2629431</v>
      </c>
      <c r="AR21">
        <v>0</v>
      </c>
      <c r="AS21">
        <v>7294533</v>
      </c>
      <c r="AT21">
        <v>78374424</v>
      </c>
      <c r="AU21">
        <v>0</v>
      </c>
      <c r="AV21">
        <v>1792581</v>
      </c>
      <c r="AW21">
        <v>4060767</v>
      </c>
      <c r="AX21">
        <v>16318352</v>
      </c>
      <c r="AY21">
        <v>0</v>
      </c>
      <c r="AZ21">
        <v>25279904</v>
      </c>
      <c r="BA21">
        <v>807963</v>
      </c>
      <c r="BB21">
        <v>79762280</v>
      </c>
      <c r="BC21">
        <v>4496957</v>
      </c>
      <c r="BD21">
        <v>663425</v>
      </c>
      <c r="BE21">
        <v>3787472</v>
      </c>
      <c r="BF21">
        <v>36405104</v>
      </c>
      <c r="BG21">
        <v>12160443</v>
      </c>
      <c r="BH21">
        <v>552749</v>
      </c>
      <c r="BI21">
        <v>21505</v>
      </c>
      <c r="BJ21">
        <v>844914</v>
      </c>
      <c r="BK21">
        <v>41881432</v>
      </c>
      <c r="BL21">
        <v>0</v>
      </c>
      <c r="BM21">
        <v>7391395</v>
      </c>
      <c r="BN21">
        <v>20095606</v>
      </c>
      <c r="BO21">
        <v>7763693</v>
      </c>
      <c r="BP21">
        <v>18138530</v>
      </c>
      <c r="BQ21">
        <v>755604</v>
      </c>
      <c r="BR21">
        <v>41935696</v>
      </c>
      <c r="BS21">
        <v>15378890</v>
      </c>
      <c r="BT21">
        <v>3521757</v>
      </c>
      <c r="BU21">
        <v>13566606</v>
      </c>
      <c r="BV21">
        <v>16392246</v>
      </c>
      <c r="BW21">
        <v>1195595</v>
      </c>
      <c r="BX21">
        <v>658880</v>
      </c>
      <c r="BY21">
        <v>37732</v>
      </c>
      <c r="BZ21">
        <v>1461130</v>
      </c>
      <c r="CA21">
        <v>658181</v>
      </c>
      <c r="CB21">
        <v>15002550</v>
      </c>
      <c r="CC21">
        <v>18286482</v>
      </c>
      <c r="CD21">
        <v>14629712</v>
      </c>
      <c r="CE21">
        <v>29990497</v>
      </c>
      <c r="CF21">
        <v>6918456</v>
      </c>
      <c r="CG21">
        <v>2520155</v>
      </c>
      <c r="CH21">
        <v>2699376</v>
      </c>
      <c r="CI21">
        <v>1810639</v>
      </c>
      <c r="CJ21">
        <v>572882</v>
      </c>
      <c r="CK21">
        <v>3454341</v>
      </c>
      <c r="CL21">
        <v>0</v>
      </c>
      <c r="CM21">
        <v>2428253</v>
      </c>
      <c r="CN21">
        <v>1364472</v>
      </c>
      <c r="CO21">
        <v>68514009</v>
      </c>
      <c r="CP21">
        <v>1177071</v>
      </c>
      <c r="CQ21">
        <v>59879097</v>
      </c>
      <c r="CR21">
        <v>7193228</v>
      </c>
      <c r="CS21">
        <v>2407627</v>
      </c>
      <c r="CT21">
        <v>8540401</v>
      </c>
      <c r="CU21">
        <v>13884994</v>
      </c>
      <c r="CV21">
        <v>3350167</v>
      </c>
      <c r="CW21">
        <v>23833966</v>
      </c>
      <c r="CX21">
        <v>704725</v>
      </c>
      <c r="CY21">
        <v>0</v>
      </c>
    </row>
    <row r="22" spans="1:103" x14ac:dyDescent="0.3">
      <c r="A22">
        <v>503</v>
      </c>
      <c r="D22">
        <v>0</v>
      </c>
      <c r="E22">
        <v>0</v>
      </c>
      <c r="F22">
        <v>0</v>
      </c>
      <c r="G22">
        <v>0</v>
      </c>
      <c r="H22">
        <v>0</v>
      </c>
      <c r="I22">
        <v>0</v>
      </c>
      <c r="J22">
        <v>188500</v>
      </c>
      <c r="K22">
        <v>298243</v>
      </c>
      <c r="L22">
        <v>303804</v>
      </c>
      <c r="M22">
        <v>145931578</v>
      </c>
      <c r="N22">
        <v>0</v>
      </c>
      <c r="O22">
        <v>115021</v>
      </c>
      <c r="P22">
        <v>0</v>
      </c>
      <c r="Q22">
        <v>100820</v>
      </c>
      <c r="R22">
        <v>0</v>
      </c>
      <c r="S22">
        <v>43932</v>
      </c>
      <c r="T22">
        <v>0</v>
      </c>
      <c r="U22">
        <v>0</v>
      </c>
      <c r="V22">
        <v>470304</v>
      </c>
      <c r="W22">
        <v>0</v>
      </c>
      <c r="X22">
        <v>27880</v>
      </c>
      <c r="Y22">
        <v>111259</v>
      </c>
      <c r="Z22">
        <v>0</v>
      </c>
      <c r="AA22">
        <v>380231</v>
      </c>
      <c r="AB22">
        <v>0</v>
      </c>
      <c r="AC22">
        <v>3383770</v>
      </c>
      <c r="AD22">
        <v>3752937</v>
      </c>
      <c r="AE22">
        <v>19065856</v>
      </c>
      <c r="AF22">
        <v>0</v>
      </c>
      <c r="AG22">
        <v>253558</v>
      </c>
      <c r="AH22">
        <v>825195</v>
      </c>
      <c r="AI22">
        <v>10508607</v>
      </c>
      <c r="AJ22">
        <v>324075</v>
      </c>
      <c r="AK22">
        <v>0</v>
      </c>
      <c r="AL22">
        <v>0</v>
      </c>
      <c r="AM22">
        <v>0</v>
      </c>
      <c r="AN22">
        <v>0</v>
      </c>
      <c r="AO22">
        <v>0</v>
      </c>
      <c r="AP22">
        <v>0</v>
      </c>
      <c r="AQ22">
        <v>7728495</v>
      </c>
      <c r="AR22">
        <v>0</v>
      </c>
      <c r="AS22">
        <v>99074</v>
      </c>
      <c r="AT22">
        <v>2120050</v>
      </c>
      <c r="AU22">
        <v>0</v>
      </c>
      <c r="AV22">
        <v>0</v>
      </c>
      <c r="AW22">
        <v>115636</v>
      </c>
      <c r="AX22">
        <v>1516829</v>
      </c>
      <c r="AY22">
        <v>0</v>
      </c>
      <c r="AZ22">
        <v>11218976</v>
      </c>
      <c r="BA22">
        <v>0</v>
      </c>
      <c r="BB22">
        <v>20640732</v>
      </c>
      <c r="BC22">
        <v>565814</v>
      </c>
      <c r="BD22">
        <v>0</v>
      </c>
      <c r="BE22">
        <v>0</v>
      </c>
      <c r="BF22">
        <v>19443734</v>
      </c>
      <c r="BG22">
        <v>709679</v>
      </c>
      <c r="BH22">
        <v>0</v>
      </c>
      <c r="BI22">
        <v>0</v>
      </c>
      <c r="BJ22">
        <v>49418</v>
      </c>
      <c r="BK22">
        <v>909236</v>
      </c>
      <c r="BL22">
        <v>0</v>
      </c>
      <c r="BM22">
        <v>0</v>
      </c>
      <c r="BN22">
        <v>1963444</v>
      </c>
      <c r="BO22">
        <v>449514</v>
      </c>
      <c r="BP22">
        <v>593774</v>
      </c>
      <c r="BQ22">
        <v>294720</v>
      </c>
      <c r="BR22">
        <v>0</v>
      </c>
      <c r="BS22">
        <v>1133765</v>
      </c>
      <c r="BT22">
        <v>60275</v>
      </c>
      <c r="BU22">
        <v>1885267</v>
      </c>
      <c r="BV22">
        <v>22002744</v>
      </c>
      <c r="BW22">
        <v>67849</v>
      </c>
      <c r="BX22">
        <v>0</v>
      </c>
      <c r="BY22">
        <v>0</v>
      </c>
      <c r="BZ22">
        <v>0</v>
      </c>
      <c r="CA22">
        <v>0</v>
      </c>
      <c r="CB22">
        <v>213703</v>
      </c>
      <c r="CC22">
        <v>0</v>
      </c>
      <c r="CD22">
        <v>418485</v>
      </c>
      <c r="CE22">
        <v>0</v>
      </c>
      <c r="CF22">
        <v>0</v>
      </c>
      <c r="CG22">
        <v>0</v>
      </c>
      <c r="CH22">
        <v>0</v>
      </c>
      <c r="CI22">
        <v>175093</v>
      </c>
      <c r="CJ22">
        <v>2516</v>
      </c>
      <c r="CK22">
        <v>4750</v>
      </c>
      <c r="CL22">
        <v>0</v>
      </c>
      <c r="CM22">
        <v>6976622</v>
      </c>
      <c r="CN22">
        <v>158742</v>
      </c>
      <c r="CO22">
        <v>300026517</v>
      </c>
      <c r="CP22">
        <v>442542</v>
      </c>
      <c r="CQ22">
        <v>0</v>
      </c>
      <c r="CR22">
        <v>7770</v>
      </c>
      <c r="CS22">
        <v>162943</v>
      </c>
      <c r="CT22">
        <v>0</v>
      </c>
      <c r="CU22">
        <v>28846</v>
      </c>
      <c r="CV22">
        <v>4914954</v>
      </c>
      <c r="CW22">
        <v>269090</v>
      </c>
      <c r="CX22">
        <v>0</v>
      </c>
      <c r="CY22">
        <v>0</v>
      </c>
    </row>
    <row r="23" spans="1:103" x14ac:dyDescent="0.3">
      <c r="D23" t="e">
        <v>#N/A</v>
      </c>
      <c r="E23" t="e">
        <v>#N/A</v>
      </c>
      <c r="F23" t="e">
        <v>#N/A</v>
      </c>
      <c r="G23" t="e">
        <v>#N/A</v>
      </c>
      <c r="H23" t="e">
        <v>#N/A</v>
      </c>
      <c r="I23" t="e">
        <v>#N/A</v>
      </c>
      <c r="J23" t="e">
        <v>#N/A</v>
      </c>
      <c r="K23" t="e">
        <v>#N/A</v>
      </c>
      <c r="L23" t="e">
        <v>#N/A</v>
      </c>
      <c r="M23" t="e">
        <v>#N/A</v>
      </c>
      <c r="N23" t="e">
        <v>#N/A</v>
      </c>
      <c r="O23" t="e">
        <v>#N/A</v>
      </c>
      <c r="P23" t="e">
        <v>#N/A</v>
      </c>
      <c r="Q23" t="e">
        <v>#N/A</v>
      </c>
      <c r="R23" t="e">
        <v>#N/A</v>
      </c>
      <c r="S23" t="e">
        <v>#N/A</v>
      </c>
      <c r="T23" t="e">
        <v>#N/A</v>
      </c>
      <c r="U23" t="e">
        <v>#N/A</v>
      </c>
      <c r="V23" t="e">
        <v>#N/A</v>
      </c>
      <c r="W23" t="e">
        <v>#N/A</v>
      </c>
      <c r="X23" t="e">
        <v>#N/A</v>
      </c>
      <c r="Y23" t="e">
        <v>#N/A</v>
      </c>
      <c r="Z23" t="e">
        <v>#N/A</v>
      </c>
      <c r="AA23" t="e">
        <v>#N/A</v>
      </c>
      <c r="AB23" t="e">
        <v>#N/A</v>
      </c>
      <c r="AC23" t="e">
        <v>#N/A</v>
      </c>
      <c r="AD23" t="e">
        <v>#N/A</v>
      </c>
      <c r="AE23" t="e">
        <v>#N/A</v>
      </c>
      <c r="AF23" t="e">
        <v>#N/A</v>
      </c>
      <c r="AG23" t="e">
        <v>#N/A</v>
      </c>
      <c r="AH23" t="e">
        <v>#N/A</v>
      </c>
      <c r="AI23" t="e">
        <v>#N/A</v>
      </c>
      <c r="AJ23" t="e">
        <v>#N/A</v>
      </c>
      <c r="AK23" t="e">
        <v>#N/A</v>
      </c>
      <c r="AL23" t="e">
        <v>#N/A</v>
      </c>
      <c r="AM23" t="e">
        <v>#N/A</v>
      </c>
      <c r="AN23" t="e">
        <v>#N/A</v>
      </c>
      <c r="AO23" t="e">
        <v>#N/A</v>
      </c>
      <c r="AP23" t="e">
        <v>#N/A</v>
      </c>
      <c r="AQ23" t="e">
        <v>#N/A</v>
      </c>
      <c r="AR23" t="e">
        <v>#N/A</v>
      </c>
      <c r="AS23" t="e">
        <v>#N/A</v>
      </c>
      <c r="AT23" t="e">
        <v>#N/A</v>
      </c>
      <c r="AU23" t="e">
        <v>#N/A</v>
      </c>
      <c r="AV23" t="e">
        <v>#N/A</v>
      </c>
      <c r="AW23" t="e">
        <v>#N/A</v>
      </c>
      <c r="AX23" t="e">
        <v>#N/A</v>
      </c>
      <c r="AY23" t="e">
        <v>#N/A</v>
      </c>
      <c r="AZ23" t="e">
        <v>#N/A</v>
      </c>
      <c r="BA23" t="e">
        <v>#N/A</v>
      </c>
      <c r="BB23" t="e">
        <v>#N/A</v>
      </c>
      <c r="BC23" t="e">
        <v>#N/A</v>
      </c>
      <c r="BD23" t="e">
        <v>#N/A</v>
      </c>
      <c r="BE23" t="e">
        <v>#N/A</v>
      </c>
      <c r="BF23" t="e">
        <v>#N/A</v>
      </c>
      <c r="BG23" t="e">
        <v>#N/A</v>
      </c>
      <c r="BH23" t="e">
        <v>#N/A</v>
      </c>
      <c r="BI23" t="e">
        <v>#N/A</v>
      </c>
      <c r="BJ23" t="e">
        <v>#N/A</v>
      </c>
      <c r="BK23" t="e">
        <v>#N/A</v>
      </c>
      <c r="BL23" t="e">
        <v>#N/A</v>
      </c>
      <c r="BM23" t="e">
        <v>#N/A</v>
      </c>
      <c r="BN23" t="e">
        <v>#N/A</v>
      </c>
      <c r="BO23" t="e">
        <v>#N/A</v>
      </c>
      <c r="BP23" t="e">
        <v>#N/A</v>
      </c>
      <c r="BQ23" t="e">
        <v>#N/A</v>
      </c>
      <c r="BR23" t="e">
        <v>#N/A</v>
      </c>
      <c r="BS23" t="e">
        <v>#N/A</v>
      </c>
      <c r="BT23" t="e">
        <v>#N/A</v>
      </c>
      <c r="BU23" t="e">
        <v>#N/A</v>
      </c>
      <c r="BV23" t="e">
        <v>#N/A</v>
      </c>
      <c r="BW23" t="e">
        <v>#N/A</v>
      </c>
      <c r="BX23" t="e">
        <v>#N/A</v>
      </c>
      <c r="BY23" t="e">
        <v>#N/A</v>
      </c>
      <c r="BZ23" t="e">
        <v>#N/A</v>
      </c>
      <c r="CA23" t="e">
        <v>#N/A</v>
      </c>
      <c r="CB23" t="e">
        <v>#N/A</v>
      </c>
      <c r="CC23" t="e">
        <v>#N/A</v>
      </c>
      <c r="CD23" t="e">
        <v>#N/A</v>
      </c>
      <c r="CE23" t="e">
        <v>#N/A</v>
      </c>
      <c r="CF23" t="e">
        <v>#N/A</v>
      </c>
      <c r="CG23" t="e">
        <v>#N/A</v>
      </c>
      <c r="CH23" t="e">
        <v>#N/A</v>
      </c>
      <c r="CI23" t="e">
        <v>#N/A</v>
      </c>
      <c r="CJ23" t="e">
        <v>#N/A</v>
      </c>
      <c r="CK23" t="e">
        <v>#N/A</v>
      </c>
      <c r="CL23" t="e">
        <v>#N/A</v>
      </c>
      <c r="CM23" t="e">
        <v>#N/A</v>
      </c>
      <c r="CN23" t="e">
        <v>#N/A</v>
      </c>
      <c r="CO23" t="e">
        <v>#N/A</v>
      </c>
      <c r="CP23" t="e">
        <v>#N/A</v>
      </c>
      <c r="CQ23" t="e">
        <v>#N/A</v>
      </c>
      <c r="CR23" t="e">
        <v>#N/A</v>
      </c>
      <c r="CS23" t="e">
        <v>#N/A</v>
      </c>
      <c r="CT23" t="e">
        <v>#N/A</v>
      </c>
      <c r="CU23" t="e">
        <v>#N/A</v>
      </c>
      <c r="CV23" t="e">
        <v>#N/A</v>
      </c>
      <c r="CW23" t="e">
        <v>#N/A</v>
      </c>
      <c r="CX23" t="e">
        <v>#N/A</v>
      </c>
      <c r="CY23" t="e">
        <v>#N/A</v>
      </c>
    </row>
    <row r="24" spans="1:103" x14ac:dyDescent="0.3">
      <c r="A24">
        <v>344</v>
      </c>
      <c r="D24">
        <v>2622531</v>
      </c>
      <c r="E24">
        <v>99166</v>
      </c>
      <c r="F24">
        <v>89051</v>
      </c>
      <c r="G24">
        <v>0</v>
      </c>
      <c r="H24">
        <v>134760</v>
      </c>
      <c r="I24">
        <v>385383</v>
      </c>
      <c r="J24">
        <v>527615</v>
      </c>
      <c r="K24">
        <v>952199</v>
      </c>
      <c r="L24">
        <v>830778</v>
      </c>
      <c r="M24">
        <v>4531542</v>
      </c>
      <c r="N24">
        <v>13705700</v>
      </c>
      <c r="O24">
        <v>1975289</v>
      </c>
      <c r="P24">
        <v>13264142</v>
      </c>
      <c r="Q24">
        <v>1623120</v>
      </c>
      <c r="R24">
        <v>384196</v>
      </c>
      <c r="S24">
        <v>723267</v>
      </c>
      <c r="T24">
        <v>0</v>
      </c>
      <c r="U24">
        <v>3951535</v>
      </c>
      <c r="V24">
        <v>8722868</v>
      </c>
      <c r="W24">
        <v>0</v>
      </c>
      <c r="X24">
        <v>150192</v>
      </c>
      <c r="Y24">
        <v>262869</v>
      </c>
      <c r="Z24">
        <v>1891833</v>
      </c>
      <c r="AA24">
        <v>232267</v>
      </c>
      <c r="AB24">
        <v>1256730</v>
      </c>
      <c r="AC24">
        <v>3417789</v>
      </c>
      <c r="AD24">
        <v>519211</v>
      </c>
      <c r="AE24">
        <v>1055836</v>
      </c>
      <c r="AF24">
        <v>3799926</v>
      </c>
      <c r="AG24">
        <v>1960060</v>
      </c>
      <c r="AH24">
        <v>2090903</v>
      </c>
      <c r="AI24">
        <v>14578173</v>
      </c>
      <c r="AJ24">
        <v>975597</v>
      </c>
      <c r="AK24">
        <v>16711312</v>
      </c>
      <c r="AL24">
        <v>1370739</v>
      </c>
      <c r="AM24">
        <v>6909340</v>
      </c>
      <c r="AN24">
        <v>330682</v>
      </c>
      <c r="AO24">
        <v>102864</v>
      </c>
      <c r="AP24">
        <v>3613243</v>
      </c>
      <c r="AQ24">
        <v>1155932</v>
      </c>
      <c r="AR24">
        <v>19998100</v>
      </c>
      <c r="AS24">
        <v>793437</v>
      </c>
      <c r="AT24">
        <v>4944020</v>
      </c>
      <c r="AU24">
        <v>1075408</v>
      </c>
      <c r="AV24">
        <v>5569287</v>
      </c>
      <c r="AW24">
        <v>424208</v>
      </c>
      <c r="AX24">
        <v>1716112</v>
      </c>
      <c r="AY24">
        <v>0</v>
      </c>
      <c r="AZ24">
        <v>5599420</v>
      </c>
      <c r="BA24">
        <v>621148</v>
      </c>
      <c r="BB24">
        <v>9504223</v>
      </c>
      <c r="BC24">
        <v>155684</v>
      </c>
      <c r="BD24">
        <v>2775980</v>
      </c>
      <c r="BE24">
        <v>1556799</v>
      </c>
      <c r="BF24">
        <v>2770422</v>
      </c>
      <c r="BG24">
        <v>744342</v>
      </c>
      <c r="BH24">
        <v>325472</v>
      </c>
      <c r="BI24">
        <v>763432</v>
      </c>
      <c r="BJ24">
        <v>595632</v>
      </c>
      <c r="BK24">
        <v>63933419</v>
      </c>
      <c r="BL24">
        <v>0</v>
      </c>
      <c r="BM24">
        <v>1453395</v>
      </c>
      <c r="BN24">
        <v>6353306</v>
      </c>
      <c r="BO24">
        <v>1211372</v>
      </c>
      <c r="BP24">
        <v>8311605</v>
      </c>
      <c r="BQ24">
        <v>436951</v>
      </c>
      <c r="BR24">
        <v>3749373</v>
      </c>
      <c r="BS24">
        <v>14275755</v>
      </c>
      <c r="BT24">
        <v>328986</v>
      </c>
      <c r="BU24">
        <v>969880</v>
      </c>
      <c r="BV24">
        <v>4310878</v>
      </c>
      <c r="BW24">
        <v>177804</v>
      </c>
      <c r="BX24">
        <v>248213</v>
      </c>
      <c r="BY24">
        <v>3997678</v>
      </c>
      <c r="BZ24">
        <v>297845</v>
      </c>
      <c r="CA24">
        <v>4050901</v>
      </c>
      <c r="CB24">
        <v>579859</v>
      </c>
      <c r="CC24">
        <v>1744844</v>
      </c>
      <c r="CD24">
        <v>2097063</v>
      </c>
      <c r="CE24">
        <v>1202689</v>
      </c>
      <c r="CF24">
        <v>1375928</v>
      </c>
      <c r="CG24">
        <v>4520186</v>
      </c>
      <c r="CH24">
        <v>1800604</v>
      </c>
      <c r="CI24">
        <v>460487</v>
      </c>
      <c r="CJ24">
        <v>1616644</v>
      </c>
      <c r="CK24">
        <v>1540887</v>
      </c>
      <c r="CL24">
        <v>570086</v>
      </c>
      <c r="CM24">
        <v>56828</v>
      </c>
      <c r="CN24">
        <v>34915</v>
      </c>
      <c r="CO24">
        <v>14003945</v>
      </c>
      <c r="CP24">
        <v>364100</v>
      </c>
      <c r="CQ24">
        <v>114361490</v>
      </c>
      <c r="CR24">
        <v>141214</v>
      </c>
      <c r="CS24">
        <v>4084</v>
      </c>
      <c r="CT24">
        <v>1586125</v>
      </c>
      <c r="CU24">
        <v>2302473</v>
      </c>
      <c r="CV24">
        <v>906842</v>
      </c>
      <c r="CW24">
        <v>213941</v>
      </c>
      <c r="CX24">
        <v>530335</v>
      </c>
      <c r="CY24">
        <v>371982</v>
      </c>
    </row>
    <row r="25" spans="1:103" x14ac:dyDescent="0.3">
      <c r="A25">
        <v>388</v>
      </c>
      <c r="D25">
        <v>185011006</v>
      </c>
      <c r="E25">
        <v>45178597</v>
      </c>
      <c r="F25">
        <v>19029028</v>
      </c>
      <c r="G25">
        <v>0</v>
      </c>
      <c r="H25">
        <v>44182187</v>
      </c>
      <c r="I25">
        <v>36254438</v>
      </c>
      <c r="J25">
        <v>67312885</v>
      </c>
      <c r="K25">
        <v>28811732</v>
      </c>
      <c r="L25">
        <v>49626644</v>
      </c>
      <c r="M25">
        <v>253143938</v>
      </c>
      <c r="N25">
        <v>476955072</v>
      </c>
      <c r="O25">
        <v>99318671</v>
      </c>
      <c r="P25">
        <v>307116214</v>
      </c>
      <c r="Q25">
        <v>104384525</v>
      </c>
      <c r="R25">
        <v>16702241</v>
      </c>
      <c r="S25">
        <v>142360590</v>
      </c>
      <c r="T25">
        <v>0</v>
      </c>
      <c r="U25">
        <v>209258095</v>
      </c>
      <c r="V25">
        <v>136310359</v>
      </c>
      <c r="W25">
        <v>0</v>
      </c>
      <c r="X25">
        <v>19534402</v>
      </c>
      <c r="Y25">
        <v>25326355</v>
      </c>
      <c r="Z25">
        <v>136529360</v>
      </c>
      <c r="AA25">
        <v>68323776</v>
      </c>
      <c r="AB25">
        <v>121310523</v>
      </c>
      <c r="AC25">
        <v>338343051</v>
      </c>
      <c r="AD25">
        <v>72576329</v>
      </c>
      <c r="AE25">
        <v>139927644</v>
      </c>
      <c r="AF25">
        <v>152776679</v>
      </c>
      <c r="AG25">
        <v>63504640</v>
      </c>
      <c r="AH25">
        <v>67496974</v>
      </c>
      <c r="AI25">
        <v>541088985</v>
      </c>
      <c r="AJ25">
        <v>62435552</v>
      </c>
      <c r="AK25">
        <v>476825564</v>
      </c>
      <c r="AL25">
        <v>96564392</v>
      </c>
      <c r="AM25">
        <v>288604567</v>
      </c>
      <c r="AN25">
        <v>22508436</v>
      </c>
      <c r="AO25">
        <v>17846863</v>
      </c>
      <c r="AP25">
        <v>64350331</v>
      </c>
      <c r="AQ25">
        <v>23777284</v>
      </c>
      <c r="AR25">
        <v>657946240</v>
      </c>
      <c r="AS25">
        <v>69510821</v>
      </c>
      <c r="AT25">
        <v>155371972</v>
      </c>
      <c r="AU25">
        <v>109293149</v>
      </c>
      <c r="AV25">
        <v>199393784</v>
      </c>
      <c r="AW25">
        <v>26982321</v>
      </c>
      <c r="AX25">
        <v>51542353</v>
      </c>
      <c r="AY25">
        <v>0</v>
      </c>
      <c r="AZ25">
        <v>242450577</v>
      </c>
      <c r="BA25">
        <v>64848895</v>
      </c>
      <c r="BB25">
        <v>263060780</v>
      </c>
      <c r="BC25">
        <v>18098745</v>
      </c>
      <c r="BD25">
        <v>74909217</v>
      </c>
      <c r="BE25">
        <v>75162741</v>
      </c>
      <c r="BF25">
        <v>121494391</v>
      </c>
      <c r="BG25">
        <v>69218306</v>
      </c>
      <c r="BH25">
        <v>30034675</v>
      </c>
      <c r="BI25">
        <v>35153450</v>
      </c>
      <c r="BJ25">
        <v>64324539</v>
      </c>
      <c r="BK25">
        <v>1990845316</v>
      </c>
      <c r="BL25">
        <v>23492051</v>
      </c>
      <c r="BM25">
        <v>33295833</v>
      </c>
      <c r="BN25">
        <v>160940541</v>
      </c>
      <c r="BO25">
        <v>106563865</v>
      </c>
      <c r="BP25">
        <v>392775620</v>
      </c>
      <c r="BQ25">
        <v>34628860</v>
      </c>
      <c r="BR25">
        <v>237764369</v>
      </c>
      <c r="BS25">
        <v>320947463</v>
      </c>
      <c r="BT25">
        <v>24137538</v>
      </c>
      <c r="BU25">
        <v>55956406</v>
      </c>
      <c r="BV25">
        <v>98913835</v>
      </c>
      <c r="BW25">
        <v>16334592</v>
      </c>
      <c r="BX25">
        <v>65637329</v>
      </c>
      <c r="BY25">
        <v>187878837</v>
      </c>
      <c r="BZ25">
        <v>30521999</v>
      </c>
      <c r="CA25">
        <v>174507911</v>
      </c>
      <c r="CB25">
        <v>55794750</v>
      </c>
      <c r="CC25">
        <v>144364974</v>
      </c>
      <c r="CD25">
        <v>98832113</v>
      </c>
      <c r="CE25">
        <v>155658659</v>
      </c>
      <c r="CF25">
        <v>80582906</v>
      </c>
      <c r="CG25">
        <v>86287105</v>
      </c>
      <c r="CH25">
        <v>47856202</v>
      </c>
      <c r="CI25">
        <v>71579084</v>
      </c>
      <c r="CJ25">
        <v>58900616</v>
      </c>
      <c r="CK25">
        <v>92471254</v>
      </c>
      <c r="CL25">
        <v>25615224</v>
      </c>
      <c r="CM25">
        <v>62566736</v>
      </c>
      <c r="CN25">
        <v>7646460</v>
      </c>
      <c r="CO25">
        <v>328055812</v>
      </c>
      <c r="CP25">
        <v>49605988</v>
      </c>
      <c r="CQ25">
        <v>1865729933</v>
      </c>
      <c r="CR25">
        <v>32814602</v>
      </c>
      <c r="CS25">
        <v>18074004</v>
      </c>
      <c r="CT25">
        <v>62839015</v>
      </c>
      <c r="CU25">
        <v>129574267</v>
      </c>
      <c r="CV25">
        <v>83649826</v>
      </c>
      <c r="CW25">
        <v>105156718</v>
      </c>
      <c r="CX25">
        <v>40271024</v>
      </c>
      <c r="CY25">
        <v>27784383</v>
      </c>
    </row>
    <row r="26" spans="1:103" x14ac:dyDescent="0.3">
      <c r="A26">
        <v>339</v>
      </c>
      <c r="D26">
        <v>16532190</v>
      </c>
      <c r="E26">
        <v>4831525</v>
      </c>
      <c r="F26">
        <v>1891498</v>
      </c>
      <c r="G26">
        <v>0</v>
      </c>
      <c r="H26">
        <v>1888724</v>
      </c>
      <c r="I26">
        <v>2689712</v>
      </c>
      <c r="J26">
        <v>5376236</v>
      </c>
      <c r="K26">
        <v>7391234</v>
      </c>
      <c r="L26">
        <v>9347475</v>
      </c>
      <c r="M26">
        <v>25325009</v>
      </c>
      <c r="N26">
        <v>28377584</v>
      </c>
      <c r="O26">
        <v>5779741</v>
      </c>
      <c r="P26">
        <v>27273923</v>
      </c>
      <c r="Q26">
        <v>7990158</v>
      </c>
      <c r="R26">
        <v>1158566</v>
      </c>
      <c r="S26">
        <v>9863496</v>
      </c>
      <c r="T26">
        <v>0</v>
      </c>
      <c r="U26">
        <v>18568000</v>
      </c>
      <c r="V26">
        <v>9985391</v>
      </c>
      <c r="W26">
        <v>0</v>
      </c>
      <c r="X26">
        <v>1765375</v>
      </c>
      <c r="Y26">
        <v>4045469</v>
      </c>
      <c r="Z26">
        <v>25614645</v>
      </c>
      <c r="AA26">
        <v>3344168</v>
      </c>
      <c r="AB26">
        <v>15376119</v>
      </c>
      <c r="AC26">
        <v>16335606</v>
      </c>
      <c r="AD26">
        <v>5962520</v>
      </c>
      <c r="AE26">
        <v>16314557</v>
      </c>
      <c r="AF26">
        <v>6091512</v>
      </c>
      <c r="AG26">
        <v>5611963</v>
      </c>
      <c r="AH26">
        <v>10079125</v>
      </c>
      <c r="AI26">
        <v>36197688</v>
      </c>
      <c r="AJ26">
        <v>5051345</v>
      </c>
      <c r="AK26">
        <v>34685119</v>
      </c>
      <c r="AL26">
        <v>12494472</v>
      </c>
      <c r="AM26">
        <v>39318415</v>
      </c>
      <c r="AN26">
        <v>684088</v>
      </c>
      <c r="AO26">
        <v>2025120</v>
      </c>
      <c r="AP26">
        <v>2472803</v>
      </c>
      <c r="AQ26">
        <v>2741527</v>
      </c>
      <c r="AR26">
        <v>46171924</v>
      </c>
      <c r="AS26">
        <v>11346067</v>
      </c>
      <c r="AT26">
        <v>29911586</v>
      </c>
      <c r="AU26">
        <v>11208948</v>
      </c>
      <c r="AV26">
        <v>10427440</v>
      </c>
      <c r="AW26">
        <v>1967800</v>
      </c>
      <c r="AX26">
        <v>5827350</v>
      </c>
      <c r="AY26">
        <v>0</v>
      </c>
      <c r="AZ26">
        <v>20060964</v>
      </c>
      <c r="BA26">
        <v>5719416</v>
      </c>
      <c r="BB26">
        <v>31916575</v>
      </c>
      <c r="BC26">
        <v>2825904</v>
      </c>
      <c r="BD26">
        <v>3046895</v>
      </c>
      <c r="BE26">
        <v>5022484</v>
      </c>
      <c r="BF26">
        <v>11593591</v>
      </c>
      <c r="BG26">
        <v>6390491</v>
      </c>
      <c r="BH26">
        <v>3187743</v>
      </c>
      <c r="BI26">
        <v>3760639</v>
      </c>
      <c r="BJ26">
        <v>7365274</v>
      </c>
      <c r="BK26">
        <v>228007956</v>
      </c>
      <c r="BL26">
        <v>1264494</v>
      </c>
      <c r="BM26">
        <v>3981139</v>
      </c>
      <c r="BN26">
        <v>13945148</v>
      </c>
      <c r="BO26">
        <v>8077989</v>
      </c>
      <c r="BP26">
        <v>15524829</v>
      </c>
      <c r="BQ26">
        <v>2295167</v>
      </c>
      <c r="BR26">
        <v>16592160</v>
      </c>
      <c r="BS26">
        <v>12647084</v>
      </c>
      <c r="BT26">
        <v>2111474</v>
      </c>
      <c r="BU26">
        <v>7749364</v>
      </c>
      <c r="BV26">
        <v>6857304</v>
      </c>
      <c r="BW26">
        <v>1583406</v>
      </c>
      <c r="BX26">
        <v>6686429</v>
      </c>
      <c r="BY26">
        <v>23662602</v>
      </c>
      <c r="BZ26">
        <v>3119704</v>
      </c>
      <c r="CA26">
        <v>14559579</v>
      </c>
      <c r="CB26">
        <v>2644228</v>
      </c>
      <c r="CC26">
        <v>13399182</v>
      </c>
      <c r="CD26">
        <v>12688928</v>
      </c>
      <c r="CE26">
        <v>11943628</v>
      </c>
      <c r="CF26">
        <v>6246609</v>
      </c>
      <c r="CG26">
        <v>7608839</v>
      </c>
      <c r="CH26">
        <v>2777071</v>
      </c>
      <c r="CI26">
        <v>9608266</v>
      </c>
      <c r="CJ26">
        <v>4512944</v>
      </c>
      <c r="CK26">
        <v>10393406</v>
      </c>
      <c r="CL26">
        <v>3660360</v>
      </c>
      <c r="CM26">
        <v>4155188</v>
      </c>
      <c r="CN26">
        <v>434721</v>
      </c>
      <c r="CO26">
        <v>30389227</v>
      </c>
      <c r="CP26">
        <v>3911544</v>
      </c>
      <c r="CQ26">
        <v>121391280</v>
      </c>
      <c r="CR26">
        <v>2688026</v>
      </c>
      <c r="CS26">
        <v>2668390</v>
      </c>
      <c r="CT26">
        <v>2912305</v>
      </c>
      <c r="CU26">
        <v>15826316</v>
      </c>
      <c r="CV26">
        <v>8793840</v>
      </c>
      <c r="CW26">
        <v>10427174</v>
      </c>
      <c r="CX26">
        <v>3532911</v>
      </c>
      <c r="CY26">
        <v>2713625</v>
      </c>
    </row>
    <row r="27" spans="1:103" x14ac:dyDescent="0.3">
      <c r="A27">
        <v>504</v>
      </c>
      <c r="D27">
        <v>32188935</v>
      </c>
      <c r="E27">
        <v>6302889</v>
      </c>
      <c r="F27">
        <v>3861479</v>
      </c>
      <c r="G27">
        <v>0</v>
      </c>
      <c r="H27">
        <v>7557504</v>
      </c>
      <c r="I27">
        <v>5959248</v>
      </c>
      <c r="J27">
        <v>14771703</v>
      </c>
      <c r="K27">
        <v>8011399</v>
      </c>
      <c r="L27">
        <v>10611580</v>
      </c>
      <c r="M27">
        <v>26571290</v>
      </c>
      <c r="N27">
        <v>63004949</v>
      </c>
      <c r="O27">
        <v>22542065</v>
      </c>
      <c r="P27">
        <v>34429999</v>
      </c>
      <c r="Q27">
        <v>15564670</v>
      </c>
      <c r="R27">
        <v>2197964</v>
      </c>
      <c r="S27">
        <v>40086334</v>
      </c>
      <c r="T27">
        <v>0</v>
      </c>
      <c r="U27">
        <v>36094621</v>
      </c>
      <c r="V27">
        <v>14350834</v>
      </c>
      <c r="W27">
        <v>0</v>
      </c>
      <c r="X27">
        <v>3158946</v>
      </c>
      <c r="Y27">
        <v>4067792</v>
      </c>
      <c r="Z27">
        <v>13733661</v>
      </c>
      <c r="AA27">
        <v>16358146</v>
      </c>
      <c r="AB27">
        <v>36350598</v>
      </c>
      <c r="AC27">
        <v>75477079</v>
      </c>
      <c r="AD27">
        <v>4642149</v>
      </c>
      <c r="AE27">
        <v>8541527</v>
      </c>
      <c r="AF27">
        <v>34790743</v>
      </c>
      <c r="AG27">
        <v>9371577</v>
      </c>
      <c r="AH27">
        <v>9615718</v>
      </c>
      <c r="AI27">
        <v>76230322</v>
      </c>
      <c r="AJ27">
        <v>16401927</v>
      </c>
      <c r="AK27">
        <v>77620849</v>
      </c>
      <c r="AL27">
        <v>16025852</v>
      </c>
      <c r="AM27">
        <v>34223987</v>
      </c>
      <c r="AN27">
        <v>2475715</v>
      </c>
      <c r="AO27">
        <v>4807342</v>
      </c>
      <c r="AP27">
        <v>12123493</v>
      </c>
      <c r="AQ27">
        <v>6775950</v>
      </c>
      <c r="AR27">
        <v>146309767</v>
      </c>
      <c r="AS27">
        <v>18045577</v>
      </c>
      <c r="AT27">
        <v>12445100</v>
      </c>
      <c r="AU27">
        <v>25629473</v>
      </c>
      <c r="AV27">
        <v>26905070</v>
      </c>
      <c r="AW27">
        <v>4926153</v>
      </c>
      <c r="AX27">
        <v>9824570</v>
      </c>
      <c r="AY27">
        <v>0</v>
      </c>
      <c r="AZ27">
        <v>24304653</v>
      </c>
      <c r="BA27">
        <v>12761288</v>
      </c>
      <c r="BB27">
        <v>29077507</v>
      </c>
      <c r="BC27">
        <v>2972601</v>
      </c>
      <c r="BD27">
        <v>10159862</v>
      </c>
      <c r="BE27">
        <v>10052276</v>
      </c>
      <c r="BF27">
        <v>14952162</v>
      </c>
      <c r="BG27">
        <v>10501362</v>
      </c>
      <c r="BH27">
        <v>7329931</v>
      </c>
      <c r="BI27">
        <v>7526004</v>
      </c>
      <c r="BJ27">
        <v>10419613</v>
      </c>
      <c r="BK27">
        <v>182686620</v>
      </c>
      <c r="BL27">
        <v>3621502</v>
      </c>
      <c r="BM27">
        <v>7638226</v>
      </c>
      <c r="BN27">
        <v>17218017</v>
      </c>
      <c r="BO27">
        <v>21344907</v>
      </c>
      <c r="BP27">
        <v>66738744</v>
      </c>
      <c r="BQ27">
        <v>8173115</v>
      </c>
      <c r="BR27">
        <v>36553645</v>
      </c>
      <c r="BS27">
        <v>31345445</v>
      </c>
      <c r="BT27">
        <v>5070254</v>
      </c>
      <c r="BU27">
        <v>9447970</v>
      </c>
      <c r="BV27">
        <v>23185297</v>
      </c>
      <c r="BW27">
        <v>1931578</v>
      </c>
      <c r="BX27">
        <v>11133894</v>
      </c>
      <c r="BY27">
        <v>34424485</v>
      </c>
      <c r="BZ27">
        <v>4040318</v>
      </c>
      <c r="CA27">
        <v>25832622</v>
      </c>
      <c r="CB27">
        <v>13347854</v>
      </c>
      <c r="CC27">
        <v>37659451</v>
      </c>
      <c r="CD27">
        <v>16208712</v>
      </c>
      <c r="CE27">
        <v>26232421</v>
      </c>
      <c r="CF27">
        <v>15730427</v>
      </c>
      <c r="CG27">
        <v>20477612</v>
      </c>
      <c r="CH27">
        <v>10545213</v>
      </c>
      <c r="CI27">
        <v>14299425</v>
      </c>
      <c r="CJ27">
        <v>10808423</v>
      </c>
      <c r="CK27">
        <v>15745492</v>
      </c>
      <c r="CL27">
        <v>6896383</v>
      </c>
      <c r="CM27">
        <v>8615068</v>
      </c>
      <c r="CN27">
        <v>1854945</v>
      </c>
      <c r="CO27">
        <v>44134049</v>
      </c>
      <c r="CP27">
        <v>11371906</v>
      </c>
      <c r="CQ27">
        <v>267288450</v>
      </c>
      <c r="CR27">
        <v>6248499</v>
      </c>
      <c r="CS27">
        <v>4948988</v>
      </c>
      <c r="CT27">
        <v>5955236</v>
      </c>
      <c r="CU27">
        <v>24856405</v>
      </c>
      <c r="CV27">
        <v>16239575</v>
      </c>
      <c r="CW27">
        <v>21311441</v>
      </c>
      <c r="CX27">
        <v>7191887</v>
      </c>
      <c r="CY27">
        <v>5306282</v>
      </c>
    </row>
    <row r="28" spans="1:103" x14ac:dyDescent="0.3">
      <c r="A28">
        <v>505</v>
      </c>
      <c r="D28">
        <v>1893004</v>
      </c>
      <c r="E28">
        <v>0</v>
      </c>
      <c r="F28">
        <v>166198</v>
      </c>
      <c r="G28">
        <v>0</v>
      </c>
      <c r="H28">
        <v>495095</v>
      </c>
      <c r="I28">
        <v>301085</v>
      </c>
      <c r="J28">
        <v>531619</v>
      </c>
      <c r="K28">
        <v>0</v>
      </c>
      <c r="L28">
        <v>807941</v>
      </c>
      <c r="M28">
        <v>2523663</v>
      </c>
      <c r="N28">
        <v>1178692</v>
      </c>
      <c r="O28">
        <v>40922</v>
      </c>
      <c r="P28">
        <v>2300000</v>
      </c>
      <c r="Q28">
        <v>11698640</v>
      </c>
      <c r="R28">
        <v>0</v>
      </c>
      <c r="S28">
        <v>623747</v>
      </c>
      <c r="T28">
        <v>0</v>
      </c>
      <c r="U28">
        <v>14472</v>
      </c>
      <c r="V28">
        <v>0</v>
      </c>
      <c r="W28">
        <v>0</v>
      </c>
      <c r="X28">
        <v>0</v>
      </c>
      <c r="Y28">
        <v>3859402</v>
      </c>
      <c r="Z28">
        <v>4318176</v>
      </c>
      <c r="AA28">
        <v>4729071</v>
      </c>
      <c r="AB28">
        <v>1739141</v>
      </c>
      <c r="AC28">
        <v>4773232</v>
      </c>
      <c r="AD28">
        <v>1189063</v>
      </c>
      <c r="AE28">
        <v>3468917</v>
      </c>
      <c r="AF28">
        <v>1218715</v>
      </c>
      <c r="AG28">
        <v>834607</v>
      </c>
      <c r="AH28">
        <v>3475560</v>
      </c>
      <c r="AI28">
        <v>750938</v>
      </c>
      <c r="AJ28">
        <v>358799</v>
      </c>
      <c r="AK28">
        <v>489052</v>
      </c>
      <c r="AL28">
        <v>1677757</v>
      </c>
      <c r="AM28">
        <v>22050758</v>
      </c>
      <c r="AN28">
        <v>36677</v>
      </c>
      <c r="AO28">
        <v>677983</v>
      </c>
      <c r="AP28">
        <v>963240</v>
      </c>
      <c r="AQ28">
        <v>475134</v>
      </c>
      <c r="AR28">
        <v>4659065</v>
      </c>
      <c r="AS28">
        <v>200000</v>
      </c>
      <c r="AT28">
        <v>0</v>
      </c>
      <c r="AU28">
        <v>1480954</v>
      </c>
      <c r="AV28">
        <v>0</v>
      </c>
      <c r="AW28">
        <v>11333217</v>
      </c>
      <c r="AX28">
        <v>130000</v>
      </c>
      <c r="AY28">
        <v>0</v>
      </c>
      <c r="AZ28">
        <v>11091309</v>
      </c>
      <c r="BA28">
        <v>0</v>
      </c>
      <c r="BB28">
        <v>5034326</v>
      </c>
      <c r="BC28">
        <v>0</v>
      </c>
      <c r="BD28">
        <v>258304</v>
      </c>
      <c r="BE28">
        <v>665415</v>
      </c>
      <c r="BF28">
        <v>1837986</v>
      </c>
      <c r="BG28">
        <v>175563</v>
      </c>
      <c r="BH28">
        <v>0</v>
      </c>
      <c r="BI28">
        <v>2175014</v>
      </c>
      <c r="BJ28">
        <v>6596260</v>
      </c>
      <c r="BK28">
        <v>16490912</v>
      </c>
      <c r="BL28">
        <v>995341</v>
      </c>
      <c r="BM28">
        <v>89921</v>
      </c>
      <c r="BN28">
        <v>2044093</v>
      </c>
      <c r="BO28">
        <v>4034963</v>
      </c>
      <c r="BP28">
        <v>1589564</v>
      </c>
      <c r="BQ28">
        <v>425289</v>
      </c>
      <c r="BR28">
        <v>5094274</v>
      </c>
      <c r="BS28">
        <v>454718</v>
      </c>
      <c r="BT28">
        <v>0</v>
      </c>
      <c r="BU28">
        <v>55990</v>
      </c>
      <c r="BV28">
        <v>4234943</v>
      </c>
      <c r="BW28">
        <v>0</v>
      </c>
      <c r="BX28">
        <v>329663</v>
      </c>
      <c r="BY28">
        <v>1581723</v>
      </c>
      <c r="BZ28">
        <v>633283</v>
      </c>
      <c r="CA28">
        <v>0</v>
      </c>
      <c r="CB28">
        <v>242257</v>
      </c>
      <c r="CC28">
        <v>0</v>
      </c>
      <c r="CD28">
        <v>1355916</v>
      </c>
      <c r="CE28">
        <v>2205961</v>
      </c>
      <c r="CF28">
        <v>8167842</v>
      </c>
      <c r="CG28">
        <v>0</v>
      </c>
      <c r="CH28">
        <v>990920</v>
      </c>
      <c r="CI28">
        <v>712000</v>
      </c>
      <c r="CJ28">
        <v>0</v>
      </c>
      <c r="CK28">
        <v>47252</v>
      </c>
      <c r="CL28">
        <v>0</v>
      </c>
      <c r="CM28">
        <v>0</v>
      </c>
      <c r="CN28">
        <v>205036</v>
      </c>
      <c r="CO28">
        <v>294098</v>
      </c>
      <c r="CP28">
        <v>385026</v>
      </c>
      <c r="CQ28">
        <v>0</v>
      </c>
      <c r="CR28">
        <v>0</v>
      </c>
      <c r="CS28">
        <v>1776388</v>
      </c>
      <c r="CT28">
        <v>727051</v>
      </c>
      <c r="CU28">
        <v>2661000</v>
      </c>
      <c r="CV28">
        <v>722295</v>
      </c>
      <c r="CW28">
        <v>896480</v>
      </c>
      <c r="CX28">
        <v>300000</v>
      </c>
      <c r="CY28">
        <v>579904</v>
      </c>
    </row>
    <row r="29" spans="1:103" x14ac:dyDescent="0.3">
      <c r="A29">
        <v>341</v>
      </c>
      <c r="D29">
        <v>152470161</v>
      </c>
      <c r="E29">
        <v>36001513</v>
      </c>
      <c r="F29">
        <v>15315774</v>
      </c>
      <c r="G29">
        <v>0</v>
      </c>
      <c r="H29">
        <v>29626641</v>
      </c>
      <c r="I29">
        <v>33797386</v>
      </c>
      <c r="J29">
        <v>55108361</v>
      </c>
      <c r="K29">
        <v>16399047</v>
      </c>
      <c r="L29">
        <v>35545869</v>
      </c>
      <c r="M29">
        <v>195209964</v>
      </c>
      <c r="N29">
        <v>406173606</v>
      </c>
      <c r="O29">
        <v>80267940</v>
      </c>
      <c r="P29">
        <v>285486361</v>
      </c>
      <c r="Q29">
        <v>71071795</v>
      </c>
      <c r="R29">
        <v>14402136</v>
      </c>
      <c r="S29">
        <v>98214488</v>
      </c>
      <c r="T29">
        <v>0</v>
      </c>
      <c r="U29">
        <v>169679123</v>
      </c>
      <c r="V29">
        <v>118914549</v>
      </c>
      <c r="W29">
        <v>0</v>
      </c>
      <c r="X29">
        <v>17666045</v>
      </c>
      <c r="Y29">
        <v>14954086</v>
      </c>
      <c r="Z29">
        <v>99930516</v>
      </c>
      <c r="AA29">
        <v>46849431</v>
      </c>
      <c r="AB29">
        <v>85133631</v>
      </c>
      <c r="AC29">
        <v>318299898</v>
      </c>
      <c r="AD29">
        <v>83925951</v>
      </c>
      <c r="AE29">
        <v>135610353</v>
      </c>
      <c r="AF29">
        <v>140637673</v>
      </c>
      <c r="AG29">
        <v>50451130</v>
      </c>
      <c r="AH29">
        <v>49956098</v>
      </c>
      <c r="AI29">
        <v>433487182</v>
      </c>
      <c r="AJ29">
        <v>47685994</v>
      </c>
      <c r="AK29">
        <v>406096647</v>
      </c>
      <c r="AL29">
        <v>75180209</v>
      </c>
      <c r="AM29">
        <v>236566201</v>
      </c>
      <c r="AN29">
        <v>11203479</v>
      </c>
      <c r="AO29">
        <v>11742728</v>
      </c>
      <c r="AP29">
        <v>57410590</v>
      </c>
      <c r="AQ29">
        <v>16595289</v>
      </c>
      <c r="AR29">
        <v>538400279</v>
      </c>
      <c r="AS29">
        <v>50606182</v>
      </c>
      <c r="AT29">
        <v>123039957</v>
      </c>
      <c r="AU29">
        <v>76704335</v>
      </c>
      <c r="AV29">
        <v>147362649</v>
      </c>
      <c r="AW29">
        <v>21216881</v>
      </c>
      <c r="AX29">
        <v>46333593</v>
      </c>
      <c r="AY29">
        <v>0</v>
      </c>
      <c r="AZ29">
        <v>221213609</v>
      </c>
      <c r="BA29">
        <v>59630769</v>
      </c>
      <c r="BB29">
        <v>234175734</v>
      </c>
      <c r="BC29">
        <v>10843222</v>
      </c>
      <c r="BD29">
        <v>72804281</v>
      </c>
      <c r="BE29">
        <v>61169202</v>
      </c>
      <c r="BF29">
        <v>113423114</v>
      </c>
      <c r="BG29">
        <v>52033970</v>
      </c>
      <c r="BH29">
        <v>22758724</v>
      </c>
      <c r="BI29">
        <v>24368882</v>
      </c>
      <c r="BJ29">
        <v>47873722</v>
      </c>
      <c r="BK29">
        <v>1582546991</v>
      </c>
      <c r="BL29">
        <v>18144164</v>
      </c>
      <c r="BM29">
        <v>30008095</v>
      </c>
      <c r="BN29">
        <v>119861020</v>
      </c>
      <c r="BO29">
        <v>78717745</v>
      </c>
      <c r="BP29">
        <v>332146308</v>
      </c>
      <c r="BQ29">
        <v>26003502</v>
      </c>
      <c r="BR29">
        <v>182587848</v>
      </c>
      <c r="BS29">
        <v>245771747</v>
      </c>
      <c r="BT29">
        <v>17280381</v>
      </c>
      <c r="BU29">
        <v>42294523</v>
      </c>
      <c r="BV29">
        <v>88253155</v>
      </c>
      <c r="BW29">
        <v>14436519</v>
      </c>
      <c r="BX29">
        <v>48023589</v>
      </c>
      <c r="BY29">
        <v>153599136</v>
      </c>
      <c r="BZ29">
        <v>26421844</v>
      </c>
      <c r="CA29">
        <v>131929436</v>
      </c>
      <c r="CB29">
        <v>43847157</v>
      </c>
      <c r="CC29">
        <v>97521418</v>
      </c>
      <c r="CD29">
        <v>78837263</v>
      </c>
      <c r="CE29">
        <v>134232735</v>
      </c>
      <c r="CF29">
        <v>71191751</v>
      </c>
      <c r="CG29">
        <v>65053196</v>
      </c>
      <c r="CH29">
        <v>35826183</v>
      </c>
      <c r="CI29">
        <v>57005523</v>
      </c>
      <c r="CJ29">
        <v>45276739</v>
      </c>
      <c r="CK29">
        <v>67989501</v>
      </c>
      <c r="CL29">
        <v>14026869</v>
      </c>
      <c r="CM29">
        <v>57895494</v>
      </c>
      <c r="CN29">
        <v>5745326</v>
      </c>
      <c r="CO29">
        <v>279645810</v>
      </c>
      <c r="CP29">
        <v>40925418</v>
      </c>
      <c r="CQ29">
        <v>1483333595</v>
      </c>
      <c r="CR29">
        <v>27023963</v>
      </c>
      <c r="CS29">
        <v>11176942</v>
      </c>
      <c r="CT29">
        <v>70150207</v>
      </c>
      <c r="CU29">
        <v>94794275</v>
      </c>
      <c r="CV29">
        <v>65548174</v>
      </c>
      <c r="CW29">
        <v>76636658</v>
      </c>
      <c r="CX29">
        <v>33756891</v>
      </c>
      <c r="CY29">
        <v>21563675</v>
      </c>
    </row>
    <row r="30" spans="1:103" x14ac:dyDescent="0.3">
      <c r="A30">
        <v>386</v>
      </c>
      <c r="D30">
        <v>0</v>
      </c>
      <c r="E30">
        <v>4237410</v>
      </c>
      <c r="F30">
        <v>0</v>
      </c>
      <c r="G30">
        <v>0</v>
      </c>
      <c r="H30">
        <v>0</v>
      </c>
      <c r="I30">
        <v>0</v>
      </c>
      <c r="J30">
        <v>543140</v>
      </c>
      <c r="K30">
        <v>0</v>
      </c>
      <c r="L30">
        <v>0</v>
      </c>
      <c r="M30">
        <v>0</v>
      </c>
      <c r="N30">
        <v>0</v>
      </c>
      <c r="O30">
        <v>257315</v>
      </c>
      <c r="P30">
        <v>0</v>
      </c>
      <c r="Q30">
        <v>0</v>
      </c>
      <c r="R30">
        <v>0</v>
      </c>
      <c r="S30">
        <v>0</v>
      </c>
      <c r="T30">
        <v>0</v>
      </c>
      <c r="U30">
        <v>700000</v>
      </c>
      <c r="V30">
        <v>0</v>
      </c>
      <c r="W30">
        <v>0</v>
      </c>
      <c r="X30">
        <v>0</v>
      </c>
      <c r="Y30">
        <v>0</v>
      </c>
      <c r="Z30">
        <v>14781390</v>
      </c>
      <c r="AA30">
        <v>10698008</v>
      </c>
      <c r="AB30">
        <v>7534375</v>
      </c>
      <c r="AC30">
        <v>0</v>
      </c>
      <c r="AD30">
        <v>0</v>
      </c>
      <c r="AE30">
        <v>0</v>
      </c>
      <c r="AF30">
        <v>0</v>
      </c>
      <c r="AG30">
        <v>0</v>
      </c>
      <c r="AH30">
        <v>154032</v>
      </c>
      <c r="AI30">
        <v>0</v>
      </c>
      <c r="AJ30">
        <v>8379</v>
      </c>
      <c r="AK30">
        <v>0</v>
      </c>
      <c r="AL30">
        <v>150978</v>
      </c>
      <c r="AM30">
        <v>111419381</v>
      </c>
      <c r="AN30">
        <v>144670</v>
      </c>
      <c r="AO30">
        <v>0</v>
      </c>
      <c r="AP30">
        <v>1510420</v>
      </c>
      <c r="AQ30">
        <v>125000</v>
      </c>
      <c r="AR30">
        <v>0</v>
      </c>
      <c r="AS30">
        <v>10847</v>
      </c>
      <c r="AT30">
        <v>0</v>
      </c>
      <c r="AU30">
        <v>0</v>
      </c>
      <c r="AV30">
        <v>0</v>
      </c>
      <c r="AW30">
        <v>1289184</v>
      </c>
      <c r="AX30">
        <v>0</v>
      </c>
      <c r="AY30">
        <v>0</v>
      </c>
      <c r="AZ30">
        <v>125000</v>
      </c>
      <c r="BA30">
        <v>0</v>
      </c>
      <c r="BB30">
        <v>9715659</v>
      </c>
      <c r="BC30">
        <v>100000</v>
      </c>
      <c r="BD30">
        <v>0</v>
      </c>
      <c r="BE30">
        <v>80000</v>
      </c>
      <c r="BF30">
        <v>0</v>
      </c>
      <c r="BG30">
        <v>0</v>
      </c>
      <c r="BH30">
        <v>0</v>
      </c>
      <c r="BI30">
        <v>0</v>
      </c>
      <c r="BJ30">
        <v>0</v>
      </c>
      <c r="BK30">
        <v>0</v>
      </c>
      <c r="BL30">
        <v>0</v>
      </c>
      <c r="BM30">
        <v>0</v>
      </c>
      <c r="BN30">
        <v>0</v>
      </c>
      <c r="BO30">
        <v>2721868</v>
      </c>
      <c r="BP30">
        <v>0</v>
      </c>
      <c r="BQ30">
        <v>0</v>
      </c>
      <c r="BR30">
        <v>875683</v>
      </c>
      <c r="BS30">
        <v>445354</v>
      </c>
      <c r="BT30">
        <v>118475</v>
      </c>
      <c r="BU30">
        <v>100000</v>
      </c>
      <c r="BV30">
        <v>0</v>
      </c>
      <c r="BW30">
        <v>0</v>
      </c>
      <c r="BX30">
        <v>0</v>
      </c>
      <c r="BY30">
        <v>469569</v>
      </c>
      <c r="BZ30">
        <v>37886</v>
      </c>
      <c r="CA30">
        <v>0</v>
      </c>
      <c r="CB30">
        <v>0</v>
      </c>
      <c r="CC30">
        <v>0</v>
      </c>
      <c r="CD30">
        <v>17147736</v>
      </c>
      <c r="CE30">
        <v>0</v>
      </c>
      <c r="CF30">
        <v>0</v>
      </c>
      <c r="CG30">
        <v>0</v>
      </c>
      <c r="CH30">
        <v>0</v>
      </c>
      <c r="CI30">
        <v>408406</v>
      </c>
      <c r="CJ30">
        <v>420413</v>
      </c>
      <c r="CK30">
        <v>0</v>
      </c>
      <c r="CL30">
        <v>0</v>
      </c>
      <c r="CM30">
        <v>6200000</v>
      </c>
      <c r="CN30">
        <v>0</v>
      </c>
      <c r="CO30">
        <v>0</v>
      </c>
      <c r="CP30">
        <v>0</v>
      </c>
      <c r="CQ30">
        <v>446037432</v>
      </c>
      <c r="CR30">
        <v>0</v>
      </c>
      <c r="CS30">
        <v>440865</v>
      </c>
      <c r="CT30">
        <v>0</v>
      </c>
      <c r="CU30">
        <v>0</v>
      </c>
      <c r="CV30">
        <v>0</v>
      </c>
      <c r="CW30">
        <v>0</v>
      </c>
      <c r="CX30">
        <v>290000</v>
      </c>
      <c r="CY30">
        <v>0</v>
      </c>
    </row>
    <row r="31" spans="1:103" x14ac:dyDescent="0.3">
      <c r="A31">
        <v>387</v>
      </c>
      <c r="D31">
        <v>0</v>
      </c>
      <c r="E31">
        <v>4549857</v>
      </c>
      <c r="F31">
        <v>0</v>
      </c>
      <c r="G31">
        <v>0</v>
      </c>
      <c r="H31">
        <v>0</v>
      </c>
      <c r="I31">
        <v>0</v>
      </c>
      <c r="J31">
        <v>543140</v>
      </c>
      <c r="K31">
        <v>0</v>
      </c>
      <c r="L31">
        <v>0</v>
      </c>
      <c r="M31">
        <v>0</v>
      </c>
      <c r="N31">
        <v>60445</v>
      </c>
      <c r="O31">
        <v>0</v>
      </c>
      <c r="P31">
        <v>0</v>
      </c>
      <c r="Q31">
        <v>0</v>
      </c>
      <c r="R31">
        <v>0</v>
      </c>
      <c r="S31">
        <v>405000</v>
      </c>
      <c r="T31">
        <v>0</v>
      </c>
      <c r="U31">
        <v>0</v>
      </c>
      <c r="V31">
        <v>152460</v>
      </c>
      <c r="W31">
        <v>0</v>
      </c>
      <c r="X31">
        <v>801248</v>
      </c>
      <c r="Y31">
        <v>0</v>
      </c>
      <c r="Z31">
        <v>14266055</v>
      </c>
      <c r="AA31">
        <v>13334401</v>
      </c>
      <c r="AB31">
        <v>7404375</v>
      </c>
      <c r="AC31">
        <v>8770824</v>
      </c>
      <c r="AD31">
        <v>144385</v>
      </c>
      <c r="AE31">
        <v>0</v>
      </c>
      <c r="AF31">
        <v>933100</v>
      </c>
      <c r="AG31">
        <v>372892</v>
      </c>
      <c r="AH31">
        <v>0</v>
      </c>
      <c r="AI31">
        <v>0</v>
      </c>
      <c r="AJ31">
        <v>499739</v>
      </c>
      <c r="AK31">
        <v>0</v>
      </c>
      <c r="AL31">
        <v>0</v>
      </c>
      <c r="AM31">
        <v>111419381</v>
      </c>
      <c r="AN31">
        <v>0</v>
      </c>
      <c r="AO31">
        <v>0</v>
      </c>
      <c r="AP31">
        <v>1510420</v>
      </c>
      <c r="AQ31">
        <v>0</v>
      </c>
      <c r="AR31">
        <v>0</v>
      </c>
      <c r="AS31">
        <v>0</v>
      </c>
      <c r="AT31">
        <v>0</v>
      </c>
      <c r="AU31">
        <v>0</v>
      </c>
      <c r="AV31">
        <v>2702578</v>
      </c>
      <c r="AW31">
        <v>1289184</v>
      </c>
      <c r="AX31">
        <v>0</v>
      </c>
      <c r="AY31">
        <v>0</v>
      </c>
      <c r="AZ31">
        <v>0</v>
      </c>
      <c r="BA31">
        <v>569993</v>
      </c>
      <c r="BB31">
        <v>10125145</v>
      </c>
      <c r="BC31">
        <v>0</v>
      </c>
      <c r="BD31">
        <v>0</v>
      </c>
      <c r="BE31">
        <v>0</v>
      </c>
      <c r="BF31">
        <v>0</v>
      </c>
      <c r="BG31">
        <v>0</v>
      </c>
      <c r="BH31">
        <v>0</v>
      </c>
      <c r="BI31">
        <v>0</v>
      </c>
      <c r="BJ31">
        <v>1491487</v>
      </c>
      <c r="BK31">
        <v>0</v>
      </c>
      <c r="BL31">
        <v>0</v>
      </c>
      <c r="BM31">
        <v>0</v>
      </c>
      <c r="BN31">
        <v>0</v>
      </c>
      <c r="BO31">
        <v>2780268</v>
      </c>
      <c r="BP31">
        <v>0</v>
      </c>
      <c r="BQ31">
        <v>0</v>
      </c>
      <c r="BR31">
        <v>0</v>
      </c>
      <c r="BS31">
        <v>0</v>
      </c>
      <c r="BT31">
        <v>0</v>
      </c>
      <c r="BU31">
        <v>0</v>
      </c>
      <c r="BV31">
        <v>845788</v>
      </c>
      <c r="BW31">
        <v>20000</v>
      </c>
      <c r="BX31">
        <v>0</v>
      </c>
      <c r="BY31">
        <v>0</v>
      </c>
      <c r="BZ31">
        <v>0</v>
      </c>
      <c r="CA31">
        <v>1880000</v>
      </c>
      <c r="CB31">
        <v>0</v>
      </c>
      <c r="CC31">
        <v>0</v>
      </c>
      <c r="CD31">
        <v>17311149</v>
      </c>
      <c r="CE31">
        <v>1695797</v>
      </c>
      <c r="CF31">
        <v>0</v>
      </c>
      <c r="CG31">
        <v>0</v>
      </c>
      <c r="CH31">
        <v>0</v>
      </c>
      <c r="CI31">
        <v>2352460</v>
      </c>
      <c r="CJ31">
        <v>450412</v>
      </c>
      <c r="CK31">
        <v>277917</v>
      </c>
      <c r="CL31">
        <v>47346</v>
      </c>
      <c r="CM31">
        <v>6770150</v>
      </c>
      <c r="CN31">
        <v>0</v>
      </c>
      <c r="CO31">
        <v>991908</v>
      </c>
      <c r="CP31">
        <v>0</v>
      </c>
      <c r="CQ31">
        <v>445587432</v>
      </c>
      <c r="CR31">
        <v>52</v>
      </c>
      <c r="CS31">
        <v>475865</v>
      </c>
      <c r="CT31">
        <v>0</v>
      </c>
      <c r="CU31">
        <v>1431259</v>
      </c>
      <c r="CV31">
        <v>3945000</v>
      </c>
      <c r="CW31">
        <v>0</v>
      </c>
      <c r="CX31">
        <v>298487</v>
      </c>
      <c r="CY31">
        <v>50000</v>
      </c>
    </row>
    <row r="32" spans="1:103" x14ac:dyDescent="0.3">
      <c r="A32">
        <v>389</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-1241318</v>
      </c>
      <c r="AK32">
        <v>0</v>
      </c>
      <c r="AL32">
        <v>0</v>
      </c>
      <c r="AM32">
        <v>0</v>
      </c>
      <c r="AN32">
        <v>0</v>
      </c>
      <c r="AO32">
        <v>0</v>
      </c>
      <c r="AP32">
        <v>0</v>
      </c>
      <c r="AQ32">
        <v>0</v>
      </c>
      <c r="AR32">
        <v>0</v>
      </c>
      <c r="AS32">
        <v>0</v>
      </c>
      <c r="AT32">
        <v>0</v>
      </c>
      <c r="AU32">
        <v>91679</v>
      </c>
      <c r="AV32">
        <v>0</v>
      </c>
      <c r="AW32">
        <v>0</v>
      </c>
      <c r="AX32">
        <v>0</v>
      </c>
      <c r="AY32">
        <v>0</v>
      </c>
      <c r="AZ32">
        <v>0</v>
      </c>
      <c r="BA32">
        <v>0</v>
      </c>
      <c r="BB32">
        <v>0</v>
      </c>
      <c r="BC32">
        <v>0</v>
      </c>
      <c r="BD32">
        <v>0</v>
      </c>
      <c r="BE32">
        <v>0</v>
      </c>
      <c r="BF32">
        <v>0</v>
      </c>
      <c r="BG32">
        <v>0</v>
      </c>
      <c r="BH32">
        <v>0</v>
      </c>
      <c r="BI32">
        <v>0</v>
      </c>
      <c r="BJ32">
        <v>0</v>
      </c>
      <c r="BK32">
        <v>0</v>
      </c>
      <c r="BL32">
        <v>0</v>
      </c>
      <c r="BM32">
        <v>0</v>
      </c>
      <c r="BN32">
        <v>0</v>
      </c>
      <c r="BO32">
        <v>1675797</v>
      </c>
      <c r="BP32">
        <v>350000000</v>
      </c>
      <c r="BQ32">
        <v>0</v>
      </c>
      <c r="BR32">
        <v>0</v>
      </c>
      <c r="BS32">
        <v>0</v>
      </c>
      <c r="BT32">
        <v>0</v>
      </c>
      <c r="BU32">
        <v>0</v>
      </c>
      <c r="BV32">
        <v>0</v>
      </c>
      <c r="BW32">
        <v>0</v>
      </c>
      <c r="BX32">
        <v>0</v>
      </c>
      <c r="BY32">
        <v>0</v>
      </c>
      <c r="BZ32">
        <v>0</v>
      </c>
      <c r="CA32">
        <v>0</v>
      </c>
      <c r="CB32">
        <v>0</v>
      </c>
      <c r="CC32">
        <v>0</v>
      </c>
      <c r="CD32">
        <v>0</v>
      </c>
      <c r="CE32">
        <v>0</v>
      </c>
      <c r="CF32">
        <v>0</v>
      </c>
      <c r="CG32">
        <v>0</v>
      </c>
      <c r="CH32">
        <v>0</v>
      </c>
      <c r="CI32">
        <v>3300000</v>
      </c>
      <c r="CJ32">
        <v>0</v>
      </c>
      <c r="CK32">
        <v>-9949288</v>
      </c>
      <c r="CL32">
        <v>403619</v>
      </c>
      <c r="CM32">
        <v>0</v>
      </c>
      <c r="CN32">
        <v>0</v>
      </c>
      <c r="CO32">
        <v>0</v>
      </c>
      <c r="CP32">
        <v>0</v>
      </c>
      <c r="CQ32">
        <v>0</v>
      </c>
      <c r="CR32">
        <v>0</v>
      </c>
      <c r="CS32">
        <v>0</v>
      </c>
      <c r="CT32">
        <v>0</v>
      </c>
      <c r="CU32">
        <v>0</v>
      </c>
      <c r="CV32">
        <v>0</v>
      </c>
      <c r="CW32">
        <v>0</v>
      </c>
      <c r="CX32">
        <v>0</v>
      </c>
      <c r="CY32">
        <v>0</v>
      </c>
    </row>
    <row r="33" spans="1:103" x14ac:dyDescent="0.3">
      <c r="A33">
        <v>255</v>
      </c>
      <c r="D33">
        <v>18073284</v>
      </c>
      <c r="E33">
        <v>1644883</v>
      </c>
      <c r="F33">
        <v>2205921</v>
      </c>
      <c r="G33">
        <v>0</v>
      </c>
      <c r="H33">
        <v>-4614223</v>
      </c>
      <c r="I33">
        <v>6492993</v>
      </c>
      <c r="J33">
        <v>8475034</v>
      </c>
      <c r="K33">
        <v>2989948</v>
      </c>
      <c r="L33">
        <v>6686221</v>
      </c>
      <c r="M33">
        <v>-3514012</v>
      </c>
      <c r="N33">
        <v>21719314</v>
      </c>
      <c r="O33">
        <v>9569312</v>
      </c>
      <c r="P33">
        <v>42374069</v>
      </c>
      <c r="Q33">
        <v>1940738</v>
      </c>
      <c r="R33">
        <v>1056425</v>
      </c>
      <c r="S33">
        <v>6022475</v>
      </c>
      <c r="T33">
        <v>0</v>
      </c>
      <c r="U33">
        <v>15798121</v>
      </c>
      <c r="V33">
        <v>6787955</v>
      </c>
      <c r="W33">
        <v>0</v>
      </c>
      <c r="X33">
        <v>2254716</v>
      </c>
      <c r="Y33">
        <v>1600394</v>
      </c>
      <c r="Z33">
        <v>7582973</v>
      </c>
      <c r="AA33">
        <v>320647</v>
      </c>
      <c r="AB33">
        <v>17418966</v>
      </c>
      <c r="AC33">
        <v>67771940</v>
      </c>
      <c r="AD33">
        <v>22998969</v>
      </c>
      <c r="AE33">
        <v>24007710</v>
      </c>
      <c r="AF33">
        <v>29028864</v>
      </c>
      <c r="AG33">
        <v>2391745</v>
      </c>
      <c r="AH33">
        <v>5783559</v>
      </c>
      <c r="AI33">
        <v>5577145</v>
      </c>
      <c r="AJ33">
        <v>5329835</v>
      </c>
      <c r="AK33">
        <v>42066103</v>
      </c>
      <c r="AL33">
        <v>8964876</v>
      </c>
      <c r="AM33">
        <v>43554794</v>
      </c>
      <c r="AN33">
        <v>-7963807</v>
      </c>
      <c r="AO33">
        <v>1406310</v>
      </c>
      <c r="AP33">
        <v>8619795</v>
      </c>
      <c r="AQ33">
        <v>2935616</v>
      </c>
      <c r="AR33">
        <v>77594795</v>
      </c>
      <c r="AS33">
        <v>10697852</v>
      </c>
      <c r="AT33">
        <v>10024671</v>
      </c>
      <c r="AU33">
        <v>5822240</v>
      </c>
      <c r="AV33">
        <v>-17401203</v>
      </c>
      <c r="AW33">
        <v>12461730</v>
      </c>
      <c r="AX33">
        <v>10573160</v>
      </c>
      <c r="AY33">
        <v>0</v>
      </c>
      <c r="AZ33">
        <v>34344958</v>
      </c>
      <c r="BA33">
        <v>12692585</v>
      </c>
      <c r="BB33">
        <v>36733876</v>
      </c>
      <c r="BC33">
        <v>-1357018</v>
      </c>
      <c r="BD33">
        <v>11360125</v>
      </c>
      <c r="BE33">
        <v>1826636</v>
      </c>
      <c r="BF33">
        <v>20312462</v>
      </c>
      <c r="BG33">
        <v>-116920</v>
      </c>
      <c r="BH33">
        <v>3241723</v>
      </c>
      <c r="BI33">
        <v>2677089</v>
      </c>
      <c r="BJ33">
        <v>6438843</v>
      </c>
      <c r="BK33">
        <v>18887163</v>
      </c>
      <c r="BL33">
        <v>533450</v>
      </c>
      <c r="BM33">
        <v>8421548</v>
      </c>
      <c r="BN33">
        <v>-7872263</v>
      </c>
      <c r="BO33">
        <v>7229136</v>
      </c>
      <c r="BP33">
        <v>373223825</v>
      </c>
      <c r="BQ33">
        <v>2268213</v>
      </c>
      <c r="BR33">
        <v>3939241</v>
      </c>
      <c r="BS33">
        <v>-30283115</v>
      </c>
      <c r="BT33">
        <v>443046</v>
      </c>
      <c r="BU33">
        <v>3691441</v>
      </c>
      <c r="BV33">
        <v>22771076</v>
      </c>
      <c r="BW33">
        <v>1596911</v>
      </c>
      <c r="BX33">
        <v>536246</v>
      </c>
      <c r="BY33">
        <v>25858678</v>
      </c>
      <c r="BZ33">
        <v>3731036</v>
      </c>
      <c r="CA33">
        <v>-4066274</v>
      </c>
      <c r="CB33">
        <v>4286746</v>
      </c>
      <c r="CC33">
        <v>4215077</v>
      </c>
      <c r="CD33">
        <v>10095293</v>
      </c>
      <c r="CE33">
        <v>17260289</v>
      </c>
      <c r="CF33">
        <v>20753723</v>
      </c>
      <c r="CG33">
        <v>6852542</v>
      </c>
      <c r="CH33">
        <v>2283185</v>
      </c>
      <c r="CI33">
        <v>11402076</v>
      </c>
      <c r="CJ33">
        <v>1667491</v>
      </c>
      <c r="CK33">
        <v>-8522808</v>
      </c>
      <c r="CL33">
        <v>-675339</v>
      </c>
      <c r="CM33">
        <v>7528864</v>
      </c>
      <c r="CN33">
        <v>593568</v>
      </c>
      <c r="CO33">
        <v>25415464</v>
      </c>
      <c r="CP33">
        <v>6987906</v>
      </c>
      <c r="CQ33">
        <v>6733392</v>
      </c>
      <c r="CR33">
        <v>3145834</v>
      </c>
      <c r="CS33">
        <v>2461704</v>
      </c>
      <c r="CT33">
        <v>16905784</v>
      </c>
      <c r="CU33">
        <v>7132470</v>
      </c>
      <c r="CV33">
        <v>3709058</v>
      </c>
      <c r="CW33">
        <v>4115035</v>
      </c>
      <c r="CX33">
        <v>4502178</v>
      </c>
      <c r="CY33">
        <v>2329103</v>
      </c>
    </row>
    <row r="34" spans="1:103" x14ac:dyDescent="0.3">
      <c r="A34">
        <v>376</v>
      </c>
      <c r="D34">
        <v>326804</v>
      </c>
      <c r="E34">
        <v>14799</v>
      </c>
      <c r="F34">
        <v>151774</v>
      </c>
      <c r="G34">
        <v>0</v>
      </c>
      <c r="H34">
        <v>85239</v>
      </c>
      <c r="I34">
        <v>487487</v>
      </c>
      <c r="J34">
        <v>151409</v>
      </c>
      <c r="K34">
        <v>16238</v>
      </c>
      <c r="L34">
        <v>197262</v>
      </c>
      <c r="M34">
        <v>518298</v>
      </c>
      <c r="N34">
        <v>906640</v>
      </c>
      <c r="O34">
        <v>118641</v>
      </c>
      <c r="P34">
        <v>159815</v>
      </c>
      <c r="Q34">
        <v>45415</v>
      </c>
      <c r="R34">
        <v>25544</v>
      </c>
      <c r="S34">
        <v>126354</v>
      </c>
      <c r="T34">
        <v>0</v>
      </c>
      <c r="U34">
        <v>104729</v>
      </c>
      <c r="V34">
        <v>56309</v>
      </c>
      <c r="W34">
        <v>0</v>
      </c>
      <c r="X34">
        <v>3947</v>
      </c>
      <c r="Y34">
        <v>43465</v>
      </c>
      <c r="Z34">
        <v>105888</v>
      </c>
      <c r="AA34">
        <v>88765</v>
      </c>
      <c r="AB34">
        <v>97794</v>
      </c>
      <c r="AC34">
        <v>563261</v>
      </c>
      <c r="AD34">
        <v>36499</v>
      </c>
      <c r="AE34">
        <v>70306</v>
      </c>
      <c r="AF34">
        <v>30872</v>
      </c>
      <c r="AG34">
        <v>35125</v>
      </c>
      <c r="AH34">
        <v>210796</v>
      </c>
      <c r="AI34">
        <v>0</v>
      </c>
      <c r="AJ34">
        <v>401305</v>
      </c>
      <c r="AK34">
        <v>0</v>
      </c>
      <c r="AL34">
        <v>57041</v>
      </c>
      <c r="AM34">
        <v>230077</v>
      </c>
      <c r="AN34">
        <v>300</v>
      </c>
      <c r="AO34">
        <v>81591</v>
      </c>
      <c r="AP34">
        <v>25741</v>
      </c>
      <c r="AQ34">
        <v>68032</v>
      </c>
      <c r="AR34">
        <v>569884</v>
      </c>
      <c r="AS34">
        <v>0</v>
      </c>
      <c r="AT34">
        <v>130858</v>
      </c>
      <c r="AU34">
        <v>199169</v>
      </c>
      <c r="AV34">
        <v>132905</v>
      </c>
      <c r="AW34">
        <v>23118</v>
      </c>
      <c r="AX34">
        <v>31382</v>
      </c>
      <c r="AY34">
        <v>0</v>
      </c>
      <c r="AZ34">
        <v>190858</v>
      </c>
      <c r="BA34">
        <v>112764</v>
      </c>
      <c r="BB34">
        <v>-1590023</v>
      </c>
      <c r="BC34">
        <v>270937</v>
      </c>
      <c r="BD34">
        <v>25565</v>
      </c>
      <c r="BE34">
        <v>1595</v>
      </c>
      <c r="BF34">
        <v>274569</v>
      </c>
      <c r="BG34">
        <v>92568</v>
      </c>
      <c r="BH34">
        <v>100328</v>
      </c>
      <c r="BI34">
        <v>65150</v>
      </c>
      <c r="BJ34">
        <v>54900</v>
      </c>
      <c r="BK34">
        <v>51203619</v>
      </c>
      <c r="BL34">
        <v>106725</v>
      </c>
      <c r="BM34">
        <v>67432</v>
      </c>
      <c r="BN34">
        <v>82175</v>
      </c>
      <c r="BO34">
        <v>18718</v>
      </c>
      <c r="BP34">
        <v>8094173</v>
      </c>
      <c r="BQ34">
        <v>29938</v>
      </c>
      <c r="BR34">
        <v>570432</v>
      </c>
      <c r="BS34">
        <v>529786</v>
      </c>
      <c r="BT34">
        <v>53849</v>
      </c>
      <c r="BU34">
        <v>6328</v>
      </c>
      <c r="BV34">
        <v>36662</v>
      </c>
      <c r="BW34">
        <v>0</v>
      </c>
      <c r="BX34">
        <v>146139</v>
      </c>
      <c r="BY34">
        <v>362293</v>
      </c>
      <c r="BZ34">
        <v>0</v>
      </c>
      <c r="CA34">
        <v>622945</v>
      </c>
      <c r="CB34">
        <v>33111</v>
      </c>
      <c r="CC34">
        <v>0</v>
      </c>
      <c r="CD34">
        <v>272455</v>
      </c>
      <c r="CE34">
        <v>144333</v>
      </c>
      <c r="CF34">
        <v>205287</v>
      </c>
      <c r="CG34">
        <v>0</v>
      </c>
      <c r="CH34">
        <v>23710431</v>
      </c>
      <c r="CI34">
        <v>14855</v>
      </c>
      <c r="CJ34">
        <v>29593</v>
      </c>
      <c r="CK34">
        <v>2501016</v>
      </c>
      <c r="CL34">
        <v>150</v>
      </c>
      <c r="CM34">
        <v>50185</v>
      </c>
      <c r="CN34">
        <v>1547</v>
      </c>
      <c r="CO34">
        <v>45511</v>
      </c>
      <c r="CP34">
        <v>108049</v>
      </c>
      <c r="CQ34">
        <v>446666</v>
      </c>
      <c r="CR34">
        <v>86407</v>
      </c>
      <c r="CS34">
        <v>40297</v>
      </c>
      <c r="CT34">
        <v>28038</v>
      </c>
      <c r="CU34">
        <v>3334230</v>
      </c>
      <c r="CV34">
        <v>60446</v>
      </c>
      <c r="CW34">
        <v>29031</v>
      </c>
      <c r="CX34">
        <v>190690</v>
      </c>
      <c r="CY34">
        <v>23003</v>
      </c>
    </row>
    <row r="35" spans="1:103" x14ac:dyDescent="0.3">
      <c r="A35">
        <v>597</v>
      </c>
      <c r="D35">
        <v>283361</v>
      </c>
      <c r="E35">
        <v>32980</v>
      </c>
      <c r="F35">
        <v>182</v>
      </c>
      <c r="G35">
        <v>0</v>
      </c>
      <c r="H35">
        <v>13703</v>
      </c>
      <c r="I35">
        <v>175523</v>
      </c>
      <c r="J35">
        <v>93149</v>
      </c>
      <c r="K35">
        <v>4235</v>
      </c>
      <c r="L35">
        <v>21191</v>
      </c>
      <c r="M35">
        <v>195305</v>
      </c>
      <c r="N35">
        <v>77139</v>
      </c>
      <c r="O35">
        <v>129909</v>
      </c>
      <c r="P35">
        <v>275525</v>
      </c>
      <c r="Q35">
        <v>-10963</v>
      </c>
      <c r="R35">
        <v>160896</v>
      </c>
      <c r="S35">
        <v>98118</v>
      </c>
      <c r="T35">
        <v>0</v>
      </c>
      <c r="U35">
        <v>-41175</v>
      </c>
      <c r="V35">
        <v>1976</v>
      </c>
      <c r="W35">
        <v>0</v>
      </c>
      <c r="X35">
        <v>56690</v>
      </c>
      <c r="Y35">
        <v>3471</v>
      </c>
      <c r="Z35">
        <v>363138</v>
      </c>
      <c r="AA35">
        <v>122397</v>
      </c>
      <c r="AB35">
        <v>25418</v>
      </c>
      <c r="AC35">
        <v>1083658</v>
      </c>
      <c r="AD35">
        <v>223173</v>
      </c>
      <c r="AE35">
        <v>89339</v>
      </c>
      <c r="AF35">
        <v>113650</v>
      </c>
      <c r="AG35">
        <v>-8523</v>
      </c>
      <c r="AH35">
        <v>193959</v>
      </c>
      <c r="AI35">
        <v>3806271</v>
      </c>
      <c r="AJ35">
        <v>30649</v>
      </c>
      <c r="AK35">
        <v>349866</v>
      </c>
      <c r="AL35">
        <v>41896</v>
      </c>
      <c r="AM35">
        <v>88713</v>
      </c>
      <c r="AN35">
        <v>21635</v>
      </c>
      <c r="AO35">
        <v>7570</v>
      </c>
      <c r="AP35">
        <v>12507</v>
      </c>
      <c r="AQ35">
        <v>1360</v>
      </c>
      <c r="AR35">
        <v>343071</v>
      </c>
      <c r="AS35">
        <v>184848</v>
      </c>
      <c r="AT35">
        <v>71510</v>
      </c>
      <c r="AU35">
        <v>29688</v>
      </c>
      <c r="AV35">
        <v>670913</v>
      </c>
      <c r="AW35">
        <v>26217</v>
      </c>
      <c r="AX35">
        <v>55604</v>
      </c>
      <c r="AY35">
        <v>0</v>
      </c>
      <c r="AZ35">
        <v>58441</v>
      </c>
      <c r="BA35">
        <v>29701</v>
      </c>
      <c r="BB35">
        <v>1054569</v>
      </c>
      <c r="BC35">
        <v>813385</v>
      </c>
      <c r="BD35">
        <v>52860</v>
      </c>
      <c r="BE35">
        <v>98283</v>
      </c>
      <c r="BF35">
        <v>272776</v>
      </c>
      <c r="BG35">
        <v>102916</v>
      </c>
      <c r="BH35">
        <v>2429</v>
      </c>
      <c r="BI35">
        <v>105163</v>
      </c>
      <c r="BJ35">
        <v>28088</v>
      </c>
      <c r="BK35">
        <v>1300010</v>
      </c>
      <c r="BL35">
        <v>18541</v>
      </c>
      <c r="BM35">
        <v>18389</v>
      </c>
      <c r="BN35">
        <v>707595</v>
      </c>
      <c r="BO35">
        <v>92601</v>
      </c>
      <c r="BP35">
        <v>2625278</v>
      </c>
      <c r="BQ35">
        <v>10098</v>
      </c>
      <c r="BR35">
        <v>52670</v>
      </c>
      <c r="BS35">
        <v>42862</v>
      </c>
      <c r="BT35">
        <v>7134</v>
      </c>
      <c r="BU35">
        <v>51709</v>
      </c>
      <c r="BV35">
        <v>58585</v>
      </c>
      <c r="BW35">
        <v>32735</v>
      </c>
      <c r="BX35">
        <v>118667</v>
      </c>
      <c r="BY35">
        <v>101263</v>
      </c>
      <c r="BZ35">
        <v>21230</v>
      </c>
      <c r="CA35">
        <v>181892</v>
      </c>
      <c r="CB35">
        <v>26070</v>
      </c>
      <c r="CC35">
        <v>60134</v>
      </c>
      <c r="CD35">
        <v>47824</v>
      </c>
      <c r="CE35">
        <v>297973</v>
      </c>
      <c r="CF35">
        <v>29666</v>
      </c>
      <c r="CG35">
        <v>5683</v>
      </c>
      <c r="CH35">
        <v>0</v>
      </c>
      <c r="CI35">
        <v>53484</v>
      </c>
      <c r="CJ35">
        <v>13767</v>
      </c>
      <c r="CK35">
        <v>115817</v>
      </c>
      <c r="CL35">
        <v>283188</v>
      </c>
      <c r="CM35">
        <v>27913</v>
      </c>
      <c r="CN35">
        <v>472</v>
      </c>
      <c r="CO35">
        <v>-122614</v>
      </c>
      <c r="CP35">
        <v>7493</v>
      </c>
      <c r="CQ35">
        <v>-4092568</v>
      </c>
      <c r="CR35">
        <v>5511</v>
      </c>
      <c r="CS35">
        <v>11693</v>
      </c>
      <c r="CT35">
        <v>169206</v>
      </c>
      <c r="CU35">
        <v>160891</v>
      </c>
      <c r="CV35">
        <v>20677</v>
      </c>
      <c r="CW35">
        <v>22246</v>
      </c>
      <c r="CX35">
        <v>22307</v>
      </c>
      <c r="CY35">
        <v>20298</v>
      </c>
    </row>
    <row r="36" spans="1:103" x14ac:dyDescent="0.3">
      <c r="D36" t="e">
        <v>#N/A</v>
      </c>
      <c r="E36" t="e">
        <v>#N/A</v>
      </c>
      <c r="F36" t="e">
        <v>#N/A</v>
      </c>
      <c r="G36" t="e">
        <v>#N/A</v>
      </c>
      <c r="H36" t="e">
        <v>#N/A</v>
      </c>
      <c r="I36" t="e">
        <v>#N/A</v>
      </c>
      <c r="J36" t="e">
        <v>#N/A</v>
      </c>
      <c r="K36" t="e">
        <v>#N/A</v>
      </c>
      <c r="L36" t="e">
        <v>#N/A</v>
      </c>
      <c r="M36" t="e">
        <v>#N/A</v>
      </c>
      <c r="N36" t="e">
        <v>#N/A</v>
      </c>
      <c r="O36" t="e">
        <v>#N/A</v>
      </c>
      <c r="P36" t="e">
        <v>#N/A</v>
      </c>
      <c r="Q36" t="e">
        <v>#N/A</v>
      </c>
      <c r="R36" t="e">
        <v>#N/A</v>
      </c>
      <c r="S36" t="e">
        <v>#N/A</v>
      </c>
      <c r="T36" t="e">
        <v>#N/A</v>
      </c>
      <c r="U36" t="e">
        <v>#N/A</v>
      </c>
      <c r="V36" t="e">
        <v>#N/A</v>
      </c>
      <c r="W36" t="e">
        <v>#N/A</v>
      </c>
      <c r="X36" t="e">
        <v>#N/A</v>
      </c>
      <c r="Y36" t="e">
        <v>#N/A</v>
      </c>
      <c r="Z36" t="e">
        <v>#N/A</v>
      </c>
      <c r="AA36" t="e">
        <v>#N/A</v>
      </c>
      <c r="AB36" t="e">
        <v>#N/A</v>
      </c>
      <c r="AC36" t="e">
        <v>#N/A</v>
      </c>
      <c r="AD36" t="e">
        <v>#N/A</v>
      </c>
      <c r="AE36" t="e">
        <v>#N/A</v>
      </c>
      <c r="AF36" t="e">
        <v>#N/A</v>
      </c>
      <c r="AG36" t="e">
        <v>#N/A</v>
      </c>
      <c r="AH36" t="e">
        <v>#N/A</v>
      </c>
      <c r="AI36" t="e">
        <v>#N/A</v>
      </c>
      <c r="AJ36" t="e">
        <v>#N/A</v>
      </c>
      <c r="AK36" t="e">
        <v>#N/A</v>
      </c>
      <c r="AL36" t="e">
        <v>#N/A</v>
      </c>
      <c r="AM36" t="e">
        <v>#N/A</v>
      </c>
      <c r="AN36" t="e">
        <v>#N/A</v>
      </c>
      <c r="AO36" t="e">
        <v>#N/A</v>
      </c>
      <c r="AP36" t="e">
        <v>#N/A</v>
      </c>
      <c r="AQ36" t="e">
        <v>#N/A</v>
      </c>
      <c r="AR36" t="e">
        <v>#N/A</v>
      </c>
      <c r="AS36" t="e">
        <v>#N/A</v>
      </c>
      <c r="AT36" t="e">
        <v>#N/A</v>
      </c>
      <c r="AU36" t="e">
        <v>#N/A</v>
      </c>
      <c r="AV36" t="e">
        <v>#N/A</v>
      </c>
      <c r="AW36" t="e">
        <v>#N/A</v>
      </c>
      <c r="AX36" t="e">
        <v>#N/A</v>
      </c>
      <c r="AY36" t="e">
        <v>#N/A</v>
      </c>
      <c r="AZ36" t="e">
        <v>#N/A</v>
      </c>
      <c r="BA36" t="e">
        <v>#N/A</v>
      </c>
      <c r="BB36" t="e">
        <v>#N/A</v>
      </c>
      <c r="BC36" t="e">
        <v>#N/A</v>
      </c>
      <c r="BD36" t="e">
        <v>#N/A</v>
      </c>
      <c r="BE36" t="e">
        <v>#N/A</v>
      </c>
      <c r="BF36" t="e">
        <v>#N/A</v>
      </c>
      <c r="BG36" t="e">
        <v>#N/A</v>
      </c>
      <c r="BH36" t="e">
        <v>#N/A</v>
      </c>
      <c r="BI36" t="e">
        <v>#N/A</v>
      </c>
      <c r="BJ36" t="e">
        <v>#N/A</v>
      </c>
      <c r="BK36" t="e">
        <v>#N/A</v>
      </c>
      <c r="BL36" t="e">
        <v>#N/A</v>
      </c>
      <c r="BM36" t="e">
        <v>#N/A</v>
      </c>
      <c r="BN36" t="e">
        <v>#N/A</v>
      </c>
      <c r="BO36" t="e">
        <v>#N/A</v>
      </c>
      <c r="BP36" t="e">
        <v>#N/A</v>
      </c>
      <c r="BQ36" t="e">
        <v>#N/A</v>
      </c>
      <c r="BR36" t="e">
        <v>#N/A</v>
      </c>
      <c r="BS36" t="e">
        <v>#N/A</v>
      </c>
      <c r="BT36" t="e">
        <v>#N/A</v>
      </c>
      <c r="BU36" t="e">
        <v>#N/A</v>
      </c>
      <c r="BV36" t="e">
        <v>#N/A</v>
      </c>
      <c r="BW36" t="e">
        <v>#N/A</v>
      </c>
      <c r="BX36" t="e">
        <v>#N/A</v>
      </c>
      <c r="BY36" t="e">
        <v>#N/A</v>
      </c>
      <c r="BZ36" t="e">
        <v>#N/A</v>
      </c>
      <c r="CA36" t="e">
        <v>#N/A</v>
      </c>
      <c r="CB36" t="e">
        <v>#N/A</v>
      </c>
      <c r="CC36" t="e">
        <v>#N/A</v>
      </c>
      <c r="CD36" t="e">
        <v>#N/A</v>
      </c>
      <c r="CE36" t="e">
        <v>#N/A</v>
      </c>
      <c r="CF36" t="e">
        <v>#N/A</v>
      </c>
      <c r="CG36" t="e">
        <v>#N/A</v>
      </c>
      <c r="CH36" t="e">
        <v>#N/A</v>
      </c>
      <c r="CI36" t="e">
        <v>#N/A</v>
      </c>
      <c r="CJ36" t="e">
        <v>#N/A</v>
      </c>
      <c r="CK36" t="e">
        <v>#N/A</v>
      </c>
      <c r="CL36" t="e">
        <v>#N/A</v>
      </c>
      <c r="CM36" t="e">
        <v>#N/A</v>
      </c>
      <c r="CN36" t="e">
        <v>#N/A</v>
      </c>
      <c r="CO36" t="e">
        <v>#N/A</v>
      </c>
      <c r="CP36" t="e">
        <v>#N/A</v>
      </c>
      <c r="CQ36" t="e">
        <v>#N/A</v>
      </c>
      <c r="CR36" t="e">
        <v>#N/A</v>
      </c>
      <c r="CS36" t="e">
        <v>#N/A</v>
      </c>
      <c r="CT36" t="e">
        <v>#N/A</v>
      </c>
      <c r="CU36" t="e">
        <v>#N/A</v>
      </c>
      <c r="CV36" t="e">
        <v>#N/A</v>
      </c>
      <c r="CW36" t="e">
        <v>#N/A</v>
      </c>
      <c r="CX36" t="e">
        <v>#N/A</v>
      </c>
      <c r="CY36" t="e">
        <v>#N/A</v>
      </c>
    </row>
    <row r="37" spans="1:103" x14ac:dyDescent="0.3">
      <c r="A37">
        <v>592</v>
      </c>
      <c r="D37">
        <v>407108</v>
      </c>
      <c r="E37">
        <v>1117749</v>
      </c>
      <c r="F37">
        <v>95902</v>
      </c>
      <c r="G37">
        <v>0</v>
      </c>
      <c r="H37">
        <v>178693</v>
      </c>
      <c r="I37">
        <v>0</v>
      </c>
      <c r="J37">
        <v>2936803</v>
      </c>
      <c r="K37">
        <v>-362418</v>
      </c>
      <c r="L37">
        <v>390900</v>
      </c>
      <c r="M37">
        <v>8591054</v>
      </c>
      <c r="N37">
        <v>-517540</v>
      </c>
      <c r="O37">
        <v>-1037392</v>
      </c>
      <c r="P37">
        <v>315402</v>
      </c>
      <c r="Q37">
        <v>642624</v>
      </c>
      <c r="R37">
        <v>389408</v>
      </c>
      <c r="S37">
        <v>52555</v>
      </c>
      <c r="T37">
        <v>0</v>
      </c>
      <c r="U37">
        <v>1318716</v>
      </c>
      <c r="V37">
        <v>1784399</v>
      </c>
      <c r="W37">
        <v>0</v>
      </c>
      <c r="X37">
        <v>-122438</v>
      </c>
      <c r="Y37">
        <v>-308523</v>
      </c>
      <c r="Z37">
        <v>-414182</v>
      </c>
      <c r="AA37">
        <v>5276561</v>
      </c>
      <c r="AB37">
        <v>33472</v>
      </c>
      <c r="AC37">
        <v>3668651</v>
      </c>
      <c r="AD37">
        <v>2023045</v>
      </c>
      <c r="AE37">
        <v>488365</v>
      </c>
      <c r="AF37">
        <v>3249468</v>
      </c>
      <c r="AG37">
        <v>493719</v>
      </c>
      <c r="AH37">
        <v>2090107</v>
      </c>
      <c r="AI37">
        <v>4714713</v>
      </c>
      <c r="AJ37">
        <v>1867249</v>
      </c>
      <c r="AK37">
        <v>0</v>
      </c>
      <c r="AL37">
        <v>5162041</v>
      </c>
      <c r="AM37">
        <v>3115736</v>
      </c>
      <c r="AN37">
        <v>-334793</v>
      </c>
      <c r="AO37">
        <v>0</v>
      </c>
      <c r="AP37">
        <v>-22762</v>
      </c>
      <c r="AQ37">
        <v>232420</v>
      </c>
      <c r="AR37">
        <v>0</v>
      </c>
      <c r="AS37">
        <v>141076</v>
      </c>
      <c r="AT37">
        <v>10979696</v>
      </c>
      <c r="AU37">
        <v>0</v>
      </c>
      <c r="AV37">
        <v>-19633531</v>
      </c>
      <c r="AW37">
        <v>-23413</v>
      </c>
      <c r="AX37">
        <v>146498</v>
      </c>
      <c r="AY37">
        <v>0</v>
      </c>
      <c r="AZ37">
        <v>6806896</v>
      </c>
      <c r="BA37">
        <v>39709</v>
      </c>
      <c r="BB37">
        <v>31038641</v>
      </c>
      <c r="BC37">
        <v>469725</v>
      </c>
      <c r="BD37">
        <v>-182973</v>
      </c>
      <c r="BE37">
        <v>24177</v>
      </c>
      <c r="BF37">
        <v>6098393</v>
      </c>
      <c r="BG37">
        <v>-20020</v>
      </c>
      <c r="BH37">
        <v>92710</v>
      </c>
      <c r="BI37">
        <v>-244499</v>
      </c>
      <c r="BJ37">
        <v>136840</v>
      </c>
      <c r="BK37">
        <v>6965194</v>
      </c>
      <c r="BL37">
        <v>0</v>
      </c>
      <c r="BM37">
        <v>1755145</v>
      </c>
      <c r="BN37">
        <v>1683492</v>
      </c>
      <c r="BO37">
        <v>295200</v>
      </c>
      <c r="BP37">
        <v>10964142</v>
      </c>
      <c r="BQ37">
        <v>-112555</v>
      </c>
      <c r="BR37">
        <v>4078476</v>
      </c>
      <c r="BS37">
        <v>-2454830</v>
      </c>
      <c r="BT37">
        <v>-337046</v>
      </c>
      <c r="BU37">
        <v>-174031</v>
      </c>
      <c r="BV37">
        <v>3705814</v>
      </c>
      <c r="BW37">
        <v>-107202</v>
      </c>
      <c r="BX37">
        <v>108840</v>
      </c>
      <c r="BY37">
        <v>-77140</v>
      </c>
      <c r="BZ37">
        <v>-81496</v>
      </c>
      <c r="CA37">
        <v>536921</v>
      </c>
      <c r="CB37">
        <v>1061170</v>
      </c>
      <c r="CC37">
        <v>6430054</v>
      </c>
      <c r="CD37">
        <v>-4018123</v>
      </c>
      <c r="CE37">
        <v>3472244</v>
      </c>
      <c r="CF37">
        <v>663373</v>
      </c>
      <c r="CG37">
        <v>873416</v>
      </c>
      <c r="CH37">
        <v>366067</v>
      </c>
      <c r="CI37">
        <v>530262</v>
      </c>
      <c r="CJ37">
        <v>-216665</v>
      </c>
      <c r="CK37">
        <v>2499360</v>
      </c>
      <c r="CL37">
        <v>-178905</v>
      </c>
      <c r="CM37">
        <v>-185776</v>
      </c>
      <c r="CN37">
        <v>-207578</v>
      </c>
      <c r="CO37">
        <v>18461424</v>
      </c>
      <c r="CP37">
        <v>-75279</v>
      </c>
      <c r="CQ37">
        <v>2316133</v>
      </c>
      <c r="CR37">
        <v>180082</v>
      </c>
      <c r="CS37">
        <v>414868</v>
      </c>
      <c r="CT37">
        <v>966525</v>
      </c>
      <c r="CU37">
        <v>1464153</v>
      </c>
      <c r="CV37">
        <v>7627529</v>
      </c>
      <c r="CW37">
        <v>1217457</v>
      </c>
      <c r="CX37">
        <v>-384351</v>
      </c>
      <c r="CY37">
        <v>130134</v>
      </c>
    </row>
    <row r="38" spans="1:103" x14ac:dyDescent="0.3">
      <c r="A38">
        <v>591</v>
      </c>
      <c r="D38">
        <v>5406639</v>
      </c>
      <c r="E38">
        <v>5238909</v>
      </c>
      <c r="F38">
        <v>1077588</v>
      </c>
      <c r="G38">
        <v>0</v>
      </c>
      <c r="H38">
        <v>2820634</v>
      </c>
      <c r="I38">
        <v>0</v>
      </c>
      <c r="J38">
        <v>11430299</v>
      </c>
      <c r="K38">
        <v>3294140</v>
      </c>
      <c r="L38">
        <v>54677344</v>
      </c>
      <c r="M38">
        <v>66258124</v>
      </c>
      <c r="N38">
        <v>12916079</v>
      </c>
      <c r="O38">
        <v>8478167</v>
      </c>
      <c r="P38">
        <v>1060521</v>
      </c>
      <c r="Q38">
        <v>3158910</v>
      </c>
      <c r="R38">
        <v>1942009</v>
      </c>
      <c r="S38">
        <v>1090992</v>
      </c>
      <c r="T38">
        <v>0</v>
      </c>
      <c r="U38">
        <v>8254698</v>
      </c>
      <c r="V38">
        <v>10572767</v>
      </c>
      <c r="W38">
        <v>0</v>
      </c>
      <c r="X38">
        <v>4742702</v>
      </c>
      <c r="Y38">
        <v>1040249</v>
      </c>
      <c r="Z38">
        <v>8281509</v>
      </c>
      <c r="AA38">
        <v>10418281</v>
      </c>
      <c r="AB38">
        <v>4201885</v>
      </c>
      <c r="AC38">
        <v>19720002</v>
      </c>
      <c r="AD38">
        <v>14945655</v>
      </c>
      <c r="AE38">
        <v>15133258</v>
      </c>
      <c r="AF38">
        <v>4703259</v>
      </c>
      <c r="AG38">
        <v>7498161</v>
      </c>
      <c r="AH38">
        <v>9714565</v>
      </c>
      <c r="AI38">
        <v>10849914</v>
      </c>
      <c r="AJ38">
        <v>7603608</v>
      </c>
      <c r="AK38">
        <v>0</v>
      </c>
      <c r="AL38">
        <v>14963297</v>
      </c>
      <c r="AM38">
        <v>9475769</v>
      </c>
      <c r="AN38">
        <v>2397858</v>
      </c>
      <c r="AO38">
        <v>0</v>
      </c>
      <c r="AP38">
        <v>3507880</v>
      </c>
      <c r="AQ38">
        <v>5482218</v>
      </c>
      <c r="AR38">
        <v>0</v>
      </c>
      <c r="AS38">
        <v>10464312</v>
      </c>
      <c r="AT38">
        <v>43818756</v>
      </c>
      <c r="AU38">
        <v>0</v>
      </c>
      <c r="AV38">
        <v>7944136</v>
      </c>
      <c r="AW38">
        <v>2863143</v>
      </c>
      <c r="AX38">
        <v>11167286</v>
      </c>
      <c r="AY38">
        <v>0</v>
      </c>
      <c r="AZ38">
        <v>6389931</v>
      </c>
      <c r="BA38">
        <v>4261962</v>
      </c>
      <c r="BB38">
        <v>58346557</v>
      </c>
      <c r="BC38">
        <v>1304895</v>
      </c>
      <c r="BD38">
        <v>1737406</v>
      </c>
      <c r="BE38">
        <v>3095646</v>
      </c>
      <c r="BF38">
        <v>20001407</v>
      </c>
      <c r="BG38">
        <v>5523433</v>
      </c>
      <c r="BH38">
        <v>2588713</v>
      </c>
      <c r="BI38">
        <v>1968881</v>
      </c>
      <c r="BJ38">
        <v>4193623</v>
      </c>
      <c r="BK38">
        <v>32058236</v>
      </c>
      <c r="BL38">
        <v>0</v>
      </c>
      <c r="BM38">
        <v>3866756</v>
      </c>
      <c r="BN38">
        <v>21656044</v>
      </c>
      <c r="BO38">
        <v>6728944</v>
      </c>
      <c r="BP38">
        <v>9121913</v>
      </c>
      <c r="BQ38">
        <v>5848181</v>
      </c>
      <c r="BR38">
        <v>11919912</v>
      </c>
      <c r="BS38">
        <v>14426899</v>
      </c>
      <c r="BT38">
        <v>2897330</v>
      </c>
      <c r="BU38">
        <v>11804161</v>
      </c>
      <c r="BV38">
        <v>19437461</v>
      </c>
      <c r="BW38">
        <v>3359246</v>
      </c>
      <c r="BX38">
        <v>174143</v>
      </c>
      <c r="BY38">
        <v>13397683</v>
      </c>
      <c r="BZ38">
        <v>1874743</v>
      </c>
      <c r="CA38">
        <v>1345758</v>
      </c>
      <c r="CB38">
        <v>10167212</v>
      </c>
      <c r="CC38">
        <v>20743646</v>
      </c>
      <c r="CD38">
        <v>7868715</v>
      </c>
      <c r="CE38">
        <v>6729850</v>
      </c>
      <c r="CF38">
        <v>4767946</v>
      </c>
      <c r="CG38">
        <v>3482320</v>
      </c>
      <c r="CH38">
        <v>4456080</v>
      </c>
      <c r="CI38">
        <v>7896288</v>
      </c>
      <c r="CJ38">
        <v>543912</v>
      </c>
      <c r="CK38">
        <v>5499426</v>
      </c>
      <c r="CL38">
        <v>1237895</v>
      </c>
      <c r="CM38">
        <v>3057960</v>
      </c>
      <c r="CN38">
        <v>1540589</v>
      </c>
      <c r="CO38">
        <v>13918646</v>
      </c>
      <c r="CP38">
        <v>3868294</v>
      </c>
      <c r="CQ38">
        <v>34177714</v>
      </c>
      <c r="CR38">
        <v>5454598</v>
      </c>
      <c r="CS38">
        <v>2453129</v>
      </c>
      <c r="CT38">
        <v>5162554</v>
      </c>
      <c r="CU38">
        <v>9919326</v>
      </c>
      <c r="CV38">
        <v>5201074</v>
      </c>
      <c r="CW38">
        <v>5586667</v>
      </c>
      <c r="CX38">
        <v>3371546</v>
      </c>
      <c r="CY38">
        <v>0</v>
      </c>
    </row>
    <row r="39" spans="1:103" x14ac:dyDescent="0.3">
      <c r="D39" t="e">
        <v>#N/A</v>
      </c>
      <c r="E39" t="e">
        <v>#N/A</v>
      </c>
      <c r="F39" t="e">
        <v>#N/A</v>
      </c>
      <c r="G39" t="e">
        <v>#N/A</v>
      </c>
      <c r="H39" t="e">
        <v>#N/A</v>
      </c>
      <c r="I39" t="e">
        <v>#N/A</v>
      </c>
      <c r="J39" t="e">
        <v>#N/A</v>
      </c>
      <c r="K39" t="e">
        <v>#N/A</v>
      </c>
      <c r="L39" t="e">
        <v>#N/A</v>
      </c>
      <c r="M39" t="e">
        <v>#N/A</v>
      </c>
      <c r="N39" t="e">
        <v>#N/A</v>
      </c>
      <c r="O39" t="e">
        <v>#N/A</v>
      </c>
      <c r="P39" t="e">
        <v>#N/A</v>
      </c>
      <c r="Q39" t="e">
        <v>#N/A</v>
      </c>
      <c r="R39" t="e">
        <v>#N/A</v>
      </c>
      <c r="S39" t="e">
        <v>#N/A</v>
      </c>
      <c r="T39" t="e">
        <v>#N/A</v>
      </c>
      <c r="U39" t="e">
        <v>#N/A</v>
      </c>
      <c r="V39" t="e">
        <v>#N/A</v>
      </c>
      <c r="W39" t="e">
        <v>#N/A</v>
      </c>
      <c r="X39" t="e">
        <v>#N/A</v>
      </c>
      <c r="Y39" t="e">
        <v>#N/A</v>
      </c>
      <c r="Z39" t="e">
        <v>#N/A</v>
      </c>
      <c r="AA39" t="e">
        <v>#N/A</v>
      </c>
      <c r="AB39" t="e">
        <v>#N/A</v>
      </c>
      <c r="AC39" t="e">
        <v>#N/A</v>
      </c>
      <c r="AD39" t="e">
        <v>#N/A</v>
      </c>
      <c r="AE39" t="e">
        <v>#N/A</v>
      </c>
      <c r="AF39" t="e">
        <v>#N/A</v>
      </c>
      <c r="AG39" t="e">
        <v>#N/A</v>
      </c>
      <c r="AH39" t="e">
        <v>#N/A</v>
      </c>
      <c r="AI39" t="e">
        <v>#N/A</v>
      </c>
      <c r="AJ39" t="e">
        <v>#N/A</v>
      </c>
      <c r="AK39" t="e">
        <v>#N/A</v>
      </c>
      <c r="AL39" t="e">
        <v>#N/A</v>
      </c>
      <c r="AM39" t="e">
        <v>#N/A</v>
      </c>
      <c r="AN39" t="e">
        <v>#N/A</v>
      </c>
      <c r="AO39" t="e">
        <v>#N/A</v>
      </c>
      <c r="AP39" t="e">
        <v>#N/A</v>
      </c>
      <c r="AQ39" t="e">
        <v>#N/A</v>
      </c>
      <c r="AR39" t="e">
        <v>#N/A</v>
      </c>
      <c r="AS39" t="e">
        <v>#N/A</v>
      </c>
      <c r="AT39" t="e">
        <v>#N/A</v>
      </c>
      <c r="AU39" t="e">
        <v>#N/A</v>
      </c>
      <c r="AV39" t="e">
        <v>#N/A</v>
      </c>
      <c r="AW39" t="e">
        <v>#N/A</v>
      </c>
      <c r="AX39" t="e">
        <v>#N/A</v>
      </c>
      <c r="AY39" t="e">
        <v>#N/A</v>
      </c>
      <c r="AZ39" t="e">
        <v>#N/A</v>
      </c>
      <c r="BA39" t="e">
        <v>#N/A</v>
      </c>
      <c r="BB39" t="e">
        <v>#N/A</v>
      </c>
      <c r="BC39" t="e">
        <v>#N/A</v>
      </c>
      <c r="BD39" t="e">
        <v>#N/A</v>
      </c>
      <c r="BE39" t="e">
        <v>#N/A</v>
      </c>
      <c r="BF39" t="e">
        <v>#N/A</v>
      </c>
      <c r="BG39" t="e">
        <v>#N/A</v>
      </c>
      <c r="BH39" t="e">
        <v>#N/A</v>
      </c>
      <c r="BI39" t="e">
        <v>#N/A</v>
      </c>
      <c r="BJ39" t="e">
        <v>#N/A</v>
      </c>
      <c r="BK39" t="e">
        <v>#N/A</v>
      </c>
      <c r="BL39" t="e">
        <v>#N/A</v>
      </c>
      <c r="BM39" t="e">
        <v>#N/A</v>
      </c>
      <c r="BN39" t="e">
        <v>#N/A</v>
      </c>
      <c r="BO39" t="e">
        <v>#N/A</v>
      </c>
      <c r="BP39" t="e">
        <v>#N/A</v>
      </c>
      <c r="BQ39" t="e">
        <v>#N/A</v>
      </c>
      <c r="BR39" t="e">
        <v>#N/A</v>
      </c>
      <c r="BS39" t="e">
        <v>#N/A</v>
      </c>
      <c r="BT39" t="e">
        <v>#N/A</v>
      </c>
      <c r="BU39" t="e">
        <v>#N/A</v>
      </c>
      <c r="BV39" t="e">
        <v>#N/A</v>
      </c>
      <c r="BW39" t="e">
        <v>#N/A</v>
      </c>
      <c r="BX39" t="e">
        <v>#N/A</v>
      </c>
      <c r="BY39" t="e">
        <v>#N/A</v>
      </c>
      <c r="BZ39" t="e">
        <v>#N/A</v>
      </c>
      <c r="CA39" t="e">
        <v>#N/A</v>
      </c>
      <c r="CB39" t="e">
        <v>#N/A</v>
      </c>
      <c r="CC39" t="e">
        <v>#N/A</v>
      </c>
      <c r="CD39" t="e">
        <v>#N/A</v>
      </c>
      <c r="CE39" t="e">
        <v>#N/A</v>
      </c>
      <c r="CF39" t="e">
        <v>#N/A</v>
      </c>
      <c r="CG39" t="e">
        <v>#N/A</v>
      </c>
      <c r="CH39" t="e">
        <v>#N/A</v>
      </c>
      <c r="CI39" t="e">
        <v>#N/A</v>
      </c>
      <c r="CJ39" t="e">
        <v>#N/A</v>
      </c>
      <c r="CK39" t="e">
        <v>#N/A</v>
      </c>
      <c r="CL39" t="e">
        <v>#N/A</v>
      </c>
      <c r="CM39" t="e">
        <v>#N/A</v>
      </c>
      <c r="CN39" t="e">
        <v>#N/A</v>
      </c>
      <c r="CO39" t="e">
        <v>#N/A</v>
      </c>
      <c r="CP39" t="e">
        <v>#N/A</v>
      </c>
      <c r="CQ39" t="e">
        <v>#N/A</v>
      </c>
      <c r="CR39" t="e">
        <v>#N/A</v>
      </c>
      <c r="CS39" t="e">
        <v>#N/A</v>
      </c>
      <c r="CT39" t="e">
        <v>#N/A</v>
      </c>
      <c r="CU39" t="e">
        <v>#N/A</v>
      </c>
      <c r="CV39" t="e">
        <v>#N/A</v>
      </c>
      <c r="CW39" t="e">
        <v>#N/A</v>
      </c>
      <c r="CX39" t="e">
        <v>#N/A</v>
      </c>
      <c r="CY39" t="e">
        <v>#N/A</v>
      </c>
    </row>
    <row r="40" spans="1:103" x14ac:dyDescent="0.3">
      <c r="A40">
        <v>506</v>
      </c>
      <c r="D40">
        <v>57487163</v>
      </c>
      <c r="E40">
        <v>20428244</v>
      </c>
      <c r="F40">
        <v>4986590</v>
      </c>
      <c r="G40">
        <v>0</v>
      </c>
      <c r="H40">
        <v>13275815</v>
      </c>
      <c r="I40">
        <v>19694490</v>
      </c>
      <c r="J40">
        <v>31209919</v>
      </c>
      <c r="K40">
        <v>2653797</v>
      </c>
      <c r="L40">
        <v>30015226</v>
      </c>
      <c r="M40">
        <v>115543560</v>
      </c>
      <c r="N40">
        <v>111927324</v>
      </c>
      <c r="O40">
        <v>37098119</v>
      </c>
      <c r="P40">
        <v>101307634</v>
      </c>
      <c r="Q40">
        <v>11786706</v>
      </c>
      <c r="R40">
        <v>12185486</v>
      </c>
      <c r="S40">
        <v>58641620</v>
      </c>
      <c r="T40">
        <v>0</v>
      </c>
      <c r="U40">
        <v>87925641</v>
      </c>
      <c r="V40">
        <v>48645979</v>
      </c>
      <c r="W40">
        <v>0</v>
      </c>
      <c r="X40">
        <v>9473416</v>
      </c>
      <c r="Y40">
        <v>6518849</v>
      </c>
      <c r="Z40">
        <v>43168399</v>
      </c>
      <c r="AA40">
        <v>27596978</v>
      </c>
      <c r="AB40">
        <v>38393850</v>
      </c>
      <c r="AC40">
        <v>209118537</v>
      </c>
      <c r="AD40">
        <v>32570080</v>
      </c>
      <c r="AE40">
        <v>60806914</v>
      </c>
      <c r="AF40">
        <v>80998804</v>
      </c>
      <c r="AG40">
        <v>11629928</v>
      </c>
      <c r="AH40">
        <v>24081064</v>
      </c>
      <c r="AI40">
        <v>230743255</v>
      </c>
      <c r="AJ40">
        <v>20376051</v>
      </c>
      <c r="AK40">
        <v>138700470</v>
      </c>
      <c r="AL40">
        <v>41795088</v>
      </c>
      <c r="AM40">
        <v>90014671</v>
      </c>
      <c r="AN40">
        <v>5146196</v>
      </c>
      <c r="AO40">
        <v>8985883</v>
      </c>
      <c r="AP40">
        <v>36233374</v>
      </c>
      <c r="AQ40">
        <v>9388204</v>
      </c>
      <c r="AR40">
        <v>174867802</v>
      </c>
      <c r="AS40">
        <v>42785304</v>
      </c>
      <c r="AT40">
        <v>66320232</v>
      </c>
      <c r="AU40">
        <v>44408498</v>
      </c>
      <c r="AV40">
        <v>76190818</v>
      </c>
      <c r="AW40">
        <v>7206511</v>
      </c>
      <c r="AX40">
        <v>31746701</v>
      </c>
      <c r="AY40">
        <v>0</v>
      </c>
      <c r="AZ40">
        <v>132490414</v>
      </c>
      <c r="BA40">
        <v>31816856</v>
      </c>
      <c r="BB40">
        <v>143491832</v>
      </c>
      <c r="BC40">
        <v>6409029</v>
      </c>
      <c r="BD40">
        <v>25683503</v>
      </c>
      <c r="BE40">
        <v>33160682</v>
      </c>
      <c r="BF40">
        <v>48978160</v>
      </c>
      <c r="BG40">
        <v>34356236</v>
      </c>
      <c r="BH40">
        <v>9562750</v>
      </c>
      <c r="BI40">
        <v>11483760</v>
      </c>
      <c r="BJ40">
        <v>7330832</v>
      </c>
      <c r="BK40">
        <v>626318851</v>
      </c>
      <c r="BL40">
        <v>8470400</v>
      </c>
      <c r="BM40">
        <v>24018528</v>
      </c>
      <c r="BN40">
        <v>40879241</v>
      </c>
      <c r="BO40">
        <v>36548486</v>
      </c>
      <c r="BP40">
        <v>111201924</v>
      </c>
      <c r="BQ40">
        <v>20965611</v>
      </c>
      <c r="BR40">
        <v>98669685</v>
      </c>
      <c r="BS40">
        <v>69436344</v>
      </c>
      <c r="BT40">
        <v>9822152</v>
      </c>
      <c r="BU40">
        <v>24961295</v>
      </c>
      <c r="BV40">
        <v>53415987</v>
      </c>
      <c r="BW40">
        <v>6070643</v>
      </c>
      <c r="BX40">
        <v>25266926</v>
      </c>
      <c r="BY40">
        <v>57496679</v>
      </c>
      <c r="BZ40">
        <v>12415495</v>
      </c>
      <c r="CA40">
        <v>56655631</v>
      </c>
      <c r="CB40">
        <v>15511096</v>
      </c>
      <c r="CC40">
        <v>46011090</v>
      </c>
      <c r="CD40">
        <v>42591378</v>
      </c>
      <c r="CE40">
        <v>65556003</v>
      </c>
      <c r="CF40">
        <v>38892179</v>
      </c>
      <c r="CG40">
        <v>28927009</v>
      </c>
      <c r="CH40">
        <v>10608798</v>
      </c>
      <c r="CI40">
        <v>33788026</v>
      </c>
      <c r="CJ40">
        <v>14244000</v>
      </c>
      <c r="CK40">
        <v>38425211</v>
      </c>
      <c r="CL40">
        <v>9315985</v>
      </c>
      <c r="CM40">
        <v>28933056</v>
      </c>
      <c r="CN40">
        <v>1038848</v>
      </c>
      <c r="CO40">
        <v>100248957</v>
      </c>
      <c r="CP40">
        <v>26344701</v>
      </c>
      <c r="CQ40">
        <v>428467031</v>
      </c>
      <c r="CR40">
        <v>15352435</v>
      </c>
      <c r="CS40">
        <v>11766145</v>
      </c>
      <c r="CT40">
        <v>40316386</v>
      </c>
      <c r="CU40">
        <v>45524501</v>
      </c>
      <c r="CV40">
        <v>39552710</v>
      </c>
      <c r="CW40">
        <v>41676724</v>
      </c>
      <c r="CX40">
        <v>15801852</v>
      </c>
      <c r="CY40">
        <v>5382620</v>
      </c>
    </row>
    <row r="41" spans="1:103" x14ac:dyDescent="0.3">
      <c r="A41">
        <v>536</v>
      </c>
      <c r="D41">
        <v>7657127</v>
      </c>
      <c r="E41">
        <v>262345</v>
      </c>
      <c r="F41">
        <v>115720</v>
      </c>
      <c r="G41">
        <v>0</v>
      </c>
      <c r="H41">
        <v>286129</v>
      </c>
      <c r="I41">
        <v>4073</v>
      </c>
      <c r="J41">
        <v>662071</v>
      </c>
      <c r="K41">
        <v>160138</v>
      </c>
      <c r="L41">
        <v>1440292</v>
      </c>
      <c r="M41">
        <v>1634002</v>
      </c>
      <c r="N41">
        <v>583055</v>
      </c>
      <c r="O41">
        <v>367707</v>
      </c>
      <c r="P41">
        <v>8710813</v>
      </c>
      <c r="Q41">
        <v>379805</v>
      </c>
      <c r="R41">
        <v>0</v>
      </c>
      <c r="S41">
        <v>2093626</v>
      </c>
      <c r="T41">
        <v>0</v>
      </c>
      <c r="U41">
        <v>19652630</v>
      </c>
      <c r="V41">
        <v>913934</v>
      </c>
      <c r="W41">
        <v>0</v>
      </c>
      <c r="X41">
        <v>281841</v>
      </c>
      <c r="Y41">
        <v>86443</v>
      </c>
      <c r="Z41">
        <v>15426</v>
      </c>
      <c r="AA41">
        <v>0</v>
      </c>
      <c r="AB41">
        <v>9975062</v>
      </c>
      <c r="AC41">
        <v>0</v>
      </c>
      <c r="AD41">
        <v>1167701</v>
      </c>
      <c r="AE41">
        <v>1194357</v>
      </c>
      <c r="AF41">
        <v>9020701</v>
      </c>
      <c r="AG41">
        <v>2448480</v>
      </c>
      <c r="AH41">
        <v>0</v>
      </c>
      <c r="AI41">
        <v>34402155</v>
      </c>
      <c r="AJ41">
        <v>1505350</v>
      </c>
      <c r="AK41">
        <v>0</v>
      </c>
      <c r="AL41">
        <v>3661951</v>
      </c>
      <c r="AM41">
        <v>29133478</v>
      </c>
      <c r="AN41">
        <v>293599</v>
      </c>
      <c r="AO41">
        <v>649963</v>
      </c>
      <c r="AP41">
        <v>5947825</v>
      </c>
      <c r="AQ41">
        <v>0</v>
      </c>
      <c r="AR41">
        <v>0</v>
      </c>
      <c r="AS41">
        <v>1340946</v>
      </c>
      <c r="AT41">
        <v>0</v>
      </c>
      <c r="AU41">
        <v>6698719</v>
      </c>
      <c r="AV41">
        <v>187674</v>
      </c>
      <c r="AW41">
        <v>4134904</v>
      </c>
      <c r="AX41">
        <v>190801</v>
      </c>
      <c r="AY41">
        <v>0</v>
      </c>
      <c r="AZ41">
        <v>2912320</v>
      </c>
      <c r="BA41">
        <v>295965</v>
      </c>
      <c r="BB41">
        <v>10451660</v>
      </c>
      <c r="BC41">
        <v>4395387</v>
      </c>
      <c r="BD41">
        <v>0</v>
      </c>
      <c r="BE41">
        <v>0</v>
      </c>
      <c r="BF41">
        <v>1912805</v>
      </c>
      <c r="BG41">
        <v>39528</v>
      </c>
      <c r="BH41">
        <v>1636831</v>
      </c>
      <c r="BI41">
        <v>195539</v>
      </c>
      <c r="BJ41">
        <v>4154562</v>
      </c>
      <c r="BK41">
        <v>0</v>
      </c>
      <c r="BL41">
        <v>117911</v>
      </c>
      <c r="BM41">
        <v>298617</v>
      </c>
      <c r="BN41">
        <v>2604953</v>
      </c>
      <c r="BO41">
        <v>769483</v>
      </c>
      <c r="BP41">
        <v>350015480</v>
      </c>
      <c r="BQ41">
        <v>556321</v>
      </c>
      <c r="BR41">
        <v>0</v>
      </c>
      <c r="BS41">
        <v>0</v>
      </c>
      <c r="BT41">
        <v>0</v>
      </c>
      <c r="BU41">
        <v>2178881</v>
      </c>
      <c r="BV41">
        <v>790035</v>
      </c>
      <c r="BW41">
        <v>171514</v>
      </c>
      <c r="BX41">
        <v>1849700</v>
      </c>
      <c r="BY41">
        <v>527641</v>
      </c>
      <c r="BZ41">
        <v>91369</v>
      </c>
      <c r="CA41">
        <v>2547109</v>
      </c>
      <c r="CB41">
        <v>4353754</v>
      </c>
      <c r="CC41">
        <v>504721</v>
      </c>
      <c r="CD41">
        <v>840250</v>
      </c>
      <c r="CE41">
        <v>1028671</v>
      </c>
      <c r="CF41">
        <v>549211</v>
      </c>
      <c r="CG41">
        <v>850880</v>
      </c>
      <c r="CH41">
        <v>0</v>
      </c>
      <c r="CI41">
        <v>0</v>
      </c>
      <c r="CJ41">
        <v>4256144</v>
      </c>
      <c r="CK41">
        <v>5574322</v>
      </c>
      <c r="CL41">
        <v>1309888</v>
      </c>
      <c r="CM41">
        <v>137198</v>
      </c>
      <c r="CN41">
        <v>241491</v>
      </c>
      <c r="CO41">
        <v>7004728</v>
      </c>
      <c r="CP41">
        <v>415537</v>
      </c>
      <c r="CQ41">
        <v>6891675</v>
      </c>
      <c r="CR41">
        <v>3426903</v>
      </c>
      <c r="CS41">
        <v>45703</v>
      </c>
      <c r="CT41">
        <v>347745</v>
      </c>
      <c r="CU41">
        <v>10194303</v>
      </c>
      <c r="CV41">
        <v>9100</v>
      </c>
      <c r="CW41">
        <v>6120263</v>
      </c>
      <c r="CX41">
        <v>109700</v>
      </c>
      <c r="CY41">
        <v>2814838</v>
      </c>
    </row>
    <row r="42" spans="1:103" x14ac:dyDescent="0.3">
      <c r="A42">
        <v>586</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1539122</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453027</v>
      </c>
      <c r="CH42">
        <v>0</v>
      </c>
      <c r="CI42">
        <v>0</v>
      </c>
      <c r="CJ42">
        <v>0</v>
      </c>
      <c r="CK42">
        <v>0</v>
      </c>
      <c r="CL42">
        <v>424942</v>
      </c>
      <c r="CM42">
        <v>0</v>
      </c>
      <c r="CN42">
        <v>0</v>
      </c>
      <c r="CO42">
        <v>0</v>
      </c>
      <c r="CP42">
        <v>0</v>
      </c>
      <c r="CQ42">
        <v>0</v>
      </c>
      <c r="CR42">
        <v>0</v>
      </c>
      <c r="CS42">
        <v>0</v>
      </c>
      <c r="CT42">
        <v>0</v>
      </c>
      <c r="CU42">
        <v>0</v>
      </c>
      <c r="CV42">
        <v>0</v>
      </c>
      <c r="CW42">
        <v>0</v>
      </c>
      <c r="CX42">
        <v>0</v>
      </c>
      <c r="CY42">
        <v>0</v>
      </c>
    </row>
    <row r="43" spans="1:103" x14ac:dyDescent="0.3">
      <c r="A43">
        <v>379</v>
      </c>
      <c r="D43">
        <v>78279833</v>
      </c>
      <c r="E43">
        <v>26018845</v>
      </c>
      <c r="F43">
        <v>6829712</v>
      </c>
      <c r="G43">
        <v>0</v>
      </c>
      <c r="H43">
        <v>17700560</v>
      </c>
      <c r="I43">
        <v>23735440</v>
      </c>
      <c r="J43">
        <v>39994166</v>
      </c>
      <c r="K43">
        <v>8033488</v>
      </c>
      <c r="L43">
        <v>40134826</v>
      </c>
      <c r="M43">
        <v>134082636</v>
      </c>
      <c r="N43">
        <v>138760491</v>
      </c>
      <c r="O43">
        <v>43415198</v>
      </c>
      <c r="P43">
        <v>134234422</v>
      </c>
      <c r="Q43">
        <v>19504411</v>
      </c>
      <c r="R43">
        <v>13865624</v>
      </c>
      <c r="S43">
        <v>76814469</v>
      </c>
      <c r="T43">
        <v>0</v>
      </c>
      <c r="U43">
        <v>128598511</v>
      </c>
      <c r="V43">
        <v>60637068</v>
      </c>
      <c r="W43">
        <v>0</v>
      </c>
      <c r="X43">
        <v>11297882</v>
      </c>
      <c r="Y43">
        <v>9520465</v>
      </c>
      <c r="Z43">
        <v>60525282</v>
      </c>
      <c r="AA43">
        <v>35436976</v>
      </c>
      <c r="AB43">
        <v>65715058</v>
      </c>
      <c r="AC43">
        <v>249679157</v>
      </c>
      <c r="AD43">
        <v>38043662</v>
      </c>
      <c r="AE43">
        <v>76710878</v>
      </c>
      <c r="AF43">
        <v>109382220</v>
      </c>
      <c r="AG43">
        <v>21519455</v>
      </c>
      <c r="AH43">
        <v>38470227</v>
      </c>
      <c r="AI43">
        <v>309094825</v>
      </c>
      <c r="AJ43">
        <v>33562555</v>
      </c>
      <c r="AK43">
        <v>185436691</v>
      </c>
      <c r="AL43">
        <v>53743302</v>
      </c>
      <c r="AM43">
        <v>137454525</v>
      </c>
      <c r="AN43">
        <v>6981634</v>
      </c>
      <c r="AO43">
        <v>10765769</v>
      </c>
      <c r="AP43">
        <v>48264305</v>
      </c>
      <c r="AQ43">
        <v>12186158</v>
      </c>
      <c r="AR43">
        <v>227997227</v>
      </c>
      <c r="AS43">
        <v>52570746</v>
      </c>
      <c r="AT43">
        <v>86579183</v>
      </c>
      <c r="AU43">
        <v>61597118</v>
      </c>
      <c r="AV43">
        <v>91144875</v>
      </c>
      <c r="AW43">
        <v>15466335</v>
      </c>
      <c r="AX43">
        <v>39318621</v>
      </c>
      <c r="AY43">
        <v>0</v>
      </c>
      <c r="AZ43">
        <v>155468719</v>
      </c>
      <c r="BA43">
        <v>39376148</v>
      </c>
      <c r="BB43">
        <v>182052976</v>
      </c>
      <c r="BC43">
        <v>15579882</v>
      </c>
      <c r="BD43">
        <v>34182170</v>
      </c>
      <c r="BE43">
        <v>41827597</v>
      </c>
      <c r="BF43">
        <v>60511953</v>
      </c>
      <c r="BG43">
        <v>41424378</v>
      </c>
      <c r="BH43">
        <v>14414033</v>
      </c>
      <c r="BI43">
        <v>18702212</v>
      </c>
      <c r="BJ43">
        <v>19127644</v>
      </c>
      <c r="BK43">
        <v>769660892</v>
      </c>
      <c r="BL43">
        <v>11378681</v>
      </c>
      <c r="BM43">
        <v>28451756</v>
      </c>
      <c r="BN43">
        <v>56120541</v>
      </c>
      <c r="BO43">
        <v>50964046</v>
      </c>
      <c r="BP43">
        <v>495822174</v>
      </c>
      <c r="BQ43">
        <v>25724080</v>
      </c>
      <c r="BR43">
        <v>127344146</v>
      </c>
      <c r="BS43">
        <v>85829476</v>
      </c>
      <c r="BT43">
        <v>11999407</v>
      </c>
      <c r="BU43">
        <v>35344885</v>
      </c>
      <c r="BV43">
        <v>70088252</v>
      </c>
      <c r="BW43">
        <v>7885287</v>
      </c>
      <c r="BX43">
        <v>33030091</v>
      </c>
      <c r="BY43">
        <v>67009813</v>
      </c>
      <c r="BZ43">
        <v>15402962</v>
      </c>
      <c r="CA43">
        <v>74907867</v>
      </c>
      <c r="CB43">
        <v>26415903</v>
      </c>
      <c r="CC43">
        <v>66188239</v>
      </c>
      <c r="CD43">
        <v>52251876</v>
      </c>
      <c r="CE43">
        <v>88210221</v>
      </c>
      <c r="CF43">
        <v>50273770</v>
      </c>
      <c r="CG43">
        <v>43135989</v>
      </c>
      <c r="CH43">
        <v>17445904</v>
      </c>
      <c r="CI43">
        <v>44146819</v>
      </c>
      <c r="CJ43">
        <v>23212993</v>
      </c>
      <c r="CK43">
        <v>59108608</v>
      </c>
      <c r="CL43">
        <v>13204538</v>
      </c>
      <c r="CM43">
        <v>39269178</v>
      </c>
      <c r="CN43">
        <v>2218592</v>
      </c>
      <c r="CO43">
        <v>141106614</v>
      </c>
      <c r="CP43">
        <v>30184796</v>
      </c>
      <c r="CQ43">
        <v>548945024</v>
      </c>
      <c r="CR43">
        <v>22592531</v>
      </c>
      <c r="CS43">
        <v>13782390</v>
      </c>
      <c r="CT43">
        <v>64385415</v>
      </c>
      <c r="CU43">
        <v>69532830</v>
      </c>
      <c r="CV43">
        <v>47418716</v>
      </c>
      <c r="CW43">
        <v>58761044</v>
      </c>
      <c r="CX43">
        <v>20006714</v>
      </c>
      <c r="CY43">
        <v>11605969</v>
      </c>
    </row>
    <row r="44" spans="1:103" x14ac:dyDescent="0.3">
      <c r="A44">
        <v>368</v>
      </c>
      <c r="D44">
        <v>28932</v>
      </c>
      <c r="E44">
        <v>12833</v>
      </c>
      <c r="F44">
        <v>0</v>
      </c>
      <c r="G44">
        <v>0</v>
      </c>
      <c r="H44">
        <v>0</v>
      </c>
      <c r="I44">
        <v>0</v>
      </c>
      <c r="J44">
        <v>0</v>
      </c>
      <c r="K44">
        <v>0</v>
      </c>
      <c r="L44">
        <v>0</v>
      </c>
      <c r="M44">
        <v>0</v>
      </c>
      <c r="N44">
        <v>1686</v>
      </c>
      <c r="O44">
        <v>2390</v>
      </c>
      <c r="P44">
        <v>0</v>
      </c>
      <c r="Q44">
        <v>0</v>
      </c>
      <c r="R44">
        <v>0</v>
      </c>
      <c r="S44">
        <v>0</v>
      </c>
      <c r="T44">
        <v>0</v>
      </c>
      <c r="U44">
        <v>0</v>
      </c>
      <c r="V44">
        <v>902318</v>
      </c>
      <c r="W44">
        <v>0</v>
      </c>
      <c r="X44">
        <v>0</v>
      </c>
      <c r="Y44">
        <v>0</v>
      </c>
      <c r="Z44">
        <v>0</v>
      </c>
      <c r="AA44">
        <v>0</v>
      </c>
      <c r="AB44">
        <v>0</v>
      </c>
      <c r="AC44">
        <v>0</v>
      </c>
      <c r="AD44">
        <v>0</v>
      </c>
      <c r="AE44">
        <v>0</v>
      </c>
      <c r="AF44">
        <v>0</v>
      </c>
      <c r="AG44">
        <v>0</v>
      </c>
      <c r="AH44">
        <v>0</v>
      </c>
      <c r="AI44">
        <v>0</v>
      </c>
      <c r="AJ44">
        <v>110338</v>
      </c>
      <c r="AK44">
        <v>0</v>
      </c>
      <c r="AL44">
        <v>0</v>
      </c>
      <c r="AM44">
        <v>0</v>
      </c>
      <c r="AN44">
        <v>0</v>
      </c>
      <c r="AO44">
        <v>0</v>
      </c>
      <c r="AP44">
        <v>0</v>
      </c>
      <c r="AQ44">
        <v>0</v>
      </c>
      <c r="AR44">
        <v>0</v>
      </c>
      <c r="AS44">
        <v>0</v>
      </c>
      <c r="AT44">
        <v>0</v>
      </c>
      <c r="AU44">
        <v>6052174</v>
      </c>
      <c r="AV44">
        <v>0</v>
      </c>
      <c r="AW44">
        <v>0</v>
      </c>
      <c r="AX44">
        <v>12638</v>
      </c>
      <c r="AY44">
        <v>0</v>
      </c>
      <c r="AZ44">
        <v>50956</v>
      </c>
      <c r="BA44">
        <v>0</v>
      </c>
      <c r="BB44">
        <v>8042012</v>
      </c>
      <c r="BC44">
        <v>0</v>
      </c>
      <c r="BD44">
        <v>0</v>
      </c>
      <c r="BE44">
        <v>0</v>
      </c>
      <c r="BF44">
        <v>0</v>
      </c>
      <c r="BG44">
        <v>39528</v>
      </c>
      <c r="BH44">
        <v>0</v>
      </c>
      <c r="BI44">
        <v>0</v>
      </c>
      <c r="BJ44">
        <v>0</v>
      </c>
      <c r="BK44">
        <v>0</v>
      </c>
      <c r="BL44">
        <v>0</v>
      </c>
      <c r="BM44">
        <v>0</v>
      </c>
      <c r="BN44">
        <v>0</v>
      </c>
      <c r="BO44">
        <v>0</v>
      </c>
      <c r="BP44">
        <v>0</v>
      </c>
      <c r="BQ44">
        <v>0</v>
      </c>
      <c r="BR44">
        <v>0</v>
      </c>
      <c r="BS44">
        <v>0</v>
      </c>
      <c r="BT44">
        <v>0</v>
      </c>
      <c r="BU44">
        <v>0</v>
      </c>
      <c r="BV44">
        <v>0</v>
      </c>
      <c r="BW44">
        <v>0</v>
      </c>
      <c r="BX44">
        <v>0</v>
      </c>
      <c r="BY44">
        <v>527641</v>
      </c>
      <c r="BZ44">
        <v>0</v>
      </c>
      <c r="CA44">
        <v>175</v>
      </c>
      <c r="CB44">
        <v>0</v>
      </c>
      <c r="CC44">
        <v>0</v>
      </c>
      <c r="CD44">
        <v>0</v>
      </c>
      <c r="CE44">
        <v>0</v>
      </c>
      <c r="CF44">
        <v>0</v>
      </c>
      <c r="CG44">
        <v>0</v>
      </c>
      <c r="CH44">
        <v>0</v>
      </c>
      <c r="CI44">
        <v>0</v>
      </c>
      <c r="CJ44">
        <v>58369</v>
      </c>
      <c r="CK44">
        <v>2213052</v>
      </c>
      <c r="CL44">
        <v>0</v>
      </c>
      <c r="CM44">
        <v>0</v>
      </c>
      <c r="CN44">
        <v>0</v>
      </c>
      <c r="CO44">
        <v>570602</v>
      </c>
      <c r="CP44">
        <v>0</v>
      </c>
      <c r="CQ44">
        <v>0</v>
      </c>
      <c r="CR44">
        <v>0</v>
      </c>
      <c r="CS44">
        <v>0</v>
      </c>
      <c r="CT44">
        <v>0</v>
      </c>
      <c r="CU44">
        <v>0</v>
      </c>
      <c r="CV44">
        <v>0</v>
      </c>
      <c r="CW44">
        <v>55175</v>
      </c>
      <c r="CX44">
        <v>0</v>
      </c>
      <c r="CY44">
        <v>1920820</v>
      </c>
    </row>
    <row r="45" spans="1:103" x14ac:dyDescent="0.3">
      <c r="A45">
        <v>4</v>
      </c>
      <c r="D45">
        <v>2445690</v>
      </c>
      <c r="E45">
        <v>1434755</v>
      </c>
      <c r="F45">
        <v>455139</v>
      </c>
      <c r="G45">
        <v>0</v>
      </c>
      <c r="H45">
        <v>809939</v>
      </c>
      <c r="I45">
        <v>472356</v>
      </c>
      <c r="J45">
        <v>4611153</v>
      </c>
      <c r="K45">
        <v>1160071</v>
      </c>
      <c r="L45">
        <v>2720117</v>
      </c>
      <c r="M45">
        <v>10347432</v>
      </c>
      <c r="N45">
        <v>17273471</v>
      </c>
      <c r="O45">
        <v>5587567</v>
      </c>
      <c r="P45">
        <v>7244525</v>
      </c>
      <c r="Q45">
        <v>2257466</v>
      </c>
      <c r="R45">
        <v>308193</v>
      </c>
      <c r="S45">
        <v>3056094</v>
      </c>
      <c r="T45">
        <v>0</v>
      </c>
      <c r="U45">
        <v>12105362</v>
      </c>
      <c r="V45">
        <v>5011131</v>
      </c>
      <c r="W45">
        <v>0</v>
      </c>
      <c r="X45">
        <v>543782</v>
      </c>
      <c r="Y45">
        <v>1176053</v>
      </c>
      <c r="Z45">
        <v>7454850</v>
      </c>
      <c r="AA45">
        <v>2875003</v>
      </c>
      <c r="AB45">
        <v>14530197</v>
      </c>
      <c r="AC45">
        <v>11040527</v>
      </c>
      <c r="AD45">
        <v>2405081</v>
      </c>
      <c r="AE45">
        <v>3418262</v>
      </c>
      <c r="AF45">
        <v>3593637</v>
      </c>
      <c r="AG45">
        <v>2533681</v>
      </c>
      <c r="AH45">
        <v>1475487</v>
      </c>
      <c r="AI45">
        <v>48571199</v>
      </c>
      <c r="AJ45">
        <v>2223712</v>
      </c>
      <c r="AK45">
        <v>17006920</v>
      </c>
      <c r="AL45">
        <v>2084386</v>
      </c>
      <c r="AM45">
        <v>34603304</v>
      </c>
      <c r="AN45">
        <v>392441</v>
      </c>
      <c r="AO45">
        <v>901815</v>
      </c>
      <c r="AP45">
        <v>1762504</v>
      </c>
      <c r="AQ45">
        <v>382705</v>
      </c>
      <c r="AR45">
        <v>15452150</v>
      </c>
      <c r="AS45">
        <v>1171149</v>
      </c>
      <c r="AT45">
        <v>3755967</v>
      </c>
      <c r="AU45">
        <v>10450052</v>
      </c>
      <c r="AV45">
        <v>8978633</v>
      </c>
      <c r="AW45">
        <v>1020249</v>
      </c>
      <c r="AX45">
        <v>1806362</v>
      </c>
      <c r="AY45">
        <v>0</v>
      </c>
      <c r="AZ45">
        <v>4468811</v>
      </c>
      <c r="BA45">
        <v>3372435</v>
      </c>
      <c r="BB45">
        <v>10516786</v>
      </c>
      <c r="BC45">
        <v>755933</v>
      </c>
      <c r="BD45">
        <v>2005578</v>
      </c>
      <c r="BE45">
        <v>3030707</v>
      </c>
      <c r="BF45">
        <v>4509407</v>
      </c>
      <c r="BG45">
        <v>1716262</v>
      </c>
      <c r="BH45">
        <v>2376775</v>
      </c>
      <c r="BI45">
        <v>569336</v>
      </c>
      <c r="BJ45">
        <v>749484</v>
      </c>
      <c r="BK45">
        <v>123553468</v>
      </c>
      <c r="BL45">
        <v>1739117</v>
      </c>
      <c r="BM45">
        <v>1054454</v>
      </c>
      <c r="BN45">
        <v>2433706</v>
      </c>
      <c r="BO45">
        <v>2523326</v>
      </c>
      <c r="BP45">
        <v>19056489</v>
      </c>
      <c r="BQ45">
        <v>620881</v>
      </c>
      <c r="BR45">
        <v>9684891</v>
      </c>
      <c r="BS45">
        <v>6975206</v>
      </c>
      <c r="BT45">
        <v>597489</v>
      </c>
      <c r="BU45">
        <v>2450135</v>
      </c>
      <c r="BV45">
        <v>3848176</v>
      </c>
      <c r="BW45">
        <v>91318</v>
      </c>
      <c r="BX45">
        <v>1455961</v>
      </c>
      <c r="BY45">
        <v>5568417</v>
      </c>
      <c r="BZ45">
        <v>979813</v>
      </c>
      <c r="CA45">
        <v>2700522</v>
      </c>
      <c r="CB45">
        <v>6732181</v>
      </c>
      <c r="CC45">
        <v>539137</v>
      </c>
      <c r="CD45">
        <v>4444543</v>
      </c>
      <c r="CE45">
        <v>10307910</v>
      </c>
      <c r="CF45">
        <v>5961405</v>
      </c>
      <c r="CG45">
        <v>2967793</v>
      </c>
      <c r="CH45">
        <v>1446539</v>
      </c>
      <c r="CI45">
        <v>2808494</v>
      </c>
      <c r="CJ45">
        <v>2762237</v>
      </c>
      <c r="CK45">
        <v>4331721</v>
      </c>
      <c r="CL45">
        <v>1288155</v>
      </c>
      <c r="CM45">
        <v>2911305</v>
      </c>
      <c r="CN45">
        <v>279142</v>
      </c>
      <c r="CO45">
        <v>8594261</v>
      </c>
      <c r="CP45">
        <v>1822769</v>
      </c>
      <c r="CQ45">
        <v>47684651</v>
      </c>
      <c r="CR45">
        <v>924951</v>
      </c>
      <c r="CS45">
        <v>3184746</v>
      </c>
      <c r="CT45">
        <v>1647948</v>
      </c>
      <c r="CU45">
        <v>1188098</v>
      </c>
      <c r="CV45">
        <v>1696680</v>
      </c>
      <c r="CW45">
        <v>1631936</v>
      </c>
      <c r="CX45">
        <v>1066572</v>
      </c>
      <c r="CY45">
        <v>2723789</v>
      </c>
    </row>
    <row r="46" spans="1:103" x14ac:dyDescent="0.3">
      <c r="A46">
        <v>5</v>
      </c>
      <c r="D46">
        <v>0</v>
      </c>
      <c r="E46">
        <v>60262</v>
      </c>
      <c r="F46">
        <v>79305</v>
      </c>
      <c r="G46">
        <v>0</v>
      </c>
      <c r="H46">
        <v>123628</v>
      </c>
      <c r="I46">
        <v>0</v>
      </c>
      <c r="J46">
        <v>6038</v>
      </c>
      <c r="K46">
        <v>39800</v>
      </c>
      <c r="L46">
        <v>125339</v>
      </c>
      <c r="M46">
        <v>292860</v>
      </c>
      <c r="N46">
        <v>1922962</v>
      </c>
      <c r="O46">
        <v>58076</v>
      </c>
      <c r="P46">
        <v>572638</v>
      </c>
      <c r="Q46">
        <v>52325</v>
      </c>
      <c r="R46">
        <v>15662</v>
      </c>
      <c r="S46">
        <v>63719</v>
      </c>
      <c r="T46">
        <v>0</v>
      </c>
      <c r="U46">
        <v>176309</v>
      </c>
      <c r="V46">
        <v>426151</v>
      </c>
      <c r="W46">
        <v>0</v>
      </c>
      <c r="X46">
        <v>95663</v>
      </c>
      <c r="Y46">
        <v>58520</v>
      </c>
      <c r="Z46">
        <v>216232</v>
      </c>
      <c r="AA46">
        <v>4000</v>
      </c>
      <c r="AB46">
        <v>233616</v>
      </c>
      <c r="AC46">
        <v>745697</v>
      </c>
      <c r="AD46">
        <v>73274</v>
      </c>
      <c r="AE46">
        <v>222905</v>
      </c>
      <c r="AF46">
        <v>0</v>
      </c>
      <c r="AG46">
        <v>93424</v>
      </c>
      <c r="AH46">
        <v>170411</v>
      </c>
      <c r="AI46">
        <v>737369</v>
      </c>
      <c r="AJ46">
        <v>124785</v>
      </c>
      <c r="AK46">
        <v>0</v>
      </c>
      <c r="AL46">
        <v>965415</v>
      </c>
      <c r="AM46">
        <v>817771</v>
      </c>
      <c r="AN46">
        <v>34716</v>
      </c>
      <c r="AO46">
        <v>141908</v>
      </c>
      <c r="AP46">
        <v>18528</v>
      </c>
      <c r="AQ46">
        <v>0</v>
      </c>
      <c r="AR46">
        <v>1155378</v>
      </c>
      <c r="AS46">
        <v>305885</v>
      </c>
      <c r="AT46">
        <v>11169</v>
      </c>
      <c r="AU46">
        <v>810350</v>
      </c>
      <c r="AV46">
        <v>473600</v>
      </c>
      <c r="AW46">
        <v>62006</v>
      </c>
      <c r="AX46">
        <v>170997</v>
      </c>
      <c r="AY46">
        <v>0</v>
      </c>
      <c r="AZ46">
        <v>524405</v>
      </c>
      <c r="BA46">
        <v>82362</v>
      </c>
      <c r="BB46">
        <v>182777</v>
      </c>
      <c r="BC46">
        <v>0</v>
      </c>
      <c r="BD46">
        <v>314774</v>
      </c>
      <c r="BE46">
        <v>83725</v>
      </c>
      <c r="BF46">
        <v>322467</v>
      </c>
      <c r="BG46">
        <v>61565</v>
      </c>
      <c r="BH46">
        <v>0</v>
      </c>
      <c r="BI46">
        <v>106330</v>
      </c>
      <c r="BJ46">
        <v>207342</v>
      </c>
      <c r="BK46">
        <v>880810</v>
      </c>
      <c r="BL46">
        <v>29861</v>
      </c>
      <c r="BM46">
        <v>78792</v>
      </c>
      <c r="BN46">
        <v>97220</v>
      </c>
      <c r="BO46">
        <v>150369</v>
      </c>
      <c r="BP46">
        <v>460564</v>
      </c>
      <c r="BQ46">
        <v>100954</v>
      </c>
      <c r="BR46">
        <v>2623780</v>
      </c>
      <c r="BS46">
        <v>574639</v>
      </c>
      <c r="BT46">
        <v>95470</v>
      </c>
      <c r="BU46">
        <v>140466</v>
      </c>
      <c r="BV46">
        <v>75386</v>
      </c>
      <c r="BW46">
        <v>72594</v>
      </c>
      <c r="BX46">
        <v>144008</v>
      </c>
      <c r="BY46">
        <v>266644</v>
      </c>
      <c r="BZ46">
        <v>142053</v>
      </c>
      <c r="CA46">
        <v>205834</v>
      </c>
      <c r="CB46">
        <v>119496</v>
      </c>
      <c r="CC46">
        <v>0</v>
      </c>
      <c r="CD46">
        <v>0</v>
      </c>
      <c r="CE46">
        <v>267169</v>
      </c>
      <c r="CF46">
        <v>210300</v>
      </c>
      <c r="CG46">
        <v>103336</v>
      </c>
      <c r="CH46">
        <v>90157</v>
      </c>
      <c r="CI46">
        <v>0</v>
      </c>
      <c r="CJ46">
        <v>87297</v>
      </c>
      <c r="CK46">
        <v>92096</v>
      </c>
      <c r="CL46">
        <v>72250</v>
      </c>
      <c r="CM46">
        <v>16288</v>
      </c>
      <c r="CN46">
        <v>78117</v>
      </c>
      <c r="CO46">
        <v>62645</v>
      </c>
      <c r="CP46">
        <v>202654</v>
      </c>
      <c r="CQ46">
        <v>2786617</v>
      </c>
      <c r="CR46">
        <v>214490</v>
      </c>
      <c r="CS46">
        <v>57375</v>
      </c>
      <c r="CT46">
        <v>409426</v>
      </c>
      <c r="CU46">
        <v>52954</v>
      </c>
      <c r="CV46">
        <v>69136</v>
      </c>
      <c r="CW46">
        <v>473040</v>
      </c>
      <c r="CX46">
        <v>12818</v>
      </c>
      <c r="CY46">
        <v>314615</v>
      </c>
    </row>
    <row r="47" spans="1:103" x14ac:dyDescent="0.3">
      <c r="A47">
        <v>380</v>
      </c>
      <c r="D47">
        <v>4287876</v>
      </c>
      <c r="E47">
        <v>1024971</v>
      </c>
      <c r="F47">
        <v>609717</v>
      </c>
      <c r="G47">
        <v>0</v>
      </c>
      <c r="H47">
        <v>1472990</v>
      </c>
      <c r="I47">
        <v>565442</v>
      </c>
      <c r="J47">
        <v>1348619</v>
      </c>
      <c r="K47">
        <v>1437619</v>
      </c>
      <c r="L47">
        <v>1285584</v>
      </c>
      <c r="M47">
        <v>2247875</v>
      </c>
      <c r="N47">
        <v>2913047</v>
      </c>
      <c r="O47">
        <v>1605191</v>
      </c>
      <c r="P47">
        <v>4021139</v>
      </c>
      <c r="Q47">
        <v>2126567</v>
      </c>
      <c r="R47">
        <v>180173</v>
      </c>
      <c r="S47">
        <v>4506190</v>
      </c>
      <c r="T47">
        <v>0</v>
      </c>
      <c r="U47">
        <v>3692332</v>
      </c>
      <c r="V47">
        <v>1019101</v>
      </c>
      <c r="W47">
        <v>0</v>
      </c>
      <c r="X47">
        <v>92290</v>
      </c>
      <c r="Y47">
        <v>443983</v>
      </c>
      <c r="Z47">
        <v>5249312</v>
      </c>
      <c r="AA47">
        <v>563837</v>
      </c>
      <c r="AB47">
        <v>870294</v>
      </c>
      <c r="AC47">
        <v>2970242</v>
      </c>
      <c r="AD47">
        <v>451462</v>
      </c>
      <c r="AE47">
        <v>722539</v>
      </c>
      <c r="AF47">
        <v>1638687</v>
      </c>
      <c r="AG47">
        <v>1163542</v>
      </c>
      <c r="AH47">
        <v>11637654</v>
      </c>
      <c r="AI47">
        <v>6684383</v>
      </c>
      <c r="AJ47">
        <v>3555301</v>
      </c>
      <c r="AK47">
        <v>11281107</v>
      </c>
      <c r="AL47">
        <v>1741761</v>
      </c>
      <c r="AM47">
        <v>3062525</v>
      </c>
      <c r="AN47">
        <v>275421</v>
      </c>
      <c r="AO47">
        <v>286179</v>
      </c>
      <c r="AP47">
        <v>789787</v>
      </c>
      <c r="AQ47">
        <v>215523</v>
      </c>
      <c r="AR47">
        <v>6429360</v>
      </c>
      <c r="AS47">
        <v>1455534</v>
      </c>
      <c r="AT47">
        <v>509020</v>
      </c>
      <c r="AU47">
        <v>1587924</v>
      </c>
      <c r="AV47">
        <v>1375287</v>
      </c>
      <c r="AW47">
        <v>1170774</v>
      </c>
      <c r="AX47">
        <v>1648403</v>
      </c>
      <c r="AY47">
        <v>0</v>
      </c>
      <c r="AZ47">
        <v>2426348</v>
      </c>
      <c r="BA47">
        <v>699521</v>
      </c>
      <c r="BB47">
        <v>330329</v>
      </c>
      <c r="BC47">
        <v>1878456</v>
      </c>
      <c r="BD47">
        <v>652170</v>
      </c>
      <c r="BE47">
        <v>1470071</v>
      </c>
      <c r="BF47">
        <v>1100247</v>
      </c>
      <c r="BG47">
        <v>1769695</v>
      </c>
      <c r="BH47">
        <v>847168</v>
      </c>
      <c r="BI47">
        <v>2996621</v>
      </c>
      <c r="BJ47">
        <v>1548071</v>
      </c>
      <c r="BK47">
        <v>24213629</v>
      </c>
      <c r="BL47">
        <v>840444</v>
      </c>
      <c r="BM47">
        <v>922316</v>
      </c>
      <c r="BN47">
        <v>546563</v>
      </c>
      <c r="BO47">
        <v>1466835</v>
      </c>
      <c r="BP47">
        <v>3310949</v>
      </c>
      <c r="BQ47">
        <v>1940939</v>
      </c>
      <c r="BR47">
        <v>0</v>
      </c>
      <c r="BS47">
        <v>2162605</v>
      </c>
      <c r="BT47">
        <v>694241</v>
      </c>
      <c r="BU47">
        <v>1797350</v>
      </c>
      <c r="BV47">
        <v>6599749</v>
      </c>
      <c r="BW47">
        <v>796891</v>
      </c>
      <c r="BX47">
        <v>448438</v>
      </c>
      <c r="BY47">
        <v>511468</v>
      </c>
      <c r="BZ47">
        <v>321700</v>
      </c>
      <c r="CA47">
        <v>2111745</v>
      </c>
      <c r="CB47">
        <v>1109723</v>
      </c>
      <c r="CC47">
        <v>9240636</v>
      </c>
      <c r="CD47">
        <v>3203372</v>
      </c>
      <c r="CE47">
        <v>3977525</v>
      </c>
      <c r="CF47">
        <v>2434863</v>
      </c>
      <c r="CG47">
        <v>1676203</v>
      </c>
      <c r="CH47">
        <v>2183076</v>
      </c>
      <c r="CI47">
        <v>1281249</v>
      </c>
      <c r="CJ47">
        <v>1353306</v>
      </c>
      <c r="CK47">
        <v>808870</v>
      </c>
      <c r="CL47">
        <v>283464</v>
      </c>
      <c r="CM47">
        <v>110648</v>
      </c>
      <c r="CN47">
        <v>554186</v>
      </c>
      <c r="CO47">
        <v>889430</v>
      </c>
      <c r="CP47">
        <v>1165795</v>
      </c>
      <c r="CQ47">
        <v>16553272</v>
      </c>
      <c r="CR47">
        <v>1185717</v>
      </c>
      <c r="CS47">
        <v>758578</v>
      </c>
      <c r="CT47">
        <v>16690974</v>
      </c>
      <c r="CU47">
        <v>1684006</v>
      </c>
      <c r="CV47">
        <v>2843284</v>
      </c>
      <c r="CW47">
        <v>1370931</v>
      </c>
      <c r="CX47">
        <v>763895</v>
      </c>
      <c r="CY47">
        <v>425602</v>
      </c>
    </row>
    <row r="48" spans="1:103" x14ac:dyDescent="0.3">
      <c r="A48">
        <v>391</v>
      </c>
      <c r="D48">
        <v>11935813</v>
      </c>
      <c r="E48">
        <v>4283133</v>
      </c>
      <c r="F48">
        <v>1117685</v>
      </c>
      <c r="G48">
        <v>0</v>
      </c>
      <c r="H48">
        <v>2665626</v>
      </c>
      <c r="I48">
        <v>3365050</v>
      </c>
      <c r="J48">
        <v>7212224</v>
      </c>
      <c r="K48">
        <v>3781934</v>
      </c>
      <c r="L48">
        <v>7393724</v>
      </c>
      <c r="M48">
        <v>14593199</v>
      </c>
      <c r="N48">
        <v>23511914</v>
      </c>
      <c r="O48">
        <v>5397494</v>
      </c>
      <c r="P48">
        <v>21953009</v>
      </c>
      <c r="Q48">
        <v>5124980</v>
      </c>
      <c r="R48">
        <v>1499965</v>
      </c>
      <c r="S48">
        <v>11573033</v>
      </c>
      <c r="T48">
        <v>0</v>
      </c>
      <c r="U48">
        <v>18655859</v>
      </c>
      <c r="V48">
        <v>10058054</v>
      </c>
      <c r="W48">
        <v>0</v>
      </c>
      <c r="X48">
        <v>1450335</v>
      </c>
      <c r="Y48">
        <v>2451618</v>
      </c>
      <c r="Z48">
        <v>11612772</v>
      </c>
      <c r="AA48">
        <v>7223150</v>
      </c>
      <c r="AB48">
        <v>16454141</v>
      </c>
      <c r="AC48">
        <v>36417479</v>
      </c>
      <c r="AD48">
        <v>3853490</v>
      </c>
      <c r="AE48">
        <v>18897386</v>
      </c>
      <c r="AF48">
        <v>17394028</v>
      </c>
      <c r="AG48">
        <v>6283543</v>
      </c>
      <c r="AH48">
        <v>2558680</v>
      </c>
      <c r="AI48">
        <v>41609332</v>
      </c>
      <c r="AJ48">
        <v>8125853</v>
      </c>
      <c r="AK48">
        <v>38623754</v>
      </c>
      <c r="AL48">
        <v>6500111</v>
      </c>
      <c r="AM48">
        <v>14873068</v>
      </c>
      <c r="AN48">
        <v>1280183</v>
      </c>
      <c r="AO48">
        <v>1336753</v>
      </c>
      <c r="AP48">
        <v>5287119</v>
      </c>
      <c r="AQ48">
        <v>2146656</v>
      </c>
      <c r="AR48">
        <v>59038126</v>
      </c>
      <c r="AS48">
        <v>6988962</v>
      </c>
      <c r="AT48">
        <v>17550550</v>
      </c>
      <c r="AU48">
        <v>8778810</v>
      </c>
      <c r="AV48">
        <v>13100770</v>
      </c>
      <c r="AW48">
        <v>2954146</v>
      </c>
      <c r="AX48">
        <v>5082927</v>
      </c>
      <c r="AY48">
        <v>0</v>
      </c>
      <c r="AZ48">
        <v>53325762</v>
      </c>
      <c r="BA48">
        <v>6563806</v>
      </c>
      <c r="BB48">
        <v>35306220</v>
      </c>
      <c r="BC48">
        <v>4217861</v>
      </c>
      <c r="BD48">
        <v>8794315</v>
      </c>
      <c r="BE48">
        <v>7196844</v>
      </c>
      <c r="BF48">
        <v>9379523</v>
      </c>
      <c r="BG48">
        <v>4643313</v>
      </c>
      <c r="BH48">
        <v>2236301</v>
      </c>
      <c r="BI48">
        <v>2394733</v>
      </c>
      <c r="BJ48">
        <v>6003145</v>
      </c>
      <c r="BK48">
        <v>180518392</v>
      </c>
      <c r="BL48">
        <v>1889967</v>
      </c>
      <c r="BM48">
        <v>2995039</v>
      </c>
      <c r="BN48">
        <v>12352524</v>
      </c>
      <c r="BO48">
        <v>12719737</v>
      </c>
      <c r="BP48">
        <v>33390584</v>
      </c>
      <c r="BQ48">
        <v>2261209</v>
      </c>
      <c r="BR48">
        <v>28451276</v>
      </c>
      <c r="BS48">
        <v>14858782</v>
      </c>
      <c r="BT48">
        <v>1482854</v>
      </c>
      <c r="BU48">
        <v>6524986</v>
      </c>
      <c r="BV48">
        <v>10835906</v>
      </c>
      <c r="BW48">
        <v>846532</v>
      </c>
      <c r="BX48">
        <v>6968218</v>
      </c>
      <c r="BY48">
        <v>8156914</v>
      </c>
      <c r="BZ48">
        <v>2608946</v>
      </c>
      <c r="CA48">
        <v>19083471</v>
      </c>
      <c r="CB48">
        <v>4152454</v>
      </c>
      <c r="CC48">
        <v>10431792</v>
      </c>
      <c r="CD48">
        <v>5247264</v>
      </c>
      <c r="CE48">
        <v>16102537</v>
      </c>
      <c r="CF48">
        <v>7920833</v>
      </c>
      <c r="CG48">
        <v>11675489</v>
      </c>
      <c r="CH48">
        <v>4565321</v>
      </c>
      <c r="CI48">
        <v>9008656</v>
      </c>
      <c r="CJ48">
        <v>3267426</v>
      </c>
      <c r="CK48">
        <v>11938998</v>
      </c>
      <c r="CL48">
        <v>2295201</v>
      </c>
      <c r="CM48">
        <v>5603887</v>
      </c>
      <c r="CN48">
        <v>384067</v>
      </c>
      <c r="CO48">
        <v>35166371</v>
      </c>
      <c r="CP48">
        <v>2258763</v>
      </c>
      <c r="CQ48">
        <v>98421487</v>
      </c>
      <c r="CR48">
        <v>2611651</v>
      </c>
      <c r="CS48">
        <v>1082602</v>
      </c>
      <c r="CT48">
        <v>10415418</v>
      </c>
      <c r="CU48">
        <v>12220676</v>
      </c>
      <c r="CV48">
        <v>5013622</v>
      </c>
      <c r="CW48">
        <v>9593126</v>
      </c>
      <c r="CX48">
        <v>3331267</v>
      </c>
      <c r="CY48">
        <v>2953062</v>
      </c>
    </row>
    <row r="49" spans="1:103" x14ac:dyDescent="0.3">
      <c r="A49">
        <v>7</v>
      </c>
      <c r="D49">
        <v>210532</v>
      </c>
      <c r="E49">
        <v>20152</v>
      </c>
      <c r="F49">
        <v>0</v>
      </c>
      <c r="G49">
        <v>0</v>
      </c>
      <c r="H49">
        <v>0</v>
      </c>
      <c r="I49">
        <v>106385</v>
      </c>
      <c r="J49">
        <v>29824</v>
      </c>
      <c r="K49">
        <v>1371675</v>
      </c>
      <c r="L49">
        <v>0</v>
      </c>
      <c r="M49">
        <v>64000</v>
      </c>
      <c r="N49">
        <v>86950</v>
      </c>
      <c r="O49">
        <v>0</v>
      </c>
      <c r="P49">
        <v>178548</v>
      </c>
      <c r="Q49">
        <v>86353</v>
      </c>
      <c r="R49">
        <v>0</v>
      </c>
      <c r="S49">
        <v>0</v>
      </c>
      <c r="T49">
        <v>0</v>
      </c>
      <c r="U49">
        <v>1250676</v>
      </c>
      <c r="V49">
        <v>0</v>
      </c>
      <c r="W49">
        <v>0</v>
      </c>
      <c r="X49">
        <v>0</v>
      </c>
      <c r="Y49">
        <v>19572</v>
      </c>
      <c r="Z49">
        <v>479373</v>
      </c>
      <c r="AA49">
        <v>53011</v>
      </c>
      <c r="AB49">
        <v>21711</v>
      </c>
      <c r="AC49">
        <v>200715</v>
      </c>
      <c r="AD49">
        <v>929</v>
      </c>
      <c r="AE49">
        <v>15518</v>
      </c>
      <c r="AF49">
        <v>330000</v>
      </c>
      <c r="AG49">
        <v>170</v>
      </c>
      <c r="AH49">
        <v>192829</v>
      </c>
      <c r="AI49">
        <v>1613780</v>
      </c>
      <c r="AJ49">
        <v>0</v>
      </c>
      <c r="AK49">
        <v>122250</v>
      </c>
      <c r="AL49">
        <v>44391</v>
      </c>
      <c r="AM49">
        <v>412100</v>
      </c>
      <c r="AN49">
        <v>0</v>
      </c>
      <c r="AO49">
        <v>20620</v>
      </c>
      <c r="AP49">
        <v>6200</v>
      </c>
      <c r="AQ49">
        <v>461079</v>
      </c>
      <c r="AR49">
        <v>865653</v>
      </c>
      <c r="AS49">
        <v>0</v>
      </c>
      <c r="AT49">
        <v>2199381</v>
      </c>
      <c r="AU49">
        <v>123142</v>
      </c>
      <c r="AV49">
        <v>290326</v>
      </c>
      <c r="AW49">
        <v>0</v>
      </c>
      <c r="AX49">
        <v>649789</v>
      </c>
      <c r="AY49">
        <v>0</v>
      </c>
      <c r="AZ49">
        <v>487653</v>
      </c>
      <c r="BA49">
        <v>0</v>
      </c>
      <c r="BB49">
        <v>84325</v>
      </c>
      <c r="BC49">
        <v>21665</v>
      </c>
      <c r="BD49">
        <v>0</v>
      </c>
      <c r="BE49">
        <v>0</v>
      </c>
      <c r="BF49">
        <v>417067</v>
      </c>
      <c r="BG49">
        <v>615606</v>
      </c>
      <c r="BH49">
        <v>128983</v>
      </c>
      <c r="BI49">
        <v>1643575</v>
      </c>
      <c r="BJ49">
        <v>91034</v>
      </c>
      <c r="BK49">
        <v>0</v>
      </c>
      <c r="BL49">
        <v>59959</v>
      </c>
      <c r="BM49">
        <v>221317</v>
      </c>
      <c r="BN49">
        <v>104397</v>
      </c>
      <c r="BO49">
        <v>18818</v>
      </c>
      <c r="BP49">
        <v>109789</v>
      </c>
      <c r="BQ49">
        <v>0</v>
      </c>
      <c r="BR49">
        <v>1732769</v>
      </c>
      <c r="BS49">
        <v>599754</v>
      </c>
      <c r="BT49">
        <v>160</v>
      </c>
      <c r="BU49">
        <v>39043</v>
      </c>
      <c r="BV49">
        <v>854979</v>
      </c>
      <c r="BW49">
        <v>0</v>
      </c>
      <c r="BX49">
        <v>126044</v>
      </c>
      <c r="BY49">
        <v>317111</v>
      </c>
      <c r="BZ49">
        <v>108273</v>
      </c>
      <c r="CA49">
        <v>31572</v>
      </c>
      <c r="CB49">
        <v>1288876</v>
      </c>
      <c r="CC49">
        <v>0</v>
      </c>
      <c r="CD49">
        <v>379089</v>
      </c>
      <c r="CE49">
        <v>2806626</v>
      </c>
      <c r="CF49">
        <v>914616</v>
      </c>
      <c r="CG49">
        <v>6408</v>
      </c>
      <c r="CH49">
        <v>88709</v>
      </c>
      <c r="CI49">
        <v>68888</v>
      </c>
      <c r="CJ49">
        <v>92117</v>
      </c>
      <c r="CK49">
        <v>2361208</v>
      </c>
      <c r="CL49">
        <v>0</v>
      </c>
      <c r="CM49">
        <v>4484389</v>
      </c>
      <c r="CN49">
        <v>0</v>
      </c>
      <c r="CO49">
        <v>37638</v>
      </c>
      <c r="CP49">
        <v>0</v>
      </c>
      <c r="CQ49">
        <v>1223658</v>
      </c>
      <c r="CR49">
        <v>15825</v>
      </c>
      <c r="CS49">
        <v>129362</v>
      </c>
      <c r="CT49">
        <v>0</v>
      </c>
      <c r="CU49">
        <v>0</v>
      </c>
      <c r="CV49">
        <v>0</v>
      </c>
      <c r="CW49">
        <v>0</v>
      </c>
      <c r="CX49">
        <v>0</v>
      </c>
      <c r="CY49">
        <v>0</v>
      </c>
    </row>
    <row r="50" spans="1:103" x14ac:dyDescent="0.3">
      <c r="A50">
        <v>645</v>
      </c>
      <c r="D50">
        <v>4484164</v>
      </c>
      <c r="E50">
        <v>2792739</v>
      </c>
      <c r="F50">
        <v>46089</v>
      </c>
      <c r="G50">
        <v>0</v>
      </c>
      <c r="H50">
        <v>2972327</v>
      </c>
      <c r="I50">
        <v>115270</v>
      </c>
      <c r="J50">
        <v>1268719</v>
      </c>
      <c r="K50">
        <v>0</v>
      </c>
      <c r="L50">
        <v>4020972</v>
      </c>
      <c r="M50">
        <v>3349236</v>
      </c>
      <c r="N50">
        <v>9344348</v>
      </c>
      <c r="O50">
        <v>2014370</v>
      </c>
      <c r="P50">
        <v>6271912</v>
      </c>
      <c r="Q50">
        <v>4399248</v>
      </c>
      <c r="R50">
        <v>0</v>
      </c>
      <c r="S50">
        <v>2540000</v>
      </c>
      <c r="T50">
        <v>0</v>
      </c>
      <c r="U50">
        <v>15662751</v>
      </c>
      <c r="V50">
        <v>7069857</v>
      </c>
      <c r="W50">
        <v>0</v>
      </c>
      <c r="X50">
        <v>0</v>
      </c>
      <c r="Y50">
        <v>86443</v>
      </c>
      <c r="Z50">
        <v>9780387</v>
      </c>
      <c r="AA50">
        <v>54201</v>
      </c>
      <c r="AB50">
        <v>424561</v>
      </c>
      <c r="AC50">
        <v>11159873</v>
      </c>
      <c r="AD50">
        <v>3992193</v>
      </c>
      <c r="AE50">
        <v>2738756</v>
      </c>
      <c r="AF50">
        <v>5033382</v>
      </c>
      <c r="AG50">
        <v>3708231</v>
      </c>
      <c r="AH50">
        <v>2929787</v>
      </c>
      <c r="AI50">
        <v>24220752</v>
      </c>
      <c r="AJ50">
        <v>4533245</v>
      </c>
      <c r="AK50">
        <v>26581728</v>
      </c>
      <c r="AL50">
        <v>8312161</v>
      </c>
      <c r="AM50">
        <v>42661849</v>
      </c>
      <c r="AN50">
        <v>8450</v>
      </c>
      <c r="AO50">
        <v>411979</v>
      </c>
      <c r="AP50">
        <v>9715236</v>
      </c>
      <c r="AQ50">
        <v>135925</v>
      </c>
      <c r="AR50">
        <v>33262763</v>
      </c>
      <c r="AS50">
        <v>3430278</v>
      </c>
      <c r="AT50">
        <v>12577349</v>
      </c>
      <c r="AU50">
        <v>6316878</v>
      </c>
      <c r="AV50">
        <v>15823534</v>
      </c>
      <c r="AW50">
        <v>1558819</v>
      </c>
      <c r="AX50">
        <v>1570977</v>
      </c>
      <c r="AY50">
        <v>0</v>
      </c>
      <c r="AZ50">
        <v>7549658</v>
      </c>
      <c r="BA50">
        <v>203476</v>
      </c>
      <c r="BB50">
        <v>0</v>
      </c>
      <c r="BC50">
        <v>808559</v>
      </c>
      <c r="BD50">
        <v>2546894</v>
      </c>
      <c r="BE50">
        <v>14044055</v>
      </c>
      <c r="BF50">
        <v>14742010</v>
      </c>
      <c r="BG50">
        <v>8490</v>
      </c>
      <c r="BH50">
        <v>751703</v>
      </c>
      <c r="BI50">
        <v>1370149</v>
      </c>
      <c r="BJ50">
        <v>1103021</v>
      </c>
      <c r="BK50">
        <v>0</v>
      </c>
      <c r="BL50">
        <v>2068149</v>
      </c>
      <c r="BM50">
        <v>3468927</v>
      </c>
      <c r="BN50">
        <v>11905193</v>
      </c>
      <c r="BO50">
        <v>6851718</v>
      </c>
      <c r="BP50">
        <v>19182528</v>
      </c>
      <c r="BQ50">
        <v>1656232</v>
      </c>
      <c r="BR50">
        <v>7325426</v>
      </c>
      <c r="BS50">
        <v>14757382</v>
      </c>
      <c r="BT50">
        <v>1639334</v>
      </c>
      <c r="BU50">
        <v>4387815</v>
      </c>
      <c r="BV50">
        <v>42040</v>
      </c>
      <c r="BW50">
        <v>1313057</v>
      </c>
      <c r="BX50">
        <v>965506</v>
      </c>
      <c r="BY50">
        <v>16555158</v>
      </c>
      <c r="BZ50">
        <v>403621</v>
      </c>
      <c r="CA50">
        <v>13154593</v>
      </c>
      <c r="CB50">
        <v>0</v>
      </c>
      <c r="CC50">
        <v>0</v>
      </c>
      <c r="CD50">
        <v>7572498</v>
      </c>
      <c r="CE50">
        <v>23004083</v>
      </c>
      <c r="CF50">
        <v>4243932</v>
      </c>
      <c r="CG50">
        <v>3248786</v>
      </c>
      <c r="CH50">
        <v>1240664</v>
      </c>
      <c r="CI50">
        <v>4988300</v>
      </c>
      <c r="CJ50">
        <v>3257170</v>
      </c>
      <c r="CK50">
        <v>7976077</v>
      </c>
      <c r="CL50">
        <v>66019</v>
      </c>
      <c r="CM50">
        <v>14364665</v>
      </c>
      <c r="CN50">
        <v>681789</v>
      </c>
      <c r="CO50">
        <v>22447868</v>
      </c>
      <c r="CP50">
        <v>4982634</v>
      </c>
      <c r="CQ50">
        <v>500000</v>
      </c>
      <c r="CR50">
        <v>1770000</v>
      </c>
      <c r="CS50">
        <v>1434312</v>
      </c>
      <c r="CT50">
        <v>0</v>
      </c>
      <c r="CU50">
        <v>1158643</v>
      </c>
      <c r="CV50">
        <v>5364799</v>
      </c>
      <c r="CW50">
        <v>13864980</v>
      </c>
      <c r="CX50">
        <v>1679695</v>
      </c>
      <c r="CY50">
        <v>0</v>
      </c>
    </row>
    <row r="51" spans="1:103" x14ac:dyDescent="0.3">
      <c r="A51">
        <v>646</v>
      </c>
      <c r="D51">
        <v>35766923</v>
      </c>
      <c r="E51">
        <v>16032157</v>
      </c>
      <c r="F51">
        <v>4452146</v>
      </c>
      <c r="G51">
        <v>0</v>
      </c>
      <c r="H51">
        <v>9352475</v>
      </c>
      <c r="I51">
        <v>19106864</v>
      </c>
      <c r="J51">
        <v>24855518</v>
      </c>
      <c r="K51">
        <v>242389</v>
      </c>
      <c r="L51">
        <v>22666014</v>
      </c>
      <c r="M51">
        <v>98141209</v>
      </c>
      <c r="N51">
        <v>66462854</v>
      </c>
      <c r="O51">
        <v>29001012</v>
      </c>
      <c r="P51">
        <v>61185503</v>
      </c>
      <c r="Q51">
        <v>4655127</v>
      </c>
      <c r="R51">
        <v>6391038</v>
      </c>
      <c r="S51">
        <v>34670762</v>
      </c>
      <c r="T51">
        <v>0</v>
      </c>
      <c r="U51">
        <v>57303774</v>
      </c>
      <c r="V51">
        <v>34668007</v>
      </c>
      <c r="W51">
        <v>0</v>
      </c>
      <c r="X51">
        <v>7611859</v>
      </c>
      <c r="Y51">
        <v>5187955</v>
      </c>
      <c r="Z51">
        <v>23183392</v>
      </c>
      <c r="AA51">
        <v>12784029</v>
      </c>
      <c r="AB51">
        <v>33164799</v>
      </c>
      <c r="AC51">
        <v>110366459</v>
      </c>
      <c r="AD51">
        <v>20953942</v>
      </c>
      <c r="AE51">
        <v>34368497</v>
      </c>
      <c r="AF51">
        <v>68347051</v>
      </c>
      <c r="AG51">
        <v>4026761</v>
      </c>
      <c r="AH51">
        <v>16309050</v>
      </c>
      <c r="AI51">
        <v>102218572</v>
      </c>
      <c r="AJ51">
        <v>13707695</v>
      </c>
      <c r="AK51">
        <v>70009874</v>
      </c>
      <c r="AL51">
        <v>30433126</v>
      </c>
      <c r="AM51">
        <v>19386039</v>
      </c>
      <c r="AN51">
        <v>4696823</v>
      </c>
      <c r="AO51">
        <v>7202175</v>
      </c>
      <c r="AP51">
        <v>24737106</v>
      </c>
      <c r="AQ51">
        <v>7184530</v>
      </c>
      <c r="AR51">
        <v>98040878</v>
      </c>
      <c r="AS51">
        <v>24435392</v>
      </c>
      <c r="AT51">
        <v>40218952</v>
      </c>
      <c r="AU51">
        <v>24929342</v>
      </c>
      <c r="AV51">
        <v>45334073</v>
      </c>
      <c r="AW51">
        <v>4759524</v>
      </c>
      <c r="AX51">
        <v>26035140</v>
      </c>
      <c r="AY51">
        <v>0</v>
      </c>
      <c r="AZ51">
        <v>69649215</v>
      </c>
      <c r="BA51">
        <v>23135308</v>
      </c>
      <c r="BB51">
        <v>123860279</v>
      </c>
      <c r="BC51">
        <v>5380048</v>
      </c>
      <c r="BD51">
        <v>18459348</v>
      </c>
      <c r="BE51">
        <v>16002195</v>
      </c>
      <c r="BF51">
        <v>23221262</v>
      </c>
      <c r="BG51">
        <v>32122385</v>
      </c>
      <c r="BH51">
        <v>6434272</v>
      </c>
      <c r="BI51">
        <v>9438150</v>
      </c>
      <c r="BJ51">
        <v>8187219</v>
      </c>
      <c r="BK51">
        <v>302101657</v>
      </c>
      <c r="BL51">
        <v>6701110</v>
      </c>
      <c r="BM51">
        <v>18093977</v>
      </c>
      <c r="BN51">
        <v>21879803</v>
      </c>
      <c r="BO51">
        <v>23932442</v>
      </c>
      <c r="BP51">
        <v>66035381</v>
      </c>
      <c r="BQ51">
        <v>18232475</v>
      </c>
      <c r="BR51">
        <v>30887315</v>
      </c>
      <c r="BS51">
        <v>38357267</v>
      </c>
      <c r="BT51">
        <v>7489859</v>
      </c>
      <c r="BU51">
        <v>19208290</v>
      </c>
      <c r="BV51">
        <v>42120524</v>
      </c>
      <c r="BW51">
        <v>5857784</v>
      </c>
      <c r="BX51">
        <v>21726864</v>
      </c>
      <c r="BY51">
        <v>35346230</v>
      </c>
      <c r="BZ51">
        <v>10747187</v>
      </c>
      <c r="CA51">
        <v>35073221</v>
      </c>
      <c r="CB51">
        <v>9651726</v>
      </c>
      <c r="CC51">
        <v>45471953</v>
      </c>
      <c r="CD51">
        <v>26110660</v>
      </c>
      <c r="CE51">
        <v>26269569</v>
      </c>
      <c r="CF51">
        <v>28038610</v>
      </c>
      <c r="CG51">
        <v>18397138</v>
      </c>
      <c r="CH51">
        <v>7831438</v>
      </c>
      <c r="CI51">
        <v>24953545</v>
      </c>
      <c r="CJ51">
        <v>8033752</v>
      </c>
      <c r="CK51">
        <v>15006359</v>
      </c>
      <c r="CL51">
        <v>6563133</v>
      </c>
      <c r="CM51">
        <v>5783959</v>
      </c>
      <c r="CN51">
        <v>0</v>
      </c>
      <c r="CO51">
        <v>12260033</v>
      </c>
      <c r="CP51">
        <v>22010944</v>
      </c>
      <c r="CQ51">
        <v>0</v>
      </c>
      <c r="CR51">
        <v>12118085</v>
      </c>
      <c r="CS51">
        <v>7089712</v>
      </c>
      <c r="CT51">
        <v>34873904</v>
      </c>
      <c r="CU51">
        <v>39636183</v>
      </c>
      <c r="CV51">
        <v>29055519</v>
      </c>
      <c r="CW51">
        <v>22833950</v>
      </c>
      <c r="CX51">
        <v>9542767</v>
      </c>
      <c r="CY51">
        <v>4542746</v>
      </c>
    </row>
    <row r="52" spans="1:103" x14ac:dyDescent="0.3">
      <c r="A52">
        <v>9</v>
      </c>
      <c r="D52">
        <v>71546267</v>
      </c>
      <c r="E52">
        <v>23498857</v>
      </c>
      <c r="F52">
        <v>5685551</v>
      </c>
      <c r="G52">
        <v>0</v>
      </c>
      <c r="H52">
        <v>15294003</v>
      </c>
      <c r="I52">
        <v>22697642</v>
      </c>
      <c r="J52">
        <v>34028356</v>
      </c>
      <c r="K52">
        <v>5395998</v>
      </c>
      <c r="L52">
        <v>36003786</v>
      </c>
      <c r="M52">
        <v>121194469</v>
      </c>
      <c r="N52">
        <v>116651011</v>
      </c>
      <c r="O52">
        <v>36164364</v>
      </c>
      <c r="P52">
        <v>122396120</v>
      </c>
      <c r="Q52">
        <v>15068053</v>
      </c>
      <c r="R52">
        <v>13361596</v>
      </c>
      <c r="S52">
        <v>69188466</v>
      </c>
      <c r="T52">
        <v>0</v>
      </c>
      <c r="U52">
        <v>112624508</v>
      </c>
      <c r="V52">
        <v>54180685</v>
      </c>
      <c r="W52">
        <v>0</v>
      </c>
      <c r="X52">
        <v>10566147</v>
      </c>
      <c r="Y52">
        <v>7841909</v>
      </c>
      <c r="Z52">
        <v>47604888</v>
      </c>
      <c r="AA52">
        <v>31994136</v>
      </c>
      <c r="AB52">
        <v>50080951</v>
      </c>
      <c r="AC52">
        <v>234922691</v>
      </c>
      <c r="AD52">
        <v>35113845</v>
      </c>
      <c r="AE52">
        <v>72347172</v>
      </c>
      <c r="AF52">
        <v>104149896</v>
      </c>
      <c r="AG52">
        <v>17728808</v>
      </c>
      <c r="AH52">
        <v>25186675</v>
      </c>
      <c r="AI52">
        <v>253101874</v>
      </c>
      <c r="AJ52">
        <v>27658757</v>
      </c>
      <c r="AK52">
        <v>157148664</v>
      </c>
      <c r="AL52">
        <v>48951740</v>
      </c>
      <c r="AM52">
        <v>98970925</v>
      </c>
      <c r="AN52">
        <v>6279056</v>
      </c>
      <c r="AO52">
        <v>9435867</v>
      </c>
      <c r="AP52">
        <v>45693486</v>
      </c>
      <c r="AQ52">
        <v>11587930</v>
      </c>
      <c r="AR52">
        <v>204960339</v>
      </c>
      <c r="AS52">
        <v>49638178</v>
      </c>
      <c r="AT52">
        <v>82303027</v>
      </c>
      <c r="AU52">
        <v>48748792</v>
      </c>
      <c r="AV52">
        <v>80317355</v>
      </c>
      <c r="AW52">
        <v>13213306</v>
      </c>
      <c r="AX52">
        <v>35692859</v>
      </c>
      <c r="AY52">
        <v>0</v>
      </c>
      <c r="AZ52">
        <v>148049155</v>
      </c>
      <c r="BA52">
        <v>35221830</v>
      </c>
      <c r="BB52">
        <v>171023084</v>
      </c>
      <c r="BC52">
        <v>12945493</v>
      </c>
      <c r="BD52">
        <v>31209648</v>
      </c>
      <c r="BE52">
        <v>37243094</v>
      </c>
      <c r="BF52">
        <v>54579832</v>
      </c>
      <c r="BG52">
        <v>37876856</v>
      </c>
      <c r="BH52">
        <v>11190090</v>
      </c>
      <c r="BI52">
        <v>15029925</v>
      </c>
      <c r="BJ52">
        <v>16622747</v>
      </c>
      <c r="BK52">
        <v>621012985</v>
      </c>
      <c r="BL52">
        <v>8769259</v>
      </c>
      <c r="BM52">
        <v>26396194</v>
      </c>
      <c r="BN52">
        <v>53043052</v>
      </c>
      <c r="BO52">
        <v>46823516</v>
      </c>
      <c r="BP52">
        <v>472994172</v>
      </c>
      <c r="BQ52">
        <v>23061306</v>
      </c>
      <c r="BR52">
        <v>115035475</v>
      </c>
      <c r="BS52">
        <v>76117026</v>
      </c>
      <c r="BT52">
        <v>10612207</v>
      </c>
      <c r="BU52">
        <v>30956934</v>
      </c>
      <c r="BV52">
        <v>59564941</v>
      </c>
      <c r="BW52">
        <v>6924484</v>
      </c>
      <c r="BX52">
        <v>30981684</v>
      </c>
      <c r="BY52">
        <v>60663284</v>
      </c>
      <c r="BZ52">
        <v>13959396</v>
      </c>
      <c r="CA52">
        <v>69889766</v>
      </c>
      <c r="CB52">
        <v>18454503</v>
      </c>
      <c r="CC52">
        <v>56408466</v>
      </c>
      <c r="CD52">
        <v>44603961</v>
      </c>
      <c r="CE52">
        <v>73657617</v>
      </c>
      <c r="CF52">
        <v>41667202</v>
      </c>
      <c r="CG52">
        <v>38388657</v>
      </c>
      <c r="CH52">
        <v>13726132</v>
      </c>
      <c r="CI52">
        <v>40057076</v>
      </c>
      <c r="CJ52">
        <v>19010153</v>
      </c>
      <c r="CK52">
        <v>53875921</v>
      </c>
      <c r="CL52">
        <v>11560669</v>
      </c>
      <c r="CM52">
        <v>36230937</v>
      </c>
      <c r="CN52">
        <v>1307147</v>
      </c>
      <c r="CO52">
        <v>131560278</v>
      </c>
      <c r="CP52">
        <v>26993578</v>
      </c>
      <c r="CQ52">
        <v>481920484</v>
      </c>
      <c r="CR52">
        <v>20267373</v>
      </c>
      <c r="CS52">
        <v>9781691</v>
      </c>
      <c r="CT52">
        <v>45637067</v>
      </c>
      <c r="CU52">
        <v>66607772</v>
      </c>
      <c r="CV52">
        <v>42809616</v>
      </c>
      <c r="CW52">
        <v>55285137</v>
      </c>
      <c r="CX52">
        <v>18163429</v>
      </c>
      <c r="CY52">
        <v>8141963</v>
      </c>
    </row>
    <row r="53" spans="1:103" x14ac:dyDescent="0.3">
      <c r="A53">
        <v>540</v>
      </c>
      <c r="D53">
        <v>0</v>
      </c>
      <c r="E53">
        <v>2792739</v>
      </c>
      <c r="F53">
        <v>0</v>
      </c>
      <c r="G53">
        <v>0</v>
      </c>
      <c r="H53">
        <v>2972327</v>
      </c>
      <c r="I53">
        <v>0</v>
      </c>
      <c r="J53">
        <v>768719</v>
      </c>
      <c r="K53">
        <v>0</v>
      </c>
      <c r="L53">
        <v>2703209</v>
      </c>
      <c r="M53">
        <v>3349236</v>
      </c>
      <c r="N53">
        <v>9344348</v>
      </c>
      <c r="O53">
        <v>2014370</v>
      </c>
      <c r="P53">
        <v>0</v>
      </c>
      <c r="Q53">
        <v>4399248</v>
      </c>
      <c r="R53">
        <v>0</v>
      </c>
      <c r="S53">
        <v>2400000</v>
      </c>
      <c r="T53">
        <v>0</v>
      </c>
      <c r="U53">
        <v>8511516</v>
      </c>
      <c r="V53">
        <v>7069857</v>
      </c>
      <c r="W53">
        <v>0</v>
      </c>
      <c r="X53">
        <v>0</v>
      </c>
      <c r="Y53">
        <v>0</v>
      </c>
      <c r="Z53">
        <v>5780387</v>
      </c>
      <c r="AA53">
        <v>54201</v>
      </c>
      <c r="AB53">
        <v>424561</v>
      </c>
      <c r="AC53">
        <v>9159873</v>
      </c>
      <c r="AD53">
        <v>3992193</v>
      </c>
      <c r="AE53">
        <v>2738756</v>
      </c>
      <c r="AF53">
        <v>5033382</v>
      </c>
      <c r="AG53">
        <v>3708231</v>
      </c>
      <c r="AH53">
        <v>2929787</v>
      </c>
      <c r="AI53">
        <v>24220752</v>
      </c>
      <c r="AJ53">
        <v>4533245</v>
      </c>
      <c r="AK53">
        <v>8936297</v>
      </c>
      <c r="AL53">
        <v>3613565</v>
      </c>
      <c r="AM53">
        <v>27079276</v>
      </c>
      <c r="AN53">
        <v>8450</v>
      </c>
      <c r="AO53">
        <v>411979</v>
      </c>
      <c r="AP53">
        <v>5645236</v>
      </c>
      <c r="AQ53">
        <v>135925</v>
      </c>
      <c r="AR53">
        <v>32881000</v>
      </c>
      <c r="AS53">
        <v>3430278</v>
      </c>
      <c r="AT53">
        <v>2551797</v>
      </c>
      <c r="AU53">
        <v>5913992</v>
      </c>
      <c r="AV53">
        <v>15558631</v>
      </c>
      <c r="AW53">
        <v>1558819</v>
      </c>
      <c r="AX53">
        <v>1560640</v>
      </c>
      <c r="AY53">
        <v>0</v>
      </c>
      <c r="AZ53">
        <v>0</v>
      </c>
      <c r="BA53">
        <v>0</v>
      </c>
      <c r="BB53">
        <v>0</v>
      </c>
      <c r="BC53">
        <v>668834</v>
      </c>
      <c r="BD53">
        <v>2546894</v>
      </c>
      <c r="BE53">
        <v>14044055</v>
      </c>
      <c r="BF53">
        <v>2557869</v>
      </c>
      <c r="BG53">
        <v>8490</v>
      </c>
      <c r="BH53">
        <v>751703</v>
      </c>
      <c r="BI53">
        <v>1370149</v>
      </c>
      <c r="BJ53">
        <v>416860</v>
      </c>
      <c r="BK53">
        <v>75381777</v>
      </c>
      <c r="BL53">
        <v>1642348</v>
      </c>
      <c r="BM53">
        <v>2843325</v>
      </c>
      <c r="BN53">
        <v>602005</v>
      </c>
      <c r="BO53">
        <v>6851718</v>
      </c>
      <c r="BP53">
        <v>190000</v>
      </c>
      <c r="BQ53">
        <v>1656232</v>
      </c>
      <c r="BR53">
        <v>7325426</v>
      </c>
      <c r="BS53">
        <v>14757382</v>
      </c>
      <c r="BT53">
        <v>1639334</v>
      </c>
      <c r="BU53">
        <v>796800</v>
      </c>
      <c r="BV53">
        <v>42040</v>
      </c>
      <c r="BW53">
        <v>1092889</v>
      </c>
      <c r="BX53">
        <v>3898600</v>
      </c>
      <c r="BY53">
        <v>16555158</v>
      </c>
      <c r="BZ53">
        <v>403621</v>
      </c>
      <c r="CA53">
        <v>1652779</v>
      </c>
      <c r="CB53">
        <v>0</v>
      </c>
      <c r="CC53">
        <v>0</v>
      </c>
      <c r="CD53">
        <v>2895594</v>
      </c>
      <c r="CE53">
        <v>12434762</v>
      </c>
      <c r="CF53">
        <v>3588235</v>
      </c>
      <c r="CG53">
        <v>3248786</v>
      </c>
      <c r="CH53">
        <v>1240664</v>
      </c>
      <c r="CI53">
        <v>4988300</v>
      </c>
      <c r="CJ53">
        <v>3257170</v>
      </c>
      <c r="CK53">
        <v>7976077</v>
      </c>
      <c r="CL53">
        <v>66019</v>
      </c>
      <c r="CM53">
        <v>1559329</v>
      </c>
      <c r="CN53">
        <v>681789</v>
      </c>
      <c r="CO53">
        <v>22447868</v>
      </c>
      <c r="CP53">
        <v>1994887</v>
      </c>
      <c r="CQ53">
        <v>7580450</v>
      </c>
      <c r="CR53">
        <v>1770000</v>
      </c>
      <c r="CS53">
        <v>994528</v>
      </c>
      <c r="CT53">
        <v>0</v>
      </c>
      <c r="CU53">
        <v>1158643</v>
      </c>
      <c r="CV53">
        <v>5364799</v>
      </c>
      <c r="CW53">
        <v>13850531</v>
      </c>
      <c r="CX53">
        <v>1679695</v>
      </c>
      <c r="CY53">
        <v>0</v>
      </c>
    </row>
    <row r="54" spans="1:103" x14ac:dyDescent="0.3">
      <c r="A54">
        <v>1052</v>
      </c>
      <c r="D54" t="e">
        <v>#N/A</v>
      </c>
      <c r="E54" t="e">
        <v>#N/A</v>
      </c>
      <c r="F54" t="e">
        <v>#N/A</v>
      </c>
      <c r="G54" t="e">
        <v>#N/A</v>
      </c>
      <c r="H54" t="e">
        <v>#N/A</v>
      </c>
      <c r="I54" t="e">
        <v>#N/A</v>
      </c>
      <c r="J54" t="e">
        <v>#N/A</v>
      </c>
      <c r="K54" t="e">
        <v>#N/A</v>
      </c>
      <c r="L54" t="e">
        <v>#N/A</v>
      </c>
      <c r="M54" t="e">
        <v>#N/A</v>
      </c>
      <c r="N54" t="e">
        <v>#N/A</v>
      </c>
      <c r="O54" t="e">
        <v>#N/A</v>
      </c>
      <c r="P54" t="e">
        <v>#N/A</v>
      </c>
      <c r="Q54" t="e">
        <v>#N/A</v>
      </c>
      <c r="R54" t="e">
        <v>#N/A</v>
      </c>
      <c r="S54" t="e">
        <v>#N/A</v>
      </c>
      <c r="T54" t="e">
        <v>#N/A</v>
      </c>
      <c r="U54" t="e">
        <v>#N/A</v>
      </c>
      <c r="V54" t="e">
        <v>#N/A</v>
      </c>
      <c r="W54" t="e">
        <v>#N/A</v>
      </c>
      <c r="X54" t="e">
        <v>#N/A</v>
      </c>
      <c r="Y54" t="e">
        <v>#N/A</v>
      </c>
      <c r="Z54" t="e">
        <v>#N/A</v>
      </c>
      <c r="AA54" t="e">
        <v>#N/A</v>
      </c>
      <c r="AB54" t="e">
        <v>#N/A</v>
      </c>
      <c r="AC54" t="e">
        <v>#N/A</v>
      </c>
      <c r="AD54" t="e">
        <v>#N/A</v>
      </c>
      <c r="AE54" t="e">
        <v>#N/A</v>
      </c>
      <c r="AF54" t="e">
        <v>#N/A</v>
      </c>
      <c r="AG54" t="e">
        <v>#N/A</v>
      </c>
      <c r="AH54" t="e">
        <v>#N/A</v>
      </c>
      <c r="AI54" t="e">
        <v>#N/A</v>
      </c>
      <c r="AJ54" t="e">
        <v>#N/A</v>
      </c>
      <c r="AK54" t="e">
        <v>#N/A</v>
      </c>
      <c r="AL54" t="e">
        <v>#N/A</v>
      </c>
      <c r="AM54" t="e">
        <v>#N/A</v>
      </c>
      <c r="AN54" t="e">
        <v>#N/A</v>
      </c>
      <c r="AO54" t="e">
        <v>#N/A</v>
      </c>
      <c r="AP54" t="e">
        <v>#N/A</v>
      </c>
      <c r="AQ54" t="e">
        <v>#N/A</v>
      </c>
      <c r="AR54" t="e">
        <v>#N/A</v>
      </c>
      <c r="AS54" t="e">
        <v>#N/A</v>
      </c>
      <c r="AT54" t="e">
        <v>#N/A</v>
      </c>
      <c r="AU54" t="e">
        <v>#N/A</v>
      </c>
      <c r="AV54" t="e">
        <v>#N/A</v>
      </c>
      <c r="AW54" t="e">
        <v>#N/A</v>
      </c>
      <c r="AX54" t="e">
        <v>#N/A</v>
      </c>
      <c r="AY54" t="e">
        <v>#N/A</v>
      </c>
      <c r="AZ54" t="e">
        <v>#N/A</v>
      </c>
      <c r="BA54" t="e">
        <v>#N/A</v>
      </c>
      <c r="BB54" t="e">
        <v>#N/A</v>
      </c>
      <c r="BC54" t="e">
        <v>#N/A</v>
      </c>
      <c r="BD54" t="e">
        <v>#N/A</v>
      </c>
      <c r="BE54" t="e">
        <v>#N/A</v>
      </c>
      <c r="BF54" t="e">
        <v>#N/A</v>
      </c>
      <c r="BG54" t="e">
        <v>#N/A</v>
      </c>
      <c r="BH54" t="e">
        <v>#N/A</v>
      </c>
      <c r="BI54" t="e">
        <v>#N/A</v>
      </c>
      <c r="BJ54" t="e">
        <v>#N/A</v>
      </c>
      <c r="BK54" t="e">
        <v>#N/A</v>
      </c>
      <c r="BL54" t="e">
        <v>#N/A</v>
      </c>
      <c r="BM54" t="e">
        <v>#N/A</v>
      </c>
      <c r="BN54" t="e">
        <v>#N/A</v>
      </c>
      <c r="BO54" t="e">
        <v>#N/A</v>
      </c>
      <c r="BP54" t="e">
        <v>#N/A</v>
      </c>
      <c r="BQ54" t="e">
        <v>#N/A</v>
      </c>
      <c r="BR54" t="e">
        <v>#N/A</v>
      </c>
      <c r="BS54" t="e">
        <v>#N/A</v>
      </c>
      <c r="BT54" t="e">
        <v>#N/A</v>
      </c>
      <c r="BU54" t="e">
        <v>#N/A</v>
      </c>
      <c r="BV54" t="e">
        <v>#N/A</v>
      </c>
      <c r="BW54" t="e">
        <v>#N/A</v>
      </c>
      <c r="BX54" t="e">
        <v>#N/A</v>
      </c>
      <c r="BY54" t="e">
        <v>#N/A</v>
      </c>
      <c r="BZ54" t="e">
        <v>#N/A</v>
      </c>
      <c r="CA54" t="e">
        <v>#N/A</v>
      </c>
      <c r="CB54" t="e">
        <v>#N/A</v>
      </c>
      <c r="CC54" t="e">
        <v>#N/A</v>
      </c>
      <c r="CD54" t="e">
        <v>#N/A</v>
      </c>
      <c r="CE54" t="e">
        <v>#N/A</v>
      </c>
      <c r="CF54" t="e">
        <v>#N/A</v>
      </c>
      <c r="CG54" t="e">
        <v>#N/A</v>
      </c>
      <c r="CH54" t="e">
        <v>#N/A</v>
      </c>
      <c r="CI54" t="e">
        <v>#N/A</v>
      </c>
      <c r="CJ54" t="e">
        <v>#N/A</v>
      </c>
      <c r="CK54" t="e">
        <v>#N/A</v>
      </c>
      <c r="CL54" t="e">
        <v>#N/A</v>
      </c>
      <c r="CM54" t="e">
        <v>#N/A</v>
      </c>
      <c r="CN54" t="e">
        <v>#N/A</v>
      </c>
      <c r="CO54" t="e">
        <v>#N/A</v>
      </c>
      <c r="CP54" t="e">
        <v>#N/A</v>
      </c>
      <c r="CQ54" t="e">
        <v>#N/A</v>
      </c>
      <c r="CR54" t="e">
        <v>#N/A</v>
      </c>
      <c r="CS54" t="e">
        <v>#N/A</v>
      </c>
      <c r="CT54" t="e">
        <v>#N/A</v>
      </c>
      <c r="CU54" t="e">
        <v>#N/A</v>
      </c>
      <c r="CV54" t="e">
        <v>#N/A</v>
      </c>
      <c r="CW54" t="e">
        <v>#N/A</v>
      </c>
      <c r="CX54" t="e">
        <v>#N/A</v>
      </c>
      <c r="CY54" t="e">
        <v>#N/A</v>
      </c>
    </row>
    <row r="55" spans="1:103" x14ac:dyDescent="0.3">
      <c r="D55" t="e">
        <v>#N/A</v>
      </c>
      <c r="E55" t="e">
        <v>#N/A</v>
      </c>
      <c r="F55" t="e">
        <v>#N/A</v>
      </c>
      <c r="G55" t="e">
        <v>#N/A</v>
      </c>
      <c r="H55" t="e">
        <v>#N/A</v>
      </c>
      <c r="I55" t="e">
        <v>#N/A</v>
      </c>
      <c r="J55" t="e">
        <v>#N/A</v>
      </c>
      <c r="K55" t="e">
        <v>#N/A</v>
      </c>
      <c r="L55" t="e">
        <v>#N/A</v>
      </c>
      <c r="M55" t="e">
        <v>#N/A</v>
      </c>
      <c r="N55" t="e">
        <v>#N/A</v>
      </c>
      <c r="O55" t="e">
        <v>#N/A</v>
      </c>
      <c r="P55" t="e">
        <v>#N/A</v>
      </c>
      <c r="Q55" t="e">
        <v>#N/A</v>
      </c>
      <c r="R55" t="e">
        <v>#N/A</v>
      </c>
      <c r="S55" t="e">
        <v>#N/A</v>
      </c>
      <c r="T55" t="e">
        <v>#N/A</v>
      </c>
      <c r="U55" t="e">
        <v>#N/A</v>
      </c>
      <c r="V55" t="e">
        <v>#N/A</v>
      </c>
      <c r="W55" t="e">
        <v>#N/A</v>
      </c>
      <c r="X55" t="e">
        <v>#N/A</v>
      </c>
      <c r="Y55" t="e">
        <v>#N/A</v>
      </c>
      <c r="Z55" t="e">
        <v>#N/A</v>
      </c>
      <c r="AA55" t="e">
        <v>#N/A</v>
      </c>
      <c r="AB55" t="e">
        <v>#N/A</v>
      </c>
      <c r="AC55" t="e">
        <v>#N/A</v>
      </c>
      <c r="AD55" t="e">
        <v>#N/A</v>
      </c>
      <c r="AE55" t="e">
        <v>#N/A</v>
      </c>
      <c r="AF55" t="e">
        <v>#N/A</v>
      </c>
      <c r="AG55" t="e">
        <v>#N/A</v>
      </c>
      <c r="AH55" t="e">
        <v>#N/A</v>
      </c>
      <c r="AI55" t="e">
        <v>#N/A</v>
      </c>
      <c r="AJ55" t="e">
        <v>#N/A</v>
      </c>
      <c r="AK55" t="e">
        <v>#N/A</v>
      </c>
      <c r="AL55" t="e">
        <v>#N/A</v>
      </c>
      <c r="AM55" t="e">
        <v>#N/A</v>
      </c>
      <c r="AN55" t="e">
        <v>#N/A</v>
      </c>
      <c r="AO55" t="e">
        <v>#N/A</v>
      </c>
      <c r="AP55" t="e">
        <v>#N/A</v>
      </c>
      <c r="AQ55" t="e">
        <v>#N/A</v>
      </c>
      <c r="AR55" t="e">
        <v>#N/A</v>
      </c>
      <c r="AS55" t="e">
        <v>#N/A</v>
      </c>
      <c r="AT55" t="e">
        <v>#N/A</v>
      </c>
      <c r="AU55" t="e">
        <v>#N/A</v>
      </c>
      <c r="AV55" t="e">
        <v>#N/A</v>
      </c>
      <c r="AW55" t="e">
        <v>#N/A</v>
      </c>
      <c r="AX55" t="e">
        <v>#N/A</v>
      </c>
      <c r="AY55" t="e">
        <v>#N/A</v>
      </c>
      <c r="AZ55" t="e">
        <v>#N/A</v>
      </c>
      <c r="BA55" t="e">
        <v>#N/A</v>
      </c>
      <c r="BB55" t="e">
        <v>#N/A</v>
      </c>
      <c r="BC55" t="e">
        <v>#N/A</v>
      </c>
      <c r="BD55" t="e">
        <v>#N/A</v>
      </c>
      <c r="BE55" t="e">
        <v>#N/A</v>
      </c>
      <c r="BF55" t="e">
        <v>#N/A</v>
      </c>
      <c r="BG55" t="e">
        <v>#N/A</v>
      </c>
      <c r="BH55" t="e">
        <v>#N/A</v>
      </c>
      <c r="BI55" t="e">
        <v>#N/A</v>
      </c>
      <c r="BJ55" t="e">
        <v>#N/A</v>
      </c>
      <c r="BK55" t="e">
        <v>#N/A</v>
      </c>
      <c r="BL55" t="e">
        <v>#N/A</v>
      </c>
      <c r="BM55" t="e">
        <v>#N/A</v>
      </c>
      <c r="BN55" t="e">
        <v>#N/A</v>
      </c>
      <c r="BO55" t="e">
        <v>#N/A</v>
      </c>
      <c r="BP55" t="e">
        <v>#N/A</v>
      </c>
      <c r="BQ55" t="e">
        <v>#N/A</v>
      </c>
      <c r="BR55" t="e">
        <v>#N/A</v>
      </c>
      <c r="BS55" t="e">
        <v>#N/A</v>
      </c>
      <c r="BT55" t="e">
        <v>#N/A</v>
      </c>
      <c r="BU55" t="e">
        <v>#N/A</v>
      </c>
      <c r="BV55" t="e">
        <v>#N/A</v>
      </c>
      <c r="BW55" t="e">
        <v>#N/A</v>
      </c>
      <c r="BX55" t="e">
        <v>#N/A</v>
      </c>
      <c r="BY55" t="e">
        <v>#N/A</v>
      </c>
      <c r="BZ55" t="e">
        <v>#N/A</v>
      </c>
      <c r="CA55" t="e">
        <v>#N/A</v>
      </c>
      <c r="CB55" t="e">
        <v>#N/A</v>
      </c>
      <c r="CC55" t="e">
        <v>#N/A</v>
      </c>
      <c r="CD55" t="e">
        <v>#N/A</v>
      </c>
      <c r="CE55" t="e">
        <v>#N/A</v>
      </c>
      <c r="CF55" t="e">
        <v>#N/A</v>
      </c>
      <c r="CG55" t="e">
        <v>#N/A</v>
      </c>
      <c r="CH55" t="e">
        <v>#N/A</v>
      </c>
      <c r="CI55" t="e">
        <v>#N/A</v>
      </c>
      <c r="CJ55" t="e">
        <v>#N/A</v>
      </c>
      <c r="CK55" t="e">
        <v>#N/A</v>
      </c>
      <c r="CL55" t="e">
        <v>#N/A</v>
      </c>
      <c r="CM55" t="e">
        <v>#N/A</v>
      </c>
      <c r="CN55" t="e">
        <v>#N/A</v>
      </c>
      <c r="CO55" t="e">
        <v>#N/A</v>
      </c>
      <c r="CP55" t="e">
        <v>#N/A</v>
      </c>
      <c r="CQ55" t="e">
        <v>#N/A</v>
      </c>
      <c r="CR55" t="e">
        <v>#N/A</v>
      </c>
      <c r="CS55" t="e">
        <v>#N/A</v>
      </c>
      <c r="CT55" t="e">
        <v>#N/A</v>
      </c>
      <c r="CU55" t="e">
        <v>#N/A</v>
      </c>
      <c r="CV55" t="e">
        <v>#N/A</v>
      </c>
      <c r="CW55" t="e">
        <v>#N/A</v>
      </c>
      <c r="CX55" t="e">
        <v>#N/A</v>
      </c>
      <c r="CY55" t="e">
        <v>#N/A</v>
      </c>
    </row>
    <row r="56" spans="1:103" x14ac:dyDescent="0.3">
      <c r="A56">
        <v>984</v>
      </c>
      <c r="D56">
        <v>101979571</v>
      </c>
      <c r="E56">
        <v>21807293</v>
      </c>
      <c r="F56">
        <v>10710239</v>
      </c>
      <c r="G56">
        <v>0</v>
      </c>
      <c r="H56">
        <v>19485617</v>
      </c>
      <c r="I56">
        <v>19818929</v>
      </c>
      <c r="J56">
        <v>38552966</v>
      </c>
      <c r="K56">
        <v>12349796</v>
      </c>
      <c r="L56">
        <v>25646727</v>
      </c>
      <c r="M56">
        <v>150243480</v>
      </c>
      <c r="N56">
        <v>219807334</v>
      </c>
      <c r="O56">
        <v>51768457</v>
      </c>
      <c r="P56">
        <v>214594269</v>
      </c>
      <c r="Q56">
        <v>49140196</v>
      </c>
      <c r="R56">
        <v>8919696</v>
      </c>
      <c r="S56">
        <v>55125588</v>
      </c>
      <c r="T56">
        <v>0</v>
      </c>
      <c r="U56">
        <v>110862502</v>
      </c>
      <c r="V56">
        <v>81974219</v>
      </c>
      <c r="W56">
        <v>0</v>
      </c>
      <c r="X56">
        <v>11655532</v>
      </c>
      <c r="Y56">
        <v>8948864</v>
      </c>
      <c r="Z56">
        <v>70089282</v>
      </c>
      <c r="AA56">
        <v>31209707</v>
      </c>
      <c r="AB56">
        <v>55350382</v>
      </c>
      <c r="AC56">
        <v>195646766</v>
      </c>
      <c r="AD56">
        <v>32883596</v>
      </c>
      <c r="AE56">
        <v>68086093</v>
      </c>
      <c r="AF56">
        <v>82473783</v>
      </c>
      <c r="AG56">
        <v>50007078</v>
      </c>
      <c r="AH56">
        <v>34015062</v>
      </c>
      <c r="AI56">
        <v>324441553</v>
      </c>
      <c r="AJ56">
        <v>33540349</v>
      </c>
      <c r="AK56">
        <v>287346844</v>
      </c>
      <c r="AL56">
        <v>51290767</v>
      </c>
      <c r="AM56">
        <v>172048613</v>
      </c>
      <c r="AN56">
        <v>7701989</v>
      </c>
      <c r="AO56">
        <v>7913436</v>
      </c>
      <c r="AP56">
        <v>43258583</v>
      </c>
      <c r="AQ56">
        <v>9425011</v>
      </c>
      <c r="AR56">
        <v>4635701</v>
      </c>
      <c r="AS56">
        <v>30776783</v>
      </c>
      <c r="AT56">
        <v>70991210</v>
      </c>
      <c r="AU56">
        <v>46213759</v>
      </c>
      <c r="AV56">
        <v>92607262</v>
      </c>
      <c r="AW56">
        <v>14468955</v>
      </c>
      <c r="AX56">
        <v>29376103</v>
      </c>
      <c r="AY56">
        <v>0</v>
      </c>
      <c r="AZ56">
        <v>147839302</v>
      </c>
      <c r="BA56">
        <v>38579247</v>
      </c>
      <c r="BB56">
        <v>169864108</v>
      </c>
      <c r="BC56">
        <v>6784067</v>
      </c>
      <c r="BD56">
        <v>47907913</v>
      </c>
      <c r="BE56">
        <v>36401183</v>
      </c>
      <c r="BF56">
        <v>68720479</v>
      </c>
      <c r="BG56">
        <v>31216927</v>
      </c>
      <c r="BH56">
        <v>13816635</v>
      </c>
      <c r="BI56">
        <v>16779959</v>
      </c>
      <c r="BJ56">
        <v>27086588</v>
      </c>
      <c r="BK56">
        <v>949395473</v>
      </c>
      <c r="BL56">
        <v>10819456</v>
      </c>
      <c r="BM56">
        <v>21669073</v>
      </c>
      <c r="BN56">
        <v>72247829</v>
      </c>
      <c r="BO56">
        <v>55149112</v>
      </c>
      <c r="BP56">
        <v>177959061</v>
      </c>
      <c r="BQ56">
        <v>21519033</v>
      </c>
      <c r="BR56">
        <v>106433280</v>
      </c>
      <c r="BS56">
        <v>169609395</v>
      </c>
      <c r="BT56">
        <v>12131488</v>
      </c>
      <c r="BU56">
        <v>26432481</v>
      </c>
      <c r="BV56">
        <v>53908293</v>
      </c>
      <c r="BW56">
        <v>9560513</v>
      </c>
      <c r="BX56">
        <v>34703380</v>
      </c>
      <c r="BY56">
        <v>101971909</v>
      </c>
      <c r="BZ56">
        <v>17298840</v>
      </c>
      <c r="CA56">
        <v>75997050</v>
      </c>
      <c r="CB56">
        <v>30181673</v>
      </c>
      <c r="CC56">
        <v>60116359</v>
      </c>
      <c r="CD56">
        <v>55196121</v>
      </c>
      <c r="CE56">
        <v>92256511</v>
      </c>
      <c r="CF56">
        <v>47910935</v>
      </c>
      <c r="CG56">
        <v>42014464</v>
      </c>
      <c r="CH56">
        <v>23657170</v>
      </c>
      <c r="CI56">
        <v>35617178</v>
      </c>
      <c r="CJ56">
        <v>13356446</v>
      </c>
      <c r="CK56">
        <v>37557465</v>
      </c>
      <c r="CL56">
        <v>6446419</v>
      </c>
      <c r="CM56">
        <v>38613250</v>
      </c>
      <c r="CN56">
        <v>4571542</v>
      </c>
      <c r="CO56">
        <v>206309193</v>
      </c>
      <c r="CP56">
        <v>25792196</v>
      </c>
      <c r="CQ56">
        <v>1131821314</v>
      </c>
      <c r="CR56">
        <v>20544457</v>
      </c>
      <c r="CS56">
        <v>8550407</v>
      </c>
      <c r="CT56">
        <v>38677716</v>
      </c>
      <c r="CU56">
        <v>60960628</v>
      </c>
      <c r="CV56">
        <v>40142725</v>
      </c>
      <c r="CW56">
        <v>55262541</v>
      </c>
      <c r="CX56">
        <v>21143660</v>
      </c>
      <c r="CY56">
        <v>14254384</v>
      </c>
    </row>
    <row r="57" spans="1:103" x14ac:dyDescent="0.3">
      <c r="A57">
        <v>985</v>
      </c>
      <c r="D57">
        <v>100104667</v>
      </c>
      <c r="E57">
        <v>20769798</v>
      </c>
      <c r="F57">
        <v>10268900</v>
      </c>
      <c r="G57">
        <v>0</v>
      </c>
      <c r="H57">
        <v>18014778</v>
      </c>
      <c r="I57">
        <v>19563000</v>
      </c>
      <c r="J57">
        <v>37329197</v>
      </c>
      <c r="K57">
        <v>12291779</v>
      </c>
      <c r="L57">
        <v>23546306</v>
      </c>
      <c r="M57">
        <v>146199992</v>
      </c>
      <c r="N57">
        <v>212211847</v>
      </c>
      <c r="O57">
        <v>49310000</v>
      </c>
      <c r="P57">
        <v>210180202</v>
      </c>
      <c r="Q57">
        <v>46968485</v>
      </c>
      <c r="R57">
        <v>8714612</v>
      </c>
      <c r="S57">
        <v>54613000</v>
      </c>
      <c r="T57">
        <v>0</v>
      </c>
      <c r="U57">
        <v>105547711</v>
      </c>
      <c r="V57">
        <v>79772620</v>
      </c>
      <c r="W57">
        <v>0</v>
      </c>
      <c r="X57">
        <v>11243703</v>
      </c>
      <c r="Y57">
        <v>8920536</v>
      </c>
      <c r="Z57">
        <v>69000354</v>
      </c>
      <c r="AA57">
        <v>32438423</v>
      </c>
      <c r="AB57">
        <v>54695744</v>
      </c>
      <c r="AC57">
        <v>188498187</v>
      </c>
      <c r="AD57">
        <v>31571565</v>
      </c>
      <c r="AE57">
        <v>64549288</v>
      </c>
      <c r="AF57">
        <v>79378487</v>
      </c>
      <c r="AG57">
        <v>44591290</v>
      </c>
      <c r="AH57">
        <v>33246712</v>
      </c>
      <c r="AI57">
        <v>311132185</v>
      </c>
      <c r="AJ57">
        <v>30425000</v>
      </c>
      <c r="AK57">
        <v>281339025</v>
      </c>
      <c r="AL57">
        <v>49155288</v>
      </c>
      <c r="AM57">
        <v>163422745</v>
      </c>
      <c r="AN57">
        <v>7324989</v>
      </c>
      <c r="AO57">
        <v>7581207</v>
      </c>
      <c r="AP57">
        <v>41499658</v>
      </c>
      <c r="AQ57">
        <v>9069342</v>
      </c>
      <c r="AR57">
        <v>3250000</v>
      </c>
      <c r="AS57">
        <v>28515782</v>
      </c>
      <c r="AT57">
        <v>66850000</v>
      </c>
      <c r="AU57">
        <v>44916457</v>
      </c>
      <c r="AV57">
        <v>88629211</v>
      </c>
      <c r="AW57">
        <v>14101556</v>
      </c>
      <c r="AX57">
        <v>27462344</v>
      </c>
      <c r="AY57">
        <v>0</v>
      </c>
      <c r="AZ57">
        <v>143825815</v>
      </c>
      <c r="BA57">
        <v>38531120</v>
      </c>
      <c r="BB57">
        <v>158190000</v>
      </c>
      <c r="BC57">
        <v>6765713</v>
      </c>
      <c r="BD57">
        <v>45842187</v>
      </c>
      <c r="BE57">
        <v>33758276</v>
      </c>
      <c r="BF57">
        <v>68238570</v>
      </c>
      <c r="BG57">
        <v>31023246</v>
      </c>
      <c r="BH57">
        <v>13322830</v>
      </c>
      <c r="BI57">
        <v>15790625</v>
      </c>
      <c r="BJ57">
        <v>26444864</v>
      </c>
      <c r="BK57">
        <v>931663198</v>
      </c>
      <c r="BL57">
        <v>10809560</v>
      </c>
      <c r="BM57">
        <v>21318749</v>
      </c>
      <c r="BN57">
        <v>69902590</v>
      </c>
      <c r="BO57">
        <v>51118823</v>
      </c>
      <c r="BP57">
        <v>177017949</v>
      </c>
      <c r="BQ57">
        <v>17804408</v>
      </c>
      <c r="BR57">
        <v>106413345</v>
      </c>
      <c r="BS57">
        <v>167234047</v>
      </c>
      <c r="BT57">
        <v>12091871</v>
      </c>
      <c r="BU57">
        <v>25721044</v>
      </c>
      <c r="BV57">
        <v>52701098</v>
      </c>
      <c r="BW57">
        <v>9162693</v>
      </c>
      <c r="BX57">
        <v>32984615</v>
      </c>
      <c r="BY57">
        <v>98210179</v>
      </c>
      <c r="BZ57">
        <v>17029509</v>
      </c>
      <c r="CA57">
        <v>74904844</v>
      </c>
      <c r="CB57">
        <v>29301752</v>
      </c>
      <c r="CC57">
        <v>54435639</v>
      </c>
      <c r="CD57">
        <v>53594505</v>
      </c>
      <c r="CE57">
        <v>88280000</v>
      </c>
      <c r="CF57">
        <v>46254295</v>
      </c>
      <c r="CG57">
        <v>40946555</v>
      </c>
      <c r="CH57">
        <v>23674632</v>
      </c>
      <c r="CI57">
        <v>34802799</v>
      </c>
      <c r="CJ57">
        <v>13071730</v>
      </c>
      <c r="CK57">
        <v>35875718</v>
      </c>
      <c r="CL57">
        <v>6254200</v>
      </c>
      <c r="CM57">
        <v>37953276</v>
      </c>
      <c r="CN57">
        <v>4438010</v>
      </c>
      <c r="CO57">
        <v>206254947</v>
      </c>
      <c r="CP57">
        <v>24832550</v>
      </c>
      <c r="CQ57">
        <v>1124834000</v>
      </c>
      <c r="CR57">
        <v>20381862</v>
      </c>
      <c r="CS57">
        <v>8391296</v>
      </c>
      <c r="CT57">
        <v>36911375</v>
      </c>
      <c r="CU57">
        <v>58140200</v>
      </c>
      <c r="CV57">
        <v>38601558</v>
      </c>
      <c r="CW57">
        <v>52282098</v>
      </c>
      <c r="CX57">
        <v>20348500</v>
      </c>
      <c r="CY57">
        <v>14117200</v>
      </c>
    </row>
    <row r="58" spans="1:103" x14ac:dyDescent="0.3">
      <c r="A58">
        <v>369</v>
      </c>
      <c r="D58">
        <v>21998480</v>
      </c>
      <c r="E58">
        <v>5410146</v>
      </c>
      <c r="F58">
        <v>2430820</v>
      </c>
      <c r="G58">
        <v>0</v>
      </c>
      <c r="H58">
        <v>5794533</v>
      </c>
      <c r="I58">
        <v>4036158</v>
      </c>
      <c r="J58">
        <v>14053458</v>
      </c>
      <c r="K58">
        <v>7382921</v>
      </c>
      <c r="L58">
        <v>7143125</v>
      </c>
      <c r="M58">
        <v>28778571</v>
      </c>
      <c r="N58">
        <v>47963786</v>
      </c>
      <c r="O58">
        <v>16713870</v>
      </c>
      <c r="P58">
        <v>26155572</v>
      </c>
      <c r="Q58">
        <v>16320973</v>
      </c>
      <c r="R58">
        <v>1441629</v>
      </c>
      <c r="S58">
        <v>18936241</v>
      </c>
      <c r="T58">
        <v>0</v>
      </c>
      <c r="U58">
        <v>36486399</v>
      </c>
      <c r="V58">
        <v>12653992</v>
      </c>
      <c r="W58">
        <v>0</v>
      </c>
      <c r="X58">
        <v>2365182</v>
      </c>
      <c r="Y58">
        <v>5069736</v>
      </c>
      <c r="Z58">
        <v>22426345</v>
      </c>
      <c r="AA58">
        <v>11426037</v>
      </c>
      <c r="AB58">
        <v>33074860</v>
      </c>
      <c r="AC58">
        <v>70904229</v>
      </c>
      <c r="AD58">
        <v>2789159</v>
      </c>
      <c r="AE58">
        <v>9011149</v>
      </c>
      <c r="AF58">
        <v>21404412</v>
      </c>
      <c r="AG58">
        <v>7812555</v>
      </c>
      <c r="AH58">
        <v>12964666</v>
      </c>
      <c r="AI58">
        <v>76023039</v>
      </c>
      <c r="AJ58">
        <v>17275259</v>
      </c>
      <c r="AK58">
        <v>44354589</v>
      </c>
      <c r="AL58">
        <v>12138709</v>
      </c>
      <c r="AM58">
        <v>51863407</v>
      </c>
      <c r="AN58">
        <v>1991471</v>
      </c>
      <c r="AO58">
        <v>4880986</v>
      </c>
      <c r="AP58">
        <v>10237976</v>
      </c>
      <c r="AQ58">
        <v>3491497</v>
      </c>
      <c r="AR58">
        <v>80658651</v>
      </c>
      <c r="AS58">
        <v>15552480</v>
      </c>
      <c r="AT58">
        <v>20175108</v>
      </c>
      <c r="AU58">
        <v>24853792</v>
      </c>
      <c r="AV58">
        <v>16688972</v>
      </c>
      <c r="AW58">
        <v>5264679</v>
      </c>
      <c r="AX58">
        <v>10911770</v>
      </c>
      <c r="AY58">
        <v>0</v>
      </c>
      <c r="AZ58">
        <v>20605884</v>
      </c>
      <c r="BA58">
        <v>8406325</v>
      </c>
      <c r="BB58">
        <v>35324740</v>
      </c>
      <c r="BC58">
        <v>4068954</v>
      </c>
      <c r="BD58">
        <v>9282039</v>
      </c>
      <c r="BE58">
        <v>13640172</v>
      </c>
      <c r="BF58">
        <v>13510972</v>
      </c>
      <c r="BG58">
        <v>9529541</v>
      </c>
      <c r="BH58">
        <v>6117770</v>
      </c>
      <c r="BI58">
        <v>7184649</v>
      </c>
      <c r="BJ58">
        <v>8606824</v>
      </c>
      <c r="BK58">
        <v>134965376</v>
      </c>
      <c r="BL58">
        <v>4939690</v>
      </c>
      <c r="BM58">
        <v>6227224</v>
      </c>
      <c r="BN58">
        <v>15516769</v>
      </c>
      <c r="BO58">
        <v>14732154</v>
      </c>
      <c r="BP58">
        <v>56252816</v>
      </c>
      <c r="BQ58">
        <v>7212525</v>
      </c>
      <c r="BR58">
        <v>38934632</v>
      </c>
      <c r="BS58">
        <v>25670181</v>
      </c>
      <c r="BT58">
        <v>4987793</v>
      </c>
      <c r="BU58">
        <v>7969649</v>
      </c>
      <c r="BV58">
        <v>32679580</v>
      </c>
      <c r="BW58">
        <v>1942882</v>
      </c>
      <c r="BX58">
        <v>10086325</v>
      </c>
      <c r="BY58">
        <v>27974692</v>
      </c>
      <c r="BZ58">
        <v>3609724</v>
      </c>
      <c r="CA58">
        <v>18146528</v>
      </c>
      <c r="CB58">
        <v>11937426</v>
      </c>
      <c r="CC58">
        <v>35563687</v>
      </c>
      <c r="CD58">
        <v>14865611</v>
      </c>
      <c r="CE58">
        <v>27438193</v>
      </c>
      <c r="CF58">
        <v>10371598</v>
      </c>
      <c r="CG58">
        <v>12856053</v>
      </c>
      <c r="CH58">
        <v>9771705</v>
      </c>
      <c r="CI58">
        <v>12880571</v>
      </c>
      <c r="CJ58">
        <v>10906330</v>
      </c>
      <c r="CK58">
        <v>14234864</v>
      </c>
      <c r="CL58">
        <v>5539677</v>
      </c>
      <c r="CM58">
        <v>7089769</v>
      </c>
      <c r="CN58">
        <v>1453396</v>
      </c>
      <c r="CO58">
        <v>40419225</v>
      </c>
      <c r="CP58">
        <v>9119829</v>
      </c>
      <c r="CQ58">
        <v>82979342</v>
      </c>
      <c r="CR58">
        <v>5227460</v>
      </c>
      <c r="CS58">
        <v>4214593</v>
      </c>
      <c r="CT58">
        <v>11256708</v>
      </c>
      <c r="CU58">
        <v>18638388</v>
      </c>
      <c r="CV58">
        <v>12555925</v>
      </c>
      <c r="CW58">
        <v>17893251</v>
      </c>
      <c r="CX58">
        <v>5218595</v>
      </c>
      <c r="CY58">
        <v>4565865</v>
      </c>
    </row>
    <row r="59" spans="1:103" x14ac:dyDescent="0.3">
      <c r="A59">
        <v>16</v>
      </c>
      <c r="D59">
        <v>182684019</v>
      </c>
      <c r="E59">
        <v>44554209</v>
      </c>
      <c r="F59">
        <v>17903866</v>
      </c>
      <c r="G59">
        <v>0</v>
      </c>
      <c r="H59">
        <v>37316088</v>
      </c>
      <c r="I59">
        <v>37570733</v>
      </c>
      <c r="J59">
        <v>68045748</v>
      </c>
      <c r="K59">
        <v>25768393</v>
      </c>
      <c r="L59">
        <v>49919094</v>
      </c>
      <c r="M59">
        <v>250430785</v>
      </c>
      <c r="N59">
        <v>342867168</v>
      </c>
      <c r="O59">
        <v>86695868</v>
      </c>
      <c r="P59">
        <v>329104191</v>
      </c>
      <c r="Q59">
        <v>82160271</v>
      </c>
      <c r="R59">
        <v>15370333</v>
      </c>
      <c r="S59">
        <v>103380437</v>
      </c>
      <c r="T59">
        <v>0</v>
      </c>
      <c r="U59">
        <v>203287845</v>
      </c>
      <c r="V59">
        <v>122198914</v>
      </c>
      <c r="W59">
        <v>0</v>
      </c>
      <c r="X59">
        <v>20215754</v>
      </c>
      <c r="Y59">
        <v>22557991</v>
      </c>
      <c r="Z59">
        <v>127766396</v>
      </c>
      <c r="AA59">
        <v>58341609</v>
      </c>
      <c r="AB59">
        <v>128501165</v>
      </c>
      <c r="AC59">
        <v>364502612</v>
      </c>
      <c r="AD59">
        <v>54064880</v>
      </c>
      <c r="AE59">
        <v>134250002</v>
      </c>
      <c r="AF59">
        <v>160940662</v>
      </c>
      <c r="AG59">
        <v>64300181</v>
      </c>
      <c r="AH59">
        <v>63993653</v>
      </c>
      <c r="AI59">
        <v>538238566</v>
      </c>
      <c r="AJ59">
        <v>66405748</v>
      </c>
      <c r="AK59">
        <v>463896455</v>
      </c>
      <c r="AL59">
        <v>94835541</v>
      </c>
      <c r="AM59">
        <v>285174625</v>
      </c>
      <c r="AN59">
        <v>13513001</v>
      </c>
      <c r="AO59">
        <v>17913288</v>
      </c>
      <c r="AP59">
        <v>69918880</v>
      </c>
      <c r="AQ59">
        <v>21120936</v>
      </c>
      <c r="AR59">
        <v>635432565</v>
      </c>
      <c r="AS59">
        <v>68827173</v>
      </c>
      <c r="AT59">
        <v>147469902</v>
      </c>
      <c r="AU59">
        <v>101373392</v>
      </c>
      <c r="AV59">
        <v>164781320</v>
      </c>
      <c r="AW59">
        <v>27576122</v>
      </c>
      <c r="AX59">
        <v>58000375</v>
      </c>
      <c r="AY59">
        <v>0</v>
      </c>
      <c r="AZ59">
        <v>244191084</v>
      </c>
      <c r="BA59">
        <v>79168887</v>
      </c>
      <c r="BB59">
        <v>296178799</v>
      </c>
      <c r="BC59">
        <v>16319162</v>
      </c>
      <c r="BD59">
        <v>80101697</v>
      </c>
      <c r="BE59">
        <v>68423191</v>
      </c>
      <c r="BF59">
        <v>127715236</v>
      </c>
      <c r="BG59">
        <v>57520250</v>
      </c>
      <c r="BH59">
        <v>29600608</v>
      </c>
      <c r="BI59">
        <v>33571099</v>
      </c>
      <c r="BJ59">
        <v>54037075</v>
      </c>
      <c r="BK59">
        <v>1461591024</v>
      </c>
      <c r="BL59">
        <v>21843111</v>
      </c>
      <c r="BM59">
        <v>39170561</v>
      </c>
      <c r="BN59">
        <v>129650394</v>
      </c>
      <c r="BO59">
        <v>97603710</v>
      </c>
      <c r="BP59">
        <v>328392295</v>
      </c>
      <c r="BQ59">
        <v>36289652</v>
      </c>
      <c r="BR59">
        <v>235627351</v>
      </c>
      <c r="BS59">
        <v>240162106</v>
      </c>
      <c r="BT59">
        <v>21834653</v>
      </c>
      <c r="BU59">
        <v>58248963</v>
      </c>
      <c r="BV59">
        <v>93601503</v>
      </c>
      <c r="BW59">
        <v>16719446</v>
      </c>
      <c r="BX59">
        <v>62077535</v>
      </c>
      <c r="BY59">
        <v>170036116</v>
      </c>
      <c r="BZ59">
        <v>29507561</v>
      </c>
      <c r="CA59">
        <v>144517089</v>
      </c>
      <c r="CB59">
        <v>57168734</v>
      </c>
      <c r="CC59">
        <v>141366883</v>
      </c>
      <c r="CD59">
        <v>94756651</v>
      </c>
      <c r="CE59">
        <v>166599864</v>
      </c>
      <c r="CF59">
        <v>75304710</v>
      </c>
      <c r="CG59">
        <v>78641301</v>
      </c>
      <c r="CH59">
        <v>46981058</v>
      </c>
      <c r="CI59">
        <v>81108031</v>
      </c>
      <c r="CJ59">
        <v>52917091</v>
      </c>
      <c r="CK59">
        <v>85899783</v>
      </c>
      <c r="CL59">
        <v>21464381</v>
      </c>
      <c r="CM59">
        <v>65794884</v>
      </c>
      <c r="CN59">
        <v>7078262</v>
      </c>
      <c r="CO59">
        <v>326128886</v>
      </c>
      <c r="CP59">
        <v>51310058</v>
      </c>
      <c r="CQ59">
        <v>1555259740</v>
      </c>
      <c r="CR59">
        <v>33276660</v>
      </c>
      <c r="CS59">
        <v>15474722</v>
      </c>
      <c r="CT59">
        <v>71472088</v>
      </c>
      <c r="CU59">
        <v>124877053</v>
      </c>
      <c r="CV59">
        <v>83495427</v>
      </c>
      <c r="CW59">
        <v>101780413</v>
      </c>
      <c r="CX59">
        <v>39639093</v>
      </c>
      <c r="CY59">
        <v>27493328</v>
      </c>
    </row>
    <row r="60" spans="1:103" x14ac:dyDescent="0.3">
      <c r="A60">
        <v>370</v>
      </c>
      <c r="D60">
        <v>8726022</v>
      </c>
      <c r="E60">
        <v>4551027</v>
      </c>
      <c r="F60">
        <v>1269780</v>
      </c>
      <c r="G60">
        <v>0</v>
      </c>
      <c r="H60">
        <v>5952223</v>
      </c>
      <c r="I60">
        <v>1041327</v>
      </c>
      <c r="J60">
        <v>2530334</v>
      </c>
      <c r="K60">
        <v>3080092</v>
      </c>
      <c r="L60">
        <v>2976414</v>
      </c>
      <c r="M60">
        <v>15545524</v>
      </c>
      <c r="N60">
        <v>19716536</v>
      </c>
      <c r="O60">
        <v>8079465</v>
      </c>
      <c r="P60">
        <v>48552112</v>
      </c>
      <c r="Q60">
        <v>3488956</v>
      </c>
      <c r="R60">
        <v>596030</v>
      </c>
      <c r="S60">
        <v>4570836</v>
      </c>
      <c r="T60">
        <v>0</v>
      </c>
      <c r="U60">
        <v>19036906</v>
      </c>
      <c r="V60">
        <v>16927676</v>
      </c>
      <c r="W60">
        <v>0</v>
      </c>
      <c r="X60">
        <v>0</v>
      </c>
      <c r="Y60">
        <v>1977816</v>
      </c>
      <c r="Z60">
        <v>178396</v>
      </c>
      <c r="AA60">
        <v>115570</v>
      </c>
      <c r="AB60">
        <v>2936200</v>
      </c>
      <c r="AC60">
        <v>12701139</v>
      </c>
      <c r="AD60">
        <v>3039211</v>
      </c>
      <c r="AE60">
        <v>15330908</v>
      </c>
      <c r="AF60">
        <v>12556073</v>
      </c>
      <c r="AG60">
        <v>8530425</v>
      </c>
      <c r="AH60">
        <v>0</v>
      </c>
      <c r="AI60">
        <v>0</v>
      </c>
      <c r="AJ60">
        <v>4347420</v>
      </c>
      <c r="AK60">
        <v>0</v>
      </c>
      <c r="AL60">
        <v>8504423</v>
      </c>
      <c r="AM60">
        <v>72309</v>
      </c>
      <c r="AN60">
        <v>1262788</v>
      </c>
      <c r="AO60">
        <v>437315</v>
      </c>
      <c r="AP60">
        <v>12340867</v>
      </c>
      <c r="AQ60">
        <v>520610</v>
      </c>
      <c r="AR60">
        <v>90240562</v>
      </c>
      <c r="AS60">
        <v>4999046</v>
      </c>
      <c r="AT60">
        <v>16514161</v>
      </c>
      <c r="AU60">
        <v>9068659</v>
      </c>
      <c r="AV60">
        <v>172882803</v>
      </c>
      <c r="AW60">
        <v>1904996</v>
      </c>
      <c r="AX60">
        <v>17121655</v>
      </c>
      <c r="AY60">
        <v>0</v>
      </c>
      <c r="AZ60">
        <v>27670682</v>
      </c>
      <c r="BA60">
        <v>4329491</v>
      </c>
      <c r="BB60">
        <v>38648832</v>
      </c>
      <c r="BC60">
        <v>1084836</v>
      </c>
      <c r="BD60">
        <v>11561345</v>
      </c>
      <c r="BE60">
        <v>6443389</v>
      </c>
      <c r="BF60">
        <v>15135650</v>
      </c>
      <c r="BG60">
        <v>0</v>
      </c>
      <c r="BH60">
        <v>1261324</v>
      </c>
      <c r="BI60">
        <v>763432</v>
      </c>
      <c r="BJ60">
        <v>1600145</v>
      </c>
      <c r="BK60">
        <v>0</v>
      </c>
      <c r="BL60">
        <v>218843</v>
      </c>
      <c r="BM60">
        <v>2112134</v>
      </c>
      <c r="BN60">
        <v>19749300</v>
      </c>
      <c r="BO60">
        <v>6015962</v>
      </c>
      <c r="BP60">
        <v>0</v>
      </c>
      <c r="BQ60">
        <v>284225</v>
      </c>
      <c r="BR60">
        <v>12546591</v>
      </c>
      <c r="BS60">
        <v>33764216</v>
      </c>
      <c r="BT60">
        <v>1034928</v>
      </c>
      <c r="BU60">
        <v>4640116</v>
      </c>
      <c r="BV60">
        <v>1285357</v>
      </c>
      <c r="BW60">
        <v>1279504</v>
      </c>
      <c r="BX60">
        <v>0</v>
      </c>
      <c r="BY60">
        <v>627986</v>
      </c>
      <c r="BZ60">
        <v>1303071</v>
      </c>
      <c r="CA60">
        <v>13666715</v>
      </c>
      <c r="CB60">
        <v>3811554</v>
      </c>
      <c r="CC60">
        <v>6050897</v>
      </c>
      <c r="CD60">
        <v>0</v>
      </c>
      <c r="CE60">
        <v>10218884</v>
      </c>
      <c r="CF60">
        <v>804820</v>
      </c>
      <c r="CG60">
        <v>9440882</v>
      </c>
      <c r="CH60">
        <v>3861400</v>
      </c>
      <c r="CI60">
        <v>12808847</v>
      </c>
      <c r="CJ60">
        <v>5015373</v>
      </c>
      <c r="CK60">
        <v>7041563</v>
      </c>
      <c r="CL60">
        <v>2225430</v>
      </c>
      <c r="CM60">
        <v>579264</v>
      </c>
      <c r="CN60">
        <v>65946</v>
      </c>
      <c r="CO60">
        <v>50024597</v>
      </c>
      <c r="CP60">
        <v>2067455</v>
      </c>
      <c r="CQ60">
        <v>0</v>
      </c>
      <c r="CR60">
        <v>1164632</v>
      </c>
      <c r="CS60">
        <v>51636</v>
      </c>
      <c r="CT60">
        <v>6676631</v>
      </c>
      <c r="CU60">
        <v>5573536</v>
      </c>
      <c r="CV60">
        <v>4263918</v>
      </c>
      <c r="CW60">
        <v>3085010</v>
      </c>
      <c r="CX60">
        <v>4075633</v>
      </c>
      <c r="CY60">
        <v>1729825</v>
      </c>
    </row>
    <row r="61" spans="1:103" x14ac:dyDescent="0.3">
      <c r="A61">
        <v>532</v>
      </c>
      <c r="D61">
        <v>155930554</v>
      </c>
      <c r="E61">
        <v>41695692</v>
      </c>
      <c r="F61">
        <v>15290242</v>
      </c>
      <c r="G61">
        <v>0</v>
      </c>
      <c r="H61">
        <v>39167859</v>
      </c>
      <c r="I61">
        <v>32097221</v>
      </c>
      <c r="J61">
        <v>58892523</v>
      </c>
      <c r="K61">
        <v>25378656</v>
      </c>
      <c r="L61">
        <v>45231899</v>
      </c>
      <c r="M61">
        <v>207604399</v>
      </c>
      <c r="N61">
        <v>326905145</v>
      </c>
      <c r="O61">
        <v>83584158</v>
      </c>
      <c r="P61">
        <v>272148232</v>
      </c>
      <c r="Q61">
        <v>81848850</v>
      </c>
      <c r="R61">
        <v>13967427</v>
      </c>
      <c r="S61">
        <v>86495063</v>
      </c>
      <c r="T61">
        <v>0</v>
      </c>
      <c r="U61">
        <v>184996803</v>
      </c>
      <c r="V61">
        <v>113978513</v>
      </c>
      <c r="W61">
        <v>0</v>
      </c>
      <c r="X61">
        <v>15488357</v>
      </c>
      <c r="Y61">
        <v>20425480</v>
      </c>
      <c r="Z61">
        <v>120195459</v>
      </c>
      <c r="AA61">
        <v>58003594</v>
      </c>
      <c r="AB61">
        <v>112717476</v>
      </c>
      <c r="AC61">
        <v>317623181</v>
      </c>
      <c r="AD61">
        <v>52594033</v>
      </c>
      <c r="AE61">
        <v>111872671</v>
      </c>
      <c r="AF61">
        <v>133340830</v>
      </c>
      <c r="AG61">
        <v>63154722</v>
      </c>
      <c r="AH61">
        <v>55737774</v>
      </c>
      <c r="AI61">
        <v>441605743</v>
      </c>
      <c r="AJ61">
        <v>62014163</v>
      </c>
      <c r="AK61">
        <v>358545169</v>
      </c>
      <c r="AL61">
        <v>83388268</v>
      </c>
      <c r="AM61">
        <v>232139679</v>
      </c>
      <c r="AN61">
        <v>11837607</v>
      </c>
      <c r="AO61">
        <v>16262305</v>
      </c>
      <c r="AP61">
        <v>67782902</v>
      </c>
      <c r="AQ61">
        <v>18530770</v>
      </c>
      <c r="AR61">
        <v>599384464</v>
      </c>
      <c r="AS61">
        <v>60479073</v>
      </c>
      <c r="AT61">
        <v>128900523</v>
      </c>
      <c r="AU61">
        <v>99292491</v>
      </c>
      <c r="AV61">
        <v>147578784</v>
      </c>
      <c r="AW61">
        <v>26774157</v>
      </c>
      <c r="AX61">
        <v>61850468</v>
      </c>
      <c r="AY61">
        <v>0</v>
      </c>
      <c r="AZ61">
        <v>225559785</v>
      </c>
      <c r="BA61">
        <v>68567634</v>
      </c>
      <c r="BB61">
        <v>238221571</v>
      </c>
      <c r="BC61">
        <v>15883759</v>
      </c>
      <c r="BD61">
        <v>74937594</v>
      </c>
      <c r="BE61">
        <v>65810608</v>
      </c>
      <c r="BF61">
        <v>112269591</v>
      </c>
      <c r="BG61">
        <v>49955524</v>
      </c>
      <c r="BH61">
        <v>26187289</v>
      </c>
      <c r="BI61">
        <v>30600132</v>
      </c>
      <c r="BJ61">
        <v>47772030</v>
      </c>
      <c r="BK61">
        <v>1327645770</v>
      </c>
      <c r="BL61">
        <v>21178040</v>
      </c>
      <c r="BM61">
        <v>29956862</v>
      </c>
      <c r="BN61">
        <v>110852871</v>
      </c>
      <c r="BO61">
        <v>92123067</v>
      </c>
      <c r="BP61">
        <v>296436643</v>
      </c>
      <c r="BQ61">
        <v>31634420</v>
      </c>
      <c r="BR61">
        <v>214454554</v>
      </c>
      <c r="BS61">
        <v>231143605</v>
      </c>
      <c r="BT61">
        <v>21028080</v>
      </c>
      <c r="BU61">
        <v>54057741</v>
      </c>
      <c r="BV61">
        <v>69107771</v>
      </c>
      <c r="BW61">
        <v>16073812</v>
      </c>
      <c r="BX61">
        <v>53039576</v>
      </c>
      <c r="BY61">
        <v>145404666</v>
      </c>
      <c r="BZ61">
        <v>26194204</v>
      </c>
      <c r="CA61">
        <v>125598686</v>
      </c>
      <c r="CB61">
        <v>53146122</v>
      </c>
      <c r="CC61">
        <v>135342238</v>
      </c>
      <c r="CD61">
        <v>84025804</v>
      </c>
      <c r="CE61">
        <v>146683904</v>
      </c>
      <c r="CF61">
        <v>67613927</v>
      </c>
      <c r="CG61">
        <v>81661448</v>
      </c>
      <c r="CH61">
        <v>44819541</v>
      </c>
      <c r="CI61">
        <v>78664274</v>
      </c>
      <c r="CJ61">
        <v>53077306</v>
      </c>
      <c r="CK61">
        <v>78692607</v>
      </c>
      <c r="CL61">
        <v>22374681</v>
      </c>
      <c r="CM61">
        <v>56778599</v>
      </c>
      <c r="CN61">
        <v>6967754</v>
      </c>
      <c r="CO61">
        <v>299423218</v>
      </c>
      <c r="CP61">
        <v>45567863</v>
      </c>
      <c r="CQ61">
        <v>1041597001</v>
      </c>
      <c r="CR61">
        <v>29576291</v>
      </c>
      <c r="CS61">
        <v>13511060</v>
      </c>
      <c r="CT61">
        <v>56485521</v>
      </c>
      <c r="CU61">
        <v>112102123</v>
      </c>
      <c r="CV61">
        <v>77531046</v>
      </c>
      <c r="CW61">
        <v>96819529</v>
      </c>
      <c r="CX61">
        <v>36535032</v>
      </c>
      <c r="CY61">
        <v>26260436</v>
      </c>
    </row>
    <row r="62" spans="1:103" x14ac:dyDescent="0.3">
      <c r="A62">
        <v>17</v>
      </c>
      <c r="D62">
        <v>1794668</v>
      </c>
      <c r="E62">
        <v>1266639</v>
      </c>
      <c r="F62">
        <v>187350</v>
      </c>
      <c r="G62">
        <v>0</v>
      </c>
      <c r="H62">
        <v>5802500</v>
      </c>
      <c r="I62">
        <v>0</v>
      </c>
      <c r="J62">
        <v>24996</v>
      </c>
      <c r="K62">
        <v>949336</v>
      </c>
      <c r="L62">
        <v>0</v>
      </c>
      <c r="M62">
        <v>0</v>
      </c>
      <c r="N62">
        <v>7999548</v>
      </c>
      <c r="O62">
        <v>7147903</v>
      </c>
      <c r="P62">
        <v>5274239</v>
      </c>
      <c r="Q62">
        <v>670000</v>
      </c>
      <c r="R62">
        <v>0</v>
      </c>
      <c r="S62">
        <v>6508170</v>
      </c>
      <c r="T62">
        <v>0</v>
      </c>
      <c r="U62">
        <v>5022297</v>
      </c>
      <c r="V62">
        <v>12721907</v>
      </c>
      <c r="W62">
        <v>0</v>
      </c>
      <c r="X62">
        <v>0</v>
      </c>
      <c r="Y62">
        <v>0</v>
      </c>
      <c r="Z62">
        <v>2524561</v>
      </c>
      <c r="AA62">
        <v>20000</v>
      </c>
      <c r="AB62">
        <v>1276500</v>
      </c>
      <c r="AC62">
        <v>6482607</v>
      </c>
      <c r="AD62">
        <v>11763715</v>
      </c>
      <c r="AE62">
        <v>740000</v>
      </c>
      <c r="AF62">
        <v>487541</v>
      </c>
      <c r="AG62">
        <v>0</v>
      </c>
      <c r="AH62">
        <v>787375</v>
      </c>
      <c r="AI62">
        <v>6562915</v>
      </c>
      <c r="AJ62">
        <v>8379</v>
      </c>
      <c r="AK62">
        <v>3712769</v>
      </c>
      <c r="AL62">
        <v>150978</v>
      </c>
      <c r="AM62">
        <v>22349418</v>
      </c>
      <c r="AN62">
        <v>1204111</v>
      </c>
      <c r="AO62">
        <v>0</v>
      </c>
      <c r="AP62">
        <v>446317</v>
      </c>
      <c r="AQ62">
        <v>5957</v>
      </c>
      <c r="AR62">
        <v>0</v>
      </c>
      <c r="AS62">
        <v>1693255</v>
      </c>
      <c r="AT62">
        <v>2228803</v>
      </c>
      <c r="AU62">
        <v>0</v>
      </c>
      <c r="AV62">
        <v>4184699</v>
      </c>
      <c r="AW62">
        <v>0</v>
      </c>
      <c r="AX62">
        <v>0</v>
      </c>
      <c r="AY62">
        <v>0</v>
      </c>
      <c r="AZ62">
        <v>2875900</v>
      </c>
      <c r="BA62">
        <v>2077802</v>
      </c>
      <c r="BB62">
        <v>3252817</v>
      </c>
      <c r="BC62">
        <v>190789</v>
      </c>
      <c r="BD62">
        <v>808058</v>
      </c>
      <c r="BE62">
        <v>1673000</v>
      </c>
      <c r="BF62">
        <v>960478</v>
      </c>
      <c r="BG62">
        <v>305000</v>
      </c>
      <c r="BH62">
        <v>0</v>
      </c>
      <c r="BI62">
        <v>1000000</v>
      </c>
      <c r="BJ62">
        <v>0</v>
      </c>
      <c r="BK62">
        <v>957745</v>
      </c>
      <c r="BL62">
        <v>0</v>
      </c>
      <c r="BM62">
        <v>59885</v>
      </c>
      <c r="BN62">
        <v>4162220</v>
      </c>
      <c r="BO62">
        <v>994674</v>
      </c>
      <c r="BP62">
        <v>17643</v>
      </c>
      <c r="BQ62">
        <v>0</v>
      </c>
      <c r="BR62">
        <v>4378262</v>
      </c>
      <c r="BS62">
        <v>7566105</v>
      </c>
      <c r="BT62">
        <v>118475</v>
      </c>
      <c r="BU62">
        <v>100000</v>
      </c>
      <c r="BV62">
        <v>45873</v>
      </c>
      <c r="BW62">
        <v>430000</v>
      </c>
      <c r="BX62">
        <v>0</v>
      </c>
      <c r="BY62">
        <v>6970149</v>
      </c>
      <c r="BZ62">
        <v>353440</v>
      </c>
      <c r="CA62">
        <v>27785</v>
      </c>
      <c r="CB62">
        <v>0</v>
      </c>
      <c r="CC62">
        <v>0</v>
      </c>
      <c r="CD62">
        <v>1575474</v>
      </c>
      <c r="CE62">
        <v>388575</v>
      </c>
      <c r="CF62">
        <v>247889</v>
      </c>
      <c r="CG62">
        <v>4278044</v>
      </c>
      <c r="CH62">
        <v>364105</v>
      </c>
      <c r="CI62">
        <v>68165</v>
      </c>
      <c r="CJ62">
        <v>76154</v>
      </c>
      <c r="CK62">
        <v>412273</v>
      </c>
      <c r="CL62">
        <v>932142</v>
      </c>
      <c r="CM62">
        <v>0</v>
      </c>
      <c r="CN62">
        <v>204564</v>
      </c>
      <c r="CO62">
        <v>606847</v>
      </c>
      <c r="CP62">
        <v>2759776</v>
      </c>
      <c r="CQ62">
        <v>2779728</v>
      </c>
      <c r="CR62">
        <v>400</v>
      </c>
      <c r="CS62">
        <v>0</v>
      </c>
      <c r="CT62">
        <v>1617000</v>
      </c>
      <c r="CU62">
        <v>14263572</v>
      </c>
      <c r="CV62">
        <v>0</v>
      </c>
      <c r="CW62">
        <v>0</v>
      </c>
      <c r="CX62">
        <v>0</v>
      </c>
      <c r="CY62">
        <v>0</v>
      </c>
    </row>
    <row r="63" spans="1:103" x14ac:dyDescent="0.3">
      <c r="A63">
        <v>20</v>
      </c>
      <c r="D63">
        <v>15432857</v>
      </c>
      <c r="E63">
        <v>3283232</v>
      </c>
      <c r="F63">
        <v>1016514</v>
      </c>
      <c r="G63">
        <v>0</v>
      </c>
      <c r="H63">
        <v>2770402</v>
      </c>
      <c r="I63">
        <v>0</v>
      </c>
      <c r="J63">
        <v>543140</v>
      </c>
      <c r="K63">
        <v>252500</v>
      </c>
      <c r="L63">
        <v>0</v>
      </c>
      <c r="M63">
        <v>19177214</v>
      </c>
      <c r="N63">
        <v>5320539</v>
      </c>
      <c r="O63">
        <v>2622094</v>
      </c>
      <c r="P63">
        <v>37624563</v>
      </c>
      <c r="Q63">
        <v>0</v>
      </c>
      <c r="R63">
        <v>0</v>
      </c>
      <c r="S63">
        <v>19770938</v>
      </c>
      <c r="T63">
        <v>0</v>
      </c>
      <c r="U63">
        <v>8627329</v>
      </c>
      <c r="V63">
        <v>15257671</v>
      </c>
      <c r="W63">
        <v>0</v>
      </c>
      <c r="X63">
        <v>3509622</v>
      </c>
      <c r="Y63">
        <v>479544</v>
      </c>
      <c r="Z63">
        <v>7378506</v>
      </c>
      <c r="AA63">
        <v>13334401</v>
      </c>
      <c r="AB63">
        <v>6275875</v>
      </c>
      <c r="AC63">
        <v>1159641</v>
      </c>
      <c r="AD63">
        <v>4183164</v>
      </c>
      <c r="AE63">
        <v>770000</v>
      </c>
      <c r="AF63">
        <v>19189004</v>
      </c>
      <c r="AG63">
        <v>3592722</v>
      </c>
      <c r="AH63">
        <v>4742549</v>
      </c>
      <c r="AI63">
        <v>70206354</v>
      </c>
      <c r="AJ63">
        <v>491360</v>
      </c>
      <c r="AK63">
        <v>85652740</v>
      </c>
      <c r="AL63">
        <v>2871939</v>
      </c>
      <c r="AM63">
        <v>46011140</v>
      </c>
      <c r="AN63">
        <v>993881</v>
      </c>
      <c r="AO63">
        <v>1284854</v>
      </c>
      <c r="AP63">
        <v>1510420</v>
      </c>
      <c r="AQ63">
        <v>1955275</v>
      </c>
      <c r="AR63">
        <v>5913807</v>
      </c>
      <c r="AS63">
        <v>126240</v>
      </c>
      <c r="AT63">
        <v>3504671</v>
      </c>
      <c r="AU63">
        <v>125000</v>
      </c>
      <c r="AV63">
        <v>4429542</v>
      </c>
      <c r="AW63">
        <v>0</v>
      </c>
      <c r="AX63">
        <v>4000000</v>
      </c>
      <c r="AY63">
        <v>0</v>
      </c>
      <c r="AZ63">
        <v>2093143</v>
      </c>
      <c r="BA63">
        <v>6978743</v>
      </c>
      <c r="BB63">
        <v>7420660</v>
      </c>
      <c r="BC63">
        <v>66192</v>
      </c>
      <c r="BD63">
        <v>1830011</v>
      </c>
      <c r="BE63">
        <v>2612108</v>
      </c>
      <c r="BF63">
        <v>7532943</v>
      </c>
      <c r="BG63">
        <v>1490055</v>
      </c>
      <c r="BH63">
        <v>241799</v>
      </c>
      <c r="BI63">
        <v>979801</v>
      </c>
      <c r="BJ63">
        <v>3967987</v>
      </c>
      <c r="BK63">
        <v>49494636</v>
      </c>
      <c r="BL63">
        <v>0</v>
      </c>
      <c r="BM63">
        <v>4262764</v>
      </c>
      <c r="BN63">
        <v>7587039</v>
      </c>
      <c r="BO63">
        <v>1879732</v>
      </c>
      <c r="BP63">
        <v>18017553</v>
      </c>
      <c r="BQ63">
        <v>1186381</v>
      </c>
      <c r="BR63">
        <v>4127353</v>
      </c>
      <c r="BS63">
        <v>8826409</v>
      </c>
      <c r="BT63">
        <v>15722</v>
      </c>
      <c r="BU63">
        <v>0</v>
      </c>
      <c r="BV63">
        <v>6834684</v>
      </c>
      <c r="BW63">
        <v>0</v>
      </c>
      <c r="BX63">
        <v>8337158</v>
      </c>
      <c r="BY63">
        <v>12684279</v>
      </c>
      <c r="BZ63">
        <v>1963081</v>
      </c>
      <c r="CA63">
        <v>8493916</v>
      </c>
      <c r="CB63">
        <v>0</v>
      </c>
      <c r="CC63">
        <v>0</v>
      </c>
      <c r="CD63">
        <v>9338128</v>
      </c>
      <c r="CE63">
        <v>3120160</v>
      </c>
      <c r="CF63">
        <v>794522</v>
      </c>
      <c r="CG63">
        <v>0</v>
      </c>
      <c r="CH63">
        <v>2378054</v>
      </c>
      <c r="CI63">
        <v>1036468</v>
      </c>
      <c r="CJ63">
        <v>374258</v>
      </c>
      <c r="CK63">
        <v>0</v>
      </c>
      <c r="CL63">
        <v>903582</v>
      </c>
      <c r="CM63">
        <v>6770150</v>
      </c>
      <c r="CN63">
        <v>55000</v>
      </c>
      <c r="CO63">
        <v>23847093</v>
      </c>
      <c r="CP63">
        <v>3778076</v>
      </c>
      <c r="CQ63">
        <v>435695054</v>
      </c>
      <c r="CR63">
        <v>52</v>
      </c>
      <c r="CS63">
        <v>475865</v>
      </c>
      <c r="CT63">
        <v>6174808</v>
      </c>
      <c r="CU63">
        <v>2944089</v>
      </c>
      <c r="CV63">
        <v>3973259</v>
      </c>
      <c r="CW63">
        <v>400000</v>
      </c>
      <c r="CX63">
        <v>298487</v>
      </c>
      <c r="CY63">
        <v>317385</v>
      </c>
    </row>
    <row r="64" spans="1:103" x14ac:dyDescent="0.3">
      <c r="A64">
        <v>533</v>
      </c>
      <c r="D64">
        <v>1521155</v>
      </c>
      <c r="E64">
        <v>3396000</v>
      </c>
      <c r="F64">
        <v>0</v>
      </c>
      <c r="G64">
        <v>0</v>
      </c>
      <c r="H64">
        <v>400000</v>
      </c>
      <c r="I64">
        <v>0</v>
      </c>
      <c r="J64">
        <v>0</v>
      </c>
      <c r="K64">
        <v>0</v>
      </c>
      <c r="L64">
        <v>398835</v>
      </c>
      <c r="M64">
        <v>0</v>
      </c>
      <c r="N64">
        <v>112600</v>
      </c>
      <c r="O64">
        <v>0</v>
      </c>
      <c r="P64">
        <v>0</v>
      </c>
      <c r="Q64">
        <v>515000</v>
      </c>
      <c r="R64">
        <v>0</v>
      </c>
      <c r="S64">
        <v>0</v>
      </c>
      <c r="T64">
        <v>0</v>
      </c>
      <c r="U64">
        <v>0</v>
      </c>
      <c r="V64">
        <v>0</v>
      </c>
      <c r="W64">
        <v>0</v>
      </c>
      <c r="X64">
        <v>0</v>
      </c>
      <c r="Y64">
        <v>43822</v>
      </c>
      <c r="Z64">
        <v>1529550</v>
      </c>
      <c r="AA64">
        <v>1857584</v>
      </c>
      <c r="AB64">
        <v>0</v>
      </c>
      <c r="AC64">
        <v>10000000</v>
      </c>
      <c r="AD64">
        <v>0</v>
      </c>
      <c r="AE64">
        <v>1671162</v>
      </c>
      <c r="AF64">
        <v>0</v>
      </c>
      <c r="AG64">
        <v>1627000</v>
      </c>
      <c r="AH64">
        <v>317553</v>
      </c>
      <c r="AI64">
        <v>0</v>
      </c>
      <c r="AJ64">
        <v>786258</v>
      </c>
      <c r="AK64">
        <v>0</v>
      </c>
      <c r="AL64">
        <v>0</v>
      </c>
      <c r="AM64">
        <v>209349</v>
      </c>
      <c r="AN64">
        <v>0</v>
      </c>
      <c r="AO64">
        <v>0</v>
      </c>
      <c r="AP64">
        <v>0</v>
      </c>
      <c r="AQ64">
        <v>0</v>
      </c>
      <c r="AR64">
        <v>0</v>
      </c>
      <c r="AS64">
        <v>0</v>
      </c>
      <c r="AT64">
        <v>0</v>
      </c>
      <c r="AU64">
        <v>5708181</v>
      </c>
      <c r="AV64">
        <v>0</v>
      </c>
      <c r="AW64">
        <v>232040</v>
      </c>
      <c r="AX64">
        <v>11235000</v>
      </c>
      <c r="AY64">
        <v>0</v>
      </c>
      <c r="AZ64">
        <v>0</v>
      </c>
      <c r="BA64">
        <v>0</v>
      </c>
      <c r="BB64">
        <v>0</v>
      </c>
      <c r="BC64">
        <v>2000000</v>
      </c>
      <c r="BD64">
        <v>0</v>
      </c>
      <c r="BE64">
        <v>2260255</v>
      </c>
      <c r="BF64">
        <v>0</v>
      </c>
      <c r="BG64">
        <v>0</v>
      </c>
      <c r="BH64">
        <v>0</v>
      </c>
      <c r="BI64">
        <v>0</v>
      </c>
      <c r="BJ64">
        <v>729507</v>
      </c>
      <c r="BK64">
        <v>0</v>
      </c>
      <c r="BL64">
        <v>0</v>
      </c>
      <c r="BM64">
        <v>0</v>
      </c>
      <c r="BN64">
        <v>244000</v>
      </c>
      <c r="BO64">
        <v>0</v>
      </c>
      <c r="BP64">
        <v>1540000</v>
      </c>
      <c r="BQ64">
        <v>255000</v>
      </c>
      <c r="BR64">
        <v>0</v>
      </c>
      <c r="BS64">
        <v>414056</v>
      </c>
      <c r="BT64">
        <v>0</v>
      </c>
      <c r="BU64">
        <v>0</v>
      </c>
      <c r="BV64">
        <v>597852</v>
      </c>
      <c r="BW64">
        <v>0</v>
      </c>
      <c r="BX64">
        <v>0</v>
      </c>
      <c r="BY64">
        <v>720000</v>
      </c>
      <c r="BZ64">
        <v>0</v>
      </c>
      <c r="CA64">
        <v>0</v>
      </c>
      <c r="CB64">
        <v>323583</v>
      </c>
      <c r="CC64">
        <v>2000000</v>
      </c>
      <c r="CD64">
        <v>0</v>
      </c>
      <c r="CE64">
        <v>900000</v>
      </c>
      <c r="CF64">
        <v>376000</v>
      </c>
      <c r="CG64">
        <v>2155241</v>
      </c>
      <c r="CH64">
        <v>0</v>
      </c>
      <c r="CI64">
        <v>9067107</v>
      </c>
      <c r="CJ64">
        <v>719400</v>
      </c>
      <c r="CK64">
        <v>0</v>
      </c>
      <c r="CL64">
        <v>0</v>
      </c>
      <c r="CM64">
        <v>455147</v>
      </c>
      <c r="CN64">
        <v>0</v>
      </c>
      <c r="CO64">
        <v>48324</v>
      </c>
      <c r="CP64">
        <v>272265</v>
      </c>
      <c r="CQ64">
        <v>0</v>
      </c>
      <c r="CR64">
        <v>430821</v>
      </c>
      <c r="CS64">
        <v>0</v>
      </c>
      <c r="CT64">
        <v>0</v>
      </c>
      <c r="CU64">
        <v>0</v>
      </c>
      <c r="CV64">
        <v>0</v>
      </c>
      <c r="CW64">
        <v>374442</v>
      </c>
      <c r="CX64">
        <v>0</v>
      </c>
      <c r="CY64">
        <v>305000</v>
      </c>
    </row>
    <row r="65" spans="1:103" x14ac:dyDescent="0.3">
      <c r="A65">
        <v>508</v>
      </c>
      <c r="D65">
        <v>0</v>
      </c>
      <c r="E65">
        <v>0</v>
      </c>
      <c r="F65">
        <v>0</v>
      </c>
      <c r="G65">
        <v>0</v>
      </c>
      <c r="H65">
        <v>0</v>
      </c>
      <c r="I65">
        <v>0</v>
      </c>
      <c r="J65">
        <v>90137</v>
      </c>
      <c r="K65">
        <v>0</v>
      </c>
      <c r="L65">
        <v>0</v>
      </c>
      <c r="M65">
        <v>0</v>
      </c>
      <c r="N65">
        <v>0</v>
      </c>
      <c r="O65">
        <v>0</v>
      </c>
      <c r="P65">
        <v>166205</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64328</v>
      </c>
      <c r="AQ65">
        <v>0</v>
      </c>
      <c r="AR65">
        <v>0</v>
      </c>
      <c r="AS65">
        <v>0</v>
      </c>
      <c r="AT65">
        <v>0</v>
      </c>
      <c r="AU65">
        <v>0</v>
      </c>
      <c r="AV65">
        <v>0</v>
      </c>
      <c r="AW65">
        <v>0</v>
      </c>
      <c r="AX65">
        <v>1885615</v>
      </c>
      <c r="AY65">
        <v>0</v>
      </c>
      <c r="AZ65">
        <v>0</v>
      </c>
      <c r="BA65">
        <v>0</v>
      </c>
      <c r="BB65">
        <v>0</v>
      </c>
      <c r="BC65">
        <v>0</v>
      </c>
      <c r="BD65">
        <v>83656</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row>
    <row r="66" spans="1:103" x14ac:dyDescent="0.3">
      <c r="A66">
        <v>509</v>
      </c>
      <c r="D66">
        <v>0</v>
      </c>
      <c r="E66">
        <v>0</v>
      </c>
      <c r="F66">
        <v>0</v>
      </c>
      <c r="G66">
        <v>0</v>
      </c>
      <c r="H66">
        <v>0</v>
      </c>
      <c r="I66">
        <v>0</v>
      </c>
      <c r="J66">
        <v>0</v>
      </c>
      <c r="K66">
        <v>0</v>
      </c>
      <c r="L66">
        <v>0</v>
      </c>
      <c r="M66">
        <v>0</v>
      </c>
      <c r="N66">
        <v>0</v>
      </c>
      <c r="O66">
        <v>0</v>
      </c>
      <c r="P66">
        <v>0</v>
      </c>
      <c r="Q66">
        <v>12134</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1519651</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row>
    <row r="67" spans="1:103" x14ac:dyDescent="0.3">
      <c r="A67">
        <v>22</v>
      </c>
      <c r="D67">
        <v>0</v>
      </c>
      <c r="E67">
        <v>0</v>
      </c>
      <c r="F67">
        <v>0</v>
      </c>
      <c r="G67">
        <v>0</v>
      </c>
      <c r="H67">
        <v>0</v>
      </c>
      <c r="I67">
        <v>0</v>
      </c>
      <c r="J67">
        <v>0</v>
      </c>
      <c r="K67">
        <v>0</v>
      </c>
      <c r="L67">
        <v>0</v>
      </c>
      <c r="M67">
        <v>0</v>
      </c>
      <c r="N67">
        <v>116742</v>
      </c>
      <c r="O67">
        <v>1776206</v>
      </c>
      <c r="P67">
        <v>0</v>
      </c>
      <c r="Q67">
        <v>385260</v>
      </c>
      <c r="R67">
        <v>0</v>
      </c>
      <c r="S67">
        <v>0</v>
      </c>
      <c r="T67">
        <v>0</v>
      </c>
      <c r="U67">
        <v>8075</v>
      </c>
      <c r="V67">
        <v>0</v>
      </c>
      <c r="W67">
        <v>0</v>
      </c>
      <c r="X67">
        <v>0</v>
      </c>
      <c r="Y67">
        <v>23609</v>
      </c>
      <c r="Z67">
        <v>0</v>
      </c>
      <c r="AA67">
        <v>0</v>
      </c>
      <c r="AB67">
        <v>0</v>
      </c>
      <c r="AC67">
        <v>566009</v>
      </c>
      <c r="AD67">
        <v>0</v>
      </c>
      <c r="AE67">
        <v>138963</v>
      </c>
      <c r="AF67">
        <v>0</v>
      </c>
      <c r="AG67">
        <v>97748</v>
      </c>
      <c r="AH67">
        <v>0</v>
      </c>
      <c r="AI67">
        <v>0</v>
      </c>
      <c r="AJ67">
        <v>57000</v>
      </c>
      <c r="AK67">
        <v>0</v>
      </c>
      <c r="AL67">
        <v>0</v>
      </c>
      <c r="AM67">
        <v>0</v>
      </c>
      <c r="AN67">
        <v>20553</v>
      </c>
      <c r="AO67">
        <v>0</v>
      </c>
      <c r="AP67">
        <v>0</v>
      </c>
      <c r="AQ67">
        <v>0</v>
      </c>
      <c r="AR67">
        <v>207511</v>
      </c>
      <c r="AS67">
        <v>32970</v>
      </c>
      <c r="AT67">
        <v>0</v>
      </c>
      <c r="AU67">
        <v>239119</v>
      </c>
      <c r="AV67">
        <v>0</v>
      </c>
      <c r="AW67">
        <v>0</v>
      </c>
      <c r="AX67">
        <v>0</v>
      </c>
      <c r="AY67">
        <v>0</v>
      </c>
      <c r="AZ67">
        <v>0</v>
      </c>
      <c r="BA67">
        <v>55664</v>
      </c>
      <c r="BB67">
        <v>172496</v>
      </c>
      <c r="BC67">
        <v>0</v>
      </c>
      <c r="BD67">
        <v>0</v>
      </c>
      <c r="BE67">
        <v>0</v>
      </c>
      <c r="BF67">
        <v>0</v>
      </c>
      <c r="BG67">
        <v>0</v>
      </c>
      <c r="BH67">
        <v>0</v>
      </c>
      <c r="BI67">
        <v>2925</v>
      </c>
      <c r="BJ67">
        <v>0</v>
      </c>
      <c r="BK67">
        <v>25021</v>
      </c>
      <c r="BL67">
        <v>0</v>
      </c>
      <c r="BM67">
        <v>0</v>
      </c>
      <c r="BN67">
        <v>75670</v>
      </c>
      <c r="BO67">
        <v>0</v>
      </c>
      <c r="BP67">
        <v>350887639</v>
      </c>
      <c r="BQ67">
        <v>2736</v>
      </c>
      <c r="BR67">
        <v>3591122</v>
      </c>
      <c r="BS67">
        <v>1422</v>
      </c>
      <c r="BT67">
        <v>87360</v>
      </c>
      <c r="BU67">
        <v>0</v>
      </c>
      <c r="BV67">
        <v>146650</v>
      </c>
      <c r="BW67">
        <v>0</v>
      </c>
      <c r="BX67">
        <v>93501</v>
      </c>
      <c r="BY67">
        <v>0</v>
      </c>
      <c r="BZ67">
        <v>0</v>
      </c>
      <c r="CA67">
        <v>0</v>
      </c>
      <c r="CB67">
        <v>0</v>
      </c>
      <c r="CC67">
        <v>0</v>
      </c>
      <c r="CD67">
        <v>0</v>
      </c>
      <c r="CE67">
        <v>49505</v>
      </c>
      <c r="CF67">
        <v>239741</v>
      </c>
      <c r="CG67">
        <v>0</v>
      </c>
      <c r="CH67">
        <v>16950</v>
      </c>
      <c r="CI67">
        <v>-1247827</v>
      </c>
      <c r="CJ67">
        <v>0</v>
      </c>
      <c r="CK67">
        <v>0</v>
      </c>
      <c r="CL67">
        <v>409219</v>
      </c>
      <c r="CM67">
        <v>15860</v>
      </c>
      <c r="CN67">
        <v>0</v>
      </c>
      <c r="CO67">
        <v>0</v>
      </c>
      <c r="CP67">
        <v>-33002</v>
      </c>
      <c r="CQ67">
        <v>35249</v>
      </c>
      <c r="CR67">
        <v>0</v>
      </c>
      <c r="CS67">
        <v>0</v>
      </c>
      <c r="CT67">
        <v>32330</v>
      </c>
      <c r="CU67">
        <v>313552</v>
      </c>
      <c r="CV67">
        <v>37742</v>
      </c>
      <c r="CW67">
        <v>94201</v>
      </c>
      <c r="CX67">
        <v>0</v>
      </c>
      <c r="CY67">
        <v>24019</v>
      </c>
    </row>
    <row r="68" spans="1:103" x14ac:dyDescent="0.3">
      <c r="A68">
        <v>23</v>
      </c>
      <c r="D68">
        <v>14636431</v>
      </c>
      <c r="E68">
        <v>4237924</v>
      </c>
      <c r="F68">
        <v>1784460</v>
      </c>
      <c r="G68">
        <v>0</v>
      </c>
      <c r="H68">
        <v>1580327</v>
      </c>
      <c r="I68">
        <v>5473512</v>
      </c>
      <c r="J68">
        <v>8725218</v>
      </c>
      <c r="K68">
        <v>1086573</v>
      </c>
      <c r="L68">
        <v>5086030</v>
      </c>
      <c r="M68">
        <v>23649172</v>
      </c>
      <c r="N68">
        <v>18870374</v>
      </c>
      <c r="O68">
        <v>9413725</v>
      </c>
      <c r="P68">
        <v>24771840</v>
      </c>
      <c r="Q68">
        <v>1869547</v>
      </c>
      <c r="R68">
        <v>1402906</v>
      </c>
      <c r="S68">
        <v>3622606</v>
      </c>
      <c r="T68">
        <v>0</v>
      </c>
      <c r="U68">
        <v>14694085</v>
      </c>
      <c r="V68">
        <v>5684637</v>
      </c>
      <c r="W68">
        <v>0</v>
      </c>
      <c r="X68">
        <v>1217775</v>
      </c>
      <c r="Y68">
        <v>1720398</v>
      </c>
      <c r="Z68">
        <v>4246542</v>
      </c>
      <c r="AA68">
        <v>-11118802</v>
      </c>
      <c r="AB68">
        <v>10784314</v>
      </c>
      <c r="AC68">
        <v>62768406</v>
      </c>
      <c r="AD68">
        <v>9051398</v>
      </c>
      <c r="AE68">
        <v>24157456</v>
      </c>
      <c r="AF68">
        <v>8898369</v>
      </c>
      <c r="AG68">
        <v>-722515</v>
      </c>
      <c r="AH68">
        <v>4618258</v>
      </c>
      <c r="AI68">
        <v>32989384</v>
      </c>
      <c r="AJ68">
        <v>4751862</v>
      </c>
      <c r="AK68">
        <v>23411315</v>
      </c>
      <c r="AL68">
        <v>8726312</v>
      </c>
      <c r="AM68">
        <v>29582573</v>
      </c>
      <c r="AN68">
        <v>1906177</v>
      </c>
      <c r="AO68">
        <v>366129</v>
      </c>
      <c r="AP68">
        <v>1136203</v>
      </c>
      <c r="AQ68">
        <v>640848</v>
      </c>
      <c r="AR68">
        <v>30341805</v>
      </c>
      <c r="AS68">
        <v>9948085</v>
      </c>
      <c r="AT68">
        <v>15773860</v>
      </c>
      <c r="AU68">
        <v>7903201</v>
      </c>
      <c r="AV68">
        <v>16957693</v>
      </c>
      <c r="AW68">
        <v>1034005</v>
      </c>
      <c r="AX68">
        <v>5270522</v>
      </c>
      <c r="AY68">
        <v>0</v>
      </c>
      <c r="AZ68">
        <v>19414056</v>
      </c>
      <c r="BA68">
        <v>5755976</v>
      </c>
      <c r="BB68">
        <v>53961881</v>
      </c>
      <c r="BC68">
        <v>2560000</v>
      </c>
      <c r="BD68">
        <v>4225806</v>
      </c>
      <c r="BE68">
        <v>3933730</v>
      </c>
      <c r="BF68">
        <v>8873180</v>
      </c>
      <c r="BG68">
        <v>6379671</v>
      </c>
      <c r="BH68">
        <v>3171520</v>
      </c>
      <c r="BI68">
        <v>2994091</v>
      </c>
      <c r="BJ68">
        <v>3026565</v>
      </c>
      <c r="BK68">
        <v>85433384</v>
      </c>
      <c r="BL68">
        <v>665071</v>
      </c>
      <c r="BM68">
        <v>5010820</v>
      </c>
      <c r="BN68">
        <v>15692374</v>
      </c>
      <c r="BO68">
        <v>4595585</v>
      </c>
      <c r="BP68">
        <v>366383381</v>
      </c>
      <c r="BQ68">
        <v>3726587</v>
      </c>
      <c r="BR68">
        <v>25014828</v>
      </c>
      <c r="BS68">
        <v>8173675</v>
      </c>
      <c r="BT68">
        <v>996686</v>
      </c>
      <c r="BU68">
        <v>4291222</v>
      </c>
      <c r="BV68">
        <v>18449423</v>
      </c>
      <c r="BW68">
        <v>1075634</v>
      </c>
      <c r="BX68">
        <v>794302</v>
      </c>
      <c r="BY68">
        <v>19637320</v>
      </c>
      <c r="BZ68">
        <v>1703716</v>
      </c>
      <c r="CA68">
        <v>10452272</v>
      </c>
      <c r="CB68">
        <v>4346195</v>
      </c>
      <c r="CC68">
        <v>8024645</v>
      </c>
      <c r="CD68">
        <v>2968193</v>
      </c>
      <c r="CE68">
        <v>18133880</v>
      </c>
      <c r="CF68">
        <v>7759891</v>
      </c>
      <c r="CG68">
        <v>3413138</v>
      </c>
      <c r="CH68">
        <v>164518</v>
      </c>
      <c r="CI68">
        <v>9294734</v>
      </c>
      <c r="CJ68">
        <v>261081</v>
      </c>
      <c r="CK68">
        <v>7619449</v>
      </c>
      <c r="CL68">
        <v>-472521</v>
      </c>
      <c r="CM68">
        <v>2717142</v>
      </c>
      <c r="CN68">
        <v>260072</v>
      </c>
      <c r="CO68">
        <v>3513746</v>
      </c>
      <c r="CP68">
        <v>4963158</v>
      </c>
      <c r="CQ68">
        <v>80782662</v>
      </c>
      <c r="CR68">
        <v>4131538</v>
      </c>
      <c r="CS68">
        <v>1487797</v>
      </c>
      <c r="CT68">
        <v>10461089</v>
      </c>
      <c r="CU68">
        <v>24407965</v>
      </c>
      <c r="CV68">
        <v>2028864</v>
      </c>
      <c r="CW68">
        <v>5029527</v>
      </c>
      <c r="CX68">
        <v>2805574</v>
      </c>
      <c r="CY68">
        <v>1244526</v>
      </c>
    </row>
    <row r="69" spans="1:103" x14ac:dyDescent="0.3">
      <c r="A69">
        <v>590</v>
      </c>
      <c r="D69" t="e">
        <v>#N/A</v>
      </c>
      <c r="E69" t="e">
        <v>#N/A</v>
      </c>
      <c r="F69" t="e">
        <v>#N/A</v>
      </c>
      <c r="G69" t="e">
        <v>#N/A</v>
      </c>
      <c r="H69" t="e">
        <v>#N/A</v>
      </c>
      <c r="I69" t="e">
        <v>#N/A</v>
      </c>
      <c r="J69" t="e">
        <v>#N/A</v>
      </c>
      <c r="K69" t="e">
        <v>#N/A</v>
      </c>
      <c r="L69" t="e">
        <v>#N/A</v>
      </c>
      <c r="M69" t="e">
        <v>#N/A</v>
      </c>
      <c r="N69" t="e">
        <v>#N/A</v>
      </c>
      <c r="O69" t="e">
        <v>#N/A</v>
      </c>
      <c r="P69" t="e">
        <v>#N/A</v>
      </c>
      <c r="Q69" t="e">
        <v>#N/A</v>
      </c>
      <c r="R69" t="e">
        <v>#N/A</v>
      </c>
      <c r="S69" t="e">
        <v>#N/A</v>
      </c>
      <c r="T69" t="e">
        <v>#N/A</v>
      </c>
      <c r="U69" t="e">
        <v>#N/A</v>
      </c>
      <c r="V69" t="e">
        <v>#N/A</v>
      </c>
      <c r="W69" t="e">
        <v>#N/A</v>
      </c>
      <c r="X69" t="e">
        <v>#N/A</v>
      </c>
      <c r="Y69" t="e">
        <v>#N/A</v>
      </c>
      <c r="Z69" t="e">
        <v>#N/A</v>
      </c>
      <c r="AA69" t="e">
        <v>#N/A</v>
      </c>
      <c r="AB69" t="e">
        <v>#N/A</v>
      </c>
      <c r="AC69" t="e">
        <v>#N/A</v>
      </c>
      <c r="AD69" t="e">
        <v>#N/A</v>
      </c>
      <c r="AE69" t="e">
        <v>#N/A</v>
      </c>
      <c r="AF69" t="e">
        <v>#N/A</v>
      </c>
      <c r="AG69" t="e">
        <v>#N/A</v>
      </c>
      <c r="AH69" t="e">
        <v>#N/A</v>
      </c>
      <c r="AI69" t="e">
        <v>#N/A</v>
      </c>
      <c r="AJ69" t="e">
        <v>#N/A</v>
      </c>
      <c r="AK69" t="e">
        <v>#N/A</v>
      </c>
      <c r="AL69" t="e">
        <v>#N/A</v>
      </c>
      <c r="AM69" t="e">
        <v>#N/A</v>
      </c>
      <c r="AN69" t="e">
        <v>#N/A</v>
      </c>
      <c r="AO69" t="e">
        <v>#N/A</v>
      </c>
      <c r="AP69" t="e">
        <v>#N/A</v>
      </c>
      <c r="AQ69" t="e">
        <v>#N/A</v>
      </c>
      <c r="AR69" t="e">
        <v>#N/A</v>
      </c>
      <c r="AS69" t="e">
        <v>#N/A</v>
      </c>
      <c r="AT69" t="e">
        <v>#N/A</v>
      </c>
      <c r="AU69" t="e">
        <v>#N/A</v>
      </c>
      <c r="AV69" t="e">
        <v>#N/A</v>
      </c>
      <c r="AW69" t="e">
        <v>#N/A</v>
      </c>
      <c r="AX69" t="e">
        <v>#N/A</v>
      </c>
      <c r="AY69" t="e">
        <v>#N/A</v>
      </c>
      <c r="AZ69" t="e">
        <v>#N/A</v>
      </c>
      <c r="BA69" t="e">
        <v>#N/A</v>
      </c>
      <c r="BB69" t="e">
        <v>#N/A</v>
      </c>
      <c r="BC69" t="e">
        <v>#N/A</v>
      </c>
      <c r="BD69" t="e">
        <v>#N/A</v>
      </c>
      <c r="BE69" t="e">
        <v>#N/A</v>
      </c>
      <c r="BF69" t="e">
        <v>#N/A</v>
      </c>
      <c r="BG69" t="e">
        <v>#N/A</v>
      </c>
      <c r="BH69" t="e">
        <v>#N/A</v>
      </c>
      <c r="BI69" t="e">
        <v>#N/A</v>
      </c>
      <c r="BJ69" t="e">
        <v>#N/A</v>
      </c>
      <c r="BK69" t="e">
        <v>#N/A</v>
      </c>
      <c r="BL69" t="e">
        <v>#N/A</v>
      </c>
      <c r="BM69" t="e">
        <v>#N/A</v>
      </c>
      <c r="BN69" t="e">
        <v>#N/A</v>
      </c>
      <c r="BO69" t="e">
        <v>#N/A</v>
      </c>
      <c r="BP69" t="e">
        <v>#N/A</v>
      </c>
      <c r="BQ69" t="e">
        <v>#N/A</v>
      </c>
      <c r="BR69" t="e">
        <v>#N/A</v>
      </c>
      <c r="BS69" t="e">
        <v>#N/A</v>
      </c>
      <c r="BT69" t="e">
        <v>#N/A</v>
      </c>
      <c r="BU69" t="e">
        <v>#N/A</v>
      </c>
      <c r="BV69" t="e">
        <v>#N/A</v>
      </c>
      <c r="BW69" t="e">
        <v>#N/A</v>
      </c>
      <c r="BX69" t="e">
        <v>#N/A</v>
      </c>
      <c r="BY69" t="e">
        <v>#N/A</v>
      </c>
      <c r="BZ69" t="e">
        <v>#N/A</v>
      </c>
      <c r="CA69" t="e">
        <v>#N/A</v>
      </c>
      <c r="CB69" t="e">
        <v>#N/A</v>
      </c>
      <c r="CC69" t="e">
        <v>#N/A</v>
      </c>
      <c r="CD69" t="e">
        <v>#N/A</v>
      </c>
      <c r="CE69" t="e">
        <v>#N/A</v>
      </c>
      <c r="CF69" t="e">
        <v>#N/A</v>
      </c>
      <c r="CG69" t="e">
        <v>#N/A</v>
      </c>
      <c r="CH69" t="e">
        <v>#N/A</v>
      </c>
      <c r="CI69" t="e">
        <v>#N/A</v>
      </c>
      <c r="CJ69" t="e">
        <v>#N/A</v>
      </c>
      <c r="CK69" t="e">
        <v>#N/A</v>
      </c>
      <c r="CL69" t="e">
        <v>#N/A</v>
      </c>
      <c r="CM69" t="e">
        <v>#N/A</v>
      </c>
      <c r="CN69" t="e">
        <v>#N/A</v>
      </c>
      <c r="CO69" t="e">
        <v>#N/A</v>
      </c>
      <c r="CP69" t="e">
        <v>#N/A</v>
      </c>
      <c r="CQ69" t="e">
        <v>#N/A</v>
      </c>
      <c r="CR69" t="e">
        <v>#N/A</v>
      </c>
      <c r="CS69" t="e">
        <v>#N/A</v>
      </c>
      <c r="CT69" t="e">
        <v>#N/A</v>
      </c>
      <c r="CU69" t="e">
        <v>#N/A</v>
      </c>
      <c r="CV69" t="e">
        <v>#N/A</v>
      </c>
      <c r="CW69" t="e">
        <v>#N/A</v>
      </c>
      <c r="CX69" t="e">
        <v>#N/A</v>
      </c>
      <c r="CY69" t="e">
        <v>#N/A</v>
      </c>
    </row>
    <row r="70" spans="1:103" x14ac:dyDescent="0.3">
      <c r="A70">
        <v>507</v>
      </c>
      <c r="D70">
        <v>0</v>
      </c>
      <c r="E70">
        <v>14799</v>
      </c>
      <c r="F70">
        <v>305737</v>
      </c>
      <c r="G70">
        <v>0</v>
      </c>
      <c r="H70">
        <v>0</v>
      </c>
      <c r="I70">
        <v>460155</v>
      </c>
      <c r="J70">
        <v>0</v>
      </c>
      <c r="K70">
        <v>0</v>
      </c>
      <c r="L70">
        <v>2067</v>
      </c>
      <c r="M70">
        <v>518298</v>
      </c>
      <c r="N70">
        <v>-4440</v>
      </c>
      <c r="O70">
        <v>-24493</v>
      </c>
      <c r="P70">
        <v>0</v>
      </c>
      <c r="Q70">
        <v>0</v>
      </c>
      <c r="R70">
        <v>1</v>
      </c>
      <c r="S70">
        <v>0</v>
      </c>
      <c r="T70">
        <v>0</v>
      </c>
      <c r="U70">
        <v>0</v>
      </c>
      <c r="V70">
        <v>0</v>
      </c>
      <c r="W70">
        <v>0</v>
      </c>
      <c r="X70">
        <v>0</v>
      </c>
      <c r="Y70">
        <v>31733</v>
      </c>
      <c r="Z70">
        <v>0</v>
      </c>
      <c r="AA70">
        <v>0</v>
      </c>
      <c r="AB70">
        <v>0</v>
      </c>
      <c r="AC70">
        <v>0</v>
      </c>
      <c r="AD70">
        <v>0</v>
      </c>
      <c r="AE70">
        <v>0</v>
      </c>
      <c r="AF70">
        <v>30872</v>
      </c>
      <c r="AG70">
        <v>35125</v>
      </c>
      <c r="AH70">
        <v>0</v>
      </c>
      <c r="AI70">
        <v>0</v>
      </c>
      <c r="AJ70">
        <v>-373157</v>
      </c>
      <c r="AK70">
        <v>0</v>
      </c>
      <c r="AL70">
        <v>27462</v>
      </c>
      <c r="AM70">
        <v>-859542</v>
      </c>
      <c r="AN70">
        <v>0</v>
      </c>
      <c r="AO70">
        <v>-53631</v>
      </c>
      <c r="AP70">
        <v>0</v>
      </c>
      <c r="AQ70">
        <v>-185958</v>
      </c>
      <c r="AR70">
        <v>569884</v>
      </c>
      <c r="AS70">
        <v>0</v>
      </c>
      <c r="AT70">
        <v>0</v>
      </c>
      <c r="AU70">
        <v>0</v>
      </c>
      <c r="AV70">
        <v>10049</v>
      </c>
      <c r="AW70">
        <v>0</v>
      </c>
      <c r="AX70">
        <v>0</v>
      </c>
      <c r="AY70">
        <v>0</v>
      </c>
      <c r="AZ70">
        <v>0</v>
      </c>
      <c r="BA70">
        <v>112764</v>
      </c>
      <c r="BB70">
        <v>0</v>
      </c>
      <c r="BC70">
        <v>2519</v>
      </c>
      <c r="BD70">
        <v>0</v>
      </c>
      <c r="BE70">
        <v>0</v>
      </c>
      <c r="BF70">
        <v>117947</v>
      </c>
      <c r="BG70">
        <v>0</v>
      </c>
      <c r="BH70">
        <v>0</v>
      </c>
      <c r="BI70">
        <v>34914</v>
      </c>
      <c r="BJ70">
        <v>0</v>
      </c>
      <c r="BK70">
        <v>39384703</v>
      </c>
      <c r="BL70">
        <v>0</v>
      </c>
      <c r="BM70">
        <v>0</v>
      </c>
      <c r="BN70">
        <v>0</v>
      </c>
      <c r="BO70">
        <v>0</v>
      </c>
      <c r="BP70">
        <v>0</v>
      </c>
      <c r="BQ70">
        <v>0</v>
      </c>
      <c r="BR70">
        <v>244426</v>
      </c>
      <c r="BS70">
        <v>0</v>
      </c>
      <c r="BT70">
        <v>-33087</v>
      </c>
      <c r="BU70">
        <v>1306</v>
      </c>
      <c r="BV70">
        <v>28796</v>
      </c>
      <c r="BW70">
        <v>-2767</v>
      </c>
      <c r="BX70">
        <v>0</v>
      </c>
      <c r="BY70">
        <v>58065</v>
      </c>
      <c r="BZ70">
        <v>0</v>
      </c>
      <c r="CA70">
        <v>0</v>
      </c>
      <c r="CB70">
        <v>4508</v>
      </c>
      <c r="CC70">
        <v>0</v>
      </c>
      <c r="CD70">
        <v>0</v>
      </c>
      <c r="CE70">
        <v>4850</v>
      </c>
      <c r="CF70">
        <v>0</v>
      </c>
      <c r="CG70">
        <v>0</v>
      </c>
      <c r="CH70">
        <v>1</v>
      </c>
      <c r="CI70">
        <v>1035</v>
      </c>
      <c r="CJ70">
        <v>0</v>
      </c>
      <c r="CK70">
        <v>2408912</v>
      </c>
      <c r="CL70">
        <v>0</v>
      </c>
      <c r="CM70">
        <v>0</v>
      </c>
      <c r="CN70">
        <v>0</v>
      </c>
      <c r="CO70">
        <v>0</v>
      </c>
      <c r="CP70">
        <v>0</v>
      </c>
      <c r="CQ70">
        <v>0</v>
      </c>
      <c r="CR70">
        <v>0</v>
      </c>
      <c r="CS70">
        <v>0</v>
      </c>
      <c r="CT70">
        <v>-10926</v>
      </c>
      <c r="CU70">
        <v>5518677</v>
      </c>
      <c r="CV70">
        <v>60446</v>
      </c>
      <c r="CW70">
        <v>0</v>
      </c>
      <c r="CX70">
        <v>-376</v>
      </c>
      <c r="CY70">
        <v>0</v>
      </c>
    </row>
    <row r="71" spans="1:103" x14ac:dyDescent="0.3">
      <c r="A71">
        <v>147</v>
      </c>
      <c r="D71">
        <v>42808529</v>
      </c>
      <c r="E71">
        <v>7065060</v>
      </c>
      <c r="F71">
        <v>2782756</v>
      </c>
      <c r="G71">
        <v>0</v>
      </c>
      <c r="H71">
        <v>5323080</v>
      </c>
      <c r="I71">
        <v>4770000</v>
      </c>
      <c r="J71">
        <v>14587140</v>
      </c>
      <c r="K71">
        <v>3840120</v>
      </c>
      <c r="L71">
        <v>8835848</v>
      </c>
      <c r="M71">
        <v>46096535</v>
      </c>
      <c r="N71">
        <v>82441429</v>
      </c>
      <c r="O71">
        <v>16049205</v>
      </c>
      <c r="P71">
        <v>84000550</v>
      </c>
      <c r="Q71">
        <v>14874155</v>
      </c>
      <c r="R71">
        <v>2599999</v>
      </c>
      <c r="S71">
        <v>23854410</v>
      </c>
      <c r="T71">
        <v>0</v>
      </c>
      <c r="U71">
        <v>40091748</v>
      </c>
      <c r="V71">
        <v>37915310</v>
      </c>
      <c r="W71">
        <v>0</v>
      </c>
      <c r="X71">
        <v>3500000</v>
      </c>
      <c r="Y71">
        <v>1791771</v>
      </c>
      <c r="Z71">
        <v>29752904</v>
      </c>
      <c r="AA71">
        <v>7926399</v>
      </c>
      <c r="AB71">
        <v>22021335</v>
      </c>
      <c r="AC71">
        <v>82568279</v>
      </c>
      <c r="AD71">
        <v>11478196</v>
      </c>
      <c r="AE71">
        <v>23230449</v>
      </c>
      <c r="AF71">
        <v>32110939</v>
      </c>
      <c r="AG71">
        <v>11840402</v>
      </c>
      <c r="AH71">
        <v>8968900</v>
      </c>
      <c r="AI71">
        <v>151707778</v>
      </c>
      <c r="AJ71">
        <v>10355698</v>
      </c>
      <c r="AK71">
        <v>135629425</v>
      </c>
      <c r="AL71">
        <v>21192936</v>
      </c>
      <c r="AM71">
        <v>50451704</v>
      </c>
      <c r="AN71">
        <v>2808000</v>
      </c>
      <c r="AO71">
        <v>1127426</v>
      </c>
      <c r="AP71">
        <v>16633489</v>
      </c>
      <c r="AQ71">
        <v>3666256</v>
      </c>
      <c r="AR71">
        <v>210917833</v>
      </c>
      <c r="AS71">
        <v>5695570</v>
      </c>
      <c r="AT71">
        <v>24680603</v>
      </c>
      <c r="AU71">
        <v>16718314</v>
      </c>
      <c r="AV71">
        <v>28928000</v>
      </c>
      <c r="AW71">
        <v>4290818</v>
      </c>
      <c r="AX71">
        <v>5700000</v>
      </c>
      <c r="AY71">
        <v>0</v>
      </c>
      <c r="AZ71">
        <v>58489060</v>
      </c>
      <c r="BA71">
        <v>7833824</v>
      </c>
      <c r="BB71">
        <v>72000000</v>
      </c>
      <c r="BC71">
        <v>2495760</v>
      </c>
      <c r="BD71">
        <v>18912278</v>
      </c>
      <c r="BE71">
        <v>12562985</v>
      </c>
      <c r="BF71">
        <v>18816963</v>
      </c>
      <c r="BG71">
        <v>8938133</v>
      </c>
      <c r="BH71">
        <v>4453438</v>
      </c>
      <c r="BI71">
        <v>7643126</v>
      </c>
      <c r="BJ71">
        <v>9267469</v>
      </c>
      <c r="BK71">
        <v>524932548</v>
      </c>
      <c r="BL71">
        <v>2195920</v>
      </c>
      <c r="BM71">
        <v>5249000</v>
      </c>
      <c r="BN71">
        <v>30350000</v>
      </c>
      <c r="BO71">
        <v>22895487</v>
      </c>
      <c r="BP71">
        <v>82887553</v>
      </c>
      <c r="BQ71">
        <v>3500000</v>
      </c>
      <c r="BR71">
        <v>83118916</v>
      </c>
      <c r="BS71">
        <v>89012561</v>
      </c>
      <c r="BT71">
        <v>4000000</v>
      </c>
      <c r="BU71">
        <v>11364000</v>
      </c>
      <c r="BV71">
        <v>20220842</v>
      </c>
      <c r="BW71">
        <v>2900000</v>
      </c>
      <c r="BX71">
        <v>11759077</v>
      </c>
      <c r="BY71">
        <v>43212464</v>
      </c>
      <c r="BZ71">
        <v>5130055</v>
      </c>
      <c r="CA71">
        <v>26536929</v>
      </c>
      <c r="CB71">
        <v>7873240</v>
      </c>
      <c r="CC71">
        <v>13305000</v>
      </c>
      <c r="CD71">
        <v>15834840</v>
      </c>
      <c r="CE71">
        <v>40407217</v>
      </c>
      <c r="CF71">
        <v>16210603</v>
      </c>
      <c r="CG71">
        <v>12816353</v>
      </c>
      <c r="CH71">
        <v>10874868</v>
      </c>
      <c r="CI71">
        <v>11922530</v>
      </c>
      <c r="CJ71">
        <v>13056771</v>
      </c>
      <c r="CK71">
        <v>12733840</v>
      </c>
      <c r="CL71">
        <v>1030385</v>
      </c>
      <c r="CM71">
        <v>12794494</v>
      </c>
      <c r="CN71">
        <v>592595</v>
      </c>
      <c r="CO71">
        <v>112254460</v>
      </c>
      <c r="CP71">
        <v>8432436</v>
      </c>
      <c r="CQ71">
        <v>525073614</v>
      </c>
      <c r="CR71">
        <v>5083331</v>
      </c>
      <c r="CS71">
        <v>1735000</v>
      </c>
      <c r="CT71">
        <v>13864547</v>
      </c>
      <c r="CU71">
        <v>21115695</v>
      </c>
      <c r="CV71">
        <v>12369284</v>
      </c>
      <c r="CW71">
        <v>22461930</v>
      </c>
      <c r="CX71">
        <v>7217959</v>
      </c>
      <c r="CY71">
        <v>3409021</v>
      </c>
    </row>
    <row r="72" spans="1:103" x14ac:dyDescent="0.3">
      <c r="A72">
        <v>585</v>
      </c>
      <c r="D72">
        <v>0</v>
      </c>
      <c r="E72">
        <v>0</v>
      </c>
      <c r="F72">
        <v>0</v>
      </c>
      <c r="G72">
        <v>0</v>
      </c>
      <c r="H72">
        <v>5762</v>
      </c>
      <c r="I72">
        <v>0</v>
      </c>
      <c r="J72">
        <v>0</v>
      </c>
      <c r="K72">
        <v>0</v>
      </c>
      <c r="L72">
        <v>0</v>
      </c>
      <c r="M72">
        <v>0</v>
      </c>
      <c r="N72">
        <v>0</v>
      </c>
      <c r="O72">
        <v>58552</v>
      </c>
      <c r="P72">
        <v>0</v>
      </c>
      <c r="Q72">
        <v>0</v>
      </c>
      <c r="R72">
        <v>0</v>
      </c>
      <c r="S72">
        <v>0</v>
      </c>
      <c r="T72">
        <v>0</v>
      </c>
      <c r="U72">
        <v>0</v>
      </c>
      <c r="V72">
        <v>0</v>
      </c>
      <c r="W72">
        <v>0</v>
      </c>
      <c r="X72">
        <v>0</v>
      </c>
      <c r="Y72">
        <v>95972</v>
      </c>
      <c r="Z72">
        <v>0</v>
      </c>
      <c r="AA72">
        <v>0</v>
      </c>
      <c r="AB72">
        <v>0</v>
      </c>
      <c r="AC72">
        <v>0</v>
      </c>
      <c r="AD72">
        <v>0</v>
      </c>
      <c r="AE72">
        <v>0</v>
      </c>
      <c r="AF72">
        <v>3866</v>
      </c>
      <c r="AG72">
        <v>0</v>
      </c>
      <c r="AH72">
        <v>0</v>
      </c>
      <c r="AI72">
        <v>0</v>
      </c>
      <c r="AJ72">
        <v>0</v>
      </c>
      <c r="AK72">
        <v>0</v>
      </c>
      <c r="AL72">
        <v>0</v>
      </c>
      <c r="AM72">
        <v>0</v>
      </c>
      <c r="AN72">
        <v>0</v>
      </c>
      <c r="AO72">
        <v>127426</v>
      </c>
      <c r="AP72">
        <v>0</v>
      </c>
      <c r="AQ72">
        <v>0</v>
      </c>
      <c r="AR72">
        <v>0</v>
      </c>
      <c r="AS72">
        <v>0</v>
      </c>
      <c r="AT72">
        <v>0</v>
      </c>
      <c r="AU72">
        <v>0</v>
      </c>
      <c r="AV72">
        <v>0</v>
      </c>
      <c r="AW72">
        <v>0</v>
      </c>
      <c r="AX72">
        <v>0</v>
      </c>
      <c r="AY72">
        <v>0</v>
      </c>
      <c r="AZ72">
        <v>0</v>
      </c>
      <c r="BA72">
        <v>141928</v>
      </c>
      <c r="BB72">
        <v>0</v>
      </c>
      <c r="BC72">
        <v>40210</v>
      </c>
      <c r="BD72">
        <v>0</v>
      </c>
      <c r="BE72">
        <v>0</v>
      </c>
      <c r="BF72">
        <v>0</v>
      </c>
      <c r="BG72">
        <v>132226</v>
      </c>
      <c r="BH72">
        <v>0</v>
      </c>
      <c r="BI72">
        <v>0</v>
      </c>
      <c r="BJ72">
        <v>95905</v>
      </c>
      <c r="BK72">
        <v>0</v>
      </c>
      <c r="BL72">
        <v>23298</v>
      </c>
      <c r="BM72">
        <v>59886</v>
      </c>
      <c r="BN72">
        <v>0</v>
      </c>
      <c r="BO72">
        <v>0</v>
      </c>
      <c r="BP72">
        <v>0</v>
      </c>
      <c r="BQ72">
        <v>0</v>
      </c>
      <c r="BR72">
        <v>0</v>
      </c>
      <c r="BS72">
        <v>0</v>
      </c>
      <c r="BT72">
        <v>0</v>
      </c>
      <c r="BU72">
        <v>0</v>
      </c>
      <c r="BV72">
        <v>0</v>
      </c>
      <c r="BW72">
        <v>0</v>
      </c>
      <c r="BX72">
        <v>0</v>
      </c>
      <c r="BY72">
        <v>0</v>
      </c>
      <c r="BZ72">
        <v>0</v>
      </c>
      <c r="CA72">
        <v>12397</v>
      </c>
      <c r="CB72">
        <v>0</v>
      </c>
      <c r="CC72">
        <v>0</v>
      </c>
      <c r="CD72">
        <v>0</v>
      </c>
      <c r="CE72">
        <v>0</v>
      </c>
      <c r="CF72">
        <v>0</v>
      </c>
      <c r="CG72">
        <v>0</v>
      </c>
      <c r="CH72">
        <v>0</v>
      </c>
      <c r="CI72">
        <v>0</v>
      </c>
      <c r="CJ72">
        <v>0</v>
      </c>
      <c r="CK72">
        <v>0</v>
      </c>
      <c r="CL72">
        <v>21971</v>
      </c>
      <c r="CM72">
        <v>80892</v>
      </c>
      <c r="CN72">
        <v>0</v>
      </c>
      <c r="CO72">
        <v>0</v>
      </c>
      <c r="CP72">
        <v>0</v>
      </c>
      <c r="CQ72">
        <v>0</v>
      </c>
      <c r="CR72">
        <v>0</v>
      </c>
      <c r="CS72">
        <v>0</v>
      </c>
      <c r="CT72">
        <v>448</v>
      </c>
      <c r="CU72">
        <v>0</v>
      </c>
      <c r="CV72">
        <v>0</v>
      </c>
      <c r="CW72">
        <v>0</v>
      </c>
      <c r="CX72">
        <v>0</v>
      </c>
      <c r="CY72">
        <v>44379</v>
      </c>
    </row>
    <row r="73" spans="1:103" x14ac:dyDescent="0.3">
      <c r="A73">
        <v>546</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14142904</v>
      </c>
      <c r="AA73">
        <v>0</v>
      </c>
      <c r="AB73">
        <v>0</v>
      </c>
      <c r="AC73">
        <v>0</v>
      </c>
      <c r="AD73">
        <v>0</v>
      </c>
      <c r="AE73">
        <v>0</v>
      </c>
      <c r="AF73">
        <v>0</v>
      </c>
      <c r="AG73">
        <v>0</v>
      </c>
      <c r="AH73">
        <v>0</v>
      </c>
      <c r="AI73">
        <v>0</v>
      </c>
      <c r="AJ73">
        <v>0</v>
      </c>
      <c r="AK73">
        <v>0</v>
      </c>
      <c r="AL73">
        <v>0</v>
      </c>
      <c r="AM73">
        <v>0</v>
      </c>
      <c r="AN73">
        <v>0</v>
      </c>
      <c r="AO73">
        <v>0</v>
      </c>
      <c r="AP73">
        <v>0</v>
      </c>
      <c r="AQ73">
        <v>0</v>
      </c>
      <c r="AR73">
        <v>0</v>
      </c>
      <c r="AS73">
        <v>5434215</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391516</v>
      </c>
      <c r="CA73">
        <v>5958046</v>
      </c>
      <c r="CB73">
        <v>0</v>
      </c>
      <c r="CC73">
        <v>0</v>
      </c>
      <c r="CD73">
        <v>0</v>
      </c>
      <c r="CE73">
        <v>0</v>
      </c>
      <c r="CF73">
        <v>0</v>
      </c>
      <c r="CG73">
        <v>0</v>
      </c>
      <c r="CH73">
        <v>0</v>
      </c>
      <c r="CI73">
        <v>0</v>
      </c>
      <c r="CJ73">
        <v>88932</v>
      </c>
      <c r="CK73">
        <v>0</v>
      </c>
      <c r="CL73">
        <v>0</v>
      </c>
      <c r="CM73">
        <v>0</v>
      </c>
      <c r="CN73">
        <v>0</v>
      </c>
      <c r="CO73">
        <v>0</v>
      </c>
      <c r="CP73">
        <v>0</v>
      </c>
      <c r="CQ73">
        <v>0</v>
      </c>
      <c r="CR73">
        <v>0</v>
      </c>
      <c r="CS73">
        <v>0</v>
      </c>
      <c r="CT73">
        <v>0</v>
      </c>
      <c r="CU73">
        <v>0</v>
      </c>
      <c r="CV73">
        <v>0</v>
      </c>
      <c r="CW73">
        <v>0</v>
      </c>
      <c r="CX73">
        <v>0</v>
      </c>
      <c r="CY73">
        <v>0</v>
      </c>
    </row>
    <row r="74" spans="1:103" x14ac:dyDescent="0.3">
      <c r="A74">
        <v>589</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row>
    <row r="75" spans="1:103" x14ac:dyDescent="0.3">
      <c r="A75">
        <v>647</v>
      </c>
      <c r="D75">
        <v>0</v>
      </c>
      <c r="E75">
        <v>0</v>
      </c>
      <c r="F75">
        <v>0</v>
      </c>
      <c r="G75">
        <v>0</v>
      </c>
      <c r="H75">
        <v>0</v>
      </c>
      <c r="I75">
        <v>0</v>
      </c>
      <c r="J75">
        <v>0</v>
      </c>
      <c r="K75">
        <v>0</v>
      </c>
      <c r="L75">
        <v>0</v>
      </c>
      <c r="M75">
        <v>0</v>
      </c>
      <c r="N75">
        <v>0</v>
      </c>
      <c r="O75">
        <v>0</v>
      </c>
      <c r="P75">
        <v>0</v>
      </c>
      <c r="Q75">
        <v>0</v>
      </c>
      <c r="R75">
        <v>0</v>
      </c>
      <c r="S75">
        <v>7439494</v>
      </c>
      <c r="T75">
        <v>0</v>
      </c>
      <c r="U75">
        <v>0</v>
      </c>
      <c r="V75">
        <v>0</v>
      </c>
      <c r="W75">
        <v>0</v>
      </c>
      <c r="X75">
        <v>0</v>
      </c>
      <c r="Y75">
        <v>0</v>
      </c>
      <c r="Z75">
        <v>2300000</v>
      </c>
      <c r="AA75">
        <v>-436129</v>
      </c>
      <c r="AB75">
        <v>4552858</v>
      </c>
      <c r="AC75">
        <v>0</v>
      </c>
      <c r="AD75">
        <v>0</v>
      </c>
      <c r="AE75">
        <v>0</v>
      </c>
      <c r="AF75">
        <v>0</v>
      </c>
      <c r="AG75">
        <v>0</v>
      </c>
      <c r="AH75">
        <v>639294</v>
      </c>
      <c r="AI75">
        <v>38182040</v>
      </c>
      <c r="AJ75">
        <v>393725</v>
      </c>
      <c r="AK75">
        <v>36969</v>
      </c>
      <c r="AL75">
        <v>0</v>
      </c>
      <c r="AM75">
        <v>637867</v>
      </c>
      <c r="AN75">
        <v>0</v>
      </c>
      <c r="AO75">
        <v>0</v>
      </c>
      <c r="AP75">
        <v>0</v>
      </c>
      <c r="AQ75">
        <v>1242334</v>
      </c>
      <c r="AR75">
        <v>0</v>
      </c>
      <c r="AS75">
        <v>0</v>
      </c>
      <c r="AT75">
        <v>0</v>
      </c>
      <c r="AU75">
        <v>0</v>
      </c>
      <c r="AV75">
        <v>5447468</v>
      </c>
      <c r="AW75">
        <v>0</v>
      </c>
      <c r="AX75">
        <v>0</v>
      </c>
      <c r="AY75">
        <v>0</v>
      </c>
      <c r="AZ75">
        <v>2861364</v>
      </c>
      <c r="BA75">
        <v>0</v>
      </c>
      <c r="BB75">
        <v>0</v>
      </c>
      <c r="BC75">
        <v>0</v>
      </c>
      <c r="BD75">
        <v>0</v>
      </c>
      <c r="BE75">
        <v>0</v>
      </c>
      <c r="BF75">
        <v>0</v>
      </c>
      <c r="BG75">
        <v>2231662</v>
      </c>
      <c r="BH75">
        <v>0</v>
      </c>
      <c r="BI75">
        <v>9379637</v>
      </c>
      <c r="BJ75">
        <v>9</v>
      </c>
      <c r="BK75">
        <v>258991637</v>
      </c>
      <c r="BL75">
        <v>0</v>
      </c>
      <c r="BM75">
        <v>0</v>
      </c>
      <c r="BN75">
        <v>0</v>
      </c>
      <c r="BO75">
        <v>0</v>
      </c>
      <c r="BP75">
        <v>4106046</v>
      </c>
      <c r="BQ75">
        <v>-165946</v>
      </c>
      <c r="BR75">
        <v>0</v>
      </c>
      <c r="BS75">
        <v>0</v>
      </c>
      <c r="BT75">
        <v>0</v>
      </c>
      <c r="BU75">
        <v>0</v>
      </c>
      <c r="BV75">
        <v>0</v>
      </c>
      <c r="BW75">
        <v>0</v>
      </c>
      <c r="BX75">
        <v>0</v>
      </c>
      <c r="BY75">
        <v>544717</v>
      </c>
      <c r="BZ75">
        <v>7252</v>
      </c>
      <c r="CA75">
        <v>0</v>
      </c>
      <c r="CB75">
        <v>1651821</v>
      </c>
      <c r="CC75">
        <v>0</v>
      </c>
      <c r="CD75">
        <v>133951</v>
      </c>
      <c r="CE75">
        <v>0</v>
      </c>
      <c r="CF75">
        <v>7289113</v>
      </c>
      <c r="CG75">
        <v>0</v>
      </c>
      <c r="CH75">
        <v>0</v>
      </c>
      <c r="CI75">
        <v>0</v>
      </c>
      <c r="CJ75">
        <v>0</v>
      </c>
      <c r="CK75">
        <v>0</v>
      </c>
      <c r="CL75">
        <v>0</v>
      </c>
      <c r="CM75">
        <v>0</v>
      </c>
      <c r="CN75">
        <v>0</v>
      </c>
      <c r="CO75">
        <v>0</v>
      </c>
      <c r="CP75">
        <v>0</v>
      </c>
      <c r="CQ75">
        <v>175535574</v>
      </c>
      <c r="CR75">
        <v>0</v>
      </c>
      <c r="CS75">
        <v>0</v>
      </c>
      <c r="CT75">
        <v>0</v>
      </c>
      <c r="CU75">
        <v>0</v>
      </c>
      <c r="CV75">
        <v>0</v>
      </c>
      <c r="CW75">
        <v>0</v>
      </c>
      <c r="CX75">
        <v>0</v>
      </c>
      <c r="CY75">
        <v>0</v>
      </c>
    </row>
    <row r="76" spans="1:103" x14ac:dyDescent="0.3">
      <c r="D76" t="e">
        <v>#N/A</v>
      </c>
      <c r="E76" t="e">
        <v>#N/A</v>
      </c>
      <c r="F76" t="e">
        <v>#N/A</v>
      </c>
      <c r="G76" t="e">
        <v>#N/A</v>
      </c>
      <c r="H76" t="e">
        <v>#N/A</v>
      </c>
      <c r="I76" t="e">
        <v>#N/A</v>
      </c>
      <c r="J76" t="e">
        <v>#N/A</v>
      </c>
      <c r="K76" t="e">
        <v>#N/A</v>
      </c>
      <c r="L76" t="e">
        <v>#N/A</v>
      </c>
      <c r="M76" t="e">
        <v>#N/A</v>
      </c>
      <c r="N76" t="e">
        <v>#N/A</v>
      </c>
      <c r="O76" t="e">
        <v>#N/A</v>
      </c>
      <c r="P76" t="e">
        <v>#N/A</v>
      </c>
      <c r="Q76" t="e">
        <v>#N/A</v>
      </c>
      <c r="R76" t="e">
        <v>#N/A</v>
      </c>
      <c r="S76" t="e">
        <v>#N/A</v>
      </c>
      <c r="T76" t="e">
        <v>#N/A</v>
      </c>
      <c r="U76" t="e">
        <v>#N/A</v>
      </c>
      <c r="V76" t="e">
        <v>#N/A</v>
      </c>
      <c r="W76" t="e">
        <v>#N/A</v>
      </c>
      <c r="X76" t="e">
        <v>#N/A</v>
      </c>
      <c r="Y76" t="e">
        <v>#N/A</v>
      </c>
      <c r="Z76" t="e">
        <v>#N/A</v>
      </c>
      <c r="AA76" t="e">
        <v>#N/A</v>
      </c>
      <c r="AB76" t="e">
        <v>#N/A</v>
      </c>
      <c r="AC76" t="e">
        <v>#N/A</v>
      </c>
      <c r="AD76" t="e">
        <v>#N/A</v>
      </c>
      <c r="AE76" t="e">
        <v>#N/A</v>
      </c>
      <c r="AF76" t="e">
        <v>#N/A</v>
      </c>
      <c r="AG76" t="e">
        <v>#N/A</v>
      </c>
      <c r="AH76" t="e">
        <v>#N/A</v>
      </c>
      <c r="AI76" t="e">
        <v>#N/A</v>
      </c>
      <c r="AJ76" t="e">
        <v>#N/A</v>
      </c>
      <c r="AK76" t="e">
        <v>#N/A</v>
      </c>
      <c r="AL76" t="e">
        <v>#N/A</v>
      </c>
      <c r="AM76" t="e">
        <v>#N/A</v>
      </c>
      <c r="AN76" t="e">
        <v>#N/A</v>
      </c>
      <c r="AO76" t="e">
        <v>#N/A</v>
      </c>
      <c r="AP76" t="e">
        <v>#N/A</v>
      </c>
      <c r="AQ76" t="e">
        <v>#N/A</v>
      </c>
      <c r="AR76" t="e">
        <v>#N/A</v>
      </c>
      <c r="AS76" t="e">
        <v>#N/A</v>
      </c>
      <c r="AT76" t="e">
        <v>#N/A</v>
      </c>
      <c r="AU76" t="e">
        <v>#N/A</v>
      </c>
      <c r="AV76" t="e">
        <v>#N/A</v>
      </c>
      <c r="AW76" t="e">
        <v>#N/A</v>
      </c>
      <c r="AX76" t="e">
        <v>#N/A</v>
      </c>
      <c r="AY76" t="e">
        <v>#N/A</v>
      </c>
      <c r="AZ76" t="e">
        <v>#N/A</v>
      </c>
      <c r="BA76" t="e">
        <v>#N/A</v>
      </c>
      <c r="BB76" t="e">
        <v>#N/A</v>
      </c>
      <c r="BC76" t="e">
        <v>#N/A</v>
      </c>
      <c r="BD76" t="e">
        <v>#N/A</v>
      </c>
      <c r="BE76" t="e">
        <v>#N/A</v>
      </c>
      <c r="BF76" t="e">
        <v>#N/A</v>
      </c>
      <c r="BG76" t="e">
        <v>#N/A</v>
      </c>
      <c r="BH76" t="e">
        <v>#N/A</v>
      </c>
      <c r="BI76" t="e">
        <v>#N/A</v>
      </c>
      <c r="BJ76" t="e">
        <v>#N/A</v>
      </c>
      <c r="BK76" t="e">
        <v>#N/A</v>
      </c>
      <c r="BL76" t="e">
        <v>#N/A</v>
      </c>
      <c r="BM76" t="e">
        <v>#N/A</v>
      </c>
      <c r="BN76" t="e">
        <v>#N/A</v>
      </c>
      <c r="BO76" t="e">
        <v>#N/A</v>
      </c>
      <c r="BP76" t="e">
        <v>#N/A</v>
      </c>
      <c r="BQ76" t="e">
        <v>#N/A</v>
      </c>
      <c r="BR76" t="e">
        <v>#N/A</v>
      </c>
      <c r="BS76" t="e">
        <v>#N/A</v>
      </c>
      <c r="BT76" t="e">
        <v>#N/A</v>
      </c>
      <c r="BU76" t="e">
        <v>#N/A</v>
      </c>
      <c r="BV76" t="e">
        <v>#N/A</v>
      </c>
      <c r="BW76" t="e">
        <v>#N/A</v>
      </c>
      <c r="BX76" t="e">
        <v>#N/A</v>
      </c>
      <c r="BY76" t="e">
        <v>#N/A</v>
      </c>
      <c r="BZ76" t="e">
        <v>#N/A</v>
      </c>
      <c r="CA76" t="e">
        <v>#N/A</v>
      </c>
      <c r="CB76" t="e">
        <v>#N/A</v>
      </c>
      <c r="CC76" t="e">
        <v>#N/A</v>
      </c>
      <c r="CD76" t="e">
        <v>#N/A</v>
      </c>
      <c r="CE76" t="e">
        <v>#N/A</v>
      </c>
      <c r="CF76" t="e">
        <v>#N/A</v>
      </c>
      <c r="CG76" t="e">
        <v>#N/A</v>
      </c>
      <c r="CH76" t="e">
        <v>#N/A</v>
      </c>
      <c r="CI76" t="e">
        <v>#N/A</v>
      </c>
      <c r="CJ76" t="e">
        <v>#N/A</v>
      </c>
      <c r="CK76" t="e">
        <v>#N/A</v>
      </c>
      <c r="CL76" t="e">
        <v>#N/A</v>
      </c>
      <c r="CM76" t="e">
        <v>#N/A</v>
      </c>
      <c r="CN76" t="e">
        <v>#N/A</v>
      </c>
      <c r="CO76" t="e">
        <v>#N/A</v>
      </c>
      <c r="CP76" t="e">
        <v>#N/A</v>
      </c>
      <c r="CQ76" t="e">
        <v>#N/A</v>
      </c>
      <c r="CR76" t="e">
        <v>#N/A</v>
      </c>
      <c r="CS76" t="e">
        <v>#N/A</v>
      </c>
      <c r="CT76" t="e">
        <v>#N/A</v>
      </c>
      <c r="CU76" t="e">
        <v>#N/A</v>
      </c>
      <c r="CV76" t="e">
        <v>#N/A</v>
      </c>
      <c r="CW76" t="e">
        <v>#N/A</v>
      </c>
      <c r="CX76" t="e">
        <v>#N/A</v>
      </c>
      <c r="CY76" t="e">
        <v>#N/A</v>
      </c>
    </row>
    <row r="77" spans="1:103" x14ac:dyDescent="0.3">
      <c r="A77">
        <v>148</v>
      </c>
      <c r="D77">
        <v>13842815</v>
      </c>
      <c r="E77">
        <v>2088866</v>
      </c>
      <c r="F77">
        <v>522255</v>
      </c>
      <c r="G77">
        <v>0</v>
      </c>
      <c r="H77">
        <v>785342</v>
      </c>
      <c r="I77">
        <v>2165375</v>
      </c>
      <c r="J77">
        <v>1270878</v>
      </c>
      <c r="K77">
        <v>0</v>
      </c>
      <c r="L77">
        <v>210225</v>
      </c>
      <c r="M77">
        <v>35395835</v>
      </c>
      <c r="N77">
        <v>27837613</v>
      </c>
      <c r="O77">
        <v>3362119</v>
      </c>
      <c r="P77">
        <v>38466081</v>
      </c>
      <c r="Q77">
        <v>11654491</v>
      </c>
      <c r="R77">
        <v>0</v>
      </c>
      <c r="S77">
        <v>1092701</v>
      </c>
      <c r="T77">
        <v>0</v>
      </c>
      <c r="U77">
        <v>14592817</v>
      </c>
      <c r="V77">
        <v>0</v>
      </c>
      <c r="W77">
        <v>0</v>
      </c>
      <c r="X77">
        <v>200000</v>
      </c>
      <c r="Y77">
        <v>35000</v>
      </c>
      <c r="Z77">
        <v>2850000</v>
      </c>
      <c r="AA77">
        <v>1553065</v>
      </c>
      <c r="AB77">
        <v>1994967</v>
      </c>
      <c r="AC77">
        <v>11521907</v>
      </c>
      <c r="AD77">
        <v>1835000</v>
      </c>
      <c r="AE77">
        <v>2189872</v>
      </c>
      <c r="AF77">
        <v>6188418</v>
      </c>
      <c r="AG77">
        <v>2650314</v>
      </c>
      <c r="AH77">
        <v>187333</v>
      </c>
      <c r="AI77">
        <v>32074356</v>
      </c>
      <c r="AJ77">
        <v>652627</v>
      </c>
      <c r="AK77">
        <v>61427638</v>
      </c>
      <c r="AL77">
        <v>2246634</v>
      </c>
      <c r="AM77">
        <v>20047162</v>
      </c>
      <c r="AN77">
        <v>469355</v>
      </c>
      <c r="AO77">
        <v>0</v>
      </c>
      <c r="AP77">
        <v>1535995</v>
      </c>
      <c r="AQ77">
        <v>841256</v>
      </c>
      <c r="AR77">
        <v>8159629</v>
      </c>
      <c r="AS77">
        <v>942106</v>
      </c>
      <c r="AT77">
        <v>17408013</v>
      </c>
      <c r="AU77">
        <v>3354442</v>
      </c>
      <c r="AV77">
        <v>40112565</v>
      </c>
      <c r="AW77">
        <v>0</v>
      </c>
      <c r="AX77">
        <v>1210590</v>
      </c>
      <c r="AY77">
        <v>0</v>
      </c>
      <c r="AZ77">
        <v>31350217</v>
      </c>
      <c r="BA77">
        <v>2781376</v>
      </c>
      <c r="BB77">
        <v>800000</v>
      </c>
      <c r="BC77">
        <v>336367</v>
      </c>
      <c r="BD77">
        <v>1858810</v>
      </c>
      <c r="BE77">
        <v>240177</v>
      </c>
      <c r="BF77">
        <v>6169568</v>
      </c>
      <c r="BG77">
        <v>2471030</v>
      </c>
      <c r="BH77">
        <v>4585278</v>
      </c>
      <c r="BI77">
        <v>1413617</v>
      </c>
      <c r="BJ77">
        <v>6150528</v>
      </c>
      <c r="BK77">
        <v>252390058</v>
      </c>
      <c r="BL77">
        <v>1054475</v>
      </c>
      <c r="BM77">
        <v>4239587</v>
      </c>
      <c r="BN77">
        <v>36571428</v>
      </c>
      <c r="BO77">
        <v>1396890</v>
      </c>
      <c r="BP77">
        <v>10010907</v>
      </c>
      <c r="BQ77">
        <v>357050</v>
      </c>
      <c r="BR77">
        <v>36016296</v>
      </c>
      <c r="BS77">
        <v>34985448</v>
      </c>
      <c r="BT77">
        <v>375000</v>
      </c>
      <c r="BU77">
        <v>2073400</v>
      </c>
      <c r="BV77">
        <v>2417084</v>
      </c>
      <c r="BW77">
        <v>0</v>
      </c>
      <c r="BX77">
        <v>11759077</v>
      </c>
      <c r="BY77">
        <v>5115697</v>
      </c>
      <c r="BZ77">
        <v>312000</v>
      </c>
      <c r="CA77">
        <v>29968894</v>
      </c>
      <c r="CB77">
        <v>2350255</v>
      </c>
      <c r="CC77">
        <v>6037399</v>
      </c>
      <c r="CD77">
        <v>2291999</v>
      </c>
      <c r="CE77">
        <v>3902504</v>
      </c>
      <c r="CF77">
        <v>18891722</v>
      </c>
      <c r="CG77">
        <v>3157641</v>
      </c>
      <c r="CH77">
        <v>385000</v>
      </c>
      <c r="CI77">
        <v>3445000</v>
      </c>
      <c r="CJ77">
        <v>1524000</v>
      </c>
      <c r="CK77">
        <v>2295539</v>
      </c>
      <c r="CL77">
        <v>1400936</v>
      </c>
      <c r="CM77">
        <v>3047262</v>
      </c>
      <c r="CN77">
        <v>106817</v>
      </c>
      <c r="CO77">
        <v>27135785</v>
      </c>
      <c r="CP77">
        <v>625000</v>
      </c>
      <c r="CQ77">
        <v>241950336</v>
      </c>
      <c r="CR77">
        <v>309884</v>
      </c>
      <c r="CS77">
        <v>87407</v>
      </c>
      <c r="CT77">
        <v>1854115</v>
      </c>
      <c r="CU77">
        <v>2165045</v>
      </c>
      <c r="CV77">
        <v>2769356</v>
      </c>
      <c r="CW77">
        <v>1948475</v>
      </c>
      <c r="CX77">
        <v>502816</v>
      </c>
      <c r="CY77">
        <v>437066</v>
      </c>
    </row>
    <row r="78" spans="1:103" x14ac:dyDescent="0.3">
      <c r="A78">
        <v>171</v>
      </c>
      <c r="D78">
        <v>9252359</v>
      </c>
      <c r="E78">
        <v>4551027</v>
      </c>
      <c r="F78">
        <v>1269780</v>
      </c>
      <c r="G78">
        <v>0</v>
      </c>
      <c r="H78">
        <v>6474635</v>
      </c>
      <c r="I78">
        <v>1468008</v>
      </c>
      <c r="J78">
        <v>2530334</v>
      </c>
      <c r="K78">
        <v>3080092</v>
      </c>
      <c r="L78">
        <v>2976414</v>
      </c>
      <c r="M78">
        <v>15545524</v>
      </c>
      <c r="N78">
        <v>51328900</v>
      </c>
      <c r="O78">
        <v>8079465</v>
      </c>
      <c r="P78">
        <v>48611638</v>
      </c>
      <c r="Q78">
        <v>6216298</v>
      </c>
      <c r="R78">
        <v>709386</v>
      </c>
      <c r="S78">
        <v>4570836</v>
      </c>
      <c r="T78">
        <v>0</v>
      </c>
      <c r="U78">
        <v>19036906</v>
      </c>
      <c r="V78">
        <v>16927676</v>
      </c>
      <c r="W78">
        <v>0</v>
      </c>
      <c r="X78">
        <v>1718331</v>
      </c>
      <c r="Y78">
        <v>1977816</v>
      </c>
      <c r="Z78">
        <v>0</v>
      </c>
      <c r="AA78">
        <v>2027482</v>
      </c>
      <c r="AB78">
        <v>7176590</v>
      </c>
      <c r="AC78">
        <v>12701139</v>
      </c>
      <c r="AD78">
        <v>3039211</v>
      </c>
      <c r="AE78">
        <v>23158887</v>
      </c>
      <c r="AF78">
        <v>13426073</v>
      </c>
      <c r="AG78">
        <v>8530425</v>
      </c>
      <c r="AH78">
        <v>4630734</v>
      </c>
      <c r="AI78">
        <v>62532504</v>
      </c>
      <c r="AJ78">
        <v>4347420</v>
      </c>
      <c r="AK78">
        <v>83618463</v>
      </c>
      <c r="AL78">
        <v>8504423</v>
      </c>
      <c r="AM78">
        <v>32860308</v>
      </c>
      <c r="AN78">
        <v>1262788</v>
      </c>
      <c r="AO78">
        <v>437315</v>
      </c>
      <c r="AP78">
        <v>12340867</v>
      </c>
      <c r="AQ78">
        <v>1235162</v>
      </c>
      <c r="AR78">
        <v>90240562</v>
      </c>
      <c r="AS78">
        <v>6108012</v>
      </c>
      <c r="AT78">
        <v>16514161</v>
      </c>
      <c r="AU78">
        <v>9068659</v>
      </c>
      <c r="AV78">
        <v>22962260</v>
      </c>
      <c r="AW78">
        <v>1904996</v>
      </c>
      <c r="AX78">
        <v>17121655</v>
      </c>
      <c r="AY78">
        <v>0</v>
      </c>
      <c r="AZ78">
        <v>27670682</v>
      </c>
      <c r="BA78">
        <v>4329491</v>
      </c>
      <c r="BB78">
        <v>38648832</v>
      </c>
      <c r="BC78">
        <v>1084836</v>
      </c>
      <c r="BD78">
        <v>11561345</v>
      </c>
      <c r="BE78">
        <v>6443389</v>
      </c>
      <c r="BF78">
        <v>15135650</v>
      </c>
      <c r="BG78">
        <v>4004685</v>
      </c>
      <c r="BH78">
        <v>1261324</v>
      </c>
      <c r="BI78">
        <v>763432</v>
      </c>
      <c r="BJ78">
        <v>2821619</v>
      </c>
      <c r="BK78">
        <v>212334590</v>
      </c>
      <c r="BL78">
        <v>218843</v>
      </c>
      <c r="BM78">
        <v>70744727</v>
      </c>
      <c r="BN78">
        <v>20635076</v>
      </c>
      <c r="BO78">
        <v>6015962</v>
      </c>
      <c r="BP78">
        <v>67443617</v>
      </c>
      <c r="BQ78">
        <v>1549751</v>
      </c>
      <c r="BR78">
        <v>12546591</v>
      </c>
      <c r="BS78">
        <v>35869190</v>
      </c>
      <c r="BT78">
        <v>1034928</v>
      </c>
      <c r="BU78">
        <v>4640116</v>
      </c>
      <c r="BV78">
        <v>11988595</v>
      </c>
      <c r="BW78">
        <v>1279504</v>
      </c>
      <c r="BX78">
        <v>2044631</v>
      </c>
      <c r="BY78">
        <v>18699483</v>
      </c>
      <c r="BZ78">
        <v>13126813</v>
      </c>
      <c r="CA78">
        <v>13972627</v>
      </c>
      <c r="CB78">
        <v>3919098</v>
      </c>
      <c r="CC78">
        <v>6050897</v>
      </c>
      <c r="CD78">
        <v>10551203</v>
      </c>
      <c r="CE78">
        <v>10218884</v>
      </c>
      <c r="CF78">
        <v>7882069</v>
      </c>
      <c r="CG78">
        <v>9440882</v>
      </c>
      <c r="CH78">
        <v>3861400</v>
      </c>
      <c r="CI78">
        <v>12851556</v>
      </c>
      <c r="CJ78">
        <v>5015373</v>
      </c>
      <c r="CK78">
        <v>7041563</v>
      </c>
      <c r="CL78">
        <v>2225430</v>
      </c>
      <c r="CM78">
        <v>579264</v>
      </c>
      <c r="CN78">
        <v>272755</v>
      </c>
      <c r="CO78">
        <v>50024597</v>
      </c>
      <c r="CP78">
        <v>2067455</v>
      </c>
      <c r="CQ78">
        <v>348462683</v>
      </c>
      <c r="CR78">
        <v>1164632</v>
      </c>
      <c r="CS78">
        <v>125462</v>
      </c>
      <c r="CT78">
        <v>6676631</v>
      </c>
      <c r="CU78">
        <v>5573536</v>
      </c>
      <c r="CV78">
        <v>4263918</v>
      </c>
      <c r="CW78">
        <v>3085010</v>
      </c>
      <c r="CX78">
        <v>4075633</v>
      </c>
      <c r="CY78">
        <v>1729825</v>
      </c>
    </row>
    <row r="79" spans="1:103" x14ac:dyDescent="0.3">
      <c r="D79" t="e">
        <v>#N/A</v>
      </c>
      <c r="E79" t="e">
        <v>#N/A</v>
      </c>
      <c r="F79" t="e">
        <v>#N/A</v>
      </c>
      <c r="G79" t="e">
        <v>#N/A</v>
      </c>
      <c r="H79" t="e">
        <v>#N/A</v>
      </c>
      <c r="I79" t="e">
        <v>#N/A</v>
      </c>
      <c r="J79" t="e">
        <v>#N/A</v>
      </c>
      <c r="K79" t="e">
        <v>#N/A</v>
      </c>
      <c r="L79" t="e">
        <v>#N/A</v>
      </c>
      <c r="M79" t="e">
        <v>#N/A</v>
      </c>
      <c r="N79" t="e">
        <v>#N/A</v>
      </c>
      <c r="O79" t="e">
        <v>#N/A</v>
      </c>
      <c r="P79" t="e">
        <v>#N/A</v>
      </c>
      <c r="Q79" t="e">
        <v>#N/A</v>
      </c>
      <c r="R79" t="e">
        <v>#N/A</v>
      </c>
      <c r="S79" t="e">
        <v>#N/A</v>
      </c>
      <c r="T79" t="e">
        <v>#N/A</v>
      </c>
      <c r="U79" t="e">
        <v>#N/A</v>
      </c>
      <c r="V79" t="e">
        <v>#N/A</v>
      </c>
      <c r="W79" t="e">
        <v>#N/A</v>
      </c>
      <c r="X79" t="e">
        <v>#N/A</v>
      </c>
      <c r="Y79" t="e">
        <v>#N/A</v>
      </c>
      <c r="Z79" t="e">
        <v>#N/A</v>
      </c>
      <c r="AA79" t="e">
        <v>#N/A</v>
      </c>
      <c r="AB79" t="e">
        <v>#N/A</v>
      </c>
      <c r="AC79" t="e">
        <v>#N/A</v>
      </c>
      <c r="AD79" t="e">
        <v>#N/A</v>
      </c>
      <c r="AE79" t="e">
        <v>#N/A</v>
      </c>
      <c r="AF79" t="e">
        <v>#N/A</v>
      </c>
      <c r="AG79" t="e">
        <v>#N/A</v>
      </c>
      <c r="AH79" t="e">
        <v>#N/A</v>
      </c>
      <c r="AI79" t="e">
        <v>#N/A</v>
      </c>
      <c r="AJ79" t="e">
        <v>#N/A</v>
      </c>
      <c r="AK79" t="e">
        <v>#N/A</v>
      </c>
      <c r="AL79" t="e">
        <v>#N/A</v>
      </c>
      <c r="AM79" t="e">
        <v>#N/A</v>
      </c>
      <c r="AN79" t="e">
        <v>#N/A</v>
      </c>
      <c r="AO79" t="e">
        <v>#N/A</v>
      </c>
      <c r="AP79" t="e">
        <v>#N/A</v>
      </c>
      <c r="AQ79" t="e">
        <v>#N/A</v>
      </c>
      <c r="AR79" t="e">
        <v>#N/A</v>
      </c>
      <c r="AS79" t="e">
        <v>#N/A</v>
      </c>
      <c r="AT79" t="e">
        <v>#N/A</v>
      </c>
      <c r="AU79" t="e">
        <v>#N/A</v>
      </c>
      <c r="AV79" t="e">
        <v>#N/A</v>
      </c>
      <c r="AW79" t="e">
        <v>#N/A</v>
      </c>
      <c r="AX79" t="e">
        <v>#N/A</v>
      </c>
      <c r="AY79" t="e">
        <v>#N/A</v>
      </c>
      <c r="AZ79" t="e">
        <v>#N/A</v>
      </c>
      <c r="BA79" t="e">
        <v>#N/A</v>
      </c>
      <c r="BB79" t="e">
        <v>#N/A</v>
      </c>
      <c r="BC79" t="e">
        <v>#N/A</v>
      </c>
      <c r="BD79" t="e">
        <v>#N/A</v>
      </c>
      <c r="BE79" t="e">
        <v>#N/A</v>
      </c>
      <c r="BF79" t="e">
        <v>#N/A</v>
      </c>
      <c r="BG79" t="e">
        <v>#N/A</v>
      </c>
      <c r="BH79" t="e">
        <v>#N/A</v>
      </c>
      <c r="BI79" t="e">
        <v>#N/A</v>
      </c>
      <c r="BJ79" t="e">
        <v>#N/A</v>
      </c>
      <c r="BK79" t="e">
        <v>#N/A</v>
      </c>
      <c r="BL79" t="e">
        <v>#N/A</v>
      </c>
      <c r="BM79" t="e">
        <v>#N/A</v>
      </c>
      <c r="BN79" t="e">
        <v>#N/A</v>
      </c>
      <c r="BO79" t="e">
        <v>#N/A</v>
      </c>
      <c r="BP79" t="e">
        <v>#N/A</v>
      </c>
      <c r="BQ79" t="e">
        <v>#N/A</v>
      </c>
      <c r="BR79" t="e">
        <v>#N/A</v>
      </c>
      <c r="BS79" t="e">
        <v>#N/A</v>
      </c>
      <c r="BT79" t="e">
        <v>#N/A</v>
      </c>
      <c r="BU79" t="e">
        <v>#N/A</v>
      </c>
      <c r="BV79" t="e">
        <v>#N/A</v>
      </c>
      <c r="BW79" t="e">
        <v>#N/A</v>
      </c>
      <c r="BX79" t="e">
        <v>#N/A</v>
      </c>
      <c r="BY79" t="e">
        <v>#N/A</v>
      </c>
      <c r="BZ79" t="e">
        <v>#N/A</v>
      </c>
      <c r="CA79" t="e">
        <v>#N/A</v>
      </c>
      <c r="CB79" t="e">
        <v>#N/A</v>
      </c>
      <c r="CC79" t="e">
        <v>#N/A</v>
      </c>
      <c r="CD79" t="e">
        <v>#N/A</v>
      </c>
      <c r="CE79" t="e">
        <v>#N/A</v>
      </c>
      <c r="CF79" t="e">
        <v>#N/A</v>
      </c>
      <c r="CG79" t="e">
        <v>#N/A</v>
      </c>
      <c r="CH79" t="e">
        <v>#N/A</v>
      </c>
      <c r="CI79" t="e">
        <v>#N/A</v>
      </c>
      <c r="CJ79" t="e">
        <v>#N/A</v>
      </c>
      <c r="CK79" t="e">
        <v>#N/A</v>
      </c>
      <c r="CL79" t="e">
        <v>#N/A</v>
      </c>
      <c r="CM79" t="e">
        <v>#N/A</v>
      </c>
      <c r="CN79" t="e">
        <v>#N/A</v>
      </c>
      <c r="CO79" t="e">
        <v>#N/A</v>
      </c>
      <c r="CP79" t="e">
        <v>#N/A</v>
      </c>
      <c r="CQ79" t="e">
        <v>#N/A</v>
      </c>
      <c r="CR79" t="e">
        <v>#N/A</v>
      </c>
      <c r="CS79" t="e">
        <v>#N/A</v>
      </c>
      <c r="CT79" t="e">
        <v>#N/A</v>
      </c>
      <c r="CU79" t="e">
        <v>#N/A</v>
      </c>
      <c r="CV79" t="e">
        <v>#N/A</v>
      </c>
      <c r="CW79" t="e">
        <v>#N/A</v>
      </c>
      <c r="CX79" t="e">
        <v>#N/A</v>
      </c>
      <c r="CY79" t="e">
        <v>#N/A</v>
      </c>
    </row>
    <row r="80" spans="1:103" x14ac:dyDescent="0.3">
      <c r="D80" t="e">
        <v>#N/A</v>
      </c>
      <c r="E80" t="e">
        <v>#N/A</v>
      </c>
      <c r="F80" t="e">
        <v>#N/A</v>
      </c>
      <c r="G80" t="e">
        <v>#N/A</v>
      </c>
      <c r="H80" t="e">
        <v>#N/A</v>
      </c>
      <c r="I80" t="e">
        <v>#N/A</v>
      </c>
      <c r="J80" t="e">
        <v>#N/A</v>
      </c>
      <c r="K80" t="e">
        <v>#N/A</v>
      </c>
      <c r="L80" t="e">
        <v>#N/A</v>
      </c>
      <c r="M80" t="e">
        <v>#N/A</v>
      </c>
      <c r="N80" t="e">
        <v>#N/A</v>
      </c>
      <c r="O80" t="e">
        <v>#N/A</v>
      </c>
      <c r="P80" t="e">
        <v>#N/A</v>
      </c>
      <c r="Q80" t="e">
        <v>#N/A</v>
      </c>
      <c r="R80" t="e">
        <v>#N/A</v>
      </c>
      <c r="S80" t="e">
        <v>#N/A</v>
      </c>
      <c r="T80" t="e">
        <v>#N/A</v>
      </c>
      <c r="U80" t="e">
        <v>#N/A</v>
      </c>
      <c r="V80" t="e">
        <v>#N/A</v>
      </c>
      <c r="W80" t="e">
        <v>#N/A</v>
      </c>
      <c r="X80" t="e">
        <v>#N/A</v>
      </c>
      <c r="Y80" t="e">
        <v>#N/A</v>
      </c>
      <c r="Z80" t="e">
        <v>#N/A</v>
      </c>
      <c r="AA80" t="e">
        <v>#N/A</v>
      </c>
      <c r="AB80" t="e">
        <v>#N/A</v>
      </c>
      <c r="AC80" t="e">
        <v>#N/A</v>
      </c>
      <c r="AD80" t="e">
        <v>#N/A</v>
      </c>
      <c r="AE80" t="e">
        <v>#N/A</v>
      </c>
      <c r="AF80" t="e">
        <v>#N/A</v>
      </c>
      <c r="AG80" t="e">
        <v>#N/A</v>
      </c>
      <c r="AH80" t="e">
        <v>#N/A</v>
      </c>
      <c r="AI80" t="e">
        <v>#N/A</v>
      </c>
      <c r="AJ80" t="e">
        <v>#N/A</v>
      </c>
      <c r="AK80" t="e">
        <v>#N/A</v>
      </c>
      <c r="AL80" t="e">
        <v>#N/A</v>
      </c>
      <c r="AM80" t="e">
        <v>#N/A</v>
      </c>
      <c r="AN80" t="e">
        <v>#N/A</v>
      </c>
      <c r="AO80" t="e">
        <v>#N/A</v>
      </c>
      <c r="AP80" t="e">
        <v>#N/A</v>
      </c>
      <c r="AQ80" t="e">
        <v>#N/A</v>
      </c>
      <c r="AR80" t="e">
        <v>#N/A</v>
      </c>
      <c r="AS80" t="e">
        <v>#N/A</v>
      </c>
      <c r="AT80" t="e">
        <v>#N/A</v>
      </c>
      <c r="AU80" t="e">
        <v>#N/A</v>
      </c>
      <c r="AV80" t="e">
        <v>#N/A</v>
      </c>
      <c r="AW80" t="e">
        <v>#N/A</v>
      </c>
      <c r="AX80" t="e">
        <v>#N/A</v>
      </c>
      <c r="AY80" t="e">
        <v>#N/A</v>
      </c>
      <c r="AZ80" t="e">
        <v>#N/A</v>
      </c>
      <c r="BA80" t="e">
        <v>#N/A</v>
      </c>
      <c r="BB80" t="e">
        <v>#N/A</v>
      </c>
      <c r="BC80" t="e">
        <v>#N/A</v>
      </c>
      <c r="BD80" t="e">
        <v>#N/A</v>
      </c>
      <c r="BE80" t="e">
        <v>#N/A</v>
      </c>
      <c r="BF80" t="e">
        <v>#N/A</v>
      </c>
      <c r="BG80" t="e">
        <v>#N/A</v>
      </c>
      <c r="BH80" t="e">
        <v>#N/A</v>
      </c>
      <c r="BI80" t="e">
        <v>#N/A</v>
      </c>
      <c r="BJ80" t="e">
        <v>#N/A</v>
      </c>
      <c r="BK80" t="e">
        <v>#N/A</v>
      </c>
      <c r="BL80" t="e">
        <v>#N/A</v>
      </c>
      <c r="BM80" t="e">
        <v>#N/A</v>
      </c>
      <c r="BN80" t="e">
        <v>#N/A</v>
      </c>
      <c r="BO80" t="e">
        <v>#N/A</v>
      </c>
      <c r="BP80" t="e">
        <v>#N/A</v>
      </c>
      <c r="BQ80" t="e">
        <v>#N/A</v>
      </c>
      <c r="BR80" t="e">
        <v>#N/A</v>
      </c>
      <c r="BS80" t="e">
        <v>#N/A</v>
      </c>
      <c r="BT80" t="e">
        <v>#N/A</v>
      </c>
      <c r="BU80" t="e">
        <v>#N/A</v>
      </c>
      <c r="BV80" t="e">
        <v>#N/A</v>
      </c>
      <c r="BW80" t="e">
        <v>#N/A</v>
      </c>
      <c r="BX80" t="e">
        <v>#N/A</v>
      </c>
      <c r="BY80" t="e">
        <v>#N/A</v>
      </c>
      <c r="BZ80" t="e">
        <v>#N/A</v>
      </c>
      <c r="CA80" t="e">
        <v>#N/A</v>
      </c>
      <c r="CB80" t="e">
        <v>#N/A</v>
      </c>
      <c r="CC80" t="e">
        <v>#N/A</v>
      </c>
      <c r="CD80" t="e">
        <v>#N/A</v>
      </c>
      <c r="CE80" t="e">
        <v>#N/A</v>
      </c>
      <c r="CF80" t="e">
        <v>#N/A</v>
      </c>
      <c r="CG80" t="e">
        <v>#N/A</v>
      </c>
      <c r="CH80" t="e">
        <v>#N/A</v>
      </c>
      <c r="CI80" t="e">
        <v>#N/A</v>
      </c>
      <c r="CJ80" t="e">
        <v>#N/A</v>
      </c>
      <c r="CK80" t="e">
        <v>#N/A</v>
      </c>
      <c r="CL80" t="e">
        <v>#N/A</v>
      </c>
      <c r="CM80" t="e">
        <v>#N/A</v>
      </c>
      <c r="CN80" t="e">
        <v>#N/A</v>
      </c>
      <c r="CO80" t="e">
        <v>#N/A</v>
      </c>
      <c r="CP80" t="e">
        <v>#N/A</v>
      </c>
      <c r="CQ80" t="e">
        <v>#N/A</v>
      </c>
      <c r="CR80" t="e">
        <v>#N/A</v>
      </c>
      <c r="CS80" t="e">
        <v>#N/A</v>
      </c>
      <c r="CT80" t="e">
        <v>#N/A</v>
      </c>
      <c r="CU80" t="e">
        <v>#N/A</v>
      </c>
      <c r="CV80" t="e">
        <v>#N/A</v>
      </c>
      <c r="CW80" t="e">
        <v>#N/A</v>
      </c>
      <c r="CX80" t="e">
        <v>#N/A</v>
      </c>
      <c r="CY80" t="e">
        <v>#N/A</v>
      </c>
    </row>
    <row r="81" spans="1:103" x14ac:dyDescent="0.3">
      <c r="D81" t="e">
        <v>#N/A</v>
      </c>
      <c r="E81" t="e">
        <v>#N/A</v>
      </c>
      <c r="F81" t="e">
        <v>#N/A</v>
      </c>
      <c r="G81" t="e">
        <v>#N/A</v>
      </c>
      <c r="H81" t="e">
        <v>#N/A</v>
      </c>
      <c r="I81" t="e">
        <v>#N/A</v>
      </c>
      <c r="J81" t="e">
        <v>#N/A</v>
      </c>
      <c r="K81" t="e">
        <v>#N/A</v>
      </c>
      <c r="L81" t="e">
        <v>#N/A</v>
      </c>
      <c r="M81" t="e">
        <v>#N/A</v>
      </c>
      <c r="N81" t="e">
        <v>#N/A</v>
      </c>
      <c r="O81" t="e">
        <v>#N/A</v>
      </c>
      <c r="P81" t="e">
        <v>#N/A</v>
      </c>
      <c r="Q81" t="e">
        <v>#N/A</v>
      </c>
      <c r="R81" t="e">
        <v>#N/A</v>
      </c>
      <c r="S81" t="e">
        <v>#N/A</v>
      </c>
      <c r="T81" t="e">
        <v>#N/A</v>
      </c>
      <c r="U81" t="e">
        <v>#N/A</v>
      </c>
      <c r="V81" t="e">
        <v>#N/A</v>
      </c>
      <c r="W81" t="e">
        <v>#N/A</v>
      </c>
      <c r="X81" t="e">
        <v>#N/A</v>
      </c>
      <c r="Y81" t="e">
        <v>#N/A</v>
      </c>
      <c r="Z81" t="e">
        <v>#N/A</v>
      </c>
      <c r="AA81" t="e">
        <v>#N/A</v>
      </c>
      <c r="AB81" t="e">
        <v>#N/A</v>
      </c>
      <c r="AC81" t="e">
        <v>#N/A</v>
      </c>
      <c r="AD81" t="e">
        <v>#N/A</v>
      </c>
      <c r="AE81" t="e">
        <v>#N/A</v>
      </c>
      <c r="AF81" t="e">
        <v>#N/A</v>
      </c>
      <c r="AG81" t="e">
        <v>#N/A</v>
      </c>
      <c r="AH81" t="e">
        <v>#N/A</v>
      </c>
      <c r="AI81" t="e">
        <v>#N/A</v>
      </c>
      <c r="AJ81" t="e">
        <v>#N/A</v>
      </c>
      <c r="AK81" t="e">
        <v>#N/A</v>
      </c>
      <c r="AL81" t="e">
        <v>#N/A</v>
      </c>
      <c r="AM81" t="e">
        <v>#N/A</v>
      </c>
      <c r="AN81" t="e">
        <v>#N/A</v>
      </c>
      <c r="AO81" t="e">
        <v>#N/A</v>
      </c>
      <c r="AP81" t="e">
        <v>#N/A</v>
      </c>
      <c r="AQ81" t="e">
        <v>#N/A</v>
      </c>
      <c r="AR81" t="e">
        <v>#N/A</v>
      </c>
      <c r="AS81" t="e">
        <v>#N/A</v>
      </c>
      <c r="AT81" t="e">
        <v>#N/A</v>
      </c>
      <c r="AU81" t="e">
        <v>#N/A</v>
      </c>
      <c r="AV81" t="e">
        <v>#N/A</v>
      </c>
      <c r="AW81" t="e">
        <v>#N/A</v>
      </c>
      <c r="AX81" t="e">
        <v>#N/A</v>
      </c>
      <c r="AY81" t="e">
        <v>#N/A</v>
      </c>
      <c r="AZ81" t="e">
        <v>#N/A</v>
      </c>
      <c r="BA81" t="e">
        <v>#N/A</v>
      </c>
      <c r="BB81" t="e">
        <v>#N/A</v>
      </c>
      <c r="BC81" t="e">
        <v>#N/A</v>
      </c>
      <c r="BD81" t="e">
        <v>#N/A</v>
      </c>
      <c r="BE81" t="e">
        <v>#N/A</v>
      </c>
      <c r="BF81" t="e">
        <v>#N/A</v>
      </c>
      <c r="BG81" t="e">
        <v>#N/A</v>
      </c>
      <c r="BH81" t="e">
        <v>#N/A</v>
      </c>
      <c r="BI81" t="e">
        <v>#N/A</v>
      </c>
      <c r="BJ81" t="e">
        <v>#N/A</v>
      </c>
      <c r="BK81" t="e">
        <v>#N/A</v>
      </c>
      <c r="BL81" t="e">
        <v>#N/A</v>
      </c>
      <c r="BM81" t="e">
        <v>#N/A</v>
      </c>
      <c r="BN81" t="e">
        <v>#N/A</v>
      </c>
      <c r="BO81" t="e">
        <v>#N/A</v>
      </c>
      <c r="BP81" t="e">
        <v>#N/A</v>
      </c>
      <c r="BQ81" t="e">
        <v>#N/A</v>
      </c>
      <c r="BR81" t="e">
        <v>#N/A</v>
      </c>
      <c r="BS81" t="e">
        <v>#N/A</v>
      </c>
      <c r="BT81" t="e">
        <v>#N/A</v>
      </c>
      <c r="BU81" t="e">
        <v>#N/A</v>
      </c>
      <c r="BV81" t="e">
        <v>#N/A</v>
      </c>
      <c r="BW81" t="e">
        <v>#N/A</v>
      </c>
      <c r="BX81" t="e">
        <v>#N/A</v>
      </c>
      <c r="BY81" t="e">
        <v>#N/A</v>
      </c>
      <c r="BZ81" t="e">
        <v>#N/A</v>
      </c>
      <c r="CA81" t="e">
        <v>#N/A</v>
      </c>
      <c r="CB81" t="e">
        <v>#N/A</v>
      </c>
      <c r="CC81" t="e">
        <v>#N/A</v>
      </c>
      <c r="CD81" t="e">
        <v>#N/A</v>
      </c>
      <c r="CE81" t="e">
        <v>#N/A</v>
      </c>
      <c r="CF81" t="e">
        <v>#N/A</v>
      </c>
      <c r="CG81" t="e">
        <v>#N/A</v>
      </c>
      <c r="CH81" t="e">
        <v>#N/A</v>
      </c>
      <c r="CI81" t="e">
        <v>#N/A</v>
      </c>
      <c r="CJ81" t="e">
        <v>#N/A</v>
      </c>
      <c r="CK81" t="e">
        <v>#N/A</v>
      </c>
      <c r="CL81" t="e">
        <v>#N/A</v>
      </c>
      <c r="CM81" t="e">
        <v>#N/A</v>
      </c>
      <c r="CN81" t="e">
        <v>#N/A</v>
      </c>
      <c r="CO81" t="e">
        <v>#N/A</v>
      </c>
      <c r="CP81" t="e">
        <v>#N/A</v>
      </c>
      <c r="CQ81" t="e">
        <v>#N/A</v>
      </c>
      <c r="CR81" t="e">
        <v>#N/A</v>
      </c>
      <c r="CS81" t="e">
        <v>#N/A</v>
      </c>
      <c r="CT81" t="e">
        <v>#N/A</v>
      </c>
      <c r="CU81" t="e">
        <v>#N/A</v>
      </c>
      <c r="CV81" t="e">
        <v>#N/A</v>
      </c>
      <c r="CW81" t="e">
        <v>#N/A</v>
      </c>
      <c r="CX81" t="e">
        <v>#N/A</v>
      </c>
      <c r="CY81" t="e">
        <v>#N/A</v>
      </c>
    </row>
    <row r="82" spans="1:103" x14ac:dyDescent="0.3">
      <c r="A82">
        <v>596</v>
      </c>
      <c r="D82">
        <v>52</v>
      </c>
      <c r="E82">
        <v>52</v>
      </c>
      <c r="F82">
        <v>52</v>
      </c>
      <c r="G82">
        <v>0</v>
      </c>
      <c r="H82">
        <v>0</v>
      </c>
      <c r="I82">
        <v>0</v>
      </c>
      <c r="J82">
        <v>52</v>
      </c>
      <c r="K82">
        <v>52</v>
      </c>
      <c r="L82">
        <v>52</v>
      </c>
      <c r="M82">
        <v>52</v>
      </c>
      <c r="N82">
        <v>0</v>
      </c>
      <c r="O82">
        <v>52</v>
      </c>
      <c r="P82">
        <v>0</v>
      </c>
      <c r="Q82">
        <v>52</v>
      </c>
      <c r="R82">
        <v>52</v>
      </c>
      <c r="S82">
        <v>52</v>
      </c>
      <c r="T82">
        <v>0</v>
      </c>
      <c r="U82">
        <v>52</v>
      </c>
      <c r="V82">
        <v>52</v>
      </c>
      <c r="W82">
        <v>0</v>
      </c>
      <c r="X82">
        <v>52</v>
      </c>
      <c r="Y82">
        <v>52</v>
      </c>
      <c r="Z82">
        <v>52</v>
      </c>
      <c r="AA82">
        <v>52</v>
      </c>
      <c r="AB82">
        <v>52</v>
      </c>
      <c r="AC82">
        <v>52</v>
      </c>
      <c r="AD82">
        <v>52</v>
      </c>
      <c r="AE82">
        <v>52</v>
      </c>
      <c r="AF82">
        <v>52</v>
      </c>
      <c r="AG82">
        <v>52</v>
      </c>
      <c r="AH82">
        <v>52</v>
      </c>
      <c r="AI82">
        <v>52</v>
      </c>
      <c r="AJ82">
        <v>52</v>
      </c>
      <c r="AK82">
        <v>52</v>
      </c>
      <c r="AL82">
        <v>52</v>
      </c>
      <c r="AM82">
        <v>52</v>
      </c>
      <c r="AN82">
        <v>52</v>
      </c>
      <c r="AO82">
        <v>52</v>
      </c>
      <c r="AP82">
        <v>52</v>
      </c>
      <c r="AQ82">
        <v>52</v>
      </c>
      <c r="AR82">
        <v>52</v>
      </c>
      <c r="AS82">
        <v>52</v>
      </c>
      <c r="AT82">
        <v>52</v>
      </c>
      <c r="AU82">
        <v>52</v>
      </c>
      <c r="AV82">
        <v>51</v>
      </c>
      <c r="AW82">
        <v>52</v>
      </c>
      <c r="AX82">
        <v>52</v>
      </c>
      <c r="AY82">
        <v>0</v>
      </c>
      <c r="AZ82">
        <v>52</v>
      </c>
      <c r="BA82">
        <v>52</v>
      </c>
      <c r="BB82">
        <v>52</v>
      </c>
      <c r="BC82">
        <v>52</v>
      </c>
      <c r="BD82">
        <v>52</v>
      </c>
      <c r="BE82">
        <v>52</v>
      </c>
      <c r="BF82">
        <v>52</v>
      </c>
      <c r="BG82">
        <v>52</v>
      </c>
      <c r="BH82">
        <v>0</v>
      </c>
      <c r="BI82">
        <v>52</v>
      </c>
      <c r="BJ82">
        <v>52</v>
      </c>
      <c r="BK82">
        <v>0</v>
      </c>
      <c r="BL82">
        <v>0</v>
      </c>
      <c r="BM82">
        <v>52</v>
      </c>
      <c r="BN82">
        <v>52</v>
      </c>
      <c r="BO82">
        <v>52</v>
      </c>
      <c r="BP82">
        <v>52</v>
      </c>
      <c r="BQ82">
        <v>52</v>
      </c>
      <c r="BR82">
        <v>52</v>
      </c>
      <c r="BS82">
        <v>51</v>
      </c>
      <c r="BT82">
        <v>52</v>
      </c>
      <c r="BU82">
        <v>52</v>
      </c>
      <c r="BV82">
        <v>52</v>
      </c>
      <c r="BW82">
        <v>52</v>
      </c>
      <c r="BX82">
        <v>52</v>
      </c>
      <c r="BY82">
        <v>52</v>
      </c>
      <c r="BZ82">
        <v>52</v>
      </c>
      <c r="CA82">
        <v>52</v>
      </c>
      <c r="CB82">
        <v>52</v>
      </c>
      <c r="CC82">
        <v>52</v>
      </c>
      <c r="CD82">
        <v>52</v>
      </c>
      <c r="CE82">
        <v>52</v>
      </c>
      <c r="CF82">
        <v>52</v>
      </c>
      <c r="CG82">
        <v>52</v>
      </c>
      <c r="CH82">
        <v>52</v>
      </c>
      <c r="CI82">
        <v>52</v>
      </c>
      <c r="CJ82">
        <v>52</v>
      </c>
      <c r="CK82">
        <v>52</v>
      </c>
      <c r="CL82">
        <v>52</v>
      </c>
      <c r="CM82">
        <v>52</v>
      </c>
      <c r="CN82">
        <v>52</v>
      </c>
      <c r="CO82">
        <v>52</v>
      </c>
      <c r="CP82">
        <v>52</v>
      </c>
      <c r="CQ82">
        <v>0</v>
      </c>
      <c r="CR82">
        <v>52</v>
      </c>
      <c r="CS82">
        <v>52</v>
      </c>
      <c r="CT82">
        <v>52</v>
      </c>
      <c r="CU82">
        <v>52</v>
      </c>
      <c r="CV82">
        <v>52</v>
      </c>
      <c r="CW82">
        <v>52</v>
      </c>
      <c r="CX82">
        <v>52</v>
      </c>
      <c r="CY82">
        <v>52</v>
      </c>
    </row>
    <row r="83" spans="1:103" x14ac:dyDescent="0.3">
      <c r="A83">
        <v>80</v>
      </c>
      <c r="D83">
        <v>0</v>
      </c>
      <c r="E83">
        <v>7092734</v>
      </c>
      <c r="F83">
        <v>0</v>
      </c>
      <c r="G83">
        <v>0</v>
      </c>
      <c r="H83">
        <v>0</v>
      </c>
      <c r="I83">
        <v>0</v>
      </c>
      <c r="J83">
        <v>9374109</v>
      </c>
      <c r="K83">
        <v>1118490</v>
      </c>
      <c r="L83">
        <v>2565103</v>
      </c>
      <c r="M83">
        <v>81181582</v>
      </c>
      <c r="N83">
        <v>0</v>
      </c>
      <c r="O83">
        <v>600909</v>
      </c>
      <c r="P83">
        <v>0</v>
      </c>
      <c r="Q83">
        <v>7892648</v>
      </c>
      <c r="R83">
        <v>2837722</v>
      </c>
      <c r="S83">
        <v>1980691</v>
      </c>
      <c r="T83">
        <v>0</v>
      </c>
      <c r="U83">
        <v>0</v>
      </c>
      <c r="V83">
        <v>27516538</v>
      </c>
      <c r="W83">
        <v>0</v>
      </c>
      <c r="X83">
        <v>2846986</v>
      </c>
      <c r="Y83">
        <v>319496</v>
      </c>
      <c r="Z83">
        <v>0</v>
      </c>
      <c r="AA83">
        <v>6802244</v>
      </c>
      <c r="AB83">
        <v>13527381</v>
      </c>
      <c r="AC83">
        <v>500823</v>
      </c>
      <c r="AD83">
        <v>17314894</v>
      </c>
      <c r="AE83">
        <v>8025130</v>
      </c>
      <c r="AF83">
        <v>1288211</v>
      </c>
      <c r="AG83">
        <v>14606655</v>
      </c>
      <c r="AH83">
        <v>9898014</v>
      </c>
      <c r="AI83">
        <v>34579378</v>
      </c>
      <c r="AJ83">
        <v>1065668</v>
      </c>
      <c r="AK83">
        <v>0</v>
      </c>
      <c r="AL83">
        <v>14418867</v>
      </c>
      <c r="AM83">
        <v>0</v>
      </c>
      <c r="AN83">
        <v>2422135</v>
      </c>
      <c r="AO83">
        <v>0</v>
      </c>
      <c r="AP83">
        <v>0</v>
      </c>
      <c r="AQ83">
        <v>1702643</v>
      </c>
      <c r="AR83">
        <v>0</v>
      </c>
      <c r="AS83">
        <v>4441792</v>
      </c>
      <c r="AT83">
        <v>71661661</v>
      </c>
      <c r="AU83">
        <v>0</v>
      </c>
      <c r="AV83">
        <v>731481</v>
      </c>
      <c r="AW83">
        <v>3869533</v>
      </c>
      <c r="AX83">
        <v>9815109</v>
      </c>
      <c r="AY83">
        <v>0</v>
      </c>
      <c r="AZ83">
        <v>0</v>
      </c>
      <c r="BA83">
        <v>0</v>
      </c>
      <c r="BB83">
        <v>63106073</v>
      </c>
      <c r="BC83">
        <v>4496957</v>
      </c>
      <c r="BD83">
        <v>0</v>
      </c>
      <c r="BE83">
        <v>0</v>
      </c>
      <c r="BF83">
        <v>27633681</v>
      </c>
      <c r="BG83">
        <v>0</v>
      </c>
      <c r="BH83">
        <v>0</v>
      </c>
      <c r="BI83">
        <v>21505</v>
      </c>
      <c r="BJ83">
        <v>150308</v>
      </c>
      <c r="BK83">
        <v>0</v>
      </c>
      <c r="BL83">
        <v>0</v>
      </c>
      <c r="BM83">
        <v>7391395</v>
      </c>
      <c r="BN83">
        <v>20095606</v>
      </c>
      <c r="BO83">
        <v>1474175</v>
      </c>
      <c r="BP83">
        <v>0</v>
      </c>
      <c r="BQ83">
        <v>599506</v>
      </c>
      <c r="BR83">
        <v>0</v>
      </c>
      <c r="BS83">
        <v>0</v>
      </c>
      <c r="BT83">
        <v>3521757</v>
      </c>
      <c r="BU83">
        <v>10838488</v>
      </c>
      <c r="BV83">
        <v>13231709</v>
      </c>
      <c r="BW83">
        <v>936639</v>
      </c>
      <c r="BX83">
        <v>0</v>
      </c>
      <c r="BY83">
        <v>0</v>
      </c>
      <c r="BZ83">
        <v>317168</v>
      </c>
      <c r="CA83">
        <v>0</v>
      </c>
      <c r="CB83">
        <v>10793682</v>
      </c>
      <c r="CC83">
        <v>9364702</v>
      </c>
      <c r="CD83">
        <v>3341270</v>
      </c>
      <c r="CE83">
        <v>1466800</v>
      </c>
      <c r="CF83">
        <v>0</v>
      </c>
      <c r="CG83">
        <v>2520155</v>
      </c>
      <c r="CH83">
        <v>1717849</v>
      </c>
      <c r="CI83">
        <v>1573877</v>
      </c>
      <c r="CJ83">
        <v>518996</v>
      </c>
      <c r="CK83">
        <v>1144674</v>
      </c>
      <c r="CL83">
        <v>0</v>
      </c>
      <c r="CM83">
        <v>0</v>
      </c>
      <c r="CN83">
        <v>1364473</v>
      </c>
      <c r="CO83">
        <v>57835444</v>
      </c>
      <c r="CP83">
        <v>1152975</v>
      </c>
      <c r="CQ83">
        <v>0</v>
      </c>
      <c r="CR83">
        <v>6601479</v>
      </c>
      <c r="CS83">
        <v>1554297</v>
      </c>
      <c r="CT83">
        <v>0</v>
      </c>
      <c r="CU83">
        <v>572445</v>
      </c>
      <c r="CV83">
        <v>0</v>
      </c>
      <c r="CW83">
        <v>3984336</v>
      </c>
      <c r="CX83">
        <v>704725</v>
      </c>
      <c r="CY83">
        <v>0</v>
      </c>
    </row>
    <row r="84" spans="1:103" x14ac:dyDescent="0.3">
      <c r="A84">
        <v>81</v>
      </c>
      <c r="D84">
        <v>0</v>
      </c>
      <c r="E84">
        <v>418599</v>
      </c>
      <c r="F84">
        <v>0</v>
      </c>
      <c r="G84">
        <v>0</v>
      </c>
      <c r="H84">
        <v>0</v>
      </c>
      <c r="I84">
        <v>0</v>
      </c>
      <c r="J84">
        <v>1180792</v>
      </c>
      <c r="K84">
        <v>297330</v>
      </c>
      <c r="L84">
        <v>632065</v>
      </c>
      <c r="M84">
        <v>10265766</v>
      </c>
      <c r="N84">
        <v>0</v>
      </c>
      <c r="O84">
        <v>13270</v>
      </c>
      <c r="P84">
        <v>0</v>
      </c>
      <c r="Q84">
        <v>445199</v>
      </c>
      <c r="R84">
        <v>129562</v>
      </c>
      <c r="S84">
        <v>77838</v>
      </c>
      <c r="T84">
        <v>0</v>
      </c>
      <c r="U84">
        <v>0</v>
      </c>
      <c r="V84">
        <v>1233430</v>
      </c>
      <c r="W84">
        <v>0</v>
      </c>
      <c r="X84">
        <v>214047</v>
      </c>
      <c r="Y84">
        <v>132023</v>
      </c>
      <c r="Z84">
        <v>0</v>
      </c>
      <c r="AA84">
        <v>652073</v>
      </c>
      <c r="AB84">
        <v>510795</v>
      </c>
      <c r="AC84">
        <v>122965</v>
      </c>
      <c r="AD84">
        <v>1837829</v>
      </c>
      <c r="AE84">
        <v>3952161</v>
      </c>
      <c r="AF84">
        <v>72490</v>
      </c>
      <c r="AG84">
        <v>1212137</v>
      </c>
      <c r="AH84">
        <v>434597</v>
      </c>
      <c r="AI84">
        <v>68764</v>
      </c>
      <c r="AJ84">
        <v>1150846</v>
      </c>
      <c r="AK84">
        <v>0</v>
      </c>
      <c r="AL84">
        <v>2257473</v>
      </c>
      <c r="AM84">
        <v>0</v>
      </c>
      <c r="AN84">
        <v>207075</v>
      </c>
      <c r="AO84">
        <v>0</v>
      </c>
      <c r="AP84">
        <v>0</v>
      </c>
      <c r="AQ84">
        <v>608961</v>
      </c>
      <c r="AR84">
        <v>0</v>
      </c>
      <c r="AS84">
        <v>829324</v>
      </c>
      <c r="AT84">
        <v>5593562</v>
      </c>
      <c r="AU84">
        <v>0</v>
      </c>
      <c r="AV84">
        <v>3750</v>
      </c>
      <c r="AW84">
        <v>210684</v>
      </c>
      <c r="AX84">
        <v>962026</v>
      </c>
      <c r="AY84">
        <v>0</v>
      </c>
      <c r="AZ84">
        <v>0</v>
      </c>
      <c r="BA84">
        <v>0</v>
      </c>
      <c r="BB84">
        <v>5291294</v>
      </c>
      <c r="BC84">
        <v>208985</v>
      </c>
      <c r="BD84">
        <v>0</v>
      </c>
      <c r="BE84">
        <v>0</v>
      </c>
      <c r="BF84">
        <v>1745167</v>
      </c>
      <c r="BG84">
        <v>0</v>
      </c>
      <c r="BH84">
        <v>0</v>
      </c>
      <c r="BI84">
        <v>204019</v>
      </c>
      <c r="BJ84">
        <v>13637</v>
      </c>
      <c r="BK84">
        <v>0</v>
      </c>
      <c r="BL84">
        <v>0</v>
      </c>
      <c r="BM84">
        <v>858843</v>
      </c>
      <c r="BN84">
        <v>2113897</v>
      </c>
      <c r="BO84">
        <v>487833</v>
      </c>
      <c r="BP84">
        <v>0</v>
      </c>
      <c r="BQ84">
        <v>480825</v>
      </c>
      <c r="BR84">
        <v>0</v>
      </c>
      <c r="BS84">
        <v>0</v>
      </c>
      <c r="BT84">
        <v>343516</v>
      </c>
      <c r="BU84">
        <v>416240</v>
      </c>
      <c r="BV84">
        <v>1516558</v>
      </c>
      <c r="BW84">
        <v>275992</v>
      </c>
      <c r="BX84">
        <v>0</v>
      </c>
      <c r="BY84">
        <v>0</v>
      </c>
      <c r="BZ84">
        <v>193341</v>
      </c>
      <c r="CA84">
        <v>0</v>
      </c>
      <c r="CB84">
        <v>751591</v>
      </c>
      <c r="CC84">
        <v>616028</v>
      </c>
      <c r="CD84">
        <v>1241622</v>
      </c>
      <c r="CE84">
        <v>0</v>
      </c>
      <c r="CF84">
        <v>0</v>
      </c>
      <c r="CG84">
        <v>700400</v>
      </c>
      <c r="CH84">
        <v>137240</v>
      </c>
      <c r="CI84">
        <v>810260</v>
      </c>
      <c r="CJ84">
        <v>22897</v>
      </c>
      <c r="CK84">
        <v>60573</v>
      </c>
      <c r="CL84">
        <v>0</v>
      </c>
      <c r="CM84">
        <v>0</v>
      </c>
      <c r="CN84">
        <v>152600</v>
      </c>
      <c r="CO84">
        <v>11547776</v>
      </c>
      <c r="CP84">
        <v>223705</v>
      </c>
      <c r="CQ84">
        <v>0</v>
      </c>
      <c r="CR84">
        <v>583982</v>
      </c>
      <c r="CS84">
        <v>182226</v>
      </c>
      <c r="CT84">
        <v>0</v>
      </c>
      <c r="CU84">
        <v>90641</v>
      </c>
      <c r="CV84">
        <v>0</v>
      </c>
      <c r="CW84">
        <v>402927</v>
      </c>
      <c r="CX84">
        <v>42056</v>
      </c>
      <c r="CY84">
        <v>0</v>
      </c>
    </row>
    <row r="85" spans="1:103" x14ac:dyDescent="0.3">
      <c r="A85">
        <v>579</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10190000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row>
    <row r="86" spans="1:103" x14ac:dyDescent="0.3">
      <c r="A86">
        <v>510</v>
      </c>
      <c r="D86">
        <v>0</v>
      </c>
      <c r="E86">
        <v>0</v>
      </c>
      <c r="F86">
        <v>0</v>
      </c>
      <c r="G86">
        <v>0</v>
      </c>
      <c r="H86">
        <v>0</v>
      </c>
      <c r="I86">
        <v>0</v>
      </c>
      <c r="J86">
        <v>0</v>
      </c>
      <c r="K86">
        <v>0</v>
      </c>
      <c r="L86">
        <v>0</v>
      </c>
      <c r="M86">
        <v>1655126</v>
      </c>
      <c r="N86">
        <v>0</v>
      </c>
      <c r="O86">
        <v>0</v>
      </c>
      <c r="P86">
        <v>0</v>
      </c>
      <c r="Q86">
        <v>71365</v>
      </c>
      <c r="R86">
        <v>0</v>
      </c>
      <c r="S86">
        <v>0</v>
      </c>
      <c r="T86">
        <v>0</v>
      </c>
      <c r="U86">
        <v>0</v>
      </c>
      <c r="V86">
        <v>0</v>
      </c>
      <c r="W86">
        <v>0</v>
      </c>
      <c r="X86">
        <v>100779</v>
      </c>
      <c r="Y86">
        <v>0</v>
      </c>
      <c r="Z86">
        <v>0</v>
      </c>
      <c r="AA86">
        <v>0</v>
      </c>
      <c r="AB86">
        <v>57447</v>
      </c>
      <c r="AC86">
        <v>0</v>
      </c>
      <c r="AD86">
        <v>0</v>
      </c>
      <c r="AE86">
        <v>592334</v>
      </c>
      <c r="AF86">
        <v>0</v>
      </c>
      <c r="AG86">
        <v>0</v>
      </c>
      <c r="AH86">
        <v>29599</v>
      </c>
      <c r="AI86">
        <v>8402</v>
      </c>
      <c r="AJ86">
        <v>0</v>
      </c>
      <c r="AK86">
        <v>0</v>
      </c>
      <c r="AL86">
        <v>0</v>
      </c>
      <c r="AM86">
        <v>0</v>
      </c>
      <c r="AN86">
        <v>29150</v>
      </c>
      <c r="AO86">
        <v>0</v>
      </c>
      <c r="AP86">
        <v>0</v>
      </c>
      <c r="AQ86">
        <v>8122</v>
      </c>
      <c r="AR86">
        <v>0</v>
      </c>
      <c r="AS86">
        <v>94065</v>
      </c>
      <c r="AT86">
        <v>640831</v>
      </c>
      <c r="AU86">
        <v>0</v>
      </c>
      <c r="AV86">
        <v>0</v>
      </c>
      <c r="AW86">
        <v>24744</v>
      </c>
      <c r="AX86">
        <v>373604</v>
      </c>
      <c r="AY86">
        <v>0</v>
      </c>
      <c r="AZ86">
        <v>0</v>
      </c>
      <c r="BA86">
        <v>0</v>
      </c>
      <c r="BB86">
        <v>0</v>
      </c>
      <c r="BC86">
        <v>64730</v>
      </c>
      <c r="BD86">
        <v>0</v>
      </c>
      <c r="BE86">
        <v>0</v>
      </c>
      <c r="BF86">
        <v>680</v>
      </c>
      <c r="BG86">
        <v>0</v>
      </c>
      <c r="BH86">
        <v>0</v>
      </c>
      <c r="BI86">
        <v>3334</v>
      </c>
      <c r="BJ86">
        <v>0</v>
      </c>
      <c r="BK86">
        <v>0</v>
      </c>
      <c r="BL86">
        <v>0</v>
      </c>
      <c r="BM86">
        <v>244639</v>
      </c>
      <c r="BN86">
        <v>685770</v>
      </c>
      <c r="BO86">
        <v>0</v>
      </c>
      <c r="BP86">
        <v>0</v>
      </c>
      <c r="BQ86">
        <v>0</v>
      </c>
      <c r="BR86">
        <v>0</v>
      </c>
      <c r="BS86">
        <v>0</v>
      </c>
      <c r="BT86">
        <v>112381</v>
      </c>
      <c r="BU86">
        <v>204460</v>
      </c>
      <c r="BV86">
        <v>0</v>
      </c>
      <c r="BW86">
        <v>120150</v>
      </c>
      <c r="BX86">
        <v>0</v>
      </c>
      <c r="BY86">
        <v>0</v>
      </c>
      <c r="BZ86">
        <v>0</v>
      </c>
      <c r="CA86">
        <v>0</v>
      </c>
      <c r="CB86">
        <v>0</v>
      </c>
      <c r="CC86">
        <v>0</v>
      </c>
      <c r="CD86">
        <v>0</v>
      </c>
      <c r="CE86">
        <v>0</v>
      </c>
      <c r="CF86">
        <v>0</v>
      </c>
      <c r="CG86">
        <v>218347</v>
      </c>
      <c r="CH86">
        <v>0</v>
      </c>
      <c r="CI86">
        <v>107601</v>
      </c>
      <c r="CJ86">
        <v>0</v>
      </c>
      <c r="CK86">
        <v>0</v>
      </c>
      <c r="CL86">
        <v>0</v>
      </c>
      <c r="CM86">
        <v>0</v>
      </c>
      <c r="CN86">
        <v>75303</v>
      </c>
      <c r="CO86">
        <v>1301800</v>
      </c>
      <c r="CP86">
        <v>0</v>
      </c>
      <c r="CQ86">
        <v>0</v>
      </c>
      <c r="CR86">
        <v>0</v>
      </c>
      <c r="CS86">
        <v>29742</v>
      </c>
      <c r="CT86">
        <v>0</v>
      </c>
      <c r="CU86">
        <v>0</v>
      </c>
      <c r="CV86">
        <v>0</v>
      </c>
      <c r="CW86">
        <v>0</v>
      </c>
      <c r="CX86">
        <v>21466</v>
      </c>
      <c r="CY86">
        <v>0</v>
      </c>
    </row>
    <row r="87" spans="1:103" x14ac:dyDescent="0.3">
      <c r="A87">
        <v>654</v>
      </c>
      <c r="D87">
        <v>0</v>
      </c>
      <c r="E87">
        <v>7511333</v>
      </c>
      <c r="F87">
        <v>0</v>
      </c>
      <c r="G87">
        <v>0</v>
      </c>
      <c r="H87">
        <v>0</v>
      </c>
      <c r="I87">
        <v>0</v>
      </c>
      <c r="J87">
        <v>12342731</v>
      </c>
      <c r="K87">
        <v>1415820</v>
      </c>
      <c r="L87">
        <v>3197168</v>
      </c>
      <c r="M87">
        <v>241153276</v>
      </c>
      <c r="N87">
        <v>0</v>
      </c>
      <c r="O87">
        <v>753511</v>
      </c>
      <c r="P87">
        <v>0</v>
      </c>
      <c r="Q87">
        <v>8524031</v>
      </c>
      <c r="R87">
        <v>2967284</v>
      </c>
      <c r="S87">
        <v>2102461</v>
      </c>
      <c r="T87">
        <v>0</v>
      </c>
      <c r="U87">
        <v>0</v>
      </c>
      <c r="V87">
        <v>29343618</v>
      </c>
      <c r="W87">
        <v>0</v>
      </c>
      <c r="X87">
        <v>3189692</v>
      </c>
      <c r="Y87">
        <v>451519</v>
      </c>
      <c r="Z87">
        <v>0</v>
      </c>
      <c r="AA87">
        <v>7454317</v>
      </c>
      <c r="AB87">
        <v>14095623</v>
      </c>
      <c r="AC87">
        <v>623788</v>
      </c>
      <c r="AD87">
        <v>22907218</v>
      </c>
      <c r="AE87">
        <v>31645232</v>
      </c>
      <c r="AF87">
        <v>1360701</v>
      </c>
      <c r="AG87">
        <v>16560672</v>
      </c>
      <c r="AH87">
        <v>10884995</v>
      </c>
      <c r="AI87">
        <v>47073372</v>
      </c>
      <c r="AJ87">
        <v>2216514</v>
      </c>
      <c r="AK87">
        <v>0</v>
      </c>
      <c r="AL87">
        <v>16721889</v>
      </c>
      <c r="AM87">
        <v>0</v>
      </c>
      <c r="AN87">
        <v>2662856</v>
      </c>
      <c r="AO87">
        <v>0</v>
      </c>
      <c r="AP87">
        <v>0</v>
      </c>
      <c r="AQ87">
        <v>2609598</v>
      </c>
      <c r="AR87">
        <v>0</v>
      </c>
      <c r="AS87">
        <v>5494260</v>
      </c>
      <c r="AT87">
        <v>80016104</v>
      </c>
      <c r="AU87">
        <v>0</v>
      </c>
      <c r="AV87">
        <v>735231</v>
      </c>
      <c r="AW87">
        <v>5613803</v>
      </c>
      <c r="AX87">
        <v>11150739</v>
      </c>
      <c r="AY87">
        <v>0</v>
      </c>
      <c r="AZ87">
        <v>0</v>
      </c>
      <c r="BA87">
        <v>0</v>
      </c>
      <c r="BB87">
        <v>92761185</v>
      </c>
      <c r="BC87">
        <v>4770672</v>
      </c>
      <c r="BD87">
        <v>0</v>
      </c>
      <c r="BE87">
        <v>0</v>
      </c>
      <c r="BF87">
        <v>49132111</v>
      </c>
      <c r="BG87">
        <v>0</v>
      </c>
      <c r="BH87">
        <v>0</v>
      </c>
      <c r="BI87">
        <v>302797</v>
      </c>
      <c r="BJ87">
        <v>163945</v>
      </c>
      <c r="BK87">
        <v>0</v>
      </c>
      <c r="BL87">
        <v>0</v>
      </c>
      <c r="BM87">
        <v>9345171</v>
      </c>
      <c r="BN87">
        <v>25108717</v>
      </c>
      <c r="BO87">
        <v>5319767</v>
      </c>
      <c r="BP87">
        <v>0</v>
      </c>
      <c r="BQ87">
        <v>1375051</v>
      </c>
      <c r="BR87">
        <v>0</v>
      </c>
      <c r="BS87">
        <v>0</v>
      </c>
      <c r="BT87">
        <v>4037929</v>
      </c>
      <c r="BU87">
        <v>12220611</v>
      </c>
      <c r="BV87">
        <v>37365265</v>
      </c>
      <c r="BW87">
        <v>1359218</v>
      </c>
      <c r="BX87">
        <v>0</v>
      </c>
      <c r="BY87">
        <v>0</v>
      </c>
      <c r="BZ87">
        <v>510509</v>
      </c>
      <c r="CA87">
        <v>0</v>
      </c>
      <c r="CB87">
        <v>11781435</v>
      </c>
      <c r="CC87">
        <v>9980730</v>
      </c>
      <c r="CD87">
        <v>5001377</v>
      </c>
      <c r="CE87">
        <v>1466800</v>
      </c>
      <c r="CF87">
        <v>0</v>
      </c>
      <c r="CG87">
        <v>3438902</v>
      </c>
      <c r="CH87">
        <v>1974479</v>
      </c>
      <c r="CI87">
        <v>5932201</v>
      </c>
      <c r="CJ87">
        <v>541893</v>
      </c>
      <c r="CK87">
        <v>1217533</v>
      </c>
      <c r="CL87">
        <v>0</v>
      </c>
      <c r="CM87">
        <v>0</v>
      </c>
      <c r="CN87">
        <v>1592376</v>
      </c>
      <c r="CO87">
        <v>370678107</v>
      </c>
      <c r="CP87">
        <v>1417286</v>
      </c>
      <c r="CQ87">
        <v>0</v>
      </c>
      <c r="CR87">
        <v>7193231</v>
      </c>
      <c r="CS87">
        <v>1774442</v>
      </c>
      <c r="CT87">
        <v>0</v>
      </c>
      <c r="CU87">
        <v>731801</v>
      </c>
      <c r="CV87">
        <v>0</v>
      </c>
      <c r="CW87">
        <v>4714764</v>
      </c>
      <c r="CX87">
        <v>768247</v>
      </c>
      <c r="CY87">
        <v>16020</v>
      </c>
    </row>
    <row r="88" spans="1:103" x14ac:dyDescent="0.3">
      <c r="A88">
        <v>655</v>
      </c>
      <c r="D88">
        <v>0</v>
      </c>
      <c r="E88">
        <v>0</v>
      </c>
      <c r="F88">
        <v>0</v>
      </c>
      <c r="G88">
        <v>0</v>
      </c>
      <c r="H88">
        <v>0</v>
      </c>
      <c r="I88">
        <v>0</v>
      </c>
      <c r="J88">
        <v>0</v>
      </c>
      <c r="K88">
        <v>0</v>
      </c>
      <c r="L88">
        <v>0</v>
      </c>
      <c r="M88">
        <v>145931578</v>
      </c>
      <c r="N88">
        <v>0</v>
      </c>
      <c r="O88">
        <v>115021</v>
      </c>
      <c r="P88">
        <v>0</v>
      </c>
      <c r="Q88">
        <v>100820</v>
      </c>
      <c r="R88">
        <v>129562</v>
      </c>
      <c r="S88">
        <v>43932</v>
      </c>
      <c r="T88">
        <v>0</v>
      </c>
      <c r="U88">
        <v>0</v>
      </c>
      <c r="V88">
        <v>1703734</v>
      </c>
      <c r="W88">
        <v>0</v>
      </c>
      <c r="X88">
        <v>241927</v>
      </c>
      <c r="Y88">
        <v>0</v>
      </c>
      <c r="Z88">
        <v>0</v>
      </c>
      <c r="AA88">
        <v>0</v>
      </c>
      <c r="AB88">
        <v>0</v>
      </c>
      <c r="AC88">
        <v>0</v>
      </c>
      <c r="AD88">
        <v>3752937</v>
      </c>
      <c r="AE88">
        <v>19065858</v>
      </c>
      <c r="AF88">
        <v>0</v>
      </c>
      <c r="AG88">
        <v>253558</v>
      </c>
      <c r="AH88">
        <v>522785</v>
      </c>
      <c r="AI88">
        <v>10508607</v>
      </c>
      <c r="AJ88">
        <v>0</v>
      </c>
      <c r="AK88">
        <v>0</v>
      </c>
      <c r="AL88">
        <v>0</v>
      </c>
      <c r="AM88">
        <v>0</v>
      </c>
      <c r="AN88">
        <v>0</v>
      </c>
      <c r="AO88">
        <v>0</v>
      </c>
      <c r="AP88">
        <v>0</v>
      </c>
      <c r="AQ88">
        <v>0</v>
      </c>
      <c r="AR88">
        <v>0</v>
      </c>
      <c r="AS88">
        <v>99074</v>
      </c>
      <c r="AT88">
        <v>2120050</v>
      </c>
      <c r="AU88">
        <v>0</v>
      </c>
      <c r="AV88">
        <v>0</v>
      </c>
      <c r="AW88">
        <v>115636</v>
      </c>
      <c r="AX88">
        <v>0</v>
      </c>
      <c r="AY88">
        <v>0</v>
      </c>
      <c r="AZ88">
        <v>0</v>
      </c>
      <c r="BA88">
        <v>0</v>
      </c>
      <c r="BB88">
        <v>19502195</v>
      </c>
      <c r="BC88">
        <v>208985</v>
      </c>
      <c r="BD88">
        <v>0</v>
      </c>
      <c r="BE88">
        <v>0</v>
      </c>
      <c r="BF88">
        <v>19441120</v>
      </c>
      <c r="BG88">
        <v>0</v>
      </c>
      <c r="BH88">
        <v>0</v>
      </c>
      <c r="BI88">
        <v>0</v>
      </c>
      <c r="BJ88">
        <v>0</v>
      </c>
      <c r="BK88">
        <v>0</v>
      </c>
      <c r="BL88">
        <v>0</v>
      </c>
      <c r="BM88">
        <v>0</v>
      </c>
      <c r="BN88">
        <v>1963444</v>
      </c>
      <c r="BO88">
        <v>449514</v>
      </c>
      <c r="BP88">
        <v>0</v>
      </c>
      <c r="BQ88">
        <v>294720</v>
      </c>
      <c r="BR88">
        <v>0</v>
      </c>
      <c r="BS88">
        <v>0</v>
      </c>
      <c r="BT88">
        <v>60275</v>
      </c>
      <c r="BU88">
        <v>749495</v>
      </c>
      <c r="BV88">
        <v>21959427</v>
      </c>
      <c r="BW88">
        <v>67849</v>
      </c>
      <c r="BX88">
        <v>0</v>
      </c>
      <c r="BY88">
        <v>0</v>
      </c>
      <c r="BZ88">
        <v>0</v>
      </c>
      <c r="CA88">
        <v>0</v>
      </c>
      <c r="CB88">
        <v>0</v>
      </c>
      <c r="CC88">
        <v>0</v>
      </c>
      <c r="CD88">
        <v>418485</v>
      </c>
      <c r="CE88">
        <v>0</v>
      </c>
      <c r="CF88">
        <v>0</v>
      </c>
      <c r="CG88">
        <v>0</v>
      </c>
      <c r="CH88">
        <v>0</v>
      </c>
      <c r="CI88">
        <v>175093</v>
      </c>
      <c r="CJ88">
        <v>2516</v>
      </c>
      <c r="CK88">
        <v>0</v>
      </c>
      <c r="CL88">
        <v>0</v>
      </c>
      <c r="CM88">
        <v>0</v>
      </c>
      <c r="CN88">
        <v>0</v>
      </c>
      <c r="CO88">
        <v>299993087</v>
      </c>
      <c r="CP88">
        <v>442542</v>
      </c>
      <c r="CQ88">
        <v>0</v>
      </c>
      <c r="CR88">
        <v>7770</v>
      </c>
      <c r="CS88">
        <v>0</v>
      </c>
      <c r="CT88">
        <v>0</v>
      </c>
      <c r="CU88">
        <v>0</v>
      </c>
      <c r="CV88">
        <v>0</v>
      </c>
      <c r="CW88">
        <v>269090</v>
      </c>
      <c r="CX88">
        <v>0</v>
      </c>
      <c r="CY88">
        <v>0</v>
      </c>
    </row>
    <row r="89" spans="1:103" x14ac:dyDescent="0.3">
      <c r="A89">
        <v>381</v>
      </c>
      <c r="D89">
        <v>0</v>
      </c>
      <c r="E89">
        <v>32056144</v>
      </c>
      <c r="F89">
        <v>0</v>
      </c>
      <c r="G89">
        <v>0</v>
      </c>
      <c r="H89">
        <v>0</v>
      </c>
      <c r="I89">
        <v>0</v>
      </c>
      <c r="J89">
        <v>74505480</v>
      </c>
      <c r="K89">
        <v>31776060</v>
      </c>
      <c r="L89">
        <v>29201156</v>
      </c>
      <c r="M89">
        <v>742142056</v>
      </c>
      <c r="N89">
        <v>0</v>
      </c>
      <c r="O89">
        <v>16423098</v>
      </c>
      <c r="P89">
        <v>0</v>
      </c>
      <c r="Q89">
        <v>14643241</v>
      </c>
      <c r="R89">
        <v>27249124</v>
      </c>
      <c r="S89">
        <v>7937060</v>
      </c>
      <c r="T89">
        <v>0</v>
      </c>
      <c r="U89">
        <v>0</v>
      </c>
      <c r="V89">
        <v>78481036</v>
      </c>
      <c r="W89">
        <v>0</v>
      </c>
      <c r="X89">
        <v>6520132</v>
      </c>
      <c r="Y89">
        <v>4938962</v>
      </c>
      <c r="Z89">
        <v>0</v>
      </c>
      <c r="AA89">
        <v>43364180</v>
      </c>
      <c r="AB89">
        <v>53977728</v>
      </c>
      <c r="AC89">
        <v>12780448</v>
      </c>
      <c r="AD89">
        <v>75586704</v>
      </c>
      <c r="AE89">
        <v>103604153</v>
      </c>
      <c r="AF89">
        <v>15380269</v>
      </c>
      <c r="AG89">
        <v>57043345</v>
      </c>
      <c r="AH89">
        <v>51254235</v>
      </c>
      <c r="AI89">
        <v>115206534</v>
      </c>
      <c r="AJ89">
        <v>55021914</v>
      </c>
      <c r="AK89">
        <v>0</v>
      </c>
      <c r="AL89">
        <v>48431149</v>
      </c>
      <c r="AM89">
        <v>0</v>
      </c>
      <c r="AN89">
        <v>11051330</v>
      </c>
      <c r="AO89">
        <v>0</v>
      </c>
      <c r="AP89">
        <v>0</v>
      </c>
      <c r="AQ89">
        <v>52407310</v>
      </c>
      <c r="AR89">
        <v>0</v>
      </c>
      <c r="AS89">
        <v>32652751</v>
      </c>
      <c r="AT89">
        <v>411291657</v>
      </c>
      <c r="AU89">
        <v>0</v>
      </c>
      <c r="AV89">
        <v>926567</v>
      </c>
      <c r="AW89">
        <v>17756350</v>
      </c>
      <c r="AX89">
        <v>75130297</v>
      </c>
      <c r="AY89">
        <v>0</v>
      </c>
      <c r="AZ89">
        <v>0</v>
      </c>
      <c r="BA89">
        <v>0</v>
      </c>
      <c r="BB89">
        <v>411509129</v>
      </c>
      <c r="BC89">
        <v>19453606</v>
      </c>
      <c r="BD89">
        <v>0</v>
      </c>
      <c r="BE89">
        <v>0</v>
      </c>
      <c r="BF89">
        <v>151910989</v>
      </c>
      <c r="BG89">
        <v>0</v>
      </c>
      <c r="BH89">
        <v>0</v>
      </c>
      <c r="BI89">
        <v>16103323</v>
      </c>
      <c r="BJ89">
        <v>6197554</v>
      </c>
      <c r="BK89">
        <v>0</v>
      </c>
      <c r="BL89">
        <v>0</v>
      </c>
      <c r="BM89">
        <v>34661859</v>
      </c>
      <c r="BN89">
        <v>100349772</v>
      </c>
      <c r="BO89">
        <v>43930373</v>
      </c>
      <c r="BP89">
        <v>0</v>
      </c>
      <c r="BQ89">
        <v>22322158</v>
      </c>
      <c r="BR89">
        <v>0</v>
      </c>
      <c r="BS89">
        <v>0</v>
      </c>
      <c r="BT89">
        <v>16182689</v>
      </c>
      <c r="BU89">
        <v>35357071</v>
      </c>
      <c r="BV89">
        <v>135680396</v>
      </c>
      <c r="BW89">
        <v>10023909</v>
      </c>
      <c r="BX89">
        <v>0</v>
      </c>
      <c r="BY89">
        <v>0</v>
      </c>
      <c r="BZ89">
        <v>11494942</v>
      </c>
      <c r="CA89">
        <v>0</v>
      </c>
      <c r="CB89">
        <v>49818978</v>
      </c>
      <c r="CC89">
        <v>45670092</v>
      </c>
      <c r="CD89">
        <v>29226023</v>
      </c>
      <c r="CE89">
        <v>4333487</v>
      </c>
      <c r="CF89">
        <v>0</v>
      </c>
      <c r="CG89">
        <v>29326058</v>
      </c>
      <c r="CH89">
        <v>8640040</v>
      </c>
      <c r="CI89">
        <v>33591053</v>
      </c>
      <c r="CJ89">
        <v>5402726</v>
      </c>
      <c r="CK89">
        <v>11535658</v>
      </c>
      <c r="CL89">
        <v>0</v>
      </c>
      <c r="CM89">
        <v>0</v>
      </c>
      <c r="CN89">
        <v>19479753</v>
      </c>
      <c r="CO89">
        <v>874078316</v>
      </c>
      <c r="CP89">
        <v>16348272</v>
      </c>
      <c r="CQ89">
        <v>0</v>
      </c>
      <c r="CR89">
        <v>36205948</v>
      </c>
      <c r="CS89">
        <v>8104457</v>
      </c>
      <c r="CT89">
        <v>0</v>
      </c>
      <c r="CU89">
        <v>4622959</v>
      </c>
      <c r="CV89">
        <v>0</v>
      </c>
      <c r="CW89">
        <v>22210590</v>
      </c>
      <c r="CX89">
        <v>10291762</v>
      </c>
      <c r="CY89">
        <v>7138232</v>
      </c>
    </row>
    <row r="90" spans="1:103" x14ac:dyDescent="0.3">
      <c r="A90">
        <v>578</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row>
    <row r="91" spans="1:103" x14ac:dyDescent="0.3">
      <c r="A91">
        <v>633</v>
      </c>
      <c r="D91">
        <v>0</v>
      </c>
      <c r="E91">
        <v>2375656</v>
      </c>
      <c r="F91">
        <v>0</v>
      </c>
      <c r="G91">
        <v>0</v>
      </c>
      <c r="H91">
        <v>0</v>
      </c>
      <c r="I91">
        <v>0</v>
      </c>
      <c r="J91">
        <v>5122948</v>
      </c>
      <c r="K91">
        <v>778215</v>
      </c>
      <c r="L91">
        <v>966296</v>
      </c>
      <c r="M91">
        <v>47883861</v>
      </c>
      <c r="N91">
        <v>0</v>
      </c>
      <c r="O91">
        <v>274119</v>
      </c>
      <c r="P91">
        <v>0</v>
      </c>
      <c r="Q91">
        <v>280915</v>
      </c>
      <c r="R91">
        <v>332475</v>
      </c>
      <c r="S91">
        <v>826924</v>
      </c>
      <c r="T91">
        <v>0</v>
      </c>
      <c r="U91">
        <v>0</v>
      </c>
      <c r="V91">
        <v>2125996</v>
      </c>
      <c r="W91">
        <v>0</v>
      </c>
      <c r="X91">
        <v>76980</v>
      </c>
      <c r="Y91">
        <v>242703</v>
      </c>
      <c r="Z91">
        <v>0</v>
      </c>
      <c r="AA91">
        <v>899786</v>
      </c>
      <c r="AB91">
        <v>1543606</v>
      </c>
      <c r="AC91">
        <v>240535</v>
      </c>
      <c r="AD91">
        <v>2600116</v>
      </c>
      <c r="AE91">
        <v>4750000</v>
      </c>
      <c r="AF91">
        <v>734191</v>
      </c>
      <c r="AG91">
        <v>2222414</v>
      </c>
      <c r="AH91">
        <v>1498991</v>
      </c>
      <c r="AI91">
        <v>2121486</v>
      </c>
      <c r="AJ91">
        <v>868153</v>
      </c>
      <c r="AK91">
        <v>0</v>
      </c>
      <c r="AL91">
        <v>2063598</v>
      </c>
      <c r="AM91">
        <v>0</v>
      </c>
      <c r="AN91">
        <v>87789</v>
      </c>
      <c r="AO91">
        <v>0</v>
      </c>
      <c r="AP91">
        <v>0</v>
      </c>
      <c r="AQ91">
        <v>1065109</v>
      </c>
      <c r="AR91">
        <v>0</v>
      </c>
      <c r="AS91">
        <v>1767575</v>
      </c>
      <c r="AT91">
        <v>10566899</v>
      </c>
      <c r="AU91">
        <v>0</v>
      </c>
      <c r="AV91">
        <v>1811</v>
      </c>
      <c r="AW91">
        <v>1977324</v>
      </c>
      <c r="AX91">
        <v>2844317</v>
      </c>
      <c r="AY91">
        <v>0</v>
      </c>
      <c r="AZ91">
        <v>0</v>
      </c>
      <c r="BA91">
        <v>0</v>
      </c>
      <c r="BB91">
        <v>17819567</v>
      </c>
      <c r="BC91">
        <v>8320623</v>
      </c>
      <c r="BD91">
        <v>0</v>
      </c>
      <c r="BE91">
        <v>0</v>
      </c>
      <c r="BF91">
        <v>4309865</v>
      </c>
      <c r="BG91">
        <v>0</v>
      </c>
      <c r="BH91">
        <v>0</v>
      </c>
      <c r="BI91">
        <v>1920099</v>
      </c>
      <c r="BJ91">
        <v>143115</v>
      </c>
      <c r="BK91">
        <v>0</v>
      </c>
      <c r="BL91">
        <v>0</v>
      </c>
      <c r="BM91">
        <v>1473433</v>
      </c>
      <c r="BN91">
        <v>5926316</v>
      </c>
      <c r="BO91">
        <v>3686358</v>
      </c>
      <c r="BP91">
        <v>0</v>
      </c>
      <c r="BQ91">
        <v>895847</v>
      </c>
      <c r="BR91">
        <v>0</v>
      </c>
      <c r="BS91">
        <v>0</v>
      </c>
      <c r="BT91">
        <v>484369</v>
      </c>
      <c r="BU91">
        <v>1162708</v>
      </c>
      <c r="BV91">
        <v>22113544</v>
      </c>
      <c r="BW91">
        <v>268406</v>
      </c>
      <c r="BX91">
        <v>0</v>
      </c>
      <c r="BY91">
        <v>0</v>
      </c>
      <c r="BZ91">
        <v>194896</v>
      </c>
      <c r="CA91">
        <v>0</v>
      </c>
      <c r="CB91">
        <v>822237</v>
      </c>
      <c r="CC91">
        <v>2570008</v>
      </c>
      <c r="CD91">
        <v>3601090</v>
      </c>
      <c r="CE91">
        <v>47122</v>
      </c>
      <c r="CF91">
        <v>0</v>
      </c>
      <c r="CG91">
        <v>926523</v>
      </c>
      <c r="CH91">
        <v>263196</v>
      </c>
      <c r="CI91">
        <v>4324086</v>
      </c>
      <c r="CJ91">
        <v>14267</v>
      </c>
      <c r="CK91">
        <v>712357</v>
      </c>
      <c r="CL91">
        <v>0</v>
      </c>
      <c r="CM91">
        <v>0</v>
      </c>
      <c r="CN91">
        <v>111999</v>
      </c>
      <c r="CO91">
        <v>28757079</v>
      </c>
      <c r="CP91">
        <v>338766</v>
      </c>
      <c r="CQ91">
        <v>0</v>
      </c>
      <c r="CR91">
        <v>1200855</v>
      </c>
      <c r="CS91">
        <v>745004</v>
      </c>
      <c r="CT91">
        <v>0</v>
      </c>
      <c r="CU91">
        <v>565527</v>
      </c>
      <c r="CV91">
        <v>0</v>
      </c>
      <c r="CW91">
        <v>427204</v>
      </c>
      <c r="CX91">
        <v>18388</v>
      </c>
      <c r="CY91">
        <v>55627</v>
      </c>
    </row>
    <row r="92" spans="1:103" x14ac:dyDescent="0.3">
      <c r="A92">
        <v>634</v>
      </c>
      <c r="D92">
        <v>0</v>
      </c>
      <c r="E92">
        <v>0</v>
      </c>
      <c r="F92">
        <v>0</v>
      </c>
      <c r="G92">
        <v>0</v>
      </c>
      <c r="H92">
        <v>0</v>
      </c>
      <c r="I92">
        <v>0</v>
      </c>
      <c r="J92">
        <v>0</v>
      </c>
      <c r="K92">
        <v>482000</v>
      </c>
      <c r="L92">
        <v>684654</v>
      </c>
      <c r="M92">
        <v>0</v>
      </c>
      <c r="N92">
        <v>0</v>
      </c>
      <c r="O92">
        <v>0</v>
      </c>
      <c r="P92">
        <v>0</v>
      </c>
      <c r="Q92">
        <v>0</v>
      </c>
      <c r="R92">
        <v>0</v>
      </c>
      <c r="S92">
        <v>0</v>
      </c>
      <c r="T92">
        <v>0</v>
      </c>
      <c r="U92">
        <v>0</v>
      </c>
      <c r="V92">
        <v>1115016</v>
      </c>
      <c r="W92">
        <v>0</v>
      </c>
      <c r="X92">
        <v>0</v>
      </c>
      <c r="Y92">
        <v>0</v>
      </c>
      <c r="Z92">
        <v>0</v>
      </c>
      <c r="AA92">
        <v>0</v>
      </c>
      <c r="AB92">
        <v>0</v>
      </c>
      <c r="AC92">
        <v>0</v>
      </c>
      <c r="AD92">
        <v>0</v>
      </c>
      <c r="AE92">
        <v>0</v>
      </c>
      <c r="AF92">
        <v>0</v>
      </c>
      <c r="AG92">
        <v>0</v>
      </c>
      <c r="AH92">
        <v>0</v>
      </c>
      <c r="AI92">
        <v>1503033</v>
      </c>
      <c r="AJ92">
        <v>0</v>
      </c>
      <c r="AK92">
        <v>0</v>
      </c>
      <c r="AL92">
        <v>0</v>
      </c>
      <c r="AM92">
        <v>0</v>
      </c>
      <c r="AN92">
        <v>0</v>
      </c>
      <c r="AO92">
        <v>0</v>
      </c>
      <c r="AP92">
        <v>0</v>
      </c>
      <c r="AQ92">
        <v>0</v>
      </c>
      <c r="AR92">
        <v>0</v>
      </c>
      <c r="AS92">
        <v>0</v>
      </c>
      <c r="AT92">
        <v>0</v>
      </c>
      <c r="AU92">
        <v>0</v>
      </c>
      <c r="AV92">
        <v>0</v>
      </c>
      <c r="AW92">
        <v>0</v>
      </c>
      <c r="AX92">
        <v>0</v>
      </c>
      <c r="AY92">
        <v>0</v>
      </c>
      <c r="AZ92">
        <v>0</v>
      </c>
      <c r="BA92">
        <v>0</v>
      </c>
      <c r="BB92">
        <v>0</v>
      </c>
      <c r="BC92">
        <v>7665463</v>
      </c>
      <c r="BD92">
        <v>0</v>
      </c>
      <c r="BE92">
        <v>0</v>
      </c>
      <c r="BF92">
        <v>0</v>
      </c>
      <c r="BG92">
        <v>0</v>
      </c>
      <c r="BH92">
        <v>0</v>
      </c>
      <c r="BI92">
        <v>0</v>
      </c>
      <c r="BJ92">
        <v>0</v>
      </c>
      <c r="BK92">
        <v>0</v>
      </c>
      <c r="BL92">
        <v>0</v>
      </c>
      <c r="BM92">
        <v>0</v>
      </c>
      <c r="BN92">
        <v>1395000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217688</v>
      </c>
      <c r="CQ92">
        <v>0</v>
      </c>
      <c r="CR92">
        <v>0</v>
      </c>
      <c r="CS92">
        <v>0</v>
      </c>
      <c r="CT92">
        <v>0</v>
      </c>
      <c r="CU92">
        <v>90000</v>
      </c>
      <c r="CV92">
        <v>0</v>
      </c>
      <c r="CW92">
        <v>0</v>
      </c>
      <c r="CX92">
        <v>0</v>
      </c>
      <c r="CY92">
        <v>0</v>
      </c>
    </row>
    <row r="93" spans="1:103" x14ac:dyDescent="0.3">
      <c r="A93">
        <v>635</v>
      </c>
      <c r="D93">
        <v>0</v>
      </c>
      <c r="E93">
        <v>0</v>
      </c>
      <c r="F93">
        <v>0</v>
      </c>
      <c r="G93">
        <v>0</v>
      </c>
      <c r="H93">
        <v>0</v>
      </c>
      <c r="I93">
        <v>0</v>
      </c>
      <c r="J93">
        <v>27419</v>
      </c>
      <c r="K93">
        <v>20340</v>
      </c>
      <c r="L93">
        <v>10681</v>
      </c>
      <c r="M93">
        <v>32000</v>
      </c>
      <c r="N93">
        <v>0</v>
      </c>
      <c r="O93">
        <v>0</v>
      </c>
      <c r="P93">
        <v>0</v>
      </c>
      <c r="Q93">
        <v>43959</v>
      </c>
      <c r="R93">
        <v>32680</v>
      </c>
      <c r="S93">
        <v>9865</v>
      </c>
      <c r="T93">
        <v>0</v>
      </c>
      <c r="U93">
        <v>0</v>
      </c>
      <c r="V93">
        <v>93428</v>
      </c>
      <c r="W93">
        <v>0</v>
      </c>
      <c r="X93">
        <v>3530</v>
      </c>
      <c r="Y93">
        <v>0</v>
      </c>
      <c r="Z93">
        <v>0</v>
      </c>
      <c r="AA93">
        <v>0</v>
      </c>
      <c r="AB93">
        <v>27774</v>
      </c>
      <c r="AC93">
        <v>0</v>
      </c>
      <c r="AD93">
        <v>32767</v>
      </c>
      <c r="AE93">
        <v>87005</v>
      </c>
      <c r="AF93">
        <v>375</v>
      </c>
      <c r="AG93">
        <v>71000</v>
      </c>
      <c r="AH93">
        <v>20000</v>
      </c>
      <c r="AI93">
        <v>65948</v>
      </c>
      <c r="AJ93">
        <v>0</v>
      </c>
      <c r="AK93">
        <v>0</v>
      </c>
      <c r="AL93">
        <v>30253</v>
      </c>
      <c r="AM93">
        <v>0</v>
      </c>
      <c r="AN93">
        <v>21912</v>
      </c>
      <c r="AO93">
        <v>0</v>
      </c>
      <c r="AP93">
        <v>0</v>
      </c>
      <c r="AQ93">
        <v>0</v>
      </c>
      <c r="AR93">
        <v>0</v>
      </c>
      <c r="AS93">
        <v>22793</v>
      </c>
      <c r="AT93">
        <v>410635</v>
      </c>
      <c r="AU93">
        <v>0</v>
      </c>
      <c r="AV93">
        <v>0</v>
      </c>
      <c r="AW93">
        <v>6318</v>
      </c>
      <c r="AX93">
        <v>45530</v>
      </c>
      <c r="AY93">
        <v>0</v>
      </c>
      <c r="AZ93">
        <v>0</v>
      </c>
      <c r="BA93">
        <v>0</v>
      </c>
      <c r="BB93">
        <v>166536</v>
      </c>
      <c r="BC93">
        <v>19751</v>
      </c>
      <c r="BD93">
        <v>0</v>
      </c>
      <c r="BE93">
        <v>0</v>
      </c>
      <c r="BF93">
        <v>90563</v>
      </c>
      <c r="BG93">
        <v>0</v>
      </c>
      <c r="BH93">
        <v>0</v>
      </c>
      <c r="BI93">
        <v>3000</v>
      </c>
      <c r="BJ93">
        <v>0</v>
      </c>
      <c r="BK93">
        <v>0</v>
      </c>
      <c r="BL93">
        <v>0</v>
      </c>
      <c r="BM93">
        <v>5885</v>
      </c>
      <c r="BN93">
        <v>60000</v>
      </c>
      <c r="BO93">
        <v>2561</v>
      </c>
      <c r="BP93">
        <v>0</v>
      </c>
      <c r="BQ93">
        <v>0</v>
      </c>
      <c r="BR93">
        <v>0</v>
      </c>
      <c r="BS93">
        <v>0</v>
      </c>
      <c r="BT93">
        <v>12000</v>
      </c>
      <c r="BU93">
        <v>32000</v>
      </c>
      <c r="BV93">
        <v>8951</v>
      </c>
      <c r="BW93">
        <v>22838</v>
      </c>
      <c r="BX93">
        <v>0</v>
      </c>
      <c r="BY93">
        <v>0</v>
      </c>
      <c r="BZ93">
        <v>0</v>
      </c>
      <c r="CA93">
        <v>0</v>
      </c>
      <c r="CB93">
        <v>0</v>
      </c>
      <c r="CC93">
        <v>23180</v>
      </c>
      <c r="CD93">
        <v>488</v>
      </c>
      <c r="CE93">
        <v>0</v>
      </c>
      <c r="CF93">
        <v>0</v>
      </c>
      <c r="CG93">
        <v>29704</v>
      </c>
      <c r="CH93">
        <v>0</v>
      </c>
      <c r="CI93">
        <v>29411</v>
      </c>
      <c r="CJ93">
        <v>0</v>
      </c>
      <c r="CK93">
        <v>0</v>
      </c>
      <c r="CL93">
        <v>0</v>
      </c>
      <c r="CM93">
        <v>0</v>
      </c>
      <c r="CN93">
        <v>0</v>
      </c>
      <c r="CO93">
        <v>836617</v>
      </c>
      <c r="CP93">
        <v>0</v>
      </c>
      <c r="CQ93">
        <v>0</v>
      </c>
      <c r="CR93">
        <v>0</v>
      </c>
      <c r="CS93">
        <v>0</v>
      </c>
      <c r="CT93">
        <v>0</v>
      </c>
      <c r="CU93">
        <v>0</v>
      </c>
      <c r="CV93">
        <v>0</v>
      </c>
      <c r="CW93">
        <v>19428</v>
      </c>
      <c r="CX93">
        <v>1895</v>
      </c>
      <c r="CY93">
        <v>0</v>
      </c>
    </row>
    <row r="94" spans="1:103" x14ac:dyDescent="0.3">
      <c r="A94">
        <v>636</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row>
    <row r="95" spans="1:103" x14ac:dyDescent="0.3">
      <c r="A95">
        <v>637</v>
      </c>
      <c r="D95">
        <v>0</v>
      </c>
      <c r="E95">
        <v>0</v>
      </c>
      <c r="F95">
        <v>0</v>
      </c>
      <c r="G95">
        <v>0</v>
      </c>
      <c r="H95">
        <v>0</v>
      </c>
      <c r="I95">
        <v>0</v>
      </c>
      <c r="J95">
        <v>188500</v>
      </c>
      <c r="K95">
        <v>0</v>
      </c>
      <c r="L95">
        <v>0</v>
      </c>
      <c r="M95">
        <v>2183858</v>
      </c>
      <c r="N95">
        <v>0</v>
      </c>
      <c r="O95">
        <v>115021</v>
      </c>
      <c r="P95">
        <v>0</v>
      </c>
      <c r="Q95">
        <v>100820</v>
      </c>
      <c r="R95">
        <v>0</v>
      </c>
      <c r="S95">
        <v>0</v>
      </c>
      <c r="T95">
        <v>0</v>
      </c>
      <c r="U95">
        <v>0</v>
      </c>
      <c r="V95">
        <v>470304</v>
      </c>
      <c r="W95">
        <v>0</v>
      </c>
      <c r="X95">
        <v>0</v>
      </c>
      <c r="Y95">
        <v>111259</v>
      </c>
      <c r="Z95">
        <v>0</v>
      </c>
      <c r="AA95">
        <v>0</v>
      </c>
      <c r="AB95">
        <v>0</v>
      </c>
      <c r="AC95">
        <v>0</v>
      </c>
      <c r="AD95">
        <v>124021</v>
      </c>
      <c r="AE95">
        <v>2073942</v>
      </c>
      <c r="AF95">
        <v>0</v>
      </c>
      <c r="AG95">
        <v>253558</v>
      </c>
      <c r="AH95">
        <v>522785</v>
      </c>
      <c r="AI95">
        <v>0</v>
      </c>
      <c r="AJ95">
        <v>219382</v>
      </c>
      <c r="AK95">
        <v>0</v>
      </c>
      <c r="AL95">
        <v>0</v>
      </c>
      <c r="AM95">
        <v>0</v>
      </c>
      <c r="AN95">
        <v>0</v>
      </c>
      <c r="AO95">
        <v>0</v>
      </c>
      <c r="AP95">
        <v>0</v>
      </c>
      <c r="AQ95">
        <v>0</v>
      </c>
      <c r="AR95">
        <v>0</v>
      </c>
      <c r="AS95">
        <v>0</v>
      </c>
      <c r="AT95">
        <v>0</v>
      </c>
      <c r="AU95">
        <v>0</v>
      </c>
      <c r="AV95">
        <v>0</v>
      </c>
      <c r="AW95">
        <v>111930</v>
      </c>
      <c r="AX95">
        <v>1516829</v>
      </c>
      <c r="AY95">
        <v>0</v>
      </c>
      <c r="AZ95">
        <v>0</v>
      </c>
      <c r="BA95">
        <v>0</v>
      </c>
      <c r="BB95">
        <v>2614470</v>
      </c>
      <c r="BC95">
        <v>0</v>
      </c>
      <c r="BD95">
        <v>0</v>
      </c>
      <c r="BE95">
        <v>0</v>
      </c>
      <c r="BF95">
        <v>207805</v>
      </c>
      <c r="BG95">
        <v>0</v>
      </c>
      <c r="BH95">
        <v>0</v>
      </c>
      <c r="BI95">
        <v>0</v>
      </c>
      <c r="BJ95">
        <v>25301</v>
      </c>
      <c r="BK95">
        <v>0</v>
      </c>
      <c r="BL95">
        <v>0</v>
      </c>
      <c r="BM95">
        <v>0</v>
      </c>
      <c r="BN95">
        <v>950157</v>
      </c>
      <c r="BO95">
        <v>122264</v>
      </c>
      <c r="BP95">
        <v>0</v>
      </c>
      <c r="BQ95">
        <v>294720</v>
      </c>
      <c r="BR95">
        <v>0</v>
      </c>
      <c r="BS95">
        <v>0</v>
      </c>
      <c r="BT95">
        <v>60275</v>
      </c>
      <c r="BU95">
        <v>659745</v>
      </c>
      <c r="BV95">
        <v>18547300</v>
      </c>
      <c r="BW95">
        <v>0</v>
      </c>
      <c r="BX95">
        <v>0</v>
      </c>
      <c r="BY95">
        <v>0</v>
      </c>
      <c r="BZ95">
        <v>0</v>
      </c>
      <c r="CA95">
        <v>0</v>
      </c>
      <c r="CB95">
        <v>0</v>
      </c>
      <c r="CC95">
        <v>0</v>
      </c>
      <c r="CD95">
        <v>0</v>
      </c>
      <c r="CE95">
        <v>0</v>
      </c>
      <c r="CF95">
        <v>0</v>
      </c>
      <c r="CG95">
        <v>0</v>
      </c>
      <c r="CH95">
        <v>0</v>
      </c>
      <c r="CI95">
        <v>175093</v>
      </c>
      <c r="CJ95">
        <v>2516</v>
      </c>
      <c r="CK95">
        <v>0</v>
      </c>
      <c r="CL95">
        <v>0</v>
      </c>
      <c r="CM95">
        <v>0</v>
      </c>
      <c r="CN95">
        <v>0</v>
      </c>
      <c r="CO95">
        <v>859579</v>
      </c>
      <c r="CP95">
        <v>0</v>
      </c>
      <c r="CQ95">
        <v>0</v>
      </c>
      <c r="CR95">
        <v>0</v>
      </c>
      <c r="CS95">
        <v>0</v>
      </c>
      <c r="CT95">
        <v>0</v>
      </c>
      <c r="CU95">
        <v>0</v>
      </c>
      <c r="CV95">
        <v>0</v>
      </c>
      <c r="CW95">
        <v>0</v>
      </c>
      <c r="CX95">
        <v>0</v>
      </c>
      <c r="CY95">
        <v>0</v>
      </c>
    </row>
    <row r="96" spans="1:103" x14ac:dyDescent="0.3">
      <c r="A96">
        <v>638</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row>
    <row r="97" spans="1:103" x14ac:dyDescent="0.3">
      <c r="A97">
        <v>383</v>
      </c>
      <c r="D97">
        <v>0</v>
      </c>
      <c r="E97">
        <v>0</v>
      </c>
      <c r="F97">
        <v>0</v>
      </c>
      <c r="G97">
        <v>0</v>
      </c>
      <c r="H97">
        <v>0</v>
      </c>
      <c r="I97">
        <v>0</v>
      </c>
      <c r="J97">
        <v>0</v>
      </c>
      <c r="K97">
        <v>0</v>
      </c>
      <c r="L97">
        <v>0</v>
      </c>
      <c r="M97">
        <v>0</v>
      </c>
      <c r="N97">
        <v>0</v>
      </c>
      <c r="O97">
        <v>0</v>
      </c>
      <c r="P97">
        <v>0</v>
      </c>
      <c r="Q97">
        <v>0</v>
      </c>
      <c r="R97">
        <v>0</v>
      </c>
      <c r="S97">
        <v>115765</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280170</v>
      </c>
      <c r="BO97">
        <v>0</v>
      </c>
      <c r="BP97">
        <v>0</v>
      </c>
      <c r="BQ97">
        <v>0</v>
      </c>
      <c r="BR97">
        <v>0</v>
      </c>
      <c r="BS97">
        <v>0</v>
      </c>
      <c r="BT97">
        <v>0</v>
      </c>
      <c r="BU97">
        <v>0</v>
      </c>
      <c r="BV97">
        <v>0</v>
      </c>
      <c r="BW97">
        <v>0</v>
      </c>
      <c r="BX97">
        <v>0</v>
      </c>
      <c r="BY97">
        <v>0</v>
      </c>
      <c r="BZ97">
        <v>0</v>
      </c>
      <c r="CA97">
        <v>0</v>
      </c>
      <c r="CB97">
        <v>0</v>
      </c>
      <c r="CC97">
        <v>0</v>
      </c>
      <c r="CD97">
        <v>2083429</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row>
    <row r="98" spans="1:103" x14ac:dyDescent="0.3">
      <c r="A98">
        <v>349</v>
      </c>
      <c r="D98">
        <v>0</v>
      </c>
      <c r="E98">
        <v>13178794</v>
      </c>
      <c r="F98">
        <v>0</v>
      </c>
      <c r="G98">
        <v>0</v>
      </c>
      <c r="H98">
        <v>0</v>
      </c>
      <c r="I98">
        <v>0</v>
      </c>
      <c r="J98">
        <v>41747428</v>
      </c>
      <c r="K98">
        <v>15203446</v>
      </c>
      <c r="L98">
        <v>22422149</v>
      </c>
      <c r="M98">
        <v>395960674</v>
      </c>
      <c r="N98">
        <v>0</v>
      </c>
      <c r="O98">
        <v>1737784</v>
      </c>
      <c r="P98">
        <v>0</v>
      </c>
      <c r="Q98">
        <v>639324</v>
      </c>
      <c r="R98">
        <v>4149121</v>
      </c>
      <c r="S98">
        <v>2544162</v>
      </c>
      <c r="T98">
        <v>0</v>
      </c>
      <c r="U98">
        <v>0</v>
      </c>
      <c r="V98">
        <v>13725507</v>
      </c>
      <c r="W98">
        <v>0</v>
      </c>
      <c r="X98">
        <v>764960</v>
      </c>
      <c r="Y98">
        <v>1225232</v>
      </c>
      <c r="Z98">
        <v>0</v>
      </c>
      <c r="AA98">
        <v>19587627</v>
      </c>
      <c r="AB98">
        <v>14600341</v>
      </c>
      <c r="AC98">
        <v>2584485</v>
      </c>
      <c r="AD98">
        <v>19293715</v>
      </c>
      <c r="AE98">
        <v>47521399</v>
      </c>
      <c r="AF98">
        <v>6082308</v>
      </c>
      <c r="AG98">
        <v>17874247</v>
      </c>
      <c r="AH98">
        <v>16537390</v>
      </c>
      <c r="AI98">
        <v>14643454</v>
      </c>
      <c r="AJ98">
        <v>15791721</v>
      </c>
      <c r="AK98">
        <v>0</v>
      </c>
      <c r="AL98">
        <v>8467456</v>
      </c>
      <c r="AM98">
        <v>0</v>
      </c>
      <c r="AN98">
        <v>1652538</v>
      </c>
      <c r="AO98">
        <v>0</v>
      </c>
      <c r="AP98">
        <v>0</v>
      </c>
      <c r="AQ98">
        <v>17762780</v>
      </c>
      <c r="AR98">
        <v>0</v>
      </c>
      <c r="AS98">
        <v>18922091</v>
      </c>
      <c r="AT98">
        <v>62517422</v>
      </c>
      <c r="AU98">
        <v>0</v>
      </c>
      <c r="AV98">
        <v>1811</v>
      </c>
      <c r="AW98">
        <v>8474679</v>
      </c>
      <c r="AX98">
        <v>25411539</v>
      </c>
      <c r="AY98">
        <v>0</v>
      </c>
      <c r="AZ98">
        <v>0</v>
      </c>
      <c r="BA98">
        <v>0</v>
      </c>
      <c r="BB98">
        <v>219825577</v>
      </c>
      <c r="BC98">
        <v>9912810</v>
      </c>
      <c r="BD98">
        <v>326749</v>
      </c>
      <c r="BE98">
        <v>0</v>
      </c>
      <c r="BF98">
        <v>59278833</v>
      </c>
      <c r="BG98">
        <v>0</v>
      </c>
      <c r="BH98">
        <v>0</v>
      </c>
      <c r="BI98">
        <v>14559095</v>
      </c>
      <c r="BJ98">
        <v>143115</v>
      </c>
      <c r="BK98">
        <v>0</v>
      </c>
      <c r="BL98">
        <v>0</v>
      </c>
      <c r="BM98">
        <v>9796959</v>
      </c>
      <c r="BN98">
        <v>51595462</v>
      </c>
      <c r="BO98">
        <v>22193179</v>
      </c>
      <c r="BP98">
        <v>0</v>
      </c>
      <c r="BQ98">
        <v>11230463</v>
      </c>
      <c r="BR98">
        <v>0</v>
      </c>
      <c r="BS98">
        <v>0</v>
      </c>
      <c r="BT98">
        <v>3506191</v>
      </c>
      <c r="BU98">
        <v>10722761</v>
      </c>
      <c r="BV98">
        <v>89454158</v>
      </c>
      <c r="BW98">
        <v>1887597</v>
      </c>
      <c r="BX98">
        <v>0</v>
      </c>
      <c r="BY98">
        <v>0</v>
      </c>
      <c r="BZ98">
        <v>194896</v>
      </c>
      <c r="CA98">
        <v>0</v>
      </c>
      <c r="CB98">
        <v>11473013</v>
      </c>
      <c r="CC98">
        <v>14739565</v>
      </c>
      <c r="CD98">
        <v>6052746</v>
      </c>
      <c r="CE98">
        <v>47122</v>
      </c>
      <c r="CF98">
        <v>0</v>
      </c>
      <c r="CG98">
        <v>13691475</v>
      </c>
      <c r="CH98">
        <v>5780523</v>
      </c>
      <c r="CI98">
        <v>13182107</v>
      </c>
      <c r="CJ98">
        <v>16783</v>
      </c>
      <c r="CK98">
        <v>2779357</v>
      </c>
      <c r="CL98">
        <v>0</v>
      </c>
      <c r="CM98">
        <v>0</v>
      </c>
      <c r="CN98">
        <v>5266616</v>
      </c>
      <c r="CO98">
        <v>519054682</v>
      </c>
      <c r="CP98">
        <v>11452589</v>
      </c>
      <c r="CQ98">
        <v>0</v>
      </c>
      <c r="CR98">
        <v>13303228</v>
      </c>
      <c r="CS98">
        <v>5057975</v>
      </c>
      <c r="CT98">
        <v>0</v>
      </c>
      <c r="CU98">
        <v>1892324</v>
      </c>
      <c r="CV98">
        <v>0</v>
      </c>
      <c r="CW98">
        <v>8940327</v>
      </c>
      <c r="CX98">
        <v>3543050</v>
      </c>
      <c r="CY98">
        <v>55627</v>
      </c>
    </row>
    <row r="99" spans="1:103" x14ac:dyDescent="0.3">
      <c r="A99">
        <v>375</v>
      </c>
      <c r="D99">
        <v>0</v>
      </c>
      <c r="E99">
        <v>5905136</v>
      </c>
      <c r="F99">
        <v>0</v>
      </c>
      <c r="G99">
        <v>0</v>
      </c>
      <c r="H99">
        <v>0</v>
      </c>
      <c r="I99">
        <v>0</v>
      </c>
      <c r="J99">
        <v>8671476</v>
      </c>
      <c r="K99">
        <v>-507356</v>
      </c>
      <c r="L99">
        <v>1865472</v>
      </c>
      <c r="M99">
        <v>44083378</v>
      </c>
      <c r="N99">
        <v>0</v>
      </c>
      <c r="O99">
        <v>301183</v>
      </c>
      <c r="P99">
        <v>0</v>
      </c>
      <c r="Q99">
        <v>8051074</v>
      </c>
      <c r="R99">
        <v>2657218</v>
      </c>
      <c r="S99">
        <v>1320748</v>
      </c>
      <c r="T99">
        <v>0</v>
      </c>
      <c r="U99">
        <v>0</v>
      </c>
      <c r="V99">
        <v>27741259</v>
      </c>
      <c r="W99">
        <v>0</v>
      </c>
      <c r="X99">
        <v>2592212</v>
      </c>
      <c r="Y99">
        <v>288792</v>
      </c>
      <c r="Z99">
        <v>0</v>
      </c>
      <c r="AA99">
        <v>6459639</v>
      </c>
      <c r="AB99">
        <v>13029798</v>
      </c>
      <c r="AC99">
        <v>438249</v>
      </c>
      <c r="AD99">
        <v>20277823</v>
      </c>
      <c r="AE99">
        <v>-4726866</v>
      </c>
      <c r="AF99">
        <v>1276510</v>
      </c>
      <c r="AG99">
        <v>14491578</v>
      </c>
      <c r="AH99">
        <v>9086705</v>
      </c>
      <c r="AI99">
        <v>35540153</v>
      </c>
      <c r="AJ99">
        <v>1881093</v>
      </c>
      <c r="AK99">
        <v>0</v>
      </c>
      <c r="AL99">
        <v>13286733</v>
      </c>
      <c r="AM99">
        <v>0</v>
      </c>
      <c r="AN99">
        <v>1323724</v>
      </c>
      <c r="AO99">
        <v>0</v>
      </c>
      <c r="AP99">
        <v>0</v>
      </c>
      <c r="AQ99">
        <v>1313804</v>
      </c>
      <c r="AR99">
        <v>0</v>
      </c>
      <c r="AS99">
        <v>4832739</v>
      </c>
      <c r="AT99">
        <v>65107575</v>
      </c>
      <c r="AU99">
        <v>0</v>
      </c>
      <c r="AV99">
        <v>924756</v>
      </c>
      <c r="AW99">
        <v>2543826</v>
      </c>
      <c r="AX99">
        <v>10238533</v>
      </c>
      <c r="AY99">
        <v>0</v>
      </c>
      <c r="AZ99">
        <v>0</v>
      </c>
      <c r="BA99">
        <v>0</v>
      </c>
      <c r="BB99">
        <v>55006735</v>
      </c>
      <c r="BC99">
        <v>4584750</v>
      </c>
      <c r="BD99">
        <v>-326749</v>
      </c>
      <c r="BE99">
        <v>0</v>
      </c>
      <c r="BF99">
        <v>23577681</v>
      </c>
      <c r="BG99">
        <v>0</v>
      </c>
      <c r="BH99">
        <v>0</v>
      </c>
      <c r="BI99">
        <v>-1987420</v>
      </c>
      <c r="BJ99">
        <v>158631</v>
      </c>
      <c r="BK99">
        <v>0</v>
      </c>
      <c r="BL99">
        <v>0</v>
      </c>
      <c r="BM99">
        <v>8653180</v>
      </c>
      <c r="BN99">
        <v>16314386</v>
      </c>
      <c r="BO99">
        <v>1542984</v>
      </c>
      <c r="BP99">
        <v>0</v>
      </c>
      <c r="BQ99">
        <v>-90613</v>
      </c>
      <c r="BR99">
        <v>0</v>
      </c>
      <c r="BS99">
        <v>0</v>
      </c>
      <c r="BT99">
        <v>3692379</v>
      </c>
      <c r="BU99">
        <v>11774596</v>
      </c>
      <c r="BV99">
        <v>13003176</v>
      </c>
      <c r="BW99">
        <v>1079624</v>
      </c>
      <c r="BX99">
        <v>0</v>
      </c>
      <c r="BY99">
        <v>0</v>
      </c>
      <c r="BZ99">
        <v>315613</v>
      </c>
      <c r="CA99">
        <v>0</v>
      </c>
      <c r="CB99">
        <v>10807812</v>
      </c>
      <c r="CC99">
        <v>5292160</v>
      </c>
      <c r="CD99">
        <v>1188625</v>
      </c>
      <c r="CE99">
        <v>1419678</v>
      </c>
      <c r="CF99">
        <v>0</v>
      </c>
      <c r="CG99">
        <v>2102857</v>
      </c>
      <c r="CH99">
        <v>1613031</v>
      </c>
      <c r="CI99">
        <v>20408946</v>
      </c>
      <c r="CJ99">
        <v>527626</v>
      </c>
      <c r="CK99">
        <v>552176</v>
      </c>
      <c r="CL99">
        <v>0</v>
      </c>
      <c r="CM99">
        <v>0</v>
      </c>
      <c r="CN99">
        <v>922417</v>
      </c>
      <c r="CO99">
        <v>134369857</v>
      </c>
      <c r="CP99">
        <v>1296208</v>
      </c>
      <c r="CQ99">
        <v>0</v>
      </c>
      <c r="CR99">
        <v>6280199</v>
      </c>
      <c r="CS99">
        <v>750261</v>
      </c>
      <c r="CT99">
        <v>0</v>
      </c>
      <c r="CU99">
        <v>234610</v>
      </c>
      <c r="CV99">
        <v>0</v>
      </c>
      <c r="CW99">
        <v>3853117</v>
      </c>
      <c r="CX99">
        <v>706640</v>
      </c>
      <c r="CY99">
        <v>-39607</v>
      </c>
    </row>
    <row r="100" spans="1:103" x14ac:dyDescent="0.3">
      <c r="A100">
        <v>83</v>
      </c>
      <c r="D100">
        <v>0</v>
      </c>
      <c r="E100">
        <v>18877350</v>
      </c>
      <c r="F100">
        <v>0</v>
      </c>
      <c r="G100">
        <v>0</v>
      </c>
      <c r="H100">
        <v>0</v>
      </c>
      <c r="I100">
        <v>0</v>
      </c>
      <c r="J100">
        <v>32758052</v>
      </c>
      <c r="K100">
        <v>16572614</v>
      </c>
      <c r="L100">
        <v>6779007</v>
      </c>
      <c r="M100">
        <v>346181382</v>
      </c>
      <c r="N100">
        <v>0</v>
      </c>
      <c r="O100">
        <v>14685314</v>
      </c>
      <c r="P100">
        <v>0</v>
      </c>
      <c r="Q100">
        <v>14003917</v>
      </c>
      <c r="R100">
        <v>23100003</v>
      </c>
      <c r="S100">
        <v>5392898</v>
      </c>
      <c r="T100">
        <v>0</v>
      </c>
      <c r="U100">
        <v>0</v>
      </c>
      <c r="V100">
        <v>64755529</v>
      </c>
      <c r="W100">
        <v>0</v>
      </c>
      <c r="X100">
        <v>5755172</v>
      </c>
      <c r="Y100">
        <v>3713730</v>
      </c>
      <c r="Z100">
        <v>0</v>
      </c>
      <c r="AA100">
        <v>23776553</v>
      </c>
      <c r="AB100">
        <v>39377387</v>
      </c>
      <c r="AC100">
        <v>10195963</v>
      </c>
      <c r="AD100">
        <v>56292989</v>
      </c>
      <c r="AE100">
        <v>56082754</v>
      </c>
      <c r="AF100">
        <v>9297961</v>
      </c>
      <c r="AG100">
        <v>39169098</v>
      </c>
      <c r="AH100">
        <v>34716845</v>
      </c>
      <c r="AI100">
        <v>100563080</v>
      </c>
      <c r="AJ100">
        <v>39230193</v>
      </c>
      <c r="AK100">
        <v>0</v>
      </c>
      <c r="AL100">
        <v>39963693</v>
      </c>
      <c r="AM100">
        <v>0</v>
      </c>
      <c r="AN100">
        <v>9398792</v>
      </c>
      <c r="AO100">
        <v>0</v>
      </c>
      <c r="AP100">
        <v>0</v>
      </c>
      <c r="AQ100">
        <v>34644530</v>
      </c>
      <c r="AR100">
        <v>0</v>
      </c>
      <c r="AS100">
        <v>13730660</v>
      </c>
      <c r="AT100">
        <v>348774235</v>
      </c>
      <c r="AU100">
        <v>0</v>
      </c>
      <c r="AV100">
        <v>924756</v>
      </c>
      <c r="AW100">
        <v>9281671</v>
      </c>
      <c r="AX100">
        <v>49718758</v>
      </c>
      <c r="AY100">
        <v>0</v>
      </c>
      <c r="AZ100">
        <v>0</v>
      </c>
      <c r="BA100">
        <v>0</v>
      </c>
      <c r="BB100">
        <v>191683552</v>
      </c>
      <c r="BC100">
        <v>9540796</v>
      </c>
      <c r="BD100">
        <v>-326749</v>
      </c>
      <c r="BE100">
        <v>0</v>
      </c>
      <c r="BF100">
        <v>92632156</v>
      </c>
      <c r="BG100">
        <v>0</v>
      </c>
      <c r="BH100">
        <v>0</v>
      </c>
      <c r="BI100">
        <v>1544228</v>
      </c>
      <c r="BJ100">
        <v>6054439</v>
      </c>
      <c r="BK100">
        <v>0</v>
      </c>
      <c r="BL100">
        <v>0</v>
      </c>
      <c r="BM100">
        <v>24864900</v>
      </c>
      <c r="BN100">
        <v>48754310</v>
      </c>
      <c r="BO100">
        <v>21737194</v>
      </c>
      <c r="BP100">
        <v>0</v>
      </c>
      <c r="BQ100">
        <v>11091695</v>
      </c>
      <c r="BR100">
        <v>0</v>
      </c>
      <c r="BS100">
        <v>0</v>
      </c>
      <c r="BT100">
        <v>12676498</v>
      </c>
      <c r="BU100">
        <v>24634310</v>
      </c>
      <c r="BV100">
        <v>46226238</v>
      </c>
      <c r="BW100">
        <v>8136312</v>
      </c>
      <c r="BX100">
        <v>0</v>
      </c>
      <c r="BY100">
        <v>0</v>
      </c>
      <c r="BZ100">
        <v>11300046</v>
      </c>
      <c r="CA100">
        <v>0</v>
      </c>
      <c r="CB100">
        <v>38345965</v>
      </c>
      <c r="CC100">
        <v>30930527</v>
      </c>
      <c r="CD100">
        <v>23173277</v>
      </c>
      <c r="CE100">
        <v>4286365</v>
      </c>
      <c r="CF100">
        <v>0</v>
      </c>
      <c r="CG100">
        <v>15634583</v>
      </c>
      <c r="CH100">
        <v>2859517</v>
      </c>
      <c r="CI100">
        <v>20408946</v>
      </c>
      <c r="CJ100">
        <v>5385943</v>
      </c>
      <c r="CK100">
        <v>8756301</v>
      </c>
      <c r="CL100">
        <v>0</v>
      </c>
      <c r="CM100">
        <v>0</v>
      </c>
      <c r="CN100">
        <v>14213137</v>
      </c>
      <c r="CO100">
        <v>355023634</v>
      </c>
      <c r="CP100">
        <v>4895683</v>
      </c>
      <c r="CQ100">
        <v>0</v>
      </c>
      <c r="CR100">
        <v>22902720</v>
      </c>
      <c r="CS100">
        <v>3046482</v>
      </c>
      <c r="CT100">
        <v>0</v>
      </c>
      <c r="CU100">
        <v>2730635</v>
      </c>
      <c r="CV100">
        <v>0</v>
      </c>
      <c r="CW100">
        <v>13270263</v>
      </c>
      <c r="CX100">
        <v>6748712</v>
      </c>
      <c r="CY100">
        <v>7082605</v>
      </c>
    </row>
    <row r="101" spans="1:103" x14ac:dyDescent="0.3">
      <c r="D101" t="e">
        <v>#N/A</v>
      </c>
      <c r="E101" t="e">
        <v>#N/A</v>
      </c>
      <c r="F101" t="e">
        <v>#N/A</v>
      </c>
      <c r="G101" t="e">
        <v>#N/A</v>
      </c>
      <c r="H101" t="e">
        <v>#N/A</v>
      </c>
      <c r="I101" t="e">
        <v>#N/A</v>
      </c>
      <c r="J101" t="e">
        <v>#N/A</v>
      </c>
      <c r="K101" t="e">
        <v>#N/A</v>
      </c>
      <c r="L101" t="e">
        <v>#N/A</v>
      </c>
      <c r="M101" t="e">
        <v>#N/A</v>
      </c>
      <c r="N101" t="e">
        <v>#N/A</v>
      </c>
      <c r="O101" t="e">
        <v>#N/A</v>
      </c>
      <c r="P101" t="e">
        <v>#N/A</v>
      </c>
      <c r="Q101" t="e">
        <v>#N/A</v>
      </c>
      <c r="R101" t="e">
        <v>#N/A</v>
      </c>
      <c r="S101" t="e">
        <v>#N/A</v>
      </c>
      <c r="T101" t="e">
        <v>#N/A</v>
      </c>
      <c r="U101" t="e">
        <v>#N/A</v>
      </c>
      <c r="V101" t="e">
        <v>#N/A</v>
      </c>
      <c r="W101" t="e">
        <v>#N/A</v>
      </c>
      <c r="X101" t="e">
        <v>#N/A</v>
      </c>
      <c r="Y101" t="e">
        <v>#N/A</v>
      </c>
      <c r="Z101" t="e">
        <v>#N/A</v>
      </c>
      <c r="AA101" t="e">
        <v>#N/A</v>
      </c>
      <c r="AB101" t="e">
        <v>#N/A</v>
      </c>
      <c r="AC101" t="e">
        <v>#N/A</v>
      </c>
      <c r="AD101" t="e">
        <v>#N/A</v>
      </c>
      <c r="AE101" t="e">
        <v>#N/A</v>
      </c>
      <c r="AF101" t="e">
        <v>#N/A</v>
      </c>
      <c r="AG101" t="e">
        <v>#N/A</v>
      </c>
      <c r="AH101" t="e">
        <v>#N/A</v>
      </c>
      <c r="AI101" t="e">
        <v>#N/A</v>
      </c>
      <c r="AJ101" t="e">
        <v>#N/A</v>
      </c>
      <c r="AK101" t="e">
        <v>#N/A</v>
      </c>
      <c r="AL101" t="e">
        <v>#N/A</v>
      </c>
      <c r="AM101" t="e">
        <v>#N/A</v>
      </c>
      <c r="AN101" t="e">
        <v>#N/A</v>
      </c>
      <c r="AO101" t="e">
        <v>#N/A</v>
      </c>
      <c r="AP101" t="e">
        <v>#N/A</v>
      </c>
      <c r="AQ101" t="e">
        <v>#N/A</v>
      </c>
      <c r="AR101" t="e">
        <v>#N/A</v>
      </c>
      <c r="AS101" t="e">
        <v>#N/A</v>
      </c>
      <c r="AT101" t="e">
        <v>#N/A</v>
      </c>
      <c r="AU101" t="e">
        <v>#N/A</v>
      </c>
      <c r="AV101" t="e">
        <v>#N/A</v>
      </c>
      <c r="AW101" t="e">
        <v>#N/A</v>
      </c>
      <c r="AX101" t="e">
        <v>#N/A</v>
      </c>
      <c r="AY101" t="e">
        <v>#N/A</v>
      </c>
      <c r="AZ101" t="e">
        <v>#N/A</v>
      </c>
      <c r="BA101" t="e">
        <v>#N/A</v>
      </c>
      <c r="BB101" t="e">
        <v>#N/A</v>
      </c>
      <c r="BC101" t="e">
        <v>#N/A</v>
      </c>
      <c r="BD101" t="e">
        <v>#N/A</v>
      </c>
      <c r="BE101" t="e">
        <v>#N/A</v>
      </c>
      <c r="BF101" t="e">
        <v>#N/A</v>
      </c>
      <c r="BG101" t="e">
        <v>#N/A</v>
      </c>
      <c r="BH101" t="e">
        <v>#N/A</v>
      </c>
      <c r="BI101" t="e">
        <v>#N/A</v>
      </c>
      <c r="BJ101" t="e">
        <v>#N/A</v>
      </c>
      <c r="BK101" t="e">
        <v>#N/A</v>
      </c>
      <c r="BL101" t="e">
        <v>#N/A</v>
      </c>
      <c r="BM101" t="e">
        <v>#N/A</v>
      </c>
      <c r="BN101" t="e">
        <v>#N/A</v>
      </c>
      <c r="BO101" t="e">
        <v>#N/A</v>
      </c>
      <c r="BP101" t="e">
        <v>#N/A</v>
      </c>
      <c r="BQ101" t="e">
        <v>#N/A</v>
      </c>
      <c r="BR101" t="e">
        <v>#N/A</v>
      </c>
      <c r="BS101" t="e">
        <v>#N/A</v>
      </c>
      <c r="BT101" t="e">
        <v>#N/A</v>
      </c>
      <c r="BU101" t="e">
        <v>#N/A</v>
      </c>
      <c r="BV101" t="e">
        <v>#N/A</v>
      </c>
      <c r="BW101" t="e">
        <v>#N/A</v>
      </c>
      <c r="BX101" t="e">
        <v>#N/A</v>
      </c>
      <c r="BY101" t="e">
        <v>#N/A</v>
      </c>
      <c r="BZ101" t="e">
        <v>#N/A</v>
      </c>
      <c r="CA101" t="e">
        <v>#N/A</v>
      </c>
      <c r="CB101" t="e">
        <v>#N/A</v>
      </c>
      <c r="CC101" t="e">
        <v>#N/A</v>
      </c>
      <c r="CD101" t="e">
        <v>#N/A</v>
      </c>
      <c r="CE101" t="e">
        <v>#N/A</v>
      </c>
      <c r="CF101" t="e">
        <v>#N/A</v>
      </c>
      <c r="CG101" t="e">
        <v>#N/A</v>
      </c>
      <c r="CH101" t="e">
        <v>#N/A</v>
      </c>
      <c r="CI101" t="e">
        <v>#N/A</v>
      </c>
      <c r="CJ101" t="e">
        <v>#N/A</v>
      </c>
      <c r="CK101" t="e">
        <v>#N/A</v>
      </c>
      <c r="CL101" t="e">
        <v>#N/A</v>
      </c>
      <c r="CM101" t="e">
        <v>#N/A</v>
      </c>
      <c r="CN101" t="e">
        <v>#N/A</v>
      </c>
      <c r="CO101" t="e">
        <v>#N/A</v>
      </c>
      <c r="CP101" t="e">
        <v>#N/A</v>
      </c>
      <c r="CQ101" t="e">
        <v>#N/A</v>
      </c>
      <c r="CR101" t="e">
        <v>#N/A</v>
      </c>
      <c r="CS101" t="e">
        <v>#N/A</v>
      </c>
      <c r="CT101" t="e">
        <v>#N/A</v>
      </c>
      <c r="CU101" t="e">
        <v>#N/A</v>
      </c>
      <c r="CV101" t="e">
        <v>#N/A</v>
      </c>
      <c r="CW101" t="e">
        <v>#N/A</v>
      </c>
      <c r="CX101" t="e">
        <v>#N/A</v>
      </c>
      <c r="CY101" t="e">
        <v>#N/A</v>
      </c>
    </row>
    <row r="102" spans="1:103" x14ac:dyDescent="0.3">
      <c r="D102" t="e">
        <v>#N/A</v>
      </c>
      <c r="E102" t="e">
        <v>#N/A</v>
      </c>
      <c r="F102" t="e">
        <v>#N/A</v>
      </c>
      <c r="G102" t="e">
        <v>#N/A</v>
      </c>
      <c r="H102" t="e">
        <v>#N/A</v>
      </c>
      <c r="I102" t="e">
        <v>#N/A</v>
      </c>
      <c r="J102" t="e">
        <v>#N/A</v>
      </c>
      <c r="K102" t="e">
        <v>#N/A</v>
      </c>
      <c r="L102" t="e">
        <v>#N/A</v>
      </c>
      <c r="M102" t="e">
        <v>#N/A</v>
      </c>
      <c r="N102" t="e">
        <v>#N/A</v>
      </c>
      <c r="O102" t="e">
        <v>#N/A</v>
      </c>
      <c r="P102" t="e">
        <v>#N/A</v>
      </c>
      <c r="Q102" t="e">
        <v>#N/A</v>
      </c>
      <c r="R102" t="e">
        <v>#N/A</v>
      </c>
      <c r="S102" t="e">
        <v>#N/A</v>
      </c>
      <c r="T102" t="e">
        <v>#N/A</v>
      </c>
      <c r="U102" t="e">
        <v>#N/A</v>
      </c>
      <c r="V102" t="e">
        <v>#N/A</v>
      </c>
      <c r="W102" t="e">
        <v>#N/A</v>
      </c>
      <c r="X102" t="e">
        <v>#N/A</v>
      </c>
      <c r="Y102" t="e">
        <v>#N/A</v>
      </c>
      <c r="Z102" t="e">
        <v>#N/A</v>
      </c>
      <c r="AA102" t="e">
        <v>#N/A</v>
      </c>
      <c r="AB102" t="e">
        <v>#N/A</v>
      </c>
      <c r="AC102" t="e">
        <v>#N/A</v>
      </c>
      <c r="AD102" t="e">
        <v>#N/A</v>
      </c>
      <c r="AE102" t="e">
        <v>#N/A</v>
      </c>
      <c r="AF102" t="e">
        <v>#N/A</v>
      </c>
      <c r="AG102" t="e">
        <v>#N/A</v>
      </c>
      <c r="AH102" t="e">
        <v>#N/A</v>
      </c>
      <c r="AI102" t="e">
        <v>#N/A</v>
      </c>
      <c r="AJ102" t="e">
        <v>#N/A</v>
      </c>
      <c r="AK102" t="e">
        <v>#N/A</v>
      </c>
      <c r="AL102" t="e">
        <v>#N/A</v>
      </c>
      <c r="AM102" t="e">
        <v>#N/A</v>
      </c>
      <c r="AN102" t="e">
        <v>#N/A</v>
      </c>
      <c r="AO102" t="e">
        <v>#N/A</v>
      </c>
      <c r="AP102" t="e">
        <v>#N/A</v>
      </c>
      <c r="AQ102" t="e">
        <v>#N/A</v>
      </c>
      <c r="AR102" t="e">
        <v>#N/A</v>
      </c>
      <c r="AS102" t="e">
        <v>#N/A</v>
      </c>
      <c r="AT102" t="e">
        <v>#N/A</v>
      </c>
      <c r="AU102" t="e">
        <v>#N/A</v>
      </c>
      <c r="AV102" t="e">
        <v>#N/A</v>
      </c>
      <c r="AW102" t="e">
        <v>#N/A</v>
      </c>
      <c r="AX102" t="e">
        <v>#N/A</v>
      </c>
      <c r="AY102" t="e">
        <v>#N/A</v>
      </c>
      <c r="AZ102" t="e">
        <v>#N/A</v>
      </c>
      <c r="BA102" t="e">
        <v>#N/A</v>
      </c>
      <c r="BB102" t="e">
        <v>#N/A</v>
      </c>
      <c r="BC102" t="e">
        <v>#N/A</v>
      </c>
      <c r="BD102" t="e">
        <v>#N/A</v>
      </c>
      <c r="BE102" t="e">
        <v>#N/A</v>
      </c>
      <c r="BF102" t="e">
        <v>#N/A</v>
      </c>
      <c r="BG102" t="e">
        <v>#N/A</v>
      </c>
      <c r="BH102" t="e">
        <v>#N/A</v>
      </c>
      <c r="BI102" t="e">
        <v>#N/A</v>
      </c>
      <c r="BJ102" t="e">
        <v>#N/A</v>
      </c>
      <c r="BK102" t="e">
        <v>#N/A</v>
      </c>
      <c r="BL102" t="e">
        <v>#N/A</v>
      </c>
      <c r="BM102" t="e">
        <v>#N/A</v>
      </c>
      <c r="BN102" t="e">
        <v>#N/A</v>
      </c>
      <c r="BO102" t="e">
        <v>#N/A</v>
      </c>
      <c r="BP102" t="e">
        <v>#N/A</v>
      </c>
      <c r="BQ102" t="e">
        <v>#N/A</v>
      </c>
      <c r="BR102" t="e">
        <v>#N/A</v>
      </c>
      <c r="BS102" t="e">
        <v>#N/A</v>
      </c>
      <c r="BT102" t="e">
        <v>#N/A</v>
      </c>
      <c r="BU102" t="e">
        <v>#N/A</v>
      </c>
      <c r="BV102" t="e">
        <v>#N/A</v>
      </c>
      <c r="BW102" t="e">
        <v>#N/A</v>
      </c>
      <c r="BX102" t="e">
        <v>#N/A</v>
      </c>
      <c r="BY102" t="e">
        <v>#N/A</v>
      </c>
      <c r="BZ102" t="e">
        <v>#N/A</v>
      </c>
      <c r="CA102" t="e">
        <v>#N/A</v>
      </c>
      <c r="CB102" t="e">
        <v>#N/A</v>
      </c>
      <c r="CC102" t="e">
        <v>#N/A</v>
      </c>
      <c r="CD102" t="e">
        <v>#N/A</v>
      </c>
      <c r="CE102" t="e">
        <v>#N/A</v>
      </c>
      <c r="CF102" t="e">
        <v>#N/A</v>
      </c>
      <c r="CG102" t="e">
        <v>#N/A</v>
      </c>
      <c r="CH102" t="e">
        <v>#N/A</v>
      </c>
      <c r="CI102" t="e">
        <v>#N/A</v>
      </c>
      <c r="CJ102" t="e">
        <v>#N/A</v>
      </c>
      <c r="CK102" t="e">
        <v>#N/A</v>
      </c>
      <c r="CL102" t="e">
        <v>#N/A</v>
      </c>
      <c r="CM102" t="e">
        <v>#N/A</v>
      </c>
      <c r="CN102" t="e">
        <v>#N/A</v>
      </c>
      <c r="CO102" t="e">
        <v>#N/A</v>
      </c>
      <c r="CP102" t="e">
        <v>#N/A</v>
      </c>
      <c r="CQ102" t="e">
        <v>#N/A</v>
      </c>
      <c r="CR102" t="e">
        <v>#N/A</v>
      </c>
      <c r="CS102" t="e">
        <v>#N/A</v>
      </c>
      <c r="CT102" t="e">
        <v>#N/A</v>
      </c>
      <c r="CU102" t="e">
        <v>#N/A</v>
      </c>
      <c r="CV102" t="e">
        <v>#N/A</v>
      </c>
      <c r="CW102" t="e">
        <v>#N/A</v>
      </c>
      <c r="CX102" t="e">
        <v>#N/A</v>
      </c>
      <c r="CY102" t="e">
        <v>#N/A</v>
      </c>
    </row>
    <row r="103" spans="1:103" x14ac:dyDescent="0.3">
      <c r="A103">
        <v>88</v>
      </c>
      <c r="D103">
        <v>0</v>
      </c>
      <c r="E103">
        <v>3431036</v>
      </c>
      <c r="F103">
        <v>0</v>
      </c>
      <c r="G103">
        <v>0</v>
      </c>
      <c r="H103">
        <v>0</v>
      </c>
      <c r="I103">
        <v>0</v>
      </c>
      <c r="J103">
        <v>7958941</v>
      </c>
      <c r="K103">
        <v>2718295</v>
      </c>
      <c r="L103">
        <v>2422690</v>
      </c>
      <c r="M103">
        <v>66756971</v>
      </c>
      <c r="N103">
        <v>0</v>
      </c>
      <c r="O103">
        <v>1723440</v>
      </c>
      <c r="P103">
        <v>0</v>
      </c>
      <c r="Q103">
        <v>3695133</v>
      </c>
      <c r="R103">
        <v>1780844</v>
      </c>
      <c r="S103">
        <v>733693</v>
      </c>
      <c r="T103">
        <v>0</v>
      </c>
      <c r="U103">
        <v>0</v>
      </c>
      <c r="V103">
        <v>8094233</v>
      </c>
      <c r="W103">
        <v>0</v>
      </c>
      <c r="X103">
        <v>1731810</v>
      </c>
      <c r="Y103">
        <v>686910</v>
      </c>
      <c r="Z103">
        <v>0</v>
      </c>
      <c r="AA103">
        <v>3741341</v>
      </c>
      <c r="AB103">
        <v>4205475</v>
      </c>
      <c r="AC103">
        <v>646202</v>
      </c>
      <c r="AD103">
        <v>11813282</v>
      </c>
      <c r="AE103">
        <v>13891378</v>
      </c>
      <c r="AF103">
        <v>846643</v>
      </c>
      <c r="AG103">
        <v>7126317</v>
      </c>
      <c r="AH103">
        <v>3111447</v>
      </c>
      <c r="AI103">
        <v>10820804</v>
      </c>
      <c r="AJ103">
        <v>4371000</v>
      </c>
      <c r="AK103">
        <v>0</v>
      </c>
      <c r="AL103">
        <v>11547395</v>
      </c>
      <c r="AM103">
        <v>0</v>
      </c>
      <c r="AN103">
        <v>1103758</v>
      </c>
      <c r="AO103">
        <v>0</v>
      </c>
      <c r="AP103">
        <v>0</v>
      </c>
      <c r="AQ103">
        <v>3203831</v>
      </c>
      <c r="AR103">
        <v>0</v>
      </c>
      <c r="AS103">
        <v>6287971</v>
      </c>
      <c r="AT103">
        <v>40263843</v>
      </c>
      <c r="AU103">
        <v>0</v>
      </c>
      <c r="AV103">
        <v>48750</v>
      </c>
      <c r="AW103">
        <v>1470507</v>
      </c>
      <c r="AX103">
        <v>6993883</v>
      </c>
      <c r="AY103">
        <v>0</v>
      </c>
      <c r="AZ103">
        <v>0</v>
      </c>
      <c r="BA103">
        <v>0</v>
      </c>
      <c r="BB103">
        <v>52360571</v>
      </c>
      <c r="BC103">
        <v>1503961</v>
      </c>
      <c r="BD103">
        <v>0</v>
      </c>
      <c r="BE103">
        <v>0</v>
      </c>
      <c r="BF103">
        <v>18380788</v>
      </c>
      <c r="BG103">
        <v>0</v>
      </c>
      <c r="BH103">
        <v>0</v>
      </c>
      <c r="BI103">
        <v>1620003</v>
      </c>
      <c r="BJ103">
        <v>144802</v>
      </c>
      <c r="BK103">
        <v>0</v>
      </c>
      <c r="BL103">
        <v>0</v>
      </c>
      <c r="BM103">
        <v>4416298</v>
      </c>
      <c r="BN103">
        <v>21740523</v>
      </c>
      <c r="BO103">
        <v>3253650</v>
      </c>
      <c r="BP103">
        <v>0</v>
      </c>
      <c r="BQ103">
        <v>3005011</v>
      </c>
      <c r="BR103">
        <v>0</v>
      </c>
      <c r="BS103">
        <v>21734</v>
      </c>
      <c r="BT103">
        <v>2492470</v>
      </c>
      <c r="BU103">
        <v>5661083</v>
      </c>
      <c r="BV103">
        <v>13807136</v>
      </c>
      <c r="BW103">
        <v>2114034</v>
      </c>
      <c r="BX103">
        <v>0</v>
      </c>
      <c r="BY103">
        <v>0</v>
      </c>
      <c r="BZ103">
        <v>25500</v>
      </c>
      <c r="CA103">
        <v>0</v>
      </c>
      <c r="CB103">
        <v>6193210</v>
      </c>
      <c r="CC103">
        <v>15539412</v>
      </c>
      <c r="CD103">
        <v>1144735</v>
      </c>
      <c r="CE103">
        <v>116791</v>
      </c>
      <c r="CF103">
        <v>0</v>
      </c>
      <c r="CG103">
        <v>3277975</v>
      </c>
      <c r="CH103">
        <v>1570052</v>
      </c>
      <c r="CI103">
        <v>5978866</v>
      </c>
      <c r="CJ103">
        <v>286400</v>
      </c>
      <c r="CK103">
        <v>263057</v>
      </c>
      <c r="CL103">
        <v>0</v>
      </c>
      <c r="CM103">
        <v>0</v>
      </c>
      <c r="CN103">
        <v>1278004</v>
      </c>
      <c r="CO103">
        <v>64789757</v>
      </c>
      <c r="CP103">
        <v>1234469</v>
      </c>
      <c r="CQ103">
        <v>0</v>
      </c>
      <c r="CR103">
        <v>3523601</v>
      </c>
      <c r="CS103">
        <v>1439565</v>
      </c>
      <c r="CT103">
        <v>0</v>
      </c>
      <c r="CU103">
        <v>739746</v>
      </c>
      <c r="CV103">
        <v>0</v>
      </c>
      <c r="CW103">
        <v>2665168</v>
      </c>
      <c r="CX103">
        <v>372695</v>
      </c>
      <c r="CY103">
        <v>0</v>
      </c>
    </row>
    <row r="104" spans="1:103" x14ac:dyDescent="0.3">
      <c r="A104">
        <v>84</v>
      </c>
      <c r="D104">
        <v>0</v>
      </c>
      <c r="E104">
        <v>3431036</v>
      </c>
      <c r="F104">
        <v>0</v>
      </c>
      <c r="G104">
        <v>0</v>
      </c>
      <c r="H104">
        <v>0</v>
      </c>
      <c r="I104">
        <v>0</v>
      </c>
      <c r="J104">
        <v>8414419</v>
      </c>
      <c r="K104">
        <v>2737204</v>
      </c>
      <c r="L104">
        <v>2684706</v>
      </c>
      <c r="M104">
        <v>67907699</v>
      </c>
      <c r="N104">
        <v>0</v>
      </c>
      <c r="O104">
        <v>1723440</v>
      </c>
      <c r="P104">
        <v>0</v>
      </c>
      <c r="Q104">
        <v>3801534</v>
      </c>
      <c r="R104">
        <v>2321939</v>
      </c>
      <c r="S104">
        <v>737858</v>
      </c>
      <c r="T104">
        <v>0</v>
      </c>
      <c r="U104">
        <v>0</v>
      </c>
      <c r="V104">
        <v>8203590</v>
      </c>
      <c r="W104">
        <v>0</v>
      </c>
      <c r="X104">
        <v>1782081</v>
      </c>
      <c r="Y104">
        <v>731336</v>
      </c>
      <c r="Z104">
        <v>0</v>
      </c>
      <c r="AA104">
        <v>3945995</v>
      </c>
      <c r="AB104">
        <v>4290039</v>
      </c>
      <c r="AC104">
        <v>646202</v>
      </c>
      <c r="AD104">
        <v>11938136</v>
      </c>
      <c r="AE104">
        <v>15533465</v>
      </c>
      <c r="AF104">
        <v>846643</v>
      </c>
      <c r="AG104">
        <v>7126317</v>
      </c>
      <c r="AH104">
        <v>3395775</v>
      </c>
      <c r="AI104">
        <v>10820804</v>
      </c>
      <c r="AJ104">
        <v>4454160</v>
      </c>
      <c r="AK104">
        <v>0</v>
      </c>
      <c r="AL104">
        <v>15403435</v>
      </c>
      <c r="AM104">
        <v>0</v>
      </c>
      <c r="AN104">
        <v>1185283</v>
      </c>
      <c r="AO104">
        <v>0</v>
      </c>
      <c r="AP104">
        <v>0</v>
      </c>
      <c r="AQ104">
        <v>3332365</v>
      </c>
      <c r="AR104">
        <v>0</v>
      </c>
      <c r="AS104">
        <v>6505763</v>
      </c>
      <c r="AT104">
        <v>42140995</v>
      </c>
      <c r="AU104">
        <v>0</v>
      </c>
      <c r="AV104">
        <v>48750</v>
      </c>
      <c r="AW104">
        <v>1540558</v>
      </c>
      <c r="AX104">
        <v>7906506</v>
      </c>
      <c r="AY104">
        <v>0</v>
      </c>
      <c r="AZ104">
        <v>0</v>
      </c>
      <c r="BA104">
        <v>0</v>
      </c>
      <c r="BB104">
        <v>52896478</v>
      </c>
      <c r="BC104">
        <v>1628378</v>
      </c>
      <c r="BD104">
        <v>0</v>
      </c>
      <c r="BE104">
        <v>0</v>
      </c>
      <c r="BF104">
        <v>19040769</v>
      </c>
      <c r="BG104">
        <v>0</v>
      </c>
      <c r="BH104">
        <v>0</v>
      </c>
      <c r="BI104">
        <v>1620003</v>
      </c>
      <c r="BJ104">
        <v>150458</v>
      </c>
      <c r="BK104">
        <v>0</v>
      </c>
      <c r="BL104">
        <v>0</v>
      </c>
      <c r="BM104">
        <v>4489008</v>
      </c>
      <c r="BN104">
        <v>21787355</v>
      </c>
      <c r="BO104">
        <v>3260220</v>
      </c>
      <c r="BP104">
        <v>0</v>
      </c>
      <c r="BQ104">
        <v>3053985</v>
      </c>
      <c r="BR104">
        <v>0</v>
      </c>
      <c r="BS104">
        <v>21734</v>
      </c>
      <c r="BT104">
        <v>2678122</v>
      </c>
      <c r="BU104">
        <v>5772312</v>
      </c>
      <c r="BV104">
        <v>13816757</v>
      </c>
      <c r="BW104">
        <v>2262294</v>
      </c>
      <c r="BX104">
        <v>0</v>
      </c>
      <c r="BY104">
        <v>0</v>
      </c>
      <c r="BZ104">
        <v>25500</v>
      </c>
      <c r="CA104">
        <v>0</v>
      </c>
      <c r="CB104">
        <v>6291170</v>
      </c>
      <c r="CC104">
        <v>16180038</v>
      </c>
      <c r="CD104">
        <v>1197540</v>
      </c>
      <c r="CE104">
        <v>116791</v>
      </c>
      <c r="CF104">
        <v>0</v>
      </c>
      <c r="CG104">
        <v>3468651</v>
      </c>
      <c r="CH104">
        <v>1570052</v>
      </c>
      <c r="CI104">
        <v>6233793</v>
      </c>
      <c r="CJ104">
        <v>286400</v>
      </c>
      <c r="CK104">
        <v>278177</v>
      </c>
      <c r="CL104">
        <v>0</v>
      </c>
      <c r="CM104">
        <v>0</v>
      </c>
      <c r="CN104">
        <v>1332907</v>
      </c>
      <c r="CO104">
        <v>66581187</v>
      </c>
      <c r="CP104">
        <v>1234469</v>
      </c>
      <c r="CQ104">
        <v>0</v>
      </c>
      <c r="CR104">
        <v>3589514</v>
      </c>
      <c r="CS104">
        <v>1464437</v>
      </c>
      <c r="CT104">
        <v>0</v>
      </c>
      <c r="CU104">
        <v>739746</v>
      </c>
      <c r="CV104">
        <v>0</v>
      </c>
      <c r="CW104">
        <v>2665168</v>
      </c>
      <c r="CX104">
        <v>372695</v>
      </c>
      <c r="CY104">
        <v>0</v>
      </c>
    </row>
    <row r="105" spans="1:103" x14ac:dyDescent="0.3">
      <c r="A105">
        <v>49</v>
      </c>
      <c r="D105">
        <v>0</v>
      </c>
      <c r="E105">
        <v>961768</v>
      </c>
      <c r="F105">
        <v>0</v>
      </c>
      <c r="G105">
        <v>0</v>
      </c>
      <c r="H105">
        <v>0</v>
      </c>
      <c r="I105">
        <v>0</v>
      </c>
      <c r="J105">
        <v>2228560</v>
      </c>
      <c r="K105">
        <v>904887</v>
      </c>
      <c r="L105">
        <v>840325</v>
      </c>
      <c r="M105">
        <v>13371772</v>
      </c>
      <c r="N105">
        <v>0</v>
      </c>
      <c r="O105">
        <v>837164</v>
      </c>
      <c r="P105">
        <v>0</v>
      </c>
      <c r="Q105">
        <v>348146</v>
      </c>
      <c r="R105">
        <v>656179</v>
      </c>
      <c r="S105">
        <v>364270</v>
      </c>
      <c r="T105">
        <v>0</v>
      </c>
      <c r="U105">
        <v>0</v>
      </c>
      <c r="V105">
        <v>1421988</v>
      </c>
      <c r="W105">
        <v>0</v>
      </c>
      <c r="X105">
        <v>349926</v>
      </c>
      <c r="Y105">
        <v>499642</v>
      </c>
      <c r="Z105">
        <v>0</v>
      </c>
      <c r="AA105">
        <v>1396367</v>
      </c>
      <c r="AB105">
        <v>1680666</v>
      </c>
      <c r="AC105">
        <v>418657</v>
      </c>
      <c r="AD105">
        <v>3341147</v>
      </c>
      <c r="AE105">
        <v>4386985</v>
      </c>
      <c r="AF105">
        <v>363198</v>
      </c>
      <c r="AG105">
        <v>822247</v>
      </c>
      <c r="AH105">
        <v>1247259</v>
      </c>
      <c r="AI105">
        <v>3246004</v>
      </c>
      <c r="AJ105">
        <v>1412252</v>
      </c>
      <c r="AK105">
        <v>0</v>
      </c>
      <c r="AL105">
        <v>1683462</v>
      </c>
      <c r="AM105">
        <v>0</v>
      </c>
      <c r="AN105">
        <v>278387</v>
      </c>
      <c r="AO105">
        <v>0</v>
      </c>
      <c r="AP105">
        <v>0</v>
      </c>
      <c r="AQ105">
        <v>1227893</v>
      </c>
      <c r="AR105">
        <v>0</v>
      </c>
      <c r="AS105">
        <v>1773738</v>
      </c>
      <c r="AT105">
        <v>12563559</v>
      </c>
      <c r="AU105">
        <v>0</v>
      </c>
      <c r="AV105">
        <v>10864</v>
      </c>
      <c r="AW105">
        <v>403908</v>
      </c>
      <c r="AX105">
        <v>2049872</v>
      </c>
      <c r="AY105">
        <v>0</v>
      </c>
      <c r="AZ105">
        <v>0</v>
      </c>
      <c r="BA105">
        <v>0</v>
      </c>
      <c r="BB105">
        <v>8061611</v>
      </c>
      <c r="BC105">
        <v>453743</v>
      </c>
      <c r="BD105">
        <v>0</v>
      </c>
      <c r="BE105">
        <v>0</v>
      </c>
      <c r="BF105">
        <v>3772896</v>
      </c>
      <c r="BG105">
        <v>0</v>
      </c>
      <c r="BH105">
        <v>0</v>
      </c>
      <c r="BI105">
        <v>379768</v>
      </c>
      <c r="BJ105">
        <v>144591</v>
      </c>
      <c r="BK105">
        <v>0</v>
      </c>
      <c r="BL105">
        <v>0</v>
      </c>
      <c r="BM105">
        <v>1173048</v>
      </c>
      <c r="BN105">
        <v>5270486</v>
      </c>
      <c r="BO105">
        <v>888239</v>
      </c>
      <c r="BP105">
        <v>0</v>
      </c>
      <c r="BQ105">
        <v>672904</v>
      </c>
      <c r="BR105">
        <v>0</v>
      </c>
      <c r="BS105">
        <v>0</v>
      </c>
      <c r="BT105">
        <v>754976</v>
      </c>
      <c r="BU105">
        <v>1271061</v>
      </c>
      <c r="BV105">
        <v>3498247</v>
      </c>
      <c r="BW105">
        <v>378715</v>
      </c>
      <c r="BX105">
        <v>0</v>
      </c>
      <c r="BY105">
        <v>0</v>
      </c>
      <c r="BZ105">
        <v>231711</v>
      </c>
      <c r="CA105">
        <v>0</v>
      </c>
      <c r="CB105">
        <v>2742762</v>
      </c>
      <c r="CC105">
        <v>7112470</v>
      </c>
      <c r="CD105">
        <v>676219</v>
      </c>
      <c r="CE105">
        <v>76444</v>
      </c>
      <c r="CF105">
        <v>0</v>
      </c>
      <c r="CG105">
        <v>985725</v>
      </c>
      <c r="CH105">
        <v>328452</v>
      </c>
      <c r="CI105">
        <v>1135056</v>
      </c>
      <c r="CJ105">
        <v>229048</v>
      </c>
      <c r="CK105">
        <v>320481</v>
      </c>
      <c r="CL105">
        <v>0</v>
      </c>
      <c r="CM105">
        <v>0</v>
      </c>
      <c r="CN105">
        <v>527402</v>
      </c>
      <c r="CO105">
        <v>18536568</v>
      </c>
      <c r="CP105">
        <v>380821</v>
      </c>
      <c r="CQ105">
        <v>0</v>
      </c>
      <c r="CR105">
        <v>1268425</v>
      </c>
      <c r="CS105">
        <v>252889</v>
      </c>
      <c r="CT105">
        <v>0</v>
      </c>
      <c r="CU105">
        <v>144800</v>
      </c>
      <c r="CV105">
        <v>0</v>
      </c>
      <c r="CW105">
        <v>643731</v>
      </c>
      <c r="CX105">
        <v>395915</v>
      </c>
      <c r="CY105">
        <v>0</v>
      </c>
    </row>
    <row r="106" spans="1:103" x14ac:dyDescent="0.3">
      <c r="A106">
        <v>85</v>
      </c>
      <c r="D106">
        <v>0</v>
      </c>
      <c r="E106">
        <v>3011745</v>
      </c>
      <c r="F106">
        <v>0</v>
      </c>
      <c r="G106">
        <v>0</v>
      </c>
      <c r="H106">
        <v>0</v>
      </c>
      <c r="I106">
        <v>0</v>
      </c>
      <c r="J106">
        <v>6889690</v>
      </c>
      <c r="K106">
        <v>2845864</v>
      </c>
      <c r="L106">
        <v>1930386</v>
      </c>
      <c r="M106">
        <v>45622714</v>
      </c>
      <c r="N106">
        <v>0</v>
      </c>
      <c r="O106">
        <v>2626964</v>
      </c>
      <c r="P106">
        <v>0</v>
      </c>
      <c r="Q106">
        <v>3158910</v>
      </c>
      <c r="R106">
        <v>1817615</v>
      </c>
      <c r="S106">
        <v>1042012</v>
      </c>
      <c r="T106">
        <v>0</v>
      </c>
      <c r="U106">
        <v>0</v>
      </c>
      <c r="V106">
        <v>6888826</v>
      </c>
      <c r="W106">
        <v>0</v>
      </c>
      <c r="X106">
        <v>1738785</v>
      </c>
      <c r="Y106">
        <v>1021575</v>
      </c>
      <c r="Z106">
        <v>0</v>
      </c>
      <c r="AA106">
        <v>3269520</v>
      </c>
      <c r="AB106">
        <v>4191585</v>
      </c>
      <c r="AC106">
        <v>1083500</v>
      </c>
      <c r="AD106">
        <v>8293756</v>
      </c>
      <c r="AE106">
        <v>9973809</v>
      </c>
      <c r="AF106">
        <v>1027702</v>
      </c>
      <c r="AG106">
        <v>6989820</v>
      </c>
      <c r="AH106">
        <v>2676095</v>
      </c>
      <c r="AI106">
        <v>9517556</v>
      </c>
      <c r="AJ106">
        <v>4452417</v>
      </c>
      <c r="AK106">
        <v>0</v>
      </c>
      <c r="AL106">
        <v>10615530</v>
      </c>
      <c r="AM106">
        <v>0</v>
      </c>
      <c r="AN106">
        <v>1444088</v>
      </c>
      <c r="AO106">
        <v>0</v>
      </c>
      <c r="AP106">
        <v>0</v>
      </c>
      <c r="AQ106">
        <v>3900348</v>
      </c>
      <c r="AR106">
        <v>0</v>
      </c>
      <c r="AS106">
        <v>5978011</v>
      </c>
      <c r="AT106">
        <v>35845451</v>
      </c>
      <c r="AU106">
        <v>0</v>
      </c>
      <c r="AV106">
        <v>72494</v>
      </c>
      <c r="AW106">
        <v>1293671</v>
      </c>
      <c r="AX106">
        <v>7328606</v>
      </c>
      <c r="AY106">
        <v>0</v>
      </c>
      <c r="AZ106">
        <v>0</v>
      </c>
      <c r="BA106">
        <v>0</v>
      </c>
      <c r="BB106">
        <v>38770341</v>
      </c>
      <c r="BC106">
        <v>1286073</v>
      </c>
      <c r="BD106">
        <v>0</v>
      </c>
      <c r="BE106">
        <v>0</v>
      </c>
      <c r="BF106">
        <v>12442559</v>
      </c>
      <c r="BG106">
        <v>0</v>
      </c>
      <c r="BH106">
        <v>0</v>
      </c>
      <c r="BI106">
        <v>1482916</v>
      </c>
      <c r="BJ106">
        <v>223895</v>
      </c>
      <c r="BK106">
        <v>0</v>
      </c>
      <c r="BL106">
        <v>0</v>
      </c>
      <c r="BM106">
        <v>3621018</v>
      </c>
      <c r="BN106">
        <v>20030499</v>
      </c>
      <c r="BO106">
        <v>2845062</v>
      </c>
      <c r="BP106">
        <v>0</v>
      </c>
      <c r="BQ106">
        <v>2999497</v>
      </c>
      <c r="BR106">
        <v>0</v>
      </c>
      <c r="BS106">
        <v>470</v>
      </c>
      <c r="BT106">
        <v>2890822</v>
      </c>
      <c r="BU106">
        <v>5963401</v>
      </c>
      <c r="BV106">
        <v>9578034</v>
      </c>
      <c r="BW106">
        <v>2318267</v>
      </c>
      <c r="BX106">
        <v>0</v>
      </c>
      <c r="BY106">
        <v>0</v>
      </c>
      <c r="BZ106">
        <v>231711</v>
      </c>
      <c r="CA106">
        <v>0</v>
      </c>
      <c r="CB106">
        <v>6768334</v>
      </c>
      <c r="CC106">
        <v>16971206</v>
      </c>
      <c r="CD106">
        <v>1697332</v>
      </c>
      <c r="CE106">
        <v>283558</v>
      </c>
      <c r="CF106">
        <v>0</v>
      </c>
      <c r="CG106">
        <v>3018565</v>
      </c>
      <c r="CH106">
        <v>1280842</v>
      </c>
      <c r="CI106">
        <v>6258003</v>
      </c>
      <c r="CJ106">
        <v>503912</v>
      </c>
      <c r="CK106">
        <v>457304</v>
      </c>
      <c r="CL106">
        <v>0</v>
      </c>
      <c r="CM106">
        <v>0</v>
      </c>
      <c r="CN106">
        <v>1414967</v>
      </c>
      <c r="CO106">
        <v>51724337</v>
      </c>
      <c r="CP106">
        <v>1015567</v>
      </c>
      <c r="CQ106">
        <v>0</v>
      </c>
      <c r="CR106">
        <v>3341980</v>
      </c>
      <c r="CS106">
        <v>1023886</v>
      </c>
      <c r="CT106">
        <v>0</v>
      </c>
      <c r="CU106">
        <v>931107</v>
      </c>
      <c r="CV106">
        <v>0</v>
      </c>
      <c r="CW106">
        <v>1951712</v>
      </c>
      <c r="CX106">
        <v>745016</v>
      </c>
      <c r="CY106">
        <v>0</v>
      </c>
    </row>
    <row r="107" spans="1:103" x14ac:dyDescent="0.3">
      <c r="A107">
        <v>89</v>
      </c>
      <c r="D107">
        <v>0</v>
      </c>
      <c r="E107">
        <v>89398</v>
      </c>
      <c r="F107">
        <v>0</v>
      </c>
      <c r="G107">
        <v>0</v>
      </c>
      <c r="H107">
        <v>0</v>
      </c>
      <c r="I107">
        <v>0</v>
      </c>
      <c r="J107">
        <v>829020</v>
      </c>
      <c r="K107">
        <v>448276</v>
      </c>
      <c r="L107">
        <v>465136</v>
      </c>
      <c r="M107">
        <v>5872019</v>
      </c>
      <c r="N107">
        <v>0</v>
      </c>
      <c r="O107">
        <v>0</v>
      </c>
      <c r="P107">
        <v>0</v>
      </c>
      <c r="Q107">
        <v>0</v>
      </c>
      <c r="R107">
        <v>124394</v>
      </c>
      <c r="S107">
        <v>48980</v>
      </c>
      <c r="T107">
        <v>0</v>
      </c>
      <c r="U107">
        <v>0</v>
      </c>
      <c r="V107">
        <v>499120</v>
      </c>
      <c r="W107">
        <v>0</v>
      </c>
      <c r="X107">
        <v>0</v>
      </c>
      <c r="Y107">
        <v>18674</v>
      </c>
      <c r="Z107">
        <v>0</v>
      </c>
      <c r="AA107">
        <v>680671</v>
      </c>
      <c r="AB107">
        <v>10300</v>
      </c>
      <c r="AC107">
        <v>70048</v>
      </c>
      <c r="AD107">
        <v>488308</v>
      </c>
      <c r="AE107">
        <v>961720</v>
      </c>
      <c r="AF107">
        <v>279900</v>
      </c>
      <c r="AG107">
        <v>0</v>
      </c>
      <c r="AH107">
        <v>492288</v>
      </c>
      <c r="AI107">
        <v>347415</v>
      </c>
      <c r="AJ107">
        <v>543046</v>
      </c>
      <c r="AK107">
        <v>0</v>
      </c>
      <c r="AL107">
        <v>129627</v>
      </c>
      <c r="AM107">
        <v>0</v>
      </c>
      <c r="AN107">
        <v>0</v>
      </c>
      <c r="AO107">
        <v>0</v>
      </c>
      <c r="AP107">
        <v>0</v>
      </c>
      <c r="AQ107">
        <v>514176</v>
      </c>
      <c r="AR107">
        <v>0</v>
      </c>
      <c r="AS107">
        <v>622334</v>
      </c>
      <c r="AT107">
        <v>2224011</v>
      </c>
      <c r="AU107">
        <v>0</v>
      </c>
      <c r="AV107">
        <v>0</v>
      </c>
      <c r="AW107">
        <v>7005</v>
      </c>
      <c r="AX107">
        <v>806565</v>
      </c>
      <c r="AY107">
        <v>0</v>
      </c>
      <c r="AZ107">
        <v>0</v>
      </c>
      <c r="BA107">
        <v>0</v>
      </c>
      <c r="BB107">
        <v>3790070</v>
      </c>
      <c r="BC107">
        <v>18822</v>
      </c>
      <c r="BD107">
        <v>0</v>
      </c>
      <c r="BE107">
        <v>0</v>
      </c>
      <c r="BF107">
        <v>1956987</v>
      </c>
      <c r="BG107">
        <v>0</v>
      </c>
      <c r="BH107">
        <v>0</v>
      </c>
      <c r="BI107">
        <v>485965</v>
      </c>
      <c r="BJ107">
        <v>5721</v>
      </c>
      <c r="BK107">
        <v>0</v>
      </c>
      <c r="BL107">
        <v>0</v>
      </c>
      <c r="BM107">
        <v>245738</v>
      </c>
      <c r="BN107">
        <v>1243551</v>
      </c>
      <c r="BO107">
        <v>593670</v>
      </c>
      <c r="BP107">
        <v>0</v>
      </c>
      <c r="BQ107">
        <v>405983</v>
      </c>
      <c r="BR107">
        <v>0</v>
      </c>
      <c r="BS107">
        <v>0</v>
      </c>
      <c r="BT107">
        <v>6508</v>
      </c>
      <c r="BU107">
        <v>263148</v>
      </c>
      <c r="BV107">
        <v>2354607</v>
      </c>
      <c r="BW107">
        <v>18444</v>
      </c>
      <c r="BX107">
        <v>0</v>
      </c>
      <c r="BY107">
        <v>0</v>
      </c>
      <c r="BZ107">
        <v>0</v>
      </c>
      <c r="CA107">
        <v>0</v>
      </c>
      <c r="CB107">
        <v>260242</v>
      </c>
      <c r="CC107">
        <v>279659</v>
      </c>
      <c r="CD107">
        <v>84647</v>
      </c>
      <c r="CE107">
        <v>0</v>
      </c>
      <c r="CF107">
        <v>0</v>
      </c>
      <c r="CG107">
        <v>463755</v>
      </c>
      <c r="CH107">
        <v>209356</v>
      </c>
      <c r="CI107">
        <v>89090</v>
      </c>
      <c r="CJ107">
        <v>0</v>
      </c>
      <c r="CK107">
        <v>91604</v>
      </c>
      <c r="CL107">
        <v>0</v>
      </c>
      <c r="CM107">
        <v>0</v>
      </c>
      <c r="CN107">
        <v>125622</v>
      </c>
      <c r="CO107">
        <v>9581038</v>
      </c>
      <c r="CP107">
        <v>333476</v>
      </c>
      <c r="CQ107">
        <v>0</v>
      </c>
      <c r="CR107">
        <v>463074</v>
      </c>
      <c r="CS107">
        <v>138343</v>
      </c>
      <c r="CT107">
        <v>0</v>
      </c>
      <c r="CU107">
        <v>65981</v>
      </c>
      <c r="CV107">
        <v>0</v>
      </c>
      <c r="CW107">
        <v>283786</v>
      </c>
      <c r="CX107">
        <v>0</v>
      </c>
      <c r="CY107">
        <v>0</v>
      </c>
    </row>
    <row r="108" spans="1:103" x14ac:dyDescent="0.3">
      <c r="A108">
        <v>350</v>
      </c>
      <c r="D108">
        <v>0</v>
      </c>
      <c r="E108">
        <v>884</v>
      </c>
      <c r="F108">
        <v>0</v>
      </c>
      <c r="G108">
        <v>0</v>
      </c>
      <c r="H108">
        <v>0</v>
      </c>
      <c r="I108">
        <v>0</v>
      </c>
      <c r="J108">
        <v>13320</v>
      </c>
      <c r="K108">
        <v>24765</v>
      </c>
      <c r="L108">
        <v>819</v>
      </c>
      <c r="M108">
        <v>63549</v>
      </c>
      <c r="N108">
        <v>0</v>
      </c>
      <c r="O108">
        <v>-113885</v>
      </c>
      <c r="P108">
        <v>0</v>
      </c>
      <c r="Q108">
        <v>0</v>
      </c>
      <c r="R108">
        <v>9478</v>
      </c>
      <c r="S108">
        <v>689</v>
      </c>
      <c r="T108">
        <v>0</v>
      </c>
      <c r="U108">
        <v>0</v>
      </c>
      <c r="V108">
        <v>154601</v>
      </c>
      <c r="W108">
        <v>0</v>
      </c>
      <c r="X108">
        <v>50720</v>
      </c>
      <c r="Y108">
        <v>390</v>
      </c>
      <c r="Z108">
        <v>0</v>
      </c>
      <c r="AA108">
        <v>0</v>
      </c>
      <c r="AB108">
        <v>75318</v>
      </c>
      <c r="AC108">
        <v>172</v>
      </c>
      <c r="AD108">
        <v>842438</v>
      </c>
      <c r="AE108">
        <v>88158</v>
      </c>
      <c r="AF108">
        <v>104765</v>
      </c>
      <c r="AG108">
        <v>247918</v>
      </c>
      <c r="AH108">
        <v>33040</v>
      </c>
      <c r="AI108">
        <v>3120173</v>
      </c>
      <c r="AJ108">
        <v>329506</v>
      </c>
      <c r="AK108">
        <v>0</v>
      </c>
      <c r="AL108">
        <v>21410</v>
      </c>
      <c r="AM108">
        <v>0</v>
      </c>
      <c r="AN108">
        <v>6348</v>
      </c>
      <c r="AO108">
        <v>0</v>
      </c>
      <c r="AP108">
        <v>0</v>
      </c>
      <c r="AQ108">
        <v>1533927</v>
      </c>
      <c r="AR108">
        <v>0</v>
      </c>
      <c r="AS108">
        <v>4655</v>
      </c>
      <c r="AT108">
        <v>2562</v>
      </c>
      <c r="AU108">
        <v>0</v>
      </c>
      <c r="AV108">
        <v>9025</v>
      </c>
      <c r="AW108">
        <v>7005</v>
      </c>
      <c r="AX108">
        <v>17732</v>
      </c>
      <c r="AY108">
        <v>0</v>
      </c>
      <c r="AZ108">
        <v>0</v>
      </c>
      <c r="BA108">
        <v>0</v>
      </c>
      <c r="BB108">
        <v>1161816</v>
      </c>
      <c r="BC108">
        <v>1077</v>
      </c>
      <c r="BD108">
        <v>0</v>
      </c>
      <c r="BE108">
        <v>0</v>
      </c>
      <c r="BF108">
        <v>47168</v>
      </c>
      <c r="BG108">
        <v>0</v>
      </c>
      <c r="BH108">
        <v>0</v>
      </c>
      <c r="BI108">
        <v>103979</v>
      </c>
      <c r="BJ108">
        <v>40</v>
      </c>
      <c r="BK108">
        <v>0</v>
      </c>
      <c r="BL108">
        <v>0</v>
      </c>
      <c r="BM108">
        <v>2396</v>
      </c>
      <c r="BN108">
        <v>590391</v>
      </c>
      <c r="BO108">
        <v>688</v>
      </c>
      <c r="BP108">
        <v>0</v>
      </c>
      <c r="BQ108">
        <v>223</v>
      </c>
      <c r="BR108">
        <v>0</v>
      </c>
      <c r="BS108">
        <v>16</v>
      </c>
      <c r="BT108">
        <v>637</v>
      </c>
      <c r="BU108">
        <v>229696</v>
      </c>
      <c r="BV108">
        <v>531237</v>
      </c>
      <c r="BW108">
        <v>9309</v>
      </c>
      <c r="BX108">
        <v>0</v>
      </c>
      <c r="BY108">
        <v>0</v>
      </c>
      <c r="BZ108">
        <v>0</v>
      </c>
      <c r="CA108">
        <v>0</v>
      </c>
      <c r="CB108">
        <v>738641</v>
      </c>
      <c r="CC108">
        <v>355549</v>
      </c>
      <c r="CD108">
        <v>5875762</v>
      </c>
      <c r="CE108">
        <v>159</v>
      </c>
      <c r="CF108">
        <v>0</v>
      </c>
      <c r="CG108">
        <v>370</v>
      </c>
      <c r="CH108">
        <v>7899</v>
      </c>
      <c r="CI108">
        <v>210316</v>
      </c>
      <c r="CJ108">
        <v>412</v>
      </c>
      <c r="CK108">
        <v>113</v>
      </c>
      <c r="CL108">
        <v>0</v>
      </c>
      <c r="CM108">
        <v>0</v>
      </c>
      <c r="CN108">
        <v>104</v>
      </c>
      <c r="CO108">
        <v>35064</v>
      </c>
      <c r="CP108">
        <v>75220</v>
      </c>
      <c r="CQ108">
        <v>0</v>
      </c>
      <c r="CR108">
        <v>14858</v>
      </c>
      <c r="CS108">
        <v>1975</v>
      </c>
      <c r="CT108">
        <v>0</v>
      </c>
      <c r="CU108">
        <v>480</v>
      </c>
      <c r="CV108">
        <v>0</v>
      </c>
      <c r="CW108">
        <v>479929</v>
      </c>
      <c r="CX108">
        <v>0</v>
      </c>
      <c r="CY108">
        <v>0</v>
      </c>
    </row>
    <row r="109" spans="1:103" x14ac:dyDescent="0.3">
      <c r="A109">
        <v>351</v>
      </c>
      <c r="D109">
        <v>0</v>
      </c>
      <c r="E109">
        <v>89398</v>
      </c>
      <c r="F109">
        <v>0</v>
      </c>
      <c r="G109">
        <v>0</v>
      </c>
      <c r="H109">
        <v>0</v>
      </c>
      <c r="I109">
        <v>0</v>
      </c>
      <c r="J109">
        <v>829020</v>
      </c>
      <c r="K109">
        <v>448276</v>
      </c>
      <c r="L109">
        <v>465136</v>
      </c>
      <c r="M109">
        <v>20635410</v>
      </c>
      <c r="N109">
        <v>0</v>
      </c>
      <c r="O109">
        <v>0</v>
      </c>
      <c r="P109">
        <v>0</v>
      </c>
      <c r="Q109">
        <v>0</v>
      </c>
      <c r="R109">
        <v>124394</v>
      </c>
      <c r="S109">
        <v>48980</v>
      </c>
      <c r="T109">
        <v>0</v>
      </c>
      <c r="U109">
        <v>0</v>
      </c>
      <c r="V109">
        <v>499120</v>
      </c>
      <c r="W109">
        <v>0</v>
      </c>
      <c r="X109">
        <v>0</v>
      </c>
      <c r="Y109">
        <v>18674</v>
      </c>
      <c r="Z109">
        <v>0</v>
      </c>
      <c r="AA109">
        <v>680671</v>
      </c>
      <c r="AB109">
        <v>10300</v>
      </c>
      <c r="AC109">
        <v>70048</v>
      </c>
      <c r="AD109">
        <v>1820902</v>
      </c>
      <c r="AE109">
        <v>5348705</v>
      </c>
      <c r="AF109">
        <v>279900</v>
      </c>
      <c r="AG109">
        <v>0</v>
      </c>
      <c r="AH109">
        <v>492288</v>
      </c>
      <c r="AI109">
        <v>387676</v>
      </c>
      <c r="AJ109">
        <v>543046</v>
      </c>
      <c r="AK109">
        <v>0</v>
      </c>
      <c r="AL109">
        <v>129627</v>
      </c>
      <c r="AM109">
        <v>0</v>
      </c>
      <c r="AN109">
        <v>0</v>
      </c>
      <c r="AO109">
        <v>0</v>
      </c>
      <c r="AP109">
        <v>0</v>
      </c>
      <c r="AQ109">
        <v>543176</v>
      </c>
      <c r="AR109">
        <v>0</v>
      </c>
      <c r="AS109">
        <v>622334</v>
      </c>
      <c r="AT109">
        <v>2224011</v>
      </c>
      <c r="AU109">
        <v>0</v>
      </c>
      <c r="AV109">
        <v>0</v>
      </c>
      <c r="AW109">
        <v>163724</v>
      </c>
      <c r="AX109">
        <v>806565</v>
      </c>
      <c r="AY109">
        <v>0</v>
      </c>
      <c r="AZ109">
        <v>0</v>
      </c>
      <c r="BA109">
        <v>0</v>
      </c>
      <c r="BB109">
        <v>3790070</v>
      </c>
      <c r="BC109">
        <v>18822</v>
      </c>
      <c r="BD109">
        <v>0</v>
      </c>
      <c r="BE109">
        <v>0</v>
      </c>
      <c r="BF109">
        <v>1956897</v>
      </c>
      <c r="BG109">
        <v>0</v>
      </c>
      <c r="BH109">
        <v>0</v>
      </c>
      <c r="BI109">
        <v>485965</v>
      </c>
      <c r="BJ109">
        <v>5721</v>
      </c>
      <c r="BK109">
        <v>0</v>
      </c>
      <c r="BL109">
        <v>0</v>
      </c>
      <c r="BM109">
        <v>245738</v>
      </c>
      <c r="BN109">
        <v>1625545</v>
      </c>
      <c r="BO109">
        <v>593670</v>
      </c>
      <c r="BP109">
        <v>0</v>
      </c>
      <c r="BQ109">
        <v>405983</v>
      </c>
      <c r="BR109">
        <v>0</v>
      </c>
      <c r="BS109">
        <v>1697694</v>
      </c>
      <c r="BT109">
        <v>6508</v>
      </c>
      <c r="BU109">
        <v>331540</v>
      </c>
      <c r="BV109">
        <v>2354607</v>
      </c>
      <c r="BW109">
        <v>18444</v>
      </c>
      <c r="BX109">
        <v>0</v>
      </c>
      <c r="BY109">
        <v>0</v>
      </c>
      <c r="BZ109">
        <v>0</v>
      </c>
      <c r="CA109">
        <v>0</v>
      </c>
      <c r="CB109">
        <v>260242</v>
      </c>
      <c r="CC109">
        <v>279659</v>
      </c>
      <c r="CD109">
        <v>84647</v>
      </c>
      <c r="CE109">
        <v>0</v>
      </c>
      <c r="CF109">
        <v>0</v>
      </c>
      <c r="CG109">
        <v>463755</v>
      </c>
      <c r="CH109">
        <v>209356</v>
      </c>
      <c r="CI109">
        <v>89090</v>
      </c>
      <c r="CJ109">
        <v>0</v>
      </c>
      <c r="CK109">
        <v>91604</v>
      </c>
      <c r="CL109">
        <v>0</v>
      </c>
      <c r="CM109">
        <v>0</v>
      </c>
      <c r="CN109">
        <v>125622</v>
      </c>
      <c r="CO109">
        <v>13537290</v>
      </c>
      <c r="CP109">
        <v>333476</v>
      </c>
      <c r="CQ109">
        <v>0</v>
      </c>
      <c r="CR109">
        <v>463074</v>
      </c>
      <c r="CS109">
        <v>138343</v>
      </c>
      <c r="CT109">
        <v>0</v>
      </c>
      <c r="CU109">
        <v>27044</v>
      </c>
      <c r="CV109">
        <v>0</v>
      </c>
      <c r="CW109">
        <v>283786</v>
      </c>
      <c r="CX109">
        <v>0</v>
      </c>
      <c r="CY109">
        <v>0</v>
      </c>
    </row>
    <row r="110" spans="1:103" x14ac:dyDescent="0.3">
      <c r="A110">
        <v>191</v>
      </c>
      <c r="D110">
        <v>0</v>
      </c>
      <c r="E110">
        <v>584012</v>
      </c>
      <c r="F110">
        <v>0</v>
      </c>
      <c r="G110">
        <v>0</v>
      </c>
      <c r="H110">
        <v>0</v>
      </c>
      <c r="I110">
        <v>0</v>
      </c>
      <c r="J110">
        <v>1936694</v>
      </c>
      <c r="K110">
        <v>169753</v>
      </c>
      <c r="L110">
        <v>0</v>
      </c>
      <c r="M110">
        <v>6877930</v>
      </c>
      <c r="N110">
        <v>0</v>
      </c>
      <c r="O110">
        <v>518142</v>
      </c>
      <c r="P110">
        <v>0</v>
      </c>
      <c r="Q110">
        <v>0</v>
      </c>
      <c r="R110">
        <v>0</v>
      </c>
      <c r="S110">
        <v>0</v>
      </c>
      <c r="T110">
        <v>0</v>
      </c>
      <c r="U110">
        <v>0</v>
      </c>
      <c r="V110">
        <v>0</v>
      </c>
      <c r="W110">
        <v>0</v>
      </c>
      <c r="X110">
        <v>0</v>
      </c>
      <c r="Y110">
        <v>0</v>
      </c>
      <c r="Z110">
        <v>0</v>
      </c>
      <c r="AA110">
        <v>2055843</v>
      </c>
      <c r="AB110">
        <v>0</v>
      </c>
      <c r="AC110">
        <v>0</v>
      </c>
      <c r="AD110">
        <v>0</v>
      </c>
      <c r="AE110">
        <v>0</v>
      </c>
      <c r="AF110">
        <v>0</v>
      </c>
      <c r="AG110">
        <v>50000</v>
      </c>
      <c r="AH110">
        <v>0</v>
      </c>
      <c r="AI110">
        <v>5805</v>
      </c>
      <c r="AJ110">
        <v>1675061</v>
      </c>
      <c r="AK110">
        <v>0</v>
      </c>
      <c r="AL110">
        <v>104329</v>
      </c>
      <c r="AM110">
        <v>0</v>
      </c>
      <c r="AN110">
        <v>0</v>
      </c>
      <c r="AO110">
        <v>0</v>
      </c>
      <c r="AP110">
        <v>0</v>
      </c>
      <c r="AQ110">
        <v>0</v>
      </c>
      <c r="AR110">
        <v>0</v>
      </c>
      <c r="AS110">
        <v>0</v>
      </c>
      <c r="AT110">
        <v>4138486</v>
      </c>
      <c r="AU110">
        <v>0</v>
      </c>
      <c r="AV110">
        <v>0</v>
      </c>
      <c r="AW110">
        <v>0</v>
      </c>
      <c r="AX110">
        <v>0</v>
      </c>
      <c r="AY110">
        <v>0</v>
      </c>
      <c r="AZ110">
        <v>0</v>
      </c>
      <c r="BA110">
        <v>0</v>
      </c>
      <c r="BB110">
        <v>18904189</v>
      </c>
      <c r="BC110">
        <v>245165</v>
      </c>
      <c r="BD110">
        <v>0</v>
      </c>
      <c r="BE110">
        <v>0</v>
      </c>
      <c r="BF110">
        <v>1903130</v>
      </c>
      <c r="BG110">
        <v>0</v>
      </c>
      <c r="BH110">
        <v>0</v>
      </c>
      <c r="BI110">
        <v>400</v>
      </c>
      <c r="BJ110">
        <v>0</v>
      </c>
      <c r="BK110">
        <v>0</v>
      </c>
      <c r="BL110">
        <v>0</v>
      </c>
      <c r="BM110">
        <v>1130497</v>
      </c>
      <c r="BN110">
        <v>961790</v>
      </c>
      <c r="BO110">
        <v>439340</v>
      </c>
      <c r="BP110">
        <v>0</v>
      </c>
      <c r="BQ110">
        <v>190636</v>
      </c>
      <c r="BR110">
        <v>0</v>
      </c>
      <c r="BS110">
        <v>0</v>
      </c>
      <c r="BT110">
        <v>0</v>
      </c>
      <c r="BU110">
        <v>106800</v>
      </c>
      <c r="BV110">
        <v>0</v>
      </c>
      <c r="BW110">
        <v>0</v>
      </c>
      <c r="BX110">
        <v>0</v>
      </c>
      <c r="BY110">
        <v>0</v>
      </c>
      <c r="BZ110">
        <v>0</v>
      </c>
      <c r="CA110">
        <v>0</v>
      </c>
      <c r="CB110">
        <v>0</v>
      </c>
      <c r="CC110">
        <v>18101</v>
      </c>
      <c r="CD110">
        <v>0</v>
      </c>
      <c r="CE110">
        <v>0</v>
      </c>
      <c r="CF110">
        <v>0</v>
      </c>
      <c r="CG110">
        <v>886715</v>
      </c>
      <c r="CH110">
        <v>0</v>
      </c>
      <c r="CI110">
        <v>566386</v>
      </c>
      <c r="CJ110">
        <v>0</v>
      </c>
      <c r="CK110">
        <v>0</v>
      </c>
      <c r="CL110">
        <v>0</v>
      </c>
      <c r="CM110">
        <v>0</v>
      </c>
      <c r="CN110">
        <v>0</v>
      </c>
      <c r="CO110">
        <v>16088204</v>
      </c>
      <c r="CP110">
        <v>0</v>
      </c>
      <c r="CQ110">
        <v>0</v>
      </c>
      <c r="CR110">
        <v>220000</v>
      </c>
      <c r="CS110">
        <v>0</v>
      </c>
      <c r="CT110">
        <v>0</v>
      </c>
      <c r="CU110">
        <v>0</v>
      </c>
      <c r="CV110">
        <v>0</v>
      </c>
      <c r="CW110">
        <v>0</v>
      </c>
      <c r="CX110">
        <v>0</v>
      </c>
      <c r="CY110">
        <v>80134</v>
      </c>
    </row>
    <row r="111" spans="1:103" x14ac:dyDescent="0.3">
      <c r="A111">
        <v>1053</v>
      </c>
      <c r="D111" t="e">
        <v>#N/A</v>
      </c>
      <c r="E111" t="e">
        <v>#N/A</v>
      </c>
      <c r="F111" t="e">
        <v>#N/A</v>
      </c>
      <c r="G111" t="e">
        <v>#N/A</v>
      </c>
      <c r="H111" t="e">
        <v>#N/A</v>
      </c>
      <c r="I111" t="e">
        <v>#N/A</v>
      </c>
      <c r="J111" t="e">
        <v>#N/A</v>
      </c>
      <c r="K111" t="e">
        <v>#N/A</v>
      </c>
      <c r="L111" t="e">
        <v>#N/A</v>
      </c>
      <c r="M111" t="e">
        <v>#N/A</v>
      </c>
      <c r="N111" t="e">
        <v>#N/A</v>
      </c>
      <c r="O111" t="e">
        <v>#N/A</v>
      </c>
      <c r="P111" t="e">
        <v>#N/A</v>
      </c>
      <c r="Q111" t="e">
        <v>#N/A</v>
      </c>
      <c r="R111" t="e">
        <v>#N/A</v>
      </c>
      <c r="S111" t="e">
        <v>#N/A</v>
      </c>
      <c r="T111" t="e">
        <v>#N/A</v>
      </c>
      <c r="U111" t="e">
        <v>#N/A</v>
      </c>
      <c r="V111" t="e">
        <v>#N/A</v>
      </c>
      <c r="W111" t="e">
        <v>#N/A</v>
      </c>
      <c r="X111" t="e">
        <v>#N/A</v>
      </c>
      <c r="Y111" t="e">
        <v>#N/A</v>
      </c>
      <c r="Z111" t="e">
        <v>#N/A</v>
      </c>
      <c r="AA111" t="e">
        <v>#N/A</v>
      </c>
      <c r="AB111" t="e">
        <v>#N/A</v>
      </c>
      <c r="AC111" t="e">
        <v>#N/A</v>
      </c>
      <c r="AD111" t="e">
        <v>#N/A</v>
      </c>
      <c r="AE111" t="e">
        <v>#N/A</v>
      </c>
      <c r="AF111" t="e">
        <v>#N/A</v>
      </c>
      <c r="AG111" t="e">
        <v>#N/A</v>
      </c>
      <c r="AH111" t="e">
        <v>#N/A</v>
      </c>
      <c r="AI111" t="e">
        <v>#N/A</v>
      </c>
      <c r="AJ111" t="e">
        <v>#N/A</v>
      </c>
      <c r="AK111" t="e">
        <v>#N/A</v>
      </c>
      <c r="AL111" t="e">
        <v>#N/A</v>
      </c>
      <c r="AM111" t="e">
        <v>#N/A</v>
      </c>
      <c r="AN111" t="e">
        <v>#N/A</v>
      </c>
      <c r="AO111" t="e">
        <v>#N/A</v>
      </c>
      <c r="AP111" t="e">
        <v>#N/A</v>
      </c>
      <c r="AQ111" t="e">
        <v>#N/A</v>
      </c>
      <c r="AR111" t="e">
        <v>#N/A</v>
      </c>
      <c r="AS111" t="e">
        <v>#N/A</v>
      </c>
      <c r="AT111" t="e">
        <v>#N/A</v>
      </c>
      <c r="AU111" t="e">
        <v>#N/A</v>
      </c>
      <c r="AV111" t="e">
        <v>#N/A</v>
      </c>
      <c r="AW111" t="e">
        <v>#N/A</v>
      </c>
      <c r="AX111" t="e">
        <v>#N/A</v>
      </c>
      <c r="AY111" t="e">
        <v>#N/A</v>
      </c>
      <c r="AZ111" t="e">
        <v>#N/A</v>
      </c>
      <c r="BA111" t="e">
        <v>#N/A</v>
      </c>
      <c r="BB111" t="e">
        <v>#N/A</v>
      </c>
      <c r="BC111" t="e">
        <v>#N/A</v>
      </c>
      <c r="BD111" t="e">
        <v>#N/A</v>
      </c>
      <c r="BE111" t="e">
        <v>#N/A</v>
      </c>
      <c r="BF111" t="e">
        <v>#N/A</v>
      </c>
      <c r="BG111" t="e">
        <v>#N/A</v>
      </c>
      <c r="BH111" t="e">
        <v>#N/A</v>
      </c>
      <c r="BI111" t="e">
        <v>#N/A</v>
      </c>
      <c r="BJ111" t="e">
        <v>#N/A</v>
      </c>
      <c r="BK111" t="e">
        <v>#N/A</v>
      </c>
      <c r="BL111" t="e">
        <v>#N/A</v>
      </c>
      <c r="BM111" t="e">
        <v>#N/A</v>
      </c>
      <c r="BN111" t="e">
        <v>#N/A</v>
      </c>
      <c r="BO111" t="e">
        <v>#N/A</v>
      </c>
      <c r="BP111" t="e">
        <v>#N/A</v>
      </c>
      <c r="BQ111" t="e">
        <v>#N/A</v>
      </c>
      <c r="BR111" t="e">
        <v>#N/A</v>
      </c>
      <c r="BS111" t="e">
        <v>#N/A</v>
      </c>
      <c r="BT111" t="e">
        <v>#N/A</v>
      </c>
      <c r="BU111" t="e">
        <v>#N/A</v>
      </c>
      <c r="BV111" t="e">
        <v>#N/A</v>
      </c>
      <c r="BW111" t="e">
        <v>#N/A</v>
      </c>
      <c r="BX111" t="e">
        <v>#N/A</v>
      </c>
      <c r="BY111" t="e">
        <v>#N/A</v>
      </c>
      <c r="BZ111" t="e">
        <v>#N/A</v>
      </c>
      <c r="CA111" t="e">
        <v>#N/A</v>
      </c>
      <c r="CB111" t="e">
        <v>#N/A</v>
      </c>
      <c r="CC111" t="e">
        <v>#N/A</v>
      </c>
      <c r="CD111" t="e">
        <v>#N/A</v>
      </c>
      <c r="CE111" t="e">
        <v>#N/A</v>
      </c>
      <c r="CF111" t="e">
        <v>#N/A</v>
      </c>
      <c r="CG111" t="e">
        <v>#N/A</v>
      </c>
      <c r="CH111" t="e">
        <v>#N/A</v>
      </c>
      <c r="CI111" t="e">
        <v>#N/A</v>
      </c>
      <c r="CJ111" t="e">
        <v>#N/A</v>
      </c>
      <c r="CK111" t="e">
        <v>#N/A</v>
      </c>
      <c r="CL111" t="e">
        <v>#N/A</v>
      </c>
      <c r="CM111" t="e">
        <v>#N/A</v>
      </c>
      <c r="CN111" t="e">
        <v>#N/A</v>
      </c>
      <c r="CO111" t="e">
        <v>#N/A</v>
      </c>
      <c r="CP111" t="e">
        <v>#N/A</v>
      </c>
      <c r="CQ111" t="e">
        <v>#N/A</v>
      </c>
      <c r="CR111" t="e">
        <v>#N/A</v>
      </c>
      <c r="CS111" t="e">
        <v>#N/A</v>
      </c>
      <c r="CT111" t="e">
        <v>#N/A</v>
      </c>
      <c r="CU111" t="e">
        <v>#N/A</v>
      </c>
      <c r="CV111" t="e">
        <v>#N/A</v>
      </c>
      <c r="CW111" t="e">
        <v>#N/A</v>
      </c>
      <c r="CX111" t="e">
        <v>#N/A</v>
      </c>
      <c r="CY111" t="e">
        <v>#N/A</v>
      </c>
    </row>
    <row r="112" spans="1:103" x14ac:dyDescent="0.3">
      <c r="A112">
        <v>352</v>
      </c>
      <c r="D112">
        <v>0</v>
      </c>
      <c r="E112">
        <v>574672</v>
      </c>
      <c r="F112">
        <v>0</v>
      </c>
      <c r="G112">
        <v>0</v>
      </c>
      <c r="H112">
        <v>0</v>
      </c>
      <c r="I112">
        <v>0</v>
      </c>
      <c r="J112">
        <v>0</v>
      </c>
      <c r="K112">
        <v>0</v>
      </c>
      <c r="L112">
        <v>0</v>
      </c>
      <c r="M112">
        <v>0</v>
      </c>
      <c r="N112">
        <v>0</v>
      </c>
      <c r="O112">
        <v>68228</v>
      </c>
      <c r="P112">
        <v>0</v>
      </c>
      <c r="Q112">
        <v>0</v>
      </c>
      <c r="R112">
        <v>0</v>
      </c>
      <c r="S112">
        <v>405000</v>
      </c>
      <c r="T112">
        <v>0</v>
      </c>
      <c r="U112">
        <v>0</v>
      </c>
      <c r="V112">
        <v>152460</v>
      </c>
      <c r="W112">
        <v>0</v>
      </c>
      <c r="X112">
        <v>0</v>
      </c>
      <c r="Y112">
        <v>0</v>
      </c>
      <c r="Z112">
        <v>0</v>
      </c>
      <c r="AA112">
        <v>2636393</v>
      </c>
      <c r="AB112">
        <v>28300</v>
      </c>
      <c r="AC112">
        <v>0</v>
      </c>
      <c r="AD112">
        <v>993188</v>
      </c>
      <c r="AE112">
        <v>0</v>
      </c>
      <c r="AF112">
        <v>933100</v>
      </c>
      <c r="AG112">
        <v>37000</v>
      </c>
      <c r="AH112">
        <v>0</v>
      </c>
      <c r="AI112">
        <v>0</v>
      </c>
      <c r="AJ112">
        <v>0</v>
      </c>
      <c r="AK112">
        <v>0</v>
      </c>
      <c r="AL112">
        <v>0</v>
      </c>
      <c r="AM112">
        <v>0</v>
      </c>
      <c r="AN112">
        <v>0</v>
      </c>
      <c r="AO112">
        <v>0</v>
      </c>
      <c r="AP112">
        <v>0</v>
      </c>
      <c r="AQ112">
        <v>0</v>
      </c>
      <c r="AR112">
        <v>0</v>
      </c>
      <c r="AS112">
        <v>0</v>
      </c>
      <c r="AT112">
        <v>0</v>
      </c>
      <c r="AU112">
        <v>0</v>
      </c>
      <c r="AV112">
        <v>2648578</v>
      </c>
      <c r="AW112">
        <v>0</v>
      </c>
      <c r="AX112">
        <v>0</v>
      </c>
      <c r="AY112">
        <v>0</v>
      </c>
      <c r="AZ112">
        <v>0</v>
      </c>
      <c r="BA112">
        <v>0</v>
      </c>
      <c r="BB112">
        <v>2848152</v>
      </c>
      <c r="BC112">
        <v>0</v>
      </c>
      <c r="BD112">
        <v>0</v>
      </c>
      <c r="BE112">
        <v>0</v>
      </c>
      <c r="BF112">
        <v>0</v>
      </c>
      <c r="BG112">
        <v>0</v>
      </c>
      <c r="BH112">
        <v>0</v>
      </c>
      <c r="BI112">
        <v>0</v>
      </c>
      <c r="BJ112">
        <v>118426</v>
      </c>
      <c r="BK112">
        <v>0</v>
      </c>
      <c r="BL112">
        <v>0</v>
      </c>
      <c r="BM112">
        <v>0</v>
      </c>
      <c r="BN112">
        <v>90048</v>
      </c>
      <c r="BO112">
        <v>58400</v>
      </c>
      <c r="BP112">
        <v>0</v>
      </c>
      <c r="BQ112">
        <v>0</v>
      </c>
      <c r="BR112">
        <v>0</v>
      </c>
      <c r="BS112">
        <v>0</v>
      </c>
      <c r="BT112">
        <v>0</v>
      </c>
      <c r="BU112">
        <v>0</v>
      </c>
      <c r="BV112">
        <v>3278505</v>
      </c>
      <c r="BW112">
        <v>0</v>
      </c>
      <c r="BX112">
        <v>0</v>
      </c>
      <c r="BY112">
        <v>0</v>
      </c>
      <c r="BZ112">
        <v>95000</v>
      </c>
      <c r="CA112">
        <v>0</v>
      </c>
      <c r="CB112">
        <v>0</v>
      </c>
      <c r="CC112">
        <v>0</v>
      </c>
      <c r="CD112">
        <v>567227</v>
      </c>
      <c r="CE112">
        <v>1495797</v>
      </c>
      <c r="CF112">
        <v>0</v>
      </c>
      <c r="CG112">
        <v>0</v>
      </c>
      <c r="CH112">
        <v>0</v>
      </c>
      <c r="CI112">
        <v>316871</v>
      </c>
      <c r="CJ112">
        <v>0</v>
      </c>
      <c r="CK112">
        <v>0</v>
      </c>
      <c r="CL112">
        <v>0</v>
      </c>
      <c r="CM112">
        <v>0</v>
      </c>
      <c r="CN112">
        <v>0</v>
      </c>
      <c r="CO112">
        <v>526000</v>
      </c>
      <c r="CP112">
        <v>0</v>
      </c>
      <c r="CQ112">
        <v>0</v>
      </c>
      <c r="CR112">
        <v>52</v>
      </c>
      <c r="CS112">
        <v>0</v>
      </c>
      <c r="CT112">
        <v>0</v>
      </c>
      <c r="CU112">
        <v>208375</v>
      </c>
      <c r="CV112">
        <v>0</v>
      </c>
      <c r="CW112">
        <v>0</v>
      </c>
      <c r="CX112">
        <v>2869</v>
      </c>
      <c r="CY112">
        <v>50000</v>
      </c>
    </row>
    <row r="113" spans="1:103" x14ac:dyDescent="0.3">
      <c r="A113">
        <v>986</v>
      </c>
      <c r="D113">
        <v>0</v>
      </c>
      <c r="E113">
        <v>0</v>
      </c>
      <c r="F113">
        <v>0</v>
      </c>
      <c r="G113">
        <v>0</v>
      </c>
      <c r="H113">
        <v>0</v>
      </c>
      <c r="I113">
        <v>0</v>
      </c>
      <c r="J113">
        <v>0</v>
      </c>
      <c r="K113">
        <v>0</v>
      </c>
      <c r="L113">
        <v>0</v>
      </c>
      <c r="M113">
        <v>0</v>
      </c>
      <c r="N113">
        <v>0</v>
      </c>
      <c r="O113">
        <v>0</v>
      </c>
      <c r="P113">
        <v>0</v>
      </c>
      <c r="Q113">
        <v>0</v>
      </c>
      <c r="R113">
        <v>0</v>
      </c>
      <c r="S113">
        <v>405000</v>
      </c>
      <c r="T113">
        <v>0</v>
      </c>
      <c r="U113">
        <v>0</v>
      </c>
      <c r="V113">
        <v>0</v>
      </c>
      <c r="W113">
        <v>0</v>
      </c>
      <c r="X113">
        <v>0</v>
      </c>
      <c r="Y113">
        <v>0</v>
      </c>
      <c r="Z113">
        <v>0</v>
      </c>
      <c r="AA113">
        <v>0</v>
      </c>
      <c r="AB113">
        <v>0</v>
      </c>
      <c r="AC113">
        <v>0</v>
      </c>
      <c r="AD113">
        <v>0</v>
      </c>
      <c r="AE113">
        <v>0</v>
      </c>
      <c r="AF113">
        <v>909900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567227</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row>
    <row r="114" spans="1:103" x14ac:dyDescent="0.3">
      <c r="A114">
        <v>353</v>
      </c>
      <c r="D114">
        <v>0</v>
      </c>
      <c r="E114">
        <v>262225</v>
      </c>
      <c r="F114">
        <v>0</v>
      </c>
      <c r="G114">
        <v>0</v>
      </c>
      <c r="H114">
        <v>0</v>
      </c>
      <c r="I114">
        <v>0</v>
      </c>
      <c r="J114">
        <v>0</v>
      </c>
      <c r="K114">
        <v>0</v>
      </c>
      <c r="L114">
        <v>0</v>
      </c>
      <c r="M114">
        <v>0</v>
      </c>
      <c r="N114">
        <v>0</v>
      </c>
      <c r="O114">
        <v>184745</v>
      </c>
      <c r="P114">
        <v>0</v>
      </c>
      <c r="Q114">
        <v>0</v>
      </c>
      <c r="R114">
        <v>0</v>
      </c>
      <c r="S114">
        <v>0</v>
      </c>
      <c r="T114">
        <v>0</v>
      </c>
      <c r="U114">
        <v>0</v>
      </c>
      <c r="V114">
        <v>0</v>
      </c>
      <c r="W114">
        <v>0</v>
      </c>
      <c r="X114">
        <v>0</v>
      </c>
      <c r="Y114">
        <v>0</v>
      </c>
      <c r="Z114">
        <v>0</v>
      </c>
      <c r="AA114">
        <v>0</v>
      </c>
      <c r="AB114">
        <v>158300</v>
      </c>
      <c r="AC114">
        <v>0</v>
      </c>
      <c r="AD114">
        <v>985000</v>
      </c>
      <c r="AE114">
        <v>0</v>
      </c>
      <c r="AF114">
        <v>0</v>
      </c>
      <c r="AG114">
        <v>0</v>
      </c>
      <c r="AH114">
        <v>56894</v>
      </c>
      <c r="AI114">
        <v>0</v>
      </c>
      <c r="AJ114">
        <v>0</v>
      </c>
      <c r="AK114">
        <v>0</v>
      </c>
      <c r="AL114">
        <v>150978</v>
      </c>
      <c r="AM114">
        <v>0</v>
      </c>
      <c r="AN114">
        <v>144670</v>
      </c>
      <c r="AO114">
        <v>0</v>
      </c>
      <c r="AP114">
        <v>0</v>
      </c>
      <c r="AQ114">
        <v>155000</v>
      </c>
      <c r="AR114">
        <v>0</v>
      </c>
      <c r="AS114">
        <v>0</v>
      </c>
      <c r="AT114">
        <v>0</v>
      </c>
      <c r="AU114">
        <v>0</v>
      </c>
      <c r="AV114">
        <v>22584997</v>
      </c>
      <c r="AW114">
        <v>0</v>
      </c>
      <c r="AX114">
        <v>0</v>
      </c>
      <c r="AY114">
        <v>0</v>
      </c>
      <c r="AZ114">
        <v>0</v>
      </c>
      <c r="BA114">
        <v>0</v>
      </c>
      <c r="BB114">
        <v>2838666</v>
      </c>
      <c r="BC114">
        <v>100000</v>
      </c>
      <c r="BD114">
        <v>0</v>
      </c>
      <c r="BE114">
        <v>0</v>
      </c>
      <c r="BF114">
        <v>0</v>
      </c>
      <c r="BG114">
        <v>0</v>
      </c>
      <c r="BH114">
        <v>0</v>
      </c>
      <c r="BI114">
        <v>0</v>
      </c>
      <c r="BJ114">
        <v>0</v>
      </c>
      <c r="BK114">
        <v>0</v>
      </c>
      <c r="BL114">
        <v>0</v>
      </c>
      <c r="BM114">
        <v>0</v>
      </c>
      <c r="BN114">
        <v>90048</v>
      </c>
      <c r="BO114">
        <v>0</v>
      </c>
      <c r="BP114">
        <v>0</v>
      </c>
      <c r="BQ114">
        <v>0</v>
      </c>
      <c r="BR114">
        <v>0</v>
      </c>
      <c r="BS114">
        <v>27996</v>
      </c>
      <c r="BT114">
        <v>118475</v>
      </c>
      <c r="BU114">
        <v>0</v>
      </c>
      <c r="BV114">
        <v>2432717</v>
      </c>
      <c r="BW114">
        <v>0</v>
      </c>
      <c r="BX114">
        <v>0</v>
      </c>
      <c r="BY114">
        <v>0</v>
      </c>
      <c r="BZ114">
        <v>0</v>
      </c>
      <c r="CA114">
        <v>0</v>
      </c>
      <c r="CB114">
        <v>0</v>
      </c>
      <c r="CC114">
        <v>0</v>
      </c>
      <c r="CD114">
        <v>403814</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row>
    <row r="115" spans="1:103" x14ac:dyDescent="0.3">
      <c r="A115">
        <v>50</v>
      </c>
      <c r="D115">
        <v>0</v>
      </c>
      <c r="E115">
        <v>1227236</v>
      </c>
      <c r="F115">
        <v>0</v>
      </c>
      <c r="G115">
        <v>0</v>
      </c>
      <c r="H115">
        <v>0</v>
      </c>
      <c r="I115">
        <v>0</v>
      </c>
      <c r="J115">
        <v>2645723</v>
      </c>
      <c r="K115">
        <v>-362418</v>
      </c>
      <c r="L115">
        <v>290003</v>
      </c>
      <c r="M115">
        <v>8591054</v>
      </c>
      <c r="N115">
        <v>0</v>
      </c>
      <c r="O115">
        <v>-615784</v>
      </c>
      <c r="P115">
        <v>0</v>
      </c>
      <c r="Q115">
        <v>642624</v>
      </c>
      <c r="R115">
        <v>389408</v>
      </c>
      <c r="S115">
        <v>52555</v>
      </c>
      <c r="T115">
        <v>0</v>
      </c>
      <c r="U115">
        <v>0</v>
      </c>
      <c r="V115">
        <v>1122705</v>
      </c>
      <c r="W115">
        <v>0</v>
      </c>
      <c r="X115">
        <v>94016</v>
      </c>
      <c r="Y115">
        <v>-308523</v>
      </c>
      <c r="Z115">
        <v>0</v>
      </c>
      <c r="AA115">
        <v>4688040</v>
      </c>
      <c r="AB115">
        <v>33472</v>
      </c>
      <c r="AC115">
        <v>-507174</v>
      </c>
      <c r="AD115">
        <v>2674104</v>
      </c>
      <c r="AE115">
        <v>299109</v>
      </c>
      <c r="AF115">
        <v>576906</v>
      </c>
      <c r="AG115">
        <v>471415</v>
      </c>
      <c r="AH115">
        <v>203538</v>
      </c>
      <c r="AI115">
        <v>4041550</v>
      </c>
      <c r="AJ115">
        <v>1463264</v>
      </c>
      <c r="AK115">
        <v>0</v>
      </c>
      <c r="AL115">
        <v>4633039</v>
      </c>
      <c r="AM115">
        <v>0</v>
      </c>
      <c r="AN115">
        <v>-397127</v>
      </c>
      <c r="AO115">
        <v>0</v>
      </c>
      <c r="AP115">
        <v>0</v>
      </c>
      <c r="AQ115">
        <v>267768</v>
      </c>
      <c r="AR115">
        <v>0</v>
      </c>
      <c r="AS115">
        <v>-89927</v>
      </c>
      <c r="AT115">
        <v>8212581</v>
      </c>
      <c r="AU115">
        <v>0</v>
      </c>
      <c r="AV115">
        <v>-19951138</v>
      </c>
      <c r="AW115">
        <v>90168</v>
      </c>
      <c r="AX115">
        <v>-210933</v>
      </c>
      <c r="AY115">
        <v>0</v>
      </c>
      <c r="AZ115">
        <v>0</v>
      </c>
      <c r="BA115">
        <v>0</v>
      </c>
      <c r="BB115">
        <v>30411558</v>
      </c>
      <c r="BC115">
        <v>469725</v>
      </c>
      <c r="BD115">
        <v>0</v>
      </c>
      <c r="BE115">
        <v>0</v>
      </c>
      <c r="BF115">
        <v>6591611</v>
      </c>
      <c r="BG115">
        <v>0</v>
      </c>
      <c r="BH115">
        <v>0</v>
      </c>
      <c r="BI115">
        <v>-244499</v>
      </c>
      <c r="BJ115">
        <v>39308</v>
      </c>
      <c r="BK115">
        <v>0</v>
      </c>
      <c r="BL115">
        <v>0</v>
      </c>
      <c r="BM115">
        <v>1755145</v>
      </c>
      <c r="BN115">
        <v>1683492</v>
      </c>
      <c r="BO115">
        <v>319916</v>
      </c>
      <c r="BP115">
        <v>0</v>
      </c>
      <c r="BQ115">
        <v>-160636</v>
      </c>
      <c r="BR115">
        <v>0</v>
      </c>
      <c r="BS115">
        <v>-1704410</v>
      </c>
      <c r="BT115">
        <v>-337046</v>
      </c>
      <c r="BU115">
        <v>-186133</v>
      </c>
      <c r="BV115">
        <v>3261141</v>
      </c>
      <c r="BW115">
        <v>-65108</v>
      </c>
      <c r="BX115">
        <v>0</v>
      </c>
      <c r="BY115">
        <v>0</v>
      </c>
      <c r="BZ115">
        <v>-111211</v>
      </c>
      <c r="CA115">
        <v>0</v>
      </c>
      <c r="CB115">
        <v>1235</v>
      </c>
      <c r="CC115">
        <v>-697177</v>
      </c>
      <c r="CD115">
        <v>5454736</v>
      </c>
      <c r="CE115">
        <v>1329189</v>
      </c>
      <c r="CF115">
        <v>0</v>
      </c>
      <c r="CG115">
        <v>873416</v>
      </c>
      <c r="CH115">
        <v>87753</v>
      </c>
      <c r="CI115">
        <v>980273</v>
      </c>
      <c r="CJ115">
        <v>-217100</v>
      </c>
      <c r="CK115">
        <v>-270618</v>
      </c>
      <c r="CL115">
        <v>0</v>
      </c>
      <c r="CM115">
        <v>0</v>
      </c>
      <c r="CN115">
        <v>-207578</v>
      </c>
      <c r="CO115">
        <v>17968828</v>
      </c>
      <c r="CP115">
        <v>-39354</v>
      </c>
      <c r="CQ115">
        <v>0</v>
      </c>
      <c r="CR115">
        <v>19370</v>
      </c>
      <c r="CS115">
        <v>304183</v>
      </c>
      <c r="CT115">
        <v>0</v>
      </c>
      <c r="CU115">
        <v>-9550</v>
      </c>
      <c r="CV115">
        <v>0</v>
      </c>
      <c r="CW115">
        <v>909599</v>
      </c>
      <c r="CX115">
        <v>-369452</v>
      </c>
      <c r="CY115">
        <v>130134</v>
      </c>
    </row>
    <row r="116" spans="1:103" x14ac:dyDescent="0.3">
      <c r="A116">
        <v>377</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-540500</v>
      </c>
      <c r="AK116">
        <v>0</v>
      </c>
      <c r="AL116">
        <v>0</v>
      </c>
      <c r="AM116">
        <v>0</v>
      </c>
      <c r="AN116">
        <v>0</v>
      </c>
      <c r="AO116">
        <v>0</v>
      </c>
      <c r="AP116">
        <v>0</v>
      </c>
      <c r="AQ116">
        <v>113486</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665019</v>
      </c>
      <c r="BW116">
        <v>0</v>
      </c>
      <c r="BX116">
        <v>0</v>
      </c>
      <c r="BY116">
        <v>0</v>
      </c>
      <c r="BZ116">
        <v>0</v>
      </c>
      <c r="CA116">
        <v>0</v>
      </c>
      <c r="CB116">
        <v>0</v>
      </c>
      <c r="CC116">
        <v>0</v>
      </c>
      <c r="CD116">
        <v>0</v>
      </c>
      <c r="CE116">
        <v>0</v>
      </c>
      <c r="CF116">
        <v>0</v>
      </c>
      <c r="CG116">
        <v>0</v>
      </c>
      <c r="CH116">
        <v>-81660</v>
      </c>
      <c r="CI116">
        <v>0</v>
      </c>
      <c r="CJ116">
        <v>0</v>
      </c>
      <c r="CK116">
        <v>0</v>
      </c>
      <c r="CL116">
        <v>0</v>
      </c>
      <c r="CM116">
        <v>0</v>
      </c>
      <c r="CN116">
        <v>0</v>
      </c>
      <c r="CO116">
        <v>0</v>
      </c>
      <c r="CP116">
        <v>0</v>
      </c>
      <c r="CQ116">
        <v>0</v>
      </c>
      <c r="CR116">
        <v>0</v>
      </c>
      <c r="CS116">
        <v>0</v>
      </c>
      <c r="CT116">
        <v>0</v>
      </c>
      <c r="CU116">
        <v>0</v>
      </c>
      <c r="CV116">
        <v>0</v>
      </c>
      <c r="CW116">
        <v>0</v>
      </c>
      <c r="CX116">
        <v>0</v>
      </c>
      <c r="CY116">
        <v>0</v>
      </c>
    </row>
    <row r="117" spans="1:103" x14ac:dyDescent="0.3">
      <c r="A117">
        <v>537</v>
      </c>
      <c r="D117">
        <v>2</v>
      </c>
      <c r="E117">
        <v>1</v>
      </c>
      <c r="F117">
        <v>0</v>
      </c>
      <c r="G117">
        <v>0</v>
      </c>
      <c r="H117">
        <v>0</v>
      </c>
      <c r="I117">
        <v>0</v>
      </c>
      <c r="J117">
        <v>1</v>
      </c>
      <c r="K117">
        <v>2</v>
      </c>
      <c r="L117">
        <v>1</v>
      </c>
      <c r="M117">
        <v>2</v>
      </c>
      <c r="N117">
        <v>0</v>
      </c>
      <c r="O117">
        <v>2</v>
      </c>
      <c r="P117">
        <v>2</v>
      </c>
      <c r="Q117">
        <v>1</v>
      </c>
      <c r="R117">
        <v>2</v>
      </c>
      <c r="S117">
        <v>2</v>
      </c>
      <c r="T117">
        <v>0</v>
      </c>
      <c r="U117">
        <v>2</v>
      </c>
      <c r="V117">
        <v>2</v>
      </c>
      <c r="W117">
        <v>0</v>
      </c>
      <c r="X117">
        <v>2</v>
      </c>
      <c r="Y117">
        <v>2</v>
      </c>
      <c r="Z117">
        <v>2</v>
      </c>
      <c r="AA117">
        <v>1</v>
      </c>
      <c r="AB117">
        <v>2</v>
      </c>
      <c r="AC117">
        <v>2</v>
      </c>
      <c r="AD117">
        <v>1</v>
      </c>
      <c r="AE117">
        <v>2</v>
      </c>
      <c r="AF117">
        <v>2</v>
      </c>
      <c r="AG117">
        <v>1</v>
      </c>
      <c r="AH117">
        <v>2</v>
      </c>
      <c r="AI117">
        <v>1</v>
      </c>
      <c r="AJ117">
        <v>0</v>
      </c>
      <c r="AK117">
        <v>2</v>
      </c>
      <c r="AL117">
        <v>2</v>
      </c>
      <c r="AM117">
        <v>2</v>
      </c>
      <c r="AN117">
        <v>2</v>
      </c>
      <c r="AO117">
        <v>0</v>
      </c>
      <c r="AP117">
        <v>0</v>
      </c>
      <c r="AQ117">
        <v>2</v>
      </c>
      <c r="AR117">
        <v>2</v>
      </c>
      <c r="AS117">
        <v>1</v>
      </c>
      <c r="AT117">
        <v>2</v>
      </c>
      <c r="AU117">
        <v>0</v>
      </c>
      <c r="AV117">
        <v>2</v>
      </c>
      <c r="AW117">
        <v>2</v>
      </c>
      <c r="AX117">
        <v>2</v>
      </c>
      <c r="AY117">
        <v>0</v>
      </c>
      <c r="AZ117">
        <v>2</v>
      </c>
      <c r="BA117">
        <v>2</v>
      </c>
      <c r="BB117">
        <v>1</v>
      </c>
      <c r="BC117">
        <v>2</v>
      </c>
      <c r="BD117">
        <v>0</v>
      </c>
      <c r="BE117">
        <v>0</v>
      </c>
      <c r="BF117">
        <v>1</v>
      </c>
      <c r="BG117">
        <v>2</v>
      </c>
      <c r="BH117">
        <v>0</v>
      </c>
      <c r="BI117">
        <v>2</v>
      </c>
      <c r="BJ117">
        <v>0</v>
      </c>
      <c r="BK117">
        <v>0</v>
      </c>
      <c r="BL117">
        <v>0</v>
      </c>
      <c r="BM117">
        <v>2</v>
      </c>
      <c r="BN117">
        <v>1</v>
      </c>
      <c r="BO117">
        <v>2</v>
      </c>
      <c r="BP117">
        <v>2</v>
      </c>
      <c r="BQ117">
        <v>2</v>
      </c>
      <c r="BR117">
        <v>2</v>
      </c>
      <c r="BS117">
        <v>2</v>
      </c>
      <c r="BT117">
        <v>1</v>
      </c>
      <c r="BU117">
        <v>2</v>
      </c>
      <c r="BV117">
        <v>1</v>
      </c>
      <c r="BW117">
        <v>2</v>
      </c>
      <c r="BX117">
        <v>2</v>
      </c>
      <c r="BY117">
        <v>2</v>
      </c>
      <c r="BZ117">
        <v>2</v>
      </c>
      <c r="CA117">
        <v>0</v>
      </c>
      <c r="CB117">
        <v>2</v>
      </c>
      <c r="CC117">
        <v>1</v>
      </c>
      <c r="CD117">
        <v>1</v>
      </c>
      <c r="CE117">
        <v>1</v>
      </c>
      <c r="CF117">
        <v>0</v>
      </c>
      <c r="CG117">
        <v>2</v>
      </c>
      <c r="CH117">
        <v>0</v>
      </c>
      <c r="CI117">
        <v>1</v>
      </c>
      <c r="CJ117">
        <v>2</v>
      </c>
      <c r="CK117">
        <v>2</v>
      </c>
      <c r="CL117">
        <v>2</v>
      </c>
      <c r="CM117">
        <v>0</v>
      </c>
      <c r="CN117">
        <v>1</v>
      </c>
      <c r="CO117">
        <v>1</v>
      </c>
      <c r="CP117">
        <v>2</v>
      </c>
      <c r="CQ117">
        <v>0</v>
      </c>
      <c r="CR117">
        <v>2</v>
      </c>
      <c r="CS117">
        <v>2</v>
      </c>
      <c r="CT117">
        <v>0</v>
      </c>
      <c r="CU117">
        <v>1</v>
      </c>
      <c r="CV117">
        <v>2</v>
      </c>
      <c r="CW117">
        <v>1</v>
      </c>
      <c r="CX117">
        <v>2</v>
      </c>
      <c r="CY117">
        <v>2</v>
      </c>
    </row>
    <row r="118" spans="1:103" x14ac:dyDescent="0.3">
      <c r="A118">
        <v>538</v>
      </c>
      <c r="D118">
        <v>2</v>
      </c>
      <c r="E118">
        <v>1</v>
      </c>
      <c r="F118">
        <v>0</v>
      </c>
      <c r="G118">
        <v>0</v>
      </c>
      <c r="H118">
        <v>0</v>
      </c>
      <c r="I118">
        <v>0</v>
      </c>
      <c r="J118">
        <v>1</v>
      </c>
      <c r="K118">
        <v>2</v>
      </c>
      <c r="L118">
        <v>1</v>
      </c>
      <c r="M118">
        <v>1</v>
      </c>
      <c r="N118">
        <v>0</v>
      </c>
      <c r="O118">
        <v>1</v>
      </c>
      <c r="P118">
        <v>2</v>
      </c>
      <c r="Q118">
        <v>2</v>
      </c>
      <c r="R118">
        <v>2</v>
      </c>
      <c r="S118">
        <v>2</v>
      </c>
      <c r="T118">
        <v>0</v>
      </c>
      <c r="U118">
        <v>2</v>
      </c>
      <c r="V118">
        <v>2</v>
      </c>
      <c r="W118">
        <v>0</v>
      </c>
      <c r="X118">
        <v>2</v>
      </c>
      <c r="Y118">
        <v>2</v>
      </c>
      <c r="Z118">
        <v>2</v>
      </c>
      <c r="AA118">
        <v>1</v>
      </c>
      <c r="AB118">
        <v>2</v>
      </c>
      <c r="AC118">
        <v>2</v>
      </c>
      <c r="AD118">
        <v>1</v>
      </c>
      <c r="AE118">
        <v>1</v>
      </c>
      <c r="AF118">
        <v>2</v>
      </c>
      <c r="AG118">
        <v>1</v>
      </c>
      <c r="AH118">
        <v>2</v>
      </c>
      <c r="AI118">
        <v>1</v>
      </c>
      <c r="AJ118">
        <v>0</v>
      </c>
      <c r="AK118">
        <v>2</v>
      </c>
      <c r="AL118">
        <v>1</v>
      </c>
      <c r="AM118">
        <v>2</v>
      </c>
      <c r="AN118">
        <v>2</v>
      </c>
      <c r="AO118">
        <v>0</v>
      </c>
      <c r="AP118">
        <v>0</v>
      </c>
      <c r="AQ118">
        <v>2</v>
      </c>
      <c r="AR118">
        <v>2</v>
      </c>
      <c r="AS118">
        <v>1</v>
      </c>
      <c r="AT118">
        <v>2</v>
      </c>
      <c r="AU118">
        <v>0</v>
      </c>
      <c r="AV118">
        <v>2</v>
      </c>
      <c r="AW118">
        <v>2</v>
      </c>
      <c r="AX118">
        <v>2</v>
      </c>
      <c r="AY118">
        <v>0</v>
      </c>
      <c r="AZ118">
        <v>2</v>
      </c>
      <c r="BA118">
        <v>2</v>
      </c>
      <c r="BB118">
        <v>1</v>
      </c>
      <c r="BC118">
        <v>2</v>
      </c>
      <c r="BD118">
        <v>0</v>
      </c>
      <c r="BE118">
        <v>0</v>
      </c>
      <c r="BF118">
        <v>2</v>
      </c>
      <c r="BG118">
        <v>2</v>
      </c>
      <c r="BH118">
        <v>0</v>
      </c>
      <c r="BI118">
        <v>2</v>
      </c>
      <c r="BJ118">
        <v>0</v>
      </c>
      <c r="BK118">
        <v>0</v>
      </c>
      <c r="BL118">
        <v>0</v>
      </c>
      <c r="BM118">
        <v>2</v>
      </c>
      <c r="BN118">
        <v>1</v>
      </c>
      <c r="BO118">
        <v>2</v>
      </c>
      <c r="BP118">
        <v>2</v>
      </c>
      <c r="BQ118">
        <v>2</v>
      </c>
      <c r="BR118">
        <v>2</v>
      </c>
      <c r="BS118">
        <v>2</v>
      </c>
      <c r="BT118">
        <v>1</v>
      </c>
      <c r="BU118">
        <v>2</v>
      </c>
      <c r="BV118">
        <v>1</v>
      </c>
      <c r="BW118">
        <v>2</v>
      </c>
      <c r="BX118">
        <v>2</v>
      </c>
      <c r="BY118">
        <v>2</v>
      </c>
      <c r="BZ118">
        <v>2</v>
      </c>
      <c r="CA118">
        <v>0</v>
      </c>
      <c r="CB118">
        <v>1</v>
      </c>
      <c r="CC118">
        <v>1</v>
      </c>
      <c r="CD118">
        <v>2</v>
      </c>
      <c r="CE118">
        <v>1</v>
      </c>
      <c r="CF118">
        <v>0</v>
      </c>
      <c r="CG118">
        <v>2</v>
      </c>
      <c r="CH118">
        <v>2</v>
      </c>
      <c r="CI118">
        <v>1</v>
      </c>
      <c r="CJ118">
        <v>2</v>
      </c>
      <c r="CK118">
        <v>2</v>
      </c>
      <c r="CL118">
        <v>2</v>
      </c>
      <c r="CM118">
        <v>0</v>
      </c>
      <c r="CN118">
        <v>1</v>
      </c>
      <c r="CO118">
        <v>2</v>
      </c>
      <c r="CP118">
        <v>2</v>
      </c>
      <c r="CQ118">
        <v>0</v>
      </c>
      <c r="CR118">
        <v>2</v>
      </c>
      <c r="CS118">
        <v>2</v>
      </c>
      <c r="CT118">
        <v>0</v>
      </c>
      <c r="CU118">
        <v>1</v>
      </c>
      <c r="CV118">
        <v>2</v>
      </c>
      <c r="CW118">
        <v>1</v>
      </c>
      <c r="CX118">
        <v>2</v>
      </c>
      <c r="CY118">
        <v>2</v>
      </c>
    </row>
    <row r="119" spans="1:103" x14ac:dyDescent="0.3">
      <c r="D119" t="e">
        <v>#N/A</v>
      </c>
      <c r="E119" t="e">
        <v>#N/A</v>
      </c>
      <c r="F119" t="e">
        <v>#N/A</v>
      </c>
      <c r="G119" t="e">
        <v>#N/A</v>
      </c>
      <c r="H119" t="e">
        <v>#N/A</v>
      </c>
      <c r="I119" t="e">
        <v>#N/A</v>
      </c>
      <c r="J119" t="e">
        <v>#N/A</v>
      </c>
      <c r="K119" t="e">
        <v>#N/A</v>
      </c>
      <c r="L119" t="e">
        <v>#N/A</v>
      </c>
      <c r="M119" t="e">
        <v>#N/A</v>
      </c>
      <c r="N119" t="e">
        <v>#N/A</v>
      </c>
      <c r="O119" t="e">
        <v>#N/A</v>
      </c>
      <c r="P119" t="e">
        <v>#N/A</v>
      </c>
      <c r="Q119" t="e">
        <v>#N/A</v>
      </c>
      <c r="R119" t="e">
        <v>#N/A</v>
      </c>
      <c r="S119" t="e">
        <v>#N/A</v>
      </c>
      <c r="T119" t="e">
        <v>#N/A</v>
      </c>
      <c r="U119" t="e">
        <v>#N/A</v>
      </c>
      <c r="V119" t="e">
        <v>#N/A</v>
      </c>
      <c r="W119" t="e">
        <v>#N/A</v>
      </c>
      <c r="X119" t="e">
        <v>#N/A</v>
      </c>
      <c r="Y119" t="e">
        <v>#N/A</v>
      </c>
      <c r="Z119" t="e">
        <v>#N/A</v>
      </c>
      <c r="AA119" t="e">
        <v>#N/A</v>
      </c>
      <c r="AB119" t="e">
        <v>#N/A</v>
      </c>
      <c r="AC119" t="e">
        <v>#N/A</v>
      </c>
      <c r="AD119" t="e">
        <v>#N/A</v>
      </c>
      <c r="AE119" t="e">
        <v>#N/A</v>
      </c>
      <c r="AF119" t="e">
        <v>#N/A</v>
      </c>
      <c r="AG119" t="e">
        <v>#N/A</v>
      </c>
      <c r="AH119" t="e">
        <v>#N/A</v>
      </c>
      <c r="AI119" t="e">
        <v>#N/A</v>
      </c>
      <c r="AJ119" t="e">
        <v>#N/A</v>
      </c>
      <c r="AK119" t="e">
        <v>#N/A</v>
      </c>
      <c r="AL119" t="e">
        <v>#N/A</v>
      </c>
      <c r="AM119" t="e">
        <v>#N/A</v>
      </c>
      <c r="AN119" t="e">
        <v>#N/A</v>
      </c>
      <c r="AO119" t="e">
        <v>#N/A</v>
      </c>
      <c r="AP119" t="e">
        <v>#N/A</v>
      </c>
      <c r="AQ119" t="e">
        <v>#N/A</v>
      </c>
      <c r="AR119" t="e">
        <v>#N/A</v>
      </c>
      <c r="AS119" t="e">
        <v>#N/A</v>
      </c>
      <c r="AT119" t="e">
        <v>#N/A</v>
      </c>
      <c r="AU119" t="e">
        <v>#N/A</v>
      </c>
      <c r="AV119" t="e">
        <v>#N/A</v>
      </c>
      <c r="AW119" t="e">
        <v>#N/A</v>
      </c>
      <c r="AX119" t="e">
        <v>#N/A</v>
      </c>
      <c r="AY119" t="e">
        <v>#N/A</v>
      </c>
      <c r="AZ119" t="e">
        <v>#N/A</v>
      </c>
      <c r="BA119" t="e">
        <v>#N/A</v>
      </c>
      <c r="BB119" t="e">
        <v>#N/A</v>
      </c>
      <c r="BC119" t="e">
        <v>#N/A</v>
      </c>
      <c r="BD119" t="e">
        <v>#N/A</v>
      </c>
      <c r="BE119" t="e">
        <v>#N/A</v>
      </c>
      <c r="BF119" t="e">
        <v>#N/A</v>
      </c>
      <c r="BG119" t="e">
        <v>#N/A</v>
      </c>
      <c r="BH119" t="e">
        <v>#N/A</v>
      </c>
      <c r="BI119" t="e">
        <v>#N/A</v>
      </c>
      <c r="BJ119" t="e">
        <v>#N/A</v>
      </c>
      <c r="BK119" t="e">
        <v>#N/A</v>
      </c>
      <c r="BL119" t="e">
        <v>#N/A</v>
      </c>
      <c r="BM119" t="e">
        <v>#N/A</v>
      </c>
      <c r="BN119" t="e">
        <v>#N/A</v>
      </c>
      <c r="BO119" t="e">
        <v>#N/A</v>
      </c>
      <c r="BP119" t="e">
        <v>#N/A</v>
      </c>
      <c r="BQ119" t="e">
        <v>#N/A</v>
      </c>
      <c r="BR119" t="e">
        <v>#N/A</v>
      </c>
      <c r="BS119" t="e">
        <v>#N/A</v>
      </c>
      <c r="BT119" t="e">
        <v>#N/A</v>
      </c>
      <c r="BU119" t="e">
        <v>#N/A</v>
      </c>
      <c r="BV119" t="e">
        <v>#N/A</v>
      </c>
      <c r="BW119" t="e">
        <v>#N/A</v>
      </c>
      <c r="BX119" t="e">
        <v>#N/A</v>
      </c>
      <c r="BY119" t="e">
        <v>#N/A</v>
      </c>
      <c r="BZ119" t="e">
        <v>#N/A</v>
      </c>
      <c r="CA119" t="e">
        <v>#N/A</v>
      </c>
      <c r="CB119" t="e">
        <v>#N/A</v>
      </c>
      <c r="CC119" t="e">
        <v>#N/A</v>
      </c>
      <c r="CD119" t="e">
        <v>#N/A</v>
      </c>
      <c r="CE119" t="e">
        <v>#N/A</v>
      </c>
      <c r="CF119" t="e">
        <v>#N/A</v>
      </c>
      <c r="CG119" t="e">
        <v>#N/A</v>
      </c>
      <c r="CH119" t="e">
        <v>#N/A</v>
      </c>
      <c r="CI119" t="e">
        <v>#N/A</v>
      </c>
      <c r="CJ119" t="e">
        <v>#N/A</v>
      </c>
      <c r="CK119" t="e">
        <v>#N/A</v>
      </c>
      <c r="CL119" t="e">
        <v>#N/A</v>
      </c>
      <c r="CM119" t="e">
        <v>#N/A</v>
      </c>
      <c r="CN119" t="e">
        <v>#N/A</v>
      </c>
      <c r="CO119" t="e">
        <v>#N/A</v>
      </c>
      <c r="CP119" t="e">
        <v>#N/A</v>
      </c>
      <c r="CQ119" t="e">
        <v>#N/A</v>
      </c>
      <c r="CR119" t="e">
        <v>#N/A</v>
      </c>
      <c r="CS119" t="e">
        <v>#N/A</v>
      </c>
      <c r="CT119" t="e">
        <v>#N/A</v>
      </c>
      <c r="CU119" t="e">
        <v>#N/A</v>
      </c>
      <c r="CV119" t="e">
        <v>#N/A</v>
      </c>
      <c r="CW119" t="e">
        <v>#N/A</v>
      </c>
      <c r="CX119" t="e">
        <v>#N/A</v>
      </c>
      <c r="CY119" t="e">
        <v>#N/A</v>
      </c>
    </row>
    <row r="120" spans="1:103" x14ac:dyDescent="0.3">
      <c r="D120" t="e">
        <v>#N/A</v>
      </c>
      <c r="E120" t="e">
        <v>#N/A</v>
      </c>
      <c r="F120" t="e">
        <v>#N/A</v>
      </c>
      <c r="G120" t="e">
        <v>#N/A</v>
      </c>
      <c r="H120" t="e">
        <v>#N/A</v>
      </c>
      <c r="I120" t="e">
        <v>#N/A</v>
      </c>
      <c r="J120" t="e">
        <v>#N/A</v>
      </c>
      <c r="K120" t="e">
        <v>#N/A</v>
      </c>
      <c r="L120" t="e">
        <v>#N/A</v>
      </c>
      <c r="M120" t="e">
        <v>#N/A</v>
      </c>
      <c r="N120" t="e">
        <v>#N/A</v>
      </c>
      <c r="O120" t="e">
        <v>#N/A</v>
      </c>
      <c r="P120" t="e">
        <v>#N/A</v>
      </c>
      <c r="Q120" t="e">
        <v>#N/A</v>
      </c>
      <c r="R120" t="e">
        <v>#N/A</v>
      </c>
      <c r="S120" t="e">
        <v>#N/A</v>
      </c>
      <c r="T120" t="e">
        <v>#N/A</v>
      </c>
      <c r="U120" t="e">
        <v>#N/A</v>
      </c>
      <c r="V120" t="e">
        <v>#N/A</v>
      </c>
      <c r="W120" t="e">
        <v>#N/A</v>
      </c>
      <c r="X120" t="e">
        <v>#N/A</v>
      </c>
      <c r="Y120" t="e">
        <v>#N/A</v>
      </c>
      <c r="Z120" t="e">
        <v>#N/A</v>
      </c>
      <c r="AA120" t="e">
        <v>#N/A</v>
      </c>
      <c r="AB120" t="e">
        <v>#N/A</v>
      </c>
      <c r="AC120" t="e">
        <v>#N/A</v>
      </c>
      <c r="AD120" t="e">
        <v>#N/A</v>
      </c>
      <c r="AE120" t="e">
        <v>#N/A</v>
      </c>
      <c r="AF120" t="e">
        <v>#N/A</v>
      </c>
      <c r="AG120" t="e">
        <v>#N/A</v>
      </c>
      <c r="AH120" t="e">
        <v>#N/A</v>
      </c>
      <c r="AI120" t="e">
        <v>#N/A</v>
      </c>
      <c r="AJ120" t="e">
        <v>#N/A</v>
      </c>
      <c r="AK120" t="e">
        <v>#N/A</v>
      </c>
      <c r="AL120" t="e">
        <v>#N/A</v>
      </c>
      <c r="AM120" t="e">
        <v>#N/A</v>
      </c>
      <c r="AN120" t="e">
        <v>#N/A</v>
      </c>
      <c r="AO120" t="e">
        <v>#N/A</v>
      </c>
      <c r="AP120" t="e">
        <v>#N/A</v>
      </c>
      <c r="AQ120" t="e">
        <v>#N/A</v>
      </c>
      <c r="AR120" t="e">
        <v>#N/A</v>
      </c>
      <c r="AS120" t="e">
        <v>#N/A</v>
      </c>
      <c r="AT120" t="e">
        <v>#N/A</v>
      </c>
      <c r="AU120" t="e">
        <v>#N/A</v>
      </c>
      <c r="AV120" t="e">
        <v>#N/A</v>
      </c>
      <c r="AW120" t="e">
        <v>#N/A</v>
      </c>
      <c r="AX120" t="e">
        <v>#N/A</v>
      </c>
      <c r="AY120" t="e">
        <v>#N/A</v>
      </c>
      <c r="AZ120" t="e">
        <v>#N/A</v>
      </c>
      <c r="BA120" t="e">
        <v>#N/A</v>
      </c>
      <c r="BB120" t="e">
        <v>#N/A</v>
      </c>
      <c r="BC120" t="e">
        <v>#N/A</v>
      </c>
      <c r="BD120" t="e">
        <v>#N/A</v>
      </c>
      <c r="BE120" t="e">
        <v>#N/A</v>
      </c>
      <c r="BF120" t="e">
        <v>#N/A</v>
      </c>
      <c r="BG120" t="e">
        <v>#N/A</v>
      </c>
      <c r="BH120" t="e">
        <v>#N/A</v>
      </c>
      <c r="BI120" t="e">
        <v>#N/A</v>
      </c>
      <c r="BJ120" t="e">
        <v>#N/A</v>
      </c>
      <c r="BK120" t="e">
        <v>#N/A</v>
      </c>
      <c r="BL120" t="e">
        <v>#N/A</v>
      </c>
      <c r="BM120" t="e">
        <v>#N/A</v>
      </c>
      <c r="BN120" t="e">
        <v>#N/A</v>
      </c>
      <c r="BO120" t="e">
        <v>#N/A</v>
      </c>
      <c r="BP120" t="e">
        <v>#N/A</v>
      </c>
      <c r="BQ120" t="e">
        <v>#N/A</v>
      </c>
      <c r="BR120" t="e">
        <v>#N/A</v>
      </c>
      <c r="BS120" t="e">
        <v>#N/A</v>
      </c>
      <c r="BT120" t="e">
        <v>#N/A</v>
      </c>
      <c r="BU120" t="e">
        <v>#N/A</v>
      </c>
      <c r="BV120" t="e">
        <v>#N/A</v>
      </c>
      <c r="BW120" t="e">
        <v>#N/A</v>
      </c>
      <c r="BX120" t="e">
        <v>#N/A</v>
      </c>
      <c r="BY120" t="e">
        <v>#N/A</v>
      </c>
      <c r="BZ120" t="e">
        <v>#N/A</v>
      </c>
      <c r="CA120" t="e">
        <v>#N/A</v>
      </c>
      <c r="CB120" t="e">
        <v>#N/A</v>
      </c>
      <c r="CC120" t="e">
        <v>#N/A</v>
      </c>
      <c r="CD120" t="e">
        <v>#N/A</v>
      </c>
      <c r="CE120" t="e">
        <v>#N/A</v>
      </c>
      <c r="CF120" t="e">
        <v>#N/A</v>
      </c>
      <c r="CG120" t="e">
        <v>#N/A</v>
      </c>
      <c r="CH120" t="e">
        <v>#N/A</v>
      </c>
      <c r="CI120" t="e">
        <v>#N/A</v>
      </c>
      <c r="CJ120" t="e">
        <v>#N/A</v>
      </c>
      <c r="CK120" t="e">
        <v>#N/A</v>
      </c>
      <c r="CL120" t="e">
        <v>#N/A</v>
      </c>
      <c r="CM120" t="e">
        <v>#N/A</v>
      </c>
      <c r="CN120" t="e">
        <v>#N/A</v>
      </c>
      <c r="CO120" t="e">
        <v>#N/A</v>
      </c>
      <c r="CP120" t="e">
        <v>#N/A</v>
      </c>
      <c r="CQ120" t="e">
        <v>#N/A</v>
      </c>
      <c r="CR120" t="e">
        <v>#N/A</v>
      </c>
      <c r="CS120" t="e">
        <v>#N/A</v>
      </c>
      <c r="CT120" t="e">
        <v>#N/A</v>
      </c>
      <c r="CU120" t="e">
        <v>#N/A</v>
      </c>
      <c r="CV120" t="e">
        <v>#N/A</v>
      </c>
      <c r="CW120" t="e">
        <v>#N/A</v>
      </c>
      <c r="CX120" t="e">
        <v>#N/A</v>
      </c>
      <c r="CY120" t="e">
        <v>#N/A</v>
      </c>
    </row>
    <row r="121" spans="1:103" x14ac:dyDescent="0.3">
      <c r="D121" t="e">
        <v>#N/A</v>
      </c>
      <c r="E121" t="e">
        <v>#N/A</v>
      </c>
      <c r="F121" t="e">
        <v>#N/A</v>
      </c>
      <c r="G121" t="e">
        <v>#N/A</v>
      </c>
      <c r="H121" t="e">
        <v>#N/A</v>
      </c>
      <c r="I121" t="e">
        <v>#N/A</v>
      </c>
      <c r="J121" t="e">
        <v>#N/A</v>
      </c>
      <c r="K121" t="e">
        <v>#N/A</v>
      </c>
      <c r="L121" t="e">
        <v>#N/A</v>
      </c>
      <c r="M121" t="e">
        <v>#N/A</v>
      </c>
      <c r="N121" t="e">
        <v>#N/A</v>
      </c>
      <c r="O121" t="e">
        <v>#N/A</v>
      </c>
      <c r="P121" t="e">
        <v>#N/A</v>
      </c>
      <c r="Q121" t="e">
        <v>#N/A</v>
      </c>
      <c r="R121" t="e">
        <v>#N/A</v>
      </c>
      <c r="S121" t="e">
        <v>#N/A</v>
      </c>
      <c r="T121" t="e">
        <v>#N/A</v>
      </c>
      <c r="U121" t="e">
        <v>#N/A</v>
      </c>
      <c r="V121" t="e">
        <v>#N/A</v>
      </c>
      <c r="W121" t="e">
        <v>#N/A</v>
      </c>
      <c r="X121" t="e">
        <v>#N/A</v>
      </c>
      <c r="Y121" t="e">
        <v>#N/A</v>
      </c>
      <c r="Z121" t="e">
        <v>#N/A</v>
      </c>
      <c r="AA121" t="e">
        <v>#N/A</v>
      </c>
      <c r="AB121" t="e">
        <v>#N/A</v>
      </c>
      <c r="AC121" t="e">
        <v>#N/A</v>
      </c>
      <c r="AD121" t="e">
        <v>#N/A</v>
      </c>
      <c r="AE121" t="e">
        <v>#N/A</v>
      </c>
      <c r="AF121" t="e">
        <v>#N/A</v>
      </c>
      <c r="AG121" t="e">
        <v>#N/A</v>
      </c>
      <c r="AH121" t="e">
        <v>#N/A</v>
      </c>
      <c r="AI121" t="e">
        <v>#N/A</v>
      </c>
      <c r="AJ121" t="e">
        <v>#N/A</v>
      </c>
      <c r="AK121" t="e">
        <v>#N/A</v>
      </c>
      <c r="AL121" t="e">
        <v>#N/A</v>
      </c>
      <c r="AM121" t="e">
        <v>#N/A</v>
      </c>
      <c r="AN121" t="e">
        <v>#N/A</v>
      </c>
      <c r="AO121" t="e">
        <v>#N/A</v>
      </c>
      <c r="AP121" t="e">
        <v>#N/A</v>
      </c>
      <c r="AQ121" t="e">
        <v>#N/A</v>
      </c>
      <c r="AR121" t="e">
        <v>#N/A</v>
      </c>
      <c r="AS121" t="e">
        <v>#N/A</v>
      </c>
      <c r="AT121" t="e">
        <v>#N/A</v>
      </c>
      <c r="AU121" t="e">
        <v>#N/A</v>
      </c>
      <c r="AV121" t="e">
        <v>#N/A</v>
      </c>
      <c r="AW121" t="e">
        <v>#N/A</v>
      </c>
      <c r="AX121" t="e">
        <v>#N/A</v>
      </c>
      <c r="AY121" t="e">
        <v>#N/A</v>
      </c>
      <c r="AZ121" t="e">
        <v>#N/A</v>
      </c>
      <c r="BA121" t="e">
        <v>#N/A</v>
      </c>
      <c r="BB121" t="e">
        <v>#N/A</v>
      </c>
      <c r="BC121" t="e">
        <v>#N/A</v>
      </c>
      <c r="BD121" t="e">
        <v>#N/A</v>
      </c>
      <c r="BE121" t="e">
        <v>#N/A</v>
      </c>
      <c r="BF121" t="e">
        <v>#N/A</v>
      </c>
      <c r="BG121" t="e">
        <v>#N/A</v>
      </c>
      <c r="BH121" t="e">
        <v>#N/A</v>
      </c>
      <c r="BI121" t="e">
        <v>#N/A</v>
      </c>
      <c r="BJ121" t="e">
        <v>#N/A</v>
      </c>
      <c r="BK121" t="e">
        <v>#N/A</v>
      </c>
      <c r="BL121" t="e">
        <v>#N/A</v>
      </c>
      <c r="BM121" t="e">
        <v>#N/A</v>
      </c>
      <c r="BN121" t="e">
        <v>#N/A</v>
      </c>
      <c r="BO121" t="e">
        <v>#N/A</v>
      </c>
      <c r="BP121" t="e">
        <v>#N/A</v>
      </c>
      <c r="BQ121" t="e">
        <v>#N/A</v>
      </c>
      <c r="BR121" t="e">
        <v>#N/A</v>
      </c>
      <c r="BS121" t="e">
        <v>#N/A</v>
      </c>
      <c r="BT121" t="e">
        <v>#N/A</v>
      </c>
      <c r="BU121" t="e">
        <v>#N/A</v>
      </c>
      <c r="BV121" t="e">
        <v>#N/A</v>
      </c>
      <c r="BW121" t="e">
        <v>#N/A</v>
      </c>
      <c r="BX121" t="e">
        <v>#N/A</v>
      </c>
      <c r="BY121" t="e">
        <v>#N/A</v>
      </c>
      <c r="BZ121" t="e">
        <v>#N/A</v>
      </c>
      <c r="CA121" t="e">
        <v>#N/A</v>
      </c>
      <c r="CB121" t="e">
        <v>#N/A</v>
      </c>
      <c r="CC121" t="e">
        <v>#N/A</v>
      </c>
      <c r="CD121" t="e">
        <v>#N/A</v>
      </c>
      <c r="CE121" t="e">
        <v>#N/A</v>
      </c>
      <c r="CF121" t="e">
        <v>#N/A</v>
      </c>
      <c r="CG121" t="e">
        <v>#N/A</v>
      </c>
      <c r="CH121" t="e">
        <v>#N/A</v>
      </c>
      <c r="CI121" t="e">
        <v>#N/A</v>
      </c>
      <c r="CJ121" t="e">
        <v>#N/A</v>
      </c>
      <c r="CK121" t="e">
        <v>#N/A</v>
      </c>
      <c r="CL121" t="e">
        <v>#N/A</v>
      </c>
      <c r="CM121" t="e">
        <v>#N/A</v>
      </c>
      <c r="CN121" t="e">
        <v>#N/A</v>
      </c>
      <c r="CO121" t="e">
        <v>#N/A</v>
      </c>
      <c r="CP121" t="e">
        <v>#N/A</v>
      </c>
      <c r="CQ121" t="e">
        <v>#N/A</v>
      </c>
      <c r="CR121" t="e">
        <v>#N/A</v>
      </c>
      <c r="CS121" t="e">
        <v>#N/A</v>
      </c>
      <c r="CT121" t="e">
        <v>#N/A</v>
      </c>
      <c r="CU121" t="e">
        <v>#N/A</v>
      </c>
      <c r="CV121" t="e">
        <v>#N/A</v>
      </c>
      <c r="CW121" t="e">
        <v>#N/A</v>
      </c>
      <c r="CX121" t="e">
        <v>#N/A</v>
      </c>
      <c r="CY121" t="e">
        <v>#N/A</v>
      </c>
    </row>
    <row r="122" spans="1:103" x14ac:dyDescent="0.3">
      <c r="D122" t="e">
        <v>#N/A</v>
      </c>
      <c r="E122" t="e">
        <v>#N/A</v>
      </c>
      <c r="F122" t="e">
        <v>#N/A</v>
      </c>
      <c r="G122" t="e">
        <v>#N/A</v>
      </c>
      <c r="H122" t="e">
        <v>#N/A</v>
      </c>
      <c r="I122" t="e">
        <v>#N/A</v>
      </c>
      <c r="J122" t="e">
        <v>#N/A</v>
      </c>
      <c r="K122" t="e">
        <v>#N/A</v>
      </c>
      <c r="L122" t="e">
        <v>#N/A</v>
      </c>
      <c r="M122" t="e">
        <v>#N/A</v>
      </c>
      <c r="N122" t="e">
        <v>#N/A</v>
      </c>
      <c r="O122" t="e">
        <v>#N/A</v>
      </c>
      <c r="P122" t="e">
        <v>#N/A</v>
      </c>
      <c r="Q122" t="e">
        <v>#N/A</v>
      </c>
      <c r="R122" t="e">
        <v>#N/A</v>
      </c>
      <c r="S122" t="e">
        <v>#N/A</v>
      </c>
      <c r="T122" t="e">
        <v>#N/A</v>
      </c>
      <c r="U122" t="e">
        <v>#N/A</v>
      </c>
      <c r="V122" t="e">
        <v>#N/A</v>
      </c>
      <c r="W122" t="e">
        <v>#N/A</v>
      </c>
      <c r="X122" t="e">
        <v>#N/A</v>
      </c>
      <c r="Y122" t="e">
        <v>#N/A</v>
      </c>
      <c r="Z122" t="e">
        <v>#N/A</v>
      </c>
      <c r="AA122" t="e">
        <v>#N/A</v>
      </c>
      <c r="AB122" t="e">
        <v>#N/A</v>
      </c>
      <c r="AC122" t="e">
        <v>#N/A</v>
      </c>
      <c r="AD122" t="e">
        <v>#N/A</v>
      </c>
      <c r="AE122" t="e">
        <v>#N/A</v>
      </c>
      <c r="AF122" t="e">
        <v>#N/A</v>
      </c>
      <c r="AG122" t="e">
        <v>#N/A</v>
      </c>
      <c r="AH122" t="e">
        <v>#N/A</v>
      </c>
      <c r="AI122" t="e">
        <v>#N/A</v>
      </c>
      <c r="AJ122" t="e">
        <v>#N/A</v>
      </c>
      <c r="AK122" t="e">
        <v>#N/A</v>
      </c>
      <c r="AL122" t="e">
        <v>#N/A</v>
      </c>
      <c r="AM122" t="e">
        <v>#N/A</v>
      </c>
      <c r="AN122" t="e">
        <v>#N/A</v>
      </c>
      <c r="AO122" t="e">
        <v>#N/A</v>
      </c>
      <c r="AP122" t="e">
        <v>#N/A</v>
      </c>
      <c r="AQ122" t="e">
        <v>#N/A</v>
      </c>
      <c r="AR122" t="e">
        <v>#N/A</v>
      </c>
      <c r="AS122" t="e">
        <v>#N/A</v>
      </c>
      <c r="AT122" t="e">
        <v>#N/A</v>
      </c>
      <c r="AU122" t="e">
        <v>#N/A</v>
      </c>
      <c r="AV122" t="e">
        <v>#N/A</v>
      </c>
      <c r="AW122" t="e">
        <v>#N/A</v>
      </c>
      <c r="AX122" t="e">
        <v>#N/A</v>
      </c>
      <c r="AY122" t="e">
        <v>#N/A</v>
      </c>
      <c r="AZ122" t="e">
        <v>#N/A</v>
      </c>
      <c r="BA122" t="e">
        <v>#N/A</v>
      </c>
      <c r="BB122" t="e">
        <v>#N/A</v>
      </c>
      <c r="BC122" t="e">
        <v>#N/A</v>
      </c>
      <c r="BD122" t="e">
        <v>#N/A</v>
      </c>
      <c r="BE122" t="e">
        <v>#N/A</v>
      </c>
      <c r="BF122" t="e">
        <v>#N/A</v>
      </c>
      <c r="BG122" t="e">
        <v>#N/A</v>
      </c>
      <c r="BH122" t="e">
        <v>#N/A</v>
      </c>
      <c r="BI122" t="e">
        <v>#N/A</v>
      </c>
      <c r="BJ122" t="e">
        <v>#N/A</v>
      </c>
      <c r="BK122" t="e">
        <v>#N/A</v>
      </c>
      <c r="BL122" t="e">
        <v>#N/A</v>
      </c>
      <c r="BM122" t="e">
        <v>#N/A</v>
      </c>
      <c r="BN122" t="e">
        <v>#N/A</v>
      </c>
      <c r="BO122" t="e">
        <v>#N/A</v>
      </c>
      <c r="BP122" t="e">
        <v>#N/A</v>
      </c>
      <c r="BQ122" t="e">
        <v>#N/A</v>
      </c>
      <c r="BR122" t="e">
        <v>#N/A</v>
      </c>
      <c r="BS122" t="e">
        <v>#N/A</v>
      </c>
      <c r="BT122" t="e">
        <v>#N/A</v>
      </c>
      <c r="BU122" t="e">
        <v>#N/A</v>
      </c>
      <c r="BV122" t="e">
        <v>#N/A</v>
      </c>
      <c r="BW122" t="e">
        <v>#N/A</v>
      </c>
      <c r="BX122" t="e">
        <v>#N/A</v>
      </c>
      <c r="BY122" t="e">
        <v>#N/A</v>
      </c>
      <c r="BZ122" t="e">
        <v>#N/A</v>
      </c>
      <c r="CA122" t="e">
        <v>#N/A</v>
      </c>
      <c r="CB122" t="e">
        <v>#N/A</v>
      </c>
      <c r="CC122" t="e">
        <v>#N/A</v>
      </c>
      <c r="CD122" t="e">
        <v>#N/A</v>
      </c>
      <c r="CE122" t="e">
        <v>#N/A</v>
      </c>
      <c r="CF122" t="e">
        <v>#N/A</v>
      </c>
      <c r="CG122" t="e">
        <v>#N/A</v>
      </c>
      <c r="CH122" t="e">
        <v>#N/A</v>
      </c>
      <c r="CI122" t="e">
        <v>#N/A</v>
      </c>
      <c r="CJ122" t="e">
        <v>#N/A</v>
      </c>
      <c r="CK122" t="e">
        <v>#N/A</v>
      </c>
      <c r="CL122" t="e">
        <v>#N/A</v>
      </c>
      <c r="CM122" t="e">
        <v>#N/A</v>
      </c>
      <c r="CN122" t="e">
        <v>#N/A</v>
      </c>
      <c r="CO122" t="e">
        <v>#N/A</v>
      </c>
      <c r="CP122" t="e">
        <v>#N/A</v>
      </c>
      <c r="CQ122" t="e">
        <v>#N/A</v>
      </c>
      <c r="CR122" t="e">
        <v>#N/A</v>
      </c>
      <c r="CS122" t="e">
        <v>#N/A</v>
      </c>
      <c r="CT122" t="e">
        <v>#N/A</v>
      </c>
      <c r="CU122" t="e">
        <v>#N/A</v>
      </c>
      <c r="CV122" t="e">
        <v>#N/A</v>
      </c>
      <c r="CW122" t="e">
        <v>#N/A</v>
      </c>
      <c r="CX122" t="e">
        <v>#N/A</v>
      </c>
      <c r="CY122" t="e">
        <v>#N/A</v>
      </c>
    </row>
    <row r="123" spans="1:103" x14ac:dyDescent="0.3">
      <c r="A123">
        <v>51</v>
      </c>
      <c r="D123">
        <v>0</v>
      </c>
      <c r="E123">
        <v>1658224</v>
      </c>
      <c r="F123">
        <v>0</v>
      </c>
      <c r="G123">
        <v>0</v>
      </c>
      <c r="H123">
        <v>0</v>
      </c>
      <c r="I123">
        <v>0</v>
      </c>
      <c r="J123">
        <v>3992243</v>
      </c>
      <c r="K123">
        <v>930317</v>
      </c>
      <c r="L123">
        <v>1559953</v>
      </c>
      <c r="M123">
        <v>41216775</v>
      </c>
      <c r="N123">
        <v>0</v>
      </c>
      <c r="O123">
        <v>-3350</v>
      </c>
      <c r="P123">
        <v>0</v>
      </c>
      <c r="Q123">
        <v>1084304</v>
      </c>
      <c r="R123">
        <v>1209265</v>
      </c>
      <c r="S123">
        <v>-1986</v>
      </c>
      <c r="T123">
        <v>0</v>
      </c>
      <c r="U123">
        <v>0</v>
      </c>
      <c r="V123">
        <v>2725974</v>
      </c>
      <c r="W123">
        <v>0</v>
      </c>
      <c r="X123">
        <v>385072</v>
      </c>
      <c r="Y123">
        <v>167979</v>
      </c>
      <c r="Z123">
        <v>0</v>
      </c>
      <c r="AA123">
        <v>2175086</v>
      </c>
      <c r="AB123">
        <v>1910797</v>
      </c>
      <c r="AC123">
        <v>-70849</v>
      </c>
      <c r="AD123">
        <v>6393798</v>
      </c>
      <c r="AE123">
        <v>6096688</v>
      </c>
      <c r="AF123">
        <v>201382</v>
      </c>
      <c r="AG123">
        <v>1942056</v>
      </c>
      <c r="AH123">
        <v>2275813</v>
      </c>
      <c r="AI123">
        <v>4211588</v>
      </c>
      <c r="AJ123">
        <v>1195957</v>
      </c>
      <c r="AK123">
        <v>0</v>
      </c>
      <c r="AL123">
        <v>6930858</v>
      </c>
      <c r="AM123">
        <v>0</v>
      </c>
      <c r="AN123">
        <v>366370</v>
      </c>
      <c r="AO123">
        <v>0</v>
      </c>
      <c r="AP123">
        <v>0</v>
      </c>
      <c r="AQ123">
        <v>601539</v>
      </c>
      <c r="AR123">
        <v>0</v>
      </c>
      <c r="AS123">
        <v>2109764</v>
      </c>
      <c r="AT123">
        <v>22748560</v>
      </c>
      <c r="AU123">
        <v>0</v>
      </c>
      <c r="AV123">
        <v>-12874</v>
      </c>
      <c r="AW123">
        <v>752710</v>
      </c>
      <c r="AX123">
        <v>2666302</v>
      </c>
      <c r="AY123">
        <v>0</v>
      </c>
      <c r="AZ123">
        <v>0</v>
      </c>
      <c r="BA123">
        <v>0</v>
      </c>
      <c r="BB123">
        <v>23272017</v>
      </c>
      <c r="BC123">
        <v>136195</v>
      </c>
      <c r="BD123">
        <v>0</v>
      </c>
      <c r="BE123">
        <v>0</v>
      </c>
      <c r="BF123">
        <v>10996731</v>
      </c>
      <c r="BG123">
        <v>0</v>
      </c>
      <c r="BH123">
        <v>0</v>
      </c>
      <c r="BI123">
        <v>555786</v>
      </c>
      <c r="BJ123">
        <v>70115</v>
      </c>
      <c r="BK123">
        <v>0</v>
      </c>
      <c r="BL123">
        <v>0</v>
      </c>
      <c r="BM123">
        <v>1807426</v>
      </c>
      <c r="BN123">
        <v>7159331</v>
      </c>
      <c r="BO123">
        <v>1140604</v>
      </c>
      <c r="BP123">
        <v>0</v>
      </c>
      <c r="BQ123">
        <v>816442</v>
      </c>
      <c r="BR123">
        <v>0</v>
      </c>
      <c r="BS123">
        <v>-137094</v>
      </c>
      <c r="BT123">
        <v>499156</v>
      </c>
      <c r="BU123">
        <v>1146376</v>
      </c>
      <c r="BV123">
        <v>8038144</v>
      </c>
      <c r="BW123">
        <v>265927</v>
      </c>
      <c r="BX123">
        <v>0</v>
      </c>
      <c r="BY123">
        <v>0</v>
      </c>
      <c r="BZ123">
        <v>42515</v>
      </c>
      <c r="CA123">
        <v>0</v>
      </c>
      <c r="CB123">
        <v>2723760</v>
      </c>
      <c r="CC123">
        <v>8294245</v>
      </c>
      <c r="CD123">
        <v>-989657</v>
      </c>
      <c r="CE123">
        <v>-37724</v>
      </c>
      <c r="CF123">
        <v>0</v>
      </c>
      <c r="CG123">
        <v>1286771</v>
      </c>
      <c r="CH123">
        <v>587873</v>
      </c>
      <c r="CI123">
        <v>1249406</v>
      </c>
      <c r="CJ123">
        <v>21670</v>
      </c>
      <c r="CK123">
        <v>320948</v>
      </c>
      <c r="CL123">
        <v>0</v>
      </c>
      <c r="CM123">
        <v>0</v>
      </c>
      <c r="CN123">
        <v>472417</v>
      </c>
      <c r="CO123">
        <v>45740599</v>
      </c>
      <c r="CP123">
        <v>525019</v>
      </c>
      <c r="CQ123">
        <v>0</v>
      </c>
      <c r="CR123">
        <v>1466763</v>
      </c>
      <c r="CS123">
        <v>657309</v>
      </c>
      <c r="CT123">
        <v>0</v>
      </c>
      <c r="CU123">
        <v>64418</v>
      </c>
      <c r="CV123">
        <v>0</v>
      </c>
      <c r="CW123">
        <v>1171067</v>
      </c>
      <c r="CX123">
        <v>21946</v>
      </c>
      <c r="CY123">
        <v>0</v>
      </c>
    </row>
    <row r="124" spans="1:103" x14ac:dyDescent="0.3">
      <c r="A124">
        <v>332</v>
      </c>
      <c r="D124">
        <v>0</v>
      </c>
      <c r="E124">
        <v>6423916</v>
      </c>
      <c r="F124">
        <v>0</v>
      </c>
      <c r="G124">
        <v>0</v>
      </c>
      <c r="H124">
        <v>0</v>
      </c>
      <c r="I124">
        <v>0</v>
      </c>
      <c r="J124">
        <v>1942364</v>
      </c>
      <c r="K124">
        <v>5738</v>
      </c>
      <c r="L124">
        <v>4715153</v>
      </c>
      <c r="M124">
        <v>91346939</v>
      </c>
      <c r="N124">
        <v>0</v>
      </c>
      <c r="O124">
        <v>7759</v>
      </c>
      <c r="P124">
        <v>0</v>
      </c>
      <c r="Q124">
        <v>180075</v>
      </c>
      <c r="R124">
        <v>68037</v>
      </c>
      <c r="S124">
        <v>0</v>
      </c>
      <c r="T124">
        <v>0</v>
      </c>
      <c r="U124">
        <v>0</v>
      </c>
      <c r="V124">
        <v>612800</v>
      </c>
      <c r="W124">
        <v>0</v>
      </c>
      <c r="X124">
        <v>87367</v>
      </c>
      <c r="Y124">
        <v>53148</v>
      </c>
      <c r="Z124">
        <v>0</v>
      </c>
      <c r="AA124">
        <v>4638011</v>
      </c>
      <c r="AB124">
        <v>660840</v>
      </c>
      <c r="AC124">
        <v>42585</v>
      </c>
      <c r="AD124">
        <v>2185543</v>
      </c>
      <c r="AE124">
        <v>6263406</v>
      </c>
      <c r="AF124">
        <v>70102</v>
      </c>
      <c r="AG124">
        <v>1959104</v>
      </c>
      <c r="AH124">
        <v>267083</v>
      </c>
      <c r="AI124">
        <v>757332</v>
      </c>
      <c r="AJ124">
        <v>962786</v>
      </c>
      <c r="AK124">
        <v>0</v>
      </c>
      <c r="AL124">
        <v>768490</v>
      </c>
      <c r="AM124">
        <v>0</v>
      </c>
      <c r="AN124">
        <v>0</v>
      </c>
      <c r="AO124">
        <v>0</v>
      </c>
      <c r="AP124">
        <v>0</v>
      </c>
      <c r="AQ124">
        <v>511962</v>
      </c>
      <c r="AR124">
        <v>0</v>
      </c>
      <c r="AS124">
        <v>87451</v>
      </c>
      <c r="AT124">
        <v>9101411</v>
      </c>
      <c r="AU124">
        <v>0</v>
      </c>
      <c r="AV124">
        <v>0</v>
      </c>
      <c r="AW124">
        <v>189871</v>
      </c>
      <c r="AX124">
        <v>601431</v>
      </c>
      <c r="AY124">
        <v>0</v>
      </c>
      <c r="AZ124">
        <v>0</v>
      </c>
      <c r="BA124">
        <v>0</v>
      </c>
      <c r="BB124">
        <v>27855495</v>
      </c>
      <c r="BC124">
        <v>6541582</v>
      </c>
      <c r="BD124">
        <v>0</v>
      </c>
      <c r="BE124">
        <v>0</v>
      </c>
      <c r="BF124">
        <v>11093172</v>
      </c>
      <c r="BG124">
        <v>0</v>
      </c>
      <c r="BH124">
        <v>0</v>
      </c>
      <c r="BI124">
        <v>28264</v>
      </c>
      <c r="BJ124">
        <v>39700</v>
      </c>
      <c r="BK124">
        <v>0</v>
      </c>
      <c r="BL124">
        <v>0</v>
      </c>
      <c r="BM124">
        <v>1600899</v>
      </c>
      <c r="BN124">
        <v>2281751</v>
      </c>
      <c r="BO124">
        <v>439340</v>
      </c>
      <c r="BP124">
        <v>0</v>
      </c>
      <c r="BQ124">
        <v>881251</v>
      </c>
      <c r="BR124">
        <v>0</v>
      </c>
      <c r="BS124">
        <v>0</v>
      </c>
      <c r="BT124">
        <v>409332</v>
      </c>
      <c r="BU124">
        <v>368569</v>
      </c>
      <c r="BV124">
        <v>2287473</v>
      </c>
      <c r="BW124">
        <v>27051</v>
      </c>
      <c r="BX124">
        <v>0</v>
      </c>
      <c r="BY124">
        <v>0</v>
      </c>
      <c r="BZ124">
        <v>66924</v>
      </c>
      <c r="CA124">
        <v>0</v>
      </c>
      <c r="CB124">
        <v>1016697</v>
      </c>
      <c r="CC124">
        <v>3880209</v>
      </c>
      <c r="CD124">
        <v>5992484</v>
      </c>
      <c r="CE124">
        <v>164035</v>
      </c>
      <c r="CF124">
        <v>0</v>
      </c>
      <c r="CG124">
        <v>2866535</v>
      </c>
      <c r="CH124">
        <v>0</v>
      </c>
      <c r="CI124">
        <v>4874949</v>
      </c>
      <c r="CJ124">
        <v>20180</v>
      </c>
      <c r="CK124">
        <v>0</v>
      </c>
      <c r="CL124">
        <v>0</v>
      </c>
      <c r="CM124">
        <v>0</v>
      </c>
      <c r="CN124">
        <v>46350</v>
      </c>
      <c r="CO124">
        <v>60611489</v>
      </c>
      <c r="CP124">
        <v>75108</v>
      </c>
      <c r="CQ124">
        <v>0</v>
      </c>
      <c r="CR124">
        <v>576871</v>
      </c>
      <c r="CS124">
        <v>22302</v>
      </c>
      <c r="CT124">
        <v>0</v>
      </c>
      <c r="CU124">
        <v>91243</v>
      </c>
      <c r="CV124">
        <v>0</v>
      </c>
      <c r="CW124">
        <v>284539</v>
      </c>
      <c r="CX124">
        <v>0</v>
      </c>
      <c r="CY124">
        <v>255140</v>
      </c>
    </row>
    <row r="125" spans="1:103" x14ac:dyDescent="0.3">
      <c r="A125">
        <v>331</v>
      </c>
      <c r="D125">
        <v>0</v>
      </c>
      <c r="E125">
        <v>636221</v>
      </c>
      <c r="F125">
        <v>0</v>
      </c>
      <c r="G125">
        <v>0</v>
      </c>
      <c r="H125">
        <v>0</v>
      </c>
      <c r="I125">
        <v>0</v>
      </c>
      <c r="J125">
        <v>410000</v>
      </c>
      <c r="K125">
        <v>608700</v>
      </c>
      <c r="L125">
        <v>576934</v>
      </c>
      <c r="M125">
        <v>13716248</v>
      </c>
      <c r="N125">
        <v>0</v>
      </c>
      <c r="O125">
        <v>68772</v>
      </c>
      <c r="P125">
        <v>0</v>
      </c>
      <c r="Q125">
        <v>0</v>
      </c>
      <c r="R125">
        <v>334797</v>
      </c>
      <c r="S125">
        <v>190032</v>
      </c>
      <c r="T125">
        <v>0</v>
      </c>
      <c r="U125">
        <v>0</v>
      </c>
      <c r="V125">
        <v>1091737</v>
      </c>
      <c r="W125">
        <v>0</v>
      </c>
      <c r="X125">
        <v>0</v>
      </c>
      <c r="Y125">
        <v>98768</v>
      </c>
      <c r="Z125">
        <v>0</v>
      </c>
      <c r="AA125">
        <v>496302</v>
      </c>
      <c r="AB125">
        <v>889064</v>
      </c>
      <c r="AC125">
        <v>99168</v>
      </c>
      <c r="AD125">
        <v>2530000</v>
      </c>
      <c r="AE125">
        <v>1350000</v>
      </c>
      <c r="AF125">
        <v>630000</v>
      </c>
      <c r="AG125">
        <v>0</v>
      </c>
      <c r="AH125">
        <v>831917</v>
      </c>
      <c r="AI125">
        <v>1456146</v>
      </c>
      <c r="AJ125">
        <v>814106</v>
      </c>
      <c r="AK125">
        <v>0</v>
      </c>
      <c r="AL125">
        <v>1089426</v>
      </c>
      <c r="AM125">
        <v>0</v>
      </c>
      <c r="AN125">
        <v>0</v>
      </c>
      <c r="AO125">
        <v>0</v>
      </c>
      <c r="AP125">
        <v>0</v>
      </c>
      <c r="AQ125">
        <v>630435</v>
      </c>
      <c r="AR125">
        <v>0</v>
      </c>
      <c r="AS125">
        <v>1160996</v>
      </c>
      <c r="AT125">
        <v>3249000</v>
      </c>
      <c r="AU125">
        <v>0</v>
      </c>
      <c r="AV125">
        <v>0</v>
      </c>
      <c r="AW125">
        <v>403672</v>
      </c>
      <c r="AX125">
        <v>934000</v>
      </c>
      <c r="AY125">
        <v>0</v>
      </c>
      <c r="AZ125">
        <v>0</v>
      </c>
      <c r="BA125">
        <v>0</v>
      </c>
      <c r="BB125">
        <v>7348935</v>
      </c>
      <c r="BC125">
        <v>148555</v>
      </c>
      <c r="BD125">
        <v>0</v>
      </c>
      <c r="BE125">
        <v>0</v>
      </c>
      <c r="BF125">
        <v>1180408</v>
      </c>
      <c r="BG125">
        <v>0</v>
      </c>
      <c r="BH125">
        <v>0</v>
      </c>
      <c r="BI125">
        <v>360000</v>
      </c>
      <c r="BJ125">
        <v>112500</v>
      </c>
      <c r="BK125">
        <v>0</v>
      </c>
      <c r="BL125">
        <v>0</v>
      </c>
      <c r="BM125">
        <v>723503</v>
      </c>
      <c r="BN125">
        <v>2000166</v>
      </c>
      <c r="BO125">
        <v>458350</v>
      </c>
      <c r="BP125">
        <v>0</v>
      </c>
      <c r="BQ125">
        <v>615527</v>
      </c>
      <c r="BR125">
        <v>0</v>
      </c>
      <c r="BS125">
        <v>0</v>
      </c>
      <c r="BT125">
        <v>346942</v>
      </c>
      <c r="BU125">
        <v>861897</v>
      </c>
      <c r="BV125">
        <v>1798743</v>
      </c>
      <c r="BW125">
        <v>397043</v>
      </c>
      <c r="BX125">
        <v>0</v>
      </c>
      <c r="BY125">
        <v>0</v>
      </c>
      <c r="BZ125">
        <v>0</v>
      </c>
      <c r="CA125">
        <v>0</v>
      </c>
      <c r="CB125">
        <v>686525</v>
      </c>
      <c r="CC125">
        <v>1247598</v>
      </c>
      <c r="CD125">
        <v>1666100</v>
      </c>
      <c r="CE125">
        <v>0</v>
      </c>
      <c r="CF125">
        <v>0</v>
      </c>
      <c r="CG125">
        <v>493197</v>
      </c>
      <c r="CH125">
        <v>145000</v>
      </c>
      <c r="CI125">
        <v>348770</v>
      </c>
      <c r="CJ125">
        <v>0</v>
      </c>
      <c r="CK125">
        <v>45000</v>
      </c>
      <c r="CL125">
        <v>0</v>
      </c>
      <c r="CM125">
        <v>0</v>
      </c>
      <c r="CN125">
        <v>86000</v>
      </c>
      <c r="CO125">
        <v>4390000</v>
      </c>
      <c r="CP125">
        <v>211687</v>
      </c>
      <c r="CQ125">
        <v>0</v>
      </c>
      <c r="CR125">
        <v>376299</v>
      </c>
      <c r="CS125">
        <v>244412</v>
      </c>
      <c r="CT125">
        <v>0</v>
      </c>
      <c r="CU125">
        <v>90000</v>
      </c>
      <c r="CV125">
        <v>0</v>
      </c>
      <c r="CW125">
        <v>287911</v>
      </c>
      <c r="CX125">
        <v>203139</v>
      </c>
      <c r="CY125">
        <v>0</v>
      </c>
    </row>
    <row r="126" spans="1:103" x14ac:dyDescent="0.3">
      <c r="D126" t="e">
        <v>#N/A</v>
      </c>
      <c r="E126" t="e">
        <v>#N/A</v>
      </c>
      <c r="F126" t="e">
        <v>#N/A</v>
      </c>
      <c r="G126" t="e">
        <v>#N/A</v>
      </c>
      <c r="H126" t="e">
        <v>#N/A</v>
      </c>
      <c r="I126" t="e">
        <v>#N/A</v>
      </c>
      <c r="J126" t="e">
        <v>#N/A</v>
      </c>
      <c r="K126" t="e">
        <v>#N/A</v>
      </c>
      <c r="L126" t="e">
        <v>#N/A</v>
      </c>
      <c r="M126" t="e">
        <v>#N/A</v>
      </c>
      <c r="N126" t="e">
        <v>#N/A</v>
      </c>
      <c r="O126" t="e">
        <v>#N/A</v>
      </c>
      <c r="P126" t="e">
        <v>#N/A</v>
      </c>
      <c r="Q126" t="e">
        <v>#N/A</v>
      </c>
      <c r="R126" t="e">
        <v>#N/A</v>
      </c>
      <c r="S126" t="e">
        <v>#N/A</v>
      </c>
      <c r="T126" t="e">
        <v>#N/A</v>
      </c>
      <c r="U126" t="e">
        <v>#N/A</v>
      </c>
      <c r="V126" t="e">
        <v>#N/A</v>
      </c>
      <c r="W126" t="e">
        <v>#N/A</v>
      </c>
      <c r="X126" t="e">
        <v>#N/A</v>
      </c>
      <c r="Y126" t="e">
        <v>#N/A</v>
      </c>
      <c r="Z126" t="e">
        <v>#N/A</v>
      </c>
      <c r="AA126" t="e">
        <v>#N/A</v>
      </c>
      <c r="AB126" t="e">
        <v>#N/A</v>
      </c>
      <c r="AC126" t="e">
        <v>#N/A</v>
      </c>
      <c r="AD126" t="e">
        <v>#N/A</v>
      </c>
      <c r="AE126" t="e">
        <v>#N/A</v>
      </c>
      <c r="AF126" t="e">
        <v>#N/A</v>
      </c>
      <c r="AG126" t="e">
        <v>#N/A</v>
      </c>
      <c r="AH126" t="e">
        <v>#N/A</v>
      </c>
      <c r="AI126" t="e">
        <v>#N/A</v>
      </c>
      <c r="AJ126" t="e">
        <v>#N/A</v>
      </c>
      <c r="AK126" t="e">
        <v>#N/A</v>
      </c>
      <c r="AL126" t="e">
        <v>#N/A</v>
      </c>
      <c r="AM126" t="e">
        <v>#N/A</v>
      </c>
      <c r="AN126" t="e">
        <v>#N/A</v>
      </c>
      <c r="AO126" t="e">
        <v>#N/A</v>
      </c>
      <c r="AP126" t="e">
        <v>#N/A</v>
      </c>
      <c r="AQ126" t="e">
        <v>#N/A</v>
      </c>
      <c r="AR126" t="e">
        <v>#N/A</v>
      </c>
      <c r="AS126" t="e">
        <v>#N/A</v>
      </c>
      <c r="AT126" t="e">
        <v>#N/A</v>
      </c>
      <c r="AU126" t="e">
        <v>#N/A</v>
      </c>
      <c r="AV126" t="e">
        <v>#N/A</v>
      </c>
      <c r="AW126" t="e">
        <v>#N/A</v>
      </c>
      <c r="AX126" t="e">
        <v>#N/A</v>
      </c>
      <c r="AY126" t="e">
        <v>#N/A</v>
      </c>
      <c r="AZ126" t="e">
        <v>#N/A</v>
      </c>
      <c r="BA126" t="e">
        <v>#N/A</v>
      </c>
      <c r="BB126" t="e">
        <v>#N/A</v>
      </c>
      <c r="BC126" t="e">
        <v>#N/A</v>
      </c>
      <c r="BD126" t="e">
        <v>#N/A</v>
      </c>
      <c r="BE126" t="e">
        <v>#N/A</v>
      </c>
      <c r="BF126" t="e">
        <v>#N/A</v>
      </c>
      <c r="BG126" t="e">
        <v>#N/A</v>
      </c>
      <c r="BH126" t="e">
        <v>#N/A</v>
      </c>
      <c r="BI126" t="e">
        <v>#N/A</v>
      </c>
      <c r="BJ126" t="e">
        <v>#N/A</v>
      </c>
      <c r="BK126" t="e">
        <v>#N/A</v>
      </c>
      <c r="BL126" t="e">
        <v>#N/A</v>
      </c>
      <c r="BM126" t="e">
        <v>#N/A</v>
      </c>
      <c r="BN126" t="e">
        <v>#N/A</v>
      </c>
      <c r="BO126" t="e">
        <v>#N/A</v>
      </c>
      <c r="BP126" t="e">
        <v>#N/A</v>
      </c>
      <c r="BQ126" t="e">
        <v>#N/A</v>
      </c>
      <c r="BR126" t="e">
        <v>#N/A</v>
      </c>
      <c r="BS126" t="e">
        <v>#N/A</v>
      </c>
      <c r="BT126" t="e">
        <v>#N/A</v>
      </c>
      <c r="BU126" t="e">
        <v>#N/A</v>
      </c>
      <c r="BV126" t="e">
        <v>#N/A</v>
      </c>
      <c r="BW126" t="e">
        <v>#N/A</v>
      </c>
      <c r="BX126" t="e">
        <v>#N/A</v>
      </c>
      <c r="BY126" t="e">
        <v>#N/A</v>
      </c>
      <c r="BZ126" t="e">
        <v>#N/A</v>
      </c>
      <c r="CA126" t="e">
        <v>#N/A</v>
      </c>
      <c r="CB126" t="e">
        <v>#N/A</v>
      </c>
      <c r="CC126" t="e">
        <v>#N/A</v>
      </c>
      <c r="CD126" t="e">
        <v>#N/A</v>
      </c>
      <c r="CE126" t="e">
        <v>#N/A</v>
      </c>
      <c r="CF126" t="e">
        <v>#N/A</v>
      </c>
      <c r="CG126" t="e">
        <v>#N/A</v>
      </c>
      <c r="CH126" t="e">
        <v>#N/A</v>
      </c>
      <c r="CI126" t="e">
        <v>#N/A</v>
      </c>
      <c r="CJ126" t="e">
        <v>#N/A</v>
      </c>
      <c r="CK126" t="e">
        <v>#N/A</v>
      </c>
      <c r="CL126" t="e">
        <v>#N/A</v>
      </c>
      <c r="CM126" t="e">
        <v>#N/A</v>
      </c>
      <c r="CN126" t="e">
        <v>#N/A</v>
      </c>
      <c r="CO126" t="e">
        <v>#N/A</v>
      </c>
      <c r="CP126" t="e">
        <v>#N/A</v>
      </c>
      <c r="CQ126" t="e">
        <v>#N/A</v>
      </c>
      <c r="CR126" t="e">
        <v>#N/A</v>
      </c>
      <c r="CS126" t="e">
        <v>#N/A</v>
      </c>
      <c r="CT126" t="e">
        <v>#N/A</v>
      </c>
      <c r="CU126" t="e">
        <v>#N/A</v>
      </c>
      <c r="CV126" t="e">
        <v>#N/A</v>
      </c>
      <c r="CW126" t="e">
        <v>#N/A</v>
      </c>
      <c r="CX126" t="e">
        <v>#N/A</v>
      </c>
      <c r="CY126" t="e">
        <v>#N/A</v>
      </c>
    </row>
    <row r="127" spans="1:103" x14ac:dyDescent="0.3">
      <c r="A127">
        <v>1060</v>
      </c>
      <c r="D127" t="e">
        <v>#N/A</v>
      </c>
      <c r="E127" t="e">
        <v>#N/A</v>
      </c>
      <c r="F127" t="e">
        <v>#N/A</v>
      </c>
      <c r="G127" t="e">
        <v>#N/A</v>
      </c>
      <c r="H127" t="e">
        <v>#N/A</v>
      </c>
      <c r="I127" t="e">
        <v>#N/A</v>
      </c>
      <c r="J127" t="e">
        <v>#N/A</v>
      </c>
      <c r="K127" t="e">
        <v>#N/A</v>
      </c>
      <c r="L127" t="e">
        <v>#N/A</v>
      </c>
      <c r="M127" t="e">
        <v>#N/A</v>
      </c>
      <c r="N127" t="e">
        <v>#N/A</v>
      </c>
      <c r="O127" t="e">
        <v>#N/A</v>
      </c>
      <c r="P127" t="e">
        <v>#N/A</v>
      </c>
      <c r="Q127" t="e">
        <v>#N/A</v>
      </c>
      <c r="R127" t="e">
        <v>#N/A</v>
      </c>
      <c r="S127" t="e">
        <v>#N/A</v>
      </c>
      <c r="T127" t="e">
        <v>#N/A</v>
      </c>
      <c r="U127" t="e">
        <v>#N/A</v>
      </c>
      <c r="V127" t="e">
        <v>#N/A</v>
      </c>
      <c r="W127" t="e">
        <v>#N/A</v>
      </c>
      <c r="X127" t="e">
        <v>#N/A</v>
      </c>
      <c r="Y127" t="e">
        <v>#N/A</v>
      </c>
      <c r="Z127" t="e">
        <v>#N/A</v>
      </c>
      <c r="AA127" t="e">
        <v>#N/A</v>
      </c>
      <c r="AB127" t="e">
        <v>#N/A</v>
      </c>
      <c r="AC127" t="e">
        <v>#N/A</v>
      </c>
      <c r="AD127" t="e">
        <v>#N/A</v>
      </c>
      <c r="AE127" t="e">
        <v>#N/A</v>
      </c>
      <c r="AF127" t="e">
        <v>#N/A</v>
      </c>
      <c r="AG127" t="e">
        <v>#N/A</v>
      </c>
      <c r="AH127" t="e">
        <v>#N/A</v>
      </c>
      <c r="AI127" t="e">
        <v>#N/A</v>
      </c>
      <c r="AJ127" t="e">
        <v>#N/A</v>
      </c>
      <c r="AK127" t="e">
        <v>#N/A</v>
      </c>
      <c r="AL127" t="e">
        <v>#N/A</v>
      </c>
      <c r="AM127" t="e">
        <v>#N/A</v>
      </c>
      <c r="AN127" t="e">
        <v>#N/A</v>
      </c>
      <c r="AO127" t="e">
        <v>#N/A</v>
      </c>
      <c r="AP127" t="e">
        <v>#N/A</v>
      </c>
      <c r="AQ127" t="e">
        <v>#N/A</v>
      </c>
      <c r="AR127" t="e">
        <v>#N/A</v>
      </c>
      <c r="AS127" t="e">
        <v>#N/A</v>
      </c>
      <c r="AT127" t="e">
        <v>#N/A</v>
      </c>
      <c r="AU127" t="e">
        <v>#N/A</v>
      </c>
      <c r="AV127" t="e">
        <v>#N/A</v>
      </c>
      <c r="AW127" t="e">
        <v>#N/A</v>
      </c>
      <c r="AX127" t="e">
        <v>#N/A</v>
      </c>
      <c r="AY127" t="e">
        <v>#N/A</v>
      </c>
      <c r="AZ127" t="e">
        <v>#N/A</v>
      </c>
      <c r="BA127" t="e">
        <v>#N/A</v>
      </c>
      <c r="BB127" t="e">
        <v>#N/A</v>
      </c>
      <c r="BC127" t="e">
        <v>#N/A</v>
      </c>
      <c r="BD127" t="e">
        <v>#N/A</v>
      </c>
      <c r="BE127" t="e">
        <v>#N/A</v>
      </c>
      <c r="BF127" t="e">
        <v>#N/A</v>
      </c>
      <c r="BG127" t="e">
        <v>#N/A</v>
      </c>
      <c r="BH127" t="e">
        <v>#N/A</v>
      </c>
      <c r="BI127" t="e">
        <v>#N/A</v>
      </c>
      <c r="BJ127" t="e">
        <v>#N/A</v>
      </c>
      <c r="BK127" t="e">
        <v>#N/A</v>
      </c>
      <c r="BL127" t="e">
        <v>#N/A</v>
      </c>
      <c r="BM127" t="e">
        <v>#N/A</v>
      </c>
      <c r="BN127" t="e">
        <v>#N/A</v>
      </c>
      <c r="BO127" t="e">
        <v>#N/A</v>
      </c>
      <c r="BP127" t="e">
        <v>#N/A</v>
      </c>
      <c r="BQ127" t="e">
        <v>#N/A</v>
      </c>
      <c r="BR127" t="e">
        <v>#N/A</v>
      </c>
      <c r="BS127" t="e">
        <v>#N/A</v>
      </c>
      <c r="BT127" t="e">
        <v>#N/A</v>
      </c>
      <c r="BU127" t="e">
        <v>#N/A</v>
      </c>
      <c r="BV127" t="e">
        <v>#N/A</v>
      </c>
      <c r="BW127" t="e">
        <v>#N/A</v>
      </c>
      <c r="BX127" t="e">
        <v>#N/A</v>
      </c>
      <c r="BY127" t="e">
        <v>#N/A</v>
      </c>
      <c r="BZ127" t="e">
        <v>#N/A</v>
      </c>
      <c r="CA127" t="e">
        <v>#N/A</v>
      </c>
      <c r="CB127" t="e">
        <v>#N/A</v>
      </c>
      <c r="CC127" t="e">
        <v>#N/A</v>
      </c>
      <c r="CD127" t="e">
        <v>#N/A</v>
      </c>
      <c r="CE127" t="e">
        <v>#N/A</v>
      </c>
      <c r="CF127" t="e">
        <v>#N/A</v>
      </c>
      <c r="CG127" t="e">
        <v>#N/A</v>
      </c>
      <c r="CH127" t="e">
        <v>#N/A</v>
      </c>
      <c r="CI127" t="e">
        <v>#N/A</v>
      </c>
      <c r="CJ127" t="e">
        <v>#N/A</v>
      </c>
      <c r="CK127" t="e">
        <v>#N/A</v>
      </c>
      <c r="CL127" t="e">
        <v>#N/A</v>
      </c>
      <c r="CM127" t="e">
        <v>#N/A</v>
      </c>
      <c r="CN127" t="e">
        <v>#N/A</v>
      </c>
      <c r="CO127" t="e">
        <v>#N/A</v>
      </c>
      <c r="CP127" t="e">
        <v>#N/A</v>
      </c>
      <c r="CQ127" t="e">
        <v>#N/A</v>
      </c>
      <c r="CR127" t="e">
        <v>#N/A</v>
      </c>
      <c r="CS127" t="e">
        <v>#N/A</v>
      </c>
      <c r="CT127" t="e">
        <v>#N/A</v>
      </c>
      <c r="CU127" t="e">
        <v>#N/A</v>
      </c>
      <c r="CV127" t="e">
        <v>#N/A</v>
      </c>
      <c r="CW127" t="e">
        <v>#N/A</v>
      </c>
      <c r="CX127" t="e">
        <v>#N/A</v>
      </c>
      <c r="CY127" t="e">
        <v>#N/A</v>
      </c>
    </row>
    <row r="128" spans="1:103" x14ac:dyDescent="0.3">
      <c r="A128">
        <v>1061</v>
      </c>
      <c r="D128" t="e">
        <v>#N/A</v>
      </c>
      <c r="E128" t="e">
        <v>#N/A</v>
      </c>
      <c r="F128" t="e">
        <v>#N/A</v>
      </c>
      <c r="G128" t="e">
        <v>#N/A</v>
      </c>
      <c r="H128" t="e">
        <v>#N/A</v>
      </c>
      <c r="I128" t="e">
        <v>#N/A</v>
      </c>
      <c r="J128" t="e">
        <v>#N/A</v>
      </c>
      <c r="K128" t="e">
        <v>#N/A</v>
      </c>
      <c r="L128" t="e">
        <v>#N/A</v>
      </c>
      <c r="M128" t="e">
        <v>#N/A</v>
      </c>
      <c r="N128" t="e">
        <v>#N/A</v>
      </c>
      <c r="O128" t="e">
        <v>#N/A</v>
      </c>
      <c r="P128" t="e">
        <v>#N/A</v>
      </c>
      <c r="Q128" t="e">
        <v>#N/A</v>
      </c>
      <c r="R128" t="e">
        <v>#N/A</v>
      </c>
      <c r="S128" t="e">
        <v>#N/A</v>
      </c>
      <c r="T128" t="e">
        <v>#N/A</v>
      </c>
      <c r="U128" t="e">
        <v>#N/A</v>
      </c>
      <c r="V128" t="e">
        <v>#N/A</v>
      </c>
      <c r="W128" t="e">
        <v>#N/A</v>
      </c>
      <c r="X128" t="e">
        <v>#N/A</v>
      </c>
      <c r="Y128" t="e">
        <v>#N/A</v>
      </c>
      <c r="Z128" t="e">
        <v>#N/A</v>
      </c>
      <c r="AA128" t="e">
        <v>#N/A</v>
      </c>
      <c r="AB128" t="e">
        <v>#N/A</v>
      </c>
      <c r="AC128" t="e">
        <v>#N/A</v>
      </c>
      <c r="AD128" t="e">
        <v>#N/A</v>
      </c>
      <c r="AE128" t="e">
        <v>#N/A</v>
      </c>
      <c r="AF128" t="e">
        <v>#N/A</v>
      </c>
      <c r="AG128" t="e">
        <v>#N/A</v>
      </c>
      <c r="AH128" t="e">
        <v>#N/A</v>
      </c>
      <c r="AI128" t="e">
        <v>#N/A</v>
      </c>
      <c r="AJ128" t="e">
        <v>#N/A</v>
      </c>
      <c r="AK128" t="e">
        <v>#N/A</v>
      </c>
      <c r="AL128" t="e">
        <v>#N/A</v>
      </c>
      <c r="AM128" t="e">
        <v>#N/A</v>
      </c>
      <c r="AN128" t="e">
        <v>#N/A</v>
      </c>
      <c r="AO128" t="e">
        <v>#N/A</v>
      </c>
      <c r="AP128" t="e">
        <v>#N/A</v>
      </c>
      <c r="AQ128" t="e">
        <v>#N/A</v>
      </c>
      <c r="AR128" t="e">
        <v>#N/A</v>
      </c>
      <c r="AS128" t="e">
        <v>#N/A</v>
      </c>
      <c r="AT128" t="e">
        <v>#N/A</v>
      </c>
      <c r="AU128" t="e">
        <v>#N/A</v>
      </c>
      <c r="AV128" t="e">
        <v>#N/A</v>
      </c>
      <c r="AW128" t="e">
        <v>#N/A</v>
      </c>
      <c r="AX128" t="e">
        <v>#N/A</v>
      </c>
      <c r="AY128" t="e">
        <v>#N/A</v>
      </c>
      <c r="AZ128" t="e">
        <v>#N/A</v>
      </c>
      <c r="BA128" t="e">
        <v>#N/A</v>
      </c>
      <c r="BB128" t="e">
        <v>#N/A</v>
      </c>
      <c r="BC128" t="e">
        <v>#N/A</v>
      </c>
      <c r="BD128" t="e">
        <v>#N/A</v>
      </c>
      <c r="BE128" t="e">
        <v>#N/A</v>
      </c>
      <c r="BF128" t="e">
        <v>#N/A</v>
      </c>
      <c r="BG128" t="e">
        <v>#N/A</v>
      </c>
      <c r="BH128" t="e">
        <v>#N/A</v>
      </c>
      <c r="BI128" t="e">
        <v>#N/A</v>
      </c>
      <c r="BJ128" t="e">
        <v>#N/A</v>
      </c>
      <c r="BK128" t="e">
        <v>#N/A</v>
      </c>
      <c r="BL128" t="e">
        <v>#N/A</v>
      </c>
      <c r="BM128" t="e">
        <v>#N/A</v>
      </c>
      <c r="BN128" t="e">
        <v>#N/A</v>
      </c>
      <c r="BO128" t="e">
        <v>#N/A</v>
      </c>
      <c r="BP128" t="e">
        <v>#N/A</v>
      </c>
      <c r="BQ128" t="e">
        <v>#N/A</v>
      </c>
      <c r="BR128" t="e">
        <v>#N/A</v>
      </c>
      <c r="BS128" t="e">
        <v>#N/A</v>
      </c>
      <c r="BT128" t="e">
        <v>#N/A</v>
      </c>
      <c r="BU128" t="e">
        <v>#N/A</v>
      </c>
      <c r="BV128" t="e">
        <v>#N/A</v>
      </c>
      <c r="BW128" t="e">
        <v>#N/A</v>
      </c>
      <c r="BX128" t="e">
        <v>#N/A</v>
      </c>
      <c r="BY128" t="e">
        <v>#N/A</v>
      </c>
      <c r="BZ128" t="e">
        <v>#N/A</v>
      </c>
      <c r="CA128" t="e">
        <v>#N/A</v>
      </c>
      <c r="CB128" t="e">
        <v>#N/A</v>
      </c>
      <c r="CC128" t="e">
        <v>#N/A</v>
      </c>
      <c r="CD128" t="e">
        <v>#N/A</v>
      </c>
      <c r="CE128" t="e">
        <v>#N/A</v>
      </c>
      <c r="CF128" t="e">
        <v>#N/A</v>
      </c>
      <c r="CG128" t="e">
        <v>#N/A</v>
      </c>
      <c r="CH128" t="e">
        <v>#N/A</v>
      </c>
      <c r="CI128" t="e">
        <v>#N/A</v>
      </c>
      <c r="CJ128" t="e">
        <v>#N/A</v>
      </c>
      <c r="CK128" t="e">
        <v>#N/A</v>
      </c>
      <c r="CL128" t="e">
        <v>#N/A</v>
      </c>
      <c r="CM128" t="e">
        <v>#N/A</v>
      </c>
      <c r="CN128" t="e">
        <v>#N/A</v>
      </c>
      <c r="CO128" t="e">
        <v>#N/A</v>
      </c>
      <c r="CP128" t="e">
        <v>#N/A</v>
      </c>
      <c r="CQ128" t="e">
        <v>#N/A</v>
      </c>
      <c r="CR128" t="e">
        <v>#N/A</v>
      </c>
      <c r="CS128" t="e">
        <v>#N/A</v>
      </c>
      <c r="CT128" t="e">
        <v>#N/A</v>
      </c>
      <c r="CU128" t="e">
        <v>#N/A</v>
      </c>
      <c r="CV128" t="e">
        <v>#N/A</v>
      </c>
      <c r="CW128" t="e">
        <v>#N/A</v>
      </c>
      <c r="CX128" t="e">
        <v>#N/A</v>
      </c>
      <c r="CY128" t="e">
        <v>#N/A</v>
      </c>
    </row>
    <row r="129" spans="1:103" x14ac:dyDescent="0.3">
      <c r="A129">
        <v>1062</v>
      </c>
      <c r="D129" t="e">
        <v>#N/A</v>
      </c>
      <c r="E129" t="e">
        <v>#N/A</v>
      </c>
      <c r="F129" t="e">
        <v>#N/A</v>
      </c>
      <c r="G129" t="e">
        <v>#N/A</v>
      </c>
      <c r="H129" t="e">
        <v>#N/A</v>
      </c>
      <c r="I129" t="e">
        <v>#N/A</v>
      </c>
      <c r="J129" t="e">
        <v>#N/A</v>
      </c>
      <c r="K129" t="e">
        <v>#N/A</v>
      </c>
      <c r="L129" t="e">
        <v>#N/A</v>
      </c>
      <c r="M129" t="e">
        <v>#N/A</v>
      </c>
      <c r="N129" t="e">
        <v>#N/A</v>
      </c>
      <c r="O129" t="e">
        <v>#N/A</v>
      </c>
      <c r="P129" t="e">
        <v>#N/A</v>
      </c>
      <c r="Q129" t="e">
        <v>#N/A</v>
      </c>
      <c r="R129" t="e">
        <v>#N/A</v>
      </c>
      <c r="S129" t="e">
        <v>#N/A</v>
      </c>
      <c r="T129" t="e">
        <v>#N/A</v>
      </c>
      <c r="U129" t="e">
        <v>#N/A</v>
      </c>
      <c r="V129" t="e">
        <v>#N/A</v>
      </c>
      <c r="W129" t="e">
        <v>#N/A</v>
      </c>
      <c r="X129" t="e">
        <v>#N/A</v>
      </c>
      <c r="Y129" t="e">
        <v>#N/A</v>
      </c>
      <c r="Z129" t="e">
        <v>#N/A</v>
      </c>
      <c r="AA129" t="e">
        <v>#N/A</v>
      </c>
      <c r="AB129" t="e">
        <v>#N/A</v>
      </c>
      <c r="AC129" t="e">
        <v>#N/A</v>
      </c>
      <c r="AD129" t="e">
        <v>#N/A</v>
      </c>
      <c r="AE129" t="e">
        <v>#N/A</v>
      </c>
      <c r="AF129" t="e">
        <v>#N/A</v>
      </c>
      <c r="AG129" t="e">
        <v>#N/A</v>
      </c>
      <c r="AH129" t="e">
        <v>#N/A</v>
      </c>
      <c r="AI129" t="e">
        <v>#N/A</v>
      </c>
      <c r="AJ129" t="e">
        <v>#N/A</v>
      </c>
      <c r="AK129" t="e">
        <v>#N/A</v>
      </c>
      <c r="AL129" t="e">
        <v>#N/A</v>
      </c>
      <c r="AM129" t="e">
        <v>#N/A</v>
      </c>
      <c r="AN129" t="e">
        <v>#N/A</v>
      </c>
      <c r="AO129" t="e">
        <v>#N/A</v>
      </c>
      <c r="AP129" t="e">
        <v>#N/A</v>
      </c>
      <c r="AQ129" t="e">
        <v>#N/A</v>
      </c>
      <c r="AR129" t="e">
        <v>#N/A</v>
      </c>
      <c r="AS129" t="e">
        <v>#N/A</v>
      </c>
      <c r="AT129" t="e">
        <v>#N/A</v>
      </c>
      <c r="AU129" t="e">
        <v>#N/A</v>
      </c>
      <c r="AV129" t="e">
        <v>#N/A</v>
      </c>
      <c r="AW129" t="e">
        <v>#N/A</v>
      </c>
      <c r="AX129" t="e">
        <v>#N/A</v>
      </c>
      <c r="AY129" t="e">
        <v>#N/A</v>
      </c>
      <c r="AZ129" t="e">
        <v>#N/A</v>
      </c>
      <c r="BA129" t="e">
        <v>#N/A</v>
      </c>
      <c r="BB129" t="e">
        <v>#N/A</v>
      </c>
      <c r="BC129" t="e">
        <v>#N/A</v>
      </c>
      <c r="BD129" t="e">
        <v>#N/A</v>
      </c>
      <c r="BE129" t="e">
        <v>#N/A</v>
      </c>
      <c r="BF129" t="e">
        <v>#N/A</v>
      </c>
      <c r="BG129" t="e">
        <v>#N/A</v>
      </c>
      <c r="BH129" t="e">
        <v>#N/A</v>
      </c>
      <c r="BI129" t="e">
        <v>#N/A</v>
      </c>
      <c r="BJ129" t="e">
        <v>#N/A</v>
      </c>
      <c r="BK129" t="e">
        <v>#N/A</v>
      </c>
      <c r="BL129" t="e">
        <v>#N/A</v>
      </c>
      <c r="BM129" t="e">
        <v>#N/A</v>
      </c>
      <c r="BN129" t="e">
        <v>#N/A</v>
      </c>
      <c r="BO129" t="e">
        <v>#N/A</v>
      </c>
      <c r="BP129" t="e">
        <v>#N/A</v>
      </c>
      <c r="BQ129" t="e">
        <v>#N/A</v>
      </c>
      <c r="BR129" t="e">
        <v>#N/A</v>
      </c>
      <c r="BS129" t="e">
        <v>#N/A</v>
      </c>
      <c r="BT129" t="e">
        <v>#N/A</v>
      </c>
      <c r="BU129" t="e">
        <v>#N/A</v>
      </c>
      <c r="BV129" t="e">
        <v>#N/A</v>
      </c>
      <c r="BW129" t="e">
        <v>#N/A</v>
      </c>
      <c r="BX129" t="e">
        <v>#N/A</v>
      </c>
      <c r="BY129" t="e">
        <v>#N/A</v>
      </c>
      <c r="BZ129" t="e">
        <v>#N/A</v>
      </c>
      <c r="CA129" t="e">
        <v>#N/A</v>
      </c>
      <c r="CB129" t="e">
        <v>#N/A</v>
      </c>
      <c r="CC129" t="e">
        <v>#N/A</v>
      </c>
      <c r="CD129" t="e">
        <v>#N/A</v>
      </c>
      <c r="CE129" t="e">
        <v>#N/A</v>
      </c>
      <c r="CF129" t="e">
        <v>#N/A</v>
      </c>
      <c r="CG129" t="e">
        <v>#N/A</v>
      </c>
      <c r="CH129" t="e">
        <v>#N/A</v>
      </c>
      <c r="CI129" t="e">
        <v>#N/A</v>
      </c>
      <c r="CJ129" t="e">
        <v>#N/A</v>
      </c>
      <c r="CK129" t="e">
        <v>#N/A</v>
      </c>
      <c r="CL129" t="e">
        <v>#N/A</v>
      </c>
      <c r="CM129" t="e">
        <v>#N/A</v>
      </c>
      <c r="CN129" t="e">
        <v>#N/A</v>
      </c>
      <c r="CO129" t="e">
        <v>#N/A</v>
      </c>
      <c r="CP129" t="e">
        <v>#N/A</v>
      </c>
      <c r="CQ129" t="e">
        <v>#N/A</v>
      </c>
      <c r="CR129" t="e">
        <v>#N/A</v>
      </c>
      <c r="CS129" t="e">
        <v>#N/A</v>
      </c>
      <c r="CT129" t="e">
        <v>#N/A</v>
      </c>
      <c r="CU129" t="e">
        <v>#N/A</v>
      </c>
      <c r="CV129" t="e">
        <v>#N/A</v>
      </c>
      <c r="CW129" t="e">
        <v>#N/A</v>
      </c>
      <c r="CX129" t="e">
        <v>#N/A</v>
      </c>
      <c r="CY129" t="e">
        <v>#N/A</v>
      </c>
    </row>
    <row r="130" spans="1:103" x14ac:dyDescent="0.3">
      <c r="A130">
        <v>1063</v>
      </c>
      <c r="D130" t="e">
        <v>#N/A</v>
      </c>
      <c r="E130" t="e">
        <v>#N/A</v>
      </c>
      <c r="F130" t="e">
        <v>#N/A</v>
      </c>
      <c r="G130" t="e">
        <v>#N/A</v>
      </c>
      <c r="H130" t="e">
        <v>#N/A</v>
      </c>
      <c r="I130" t="e">
        <v>#N/A</v>
      </c>
      <c r="J130" t="e">
        <v>#N/A</v>
      </c>
      <c r="K130" t="e">
        <v>#N/A</v>
      </c>
      <c r="L130" t="e">
        <v>#N/A</v>
      </c>
      <c r="M130" t="e">
        <v>#N/A</v>
      </c>
      <c r="N130" t="e">
        <v>#N/A</v>
      </c>
      <c r="O130" t="e">
        <v>#N/A</v>
      </c>
      <c r="P130" t="e">
        <v>#N/A</v>
      </c>
      <c r="Q130" t="e">
        <v>#N/A</v>
      </c>
      <c r="R130" t="e">
        <v>#N/A</v>
      </c>
      <c r="S130" t="e">
        <v>#N/A</v>
      </c>
      <c r="T130" t="e">
        <v>#N/A</v>
      </c>
      <c r="U130" t="e">
        <v>#N/A</v>
      </c>
      <c r="V130" t="e">
        <v>#N/A</v>
      </c>
      <c r="W130" t="e">
        <v>#N/A</v>
      </c>
      <c r="X130" t="e">
        <v>#N/A</v>
      </c>
      <c r="Y130" t="e">
        <v>#N/A</v>
      </c>
      <c r="Z130" t="e">
        <v>#N/A</v>
      </c>
      <c r="AA130" t="e">
        <v>#N/A</v>
      </c>
      <c r="AB130" t="e">
        <v>#N/A</v>
      </c>
      <c r="AC130" t="e">
        <v>#N/A</v>
      </c>
      <c r="AD130" t="e">
        <v>#N/A</v>
      </c>
      <c r="AE130" t="e">
        <v>#N/A</v>
      </c>
      <c r="AF130" t="e">
        <v>#N/A</v>
      </c>
      <c r="AG130" t="e">
        <v>#N/A</v>
      </c>
      <c r="AH130" t="e">
        <v>#N/A</v>
      </c>
      <c r="AI130" t="e">
        <v>#N/A</v>
      </c>
      <c r="AJ130" t="e">
        <v>#N/A</v>
      </c>
      <c r="AK130" t="e">
        <v>#N/A</v>
      </c>
      <c r="AL130" t="e">
        <v>#N/A</v>
      </c>
      <c r="AM130" t="e">
        <v>#N/A</v>
      </c>
      <c r="AN130" t="e">
        <v>#N/A</v>
      </c>
      <c r="AO130" t="e">
        <v>#N/A</v>
      </c>
      <c r="AP130" t="e">
        <v>#N/A</v>
      </c>
      <c r="AQ130" t="e">
        <v>#N/A</v>
      </c>
      <c r="AR130" t="e">
        <v>#N/A</v>
      </c>
      <c r="AS130" t="e">
        <v>#N/A</v>
      </c>
      <c r="AT130" t="e">
        <v>#N/A</v>
      </c>
      <c r="AU130" t="e">
        <v>#N/A</v>
      </c>
      <c r="AV130" t="e">
        <v>#N/A</v>
      </c>
      <c r="AW130" t="e">
        <v>#N/A</v>
      </c>
      <c r="AX130" t="e">
        <v>#N/A</v>
      </c>
      <c r="AY130" t="e">
        <v>#N/A</v>
      </c>
      <c r="AZ130" t="e">
        <v>#N/A</v>
      </c>
      <c r="BA130" t="e">
        <v>#N/A</v>
      </c>
      <c r="BB130" t="e">
        <v>#N/A</v>
      </c>
      <c r="BC130" t="e">
        <v>#N/A</v>
      </c>
      <c r="BD130" t="e">
        <v>#N/A</v>
      </c>
      <c r="BE130" t="e">
        <v>#N/A</v>
      </c>
      <c r="BF130" t="e">
        <v>#N/A</v>
      </c>
      <c r="BG130" t="e">
        <v>#N/A</v>
      </c>
      <c r="BH130" t="e">
        <v>#N/A</v>
      </c>
      <c r="BI130" t="e">
        <v>#N/A</v>
      </c>
      <c r="BJ130" t="e">
        <v>#N/A</v>
      </c>
      <c r="BK130" t="e">
        <v>#N/A</v>
      </c>
      <c r="BL130" t="e">
        <v>#N/A</v>
      </c>
      <c r="BM130" t="e">
        <v>#N/A</v>
      </c>
      <c r="BN130" t="e">
        <v>#N/A</v>
      </c>
      <c r="BO130" t="e">
        <v>#N/A</v>
      </c>
      <c r="BP130" t="e">
        <v>#N/A</v>
      </c>
      <c r="BQ130" t="e">
        <v>#N/A</v>
      </c>
      <c r="BR130" t="e">
        <v>#N/A</v>
      </c>
      <c r="BS130" t="e">
        <v>#N/A</v>
      </c>
      <c r="BT130" t="e">
        <v>#N/A</v>
      </c>
      <c r="BU130" t="e">
        <v>#N/A</v>
      </c>
      <c r="BV130" t="e">
        <v>#N/A</v>
      </c>
      <c r="BW130" t="e">
        <v>#N/A</v>
      </c>
      <c r="BX130" t="e">
        <v>#N/A</v>
      </c>
      <c r="BY130" t="e">
        <v>#N/A</v>
      </c>
      <c r="BZ130" t="e">
        <v>#N/A</v>
      </c>
      <c r="CA130" t="e">
        <v>#N/A</v>
      </c>
      <c r="CB130" t="e">
        <v>#N/A</v>
      </c>
      <c r="CC130" t="e">
        <v>#N/A</v>
      </c>
      <c r="CD130" t="e">
        <v>#N/A</v>
      </c>
      <c r="CE130" t="e">
        <v>#N/A</v>
      </c>
      <c r="CF130" t="e">
        <v>#N/A</v>
      </c>
      <c r="CG130" t="e">
        <v>#N/A</v>
      </c>
      <c r="CH130" t="e">
        <v>#N/A</v>
      </c>
      <c r="CI130" t="e">
        <v>#N/A</v>
      </c>
      <c r="CJ130" t="e">
        <v>#N/A</v>
      </c>
      <c r="CK130" t="e">
        <v>#N/A</v>
      </c>
      <c r="CL130" t="e">
        <v>#N/A</v>
      </c>
      <c r="CM130" t="e">
        <v>#N/A</v>
      </c>
      <c r="CN130" t="e">
        <v>#N/A</v>
      </c>
      <c r="CO130" t="e">
        <v>#N/A</v>
      </c>
      <c r="CP130" t="e">
        <v>#N/A</v>
      </c>
      <c r="CQ130" t="e">
        <v>#N/A</v>
      </c>
      <c r="CR130" t="e">
        <v>#N/A</v>
      </c>
      <c r="CS130" t="e">
        <v>#N/A</v>
      </c>
      <c r="CT130" t="e">
        <v>#N/A</v>
      </c>
      <c r="CU130" t="e">
        <v>#N/A</v>
      </c>
      <c r="CV130" t="e">
        <v>#N/A</v>
      </c>
      <c r="CW130" t="e">
        <v>#N/A</v>
      </c>
      <c r="CX130" t="e">
        <v>#N/A</v>
      </c>
      <c r="CY130" t="e">
        <v>#N/A</v>
      </c>
    </row>
    <row r="131" spans="1:103" x14ac:dyDescent="0.3">
      <c r="D131" t="e">
        <v>#N/A</v>
      </c>
      <c r="E131" t="e">
        <v>#N/A</v>
      </c>
      <c r="F131" t="e">
        <v>#N/A</v>
      </c>
      <c r="G131" t="e">
        <v>#N/A</v>
      </c>
      <c r="H131" t="e">
        <v>#N/A</v>
      </c>
      <c r="I131" t="e">
        <v>#N/A</v>
      </c>
      <c r="J131" t="e">
        <v>#N/A</v>
      </c>
      <c r="K131" t="e">
        <v>#N/A</v>
      </c>
      <c r="L131" t="e">
        <v>#N/A</v>
      </c>
      <c r="M131" t="e">
        <v>#N/A</v>
      </c>
      <c r="N131" t="e">
        <v>#N/A</v>
      </c>
      <c r="O131" t="e">
        <v>#N/A</v>
      </c>
      <c r="P131" t="e">
        <v>#N/A</v>
      </c>
      <c r="Q131" t="e">
        <v>#N/A</v>
      </c>
      <c r="R131" t="e">
        <v>#N/A</v>
      </c>
      <c r="S131" t="e">
        <v>#N/A</v>
      </c>
      <c r="T131" t="e">
        <v>#N/A</v>
      </c>
      <c r="U131" t="e">
        <v>#N/A</v>
      </c>
      <c r="V131" t="e">
        <v>#N/A</v>
      </c>
      <c r="W131" t="e">
        <v>#N/A</v>
      </c>
      <c r="X131" t="e">
        <v>#N/A</v>
      </c>
      <c r="Y131" t="e">
        <v>#N/A</v>
      </c>
      <c r="Z131" t="e">
        <v>#N/A</v>
      </c>
      <c r="AA131" t="e">
        <v>#N/A</v>
      </c>
      <c r="AB131" t="e">
        <v>#N/A</v>
      </c>
      <c r="AC131" t="e">
        <v>#N/A</v>
      </c>
      <c r="AD131" t="e">
        <v>#N/A</v>
      </c>
      <c r="AE131" t="e">
        <v>#N/A</v>
      </c>
      <c r="AF131" t="e">
        <v>#N/A</v>
      </c>
      <c r="AG131" t="e">
        <v>#N/A</v>
      </c>
      <c r="AH131" t="e">
        <v>#N/A</v>
      </c>
      <c r="AI131" t="e">
        <v>#N/A</v>
      </c>
      <c r="AJ131" t="e">
        <v>#N/A</v>
      </c>
      <c r="AK131" t="e">
        <v>#N/A</v>
      </c>
      <c r="AL131" t="e">
        <v>#N/A</v>
      </c>
      <c r="AM131" t="e">
        <v>#N/A</v>
      </c>
      <c r="AN131" t="e">
        <v>#N/A</v>
      </c>
      <c r="AO131" t="e">
        <v>#N/A</v>
      </c>
      <c r="AP131" t="e">
        <v>#N/A</v>
      </c>
      <c r="AQ131" t="e">
        <v>#N/A</v>
      </c>
      <c r="AR131" t="e">
        <v>#N/A</v>
      </c>
      <c r="AS131" t="e">
        <v>#N/A</v>
      </c>
      <c r="AT131" t="e">
        <v>#N/A</v>
      </c>
      <c r="AU131" t="e">
        <v>#N/A</v>
      </c>
      <c r="AV131" t="e">
        <v>#N/A</v>
      </c>
      <c r="AW131" t="e">
        <v>#N/A</v>
      </c>
      <c r="AX131" t="e">
        <v>#N/A</v>
      </c>
      <c r="AY131" t="e">
        <v>#N/A</v>
      </c>
      <c r="AZ131" t="e">
        <v>#N/A</v>
      </c>
      <c r="BA131" t="e">
        <v>#N/A</v>
      </c>
      <c r="BB131" t="e">
        <v>#N/A</v>
      </c>
      <c r="BC131" t="e">
        <v>#N/A</v>
      </c>
      <c r="BD131" t="e">
        <v>#N/A</v>
      </c>
      <c r="BE131" t="e">
        <v>#N/A</v>
      </c>
      <c r="BF131" t="e">
        <v>#N/A</v>
      </c>
      <c r="BG131" t="e">
        <v>#N/A</v>
      </c>
      <c r="BH131" t="e">
        <v>#N/A</v>
      </c>
      <c r="BI131" t="e">
        <v>#N/A</v>
      </c>
      <c r="BJ131" t="e">
        <v>#N/A</v>
      </c>
      <c r="BK131" t="e">
        <v>#N/A</v>
      </c>
      <c r="BL131" t="e">
        <v>#N/A</v>
      </c>
      <c r="BM131" t="e">
        <v>#N/A</v>
      </c>
      <c r="BN131" t="e">
        <v>#N/A</v>
      </c>
      <c r="BO131" t="e">
        <v>#N/A</v>
      </c>
      <c r="BP131" t="e">
        <v>#N/A</v>
      </c>
      <c r="BQ131" t="e">
        <v>#N/A</v>
      </c>
      <c r="BR131" t="e">
        <v>#N/A</v>
      </c>
      <c r="BS131" t="e">
        <v>#N/A</v>
      </c>
      <c r="BT131" t="e">
        <v>#N/A</v>
      </c>
      <c r="BU131" t="e">
        <v>#N/A</v>
      </c>
      <c r="BV131" t="e">
        <v>#N/A</v>
      </c>
      <c r="BW131" t="e">
        <v>#N/A</v>
      </c>
      <c r="BX131" t="e">
        <v>#N/A</v>
      </c>
      <c r="BY131" t="e">
        <v>#N/A</v>
      </c>
      <c r="BZ131" t="e">
        <v>#N/A</v>
      </c>
      <c r="CA131" t="e">
        <v>#N/A</v>
      </c>
      <c r="CB131" t="e">
        <v>#N/A</v>
      </c>
      <c r="CC131" t="e">
        <v>#N/A</v>
      </c>
      <c r="CD131" t="e">
        <v>#N/A</v>
      </c>
      <c r="CE131" t="e">
        <v>#N/A</v>
      </c>
      <c r="CF131" t="e">
        <v>#N/A</v>
      </c>
      <c r="CG131" t="e">
        <v>#N/A</v>
      </c>
      <c r="CH131" t="e">
        <v>#N/A</v>
      </c>
      <c r="CI131" t="e">
        <v>#N/A</v>
      </c>
      <c r="CJ131" t="e">
        <v>#N/A</v>
      </c>
      <c r="CK131" t="e">
        <v>#N/A</v>
      </c>
      <c r="CL131" t="e">
        <v>#N/A</v>
      </c>
      <c r="CM131" t="e">
        <v>#N/A</v>
      </c>
      <c r="CN131" t="e">
        <v>#N/A</v>
      </c>
      <c r="CO131" t="e">
        <v>#N/A</v>
      </c>
      <c r="CP131" t="e">
        <v>#N/A</v>
      </c>
      <c r="CQ131" t="e">
        <v>#N/A</v>
      </c>
      <c r="CR131" t="e">
        <v>#N/A</v>
      </c>
      <c r="CS131" t="e">
        <v>#N/A</v>
      </c>
      <c r="CT131" t="e">
        <v>#N/A</v>
      </c>
      <c r="CU131" t="e">
        <v>#N/A</v>
      </c>
      <c r="CV131" t="e">
        <v>#N/A</v>
      </c>
      <c r="CW131" t="e">
        <v>#N/A</v>
      </c>
      <c r="CX131" t="e">
        <v>#N/A</v>
      </c>
      <c r="CY131" t="e">
        <v>#N/A</v>
      </c>
    </row>
    <row r="132" spans="1:103" x14ac:dyDescent="0.3">
      <c r="A132">
        <v>512</v>
      </c>
      <c r="D132">
        <v>170457</v>
      </c>
      <c r="E132">
        <v>7482</v>
      </c>
      <c r="F132">
        <v>31783</v>
      </c>
      <c r="G132">
        <v>0</v>
      </c>
      <c r="H132">
        <v>962936</v>
      </c>
      <c r="I132">
        <v>0</v>
      </c>
      <c r="J132">
        <v>90012</v>
      </c>
      <c r="K132">
        <v>0</v>
      </c>
      <c r="L132">
        <v>96207</v>
      </c>
      <c r="M132">
        <v>1483407</v>
      </c>
      <c r="N132">
        <v>37341997</v>
      </c>
      <c r="O132">
        <v>16284</v>
      </c>
      <c r="P132">
        <v>1592133</v>
      </c>
      <c r="Q132">
        <v>43881</v>
      </c>
      <c r="R132">
        <v>0</v>
      </c>
      <c r="S132">
        <v>72521</v>
      </c>
      <c r="T132">
        <v>0</v>
      </c>
      <c r="U132">
        <v>72880</v>
      </c>
      <c r="V132">
        <v>48920</v>
      </c>
      <c r="W132">
        <v>0</v>
      </c>
      <c r="X132">
        <v>0</v>
      </c>
      <c r="Y132">
        <v>6307</v>
      </c>
      <c r="Z132">
        <v>0</v>
      </c>
      <c r="AA132">
        <v>546727</v>
      </c>
      <c r="AB132">
        <v>46312</v>
      </c>
      <c r="AC132">
        <v>2427504</v>
      </c>
      <c r="AD132">
        <v>67285</v>
      </c>
      <c r="AE132">
        <v>7121342</v>
      </c>
      <c r="AF132">
        <v>1082216</v>
      </c>
      <c r="AG132">
        <v>0</v>
      </c>
      <c r="AH132">
        <v>42000</v>
      </c>
      <c r="AI132">
        <v>1971810</v>
      </c>
      <c r="AJ132">
        <v>396819</v>
      </c>
      <c r="AK132">
        <v>41620184</v>
      </c>
      <c r="AL132">
        <v>157075</v>
      </c>
      <c r="AM132">
        <v>356011</v>
      </c>
      <c r="AN132">
        <v>4667</v>
      </c>
      <c r="AO132">
        <v>9926</v>
      </c>
      <c r="AP132">
        <v>149820</v>
      </c>
      <c r="AQ132">
        <v>35879</v>
      </c>
      <c r="AR132">
        <v>23951827</v>
      </c>
      <c r="AS132">
        <v>70489</v>
      </c>
      <c r="AT132">
        <v>1383771</v>
      </c>
      <c r="AU132">
        <v>125206</v>
      </c>
      <c r="AV132">
        <v>437196</v>
      </c>
      <c r="AW132">
        <v>17474</v>
      </c>
      <c r="AX132">
        <v>34486</v>
      </c>
      <c r="AY132">
        <v>0</v>
      </c>
      <c r="AZ132">
        <v>339274</v>
      </c>
      <c r="BA132">
        <v>203690</v>
      </c>
      <c r="BB132">
        <v>2067000</v>
      </c>
      <c r="BC132">
        <v>12097</v>
      </c>
      <c r="BD132">
        <v>277365</v>
      </c>
      <c r="BE132">
        <v>0</v>
      </c>
      <c r="BF132">
        <v>205383</v>
      </c>
      <c r="BG132">
        <v>33061</v>
      </c>
      <c r="BH132">
        <v>42549</v>
      </c>
      <c r="BI132">
        <v>519954</v>
      </c>
      <c r="BJ132">
        <v>151275</v>
      </c>
      <c r="BK132">
        <v>230436385</v>
      </c>
      <c r="BL132">
        <v>190130</v>
      </c>
      <c r="BM132">
        <v>90996</v>
      </c>
      <c r="BN132">
        <v>130267</v>
      </c>
      <c r="BO132">
        <v>45758</v>
      </c>
      <c r="BP132">
        <v>450523984</v>
      </c>
      <c r="BQ132">
        <v>215872</v>
      </c>
      <c r="BR132">
        <v>108323</v>
      </c>
      <c r="BS132">
        <v>700459</v>
      </c>
      <c r="BT132">
        <v>141994</v>
      </c>
      <c r="BU132">
        <v>0</v>
      </c>
      <c r="BV132">
        <v>177256</v>
      </c>
      <c r="BW132">
        <v>66877</v>
      </c>
      <c r="BX132">
        <v>81993</v>
      </c>
      <c r="BY132">
        <v>249773</v>
      </c>
      <c r="BZ132">
        <v>45797</v>
      </c>
      <c r="CA132">
        <v>134665</v>
      </c>
      <c r="CB132">
        <v>193133</v>
      </c>
      <c r="CC132">
        <v>161829</v>
      </c>
      <c r="CD132">
        <v>337631</v>
      </c>
      <c r="CE132">
        <v>444012</v>
      </c>
      <c r="CF132">
        <v>400354</v>
      </c>
      <c r="CG132">
        <v>395588</v>
      </c>
      <c r="CH132">
        <v>152324</v>
      </c>
      <c r="CI132">
        <v>298704</v>
      </c>
      <c r="CJ132">
        <v>46087</v>
      </c>
      <c r="CK132">
        <v>53748</v>
      </c>
      <c r="CL132">
        <v>45614</v>
      </c>
      <c r="CM132">
        <v>50138</v>
      </c>
      <c r="CN132">
        <v>0</v>
      </c>
      <c r="CO132">
        <v>62849215</v>
      </c>
      <c r="CP132">
        <v>35603</v>
      </c>
      <c r="CQ132">
        <v>547553</v>
      </c>
      <c r="CR132">
        <v>4557</v>
      </c>
      <c r="CS132">
        <v>145460</v>
      </c>
      <c r="CT132">
        <v>3039009</v>
      </c>
      <c r="CU132">
        <v>110148</v>
      </c>
      <c r="CV132">
        <v>82391</v>
      </c>
      <c r="CW132">
        <v>44101</v>
      </c>
      <c r="CX132">
        <v>18655</v>
      </c>
      <c r="CY132">
        <v>31370</v>
      </c>
    </row>
    <row r="133" spans="1:103" x14ac:dyDescent="0.3">
      <c r="D133" t="e">
        <v>#N/A</v>
      </c>
      <c r="E133" t="e">
        <v>#N/A</v>
      </c>
      <c r="F133" t="e">
        <v>#N/A</v>
      </c>
      <c r="G133" t="e">
        <v>#N/A</v>
      </c>
      <c r="H133" t="e">
        <v>#N/A</v>
      </c>
      <c r="I133" t="e">
        <v>#N/A</v>
      </c>
      <c r="J133" t="e">
        <v>#N/A</v>
      </c>
      <c r="K133" t="e">
        <v>#N/A</v>
      </c>
      <c r="L133" t="e">
        <v>#N/A</v>
      </c>
      <c r="M133" t="e">
        <v>#N/A</v>
      </c>
      <c r="N133" t="e">
        <v>#N/A</v>
      </c>
      <c r="O133" t="e">
        <v>#N/A</v>
      </c>
      <c r="P133" t="e">
        <v>#N/A</v>
      </c>
      <c r="Q133" t="e">
        <v>#N/A</v>
      </c>
      <c r="R133" t="e">
        <v>#N/A</v>
      </c>
      <c r="S133" t="e">
        <v>#N/A</v>
      </c>
      <c r="T133" t="e">
        <v>#N/A</v>
      </c>
      <c r="U133" t="e">
        <v>#N/A</v>
      </c>
      <c r="V133" t="e">
        <v>#N/A</v>
      </c>
      <c r="W133" t="e">
        <v>#N/A</v>
      </c>
      <c r="X133" t="e">
        <v>#N/A</v>
      </c>
      <c r="Y133" t="e">
        <v>#N/A</v>
      </c>
      <c r="Z133" t="e">
        <v>#N/A</v>
      </c>
      <c r="AA133" t="e">
        <v>#N/A</v>
      </c>
      <c r="AB133" t="e">
        <v>#N/A</v>
      </c>
      <c r="AC133" t="e">
        <v>#N/A</v>
      </c>
      <c r="AD133" t="e">
        <v>#N/A</v>
      </c>
      <c r="AE133" t="e">
        <v>#N/A</v>
      </c>
      <c r="AF133" t="e">
        <v>#N/A</v>
      </c>
      <c r="AG133" t="e">
        <v>#N/A</v>
      </c>
      <c r="AH133" t="e">
        <v>#N/A</v>
      </c>
      <c r="AI133" t="e">
        <v>#N/A</v>
      </c>
      <c r="AJ133" t="e">
        <v>#N/A</v>
      </c>
      <c r="AK133" t="e">
        <v>#N/A</v>
      </c>
      <c r="AL133" t="e">
        <v>#N/A</v>
      </c>
      <c r="AM133" t="e">
        <v>#N/A</v>
      </c>
      <c r="AN133" t="e">
        <v>#N/A</v>
      </c>
      <c r="AO133" t="e">
        <v>#N/A</v>
      </c>
      <c r="AP133" t="e">
        <v>#N/A</v>
      </c>
      <c r="AQ133" t="e">
        <v>#N/A</v>
      </c>
      <c r="AR133" t="e">
        <v>#N/A</v>
      </c>
      <c r="AS133" t="e">
        <v>#N/A</v>
      </c>
      <c r="AT133" t="e">
        <v>#N/A</v>
      </c>
      <c r="AU133" t="e">
        <v>#N/A</v>
      </c>
      <c r="AV133" t="e">
        <v>#N/A</v>
      </c>
      <c r="AW133" t="e">
        <v>#N/A</v>
      </c>
      <c r="AX133" t="e">
        <v>#N/A</v>
      </c>
      <c r="AY133" t="e">
        <v>#N/A</v>
      </c>
      <c r="AZ133" t="e">
        <v>#N/A</v>
      </c>
      <c r="BA133" t="e">
        <v>#N/A</v>
      </c>
      <c r="BB133" t="e">
        <v>#N/A</v>
      </c>
      <c r="BC133" t="e">
        <v>#N/A</v>
      </c>
      <c r="BD133" t="e">
        <v>#N/A</v>
      </c>
      <c r="BE133" t="e">
        <v>#N/A</v>
      </c>
      <c r="BF133" t="e">
        <v>#N/A</v>
      </c>
      <c r="BG133" t="e">
        <v>#N/A</v>
      </c>
      <c r="BH133" t="e">
        <v>#N/A</v>
      </c>
      <c r="BI133" t="e">
        <v>#N/A</v>
      </c>
      <c r="BJ133" t="e">
        <v>#N/A</v>
      </c>
      <c r="BK133" t="e">
        <v>#N/A</v>
      </c>
      <c r="BL133" t="e">
        <v>#N/A</v>
      </c>
      <c r="BM133" t="e">
        <v>#N/A</v>
      </c>
      <c r="BN133" t="e">
        <v>#N/A</v>
      </c>
      <c r="BO133" t="e">
        <v>#N/A</v>
      </c>
      <c r="BP133" t="e">
        <v>#N/A</v>
      </c>
      <c r="BQ133" t="e">
        <v>#N/A</v>
      </c>
      <c r="BR133" t="e">
        <v>#N/A</v>
      </c>
      <c r="BS133" t="e">
        <v>#N/A</v>
      </c>
      <c r="BT133" t="e">
        <v>#N/A</v>
      </c>
      <c r="BU133" t="e">
        <v>#N/A</v>
      </c>
      <c r="BV133" t="e">
        <v>#N/A</v>
      </c>
      <c r="BW133" t="e">
        <v>#N/A</v>
      </c>
      <c r="BX133" t="e">
        <v>#N/A</v>
      </c>
      <c r="BY133" t="e">
        <v>#N/A</v>
      </c>
      <c r="BZ133" t="e">
        <v>#N/A</v>
      </c>
      <c r="CA133" t="e">
        <v>#N/A</v>
      </c>
      <c r="CB133" t="e">
        <v>#N/A</v>
      </c>
      <c r="CC133" t="e">
        <v>#N/A</v>
      </c>
      <c r="CD133" t="e">
        <v>#N/A</v>
      </c>
      <c r="CE133" t="e">
        <v>#N/A</v>
      </c>
      <c r="CF133" t="e">
        <v>#N/A</v>
      </c>
      <c r="CG133" t="e">
        <v>#N/A</v>
      </c>
      <c r="CH133" t="e">
        <v>#N/A</v>
      </c>
      <c r="CI133" t="e">
        <v>#N/A</v>
      </c>
      <c r="CJ133" t="e">
        <v>#N/A</v>
      </c>
      <c r="CK133" t="e">
        <v>#N/A</v>
      </c>
      <c r="CL133" t="e">
        <v>#N/A</v>
      </c>
      <c r="CM133" t="e">
        <v>#N/A</v>
      </c>
      <c r="CN133" t="e">
        <v>#N/A</v>
      </c>
      <c r="CO133" t="e">
        <v>#N/A</v>
      </c>
      <c r="CP133" t="e">
        <v>#N/A</v>
      </c>
      <c r="CQ133" t="e">
        <v>#N/A</v>
      </c>
      <c r="CR133" t="e">
        <v>#N/A</v>
      </c>
      <c r="CS133" t="e">
        <v>#N/A</v>
      </c>
      <c r="CT133" t="e">
        <v>#N/A</v>
      </c>
      <c r="CU133" t="e">
        <v>#N/A</v>
      </c>
      <c r="CV133" t="e">
        <v>#N/A</v>
      </c>
      <c r="CW133" t="e">
        <v>#N/A</v>
      </c>
      <c r="CX133" t="e">
        <v>#N/A</v>
      </c>
      <c r="CY133" t="e">
        <v>#N/A</v>
      </c>
    </row>
    <row r="134" spans="1:103" x14ac:dyDescent="0.3">
      <c r="A134">
        <v>656</v>
      </c>
      <c r="D134">
        <v>2</v>
      </c>
      <c r="E134">
        <v>2</v>
      </c>
      <c r="F134">
        <v>2</v>
      </c>
      <c r="G134">
        <v>0</v>
      </c>
      <c r="H134">
        <v>0</v>
      </c>
      <c r="I134">
        <v>0</v>
      </c>
      <c r="J134">
        <v>2</v>
      </c>
      <c r="K134">
        <v>2</v>
      </c>
      <c r="L134">
        <v>2</v>
      </c>
      <c r="M134">
        <v>2</v>
      </c>
      <c r="N134">
        <v>2</v>
      </c>
      <c r="O134">
        <v>2</v>
      </c>
      <c r="P134">
        <v>0</v>
      </c>
      <c r="Q134">
        <v>2</v>
      </c>
      <c r="R134">
        <v>2</v>
      </c>
      <c r="S134">
        <v>2</v>
      </c>
      <c r="T134">
        <v>0</v>
      </c>
      <c r="U134">
        <v>2</v>
      </c>
      <c r="V134">
        <v>0</v>
      </c>
      <c r="W134">
        <v>0</v>
      </c>
      <c r="X134">
        <v>2</v>
      </c>
      <c r="Y134">
        <v>2</v>
      </c>
      <c r="Z134">
        <v>0</v>
      </c>
      <c r="AA134">
        <v>2</v>
      </c>
      <c r="AB134">
        <v>1</v>
      </c>
      <c r="AC134">
        <v>1</v>
      </c>
      <c r="AD134">
        <v>2</v>
      </c>
      <c r="AE134">
        <v>2</v>
      </c>
      <c r="AF134">
        <v>0</v>
      </c>
      <c r="AG134">
        <v>2</v>
      </c>
      <c r="AH134">
        <v>2</v>
      </c>
      <c r="AI134">
        <v>2</v>
      </c>
      <c r="AJ134">
        <v>0</v>
      </c>
      <c r="AK134">
        <v>2</v>
      </c>
      <c r="AL134">
        <v>2</v>
      </c>
      <c r="AM134">
        <v>2</v>
      </c>
      <c r="AN134">
        <v>0</v>
      </c>
      <c r="AO134">
        <v>2</v>
      </c>
      <c r="AP134">
        <v>0</v>
      </c>
      <c r="AQ134">
        <v>2</v>
      </c>
      <c r="AR134">
        <v>2</v>
      </c>
      <c r="AS134">
        <v>2</v>
      </c>
      <c r="AT134">
        <v>0</v>
      </c>
      <c r="AU134">
        <v>2</v>
      </c>
      <c r="AV134">
        <v>2</v>
      </c>
      <c r="AW134">
        <v>2</v>
      </c>
      <c r="AX134">
        <v>0</v>
      </c>
      <c r="AY134">
        <v>0</v>
      </c>
      <c r="AZ134">
        <v>2</v>
      </c>
      <c r="BA134">
        <v>2</v>
      </c>
      <c r="BB134">
        <v>2</v>
      </c>
      <c r="BC134">
        <v>2</v>
      </c>
      <c r="BD134">
        <v>2</v>
      </c>
      <c r="BE134">
        <v>2</v>
      </c>
      <c r="BF134">
        <v>2</v>
      </c>
      <c r="BG134">
        <v>2</v>
      </c>
      <c r="BH134">
        <v>2</v>
      </c>
      <c r="BI134">
        <v>2</v>
      </c>
      <c r="BJ134">
        <v>2</v>
      </c>
      <c r="BK134">
        <v>2</v>
      </c>
      <c r="BL134">
        <v>0</v>
      </c>
      <c r="BM134">
        <v>2</v>
      </c>
      <c r="BN134">
        <v>2</v>
      </c>
      <c r="BO134">
        <v>2</v>
      </c>
      <c r="BP134">
        <v>2</v>
      </c>
      <c r="BQ134">
        <v>2</v>
      </c>
      <c r="BR134">
        <v>0</v>
      </c>
      <c r="BS134">
        <v>2</v>
      </c>
      <c r="BT134">
        <v>2</v>
      </c>
      <c r="BU134">
        <v>2</v>
      </c>
      <c r="BV134">
        <v>2</v>
      </c>
      <c r="BW134">
        <v>2</v>
      </c>
      <c r="BX134">
        <v>2</v>
      </c>
      <c r="BY134">
        <v>2</v>
      </c>
      <c r="BZ134">
        <v>2</v>
      </c>
      <c r="CA134">
        <v>2</v>
      </c>
      <c r="CB134">
        <v>0</v>
      </c>
      <c r="CC134">
        <v>0</v>
      </c>
      <c r="CD134">
        <v>2</v>
      </c>
      <c r="CE134">
        <v>2</v>
      </c>
      <c r="CF134">
        <v>2</v>
      </c>
      <c r="CG134">
        <v>2</v>
      </c>
      <c r="CH134">
        <v>1</v>
      </c>
      <c r="CI134">
        <v>2</v>
      </c>
      <c r="CJ134">
        <v>2</v>
      </c>
      <c r="CK134">
        <v>2</v>
      </c>
      <c r="CL134">
        <v>2</v>
      </c>
      <c r="CM134">
        <v>2</v>
      </c>
      <c r="CN134">
        <v>2</v>
      </c>
      <c r="CO134">
        <v>2</v>
      </c>
      <c r="CP134">
        <v>2</v>
      </c>
      <c r="CQ134">
        <v>2</v>
      </c>
      <c r="CR134">
        <v>2</v>
      </c>
      <c r="CS134">
        <v>2</v>
      </c>
      <c r="CT134">
        <v>2</v>
      </c>
      <c r="CU134">
        <v>2</v>
      </c>
      <c r="CV134">
        <v>2</v>
      </c>
      <c r="CW134">
        <v>2</v>
      </c>
      <c r="CX134">
        <v>2</v>
      </c>
      <c r="CY134">
        <v>2</v>
      </c>
    </row>
    <row r="135" spans="1:103" x14ac:dyDescent="0.3">
      <c r="D135" t="e">
        <v>#N/A</v>
      </c>
      <c r="E135" t="e">
        <v>#N/A</v>
      </c>
      <c r="F135" t="e">
        <v>#N/A</v>
      </c>
      <c r="G135" t="e">
        <v>#N/A</v>
      </c>
      <c r="H135" t="e">
        <v>#N/A</v>
      </c>
      <c r="I135" t="e">
        <v>#N/A</v>
      </c>
      <c r="J135" t="e">
        <v>#N/A</v>
      </c>
      <c r="K135" t="e">
        <v>#N/A</v>
      </c>
      <c r="L135" t="e">
        <v>#N/A</v>
      </c>
      <c r="M135" t="e">
        <v>#N/A</v>
      </c>
      <c r="N135" t="e">
        <v>#N/A</v>
      </c>
      <c r="O135" t="e">
        <v>#N/A</v>
      </c>
      <c r="P135" t="e">
        <v>#N/A</v>
      </c>
      <c r="Q135" t="e">
        <v>#N/A</v>
      </c>
      <c r="R135" t="e">
        <v>#N/A</v>
      </c>
      <c r="S135" t="e">
        <v>#N/A</v>
      </c>
      <c r="T135" t="e">
        <v>#N/A</v>
      </c>
      <c r="U135" t="e">
        <v>#N/A</v>
      </c>
      <c r="V135" t="e">
        <v>#N/A</v>
      </c>
      <c r="W135" t="e">
        <v>#N/A</v>
      </c>
      <c r="X135" t="e">
        <v>#N/A</v>
      </c>
      <c r="Y135" t="e">
        <v>#N/A</v>
      </c>
      <c r="Z135" t="e">
        <v>#N/A</v>
      </c>
      <c r="AA135" t="e">
        <v>#N/A</v>
      </c>
      <c r="AB135" t="e">
        <v>#N/A</v>
      </c>
      <c r="AC135" t="e">
        <v>#N/A</v>
      </c>
      <c r="AD135" t="e">
        <v>#N/A</v>
      </c>
      <c r="AE135" t="e">
        <v>#N/A</v>
      </c>
      <c r="AF135" t="e">
        <v>#N/A</v>
      </c>
      <c r="AG135" t="e">
        <v>#N/A</v>
      </c>
      <c r="AH135" t="e">
        <v>#N/A</v>
      </c>
      <c r="AI135" t="e">
        <v>#N/A</v>
      </c>
      <c r="AJ135" t="e">
        <v>#N/A</v>
      </c>
      <c r="AK135" t="e">
        <v>#N/A</v>
      </c>
      <c r="AL135" t="e">
        <v>#N/A</v>
      </c>
      <c r="AM135" t="e">
        <v>#N/A</v>
      </c>
      <c r="AN135" t="e">
        <v>#N/A</v>
      </c>
      <c r="AO135" t="e">
        <v>#N/A</v>
      </c>
      <c r="AP135" t="e">
        <v>#N/A</v>
      </c>
      <c r="AQ135" t="e">
        <v>#N/A</v>
      </c>
      <c r="AR135" t="e">
        <v>#N/A</v>
      </c>
      <c r="AS135" t="e">
        <v>#N/A</v>
      </c>
      <c r="AT135" t="e">
        <v>#N/A</v>
      </c>
      <c r="AU135" t="e">
        <v>#N/A</v>
      </c>
      <c r="AV135" t="e">
        <v>#N/A</v>
      </c>
      <c r="AW135" t="e">
        <v>#N/A</v>
      </c>
      <c r="AX135" t="e">
        <v>#N/A</v>
      </c>
      <c r="AY135" t="e">
        <v>#N/A</v>
      </c>
      <c r="AZ135" t="e">
        <v>#N/A</v>
      </c>
      <c r="BA135" t="e">
        <v>#N/A</v>
      </c>
      <c r="BB135" t="e">
        <v>#N/A</v>
      </c>
      <c r="BC135" t="e">
        <v>#N/A</v>
      </c>
      <c r="BD135" t="e">
        <v>#N/A</v>
      </c>
      <c r="BE135" t="e">
        <v>#N/A</v>
      </c>
      <c r="BF135" t="e">
        <v>#N/A</v>
      </c>
      <c r="BG135" t="e">
        <v>#N/A</v>
      </c>
      <c r="BH135" t="e">
        <v>#N/A</v>
      </c>
      <c r="BI135" t="e">
        <v>#N/A</v>
      </c>
      <c r="BJ135" t="e">
        <v>#N/A</v>
      </c>
      <c r="BK135" t="e">
        <v>#N/A</v>
      </c>
      <c r="BL135" t="e">
        <v>#N/A</v>
      </c>
      <c r="BM135" t="e">
        <v>#N/A</v>
      </c>
      <c r="BN135" t="e">
        <v>#N/A</v>
      </c>
      <c r="BO135" t="e">
        <v>#N/A</v>
      </c>
      <c r="BP135" t="e">
        <v>#N/A</v>
      </c>
      <c r="BQ135" t="e">
        <v>#N/A</v>
      </c>
      <c r="BR135" t="e">
        <v>#N/A</v>
      </c>
      <c r="BS135" t="e">
        <v>#N/A</v>
      </c>
      <c r="BT135" t="e">
        <v>#N/A</v>
      </c>
      <c r="BU135" t="e">
        <v>#N/A</v>
      </c>
      <c r="BV135" t="e">
        <v>#N/A</v>
      </c>
      <c r="BW135" t="e">
        <v>#N/A</v>
      </c>
      <c r="BX135" t="e">
        <v>#N/A</v>
      </c>
      <c r="BY135" t="e">
        <v>#N/A</v>
      </c>
      <c r="BZ135" t="e">
        <v>#N/A</v>
      </c>
      <c r="CA135" t="e">
        <v>#N/A</v>
      </c>
      <c r="CB135" t="e">
        <v>#N/A</v>
      </c>
      <c r="CC135" t="e">
        <v>#N/A</v>
      </c>
      <c r="CD135" t="e">
        <v>#N/A</v>
      </c>
      <c r="CE135" t="e">
        <v>#N/A</v>
      </c>
      <c r="CF135" t="e">
        <v>#N/A</v>
      </c>
      <c r="CG135" t="e">
        <v>#N/A</v>
      </c>
      <c r="CH135" t="e">
        <v>#N/A</v>
      </c>
      <c r="CI135" t="e">
        <v>#N/A</v>
      </c>
      <c r="CJ135" t="e">
        <v>#N/A</v>
      </c>
      <c r="CK135" t="e">
        <v>#N/A</v>
      </c>
      <c r="CL135" t="e">
        <v>#N/A</v>
      </c>
      <c r="CM135" t="e">
        <v>#N/A</v>
      </c>
      <c r="CN135" t="e">
        <v>#N/A</v>
      </c>
      <c r="CO135" t="e">
        <v>#N/A</v>
      </c>
      <c r="CP135" t="e">
        <v>#N/A</v>
      </c>
      <c r="CQ135" t="e">
        <v>#N/A</v>
      </c>
      <c r="CR135" t="e">
        <v>#N/A</v>
      </c>
      <c r="CS135" t="e">
        <v>#N/A</v>
      </c>
      <c r="CT135" t="e">
        <v>#N/A</v>
      </c>
      <c r="CU135" t="e">
        <v>#N/A</v>
      </c>
      <c r="CV135" t="e">
        <v>#N/A</v>
      </c>
      <c r="CW135" t="e">
        <v>#N/A</v>
      </c>
      <c r="CX135" t="e">
        <v>#N/A</v>
      </c>
      <c r="CY135" t="e">
        <v>#N/A</v>
      </c>
    </row>
    <row r="136" spans="1:103" x14ac:dyDescent="0.3">
      <c r="A136">
        <v>535</v>
      </c>
      <c r="D136">
        <v>126590897</v>
      </c>
      <c r="E136">
        <v>0</v>
      </c>
      <c r="F136">
        <v>281577</v>
      </c>
      <c r="G136">
        <v>0</v>
      </c>
      <c r="H136">
        <v>1309050</v>
      </c>
      <c r="I136">
        <v>6380776</v>
      </c>
      <c r="J136">
        <v>0</v>
      </c>
      <c r="K136">
        <v>0</v>
      </c>
      <c r="L136">
        <v>0</v>
      </c>
      <c r="M136">
        <v>171026700</v>
      </c>
      <c r="N136">
        <v>16140087</v>
      </c>
      <c r="O136">
        <v>2695</v>
      </c>
      <c r="P136">
        <v>1048527</v>
      </c>
      <c r="Q136">
        <v>0</v>
      </c>
      <c r="R136">
        <v>0</v>
      </c>
      <c r="S136">
        <v>0</v>
      </c>
      <c r="T136">
        <v>0</v>
      </c>
      <c r="U136">
        <v>10820940</v>
      </c>
      <c r="V136">
        <v>23554737</v>
      </c>
      <c r="W136">
        <v>0</v>
      </c>
      <c r="X136">
        <v>0</v>
      </c>
      <c r="Y136">
        <v>326600</v>
      </c>
      <c r="Z136">
        <v>379261</v>
      </c>
      <c r="AA136">
        <v>10756408</v>
      </c>
      <c r="AB136">
        <v>0</v>
      </c>
      <c r="AC136">
        <v>18933564</v>
      </c>
      <c r="AD136">
        <v>3281240</v>
      </c>
      <c r="AE136">
        <v>17738816</v>
      </c>
      <c r="AF136">
        <v>2197085</v>
      </c>
      <c r="AG136">
        <v>984656</v>
      </c>
      <c r="AH136">
        <v>0</v>
      </c>
      <c r="AI136">
        <v>9055840</v>
      </c>
      <c r="AJ136">
        <v>27694</v>
      </c>
      <c r="AK136">
        <v>137616520</v>
      </c>
      <c r="AL136">
        <v>292591</v>
      </c>
      <c r="AM136">
        <v>12640430</v>
      </c>
      <c r="AN136">
        <v>0</v>
      </c>
      <c r="AO136">
        <v>0</v>
      </c>
      <c r="AP136">
        <v>0</v>
      </c>
      <c r="AQ136">
        <v>91954</v>
      </c>
      <c r="AR136">
        <v>21942535</v>
      </c>
      <c r="AS136">
        <v>1340946</v>
      </c>
      <c r="AT136">
        <v>18547498</v>
      </c>
      <c r="AU136">
        <v>4942740</v>
      </c>
      <c r="AV136">
        <v>46297568</v>
      </c>
      <c r="AW136">
        <v>1145909</v>
      </c>
      <c r="AX136">
        <v>21961542</v>
      </c>
      <c r="AY136">
        <v>0</v>
      </c>
      <c r="AZ136">
        <v>6491637</v>
      </c>
      <c r="BA136">
        <v>4267221</v>
      </c>
      <c r="BB136">
        <v>17084002</v>
      </c>
      <c r="BC136">
        <v>81233</v>
      </c>
      <c r="BD136">
        <v>7446111</v>
      </c>
      <c r="BE136">
        <v>0</v>
      </c>
      <c r="BF136">
        <v>39575517</v>
      </c>
      <c r="BG136">
        <v>10288652</v>
      </c>
      <c r="BH136">
        <v>0</v>
      </c>
      <c r="BI136">
        <v>0</v>
      </c>
      <c r="BJ136">
        <v>4130707</v>
      </c>
      <c r="BK136">
        <v>9000151</v>
      </c>
      <c r="BL136">
        <v>0</v>
      </c>
      <c r="BM136">
        <v>2453324</v>
      </c>
      <c r="BN136">
        <v>92512227</v>
      </c>
      <c r="BO136">
        <v>9671525</v>
      </c>
      <c r="BP136">
        <v>31325006</v>
      </c>
      <c r="BQ136">
        <v>0</v>
      </c>
      <c r="BR136">
        <v>19020597</v>
      </c>
      <c r="BS136">
        <v>46216133</v>
      </c>
      <c r="BT136">
        <v>0</v>
      </c>
      <c r="BU136">
        <v>0</v>
      </c>
      <c r="BV136">
        <v>3457895</v>
      </c>
      <c r="BW136">
        <v>0</v>
      </c>
      <c r="BX136">
        <v>81695</v>
      </c>
      <c r="BY136">
        <v>12118097</v>
      </c>
      <c r="BZ136">
        <v>6327395</v>
      </c>
      <c r="CA136">
        <v>50109204</v>
      </c>
      <c r="CB136">
        <v>0</v>
      </c>
      <c r="CC136">
        <v>0</v>
      </c>
      <c r="CD136">
        <v>0</v>
      </c>
      <c r="CE136">
        <v>1844934</v>
      </c>
      <c r="CF136">
        <v>7812253</v>
      </c>
      <c r="CG136">
        <v>7700000</v>
      </c>
      <c r="CH136">
        <v>1559785</v>
      </c>
      <c r="CI136">
        <v>2791</v>
      </c>
      <c r="CJ136">
        <v>0</v>
      </c>
      <c r="CK136">
        <v>1468800</v>
      </c>
      <c r="CL136">
        <v>0</v>
      </c>
      <c r="CM136">
        <v>0</v>
      </c>
      <c r="CN136">
        <v>0</v>
      </c>
      <c r="CO136">
        <v>377770102</v>
      </c>
      <c r="CP136">
        <v>2927374</v>
      </c>
      <c r="CQ136">
        <v>40880211</v>
      </c>
      <c r="CR136">
        <v>218748</v>
      </c>
      <c r="CS136">
        <v>0</v>
      </c>
      <c r="CT136">
        <v>0</v>
      </c>
      <c r="CU136">
        <v>10850410</v>
      </c>
      <c r="CV136">
        <v>0</v>
      </c>
      <c r="CW136">
        <v>0</v>
      </c>
      <c r="CX136">
        <v>0</v>
      </c>
      <c r="CY136">
        <v>305000</v>
      </c>
    </row>
    <row r="137" spans="1:103" x14ac:dyDescent="0.3">
      <c r="D137" t="e">
        <v>#N/A</v>
      </c>
      <c r="E137" t="e">
        <v>#N/A</v>
      </c>
      <c r="F137" t="e">
        <v>#N/A</v>
      </c>
      <c r="G137" t="e">
        <v>#N/A</v>
      </c>
      <c r="H137" t="e">
        <v>#N/A</v>
      </c>
      <c r="I137" t="e">
        <v>#N/A</v>
      </c>
      <c r="J137" t="e">
        <v>#N/A</v>
      </c>
      <c r="K137" t="e">
        <v>#N/A</v>
      </c>
      <c r="L137" t="e">
        <v>#N/A</v>
      </c>
      <c r="M137" t="e">
        <v>#N/A</v>
      </c>
      <c r="N137" t="e">
        <v>#N/A</v>
      </c>
      <c r="O137" t="e">
        <v>#N/A</v>
      </c>
      <c r="P137" t="e">
        <v>#N/A</v>
      </c>
      <c r="Q137" t="e">
        <v>#N/A</v>
      </c>
      <c r="R137" t="e">
        <v>#N/A</v>
      </c>
      <c r="S137" t="e">
        <v>#N/A</v>
      </c>
      <c r="T137" t="e">
        <v>#N/A</v>
      </c>
      <c r="U137" t="e">
        <v>#N/A</v>
      </c>
      <c r="V137" t="e">
        <v>#N/A</v>
      </c>
      <c r="W137" t="e">
        <v>#N/A</v>
      </c>
      <c r="X137" t="e">
        <v>#N/A</v>
      </c>
      <c r="Y137" t="e">
        <v>#N/A</v>
      </c>
      <c r="Z137" t="e">
        <v>#N/A</v>
      </c>
      <c r="AA137" t="e">
        <v>#N/A</v>
      </c>
      <c r="AB137" t="e">
        <v>#N/A</v>
      </c>
      <c r="AC137" t="e">
        <v>#N/A</v>
      </c>
      <c r="AD137" t="e">
        <v>#N/A</v>
      </c>
      <c r="AE137" t="e">
        <v>#N/A</v>
      </c>
      <c r="AF137" t="e">
        <v>#N/A</v>
      </c>
      <c r="AG137" t="e">
        <v>#N/A</v>
      </c>
      <c r="AH137" t="e">
        <v>#N/A</v>
      </c>
      <c r="AI137" t="e">
        <v>#N/A</v>
      </c>
      <c r="AJ137" t="e">
        <v>#N/A</v>
      </c>
      <c r="AK137" t="e">
        <v>#N/A</v>
      </c>
      <c r="AL137" t="e">
        <v>#N/A</v>
      </c>
      <c r="AM137" t="e">
        <v>#N/A</v>
      </c>
      <c r="AN137" t="e">
        <v>#N/A</v>
      </c>
      <c r="AO137" t="e">
        <v>#N/A</v>
      </c>
      <c r="AP137" t="e">
        <v>#N/A</v>
      </c>
      <c r="AQ137" t="e">
        <v>#N/A</v>
      </c>
      <c r="AR137" t="e">
        <v>#N/A</v>
      </c>
      <c r="AS137" t="e">
        <v>#N/A</v>
      </c>
      <c r="AT137" t="e">
        <v>#N/A</v>
      </c>
      <c r="AU137" t="e">
        <v>#N/A</v>
      </c>
      <c r="AV137" t="e">
        <v>#N/A</v>
      </c>
      <c r="AW137" t="e">
        <v>#N/A</v>
      </c>
      <c r="AX137" t="e">
        <v>#N/A</v>
      </c>
      <c r="AY137" t="e">
        <v>#N/A</v>
      </c>
      <c r="AZ137" t="e">
        <v>#N/A</v>
      </c>
      <c r="BA137" t="e">
        <v>#N/A</v>
      </c>
      <c r="BB137" t="e">
        <v>#N/A</v>
      </c>
      <c r="BC137" t="e">
        <v>#N/A</v>
      </c>
      <c r="BD137" t="e">
        <v>#N/A</v>
      </c>
      <c r="BE137" t="e">
        <v>#N/A</v>
      </c>
      <c r="BF137" t="e">
        <v>#N/A</v>
      </c>
      <c r="BG137" t="e">
        <v>#N/A</v>
      </c>
      <c r="BH137" t="e">
        <v>#N/A</v>
      </c>
      <c r="BI137" t="e">
        <v>#N/A</v>
      </c>
      <c r="BJ137" t="e">
        <v>#N/A</v>
      </c>
      <c r="BK137" t="e">
        <v>#N/A</v>
      </c>
      <c r="BL137" t="e">
        <v>#N/A</v>
      </c>
      <c r="BM137" t="e">
        <v>#N/A</v>
      </c>
      <c r="BN137" t="e">
        <v>#N/A</v>
      </c>
      <c r="BO137" t="e">
        <v>#N/A</v>
      </c>
      <c r="BP137" t="e">
        <v>#N/A</v>
      </c>
      <c r="BQ137" t="e">
        <v>#N/A</v>
      </c>
      <c r="BR137" t="e">
        <v>#N/A</v>
      </c>
      <c r="BS137" t="e">
        <v>#N/A</v>
      </c>
      <c r="BT137" t="e">
        <v>#N/A</v>
      </c>
      <c r="BU137" t="e">
        <v>#N/A</v>
      </c>
      <c r="BV137" t="e">
        <v>#N/A</v>
      </c>
      <c r="BW137" t="e">
        <v>#N/A</v>
      </c>
      <c r="BX137" t="e">
        <v>#N/A</v>
      </c>
      <c r="BY137" t="e">
        <v>#N/A</v>
      </c>
      <c r="BZ137" t="e">
        <v>#N/A</v>
      </c>
      <c r="CA137" t="e">
        <v>#N/A</v>
      </c>
      <c r="CB137" t="e">
        <v>#N/A</v>
      </c>
      <c r="CC137" t="e">
        <v>#N/A</v>
      </c>
      <c r="CD137" t="e">
        <v>#N/A</v>
      </c>
      <c r="CE137" t="e">
        <v>#N/A</v>
      </c>
      <c r="CF137" t="e">
        <v>#N/A</v>
      </c>
      <c r="CG137" t="e">
        <v>#N/A</v>
      </c>
      <c r="CH137" t="e">
        <v>#N/A</v>
      </c>
      <c r="CI137" t="e">
        <v>#N/A</v>
      </c>
      <c r="CJ137" t="e">
        <v>#N/A</v>
      </c>
      <c r="CK137" t="e">
        <v>#N/A</v>
      </c>
      <c r="CL137" t="e">
        <v>#N/A</v>
      </c>
      <c r="CM137" t="e">
        <v>#N/A</v>
      </c>
      <c r="CN137" t="e">
        <v>#N/A</v>
      </c>
      <c r="CO137" t="e">
        <v>#N/A</v>
      </c>
      <c r="CP137" t="e">
        <v>#N/A</v>
      </c>
      <c r="CQ137" t="e">
        <v>#N/A</v>
      </c>
      <c r="CR137" t="e">
        <v>#N/A</v>
      </c>
      <c r="CS137" t="e">
        <v>#N/A</v>
      </c>
      <c r="CT137" t="e">
        <v>#N/A</v>
      </c>
      <c r="CU137" t="e">
        <v>#N/A</v>
      </c>
      <c r="CV137" t="e">
        <v>#N/A</v>
      </c>
      <c r="CW137" t="e">
        <v>#N/A</v>
      </c>
      <c r="CX137" t="e">
        <v>#N/A</v>
      </c>
      <c r="CY137" t="e">
        <v>#N/A</v>
      </c>
    </row>
    <row r="138" spans="1:103" x14ac:dyDescent="0.3">
      <c r="D138" t="e">
        <v>#N/A</v>
      </c>
      <c r="E138" t="e">
        <v>#N/A</v>
      </c>
      <c r="F138" t="e">
        <v>#N/A</v>
      </c>
      <c r="G138" t="e">
        <v>#N/A</v>
      </c>
      <c r="H138" t="e">
        <v>#N/A</v>
      </c>
      <c r="I138" t="e">
        <v>#N/A</v>
      </c>
      <c r="J138" t="e">
        <v>#N/A</v>
      </c>
      <c r="K138" t="e">
        <v>#N/A</v>
      </c>
      <c r="L138" t="e">
        <v>#N/A</v>
      </c>
      <c r="M138" t="e">
        <v>#N/A</v>
      </c>
      <c r="N138" t="e">
        <v>#N/A</v>
      </c>
      <c r="O138" t="e">
        <v>#N/A</v>
      </c>
      <c r="P138" t="e">
        <v>#N/A</v>
      </c>
      <c r="Q138" t="e">
        <v>#N/A</v>
      </c>
      <c r="R138" t="e">
        <v>#N/A</v>
      </c>
      <c r="S138" t="e">
        <v>#N/A</v>
      </c>
      <c r="T138" t="e">
        <v>#N/A</v>
      </c>
      <c r="U138" t="e">
        <v>#N/A</v>
      </c>
      <c r="V138" t="e">
        <v>#N/A</v>
      </c>
      <c r="W138" t="e">
        <v>#N/A</v>
      </c>
      <c r="X138" t="e">
        <v>#N/A</v>
      </c>
      <c r="Y138" t="e">
        <v>#N/A</v>
      </c>
      <c r="Z138" t="e">
        <v>#N/A</v>
      </c>
      <c r="AA138" t="e">
        <v>#N/A</v>
      </c>
      <c r="AB138" t="e">
        <v>#N/A</v>
      </c>
      <c r="AC138" t="e">
        <v>#N/A</v>
      </c>
      <c r="AD138" t="e">
        <v>#N/A</v>
      </c>
      <c r="AE138" t="e">
        <v>#N/A</v>
      </c>
      <c r="AF138" t="e">
        <v>#N/A</v>
      </c>
      <c r="AG138" t="e">
        <v>#N/A</v>
      </c>
      <c r="AH138" t="e">
        <v>#N/A</v>
      </c>
      <c r="AI138" t="e">
        <v>#N/A</v>
      </c>
      <c r="AJ138" t="e">
        <v>#N/A</v>
      </c>
      <c r="AK138" t="e">
        <v>#N/A</v>
      </c>
      <c r="AL138" t="e">
        <v>#N/A</v>
      </c>
      <c r="AM138" t="e">
        <v>#N/A</v>
      </c>
      <c r="AN138" t="e">
        <v>#N/A</v>
      </c>
      <c r="AO138" t="e">
        <v>#N/A</v>
      </c>
      <c r="AP138" t="e">
        <v>#N/A</v>
      </c>
      <c r="AQ138" t="e">
        <v>#N/A</v>
      </c>
      <c r="AR138" t="e">
        <v>#N/A</v>
      </c>
      <c r="AS138" t="e">
        <v>#N/A</v>
      </c>
      <c r="AT138" t="e">
        <v>#N/A</v>
      </c>
      <c r="AU138" t="e">
        <v>#N/A</v>
      </c>
      <c r="AV138" t="e">
        <v>#N/A</v>
      </c>
      <c r="AW138" t="e">
        <v>#N/A</v>
      </c>
      <c r="AX138" t="e">
        <v>#N/A</v>
      </c>
      <c r="AY138" t="e">
        <v>#N/A</v>
      </c>
      <c r="AZ138" t="e">
        <v>#N/A</v>
      </c>
      <c r="BA138" t="e">
        <v>#N/A</v>
      </c>
      <c r="BB138" t="e">
        <v>#N/A</v>
      </c>
      <c r="BC138" t="e">
        <v>#N/A</v>
      </c>
      <c r="BD138" t="e">
        <v>#N/A</v>
      </c>
      <c r="BE138" t="e">
        <v>#N/A</v>
      </c>
      <c r="BF138" t="e">
        <v>#N/A</v>
      </c>
      <c r="BG138" t="e">
        <v>#N/A</v>
      </c>
      <c r="BH138" t="e">
        <v>#N/A</v>
      </c>
      <c r="BI138" t="e">
        <v>#N/A</v>
      </c>
      <c r="BJ138" t="e">
        <v>#N/A</v>
      </c>
      <c r="BK138" t="e">
        <v>#N/A</v>
      </c>
      <c r="BL138" t="e">
        <v>#N/A</v>
      </c>
      <c r="BM138" t="e">
        <v>#N/A</v>
      </c>
      <c r="BN138" t="e">
        <v>#N/A</v>
      </c>
      <c r="BO138" t="e">
        <v>#N/A</v>
      </c>
      <c r="BP138" t="e">
        <v>#N/A</v>
      </c>
      <c r="BQ138" t="e">
        <v>#N/A</v>
      </c>
      <c r="BR138" t="e">
        <v>#N/A</v>
      </c>
      <c r="BS138" t="e">
        <v>#N/A</v>
      </c>
      <c r="BT138" t="e">
        <v>#N/A</v>
      </c>
      <c r="BU138" t="e">
        <v>#N/A</v>
      </c>
      <c r="BV138" t="e">
        <v>#N/A</v>
      </c>
      <c r="BW138" t="e">
        <v>#N/A</v>
      </c>
      <c r="BX138" t="e">
        <v>#N/A</v>
      </c>
      <c r="BY138" t="e">
        <v>#N/A</v>
      </c>
      <c r="BZ138" t="e">
        <v>#N/A</v>
      </c>
      <c r="CA138" t="e">
        <v>#N/A</v>
      </c>
      <c r="CB138" t="e">
        <v>#N/A</v>
      </c>
      <c r="CC138" t="e">
        <v>#N/A</v>
      </c>
      <c r="CD138" t="e">
        <v>#N/A</v>
      </c>
      <c r="CE138" t="e">
        <v>#N/A</v>
      </c>
      <c r="CF138" t="e">
        <v>#N/A</v>
      </c>
      <c r="CG138" t="e">
        <v>#N/A</v>
      </c>
      <c r="CH138" t="e">
        <v>#N/A</v>
      </c>
      <c r="CI138" t="e">
        <v>#N/A</v>
      </c>
      <c r="CJ138" t="e">
        <v>#N/A</v>
      </c>
      <c r="CK138" t="e">
        <v>#N/A</v>
      </c>
      <c r="CL138" t="e">
        <v>#N/A</v>
      </c>
      <c r="CM138" t="e">
        <v>#N/A</v>
      </c>
      <c r="CN138" t="e">
        <v>#N/A</v>
      </c>
      <c r="CO138" t="e">
        <v>#N/A</v>
      </c>
      <c r="CP138" t="e">
        <v>#N/A</v>
      </c>
      <c r="CQ138" t="e">
        <v>#N/A</v>
      </c>
      <c r="CR138" t="e">
        <v>#N/A</v>
      </c>
      <c r="CS138" t="e">
        <v>#N/A</v>
      </c>
      <c r="CT138" t="e">
        <v>#N/A</v>
      </c>
      <c r="CU138" t="e">
        <v>#N/A</v>
      </c>
      <c r="CV138" t="e">
        <v>#N/A</v>
      </c>
      <c r="CW138" t="e">
        <v>#N/A</v>
      </c>
      <c r="CX138" t="e">
        <v>#N/A</v>
      </c>
      <c r="CY138" t="e">
        <v>#N/A</v>
      </c>
    </row>
    <row r="139" spans="1:103" x14ac:dyDescent="0.3">
      <c r="D139" t="e">
        <v>#N/A</v>
      </c>
      <c r="E139" t="e">
        <v>#N/A</v>
      </c>
      <c r="F139" t="e">
        <v>#N/A</v>
      </c>
      <c r="G139" t="e">
        <v>#N/A</v>
      </c>
      <c r="H139" t="e">
        <v>#N/A</v>
      </c>
      <c r="I139" t="e">
        <v>#N/A</v>
      </c>
      <c r="J139" t="e">
        <v>#N/A</v>
      </c>
      <c r="K139" t="e">
        <v>#N/A</v>
      </c>
      <c r="L139" t="e">
        <v>#N/A</v>
      </c>
      <c r="M139" t="e">
        <v>#N/A</v>
      </c>
      <c r="N139" t="e">
        <v>#N/A</v>
      </c>
      <c r="O139" t="e">
        <v>#N/A</v>
      </c>
      <c r="P139" t="e">
        <v>#N/A</v>
      </c>
      <c r="Q139" t="e">
        <v>#N/A</v>
      </c>
      <c r="R139" t="e">
        <v>#N/A</v>
      </c>
      <c r="S139" t="e">
        <v>#N/A</v>
      </c>
      <c r="T139" t="e">
        <v>#N/A</v>
      </c>
      <c r="U139" t="e">
        <v>#N/A</v>
      </c>
      <c r="V139" t="e">
        <v>#N/A</v>
      </c>
      <c r="W139" t="e">
        <v>#N/A</v>
      </c>
      <c r="X139" t="e">
        <v>#N/A</v>
      </c>
      <c r="Y139" t="e">
        <v>#N/A</v>
      </c>
      <c r="Z139" t="e">
        <v>#N/A</v>
      </c>
      <c r="AA139" t="e">
        <v>#N/A</v>
      </c>
      <c r="AB139" t="e">
        <v>#N/A</v>
      </c>
      <c r="AC139" t="e">
        <v>#N/A</v>
      </c>
      <c r="AD139" t="e">
        <v>#N/A</v>
      </c>
      <c r="AE139" t="e">
        <v>#N/A</v>
      </c>
      <c r="AF139" t="e">
        <v>#N/A</v>
      </c>
      <c r="AG139" t="e">
        <v>#N/A</v>
      </c>
      <c r="AH139" t="e">
        <v>#N/A</v>
      </c>
      <c r="AI139" t="e">
        <v>#N/A</v>
      </c>
      <c r="AJ139" t="e">
        <v>#N/A</v>
      </c>
      <c r="AK139" t="e">
        <v>#N/A</v>
      </c>
      <c r="AL139" t="e">
        <v>#N/A</v>
      </c>
      <c r="AM139" t="e">
        <v>#N/A</v>
      </c>
      <c r="AN139" t="e">
        <v>#N/A</v>
      </c>
      <c r="AO139" t="e">
        <v>#N/A</v>
      </c>
      <c r="AP139" t="e">
        <v>#N/A</v>
      </c>
      <c r="AQ139" t="e">
        <v>#N/A</v>
      </c>
      <c r="AR139" t="e">
        <v>#N/A</v>
      </c>
      <c r="AS139" t="e">
        <v>#N/A</v>
      </c>
      <c r="AT139" t="e">
        <v>#N/A</v>
      </c>
      <c r="AU139" t="e">
        <v>#N/A</v>
      </c>
      <c r="AV139" t="e">
        <v>#N/A</v>
      </c>
      <c r="AW139" t="e">
        <v>#N/A</v>
      </c>
      <c r="AX139" t="e">
        <v>#N/A</v>
      </c>
      <c r="AY139" t="e">
        <v>#N/A</v>
      </c>
      <c r="AZ139" t="e">
        <v>#N/A</v>
      </c>
      <c r="BA139" t="e">
        <v>#N/A</v>
      </c>
      <c r="BB139" t="e">
        <v>#N/A</v>
      </c>
      <c r="BC139" t="e">
        <v>#N/A</v>
      </c>
      <c r="BD139" t="e">
        <v>#N/A</v>
      </c>
      <c r="BE139" t="e">
        <v>#N/A</v>
      </c>
      <c r="BF139" t="e">
        <v>#N/A</v>
      </c>
      <c r="BG139" t="e">
        <v>#N/A</v>
      </c>
      <c r="BH139" t="e">
        <v>#N/A</v>
      </c>
      <c r="BI139" t="e">
        <v>#N/A</v>
      </c>
      <c r="BJ139" t="e">
        <v>#N/A</v>
      </c>
      <c r="BK139" t="e">
        <v>#N/A</v>
      </c>
      <c r="BL139" t="e">
        <v>#N/A</v>
      </c>
      <c r="BM139" t="e">
        <v>#N/A</v>
      </c>
      <c r="BN139" t="e">
        <v>#N/A</v>
      </c>
      <c r="BO139" t="e">
        <v>#N/A</v>
      </c>
      <c r="BP139" t="e">
        <v>#N/A</v>
      </c>
      <c r="BQ139" t="e">
        <v>#N/A</v>
      </c>
      <c r="BR139" t="e">
        <v>#N/A</v>
      </c>
      <c r="BS139" t="e">
        <v>#N/A</v>
      </c>
      <c r="BT139" t="e">
        <v>#N/A</v>
      </c>
      <c r="BU139" t="e">
        <v>#N/A</v>
      </c>
      <c r="BV139" t="e">
        <v>#N/A</v>
      </c>
      <c r="BW139" t="e">
        <v>#N/A</v>
      </c>
      <c r="BX139" t="e">
        <v>#N/A</v>
      </c>
      <c r="BY139" t="e">
        <v>#N/A</v>
      </c>
      <c r="BZ139" t="e">
        <v>#N/A</v>
      </c>
      <c r="CA139" t="e">
        <v>#N/A</v>
      </c>
      <c r="CB139" t="e">
        <v>#N/A</v>
      </c>
      <c r="CC139" t="e">
        <v>#N/A</v>
      </c>
      <c r="CD139" t="e">
        <v>#N/A</v>
      </c>
      <c r="CE139" t="e">
        <v>#N/A</v>
      </c>
      <c r="CF139" t="e">
        <v>#N/A</v>
      </c>
      <c r="CG139" t="e">
        <v>#N/A</v>
      </c>
      <c r="CH139" t="e">
        <v>#N/A</v>
      </c>
      <c r="CI139" t="e">
        <v>#N/A</v>
      </c>
      <c r="CJ139" t="e">
        <v>#N/A</v>
      </c>
      <c r="CK139" t="e">
        <v>#N/A</v>
      </c>
      <c r="CL139" t="e">
        <v>#N/A</v>
      </c>
      <c r="CM139" t="e">
        <v>#N/A</v>
      </c>
      <c r="CN139" t="e">
        <v>#N/A</v>
      </c>
      <c r="CO139" t="e">
        <v>#N/A</v>
      </c>
      <c r="CP139" t="e">
        <v>#N/A</v>
      </c>
      <c r="CQ139" t="e">
        <v>#N/A</v>
      </c>
      <c r="CR139" t="e">
        <v>#N/A</v>
      </c>
      <c r="CS139" t="e">
        <v>#N/A</v>
      </c>
      <c r="CT139" t="e">
        <v>#N/A</v>
      </c>
      <c r="CU139" t="e">
        <v>#N/A</v>
      </c>
      <c r="CV139" t="e">
        <v>#N/A</v>
      </c>
      <c r="CW139" t="e">
        <v>#N/A</v>
      </c>
      <c r="CX139" t="e">
        <v>#N/A</v>
      </c>
      <c r="CY139" t="e">
        <v>#N/A</v>
      </c>
    </row>
    <row r="140" spans="1:103" x14ac:dyDescent="0.3">
      <c r="A140">
        <v>334</v>
      </c>
      <c r="D140">
        <v>90817447</v>
      </c>
      <c r="E140">
        <v>33482290</v>
      </c>
      <c r="F140">
        <v>37395565</v>
      </c>
      <c r="G140">
        <v>0</v>
      </c>
      <c r="H140">
        <v>62637264</v>
      </c>
      <c r="I140">
        <v>39049010</v>
      </c>
      <c r="J140">
        <v>29827499</v>
      </c>
      <c r="K140">
        <v>39498575</v>
      </c>
      <c r="L140">
        <v>50412697</v>
      </c>
      <c r="M140">
        <v>235040251</v>
      </c>
      <c r="N140">
        <v>375792595</v>
      </c>
      <c r="O140">
        <v>89922856</v>
      </c>
      <c r="P140">
        <v>273207951</v>
      </c>
      <c r="Q140">
        <v>60353368</v>
      </c>
      <c r="R140">
        <v>18088897</v>
      </c>
      <c r="S140">
        <v>57177261</v>
      </c>
      <c r="T140">
        <v>0</v>
      </c>
      <c r="U140">
        <v>188907099</v>
      </c>
      <c r="V140">
        <v>115076967</v>
      </c>
      <c r="W140">
        <v>0</v>
      </c>
      <c r="X140">
        <v>52852818</v>
      </c>
      <c r="Y140">
        <v>41288882</v>
      </c>
      <c r="Z140">
        <v>156871036</v>
      </c>
      <c r="AA140">
        <v>61040197</v>
      </c>
      <c r="AB140">
        <v>108214869</v>
      </c>
      <c r="AC140">
        <v>354978012</v>
      </c>
      <c r="AD140">
        <v>154048492</v>
      </c>
      <c r="AE140">
        <v>218773759</v>
      </c>
      <c r="AF140">
        <v>128053671</v>
      </c>
      <c r="AG140">
        <v>53134231</v>
      </c>
      <c r="AH140">
        <v>42674149</v>
      </c>
      <c r="AI140">
        <v>507150602</v>
      </c>
      <c r="AJ140">
        <v>46090450</v>
      </c>
      <c r="AK140">
        <v>399185952</v>
      </c>
      <c r="AL140">
        <v>68439026</v>
      </c>
      <c r="AM140">
        <v>183565309</v>
      </c>
      <c r="AN140">
        <v>1138007</v>
      </c>
      <c r="AO140">
        <v>24963092</v>
      </c>
      <c r="AP140">
        <v>56253881</v>
      </c>
      <c r="AQ140">
        <v>28971823</v>
      </c>
      <c r="AR140">
        <v>385193546</v>
      </c>
      <c r="AS140">
        <v>43518793</v>
      </c>
      <c r="AT140">
        <v>135255765</v>
      </c>
      <c r="AU140">
        <v>118570020</v>
      </c>
      <c r="AV140">
        <v>159550885</v>
      </c>
      <c r="AW140">
        <v>32398116</v>
      </c>
      <c r="AX140">
        <v>39442238</v>
      </c>
      <c r="AY140">
        <v>0</v>
      </c>
      <c r="AZ140">
        <v>500628879</v>
      </c>
      <c r="BA140">
        <v>79641672</v>
      </c>
      <c r="BB140">
        <v>117504552</v>
      </c>
      <c r="BC140">
        <v>12890858</v>
      </c>
      <c r="BD140">
        <v>45579288</v>
      </c>
      <c r="BE140">
        <v>58086707</v>
      </c>
      <c r="BF140">
        <v>126354295</v>
      </c>
      <c r="BG140">
        <v>45748478</v>
      </c>
      <c r="BH140">
        <v>22385406</v>
      </c>
      <c r="BI140">
        <v>37805762</v>
      </c>
      <c r="BJ140">
        <v>52276866</v>
      </c>
      <c r="BK140">
        <v>1106026605</v>
      </c>
      <c r="BL140">
        <v>19753981</v>
      </c>
      <c r="BM140">
        <v>52459162</v>
      </c>
      <c r="BN140">
        <v>98778521</v>
      </c>
      <c r="BO140">
        <v>98602241</v>
      </c>
      <c r="BP140">
        <v>311044325</v>
      </c>
      <c r="BQ140">
        <v>28203535</v>
      </c>
      <c r="BR140">
        <v>211724084</v>
      </c>
      <c r="BS140">
        <v>138078831</v>
      </c>
      <c r="BT140">
        <v>19067363</v>
      </c>
      <c r="BU140">
        <v>75800083</v>
      </c>
      <c r="BV140">
        <v>46733712</v>
      </c>
      <c r="BW140">
        <v>15601393</v>
      </c>
      <c r="BX140">
        <v>91545764</v>
      </c>
      <c r="BY140">
        <v>217156379</v>
      </c>
      <c r="BZ140">
        <v>41271247</v>
      </c>
      <c r="CA140">
        <v>86749159</v>
      </c>
      <c r="CB140">
        <v>63068155</v>
      </c>
      <c r="CC140">
        <v>86843901</v>
      </c>
      <c r="CD140">
        <v>106719709</v>
      </c>
      <c r="CE140">
        <v>128544633</v>
      </c>
      <c r="CF140">
        <v>82167719</v>
      </c>
      <c r="CG140">
        <v>178157571</v>
      </c>
      <c r="CH140">
        <v>28025970</v>
      </c>
      <c r="CI140">
        <v>57738198</v>
      </c>
      <c r="CJ140">
        <v>82834357</v>
      </c>
      <c r="CK140">
        <v>89248538</v>
      </c>
      <c r="CL140">
        <v>33621686</v>
      </c>
      <c r="CM140">
        <v>63858733</v>
      </c>
      <c r="CN140">
        <v>5569121</v>
      </c>
      <c r="CO140">
        <v>176914103</v>
      </c>
      <c r="CP140">
        <v>35480709</v>
      </c>
      <c r="CQ140">
        <v>1016908984</v>
      </c>
      <c r="CR140">
        <v>36796826</v>
      </c>
      <c r="CS140">
        <v>26406179</v>
      </c>
      <c r="CT140">
        <v>163041720</v>
      </c>
      <c r="CU140">
        <v>209068859</v>
      </c>
      <c r="CV140">
        <v>57142017</v>
      </c>
      <c r="CW140">
        <v>56006814</v>
      </c>
      <c r="CX140">
        <v>63834054</v>
      </c>
      <c r="CY140">
        <v>23135163</v>
      </c>
    </row>
    <row r="141" spans="1:103" x14ac:dyDescent="0.3">
      <c r="A141">
        <v>373</v>
      </c>
      <c r="D141">
        <v>44267577</v>
      </c>
      <c r="E141">
        <v>18223074</v>
      </c>
      <c r="F141">
        <v>16983328</v>
      </c>
      <c r="G141">
        <v>0</v>
      </c>
      <c r="H141">
        <v>28075938</v>
      </c>
      <c r="I141">
        <v>17898765</v>
      </c>
      <c r="J141">
        <v>15431620</v>
      </c>
      <c r="K141">
        <v>12741975</v>
      </c>
      <c r="L141">
        <v>22454650</v>
      </c>
      <c r="M141">
        <v>115914340</v>
      </c>
      <c r="N141">
        <v>170910708</v>
      </c>
      <c r="O141">
        <v>36620098</v>
      </c>
      <c r="P141">
        <v>101705571</v>
      </c>
      <c r="Q141">
        <v>35293514</v>
      </c>
      <c r="R141">
        <v>9746758</v>
      </c>
      <c r="S141">
        <v>42364084</v>
      </c>
      <c r="T141">
        <v>0</v>
      </c>
      <c r="U141">
        <v>81460000</v>
      </c>
      <c r="V141">
        <v>32844022</v>
      </c>
      <c r="W141">
        <v>0</v>
      </c>
      <c r="X141">
        <v>27551618</v>
      </c>
      <c r="Y141">
        <v>22482904</v>
      </c>
      <c r="Z141">
        <v>60259673</v>
      </c>
      <c r="AA141">
        <v>30089488</v>
      </c>
      <c r="AB141">
        <v>62539288</v>
      </c>
      <c r="AC141">
        <v>162220831</v>
      </c>
      <c r="AD141">
        <v>81308275</v>
      </c>
      <c r="AE141">
        <v>98874852</v>
      </c>
      <c r="AF141">
        <v>50272330</v>
      </c>
      <c r="AG141">
        <v>21478322</v>
      </c>
      <c r="AH141">
        <v>24347585</v>
      </c>
      <c r="AI141">
        <v>194847047</v>
      </c>
      <c r="AJ141">
        <v>28169853</v>
      </c>
      <c r="AK141">
        <v>192142030</v>
      </c>
      <c r="AL141">
        <v>40173039</v>
      </c>
      <c r="AM141">
        <v>116671032</v>
      </c>
      <c r="AN141">
        <v>5305677</v>
      </c>
      <c r="AO141">
        <v>11142675</v>
      </c>
      <c r="AP141">
        <v>23648106</v>
      </c>
      <c r="AQ141">
        <v>10451328</v>
      </c>
      <c r="AR141">
        <v>193675544</v>
      </c>
      <c r="AS141">
        <v>29389056</v>
      </c>
      <c r="AT141">
        <v>61944004</v>
      </c>
      <c r="AU141">
        <v>58144929</v>
      </c>
      <c r="AV141">
        <v>65725220</v>
      </c>
      <c r="AW141">
        <v>11050726</v>
      </c>
      <c r="AX141">
        <v>14648767</v>
      </c>
      <c r="AY141">
        <v>0</v>
      </c>
      <c r="AZ141">
        <v>179571346</v>
      </c>
      <c r="BA141">
        <v>35668375</v>
      </c>
      <c r="BB141">
        <v>66334939</v>
      </c>
      <c r="BC141">
        <v>6083017</v>
      </c>
      <c r="BD141">
        <v>31907696</v>
      </c>
      <c r="BE141">
        <v>36952449</v>
      </c>
      <c r="BF141">
        <v>43248631</v>
      </c>
      <c r="BG141">
        <v>33725296</v>
      </c>
      <c r="BH141">
        <v>11372896</v>
      </c>
      <c r="BI141">
        <v>17746351</v>
      </c>
      <c r="BJ141">
        <v>24019222</v>
      </c>
      <c r="BK141">
        <v>588200403</v>
      </c>
      <c r="BL141">
        <v>7266919</v>
      </c>
      <c r="BM141">
        <v>22657092</v>
      </c>
      <c r="BN141">
        <v>66502230</v>
      </c>
      <c r="BO141">
        <v>49378355</v>
      </c>
      <c r="BP141">
        <v>158706258</v>
      </c>
      <c r="BQ141">
        <v>13015752</v>
      </c>
      <c r="BR141">
        <v>123080405</v>
      </c>
      <c r="BS141">
        <v>78414181</v>
      </c>
      <c r="BT141">
        <v>8066453</v>
      </c>
      <c r="BU141">
        <v>45514362</v>
      </c>
      <c r="BV141">
        <v>26504657</v>
      </c>
      <c r="BW141">
        <v>7241314</v>
      </c>
      <c r="BX141">
        <v>52828175</v>
      </c>
      <c r="BY141">
        <v>79200474</v>
      </c>
      <c r="BZ141">
        <v>16990841</v>
      </c>
      <c r="CA141">
        <v>44623158</v>
      </c>
      <c r="CB141">
        <v>33034695</v>
      </c>
      <c r="CC141">
        <v>37262443</v>
      </c>
      <c r="CD141">
        <v>57685897</v>
      </c>
      <c r="CE141">
        <v>78364284</v>
      </c>
      <c r="CF141">
        <v>42829969</v>
      </c>
      <c r="CG141">
        <v>68423978</v>
      </c>
      <c r="CH141">
        <v>15076534</v>
      </c>
      <c r="CI141">
        <v>28057209</v>
      </c>
      <c r="CJ141">
        <v>33408518</v>
      </c>
      <c r="CK141">
        <v>31428345</v>
      </c>
      <c r="CL141">
        <v>16806518</v>
      </c>
      <c r="CM141">
        <v>28324618</v>
      </c>
      <c r="CN141">
        <v>3492161</v>
      </c>
      <c r="CO141">
        <v>93132509</v>
      </c>
      <c r="CP141">
        <v>21173646</v>
      </c>
      <c r="CQ141">
        <v>374194220</v>
      </c>
      <c r="CR141">
        <v>18070491</v>
      </c>
      <c r="CS141">
        <v>8831716</v>
      </c>
      <c r="CT141">
        <v>44996601</v>
      </c>
      <c r="CU141">
        <v>69872483</v>
      </c>
      <c r="CV141">
        <v>23965876</v>
      </c>
      <c r="CW141">
        <v>32970786</v>
      </c>
      <c r="CX141">
        <v>21039458</v>
      </c>
      <c r="CY141">
        <v>10769763</v>
      </c>
    </row>
    <row r="142" spans="1:103" x14ac:dyDescent="0.3">
      <c r="A142">
        <v>987</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row>
    <row r="143" spans="1:103" x14ac:dyDescent="0.3">
      <c r="A143">
        <v>988</v>
      </c>
      <c r="D143">
        <v>1</v>
      </c>
      <c r="E143">
        <v>2</v>
      </c>
      <c r="F143">
        <v>2</v>
      </c>
      <c r="G143">
        <v>0</v>
      </c>
      <c r="H143">
        <v>2</v>
      </c>
      <c r="I143">
        <v>2</v>
      </c>
      <c r="J143">
        <v>2</v>
      </c>
      <c r="K143">
        <v>2</v>
      </c>
      <c r="L143">
        <v>2</v>
      </c>
      <c r="M143">
        <v>2</v>
      </c>
      <c r="N143">
        <v>2</v>
      </c>
      <c r="O143">
        <v>2</v>
      </c>
      <c r="P143">
        <v>1</v>
      </c>
      <c r="Q143">
        <v>2</v>
      </c>
      <c r="R143">
        <v>2</v>
      </c>
      <c r="S143">
        <v>2</v>
      </c>
      <c r="T143">
        <v>0</v>
      </c>
      <c r="U143">
        <v>2</v>
      </c>
      <c r="V143">
        <v>2</v>
      </c>
      <c r="W143">
        <v>0</v>
      </c>
      <c r="X143">
        <v>2</v>
      </c>
      <c r="Y143">
        <v>2</v>
      </c>
      <c r="Z143">
        <v>2</v>
      </c>
      <c r="AA143">
        <v>2</v>
      </c>
      <c r="AB143">
        <v>2</v>
      </c>
      <c r="AC143">
        <v>2</v>
      </c>
      <c r="AD143">
        <v>2</v>
      </c>
      <c r="AE143">
        <v>2</v>
      </c>
      <c r="AF143">
        <v>2</v>
      </c>
      <c r="AG143">
        <v>2</v>
      </c>
      <c r="AH143">
        <v>2</v>
      </c>
      <c r="AI143">
        <v>2</v>
      </c>
      <c r="AJ143">
        <v>2</v>
      </c>
      <c r="AK143">
        <v>2</v>
      </c>
      <c r="AL143">
        <v>2</v>
      </c>
      <c r="AM143">
        <v>2</v>
      </c>
      <c r="AN143">
        <v>2</v>
      </c>
      <c r="AO143">
        <v>2</v>
      </c>
      <c r="AP143">
        <v>2</v>
      </c>
      <c r="AQ143">
        <v>2</v>
      </c>
      <c r="AR143">
        <v>2</v>
      </c>
      <c r="AS143">
        <v>1</v>
      </c>
      <c r="AT143">
        <v>2</v>
      </c>
      <c r="AU143">
        <v>2</v>
      </c>
      <c r="AV143">
        <v>2</v>
      </c>
      <c r="AW143">
        <v>2</v>
      </c>
      <c r="AX143">
        <v>2</v>
      </c>
      <c r="AY143">
        <v>0</v>
      </c>
      <c r="AZ143">
        <v>2</v>
      </c>
      <c r="BA143">
        <v>1</v>
      </c>
      <c r="BB143">
        <v>1</v>
      </c>
      <c r="BC143">
        <v>2</v>
      </c>
      <c r="BD143">
        <v>2</v>
      </c>
      <c r="BE143">
        <v>2</v>
      </c>
      <c r="BF143">
        <v>2</v>
      </c>
      <c r="BG143">
        <v>2</v>
      </c>
      <c r="BH143">
        <v>2</v>
      </c>
      <c r="BI143">
        <v>2</v>
      </c>
      <c r="BJ143">
        <v>2</v>
      </c>
      <c r="BK143">
        <v>2</v>
      </c>
      <c r="BL143">
        <v>2</v>
      </c>
      <c r="BM143">
        <v>2</v>
      </c>
      <c r="BN143">
        <v>2</v>
      </c>
      <c r="BO143">
        <v>2</v>
      </c>
      <c r="BP143">
        <v>2</v>
      </c>
      <c r="BQ143">
        <v>2</v>
      </c>
      <c r="BR143">
        <v>2</v>
      </c>
      <c r="BS143">
        <v>2</v>
      </c>
      <c r="BT143">
        <v>2</v>
      </c>
      <c r="BU143">
        <v>2</v>
      </c>
      <c r="BV143">
        <v>2</v>
      </c>
      <c r="BW143">
        <v>2</v>
      </c>
      <c r="BX143">
        <v>2</v>
      </c>
      <c r="BY143">
        <v>2</v>
      </c>
      <c r="BZ143">
        <v>2</v>
      </c>
      <c r="CA143">
        <v>2</v>
      </c>
      <c r="CB143">
        <v>2</v>
      </c>
      <c r="CC143">
        <v>1</v>
      </c>
      <c r="CD143">
        <v>1</v>
      </c>
      <c r="CE143">
        <v>2</v>
      </c>
      <c r="CF143">
        <v>2</v>
      </c>
      <c r="CG143">
        <v>2</v>
      </c>
      <c r="CH143">
        <v>2</v>
      </c>
      <c r="CI143">
        <v>2</v>
      </c>
      <c r="CJ143">
        <v>2</v>
      </c>
      <c r="CK143">
        <v>2</v>
      </c>
      <c r="CL143">
        <v>2</v>
      </c>
      <c r="CM143">
        <v>1</v>
      </c>
      <c r="CN143">
        <v>2</v>
      </c>
      <c r="CO143">
        <v>2</v>
      </c>
      <c r="CP143">
        <v>2</v>
      </c>
      <c r="CQ143">
        <v>1</v>
      </c>
      <c r="CR143">
        <v>2</v>
      </c>
      <c r="CS143">
        <v>2</v>
      </c>
      <c r="CT143">
        <v>2</v>
      </c>
      <c r="CU143">
        <v>2</v>
      </c>
      <c r="CV143">
        <v>2</v>
      </c>
      <c r="CW143">
        <v>2</v>
      </c>
      <c r="CX143">
        <v>2</v>
      </c>
      <c r="CY143">
        <v>2</v>
      </c>
    </row>
    <row r="144" spans="1:103" x14ac:dyDescent="0.3">
      <c r="A144">
        <v>989</v>
      </c>
      <c r="D144">
        <v>1</v>
      </c>
      <c r="E144">
        <v>3</v>
      </c>
      <c r="F144">
        <v>3</v>
      </c>
      <c r="G144">
        <v>0</v>
      </c>
      <c r="H144">
        <v>0</v>
      </c>
      <c r="I144">
        <v>3</v>
      </c>
      <c r="J144">
        <v>3</v>
      </c>
      <c r="K144">
        <v>3</v>
      </c>
      <c r="L144">
        <v>3</v>
      </c>
      <c r="M144">
        <v>0</v>
      </c>
      <c r="N144">
        <v>3</v>
      </c>
      <c r="O144">
        <v>3</v>
      </c>
      <c r="P144">
        <v>1</v>
      </c>
      <c r="Q144">
        <v>0</v>
      </c>
      <c r="R144">
        <v>3</v>
      </c>
      <c r="S144">
        <v>3</v>
      </c>
      <c r="T144">
        <v>0</v>
      </c>
      <c r="U144">
        <v>3</v>
      </c>
      <c r="V144">
        <v>3</v>
      </c>
      <c r="W144">
        <v>0</v>
      </c>
      <c r="X144">
        <v>3</v>
      </c>
      <c r="Y144">
        <v>0</v>
      </c>
      <c r="Z144">
        <v>3</v>
      </c>
      <c r="AA144">
        <v>3</v>
      </c>
      <c r="AB144">
        <v>3</v>
      </c>
      <c r="AC144">
        <v>3</v>
      </c>
      <c r="AD144">
        <v>3</v>
      </c>
      <c r="AE144">
        <v>3</v>
      </c>
      <c r="AF144">
        <v>3</v>
      </c>
      <c r="AG144">
        <v>3</v>
      </c>
      <c r="AH144">
        <v>3</v>
      </c>
      <c r="AI144">
        <v>3</v>
      </c>
      <c r="AJ144">
        <v>3</v>
      </c>
      <c r="AK144">
        <v>3</v>
      </c>
      <c r="AL144">
        <v>0</v>
      </c>
      <c r="AM144">
        <v>3</v>
      </c>
      <c r="AN144">
        <v>3</v>
      </c>
      <c r="AO144">
        <v>3</v>
      </c>
      <c r="AP144">
        <v>3</v>
      </c>
      <c r="AQ144">
        <v>3</v>
      </c>
      <c r="AR144">
        <v>3</v>
      </c>
      <c r="AS144">
        <v>1</v>
      </c>
      <c r="AT144">
        <v>3</v>
      </c>
      <c r="AU144">
        <v>3</v>
      </c>
      <c r="AV144">
        <v>3</v>
      </c>
      <c r="AW144">
        <v>3</v>
      </c>
      <c r="AX144">
        <v>3</v>
      </c>
      <c r="AY144">
        <v>0</v>
      </c>
      <c r="AZ144">
        <v>3</v>
      </c>
      <c r="BA144">
        <v>1</v>
      </c>
      <c r="BB144">
        <v>1</v>
      </c>
      <c r="BC144">
        <v>0</v>
      </c>
      <c r="BD144">
        <v>3</v>
      </c>
      <c r="BE144">
        <v>0</v>
      </c>
      <c r="BF144">
        <v>3</v>
      </c>
      <c r="BG144">
        <v>3</v>
      </c>
      <c r="BH144">
        <v>0</v>
      </c>
      <c r="BI144">
        <v>3</v>
      </c>
      <c r="BJ144">
        <v>3</v>
      </c>
      <c r="BK144">
        <v>3</v>
      </c>
      <c r="BL144">
        <v>3</v>
      </c>
      <c r="BM144">
        <v>3</v>
      </c>
      <c r="BN144">
        <v>3</v>
      </c>
      <c r="BO144">
        <v>3</v>
      </c>
      <c r="BP144">
        <v>0</v>
      </c>
      <c r="BQ144">
        <v>0</v>
      </c>
      <c r="BR144">
        <v>3</v>
      </c>
      <c r="BS144">
        <v>3</v>
      </c>
      <c r="BT144">
        <v>3</v>
      </c>
      <c r="BU144">
        <v>0</v>
      </c>
      <c r="BV144">
        <v>3</v>
      </c>
      <c r="BW144">
        <v>0</v>
      </c>
      <c r="BX144">
        <v>3</v>
      </c>
      <c r="BY144">
        <v>3</v>
      </c>
      <c r="BZ144">
        <v>3</v>
      </c>
      <c r="CA144">
        <v>0</v>
      </c>
      <c r="CB144">
        <v>3</v>
      </c>
      <c r="CC144">
        <v>1</v>
      </c>
      <c r="CD144">
        <v>1</v>
      </c>
      <c r="CE144">
        <v>3</v>
      </c>
      <c r="CF144">
        <v>0</v>
      </c>
      <c r="CG144">
        <v>3</v>
      </c>
      <c r="CH144">
        <v>0</v>
      </c>
      <c r="CI144">
        <v>0</v>
      </c>
      <c r="CJ144">
        <v>3</v>
      </c>
      <c r="CK144">
        <v>3</v>
      </c>
      <c r="CL144">
        <v>3</v>
      </c>
      <c r="CM144">
        <v>1</v>
      </c>
      <c r="CN144">
        <v>3</v>
      </c>
      <c r="CO144">
        <v>0</v>
      </c>
      <c r="CP144">
        <v>3</v>
      </c>
      <c r="CQ144">
        <v>1</v>
      </c>
      <c r="CR144">
        <v>3</v>
      </c>
      <c r="CS144">
        <v>3</v>
      </c>
      <c r="CT144">
        <v>3</v>
      </c>
      <c r="CU144">
        <v>3</v>
      </c>
      <c r="CV144">
        <v>3</v>
      </c>
      <c r="CW144">
        <v>3</v>
      </c>
      <c r="CX144">
        <v>3</v>
      </c>
      <c r="CY144">
        <v>3</v>
      </c>
    </row>
    <row r="145" spans="1:103" x14ac:dyDescent="0.3">
      <c r="D145" t="e">
        <v>#N/A</v>
      </c>
      <c r="E145" t="e">
        <v>#N/A</v>
      </c>
      <c r="F145" t="e">
        <v>#N/A</v>
      </c>
      <c r="G145" t="e">
        <v>#N/A</v>
      </c>
      <c r="H145" t="e">
        <v>#N/A</v>
      </c>
      <c r="I145" t="e">
        <v>#N/A</v>
      </c>
      <c r="J145" t="e">
        <v>#N/A</v>
      </c>
      <c r="K145" t="e">
        <v>#N/A</v>
      </c>
      <c r="L145" t="e">
        <v>#N/A</v>
      </c>
      <c r="M145" t="e">
        <v>#N/A</v>
      </c>
      <c r="N145" t="e">
        <v>#N/A</v>
      </c>
      <c r="O145" t="e">
        <v>#N/A</v>
      </c>
      <c r="P145" t="e">
        <v>#N/A</v>
      </c>
      <c r="Q145" t="e">
        <v>#N/A</v>
      </c>
      <c r="R145" t="e">
        <v>#N/A</v>
      </c>
      <c r="S145" t="e">
        <v>#N/A</v>
      </c>
      <c r="T145" t="e">
        <v>#N/A</v>
      </c>
      <c r="U145" t="e">
        <v>#N/A</v>
      </c>
      <c r="V145" t="e">
        <v>#N/A</v>
      </c>
      <c r="W145" t="e">
        <v>#N/A</v>
      </c>
      <c r="X145" t="e">
        <v>#N/A</v>
      </c>
      <c r="Y145" t="e">
        <v>#N/A</v>
      </c>
      <c r="Z145" t="e">
        <v>#N/A</v>
      </c>
      <c r="AA145" t="e">
        <v>#N/A</v>
      </c>
      <c r="AB145" t="e">
        <v>#N/A</v>
      </c>
      <c r="AC145" t="e">
        <v>#N/A</v>
      </c>
      <c r="AD145" t="e">
        <v>#N/A</v>
      </c>
      <c r="AE145" t="e">
        <v>#N/A</v>
      </c>
      <c r="AF145" t="e">
        <v>#N/A</v>
      </c>
      <c r="AG145" t="e">
        <v>#N/A</v>
      </c>
      <c r="AH145" t="e">
        <v>#N/A</v>
      </c>
      <c r="AI145" t="e">
        <v>#N/A</v>
      </c>
      <c r="AJ145" t="e">
        <v>#N/A</v>
      </c>
      <c r="AK145" t="e">
        <v>#N/A</v>
      </c>
      <c r="AL145" t="e">
        <v>#N/A</v>
      </c>
      <c r="AM145" t="e">
        <v>#N/A</v>
      </c>
      <c r="AN145" t="e">
        <v>#N/A</v>
      </c>
      <c r="AO145" t="e">
        <v>#N/A</v>
      </c>
      <c r="AP145" t="e">
        <v>#N/A</v>
      </c>
      <c r="AQ145" t="e">
        <v>#N/A</v>
      </c>
      <c r="AR145" t="e">
        <v>#N/A</v>
      </c>
      <c r="AS145" t="e">
        <v>#N/A</v>
      </c>
      <c r="AT145" t="e">
        <v>#N/A</v>
      </c>
      <c r="AU145" t="e">
        <v>#N/A</v>
      </c>
      <c r="AV145" t="e">
        <v>#N/A</v>
      </c>
      <c r="AW145" t="e">
        <v>#N/A</v>
      </c>
      <c r="AX145" t="e">
        <v>#N/A</v>
      </c>
      <c r="AY145" t="e">
        <v>#N/A</v>
      </c>
      <c r="AZ145" t="e">
        <v>#N/A</v>
      </c>
      <c r="BA145" t="e">
        <v>#N/A</v>
      </c>
      <c r="BB145" t="e">
        <v>#N/A</v>
      </c>
      <c r="BC145" t="e">
        <v>#N/A</v>
      </c>
      <c r="BD145" t="e">
        <v>#N/A</v>
      </c>
      <c r="BE145" t="e">
        <v>#N/A</v>
      </c>
      <c r="BF145" t="e">
        <v>#N/A</v>
      </c>
      <c r="BG145" t="e">
        <v>#N/A</v>
      </c>
      <c r="BH145" t="e">
        <v>#N/A</v>
      </c>
      <c r="BI145" t="e">
        <v>#N/A</v>
      </c>
      <c r="BJ145" t="e">
        <v>#N/A</v>
      </c>
      <c r="BK145" t="e">
        <v>#N/A</v>
      </c>
      <c r="BL145" t="e">
        <v>#N/A</v>
      </c>
      <c r="BM145" t="e">
        <v>#N/A</v>
      </c>
      <c r="BN145" t="e">
        <v>#N/A</v>
      </c>
      <c r="BO145" t="e">
        <v>#N/A</v>
      </c>
      <c r="BP145" t="e">
        <v>#N/A</v>
      </c>
      <c r="BQ145" t="e">
        <v>#N/A</v>
      </c>
      <c r="BR145" t="e">
        <v>#N/A</v>
      </c>
      <c r="BS145" t="e">
        <v>#N/A</v>
      </c>
      <c r="BT145" t="e">
        <v>#N/A</v>
      </c>
      <c r="BU145" t="e">
        <v>#N/A</v>
      </c>
      <c r="BV145" t="e">
        <v>#N/A</v>
      </c>
      <c r="BW145" t="e">
        <v>#N/A</v>
      </c>
      <c r="BX145" t="e">
        <v>#N/A</v>
      </c>
      <c r="BY145" t="e">
        <v>#N/A</v>
      </c>
      <c r="BZ145" t="e">
        <v>#N/A</v>
      </c>
      <c r="CA145" t="e">
        <v>#N/A</v>
      </c>
      <c r="CB145" t="e">
        <v>#N/A</v>
      </c>
      <c r="CC145" t="e">
        <v>#N/A</v>
      </c>
      <c r="CD145" t="e">
        <v>#N/A</v>
      </c>
      <c r="CE145" t="e">
        <v>#N/A</v>
      </c>
      <c r="CF145" t="e">
        <v>#N/A</v>
      </c>
      <c r="CG145" t="e">
        <v>#N/A</v>
      </c>
      <c r="CH145" t="e">
        <v>#N/A</v>
      </c>
      <c r="CI145" t="e">
        <v>#N/A</v>
      </c>
      <c r="CJ145" t="e">
        <v>#N/A</v>
      </c>
      <c r="CK145" t="e">
        <v>#N/A</v>
      </c>
      <c r="CL145" t="e">
        <v>#N/A</v>
      </c>
      <c r="CM145" t="e">
        <v>#N/A</v>
      </c>
      <c r="CN145" t="e">
        <v>#N/A</v>
      </c>
      <c r="CO145" t="e">
        <v>#N/A</v>
      </c>
      <c r="CP145" t="e">
        <v>#N/A</v>
      </c>
      <c r="CQ145" t="e">
        <v>#N/A</v>
      </c>
      <c r="CR145" t="e">
        <v>#N/A</v>
      </c>
      <c r="CS145" t="e">
        <v>#N/A</v>
      </c>
      <c r="CT145" t="e">
        <v>#N/A</v>
      </c>
      <c r="CU145" t="e">
        <v>#N/A</v>
      </c>
      <c r="CV145" t="e">
        <v>#N/A</v>
      </c>
      <c r="CW145" t="e">
        <v>#N/A</v>
      </c>
      <c r="CX145" t="e">
        <v>#N/A</v>
      </c>
      <c r="CY145" t="e">
        <v>#N/A</v>
      </c>
    </row>
    <row r="146" spans="1:103" x14ac:dyDescent="0.3">
      <c r="D146" t="e">
        <v>#N/A</v>
      </c>
      <c r="E146" t="e">
        <v>#N/A</v>
      </c>
      <c r="F146" t="e">
        <v>#N/A</v>
      </c>
      <c r="G146" t="e">
        <v>#N/A</v>
      </c>
      <c r="H146" t="e">
        <v>#N/A</v>
      </c>
      <c r="I146" t="e">
        <v>#N/A</v>
      </c>
      <c r="J146" t="e">
        <v>#N/A</v>
      </c>
      <c r="K146" t="e">
        <v>#N/A</v>
      </c>
      <c r="L146" t="e">
        <v>#N/A</v>
      </c>
      <c r="M146" t="e">
        <v>#N/A</v>
      </c>
      <c r="N146" t="e">
        <v>#N/A</v>
      </c>
      <c r="O146" t="e">
        <v>#N/A</v>
      </c>
      <c r="P146" t="e">
        <v>#N/A</v>
      </c>
      <c r="Q146" t="e">
        <v>#N/A</v>
      </c>
      <c r="R146" t="e">
        <v>#N/A</v>
      </c>
      <c r="S146" t="e">
        <v>#N/A</v>
      </c>
      <c r="T146" t="e">
        <v>#N/A</v>
      </c>
      <c r="U146" t="e">
        <v>#N/A</v>
      </c>
      <c r="V146" t="e">
        <v>#N/A</v>
      </c>
      <c r="W146" t="e">
        <v>#N/A</v>
      </c>
      <c r="X146" t="e">
        <v>#N/A</v>
      </c>
      <c r="Y146" t="e">
        <v>#N/A</v>
      </c>
      <c r="Z146" t="e">
        <v>#N/A</v>
      </c>
      <c r="AA146" t="e">
        <v>#N/A</v>
      </c>
      <c r="AB146" t="e">
        <v>#N/A</v>
      </c>
      <c r="AC146" t="e">
        <v>#N/A</v>
      </c>
      <c r="AD146" t="e">
        <v>#N/A</v>
      </c>
      <c r="AE146" t="e">
        <v>#N/A</v>
      </c>
      <c r="AF146" t="e">
        <v>#N/A</v>
      </c>
      <c r="AG146" t="e">
        <v>#N/A</v>
      </c>
      <c r="AH146" t="e">
        <v>#N/A</v>
      </c>
      <c r="AI146" t="e">
        <v>#N/A</v>
      </c>
      <c r="AJ146" t="e">
        <v>#N/A</v>
      </c>
      <c r="AK146" t="e">
        <v>#N/A</v>
      </c>
      <c r="AL146" t="e">
        <v>#N/A</v>
      </c>
      <c r="AM146" t="e">
        <v>#N/A</v>
      </c>
      <c r="AN146" t="e">
        <v>#N/A</v>
      </c>
      <c r="AO146" t="e">
        <v>#N/A</v>
      </c>
      <c r="AP146" t="e">
        <v>#N/A</v>
      </c>
      <c r="AQ146" t="e">
        <v>#N/A</v>
      </c>
      <c r="AR146" t="e">
        <v>#N/A</v>
      </c>
      <c r="AS146" t="e">
        <v>#N/A</v>
      </c>
      <c r="AT146" t="e">
        <v>#N/A</v>
      </c>
      <c r="AU146" t="e">
        <v>#N/A</v>
      </c>
      <c r="AV146" t="e">
        <v>#N/A</v>
      </c>
      <c r="AW146" t="e">
        <v>#N/A</v>
      </c>
      <c r="AX146" t="e">
        <v>#N/A</v>
      </c>
      <c r="AY146" t="e">
        <v>#N/A</v>
      </c>
      <c r="AZ146" t="e">
        <v>#N/A</v>
      </c>
      <c r="BA146" t="e">
        <v>#N/A</v>
      </c>
      <c r="BB146" t="e">
        <v>#N/A</v>
      </c>
      <c r="BC146" t="e">
        <v>#N/A</v>
      </c>
      <c r="BD146" t="e">
        <v>#N/A</v>
      </c>
      <c r="BE146" t="e">
        <v>#N/A</v>
      </c>
      <c r="BF146" t="e">
        <v>#N/A</v>
      </c>
      <c r="BG146" t="e">
        <v>#N/A</v>
      </c>
      <c r="BH146" t="e">
        <v>#N/A</v>
      </c>
      <c r="BI146" t="e">
        <v>#N/A</v>
      </c>
      <c r="BJ146" t="e">
        <v>#N/A</v>
      </c>
      <c r="BK146" t="e">
        <v>#N/A</v>
      </c>
      <c r="BL146" t="e">
        <v>#N/A</v>
      </c>
      <c r="BM146" t="e">
        <v>#N/A</v>
      </c>
      <c r="BN146" t="e">
        <v>#N/A</v>
      </c>
      <c r="BO146" t="e">
        <v>#N/A</v>
      </c>
      <c r="BP146" t="e">
        <v>#N/A</v>
      </c>
      <c r="BQ146" t="e">
        <v>#N/A</v>
      </c>
      <c r="BR146" t="e">
        <v>#N/A</v>
      </c>
      <c r="BS146" t="e">
        <v>#N/A</v>
      </c>
      <c r="BT146" t="e">
        <v>#N/A</v>
      </c>
      <c r="BU146" t="e">
        <v>#N/A</v>
      </c>
      <c r="BV146" t="e">
        <v>#N/A</v>
      </c>
      <c r="BW146" t="e">
        <v>#N/A</v>
      </c>
      <c r="BX146" t="e">
        <v>#N/A</v>
      </c>
      <c r="BY146" t="e">
        <v>#N/A</v>
      </c>
      <c r="BZ146" t="e">
        <v>#N/A</v>
      </c>
      <c r="CA146" t="e">
        <v>#N/A</v>
      </c>
      <c r="CB146" t="e">
        <v>#N/A</v>
      </c>
      <c r="CC146" t="e">
        <v>#N/A</v>
      </c>
      <c r="CD146" t="e">
        <v>#N/A</v>
      </c>
      <c r="CE146" t="e">
        <v>#N/A</v>
      </c>
      <c r="CF146" t="e">
        <v>#N/A</v>
      </c>
      <c r="CG146" t="e">
        <v>#N/A</v>
      </c>
      <c r="CH146" t="e">
        <v>#N/A</v>
      </c>
      <c r="CI146" t="e">
        <v>#N/A</v>
      </c>
      <c r="CJ146" t="e">
        <v>#N/A</v>
      </c>
      <c r="CK146" t="e">
        <v>#N/A</v>
      </c>
      <c r="CL146" t="e">
        <v>#N/A</v>
      </c>
      <c r="CM146" t="e">
        <v>#N/A</v>
      </c>
      <c r="CN146" t="e">
        <v>#N/A</v>
      </c>
      <c r="CO146" t="e">
        <v>#N/A</v>
      </c>
      <c r="CP146" t="e">
        <v>#N/A</v>
      </c>
      <c r="CQ146" t="e">
        <v>#N/A</v>
      </c>
      <c r="CR146" t="e">
        <v>#N/A</v>
      </c>
      <c r="CS146" t="e">
        <v>#N/A</v>
      </c>
      <c r="CT146" t="e">
        <v>#N/A</v>
      </c>
      <c r="CU146" t="e">
        <v>#N/A</v>
      </c>
      <c r="CV146" t="e">
        <v>#N/A</v>
      </c>
      <c r="CW146" t="e">
        <v>#N/A</v>
      </c>
      <c r="CX146" t="e">
        <v>#N/A</v>
      </c>
      <c r="CY146" t="e">
        <v>#N/A</v>
      </c>
    </row>
    <row r="147" spans="1:103" x14ac:dyDescent="0.3">
      <c r="D147" t="e">
        <v>#N/A</v>
      </c>
      <c r="E147" t="e">
        <v>#N/A</v>
      </c>
      <c r="F147" t="e">
        <v>#N/A</v>
      </c>
      <c r="G147" t="e">
        <v>#N/A</v>
      </c>
      <c r="H147" t="e">
        <v>#N/A</v>
      </c>
      <c r="I147" t="e">
        <v>#N/A</v>
      </c>
      <c r="J147" t="e">
        <v>#N/A</v>
      </c>
      <c r="K147" t="e">
        <v>#N/A</v>
      </c>
      <c r="L147" t="e">
        <v>#N/A</v>
      </c>
      <c r="M147" t="e">
        <v>#N/A</v>
      </c>
      <c r="N147" t="e">
        <v>#N/A</v>
      </c>
      <c r="O147" t="e">
        <v>#N/A</v>
      </c>
      <c r="P147" t="e">
        <v>#N/A</v>
      </c>
      <c r="Q147" t="e">
        <v>#N/A</v>
      </c>
      <c r="R147" t="e">
        <v>#N/A</v>
      </c>
      <c r="S147" t="e">
        <v>#N/A</v>
      </c>
      <c r="T147" t="e">
        <v>#N/A</v>
      </c>
      <c r="U147" t="e">
        <v>#N/A</v>
      </c>
      <c r="V147" t="e">
        <v>#N/A</v>
      </c>
      <c r="W147" t="e">
        <v>#N/A</v>
      </c>
      <c r="X147" t="e">
        <v>#N/A</v>
      </c>
      <c r="Y147" t="e">
        <v>#N/A</v>
      </c>
      <c r="Z147" t="e">
        <v>#N/A</v>
      </c>
      <c r="AA147" t="e">
        <v>#N/A</v>
      </c>
      <c r="AB147" t="e">
        <v>#N/A</v>
      </c>
      <c r="AC147" t="e">
        <v>#N/A</v>
      </c>
      <c r="AD147" t="e">
        <v>#N/A</v>
      </c>
      <c r="AE147" t="e">
        <v>#N/A</v>
      </c>
      <c r="AF147" t="e">
        <v>#N/A</v>
      </c>
      <c r="AG147" t="e">
        <v>#N/A</v>
      </c>
      <c r="AH147" t="e">
        <v>#N/A</v>
      </c>
      <c r="AI147" t="e">
        <v>#N/A</v>
      </c>
      <c r="AJ147" t="e">
        <v>#N/A</v>
      </c>
      <c r="AK147" t="e">
        <v>#N/A</v>
      </c>
      <c r="AL147" t="e">
        <v>#N/A</v>
      </c>
      <c r="AM147" t="e">
        <v>#N/A</v>
      </c>
      <c r="AN147" t="e">
        <v>#N/A</v>
      </c>
      <c r="AO147" t="e">
        <v>#N/A</v>
      </c>
      <c r="AP147" t="e">
        <v>#N/A</v>
      </c>
      <c r="AQ147" t="e">
        <v>#N/A</v>
      </c>
      <c r="AR147" t="e">
        <v>#N/A</v>
      </c>
      <c r="AS147" t="e">
        <v>#N/A</v>
      </c>
      <c r="AT147" t="e">
        <v>#N/A</v>
      </c>
      <c r="AU147" t="e">
        <v>#N/A</v>
      </c>
      <c r="AV147" t="e">
        <v>#N/A</v>
      </c>
      <c r="AW147" t="e">
        <v>#N/A</v>
      </c>
      <c r="AX147" t="e">
        <v>#N/A</v>
      </c>
      <c r="AY147" t="e">
        <v>#N/A</v>
      </c>
      <c r="AZ147" t="e">
        <v>#N/A</v>
      </c>
      <c r="BA147" t="e">
        <v>#N/A</v>
      </c>
      <c r="BB147" t="e">
        <v>#N/A</v>
      </c>
      <c r="BC147" t="e">
        <v>#N/A</v>
      </c>
      <c r="BD147" t="e">
        <v>#N/A</v>
      </c>
      <c r="BE147" t="e">
        <v>#N/A</v>
      </c>
      <c r="BF147" t="e">
        <v>#N/A</v>
      </c>
      <c r="BG147" t="e">
        <v>#N/A</v>
      </c>
      <c r="BH147" t="e">
        <v>#N/A</v>
      </c>
      <c r="BI147" t="e">
        <v>#N/A</v>
      </c>
      <c r="BJ147" t="e">
        <v>#N/A</v>
      </c>
      <c r="BK147" t="e">
        <v>#N/A</v>
      </c>
      <c r="BL147" t="e">
        <v>#N/A</v>
      </c>
      <c r="BM147" t="e">
        <v>#N/A</v>
      </c>
      <c r="BN147" t="e">
        <v>#N/A</v>
      </c>
      <c r="BO147" t="e">
        <v>#N/A</v>
      </c>
      <c r="BP147" t="e">
        <v>#N/A</v>
      </c>
      <c r="BQ147" t="e">
        <v>#N/A</v>
      </c>
      <c r="BR147" t="e">
        <v>#N/A</v>
      </c>
      <c r="BS147" t="e">
        <v>#N/A</v>
      </c>
      <c r="BT147" t="e">
        <v>#N/A</v>
      </c>
      <c r="BU147" t="e">
        <v>#N/A</v>
      </c>
      <c r="BV147" t="e">
        <v>#N/A</v>
      </c>
      <c r="BW147" t="e">
        <v>#N/A</v>
      </c>
      <c r="BX147" t="e">
        <v>#N/A</v>
      </c>
      <c r="BY147" t="e">
        <v>#N/A</v>
      </c>
      <c r="BZ147" t="e">
        <v>#N/A</v>
      </c>
      <c r="CA147" t="e">
        <v>#N/A</v>
      </c>
      <c r="CB147" t="e">
        <v>#N/A</v>
      </c>
      <c r="CC147" t="e">
        <v>#N/A</v>
      </c>
      <c r="CD147" t="e">
        <v>#N/A</v>
      </c>
      <c r="CE147" t="e">
        <v>#N/A</v>
      </c>
      <c r="CF147" t="e">
        <v>#N/A</v>
      </c>
      <c r="CG147" t="e">
        <v>#N/A</v>
      </c>
      <c r="CH147" t="e">
        <v>#N/A</v>
      </c>
      <c r="CI147" t="e">
        <v>#N/A</v>
      </c>
      <c r="CJ147" t="e">
        <v>#N/A</v>
      </c>
      <c r="CK147" t="e">
        <v>#N/A</v>
      </c>
      <c r="CL147" t="e">
        <v>#N/A</v>
      </c>
      <c r="CM147" t="e">
        <v>#N/A</v>
      </c>
      <c r="CN147" t="e">
        <v>#N/A</v>
      </c>
      <c r="CO147" t="e">
        <v>#N/A</v>
      </c>
      <c r="CP147" t="e">
        <v>#N/A</v>
      </c>
      <c r="CQ147" t="e">
        <v>#N/A</v>
      </c>
      <c r="CR147" t="e">
        <v>#N/A</v>
      </c>
      <c r="CS147" t="e">
        <v>#N/A</v>
      </c>
      <c r="CT147" t="e">
        <v>#N/A</v>
      </c>
      <c r="CU147" t="e">
        <v>#N/A</v>
      </c>
      <c r="CV147" t="e">
        <v>#N/A</v>
      </c>
      <c r="CW147" t="e">
        <v>#N/A</v>
      </c>
      <c r="CX147" t="e">
        <v>#N/A</v>
      </c>
      <c r="CY147" t="e">
        <v>#N/A</v>
      </c>
    </row>
    <row r="148" spans="1:103" x14ac:dyDescent="0.3">
      <c r="A148">
        <v>327</v>
      </c>
      <c r="D148">
        <v>0</v>
      </c>
      <c r="E148">
        <v>0</v>
      </c>
      <c r="F148">
        <v>0</v>
      </c>
      <c r="G148">
        <v>0</v>
      </c>
      <c r="H148">
        <v>0</v>
      </c>
      <c r="I148">
        <v>0</v>
      </c>
      <c r="J148">
        <v>105789</v>
      </c>
      <c r="K148">
        <v>129994</v>
      </c>
      <c r="L148">
        <v>45485</v>
      </c>
      <c r="M148">
        <v>2902315</v>
      </c>
      <c r="N148">
        <v>0</v>
      </c>
      <c r="O148">
        <v>378756</v>
      </c>
      <c r="P148">
        <v>0</v>
      </c>
      <c r="Q148">
        <v>60181</v>
      </c>
      <c r="R148">
        <v>1050394</v>
      </c>
      <c r="S148">
        <v>222608</v>
      </c>
      <c r="T148">
        <v>0</v>
      </c>
      <c r="U148">
        <v>0</v>
      </c>
      <c r="V148">
        <v>484753</v>
      </c>
      <c r="W148">
        <v>0</v>
      </c>
      <c r="X148">
        <v>140847</v>
      </c>
      <c r="Y148">
        <v>120280</v>
      </c>
      <c r="Z148">
        <v>0</v>
      </c>
      <c r="AA148">
        <v>125300</v>
      </c>
      <c r="AB148">
        <v>947354</v>
      </c>
      <c r="AC148">
        <v>28963</v>
      </c>
      <c r="AD148">
        <v>1907991</v>
      </c>
      <c r="AE148">
        <v>4573941</v>
      </c>
      <c r="AF148">
        <v>0</v>
      </c>
      <c r="AG148">
        <v>338521</v>
      </c>
      <c r="AH148">
        <v>389498</v>
      </c>
      <c r="AI148">
        <v>190226</v>
      </c>
      <c r="AJ148">
        <v>51992</v>
      </c>
      <c r="AK148">
        <v>0</v>
      </c>
      <c r="AL148">
        <v>369456</v>
      </c>
      <c r="AM148">
        <v>0</v>
      </c>
      <c r="AN148">
        <v>432336</v>
      </c>
      <c r="AO148">
        <v>0</v>
      </c>
      <c r="AP148">
        <v>0</v>
      </c>
      <c r="AQ148">
        <v>231692</v>
      </c>
      <c r="AR148">
        <v>0</v>
      </c>
      <c r="AS148">
        <v>124477</v>
      </c>
      <c r="AT148">
        <v>1206943</v>
      </c>
      <c r="AU148">
        <v>0</v>
      </c>
      <c r="AV148">
        <v>6664</v>
      </c>
      <c r="AW148">
        <v>21271</v>
      </c>
      <c r="AX148">
        <v>488804</v>
      </c>
      <c r="AY148">
        <v>0</v>
      </c>
      <c r="AZ148">
        <v>0</v>
      </c>
      <c r="BA148">
        <v>0</v>
      </c>
      <c r="BB148">
        <v>2387042</v>
      </c>
      <c r="BC148">
        <v>54808</v>
      </c>
      <c r="BD148">
        <v>0</v>
      </c>
      <c r="BE148">
        <v>0</v>
      </c>
      <c r="BF148">
        <v>838427</v>
      </c>
      <c r="BG148">
        <v>0</v>
      </c>
      <c r="BH148">
        <v>0</v>
      </c>
      <c r="BI148">
        <v>46800</v>
      </c>
      <c r="BJ148">
        <v>0</v>
      </c>
      <c r="BK148">
        <v>0</v>
      </c>
      <c r="BL148">
        <v>0</v>
      </c>
      <c r="BM148">
        <v>156681</v>
      </c>
      <c r="BN148">
        <v>719981</v>
      </c>
      <c r="BO148">
        <v>0</v>
      </c>
      <c r="BP148">
        <v>0</v>
      </c>
      <c r="BQ148">
        <v>0</v>
      </c>
      <c r="BR148">
        <v>0</v>
      </c>
      <c r="BS148">
        <v>0</v>
      </c>
      <c r="BT148">
        <v>70286</v>
      </c>
      <c r="BU148">
        <v>777074</v>
      </c>
      <c r="BV148">
        <v>366193</v>
      </c>
      <c r="BW148">
        <v>19105093</v>
      </c>
      <c r="BX148">
        <v>0</v>
      </c>
      <c r="BY148">
        <v>0</v>
      </c>
      <c r="BZ148">
        <v>1917545</v>
      </c>
      <c r="CA148">
        <v>0</v>
      </c>
      <c r="CB148">
        <v>290699</v>
      </c>
      <c r="CC148">
        <v>1542006</v>
      </c>
      <c r="CD148">
        <v>41784</v>
      </c>
      <c r="CE148">
        <v>0</v>
      </c>
      <c r="CF148">
        <v>0</v>
      </c>
      <c r="CG148">
        <v>225319</v>
      </c>
      <c r="CH148">
        <v>0</v>
      </c>
      <c r="CI148">
        <v>223784</v>
      </c>
      <c r="CJ148">
        <v>57701</v>
      </c>
      <c r="CK148">
        <v>80675</v>
      </c>
      <c r="CL148">
        <v>0</v>
      </c>
      <c r="CM148">
        <v>0</v>
      </c>
      <c r="CN148">
        <v>68261</v>
      </c>
      <c r="CO148">
        <v>3872571</v>
      </c>
      <c r="CP148">
        <v>16480</v>
      </c>
      <c r="CQ148">
        <v>0</v>
      </c>
      <c r="CR148">
        <v>118990</v>
      </c>
      <c r="CS148">
        <v>35864</v>
      </c>
      <c r="CT148">
        <v>0</v>
      </c>
      <c r="CU148">
        <v>23628</v>
      </c>
      <c r="CV148">
        <v>0</v>
      </c>
      <c r="CW148">
        <v>127058</v>
      </c>
      <c r="CX148">
        <v>0</v>
      </c>
      <c r="CY148">
        <v>0</v>
      </c>
    </row>
    <row r="149" spans="1:103" x14ac:dyDescent="0.3">
      <c r="A149">
        <v>328</v>
      </c>
      <c r="D149">
        <v>0</v>
      </c>
      <c r="E149">
        <v>10311053</v>
      </c>
      <c r="F149">
        <v>0</v>
      </c>
      <c r="G149">
        <v>0</v>
      </c>
      <c r="H149">
        <v>0</v>
      </c>
      <c r="I149">
        <v>0</v>
      </c>
      <c r="J149">
        <v>7562073</v>
      </c>
      <c r="K149">
        <v>0</v>
      </c>
      <c r="L149">
        <v>4932230</v>
      </c>
      <c r="M149">
        <v>126452383</v>
      </c>
      <c r="N149">
        <v>0</v>
      </c>
      <c r="O149">
        <v>0</v>
      </c>
      <c r="P149">
        <v>0</v>
      </c>
      <c r="Q149">
        <v>203465</v>
      </c>
      <c r="R149">
        <v>37503</v>
      </c>
      <c r="S149">
        <v>0</v>
      </c>
      <c r="T149">
        <v>0</v>
      </c>
      <c r="U149">
        <v>0</v>
      </c>
      <c r="V149">
        <v>8769040</v>
      </c>
      <c r="W149">
        <v>0</v>
      </c>
      <c r="X149">
        <v>0</v>
      </c>
      <c r="Y149">
        <v>0</v>
      </c>
      <c r="Z149">
        <v>0</v>
      </c>
      <c r="AA149">
        <v>8105875</v>
      </c>
      <c r="AB149">
        <v>772374</v>
      </c>
      <c r="AC149">
        <v>0</v>
      </c>
      <c r="AD149">
        <v>60315</v>
      </c>
      <c r="AE149">
        <v>8309759</v>
      </c>
      <c r="AF149">
        <v>0</v>
      </c>
      <c r="AG149">
        <v>20882030</v>
      </c>
      <c r="AH149">
        <v>0</v>
      </c>
      <c r="AI149">
        <v>16328964</v>
      </c>
      <c r="AJ149">
        <v>1602052</v>
      </c>
      <c r="AK149">
        <v>0</v>
      </c>
      <c r="AL149">
        <v>738292</v>
      </c>
      <c r="AM149">
        <v>0</v>
      </c>
      <c r="AN149">
        <v>0</v>
      </c>
      <c r="AO149">
        <v>0</v>
      </c>
      <c r="AP149">
        <v>0</v>
      </c>
      <c r="AQ149">
        <v>300717</v>
      </c>
      <c r="AR149">
        <v>0</v>
      </c>
      <c r="AS149">
        <v>0</v>
      </c>
      <c r="AT149">
        <v>29510163</v>
      </c>
      <c r="AU149">
        <v>0</v>
      </c>
      <c r="AV149">
        <v>0</v>
      </c>
      <c r="AW149">
        <v>0</v>
      </c>
      <c r="AX149">
        <v>33879</v>
      </c>
      <c r="AY149">
        <v>0</v>
      </c>
      <c r="AZ149">
        <v>0</v>
      </c>
      <c r="BA149">
        <v>0</v>
      </c>
      <c r="BB149">
        <v>39507069</v>
      </c>
      <c r="BC149">
        <v>7992989</v>
      </c>
      <c r="BD149">
        <v>0</v>
      </c>
      <c r="BE149">
        <v>0</v>
      </c>
      <c r="BF149">
        <v>30362999</v>
      </c>
      <c r="BG149">
        <v>0</v>
      </c>
      <c r="BH149">
        <v>0</v>
      </c>
      <c r="BI149">
        <v>41527</v>
      </c>
      <c r="BJ149">
        <v>11505</v>
      </c>
      <c r="BK149">
        <v>0</v>
      </c>
      <c r="BL149">
        <v>0</v>
      </c>
      <c r="BM149">
        <v>3789882</v>
      </c>
      <c r="BN149">
        <v>1628950</v>
      </c>
      <c r="BO149">
        <v>8774811</v>
      </c>
      <c r="BP149">
        <v>0</v>
      </c>
      <c r="BQ149">
        <v>555051</v>
      </c>
      <c r="BR149">
        <v>0</v>
      </c>
      <c r="BS149">
        <v>0</v>
      </c>
      <c r="BT149">
        <v>2159435</v>
      </c>
      <c r="BU149">
        <v>69011</v>
      </c>
      <c r="BV149">
        <v>2689625</v>
      </c>
      <c r="BW149">
        <v>0</v>
      </c>
      <c r="BX149">
        <v>0</v>
      </c>
      <c r="BY149">
        <v>0</v>
      </c>
      <c r="BZ149">
        <v>216159</v>
      </c>
      <c r="CA149">
        <v>0</v>
      </c>
      <c r="CB149">
        <v>1400656</v>
      </c>
      <c r="CC149">
        <v>0</v>
      </c>
      <c r="CD149">
        <v>7692293</v>
      </c>
      <c r="CE149">
        <v>0</v>
      </c>
      <c r="CF149">
        <v>0</v>
      </c>
      <c r="CG149">
        <v>3422100</v>
      </c>
      <c r="CH149">
        <v>0</v>
      </c>
      <c r="CI149">
        <v>6116739</v>
      </c>
      <c r="CJ149">
        <v>0</v>
      </c>
      <c r="CK149">
        <v>0</v>
      </c>
      <c r="CL149">
        <v>0</v>
      </c>
      <c r="CM149">
        <v>0</v>
      </c>
      <c r="CN149">
        <v>0</v>
      </c>
      <c r="CO149">
        <v>93276454</v>
      </c>
      <c r="CP149">
        <v>0</v>
      </c>
      <c r="CQ149">
        <v>0</v>
      </c>
      <c r="CR149">
        <v>574723</v>
      </c>
      <c r="CS149">
        <v>0</v>
      </c>
      <c r="CT149">
        <v>0</v>
      </c>
      <c r="CU149">
        <v>0</v>
      </c>
      <c r="CV149">
        <v>0</v>
      </c>
      <c r="CW149">
        <v>0</v>
      </c>
      <c r="CX149">
        <v>0</v>
      </c>
      <c r="CY149">
        <v>7122212</v>
      </c>
    </row>
    <row r="150" spans="1:103" x14ac:dyDescent="0.3">
      <c r="D150" t="e">
        <v>#N/A</v>
      </c>
      <c r="E150" t="e">
        <v>#N/A</v>
      </c>
      <c r="F150" t="e">
        <v>#N/A</v>
      </c>
      <c r="G150" t="e">
        <v>#N/A</v>
      </c>
      <c r="H150" t="e">
        <v>#N/A</v>
      </c>
      <c r="I150" t="e">
        <v>#N/A</v>
      </c>
      <c r="J150" t="e">
        <v>#N/A</v>
      </c>
      <c r="K150" t="e">
        <v>#N/A</v>
      </c>
      <c r="L150" t="e">
        <v>#N/A</v>
      </c>
      <c r="M150" t="e">
        <v>#N/A</v>
      </c>
      <c r="N150" t="e">
        <v>#N/A</v>
      </c>
      <c r="O150" t="e">
        <v>#N/A</v>
      </c>
      <c r="P150" t="e">
        <v>#N/A</v>
      </c>
      <c r="Q150" t="e">
        <v>#N/A</v>
      </c>
      <c r="R150" t="e">
        <v>#N/A</v>
      </c>
      <c r="S150" t="e">
        <v>#N/A</v>
      </c>
      <c r="T150" t="e">
        <v>#N/A</v>
      </c>
      <c r="U150" t="e">
        <v>#N/A</v>
      </c>
      <c r="V150" t="e">
        <v>#N/A</v>
      </c>
      <c r="W150" t="e">
        <v>#N/A</v>
      </c>
      <c r="X150" t="e">
        <v>#N/A</v>
      </c>
      <c r="Y150" t="e">
        <v>#N/A</v>
      </c>
      <c r="Z150" t="e">
        <v>#N/A</v>
      </c>
      <c r="AA150" t="e">
        <v>#N/A</v>
      </c>
      <c r="AB150" t="e">
        <v>#N/A</v>
      </c>
      <c r="AC150" t="e">
        <v>#N/A</v>
      </c>
      <c r="AD150" t="e">
        <v>#N/A</v>
      </c>
      <c r="AE150" t="e">
        <v>#N/A</v>
      </c>
      <c r="AF150" t="e">
        <v>#N/A</v>
      </c>
      <c r="AG150" t="e">
        <v>#N/A</v>
      </c>
      <c r="AH150" t="e">
        <v>#N/A</v>
      </c>
      <c r="AI150" t="e">
        <v>#N/A</v>
      </c>
      <c r="AJ150" t="e">
        <v>#N/A</v>
      </c>
      <c r="AK150" t="e">
        <v>#N/A</v>
      </c>
      <c r="AL150" t="e">
        <v>#N/A</v>
      </c>
      <c r="AM150" t="e">
        <v>#N/A</v>
      </c>
      <c r="AN150" t="e">
        <v>#N/A</v>
      </c>
      <c r="AO150" t="e">
        <v>#N/A</v>
      </c>
      <c r="AP150" t="e">
        <v>#N/A</v>
      </c>
      <c r="AQ150" t="e">
        <v>#N/A</v>
      </c>
      <c r="AR150" t="e">
        <v>#N/A</v>
      </c>
      <c r="AS150" t="e">
        <v>#N/A</v>
      </c>
      <c r="AT150" t="e">
        <v>#N/A</v>
      </c>
      <c r="AU150" t="e">
        <v>#N/A</v>
      </c>
      <c r="AV150" t="e">
        <v>#N/A</v>
      </c>
      <c r="AW150" t="e">
        <v>#N/A</v>
      </c>
      <c r="AX150" t="e">
        <v>#N/A</v>
      </c>
      <c r="AY150" t="e">
        <v>#N/A</v>
      </c>
      <c r="AZ150" t="e">
        <v>#N/A</v>
      </c>
      <c r="BA150" t="e">
        <v>#N/A</v>
      </c>
      <c r="BB150" t="e">
        <v>#N/A</v>
      </c>
      <c r="BC150" t="e">
        <v>#N/A</v>
      </c>
      <c r="BD150" t="e">
        <v>#N/A</v>
      </c>
      <c r="BE150" t="e">
        <v>#N/A</v>
      </c>
      <c r="BF150" t="e">
        <v>#N/A</v>
      </c>
      <c r="BG150" t="e">
        <v>#N/A</v>
      </c>
      <c r="BH150" t="e">
        <v>#N/A</v>
      </c>
      <c r="BI150" t="e">
        <v>#N/A</v>
      </c>
      <c r="BJ150" t="e">
        <v>#N/A</v>
      </c>
      <c r="BK150" t="e">
        <v>#N/A</v>
      </c>
      <c r="BL150" t="e">
        <v>#N/A</v>
      </c>
      <c r="BM150" t="e">
        <v>#N/A</v>
      </c>
      <c r="BN150" t="e">
        <v>#N/A</v>
      </c>
      <c r="BO150" t="e">
        <v>#N/A</v>
      </c>
      <c r="BP150" t="e">
        <v>#N/A</v>
      </c>
      <c r="BQ150" t="e">
        <v>#N/A</v>
      </c>
      <c r="BR150" t="e">
        <v>#N/A</v>
      </c>
      <c r="BS150" t="e">
        <v>#N/A</v>
      </c>
      <c r="BT150" t="e">
        <v>#N/A</v>
      </c>
      <c r="BU150" t="e">
        <v>#N/A</v>
      </c>
      <c r="BV150" t="e">
        <v>#N/A</v>
      </c>
      <c r="BW150" t="e">
        <v>#N/A</v>
      </c>
      <c r="BX150" t="e">
        <v>#N/A</v>
      </c>
      <c r="BY150" t="e">
        <v>#N/A</v>
      </c>
      <c r="BZ150" t="e">
        <v>#N/A</v>
      </c>
      <c r="CA150" t="e">
        <v>#N/A</v>
      </c>
      <c r="CB150" t="e">
        <v>#N/A</v>
      </c>
      <c r="CC150" t="e">
        <v>#N/A</v>
      </c>
      <c r="CD150" t="e">
        <v>#N/A</v>
      </c>
      <c r="CE150" t="e">
        <v>#N/A</v>
      </c>
      <c r="CF150" t="e">
        <v>#N/A</v>
      </c>
      <c r="CG150" t="e">
        <v>#N/A</v>
      </c>
      <c r="CH150" t="e">
        <v>#N/A</v>
      </c>
      <c r="CI150" t="e">
        <v>#N/A</v>
      </c>
      <c r="CJ150" t="e">
        <v>#N/A</v>
      </c>
      <c r="CK150" t="e">
        <v>#N/A</v>
      </c>
      <c r="CL150" t="e">
        <v>#N/A</v>
      </c>
      <c r="CM150" t="e">
        <v>#N/A</v>
      </c>
      <c r="CN150" t="e">
        <v>#N/A</v>
      </c>
      <c r="CO150" t="e">
        <v>#N/A</v>
      </c>
      <c r="CP150" t="e">
        <v>#N/A</v>
      </c>
      <c r="CQ150" t="e">
        <v>#N/A</v>
      </c>
      <c r="CR150" t="e">
        <v>#N/A</v>
      </c>
      <c r="CS150" t="e">
        <v>#N/A</v>
      </c>
      <c r="CT150" t="e">
        <v>#N/A</v>
      </c>
      <c r="CU150" t="e">
        <v>#N/A</v>
      </c>
      <c r="CV150" t="e">
        <v>#N/A</v>
      </c>
      <c r="CW150" t="e">
        <v>#N/A</v>
      </c>
      <c r="CX150" t="e">
        <v>#N/A</v>
      </c>
      <c r="CY150" t="e">
        <v>#N/A</v>
      </c>
    </row>
    <row r="151" spans="1:103" x14ac:dyDescent="0.3">
      <c r="D151" t="e">
        <v>#N/A</v>
      </c>
      <c r="E151" t="e">
        <v>#N/A</v>
      </c>
      <c r="F151" t="e">
        <v>#N/A</v>
      </c>
      <c r="G151" t="e">
        <v>#N/A</v>
      </c>
      <c r="H151" t="e">
        <v>#N/A</v>
      </c>
      <c r="I151" t="e">
        <v>#N/A</v>
      </c>
      <c r="J151" t="e">
        <v>#N/A</v>
      </c>
      <c r="K151" t="e">
        <v>#N/A</v>
      </c>
      <c r="L151" t="e">
        <v>#N/A</v>
      </c>
      <c r="M151" t="e">
        <v>#N/A</v>
      </c>
      <c r="N151" t="e">
        <v>#N/A</v>
      </c>
      <c r="O151" t="e">
        <v>#N/A</v>
      </c>
      <c r="P151" t="e">
        <v>#N/A</v>
      </c>
      <c r="Q151" t="e">
        <v>#N/A</v>
      </c>
      <c r="R151" t="e">
        <v>#N/A</v>
      </c>
      <c r="S151" t="e">
        <v>#N/A</v>
      </c>
      <c r="T151" t="e">
        <v>#N/A</v>
      </c>
      <c r="U151" t="e">
        <v>#N/A</v>
      </c>
      <c r="V151" t="e">
        <v>#N/A</v>
      </c>
      <c r="W151" t="e">
        <v>#N/A</v>
      </c>
      <c r="X151" t="e">
        <v>#N/A</v>
      </c>
      <c r="Y151" t="e">
        <v>#N/A</v>
      </c>
      <c r="Z151" t="e">
        <v>#N/A</v>
      </c>
      <c r="AA151" t="e">
        <v>#N/A</v>
      </c>
      <c r="AB151" t="e">
        <v>#N/A</v>
      </c>
      <c r="AC151" t="e">
        <v>#N/A</v>
      </c>
      <c r="AD151" t="e">
        <v>#N/A</v>
      </c>
      <c r="AE151" t="e">
        <v>#N/A</v>
      </c>
      <c r="AF151" t="e">
        <v>#N/A</v>
      </c>
      <c r="AG151" t="e">
        <v>#N/A</v>
      </c>
      <c r="AH151" t="e">
        <v>#N/A</v>
      </c>
      <c r="AI151" t="e">
        <v>#N/A</v>
      </c>
      <c r="AJ151" t="e">
        <v>#N/A</v>
      </c>
      <c r="AK151" t="e">
        <v>#N/A</v>
      </c>
      <c r="AL151" t="e">
        <v>#N/A</v>
      </c>
      <c r="AM151" t="e">
        <v>#N/A</v>
      </c>
      <c r="AN151" t="e">
        <v>#N/A</v>
      </c>
      <c r="AO151" t="e">
        <v>#N/A</v>
      </c>
      <c r="AP151" t="e">
        <v>#N/A</v>
      </c>
      <c r="AQ151" t="e">
        <v>#N/A</v>
      </c>
      <c r="AR151" t="e">
        <v>#N/A</v>
      </c>
      <c r="AS151" t="e">
        <v>#N/A</v>
      </c>
      <c r="AT151" t="e">
        <v>#N/A</v>
      </c>
      <c r="AU151" t="e">
        <v>#N/A</v>
      </c>
      <c r="AV151" t="e">
        <v>#N/A</v>
      </c>
      <c r="AW151" t="e">
        <v>#N/A</v>
      </c>
      <c r="AX151" t="e">
        <v>#N/A</v>
      </c>
      <c r="AY151" t="e">
        <v>#N/A</v>
      </c>
      <c r="AZ151" t="e">
        <v>#N/A</v>
      </c>
      <c r="BA151" t="e">
        <v>#N/A</v>
      </c>
      <c r="BB151" t="e">
        <v>#N/A</v>
      </c>
      <c r="BC151" t="e">
        <v>#N/A</v>
      </c>
      <c r="BD151" t="e">
        <v>#N/A</v>
      </c>
      <c r="BE151" t="e">
        <v>#N/A</v>
      </c>
      <c r="BF151" t="e">
        <v>#N/A</v>
      </c>
      <c r="BG151" t="e">
        <v>#N/A</v>
      </c>
      <c r="BH151" t="e">
        <v>#N/A</v>
      </c>
      <c r="BI151" t="e">
        <v>#N/A</v>
      </c>
      <c r="BJ151" t="e">
        <v>#N/A</v>
      </c>
      <c r="BK151" t="e">
        <v>#N/A</v>
      </c>
      <c r="BL151" t="e">
        <v>#N/A</v>
      </c>
      <c r="BM151" t="e">
        <v>#N/A</v>
      </c>
      <c r="BN151" t="e">
        <v>#N/A</v>
      </c>
      <c r="BO151" t="e">
        <v>#N/A</v>
      </c>
      <c r="BP151" t="e">
        <v>#N/A</v>
      </c>
      <c r="BQ151" t="e">
        <v>#N/A</v>
      </c>
      <c r="BR151" t="e">
        <v>#N/A</v>
      </c>
      <c r="BS151" t="e">
        <v>#N/A</v>
      </c>
      <c r="BT151" t="e">
        <v>#N/A</v>
      </c>
      <c r="BU151" t="e">
        <v>#N/A</v>
      </c>
      <c r="BV151" t="e">
        <v>#N/A</v>
      </c>
      <c r="BW151" t="e">
        <v>#N/A</v>
      </c>
      <c r="BX151" t="e">
        <v>#N/A</v>
      </c>
      <c r="BY151" t="e">
        <v>#N/A</v>
      </c>
      <c r="BZ151" t="e">
        <v>#N/A</v>
      </c>
      <c r="CA151" t="e">
        <v>#N/A</v>
      </c>
      <c r="CB151" t="e">
        <v>#N/A</v>
      </c>
      <c r="CC151" t="e">
        <v>#N/A</v>
      </c>
      <c r="CD151" t="e">
        <v>#N/A</v>
      </c>
      <c r="CE151" t="e">
        <v>#N/A</v>
      </c>
      <c r="CF151" t="e">
        <v>#N/A</v>
      </c>
      <c r="CG151" t="e">
        <v>#N/A</v>
      </c>
      <c r="CH151" t="e">
        <v>#N/A</v>
      </c>
      <c r="CI151" t="e">
        <v>#N/A</v>
      </c>
      <c r="CJ151" t="e">
        <v>#N/A</v>
      </c>
      <c r="CK151" t="e">
        <v>#N/A</v>
      </c>
      <c r="CL151" t="e">
        <v>#N/A</v>
      </c>
      <c r="CM151" t="e">
        <v>#N/A</v>
      </c>
      <c r="CN151" t="e">
        <v>#N/A</v>
      </c>
      <c r="CO151" t="e">
        <v>#N/A</v>
      </c>
      <c r="CP151" t="e">
        <v>#N/A</v>
      </c>
      <c r="CQ151" t="e">
        <v>#N/A</v>
      </c>
      <c r="CR151" t="e">
        <v>#N/A</v>
      </c>
      <c r="CS151" t="e">
        <v>#N/A</v>
      </c>
      <c r="CT151" t="e">
        <v>#N/A</v>
      </c>
      <c r="CU151" t="e">
        <v>#N/A</v>
      </c>
      <c r="CV151" t="e">
        <v>#N/A</v>
      </c>
      <c r="CW151" t="e">
        <v>#N/A</v>
      </c>
      <c r="CX151" t="e">
        <v>#N/A</v>
      </c>
      <c r="CY151" t="e">
        <v>#N/A</v>
      </c>
    </row>
    <row r="152" spans="1:103" x14ac:dyDescent="0.3">
      <c r="D152" t="e">
        <v>#N/A</v>
      </c>
      <c r="E152" t="e">
        <v>#N/A</v>
      </c>
      <c r="F152" t="e">
        <v>#N/A</v>
      </c>
      <c r="G152" t="e">
        <v>#N/A</v>
      </c>
      <c r="H152" t="e">
        <v>#N/A</v>
      </c>
      <c r="I152" t="e">
        <v>#N/A</v>
      </c>
      <c r="J152" t="e">
        <v>#N/A</v>
      </c>
      <c r="K152" t="e">
        <v>#N/A</v>
      </c>
      <c r="L152" t="e">
        <v>#N/A</v>
      </c>
      <c r="M152" t="e">
        <v>#N/A</v>
      </c>
      <c r="N152" t="e">
        <v>#N/A</v>
      </c>
      <c r="O152" t="e">
        <v>#N/A</v>
      </c>
      <c r="P152" t="e">
        <v>#N/A</v>
      </c>
      <c r="Q152" t="e">
        <v>#N/A</v>
      </c>
      <c r="R152" t="e">
        <v>#N/A</v>
      </c>
      <c r="S152" t="e">
        <v>#N/A</v>
      </c>
      <c r="T152" t="e">
        <v>#N/A</v>
      </c>
      <c r="U152" t="e">
        <v>#N/A</v>
      </c>
      <c r="V152" t="e">
        <v>#N/A</v>
      </c>
      <c r="W152" t="e">
        <v>#N/A</v>
      </c>
      <c r="X152" t="e">
        <v>#N/A</v>
      </c>
      <c r="Y152" t="e">
        <v>#N/A</v>
      </c>
      <c r="Z152" t="e">
        <v>#N/A</v>
      </c>
      <c r="AA152" t="e">
        <v>#N/A</v>
      </c>
      <c r="AB152" t="e">
        <v>#N/A</v>
      </c>
      <c r="AC152" t="e">
        <v>#N/A</v>
      </c>
      <c r="AD152" t="e">
        <v>#N/A</v>
      </c>
      <c r="AE152" t="e">
        <v>#N/A</v>
      </c>
      <c r="AF152" t="e">
        <v>#N/A</v>
      </c>
      <c r="AG152" t="e">
        <v>#N/A</v>
      </c>
      <c r="AH152" t="e">
        <v>#N/A</v>
      </c>
      <c r="AI152" t="e">
        <v>#N/A</v>
      </c>
      <c r="AJ152" t="e">
        <v>#N/A</v>
      </c>
      <c r="AK152" t="e">
        <v>#N/A</v>
      </c>
      <c r="AL152" t="e">
        <v>#N/A</v>
      </c>
      <c r="AM152" t="e">
        <v>#N/A</v>
      </c>
      <c r="AN152" t="e">
        <v>#N/A</v>
      </c>
      <c r="AO152" t="e">
        <v>#N/A</v>
      </c>
      <c r="AP152" t="e">
        <v>#N/A</v>
      </c>
      <c r="AQ152" t="e">
        <v>#N/A</v>
      </c>
      <c r="AR152" t="e">
        <v>#N/A</v>
      </c>
      <c r="AS152" t="e">
        <v>#N/A</v>
      </c>
      <c r="AT152" t="e">
        <v>#N/A</v>
      </c>
      <c r="AU152" t="e">
        <v>#N/A</v>
      </c>
      <c r="AV152" t="e">
        <v>#N/A</v>
      </c>
      <c r="AW152" t="e">
        <v>#N/A</v>
      </c>
      <c r="AX152" t="e">
        <v>#N/A</v>
      </c>
      <c r="AY152" t="e">
        <v>#N/A</v>
      </c>
      <c r="AZ152" t="e">
        <v>#N/A</v>
      </c>
      <c r="BA152" t="e">
        <v>#N/A</v>
      </c>
      <c r="BB152" t="e">
        <v>#N/A</v>
      </c>
      <c r="BC152" t="e">
        <v>#N/A</v>
      </c>
      <c r="BD152" t="e">
        <v>#N/A</v>
      </c>
      <c r="BE152" t="e">
        <v>#N/A</v>
      </c>
      <c r="BF152" t="e">
        <v>#N/A</v>
      </c>
      <c r="BG152" t="e">
        <v>#N/A</v>
      </c>
      <c r="BH152" t="e">
        <v>#N/A</v>
      </c>
      <c r="BI152" t="e">
        <v>#N/A</v>
      </c>
      <c r="BJ152" t="e">
        <v>#N/A</v>
      </c>
      <c r="BK152" t="e">
        <v>#N/A</v>
      </c>
      <c r="BL152" t="e">
        <v>#N/A</v>
      </c>
      <c r="BM152" t="e">
        <v>#N/A</v>
      </c>
      <c r="BN152" t="e">
        <v>#N/A</v>
      </c>
      <c r="BO152" t="e">
        <v>#N/A</v>
      </c>
      <c r="BP152" t="e">
        <v>#N/A</v>
      </c>
      <c r="BQ152" t="e">
        <v>#N/A</v>
      </c>
      <c r="BR152" t="e">
        <v>#N/A</v>
      </c>
      <c r="BS152" t="e">
        <v>#N/A</v>
      </c>
      <c r="BT152" t="e">
        <v>#N/A</v>
      </c>
      <c r="BU152" t="e">
        <v>#N/A</v>
      </c>
      <c r="BV152" t="e">
        <v>#N/A</v>
      </c>
      <c r="BW152" t="e">
        <v>#N/A</v>
      </c>
      <c r="BX152" t="e">
        <v>#N/A</v>
      </c>
      <c r="BY152" t="e">
        <v>#N/A</v>
      </c>
      <c r="BZ152" t="e">
        <v>#N/A</v>
      </c>
      <c r="CA152" t="e">
        <v>#N/A</v>
      </c>
      <c r="CB152" t="e">
        <v>#N/A</v>
      </c>
      <c r="CC152" t="e">
        <v>#N/A</v>
      </c>
      <c r="CD152" t="e">
        <v>#N/A</v>
      </c>
      <c r="CE152" t="e">
        <v>#N/A</v>
      </c>
      <c r="CF152" t="e">
        <v>#N/A</v>
      </c>
      <c r="CG152" t="e">
        <v>#N/A</v>
      </c>
      <c r="CH152" t="e">
        <v>#N/A</v>
      </c>
      <c r="CI152" t="e">
        <v>#N/A</v>
      </c>
      <c r="CJ152" t="e">
        <v>#N/A</v>
      </c>
      <c r="CK152" t="e">
        <v>#N/A</v>
      </c>
      <c r="CL152" t="e">
        <v>#N/A</v>
      </c>
      <c r="CM152" t="e">
        <v>#N/A</v>
      </c>
      <c r="CN152" t="e">
        <v>#N/A</v>
      </c>
      <c r="CO152" t="e">
        <v>#N/A</v>
      </c>
      <c r="CP152" t="e">
        <v>#N/A</v>
      </c>
      <c r="CQ152" t="e">
        <v>#N/A</v>
      </c>
      <c r="CR152" t="e">
        <v>#N/A</v>
      </c>
      <c r="CS152" t="e">
        <v>#N/A</v>
      </c>
      <c r="CT152" t="e">
        <v>#N/A</v>
      </c>
      <c r="CU152" t="e">
        <v>#N/A</v>
      </c>
      <c r="CV152" t="e">
        <v>#N/A</v>
      </c>
      <c r="CW152" t="e">
        <v>#N/A</v>
      </c>
      <c r="CX152" t="e">
        <v>#N/A</v>
      </c>
      <c r="CY152" t="e">
        <v>#N/A</v>
      </c>
    </row>
    <row r="153" spans="1:103" x14ac:dyDescent="0.3">
      <c r="A153">
        <v>515</v>
      </c>
      <c r="D153">
        <v>0</v>
      </c>
      <c r="E153">
        <v>0</v>
      </c>
      <c r="F153">
        <v>0</v>
      </c>
      <c r="G153">
        <v>0</v>
      </c>
      <c r="H153">
        <v>0</v>
      </c>
      <c r="I153">
        <v>0</v>
      </c>
      <c r="J153">
        <v>0</v>
      </c>
      <c r="K153">
        <v>0</v>
      </c>
      <c r="L153">
        <v>141098</v>
      </c>
      <c r="M153">
        <v>218107560</v>
      </c>
      <c r="N153">
        <v>0</v>
      </c>
      <c r="O153">
        <v>411551</v>
      </c>
      <c r="P153">
        <v>0</v>
      </c>
      <c r="Q153">
        <v>173863</v>
      </c>
      <c r="R153">
        <v>0</v>
      </c>
      <c r="S153">
        <v>2119264</v>
      </c>
      <c r="T153">
        <v>0</v>
      </c>
      <c r="U153">
        <v>0</v>
      </c>
      <c r="V153">
        <v>5478618</v>
      </c>
      <c r="W153">
        <v>0</v>
      </c>
      <c r="X153">
        <v>1512335</v>
      </c>
      <c r="Y153">
        <v>31688</v>
      </c>
      <c r="Z153">
        <v>0</v>
      </c>
      <c r="AA153">
        <v>0</v>
      </c>
      <c r="AB153">
        <v>60849080</v>
      </c>
      <c r="AC153">
        <v>0</v>
      </c>
      <c r="AD153">
        <v>47964294</v>
      </c>
      <c r="AE153">
        <v>56852042</v>
      </c>
      <c r="AF153">
        <v>0</v>
      </c>
      <c r="AG153">
        <v>15857283</v>
      </c>
      <c r="AH153">
        <v>0</v>
      </c>
      <c r="AI153">
        <v>56854766</v>
      </c>
      <c r="AJ153">
        <v>1166880</v>
      </c>
      <c r="AK153">
        <v>0</v>
      </c>
      <c r="AL153">
        <v>0</v>
      </c>
      <c r="AM153">
        <v>0</v>
      </c>
      <c r="AN153">
        <v>0</v>
      </c>
      <c r="AO153">
        <v>0</v>
      </c>
      <c r="AP153">
        <v>0</v>
      </c>
      <c r="AQ153">
        <v>0</v>
      </c>
      <c r="AR153">
        <v>0</v>
      </c>
      <c r="AS153">
        <v>0</v>
      </c>
      <c r="AT153">
        <v>16118978</v>
      </c>
      <c r="AU153">
        <v>0</v>
      </c>
      <c r="AV153">
        <v>0</v>
      </c>
      <c r="AW153">
        <v>211250</v>
      </c>
      <c r="AX153">
        <v>124620</v>
      </c>
      <c r="AY153">
        <v>0</v>
      </c>
      <c r="AZ153">
        <v>0</v>
      </c>
      <c r="BA153">
        <v>0</v>
      </c>
      <c r="BB153">
        <v>0</v>
      </c>
      <c r="BC153">
        <v>0</v>
      </c>
      <c r="BD153">
        <v>0</v>
      </c>
      <c r="BE153">
        <v>0</v>
      </c>
      <c r="BF153">
        <v>41787579</v>
      </c>
      <c r="BG153">
        <v>0</v>
      </c>
      <c r="BH153">
        <v>0</v>
      </c>
      <c r="BI153">
        <v>0</v>
      </c>
      <c r="BJ153">
        <v>0</v>
      </c>
      <c r="BK153">
        <v>0</v>
      </c>
      <c r="BL153">
        <v>0</v>
      </c>
      <c r="BM153">
        <v>5568132</v>
      </c>
      <c r="BN153">
        <v>20066449</v>
      </c>
      <c r="BO153">
        <v>0</v>
      </c>
      <c r="BP153">
        <v>0</v>
      </c>
      <c r="BQ153">
        <v>0</v>
      </c>
      <c r="BR153">
        <v>0</v>
      </c>
      <c r="BS153">
        <v>0</v>
      </c>
      <c r="BT153">
        <v>7262585</v>
      </c>
      <c r="BU153">
        <v>14881284</v>
      </c>
      <c r="BV153">
        <v>0</v>
      </c>
      <c r="BW153">
        <v>0</v>
      </c>
      <c r="BX153">
        <v>0</v>
      </c>
      <c r="BY153">
        <v>0</v>
      </c>
      <c r="BZ153">
        <v>0</v>
      </c>
      <c r="CA153">
        <v>0</v>
      </c>
      <c r="CB153">
        <v>653587</v>
      </c>
      <c r="CC153">
        <v>1379921</v>
      </c>
      <c r="CD153">
        <v>24913787</v>
      </c>
      <c r="CE153">
        <v>0</v>
      </c>
      <c r="CF153">
        <v>0</v>
      </c>
      <c r="CG153">
        <v>0</v>
      </c>
      <c r="CH153">
        <v>0</v>
      </c>
      <c r="CI153">
        <v>0</v>
      </c>
      <c r="CJ153">
        <v>0</v>
      </c>
      <c r="CK153">
        <v>0</v>
      </c>
      <c r="CL153">
        <v>0</v>
      </c>
      <c r="CM153">
        <v>0</v>
      </c>
      <c r="CN153">
        <v>21837</v>
      </c>
      <c r="CO153">
        <v>10816628</v>
      </c>
      <c r="CP153">
        <v>0</v>
      </c>
      <c r="CQ153">
        <v>0</v>
      </c>
      <c r="CR153">
        <v>0</v>
      </c>
      <c r="CS153">
        <v>0</v>
      </c>
      <c r="CT153">
        <v>0</v>
      </c>
      <c r="CU153">
        <v>150762</v>
      </c>
      <c r="CV153">
        <v>0</v>
      </c>
      <c r="CW153">
        <v>0</v>
      </c>
      <c r="CX153">
        <v>0</v>
      </c>
      <c r="CY153">
        <v>0</v>
      </c>
    </row>
    <row r="154" spans="1:103" x14ac:dyDescent="0.3">
      <c r="A154">
        <v>516</v>
      </c>
      <c r="D154">
        <v>0</v>
      </c>
      <c r="E154">
        <v>0</v>
      </c>
      <c r="F154">
        <v>0</v>
      </c>
      <c r="G154">
        <v>0</v>
      </c>
      <c r="H154">
        <v>0</v>
      </c>
      <c r="I154">
        <v>0</v>
      </c>
      <c r="J154">
        <v>78853636</v>
      </c>
      <c r="K154">
        <v>43448838</v>
      </c>
      <c r="L154">
        <v>32017156</v>
      </c>
      <c r="M154">
        <v>288092788</v>
      </c>
      <c r="N154">
        <v>0</v>
      </c>
      <c r="O154">
        <v>29125983</v>
      </c>
      <c r="P154">
        <v>0</v>
      </c>
      <c r="Q154">
        <v>20832225</v>
      </c>
      <c r="R154">
        <v>30715857</v>
      </c>
      <c r="S154">
        <v>0</v>
      </c>
      <c r="T154">
        <v>0</v>
      </c>
      <c r="U154">
        <v>0</v>
      </c>
      <c r="V154">
        <v>54908709</v>
      </c>
      <c r="W154">
        <v>0</v>
      </c>
      <c r="X154">
        <v>10637312</v>
      </c>
      <c r="Y154">
        <v>11745717</v>
      </c>
      <c r="Z154">
        <v>0</v>
      </c>
      <c r="AA154">
        <v>45333347</v>
      </c>
      <c r="AB154">
        <v>0</v>
      </c>
      <c r="AC154">
        <v>17212349</v>
      </c>
      <c r="AD154">
        <v>16518795</v>
      </c>
      <c r="AE154">
        <v>52575891</v>
      </c>
      <c r="AF154">
        <v>18127258</v>
      </c>
      <c r="AG154">
        <v>21664368</v>
      </c>
      <c r="AH154">
        <v>62104835</v>
      </c>
      <c r="AI154">
        <v>28179774</v>
      </c>
      <c r="AJ154">
        <v>64427989</v>
      </c>
      <c r="AK154">
        <v>0</v>
      </c>
      <c r="AL154">
        <v>50008051</v>
      </c>
      <c r="AM154">
        <v>0</v>
      </c>
      <c r="AN154">
        <v>13900444</v>
      </c>
      <c r="AO154">
        <v>0</v>
      </c>
      <c r="AP154">
        <v>0</v>
      </c>
      <c r="AQ154">
        <v>56759484</v>
      </c>
      <c r="AR154">
        <v>0</v>
      </c>
      <c r="AS154">
        <v>55180228</v>
      </c>
      <c r="AT154">
        <v>406308405</v>
      </c>
      <c r="AU154">
        <v>0</v>
      </c>
      <c r="AV154">
        <v>434523</v>
      </c>
      <c r="AW154">
        <v>18016828</v>
      </c>
      <c r="AX154">
        <v>81181496</v>
      </c>
      <c r="AY154">
        <v>0</v>
      </c>
      <c r="AZ154">
        <v>0</v>
      </c>
      <c r="BA154">
        <v>0</v>
      </c>
      <c r="BB154">
        <v>312063975</v>
      </c>
      <c r="BC154">
        <v>12912591</v>
      </c>
      <c r="BD154">
        <v>0</v>
      </c>
      <c r="BE154">
        <v>0</v>
      </c>
      <c r="BF154">
        <v>70530456</v>
      </c>
      <c r="BG154">
        <v>0</v>
      </c>
      <c r="BH154">
        <v>0</v>
      </c>
      <c r="BI154">
        <v>17813752</v>
      </c>
      <c r="BJ154">
        <v>7245930</v>
      </c>
      <c r="BK154">
        <v>0</v>
      </c>
      <c r="BL154">
        <v>0</v>
      </c>
      <c r="BM154">
        <v>0</v>
      </c>
      <c r="BN154">
        <v>102077457</v>
      </c>
      <c r="BO154">
        <v>0</v>
      </c>
      <c r="BP154">
        <v>0</v>
      </c>
      <c r="BQ154">
        <v>32130284</v>
      </c>
      <c r="BR154">
        <v>0</v>
      </c>
      <c r="BS154">
        <v>0</v>
      </c>
      <c r="BT154">
        <v>10591548</v>
      </c>
      <c r="BU154">
        <v>25327611</v>
      </c>
      <c r="BV154">
        <v>111843725</v>
      </c>
      <c r="BW154">
        <v>18352581</v>
      </c>
      <c r="BX154">
        <v>0</v>
      </c>
      <c r="BY154">
        <v>0</v>
      </c>
      <c r="BZ154">
        <v>11272219</v>
      </c>
      <c r="CA154">
        <v>0</v>
      </c>
      <c r="CB154">
        <v>76087409</v>
      </c>
      <c r="CC154">
        <v>90080001</v>
      </c>
      <c r="CD154">
        <v>0</v>
      </c>
      <c r="CE154">
        <v>0</v>
      </c>
      <c r="CF154">
        <v>0</v>
      </c>
      <c r="CG154">
        <v>35929987</v>
      </c>
      <c r="CH154">
        <v>12374449</v>
      </c>
      <c r="CI154">
        <v>47268074</v>
      </c>
      <c r="CJ154">
        <v>5522972</v>
      </c>
      <c r="CK154">
        <v>12819270</v>
      </c>
      <c r="CL154">
        <v>0</v>
      </c>
      <c r="CM154">
        <v>0</v>
      </c>
      <c r="CN154">
        <v>23454567</v>
      </c>
      <c r="CO154">
        <v>477411736</v>
      </c>
      <c r="CP154">
        <v>16502085</v>
      </c>
      <c r="CQ154">
        <v>0</v>
      </c>
      <c r="CR154">
        <v>45847542</v>
      </c>
      <c r="CS154">
        <v>11102839</v>
      </c>
      <c r="CT154">
        <v>0</v>
      </c>
      <c r="CU154">
        <v>0</v>
      </c>
      <c r="CV154">
        <v>0</v>
      </c>
      <c r="CW154">
        <v>27001853</v>
      </c>
      <c r="CX154">
        <v>13849804</v>
      </c>
      <c r="CY154">
        <v>0</v>
      </c>
    </row>
    <row r="155" spans="1:103" x14ac:dyDescent="0.3">
      <c r="A155">
        <v>517</v>
      </c>
      <c r="D155">
        <v>0</v>
      </c>
      <c r="E155">
        <v>27525534</v>
      </c>
      <c r="F155">
        <v>0</v>
      </c>
      <c r="G155">
        <v>0</v>
      </c>
      <c r="H155">
        <v>0</v>
      </c>
      <c r="I155">
        <v>0</v>
      </c>
      <c r="J155">
        <v>0</v>
      </c>
      <c r="K155">
        <v>0</v>
      </c>
      <c r="L155">
        <v>0</v>
      </c>
      <c r="M155">
        <v>0</v>
      </c>
      <c r="N155">
        <v>0</v>
      </c>
      <c r="O155">
        <v>0</v>
      </c>
      <c r="P155">
        <v>0</v>
      </c>
      <c r="Q155">
        <v>0</v>
      </c>
      <c r="R155">
        <v>0</v>
      </c>
      <c r="S155">
        <v>9618564</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935461</v>
      </c>
      <c r="BG155">
        <v>0</v>
      </c>
      <c r="BH155">
        <v>0</v>
      </c>
      <c r="BI155">
        <v>0</v>
      </c>
      <c r="BJ155">
        <v>0</v>
      </c>
      <c r="BK155">
        <v>0</v>
      </c>
      <c r="BL155">
        <v>0</v>
      </c>
      <c r="BM155">
        <v>35969664</v>
      </c>
      <c r="BN155">
        <v>0</v>
      </c>
      <c r="BO155">
        <v>37279041</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0</v>
      </c>
      <c r="CU155">
        <v>6072090</v>
      </c>
      <c r="CV155">
        <v>0</v>
      </c>
      <c r="CW155">
        <v>0</v>
      </c>
      <c r="CX155">
        <v>0</v>
      </c>
      <c r="CY155">
        <v>0</v>
      </c>
    </row>
    <row r="156" spans="1:103" x14ac:dyDescent="0.3">
      <c r="A156">
        <v>518</v>
      </c>
      <c r="D156">
        <v>0</v>
      </c>
      <c r="E156">
        <v>8500</v>
      </c>
      <c r="F156">
        <v>0</v>
      </c>
      <c r="G156">
        <v>0</v>
      </c>
      <c r="H156">
        <v>0</v>
      </c>
      <c r="I156">
        <v>0</v>
      </c>
      <c r="J156">
        <v>1557718</v>
      </c>
      <c r="K156">
        <v>172825</v>
      </c>
      <c r="L156">
        <v>1530435</v>
      </c>
      <c r="M156">
        <v>34779108</v>
      </c>
      <c r="N156">
        <v>0</v>
      </c>
      <c r="O156">
        <v>686483</v>
      </c>
      <c r="P156">
        <v>0</v>
      </c>
      <c r="Q156">
        <v>1766587</v>
      </c>
      <c r="R156">
        <v>800488</v>
      </c>
      <c r="S156">
        <v>234607</v>
      </c>
      <c r="T156">
        <v>0</v>
      </c>
      <c r="U156">
        <v>0</v>
      </c>
      <c r="V156">
        <v>2863491</v>
      </c>
      <c r="W156">
        <v>0</v>
      </c>
      <c r="X156">
        <v>611483</v>
      </c>
      <c r="Y156">
        <v>236789</v>
      </c>
      <c r="Z156">
        <v>0</v>
      </c>
      <c r="AA156">
        <v>655112</v>
      </c>
      <c r="AB156">
        <v>581207</v>
      </c>
      <c r="AC156">
        <v>0</v>
      </c>
      <c r="AD156">
        <v>38846429</v>
      </c>
      <c r="AE156">
        <v>7110026</v>
      </c>
      <c r="AF156">
        <v>120477</v>
      </c>
      <c r="AG156">
        <v>3045747</v>
      </c>
      <c r="AH156">
        <v>425463</v>
      </c>
      <c r="AI156">
        <v>2835343</v>
      </c>
      <c r="AJ156">
        <v>1620737</v>
      </c>
      <c r="AK156">
        <v>0</v>
      </c>
      <c r="AL156">
        <v>3465982</v>
      </c>
      <c r="AM156">
        <v>0</v>
      </c>
      <c r="AN156">
        <v>733316</v>
      </c>
      <c r="AO156">
        <v>0</v>
      </c>
      <c r="AP156">
        <v>0</v>
      </c>
      <c r="AQ156">
        <v>977638</v>
      </c>
      <c r="AR156">
        <v>0</v>
      </c>
      <c r="AS156">
        <v>3387314</v>
      </c>
      <c r="AT156">
        <v>6446575</v>
      </c>
      <c r="AU156">
        <v>0</v>
      </c>
      <c r="AV156">
        <v>17234</v>
      </c>
      <c r="AW156">
        <v>587029</v>
      </c>
      <c r="AX156">
        <v>2833359</v>
      </c>
      <c r="AY156">
        <v>0</v>
      </c>
      <c r="AZ156">
        <v>0</v>
      </c>
      <c r="BA156">
        <v>0</v>
      </c>
      <c r="BB156">
        <v>54009971</v>
      </c>
      <c r="BC156">
        <v>501255</v>
      </c>
      <c r="BD156">
        <v>0</v>
      </c>
      <c r="BE156">
        <v>0</v>
      </c>
      <c r="BF156">
        <v>5472233</v>
      </c>
      <c r="BG156">
        <v>0</v>
      </c>
      <c r="BH156">
        <v>0</v>
      </c>
      <c r="BI156">
        <v>344846</v>
      </c>
      <c r="BJ156">
        <v>1144</v>
      </c>
      <c r="BK156">
        <v>0</v>
      </c>
      <c r="BL156">
        <v>0</v>
      </c>
      <c r="BM156">
        <v>4671565</v>
      </c>
      <c r="BN156">
        <v>4686432</v>
      </c>
      <c r="BO156">
        <v>193341</v>
      </c>
      <c r="BP156">
        <v>0</v>
      </c>
      <c r="BQ156">
        <v>737174</v>
      </c>
      <c r="BR156">
        <v>0</v>
      </c>
      <c r="BS156">
        <v>0</v>
      </c>
      <c r="BT156">
        <v>2586666</v>
      </c>
      <c r="BU156">
        <v>1790808</v>
      </c>
      <c r="BV156">
        <v>5271294</v>
      </c>
      <c r="BW156">
        <v>752512</v>
      </c>
      <c r="BX156">
        <v>0</v>
      </c>
      <c r="BY156">
        <v>0</v>
      </c>
      <c r="BZ156">
        <v>0</v>
      </c>
      <c r="CA156">
        <v>0</v>
      </c>
      <c r="CB156">
        <v>2434069</v>
      </c>
      <c r="CC156">
        <v>12648958</v>
      </c>
      <c r="CD156">
        <v>601188</v>
      </c>
      <c r="CE156">
        <v>3051408</v>
      </c>
      <c r="CF156">
        <v>0</v>
      </c>
      <c r="CG156">
        <v>1156054</v>
      </c>
      <c r="CH156">
        <v>8592</v>
      </c>
      <c r="CI156">
        <v>1132431</v>
      </c>
      <c r="CJ156">
        <v>1575314</v>
      </c>
      <c r="CK156">
        <v>0</v>
      </c>
      <c r="CL156">
        <v>0</v>
      </c>
      <c r="CM156">
        <v>0</v>
      </c>
      <c r="CN156">
        <v>616720</v>
      </c>
      <c r="CO156">
        <v>11507956</v>
      </c>
      <c r="CP156">
        <v>0</v>
      </c>
      <c r="CQ156">
        <v>0</v>
      </c>
      <c r="CR156">
        <v>1612326</v>
      </c>
      <c r="CS156">
        <v>398156</v>
      </c>
      <c r="CT156">
        <v>0</v>
      </c>
      <c r="CU156">
        <v>635818</v>
      </c>
      <c r="CV156">
        <v>0</v>
      </c>
      <c r="CW156">
        <v>146667</v>
      </c>
      <c r="CX156">
        <v>0</v>
      </c>
      <c r="CY156">
        <v>0</v>
      </c>
    </row>
    <row r="157" spans="1:103" x14ac:dyDescent="0.3">
      <c r="D157" t="e">
        <v>#N/A</v>
      </c>
      <c r="E157" t="e">
        <v>#N/A</v>
      </c>
      <c r="F157" t="e">
        <v>#N/A</v>
      </c>
      <c r="G157" t="e">
        <v>#N/A</v>
      </c>
      <c r="H157" t="e">
        <v>#N/A</v>
      </c>
      <c r="I157" t="e">
        <v>#N/A</v>
      </c>
      <c r="J157" t="e">
        <v>#N/A</v>
      </c>
      <c r="K157" t="e">
        <v>#N/A</v>
      </c>
      <c r="L157" t="e">
        <v>#N/A</v>
      </c>
      <c r="M157" t="e">
        <v>#N/A</v>
      </c>
      <c r="N157" t="e">
        <v>#N/A</v>
      </c>
      <c r="O157" t="e">
        <v>#N/A</v>
      </c>
      <c r="P157" t="e">
        <v>#N/A</v>
      </c>
      <c r="Q157" t="e">
        <v>#N/A</v>
      </c>
      <c r="R157" t="e">
        <v>#N/A</v>
      </c>
      <c r="S157" t="e">
        <v>#N/A</v>
      </c>
      <c r="T157" t="e">
        <v>#N/A</v>
      </c>
      <c r="U157" t="e">
        <v>#N/A</v>
      </c>
      <c r="V157" t="e">
        <v>#N/A</v>
      </c>
      <c r="W157" t="e">
        <v>#N/A</v>
      </c>
      <c r="X157" t="e">
        <v>#N/A</v>
      </c>
      <c r="Y157" t="e">
        <v>#N/A</v>
      </c>
      <c r="Z157" t="e">
        <v>#N/A</v>
      </c>
      <c r="AA157" t="e">
        <v>#N/A</v>
      </c>
      <c r="AB157" t="e">
        <v>#N/A</v>
      </c>
      <c r="AC157" t="e">
        <v>#N/A</v>
      </c>
      <c r="AD157" t="e">
        <v>#N/A</v>
      </c>
      <c r="AE157" t="e">
        <v>#N/A</v>
      </c>
      <c r="AF157" t="e">
        <v>#N/A</v>
      </c>
      <c r="AG157" t="e">
        <v>#N/A</v>
      </c>
      <c r="AH157" t="e">
        <v>#N/A</v>
      </c>
      <c r="AI157" t="e">
        <v>#N/A</v>
      </c>
      <c r="AJ157" t="e">
        <v>#N/A</v>
      </c>
      <c r="AK157" t="e">
        <v>#N/A</v>
      </c>
      <c r="AL157" t="e">
        <v>#N/A</v>
      </c>
      <c r="AM157" t="e">
        <v>#N/A</v>
      </c>
      <c r="AN157" t="e">
        <v>#N/A</v>
      </c>
      <c r="AO157" t="e">
        <v>#N/A</v>
      </c>
      <c r="AP157" t="e">
        <v>#N/A</v>
      </c>
      <c r="AQ157" t="e">
        <v>#N/A</v>
      </c>
      <c r="AR157" t="e">
        <v>#N/A</v>
      </c>
      <c r="AS157" t="e">
        <v>#N/A</v>
      </c>
      <c r="AT157" t="e">
        <v>#N/A</v>
      </c>
      <c r="AU157" t="e">
        <v>#N/A</v>
      </c>
      <c r="AV157" t="e">
        <v>#N/A</v>
      </c>
      <c r="AW157" t="e">
        <v>#N/A</v>
      </c>
      <c r="AX157" t="e">
        <v>#N/A</v>
      </c>
      <c r="AY157" t="e">
        <v>#N/A</v>
      </c>
      <c r="AZ157" t="e">
        <v>#N/A</v>
      </c>
      <c r="BA157" t="e">
        <v>#N/A</v>
      </c>
      <c r="BB157" t="e">
        <v>#N/A</v>
      </c>
      <c r="BC157" t="e">
        <v>#N/A</v>
      </c>
      <c r="BD157" t="e">
        <v>#N/A</v>
      </c>
      <c r="BE157" t="e">
        <v>#N/A</v>
      </c>
      <c r="BF157" t="e">
        <v>#N/A</v>
      </c>
      <c r="BG157" t="e">
        <v>#N/A</v>
      </c>
      <c r="BH157" t="e">
        <v>#N/A</v>
      </c>
      <c r="BI157" t="e">
        <v>#N/A</v>
      </c>
      <c r="BJ157" t="e">
        <v>#N/A</v>
      </c>
      <c r="BK157" t="e">
        <v>#N/A</v>
      </c>
      <c r="BL157" t="e">
        <v>#N/A</v>
      </c>
      <c r="BM157" t="e">
        <v>#N/A</v>
      </c>
      <c r="BN157" t="e">
        <v>#N/A</v>
      </c>
      <c r="BO157" t="e">
        <v>#N/A</v>
      </c>
      <c r="BP157" t="e">
        <v>#N/A</v>
      </c>
      <c r="BQ157" t="e">
        <v>#N/A</v>
      </c>
      <c r="BR157" t="e">
        <v>#N/A</v>
      </c>
      <c r="BS157" t="e">
        <v>#N/A</v>
      </c>
      <c r="BT157" t="e">
        <v>#N/A</v>
      </c>
      <c r="BU157" t="e">
        <v>#N/A</v>
      </c>
      <c r="BV157" t="e">
        <v>#N/A</v>
      </c>
      <c r="BW157" t="e">
        <v>#N/A</v>
      </c>
      <c r="BX157" t="e">
        <v>#N/A</v>
      </c>
      <c r="BY157" t="e">
        <v>#N/A</v>
      </c>
      <c r="BZ157" t="e">
        <v>#N/A</v>
      </c>
      <c r="CA157" t="e">
        <v>#N/A</v>
      </c>
      <c r="CB157" t="e">
        <v>#N/A</v>
      </c>
      <c r="CC157" t="e">
        <v>#N/A</v>
      </c>
      <c r="CD157" t="e">
        <v>#N/A</v>
      </c>
      <c r="CE157" t="e">
        <v>#N/A</v>
      </c>
      <c r="CF157" t="e">
        <v>#N/A</v>
      </c>
      <c r="CG157" t="e">
        <v>#N/A</v>
      </c>
      <c r="CH157" t="e">
        <v>#N/A</v>
      </c>
      <c r="CI157" t="e">
        <v>#N/A</v>
      </c>
      <c r="CJ157" t="e">
        <v>#N/A</v>
      </c>
      <c r="CK157" t="e">
        <v>#N/A</v>
      </c>
      <c r="CL157" t="e">
        <v>#N/A</v>
      </c>
      <c r="CM157" t="e">
        <v>#N/A</v>
      </c>
      <c r="CN157" t="e">
        <v>#N/A</v>
      </c>
      <c r="CO157" t="e">
        <v>#N/A</v>
      </c>
      <c r="CP157" t="e">
        <v>#N/A</v>
      </c>
      <c r="CQ157" t="e">
        <v>#N/A</v>
      </c>
      <c r="CR157" t="e">
        <v>#N/A</v>
      </c>
      <c r="CS157" t="e">
        <v>#N/A</v>
      </c>
      <c r="CT157" t="e">
        <v>#N/A</v>
      </c>
      <c r="CU157" t="e">
        <v>#N/A</v>
      </c>
      <c r="CV157" t="e">
        <v>#N/A</v>
      </c>
      <c r="CW157" t="e">
        <v>#N/A</v>
      </c>
      <c r="CX157" t="e">
        <v>#N/A</v>
      </c>
      <c r="CY157" t="e">
        <v>#N/A</v>
      </c>
    </row>
    <row r="158" spans="1:103" x14ac:dyDescent="0.3">
      <c r="D158" t="e">
        <v>#N/A</v>
      </c>
      <c r="E158" t="e">
        <v>#N/A</v>
      </c>
      <c r="F158" t="e">
        <v>#N/A</v>
      </c>
      <c r="G158" t="e">
        <v>#N/A</v>
      </c>
      <c r="H158" t="e">
        <v>#N/A</v>
      </c>
      <c r="I158" t="e">
        <v>#N/A</v>
      </c>
      <c r="J158" t="e">
        <v>#N/A</v>
      </c>
      <c r="K158" t="e">
        <v>#N/A</v>
      </c>
      <c r="L158" t="e">
        <v>#N/A</v>
      </c>
      <c r="M158" t="e">
        <v>#N/A</v>
      </c>
      <c r="N158" t="e">
        <v>#N/A</v>
      </c>
      <c r="O158" t="e">
        <v>#N/A</v>
      </c>
      <c r="P158" t="e">
        <v>#N/A</v>
      </c>
      <c r="Q158" t="e">
        <v>#N/A</v>
      </c>
      <c r="R158" t="e">
        <v>#N/A</v>
      </c>
      <c r="S158" t="e">
        <v>#N/A</v>
      </c>
      <c r="T158" t="e">
        <v>#N/A</v>
      </c>
      <c r="U158" t="e">
        <v>#N/A</v>
      </c>
      <c r="V158" t="e">
        <v>#N/A</v>
      </c>
      <c r="W158" t="e">
        <v>#N/A</v>
      </c>
      <c r="X158" t="e">
        <v>#N/A</v>
      </c>
      <c r="Y158" t="e">
        <v>#N/A</v>
      </c>
      <c r="Z158" t="e">
        <v>#N/A</v>
      </c>
      <c r="AA158" t="e">
        <v>#N/A</v>
      </c>
      <c r="AB158" t="e">
        <v>#N/A</v>
      </c>
      <c r="AC158" t="e">
        <v>#N/A</v>
      </c>
      <c r="AD158" t="e">
        <v>#N/A</v>
      </c>
      <c r="AE158" t="e">
        <v>#N/A</v>
      </c>
      <c r="AF158" t="e">
        <v>#N/A</v>
      </c>
      <c r="AG158" t="e">
        <v>#N/A</v>
      </c>
      <c r="AH158" t="e">
        <v>#N/A</v>
      </c>
      <c r="AI158" t="e">
        <v>#N/A</v>
      </c>
      <c r="AJ158" t="e">
        <v>#N/A</v>
      </c>
      <c r="AK158" t="e">
        <v>#N/A</v>
      </c>
      <c r="AL158" t="e">
        <v>#N/A</v>
      </c>
      <c r="AM158" t="e">
        <v>#N/A</v>
      </c>
      <c r="AN158" t="e">
        <v>#N/A</v>
      </c>
      <c r="AO158" t="e">
        <v>#N/A</v>
      </c>
      <c r="AP158" t="e">
        <v>#N/A</v>
      </c>
      <c r="AQ158" t="e">
        <v>#N/A</v>
      </c>
      <c r="AR158" t="e">
        <v>#N/A</v>
      </c>
      <c r="AS158" t="e">
        <v>#N/A</v>
      </c>
      <c r="AT158" t="e">
        <v>#N/A</v>
      </c>
      <c r="AU158" t="e">
        <v>#N/A</v>
      </c>
      <c r="AV158" t="e">
        <v>#N/A</v>
      </c>
      <c r="AW158" t="e">
        <v>#N/A</v>
      </c>
      <c r="AX158" t="e">
        <v>#N/A</v>
      </c>
      <c r="AY158" t="e">
        <v>#N/A</v>
      </c>
      <c r="AZ158" t="e">
        <v>#N/A</v>
      </c>
      <c r="BA158" t="e">
        <v>#N/A</v>
      </c>
      <c r="BB158" t="e">
        <v>#N/A</v>
      </c>
      <c r="BC158" t="e">
        <v>#N/A</v>
      </c>
      <c r="BD158" t="e">
        <v>#N/A</v>
      </c>
      <c r="BE158" t="e">
        <v>#N/A</v>
      </c>
      <c r="BF158" t="e">
        <v>#N/A</v>
      </c>
      <c r="BG158" t="e">
        <v>#N/A</v>
      </c>
      <c r="BH158" t="e">
        <v>#N/A</v>
      </c>
      <c r="BI158" t="e">
        <v>#N/A</v>
      </c>
      <c r="BJ158" t="e">
        <v>#N/A</v>
      </c>
      <c r="BK158" t="e">
        <v>#N/A</v>
      </c>
      <c r="BL158" t="e">
        <v>#N/A</v>
      </c>
      <c r="BM158" t="e">
        <v>#N/A</v>
      </c>
      <c r="BN158" t="e">
        <v>#N/A</v>
      </c>
      <c r="BO158" t="e">
        <v>#N/A</v>
      </c>
      <c r="BP158" t="e">
        <v>#N/A</v>
      </c>
      <c r="BQ158" t="e">
        <v>#N/A</v>
      </c>
      <c r="BR158" t="e">
        <v>#N/A</v>
      </c>
      <c r="BS158" t="e">
        <v>#N/A</v>
      </c>
      <c r="BT158" t="e">
        <v>#N/A</v>
      </c>
      <c r="BU158" t="e">
        <v>#N/A</v>
      </c>
      <c r="BV158" t="e">
        <v>#N/A</v>
      </c>
      <c r="BW158" t="e">
        <v>#N/A</v>
      </c>
      <c r="BX158" t="e">
        <v>#N/A</v>
      </c>
      <c r="BY158" t="e">
        <v>#N/A</v>
      </c>
      <c r="BZ158" t="e">
        <v>#N/A</v>
      </c>
      <c r="CA158" t="e">
        <v>#N/A</v>
      </c>
      <c r="CB158" t="e">
        <v>#N/A</v>
      </c>
      <c r="CC158" t="e">
        <v>#N/A</v>
      </c>
      <c r="CD158" t="e">
        <v>#N/A</v>
      </c>
      <c r="CE158" t="e">
        <v>#N/A</v>
      </c>
      <c r="CF158" t="e">
        <v>#N/A</v>
      </c>
      <c r="CG158" t="e">
        <v>#N/A</v>
      </c>
      <c r="CH158" t="e">
        <v>#N/A</v>
      </c>
      <c r="CI158" t="e">
        <v>#N/A</v>
      </c>
      <c r="CJ158" t="e">
        <v>#N/A</v>
      </c>
      <c r="CK158" t="e">
        <v>#N/A</v>
      </c>
      <c r="CL158" t="e">
        <v>#N/A</v>
      </c>
      <c r="CM158" t="e">
        <v>#N/A</v>
      </c>
      <c r="CN158" t="e">
        <v>#N/A</v>
      </c>
      <c r="CO158" t="e">
        <v>#N/A</v>
      </c>
      <c r="CP158" t="e">
        <v>#N/A</v>
      </c>
      <c r="CQ158" t="e">
        <v>#N/A</v>
      </c>
      <c r="CR158" t="e">
        <v>#N/A</v>
      </c>
      <c r="CS158" t="e">
        <v>#N/A</v>
      </c>
      <c r="CT158" t="e">
        <v>#N/A</v>
      </c>
      <c r="CU158" t="e">
        <v>#N/A</v>
      </c>
      <c r="CV158" t="e">
        <v>#N/A</v>
      </c>
      <c r="CW158" t="e">
        <v>#N/A</v>
      </c>
      <c r="CX158" t="e">
        <v>#N/A</v>
      </c>
      <c r="CY158" t="e">
        <v>#N/A</v>
      </c>
    </row>
    <row r="159" spans="1:103" x14ac:dyDescent="0.3">
      <c r="A159">
        <v>519</v>
      </c>
      <c r="D159">
        <v>0</v>
      </c>
      <c r="E159">
        <v>0</v>
      </c>
      <c r="F159">
        <v>0</v>
      </c>
      <c r="G159">
        <v>0</v>
      </c>
      <c r="H159">
        <v>0</v>
      </c>
      <c r="I159">
        <v>0</v>
      </c>
      <c r="J159">
        <v>0</v>
      </c>
      <c r="K159">
        <v>0</v>
      </c>
      <c r="L159">
        <v>0</v>
      </c>
      <c r="M159">
        <v>6656580</v>
      </c>
      <c r="N159">
        <v>0</v>
      </c>
      <c r="O159">
        <v>0</v>
      </c>
      <c r="P159">
        <v>0</v>
      </c>
      <c r="Q159">
        <v>5899</v>
      </c>
      <c r="R159">
        <v>0</v>
      </c>
      <c r="S159">
        <v>70642</v>
      </c>
      <c r="T159">
        <v>0</v>
      </c>
      <c r="U159">
        <v>0</v>
      </c>
      <c r="V159">
        <v>51474</v>
      </c>
      <c r="W159">
        <v>0</v>
      </c>
      <c r="X159">
        <v>35514</v>
      </c>
      <c r="Y159">
        <v>2113</v>
      </c>
      <c r="Z159">
        <v>0</v>
      </c>
      <c r="AA159">
        <v>0</v>
      </c>
      <c r="AB159">
        <v>1630734</v>
      </c>
      <c r="AC159">
        <v>0</v>
      </c>
      <c r="AD159">
        <v>1725303</v>
      </c>
      <c r="AE159">
        <v>1296170</v>
      </c>
      <c r="AF159">
        <v>0</v>
      </c>
      <c r="AG159">
        <v>311224</v>
      </c>
      <c r="AH159">
        <v>0</v>
      </c>
      <c r="AI159">
        <v>2372435</v>
      </c>
      <c r="AJ159">
        <v>18383</v>
      </c>
      <c r="AK159">
        <v>0</v>
      </c>
      <c r="AL159">
        <v>0</v>
      </c>
      <c r="AM159">
        <v>0</v>
      </c>
      <c r="AN159">
        <v>0</v>
      </c>
      <c r="AO159">
        <v>0</v>
      </c>
      <c r="AP159">
        <v>0</v>
      </c>
      <c r="AQ159">
        <v>0</v>
      </c>
      <c r="AR159">
        <v>0</v>
      </c>
      <c r="AS159">
        <v>0</v>
      </c>
      <c r="AT159">
        <v>713322</v>
      </c>
      <c r="AU159">
        <v>0</v>
      </c>
      <c r="AV159">
        <v>0</v>
      </c>
      <c r="AW159">
        <v>8450</v>
      </c>
      <c r="AX159">
        <v>2492</v>
      </c>
      <c r="AY159">
        <v>0</v>
      </c>
      <c r="AZ159">
        <v>0</v>
      </c>
      <c r="BA159">
        <v>0</v>
      </c>
      <c r="BB159">
        <v>0</v>
      </c>
      <c r="BC159">
        <v>0</v>
      </c>
      <c r="BD159">
        <v>0</v>
      </c>
      <c r="BE159">
        <v>0</v>
      </c>
      <c r="BF159">
        <v>1603608</v>
      </c>
      <c r="BG159">
        <v>0</v>
      </c>
      <c r="BH159">
        <v>0</v>
      </c>
      <c r="BI159">
        <v>0</v>
      </c>
      <c r="BJ159">
        <v>0</v>
      </c>
      <c r="BK159">
        <v>0</v>
      </c>
      <c r="BL159">
        <v>0</v>
      </c>
      <c r="BM159">
        <v>137842</v>
      </c>
      <c r="BN159">
        <v>1000114</v>
      </c>
      <c r="BO159">
        <v>0</v>
      </c>
      <c r="BP159">
        <v>0</v>
      </c>
      <c r="BQ159">
        <v>0</v>
      </c>
      <c r="BR159">
        <v>0</v>
      </c>
      <c r="BS159">
        <v>0</v>
      </c>
      <c r="BT159">
        <v>290520</v>
      </c>
      <c r="BU159">
        <v>0</v>
      </c>
      <c r="BV159">
        <v>0</v>
      </c>
      <c r="BW159">
        <v>0</v>
      </c>
      <c r="BX159">
        <v>0</v>
      </c>
      <c r="BY159">
        <v>0</v>
      </c>
      <c r="BZ159">
        <v>0</v>
      </c>
      <c r="CA159">
        <v>0</v>
      </c>
      <c r="CB159">
        <v>8098</v>
      </c>
      <c r="CC159">
        <v>0</v>
      </c>
      <c r="CD159">
        <v>620882</v>
      </c>
      <c r="CE159">
        <v>0</v>
      </c>
      <c r="CF159">
        <v>0</v>
      </c>
      <c r="CG159">
        <v>0</v>
      </c>
      <c r="CH159">
        <v>0</v>
      </c>
      <c r="CI159">
        <v>0</v>
      </c>
      <c r="CJ159">
        <v>0</v>
      </c>
      <c r="CK159">
        <v>0</v>
      </c>
      <c r="CL159">
        <v>0</v>
      </c>
      <c r="CM159">
        <v>0</v>
      </c>
      <c r="CN159">
        <v>2184</v>
      </c>
      <c r="CO159">
        <v>292889</v>
      </c>
      <c r="CP159">
        <v>0</v>
      </c>
      <c r="CQ159">
        <v>0</v>
      </c>
      <c r="CR159">
        <v>0</v>
      </c>
      <c r="CS159">
        <v>0</v>
      </c>
      <c r="CT159">
        <v>0</v>
      </c>
      <c r="CU159">
        <v>5296</v>
      </c>
      <c r="CV159">
        <v>0</v>
      </c>
      <c r="CW159">
        <v>0</v>
      </c>
      <c r="CX159">
        <v>0</v>
      </c>
      <c r="CY159">
        <v>0</v>
      </c>
    </row>
    <row r="160" spans="1:103" x14ac:dyDescent="0.3">
      <c r="A160">
        <v>520</v>
      </c>
      <c r="D160">
        <v>0</v>
      </c>
      <c r="E160">
        <v>0</v>
      </c>
      <c r="F160">
        <v>0</v>
      </c>
      <c r="G160">
        <v>0</v>
      </c>
      <c r="H160">
        <v>0</v>
      </c>
      <c r="I160">
        <v>0</v>
      </c>
      <c r="J160">
        <v>2086316</v>
      </c>
      <c r="K160">
        <v>904887</v>
      </c>
      <c r="L160">
        <v>712858</v>
      </c>
      <c r="M160">
        <v>5648115</v>
      </c>
      <c r="N160">
        <v>0</v>
      </c>
      <c r="O160">
        <v>767065</v>
      </c>
      <c r="P160">
        <v>0</v>
      </c>
      <c r="Q160">
        <v>151527</v>
      </c>
      <c r="R160">
        <v>635181</v>
      </c>
      <c r="S160">
        <v>0</v>
      </c>
      <c r="T160">
        <v>0</v>
      </c>
      <c r="U160">
        <v>0</v>
      </c>
      <c r="V160">
        <v>1172504</v>
      </c>
      <c r="W160">
        <v>0</v>
      </c>
      <c r="X160">
        <v>279860</v>
      </c>
      <c r="Y160">
        <v>488319</v>
      </c>
      <c r="Z160">
        <v>0</v>
      </c>
      <c r="AA160">
        <v>1354958</v>
      </c>
      <c r="AB160">
        <v>0</v>
      </c>
      <c r="AC160">
        <v>418657</v>
      </c>
      <c r="AD160">
        <v>467961</v>
      </c>
      <c r="AE160">
        <v>2331454</v>
      </c>
      <c r="AF160">
        <v>362343</v>
      </c>
      <c r="AG160">
        <v>348883</v>
      </c>
      <c r="AH160">
        <v>1216960</v>
      </c>
      <c r="AI160">
        <v>545908</v>
      </c>
      <c r="AJ160">
        <v>1281895</v>
      </c>
      <c r="AK160">
        <v>0</v>
      </c>
      <c r="AL160">
        <v>1344405</v>
      </c>
      <c r="AM160">
        <v>0</v>
      </c>
      <c r="AN160">
        <v>245750</v>
      </c>
      <c r="AO160">
        <v>0</v>
      </c>
      <c r="AP160">
        <v>0</v>
      </c>
      <c r="AQ160">
        <v>1151647</v>
      </c>
      <c r="AR160">
        <v>0</v>
      </c>
      <c r="AS160">
        <v>1551550</v>
      </c>
      <c r="AT160">
        <v>9905025</v>
      </c>
      <c r="AU160">
        <v>0</v>
      </c>
      <c r="AV160">
        <v>10864</v>
      </c>
      <c r="AW160">
        <v>364710</v>
      </c>
      <c r="AX160">
        <v>1896999</v>
      </c>
      <c r="AY160">
        <v>0</v>
      </c>
      <c r="AZ160">
        <v>0</v>
      </c>
      <c r="BA160">
        <v>0</v>
      </c>
      <c r="BB160">
        <v>6398526</v>
      </c>
      <c r="BC160">
        <v>422493</v>
      </c>
      <c r="BD160">
        <v>0</v>
      </c>
      <c r="BE160">
        <v>0</v>
      </c>
      <c r="BF160">
        <v>1807452</v>
      </c>
      <c r="BG160">
        <v>0</v>
      </c>
      <c r="BH160">
        <v>0</v>
      </c>
      <c r="BI160">
        <v>356304</v>
      </c>
      <c r="BJ160">
        <v>144591</v>
      </c>
      <c r="BK160">
        <v>0</v>
      </c>
      <c r="BL160">
        <v>0</v>
      </c>
      <c r="BM160">
        <v>0</v>
      </c>
      <c r="BN160">
        <v>3827137</v>
      </c>
      <c r="BO160">
        <v>0</v>
      </c>
      <c r="BP160">
        <v>0</v>
      </c>
      <c r="BQ160">
        <v>643303</v>
      </c>
      <c r="BR160">
        <v>0</v>
      </c>
      <c r="BS160">
        <v>0</v>
      </c>
      <c r="BT160">
        <v>331027</v>
      </c>
      <c r="BU160">
        <v>449065</v>
      </c>
      <c r="BV160">
        <v>3027876</v>
      </c>
      <c r="BW160">
        <v>342300</v>
      </c>
      <c r="BX160">
        <v>0</v>
      </c>
      <c r="BY160">
        <v>0</v>
      </c>
      <c r="BZ160">
        <v>231711</v>
      </c>
      <c r="CA160">
        <v>0</v>
      </c>
      <c r="CB160">
        <v>2657535</v>
      </c>
      <c r="CC160">
        <v>5077564</v>
      </c>
      <c r="CD160">
        <v>0</v>
      </c>
      <c r="CE160">
        <v>0</v>
      </c>
      <c r="CF160">
        <v>0</v>
      </c>
      <c r="CG160">
        <v>898551</v>
      </c>
      <c r="CH160">
        <v>327592</v>
      </c>
      <c r="CI160">
        <v>1061128</v>
      </c>
      <c r="CJ160">
        <v>180273</v>
      </c>
      <c r="CK160">
        <v>320481</v>
      </c>
      <c r="CL160">
        <v>0</v>
      </c>
      <c r="CM160">
        <v>0</v>
      </c>
      <c r="CN160">
        <v>475775</v>
      </c>
      <c r="CO160">
        <v>17335214</v>
      </c>
      <c r="CP160">
        <v>380821</v>
      </c>
      <c r="CQ160">
        <v>0</v>
      </c>
      <c r="CR160">
        <v>1212966</v>
      </c>
      <c r="CS160">
        <v>240690</v>
      </c>
      <c r="CT160">
        <v>0</v>
      </c>
      <c r="CU160">
        <v>0</v>
      </c>
      <c r="CV160">
        <v>0</v>
      </c>
      <c r="CW160">
        <v>648512</v>
      </c>
      <c r="CX160">
        <v>395916</v>
      </c>
      <c r="CY160">
        <v>0</v>
      </c>
    </row>
    <row r="161" spans="1:103" x14ac:dyDescent="0.3">
      <c r="A161">
        <v>521</v>
      </c>
      <c r="D161">
        <v>0</v>
      </c>
      <c r="E161">
        <v>961768</v>
      </c>
      <c r="F161">
        <v>0</v>
      </c>
      <c r="G161">
        <v>0</v>
      </c>
      <c r="H161">
        <v>0</v>
      </c>
      <c r="I161">
        <v>0</v>
      </c>
      <c r="J161">
        <v>0</v>
      </c>
      <c r="K161">
        <v>0</v>
      </c>
      <c r="L161">
        <v>0</v>
      </c>
      <c r="M161">
        <v>0</v>
      </c>
      <c r="N161">
        <v>0</v>
      </c>
      <c r="O161">
        <v>0</v>
      </c>
      <c r="P161">
        <v>0</v>
      </c>
      <c r="Q161">
        <v>0</v>
      </c>
      <c r="R161">
        <v>0</v>
      </c>
      <c r="S161">
        <v>277548</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40898</v>
      </c>
      <c r="BG161">
        <v>0</v>
      </c>
      <c r="BH161">
        <v>0</v>
      </c>
      <c r="BI161">
        <v>0</v>
      </c>
      <c r="BJ161">
        <v>0</v>
      </c>
      <c r="BK161">
        <v>0</v>
      </c>
      <c r="BL161">
        <v>0</v>
      </c>
      <c r="BM161">
        <v>884889</v>
      </c>
      <c r="BN161">
        <v>0</v>
      </c>
      <c r="BO161">
        <v>882992</v>
      </c>
      <c r="BP161">
        <v>0</v>
      </c>
      <c r="BQ161">
        <v>0</v>
      </c>
      <c r="BR161">
        <v>0</v>
      </c>
      <c r="BS161">
        <v>0</v>
      </c>
      <c r="BT161">
        <v>0</v>
      </c>
      <c r="BU161">
        <v>721228</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0</v>
      </c>
      <c r="CT161">
        <v>0</v>
      </c>
      <c r="CU161">
        <v>114469</v>
      </c>
      <c r="CV161">
        <v>0</v>
      </c>
      <c r="CW161">
        <v>0</v>
      </c>
      <c r="CX161">
        <v>0</v>
      </c>
      <c r="CY161">
        <v>0</v>
      </c>
    </row>
    <row r="162" spans="1:103" x14ac:dyDescent="0.3">
      <c r="A162">
        <v>522</v>
      </c>
      <c r="D162">
        <v>0</v>
      </c>
      <c r="E162">
        <v>0</v>
      </c>
      <c r="F162">
        <v>0</v>
      </c>
      <c r="G162">
        <v>0</v>
      </c>
      <c r="H162">
        <v>0</v>
      </c>
      <c r="I162">
        <v>0</v>
      </c>
      <c r="J162">
        <v>142244</v>
      </c>
      <c r="K162">
        <v>0</v>
      </c>
      <c r="L162">
        <v>127467</v>
      </c>
      <c r="M162">
        <v>2435740</v>
      </c>
      <c r="N162">
        <v>0</v>
      </c>
      <c r="O162">
        <v>70099</v>
      </c>
      <c r="P162">
        <v>0</v>
      </c>
      <c r="Q162">
        <v>190720</v>
      </c>
      <c r="R162">
        <v>20998</v>
      </c>
      <c r="S162">
        <v>16080</v>
      </c>
      <c r="T162">
        <v>0</v>
      </c>
      <c r="U162">
        <v>0</v>
      </c>
      <c r="V162">
        <v>198010</v>
      </c>
      <c r="W162">
        <v>0</v>
      </c>
      <c r="X162">
        <v>34552</v>
      </c>
      <c r="Y162">
        <v>9210</v>
      </c>
      <c r="Z162">
        <v>0</v>
      </c>
      <c r="AA162">
        <v>41416</v>
      </c>
      <c r="AB162">
        <v>49932</v>
      </c>
      <c r="AC162">
        <v>0</v>
      </c>
      <c r="AD162">
        <v>1147883</v>
      </c>
      <c r="AE162">
        <v>373140</v>
      </c>
      <c r="AF162">
        <v>855</v>
      </c>
      <c r="AG162">
        <v>162140</v>
      </c>
      <c r="AH162">
        <v>30299</v>
      </c>
      <c r="AI162">
        <v>343163</v>
      </c>
      <c r="AJ162">
        <v>111972</v>
      </c>
      <c r="AK162">
        <v>0</v>
      </c>
      <c r="AL162">
        <v>339057</v>
      </c>
      <c r="AM162">
        <v>0</v>
      </c>
      <c r="AN162">
        <v>32637</v>
      </c>
      <c r="AO162">
        <v>0</v>
      </c>
      <c r="AP162">
        <v>0</v>
      </c>
      <c r="AQ162">
        <v>76246</v>
      </c>
      <c r="AR162">
        <v>0</v>
      </c>
      <c r="AS162">
        <v>222188</v>
      </c>
      <c r="AT162">
        <v>1945212</v>
      </c>
      <c r="AU162">
        <v>0</v>
      </c>
      <c r="AV162">
        <v>0</v>
      </c>
      <c r="AW162">
        <v>30748</v>
      </c>
      <c r="AX162">
        <v>150381</v>
      </c>
      <c r="AY162">
        <v>0</v>
      </c>
      <c r="AZ162">
        <v>0</v>
      </c>
      <c r="BA162">
        <v>0</v>
      </c>
      <c r="BB162">
        <v>1663085</v>
      </c>
      <c r="BC162">
        <v>31250</v>
      </c>
      <c r="BD162">
        <v>0</v>
      </c>
      <c r="BE162">
        <v>0</v>
      </c>
      <c r="BF162">
        <v>320938</v>
      </c>
      <c r="BG162">
        <v>0</v>
      </c>
      <c r="BH162">
        <v>0</v>
      </c>
      <c r="BI162">
        <v>23464</v>
      </c>
      <c r="BJ162">
        <v>0</v>
      </c>
      <c r="BK162">
        <v>0</v>
      </c>
      <c r="BL162">
        <v>0</v>
      </c>
      <c r="BM162">
        <v>150317</v>
      </c>
      <c r="BN162">
        <v>443235</v>
      </c>
      <c r="BO162">
        <v>5247</v>
      </c>
      <c r="BP162">
        <v>0</v>
      </c>
      <c r="BQ162">
        <v>29600</v>
      </c>
      <c r="BR162">
        <v>0</v>
      </c>
      <c r="BS162">
        <v>0</v>
      </c>
      <c r="BT162">
        <v>133429</v>
      </c>
      <c r="BU162">
        <v>99917</v>
      </c>
      <c r="BV162">
        <v>470371</v>
      </c>
      <c r="BW162">
        <v>35845</v>
      </c>
      <c r="BX162">
        <v>0</v>
      </c>
      <c r="BY162">
        <v>0</v>
      </c>
      <c r="BZ162">
        <v>0</v>
      </c>
      <c r="CA162">
        <v>0</v>
      </c>
      <c r="CB162">
        <v>77130</v>
      </c>
      <c r="CC162">
        <v>2034906</v>
      </c>
      <c r="CD162">
        <v>55337</v>
      </c>
      <c r="CE162">
        <v>76444</v>
      </c>
      <c r="CF162">
        <v>0</v>
      </c>
      <c r="CG162">
        <v>87174</v>
      </c>
      <c r="CH162">
        <v>859</v>
      </c>
      <c r="CI162">
        <v>73928</v>
      </c>
      <c r="CJ162">
        <v>48775</v>
      </c>
      <c r="CK162">
        <v>0</v>
      </c>
      <c r="CL162">
        <v>0</v>
      </c>
      <c r="CM162">
        <v>0</v>
      </c>
      <c r="CN162">
        <v>49443</v>
      </c>
      <c r="CO162">
        <v>908465</v>
      </c>
      <c r="CP162">
        <v>0</v>
      </c>
      <c r="CQ162">
        <v>0</v>
      </c>
      <c r="CR162">
        <v>55460</v>
      </c>
      <c r="CS162">
        <v>12199</v>
      </c>
      <c r="CT162">
        <v>0</v>
      </c>
      <c r="CU162">
        <v>38009</v>
      </c>
      <c r="CV162">
        <v>0</v>
      </c>
      <c r="CW162">
        <v>9010</v>
      </c>
      <c r="CX162">
        <v>0</v>
      </c>
      <c r="CY162">
        <v>0</v>
      </c>
    </row>
    <row r="163" spans="1:103" x14ac:dyDescent="0.3">
      <c r="D163" t="e">
        <v>#N/A</v>
      </c>
      <c r="E163" t="e">
        <v>#N/A</v>
      </c>
      <c r="F163" t="e">
        <v>#N/A</v>
      </c>
      <c r="G163" t="e">
        <v>#N/A</v>
      </c>
      <c r="H163" t="e">
        <v>#N/A</v>
      </c>
      <c r="I163" t="e">
        <v>#N/A</v>
      </c>
      <c r="J163" t="e">
        <v>#N/A</v>
      </c>
      <c r="K163" t="e">
        <v>#N/A</v>
      </c>
      <c r="L163" t="e">
        <v>#N/A</v>
      </c>
      <c r="M163" t="e">
        <v>#N/A</v>
      </c>
      <c r="N163" t="e">
        <v>#N/A</v>
      </c>
      <c r="O163" t="e">
        <v>#N/A</v>
      </c>
      <c r="P163" t="e">
        <v>#N/A</v>
      </c>
      <c r="Q163" t="e">
        <v>#N/A</v>
      </c>
      <c r="R163" t="e">
        <v>#N/A</v>
      </c>
      <c r="S163" t="e">
        <v>#N/A</v>
      </c>
      <c r="T163" t="e">
        <v>#N/A</v>
      </c>
      <c r="U163" t="e">
        <v>#N/A</v>
      </c>
      <c r="V163" t="e">
        <v>#N/A</v>
      </c>
      <c r="W163" t="e">
        <v>#N/A</v>
      </c>
      <c r="X163" t="e">
        <v>#N/A</v>
      </c>
      <c r="Y163" t="e">
        <v>#N/A</v>
      </c>
      <c r="Z163" t="e">
        <v>#N/A</v>
      </c>
      <c r="AA163" t="e">
        <v>#N/A</v>
      </c>
      <c r="AB163" t="e">
        <v>#N/A</v>
      </c>
      <c r="AC163" t="e">
        <v>#N/A</v>
      </c>
      <c r="AD163" t="e">
        <v>#N/A</v>
      </c>
      <c r="AE163" t="e">
        <v>#N/A</v>
      </c>
      <c r="AF163" t="e">
        <v>#N/A</v>
      </c>
      <c r="AG163" t="e">
        <v>#N/A</v>
      </c>
      <c r="AH163" t="e">
        <v>#N/A</v>
      </c>
      <c r="AI163" t="e">
        <v>#N/A</v>
      </c>
      <c r="AJ163" t="e">
        <v>#N/A</v>
      </c>
      <c r="AK163" t="e">
        <v>#N/A</v>
      </c>
      <c r="AL163" t="e">
        <v>#N/A</v>
      </c>
      <c r="AM163" t="e">
        <v>#N/A</v>
      </c>
      <c r="AN163" t="e">
        <v>#N/A</v>
      </c>
      <c r="AO163" t="e">
        <v>#N/A</v>
      </c>
      <c r="AP163" t="e">
        <v>#N/A</v>
      </c>
      <c r="AQ163" t="e">
        <v>#N/A</v>
      </c>
      <c r="AR163" t="e">
        <v>#N/A</v>
      </c>
      <c r="AS163" t="e">
        <v>#N/A</v>
      </c>
      <c r="AT163" t="e">
        <v>#N/A</v>
      </c>
      <c r="AU163" t="e">
        <v>#N/A</v>
      </c>
      <c r="AV163" t="e">
        <v>#N/A</v>
      </c>
      <c r="AW163" t="e">
        <v>#N/A</v>
      </c>
      <c r="AX163" t="e">
        <v>#N/A</v>
      </c>
      <c r="AY163" t="e">
        <v>#N/A</v>
      </c>
      <c r="AZ163" t="e">
        <v>#N/A</v>
      </c>
      <c r="BA163" t="e">
        <v>#N/A</v>
      </c>
      <c r="BB163" t="e">
        <v>#N/A</v>
      </c>
      <c r="BC163" t="e">
        <v>#N/A</v>
      </c>
      <c r="BD163" t="e">
        <v>#N/A</v>
      </c>
      <c r="BE163" t="e">
        <v>#N/A</v>
      </c>
      <c r="BF163" t="e">
        <v>#N/A</v>
      </c>
      <c r="BG163" t="e">
        <v>#N/A</v>
      </c>
      <c r="BH163" t="e">
        <v>#N/A</v>
      </c>
      <c r="BI163" t="e">
        <v>#N/A</v>
      </c>
      <c r="BJ163" t="e">
        <v>#N/A</v>
      </c>
      <c r="BK163" t="e">
        <v>#N/A</v>
      </c>
      <c r="BL163" t="e">
        <v>#N/A</v>
      </c>
      <c r="BM163" t="e">
        <v>#N/A</v>
      </c>
      <c r="BN163" t="e">
        <v>#N/A</v>
      </c>
      <c r="BO163" t="e">
        <v>#N/A</v>
      </c>
      <c r="BP163" t="e">
        <v>#N/A</v>
      </c>
      <c r="BQ163" t="e">
        <v>#N/A</v>
      </c>
      <c r="BR163" t="e">
        <v>#N/A</v>
      </c>
      <c r="BS163" t="e">
        <v>#N/A</v>
      </c>
      <c r="BT163" t="e">
        <v>#N/A</v>
      </c>
      <c r="BU163" t="e">
        <v>#N/A</v>
      </c>
      <c r="BV163" t="e">
        <v>#N/A</v>
      </c>
      <c r="BW163" t="e">
        <v>#N/A</v>
      </c>
      <c r="BX163" t="e">
        <v>#N/A</v>
      </c>
      <c r="BY163" t="e">
        <v>#N/A</v>
      </c>
      <c r="BZ163" t="e">
        <v>#N/A</v>
      </c>
      <c r="CA163" t="e">
        <v>#N/A</v>
      </c>
      <c r="CB163" t="e">
        <v>#N/A</v>
      </c>
      <c r="CC163" t="e">
        <v>#N/A</v>
      </c>
      <c r="CD163" t="e">
        <v>#N/A</v>
      </c>
      <c r="CE163" t="e">
        <v>#N/A</v>
      </c>
      <c r="CF163" t="e">
        <v>#N/A</v>
      </c>
      <c r="CG163" t="e">
        <v>#N/A</v>
      </c>
      <c r="CH163" t="e">
        <v>#N/A</v>
      </c>
      <c r="CI163" t="e">
        <v>#N/A</v>
      </c>
      <c r="CJ163" t="e">
        <v>#N/A</v>
      </c>
      <c r="CK163" t="e">
        <v>#N/A</v>
      </c>
      <c r="CL163" t="e">
        <v>#N/A</v>
      </c>
      <c r="CM163" t="e">
        <v>#N/A</v>
      </c>
      <c r="CN163" t="e">
        <v>#N/A</v>
      </c>
      <c r="CO163" t="e">
        <v>#N/A</v>
      </c>
      <c r="CP163" t="e">
        <v>#N/A</v>
      </c>
      <c r="CQ163" t="e">
        <v>#N/A</v>
      </c>
      <c r="CR163" t="e">
        <v>#N/A</v>
      </c>
      <c r="CS163" t="e">
        <v>#N/A</v>
      </c>
      <c r="CT163" t="e">
        <v>#N/A</v>
      </c>
      <c r="CU163" t="e">
        <v>#N/A</v>
      </c>
      <c r="CV163" t="e">
        <v>#N/A</v>
      </c>
      <c r="CW163" t="e">
        <v>#N/A</v>
      </c>
      <c r="CX163" t="e">
        <v>#N/A</v>
      </c>
      <c r="CY163" t="e">
        <v>#N/A</v>
      </c>
    </row>
    <row r="164" spans="1:103" x14ac:dyDescent="0.3">
      <c r="D164" t="e">
        <v>#N/A</v>
      </c>
      <c r="E164" t="e">
        <v>#N/A</v>
      </c>
      <c r="F164" t="e">
        <v>#N/A</v>
      </c>
      <c r="G164" t="e">
        <v>#N/A</v>
      </c>
      <c r="H164" t="e">
        <v>#N/A</v>
      </c>
      <c r="I164" t="e">
        <v>#N/A</v>
      </c>
      <c r="J164" t="e">
        <v>#N/A</v>
      </c>
      <c r="K164" t="e">
        <v>#N/A</v>
      </c>
      <c r="L164" t="e">
        <v>#N/A</v>
      </c>
      <c r="M164" t="e">
        <v>#N/A</v>
      </c>
      <c r="N164" t="e">
        <v>#N/A</v>
      </c>
      <c r="O164" t="e">
        <v>#N/A</v>
      </c>
      <c r="P164" t="e">
        <v>#N/A</v>
      </c>
      <c r="Q164" t="e">
        <v>#N/A</v>
      </c>
      <c r="R164" t="e">
        <v>#N/A</v>
      </c>
      <c r="S164" t="e">
        <v>#N/A</v>
      </c>
      <c r="T164" t="e">
        <v>#N/A</v>
      </c>
      <c r="U164" t="e">
        <v>#N/A</v>
      </c>
      <c r="V164" t="e">
        <v>#N/A</v>
      </c>
      <c r="W164" t="e">
        <v>#N/A</v>
      </c>
      <c r="X164" t="e">
        <v>#N/A</v>
      </c>
      <c r="Y164" t="e">
        <v>#N/A</v>
      </c>
      <c r="Z164" t="e">
        <v>#N/A</v>
      </c>
      <c r="AA164" t="e">
        <v>#N/A</v>
      </c>
      <c r="AB164" t="e">
        <v>#N/A</v>
      </c>
      <c r="AC164" t="e">
        <v>#N/A</v>
      </c>
      <c r="AD164" t="e">
        <v>#N/A</v>
      </c>
      <c r="AE164" t="e">
        <v>#N/A</v>
      </c>
      <c r="AF164" t="e">
        <v>#N/A</v>
      </c>
      <c r="AG164" t="e">
        <v>#N/A</v>
      </c>
      <c r="AH164" t="e">
        <v>#N/A</v>
      </c>
      <c r="AI164" t="e">
        <v>#N/A</v>
      </c>
      <c r="AJ164" t="e">
        <v>#N/A</v>
      </c>
      <c r="AK164" t="e">
        <v>#N/A</v>
      </c>
      <c r="AL164" t="e">
        <v>#N/A</v>
      </c>
      <c r="AM164" t="e">
        <v>#N/A</v>
      </c>
      <c r="AN164" t="e">
        <v>#N/A</v>
      </c>
      <c r="AO164" t="e">
        <v>#N/A</v>
      </c>
      <c r="AP164" t="e">
        <v>#N/A</v>
      </c>
      <c r="AQ164" t="e">
        <v>#N/A</v>
      </c>
      <c r="AR164" t="e">
        <v>#N/A</v>
      </c>
      <c r="AS164" t="e">
        <v>#N/A</v>
      </c>
      <c r="AT164" t="e">
        <v>#N/A</v>
      </c>
      <c r="AU164" t="e">
        <v>#N/A</v>
      </c>
      <c r="AV164" t="e">
        <v>#N/A</v>
      </c>
      <c r="AW164" t="e">
        <v>#N/A</v>
      </c>
      <c r="AX164" t="e">
        <v>#N/A</v>
      </c>
      <c r="AY164" t="e">
        <v>#N/A</v>
      </c>
      <c r="AZ164" t="e">
        <v>#N/A</v>
      </c>
      <c r="BA164" t="e">
        <v>#N/A</v>
      </c>
      <c r="BB164" t="e">
        <v>#N/A</v>
      </c>
      <c r="BC164" t="e">
        <v>#N/A</v>
      </c>
      <c r="BD164" t="e">
        <v>#N/A</v>
      </c>
      <c r="BE164" t="e">
        <v>#N/A</v>
      </c>
      <c r="BF164" t="e">
        <v>#N/A</v>
      </c>
      <c r="BG164" t="e">
        <v>#N/A</v>
      </c>
      <c r="BH164" t="e">
        <v>#N/A</v>
      </c>
      <c r="BI164" t="e">
        <v>#N/A</v>
      </c>
      <c r="BJ164" t="e">
        <v>#N/A</v>
      </c>
      <c r="BK164" t="e">
        <v>#N/A</v>
      </c>
      <c r="BL164" t="e">
        <v>#N/A</v>
      </c>
      <c r="BM164" t="e">
        <v>#N/A</v>
      </c>
      <c r="BN164" t="e">
        <v>#N/A</v>
      </c>
      <c r="BO164" t="e">
        <v>#N/A</v>
      </c>
      <c r="BP164" t="e">
        <v>#N/A</v>
      </c>
      <c r="BQ164" t="e">
        <v>#N/A</v>
      </c>
      <c r="BR164" t="e">
        <v>#N/A</v>
      </c>
      <c r="BS164" t="e">
        <v>#N/A</v>
      </c>
      <c r="BT164" t="e">
        <v>#N/A</v>
      </c>
      <c r="BU164" t="e">
        <v>#N/A</v>
      </c>
      <c r="BV164" t="e">
        <v>#N/A</v>
      </c>
      <c r="BW164" t="e">
        <v>#N/A</v>
      </c>
      <c r="BX164" t="e">
        <v>#N/A</v>
      </c>
      <c r="BY164" t="e">
        <v>#N/A</v>
      </c>
      <c r="BZ164" t="e">
        <v>#N/A</v>
      </c>
      <c r="CA164" t="e">
        <v>#N/A</v>
      </c>
      <c r="CB164" t="e">
        <v>#N/A</v>
      </c>
      <c r="CC164" t="e">
        <v>#N/A</v>
      </c>
      <c r="CD164" t="e">
        <v>#N/A</v>
      </c>
      <c r="CE164" t="e">
        <v>#N/A</v>
      </c>
      <c r="CF164" t="e">
        <v>#N/A</v>
      </c>
      <c r="CG164" t="e">
        <v>#N/A</v>
      </c>
      <c r="CH164" t="e">
        <v>#N/A</v>
      </c>
      <c r="CI164" t="e">
        <v>#N/A</v>
      </c>
      <c r="CJ164" t="e">
        <v>#N/A</v>
      </c>
      <c r="CK164" t="e">
        <v>#N/A</v>
      </c>
      <c r="CL164" t="e">
        <v>#N/A</v>
      </c>
      <c r="CM164" t="e">
        <v>#N/A</v>
      </c>
      <c r="CN164" t="e">
        <v>#N/A</v>
      </c>
      <c r="CO164" t="e">
        <v>#N/A</v>
      </c>
      <c r="CP164" t="e">
        <v>#N/A</v>
      </c>
      <c r="CQ164" t="e">
        <v>#N/A</v>
      </c>
      <c r="CR164" t="e">
        <v>#N/A</v>
      </c>
      <c r="CS164" t="e">
        <v>#N/A</v>
      </c>
      <c r="CT164" t="e">
        <v>#N/A</v>
      </c>
      <c r="CU164" t="e">
        <v>#N/A</v>
      </c>
      <c r="CV164" t="e">
        <v>#N/A</v>
      </c>
      <c r="CW164" t="e">
        <v>#N/A</v>
      </c>
      <c r="CX164" t="e">
        <v>#N/A</v>
      </c>
      <c r="CY164" t="e">
        <v>#N/A</v>
      </c>
    </row>
    <row r="165" spans="1:103" x14ac:dyDescent="0.3">
      <c r="A165">
        <v>523</v>
      </c>
      <c r="D165">
        <v>0</v>
      </c>
      <c r="E165">
        <v>0</v>
      </c>
      <c r="F165">
        <v>0</v>
      </c>
      <c r="G165">
        <v>0</v>
      </c>
      <c r="H165">
        <v>0</v>
      </c>
      <c r="I165">
        <v>0</v>
      </c>
      <c r="J165">
        <v>0</v>
      </c>
      <c r="K165">
        <v>0</v>
      </c>
      <c r="L165">
        <v>0</v>
      </c>
      <c r="M165">
        <v>79253926</v>
      </c>
      <c r="N165">
        <v>0</v>
      </c>
      <c r="O165">
        <v>411551</v>
      </c>
      <c r="P165">
        <v>0</v>
      </c>
      <c r="Q165">
        <v>41786</v>
      </c>
      <c r="R165">
        <v>0</v>
      </c>
      <c r="S165">
        <v>1248010</v>
      </c>
      <c r="T165">
        <v>0</v>
      </c>
      <c r="U165">
        <v>0</v>
      </c>
      <c r="V165">
        <v>5277014</v>
      </c>
      <c r="W165">
        <v>0</v>
      </c>
      <c r="X165">
        <v>1227181</v>
      </c>
      <c r="Y165">
        <v>5282</v>
      </c>
      <c r="Z165">
        <v>0</v>
      </c>
      <c r="AA165">
        <v>0</v>
      </c>
      <c r="AB165">
        <v>23115523</v>
      </c>
      <c r="AC165">
        <v>0</v>
      </c>
      <c r="AD165">
        <v>22001032</v>
      </c>
      <c r="AE165">
        <v>30590570</v>
      </c>
      <c r="AF165">
        <v>0</v>
      </c>
      <c r="AG165">
        <v>8017193</v>
      </c>
      <c r="AH165">
        <v>0</v>
      </c>
      <c r="AI165">
        <v>16357863</v>
      </c>
      <c r="AJ165">
        <v>296344</v>
      </c>
      <c r="AK165">
        <v>0</v>
      </c>
      <c r="AL165">
        <v>0</v>
      </c>
      <c r="AM165">
        <v>0</v>
      </c>
      <c r="AN165">
        <v>0</v>
      </c>
      <c r="AO165">
        <v>0</v>
      </c>
      <c r="AP165">
        <v>0</v>
      </c>
      <c r="AQ165">
        <v>0</v>
      </c>
      <c r="AR165">
        <v>0</v>
      </c>
      <c r="AS165">
        <v>0</v>
      </c>
      <c r="AT165">
        <v>5174578</v>
      </c>
      <c r="AU165">
        <v>0</v>
      </c>
      <c r="AV165">
        <v>0</v>
      </c>
      <c r="AW165">
        <v>33491</v>
      </c>
      <c r="AX165">
        <v>30738</v>
      </c>
      <c r="AY165">
        <v>0</v>
      </c>
      <c r="AZ165">
        <v>0</v>
      </c>
      <c r="BA165">
        <v>0</v>
      </c>
      <c r="BB165">
        <v>0</v>
      </c>
      <c r="BC165">
        <v>0</v>
      </c>
      <c r="BD165">
        <v>0</v>
      </c>
      <c r="BE165">
        <v>0</v>
      </c>
      <c r="BF165">
        <v>15891122</v>
      </c>
      <c r="BG165">
        <v>0</v>
      </c>
      <c r="BH165">
        <v>0</v>
      </c>
      <c r="BI165">
        <v>0</v>
      </c>
      <c r="BJ165">
        <v>0</v>
      </c>
      <c r="BK165">
        <v>0</v>
      </c>
      <c r="BL165">
        <v>0</v>
      </c>
      <c r="BM165">
        <v>5063608</v>
      </c>
      <c r="BN165">
        <v>10811732</v>
      </c>
      <c r="BO165">
        <v>0</v>
      </c>
      <c r="BP165">
        <v>0</v>
      </c>
      <c r="BQ165">
        <v>0</v>
      </c>
      <c r="BR165">
        <v>0</v>
      </c>
      <c r="BS165">
        <v>0</v>
      </c>
      <c r="BT165">
        <v>4288320</v>
      </c>
      <c r="BU165">
        <v>5574015</v>
      </c>
      <c r="BV165">
        <v>0</v>
      </c>
      <c r="BW165">
        <v>0</v>
      </c>
      <c r="BX165">
        <v>0</v>
      </c>
      <c r="BY165">
        <v>0</v>
      </c>
      <c r="BZ165">
        <v>0</v>
      </c>
      <c r="CA165">
        <v>0</v>
      </c>
      <c r="CB165">
        <v>82858</v>
      </c>
      <c r="CC165">
        <v>1379921</v>
      </c>
      <c r="CD165">
        <v>8816037</v>
      </c>
      <c r="CE165">
        <v>0</v>
      </c>
      <c r="CF165">
        <v>0</v>
      </c>
      <c r="CG165">
        <v>0</v>
      </c>
      <c r="CH165">
        <v>0</v>
      </c>
      <c r="CI165">
        <v>0</v>
      </c>
      <c r="CJ165">
        <v>0</v>
      </c>
      <c r="CK165">
        <v>0</v>
      </c>
      <c r="CL165">
        <v>0</v>
      </c>
      <c r="CM165">
        <v>0</v>
      </c>
      <c r="CN165">
        <v>14701</v>
      </c>
      <c r="CO165">
        <v>1847018</v>
      </c>
      <c r="CP165">
        <v>0</v>
      </c>
      <c r="CQ165">
        <v>0</v>
      </c>
      <c r="CR165">
        <v>0</v>
      </c>
      <c r="CS165">
        <v>0</v>
      </c>
      <c r="CT165">
        <v>0</v>
      </c>
      <c r="CU165">
        <v>43119</v>
      </c>
      <c r="CV165">
        <v>0</v>
      </c>
      <c r="CW165">
        <v>0</v>
      </c>
      <c r="CX165">
        <v>0</v>
      </c>
      <c r="CY165">
        <v>0</v>
      </c>
    </row>
    <row r="166" spans="1:103" x14ac:dyDescent="0.3">
      <c r="A166">
        <v>524</v>
      </c>
      <c r="D166">
        <v>0</v>
      </c>
      <c r="E166">
        <v>0</v>
      </c>
      <c r="F166">
        <v>0</v>
      </c>
      <c r="G166">
        <v>0</v>
      </c>
      <c r="H166">
        <v>0</v>
      </c>
      <c r="I166">
        <v>0</v>
      </c>
      <c r="J166">
        <v>26389525</v>
      </c>
      <c r="K166">
        <v>13796001</v>
      </c>
      <c r="L166">
        <v>12428877</v>
      </c>
      <c r="M166">
        <v>78840478</v>
      </c>
      <c r="N166">
        <v>0</v>
      </c>
      <c r="O166">
        <v>14091152</v>
      </c>
      <c r="P166">
        <v>0</v>
      </c>
      <c r="Q166">
        <v>15528659</v>
      </c>
      <c r="R166">
        <v>8213893</v>
      </c>
      <c r="S166">
        <v>0</v>
      </c>
      <c r="T166">
        <v>0</v>
      </c>
      <c r="U166">
        <v>0</v>
      </c>
      <c r="V166">
        <v>16638818</v>
      </c>
      <c r="W166">
        <v>0</v>
      </c>
      <c r="X166">
        <v>7969534</v>
      </c>
      <c r="Y166">
        <v>7636191</v>
      </c>
      <c r="Z166">
        <v>0</v>
      </c>
      <c r="AA166">
        <v>18477496</v>
      </c>
      <c r="AB166">
        <v>0</v>
      </c>
      <c r="AC166">
        <v>5226076</v>
      </c>
      <c r="AD166">
        <v>5318321</v>
      </c>
      <c r="AE166">
        <v>26172864</v>
      </c>
      <c r="AF166">
        <v>4158118</v>
      </c>
      <c r="AG166">
        <v>11243978</v>
      </c>
      <c r="AH166">
        <v>22642284</v>
      </c>
      <c r="AI166">
        <v>18585106</v>
      </c>
      <c r="AJ166">
        <v>15057497</v>
      </c>
      <c r="AK166">
        <v>0</v>
      </c>
      <c r="AL166">
        <v>21175938</v>
      </c>
      <c r="AM166">
        <v>0</v>
      </c>
      <c r="AN166">
        <v>6335074</v>
      </c>
      <c r="AO166">
        <v>0</v>
      </c>
      <c r="AP166">
        <v>0</v>
      </c>
      <c r="AQ166">
        <v>15748620</v>
      </c>
      <c r="AR166">
        <v>0</v>
      </c>
      <c r="AS166">
        <v>28980504</v>
      </c>
      <c r="AT166">
        <v>121301013</v>
      </c>
      <c r="AU166">
        <v>0</v>
      </c>
      <c r="AV166">
        <v>249851</v>
      </c>
      <c r="AW166">
        <v>6581815</v>
      </c>
      <c r="AX166">
        <v>20611697</v>
      </c>
      <c r="AY166">
        <v>0</v>
      </c>
      <c r="AZ166">
        <v>0</v>
      </c>
      <c r="BA166">
        <v>0</v>
      </c>
      <c r="BB166">
        <v>130315841</v>
      </c>
      <c r="BC166">
        <v>6983370</v>
      </c>
      <c r="BD166">
        <v>0</v>
      </c>
      <c r="BE166">
        <v>0</v>
      </c>
      <c r="BF166">
        <v>28545849</v>
      </c>
      <c r="BG166">
        <v>0</v>
      </c>
      <c r="BH166">
        <v>0</v>
      </c>
      <c r="BI166">
        <v>4656274</v>
      </c>
      <c r="BJ166">
        <v>1249127</v>
      </c>
      <c r="BK166">
        <v>0</v>
      </c>
      <c r="BL166">
        <v>0</v>
      </c>
      <c r="BM166">
        <v>0</v>
      </c>
      <c r="BN166">
        <v>52007135</v>
      </c>
      <c r="BO166">
        <v>0</v>
      </c>
      <c r="BP166">
        <v>0</v>
      </c>
      <c r="BQ166">
        <v>12092616</v>
      </c>
      <c r="BR166">
        <v>0</v>
      </c>
      <c r="BS166">
        <v>0</v>
      </c>
      <c r="BT166">
        <v>4637903</v>
      </c>
      <c r="BU166">
        <v>14491175</v>
      </c>
      <c r="BV166">
        <v>19463889</v>
      </c>
      <c r="BW166">
        <v>10185969</v>
      </c>
      <c r="BX166">
        <v>0</v>
      </c>
      <c r="BY166">
        <v>0</v>
      </c>
      <c r="BZ166">
        <v>2421490</v>
      </c>
      <c r="CA166">
        <v>0</v>
      </c>
      <c r="CB166">
        <v>41122990</v>
      </c>
      <c r="CC166">
        <v>57103663</v>
      </c>
      <c r="CD166">
        <v>0</v>
      </c>
      <c r="CE166">
        <v>0</v>
      </c>
      <c r="CF166">
        <v>0</v>
      </c>
      <c r="CG166">
        <v>14485892</v>
      </c>
      <c r="CH166">
        <v>5791974</v>
      </c>
      <c r="CI166">
        <v>38628020</v>
      </c>
      <c r="CJ166">
        <v>1730846</v>
      </c>
      <c r="CK166">
        <v>2581820</v>
      </c>
      <c r="CL166">
        <v>0</v>
      </c>
      <c r="CM166">
        <v>0</v>
      </c>
      <c r="CN166">
        <v>6089261</v>
      </c>
      <c r="CO166">
        <v>215513003</v>
      </c>
      <c r="CP166">
        <v>2030121</v>
      </c>
      <c r="CQ166">
        <v>0</v>
      </c>
      <c r="CR166">
        <v>18561263</v>
      </c>
      <c r="CS166">
        <v>5181868</v>
      </c>
      <c r="CT166">
        <v>0</v>
      </c>
      <c r="CU166">
        <v>0</v>
      </c>
      <c r="CV166">
        <v>0</v>
      </c>
      <c r="CW166">
        <v>9843400</v>
      </c>
      <c r="CX166">
        <v>4354373</v>
      </c>
      <c r="CY166">
        <v>0</v>
      </c>
    </row>
    <row r="167" spans="1:103" x14ac:dyDescent="0.3">
      <c r="A167">
        <v>525</v>
      </c>
      <c r="D167">
        <v>0</v>
      </c>
      <c r="E167">
        <v>13291776</v>
      </c>
      <c r="F167">
        <v>0</v>
      </c>
      <c r="G167">
        <v>0</v>
      </c>
      <c r="H167">
        <v>0</v>
      </c>
      <c r="I167">
        <v>0</v>
      </c>
      <c r="J167">
        <v>0</v>
      </c>
      <c r="K167">
        <v>0</v>
      </c>
      <c r="L167">
        <v>0</v>
      </c>
      <c r="M167">
        <v>0</v>
      </c>
      <c r="N167">
        <v>0</v>
      </c>
      <c r="O167">
        <v>0</v>
      </c>
      <c r="P167">
        <v>0</v>
      </c>
      <c r="Q167">
        <v>0</v>
      </c>
      <c r="R167">
        <v>0</v>
      </c>
      <c r="S167">
        <v>4965996</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500011</v>
      </c>
      <c r="BG167">
        <v>0</v>
      </c>
      <c r="BH167">
        <v>0</v>
      </c>
      <c r="BI167">
        <v>0</v>
      </c>
      <c r="BJ167">
        <v>0</v>
      </c>
      <c r="BK167">
        <v>0</v>
      </c>
      <c r="BL167">
        <v>0</v>
      </c>
      <c r="BM167">
        <v>18030856</v>
      </c>
      <c r="BN167">
        <v>0</v>
      </c>
      <c r="BO167">
        <v>7731429</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c r="CU167">
        <v>2632037</v>
      </c>
      <c r="CV167">
        <v>0</v>
      </c>
      <c r="CW167">
        <v>0</v>
      </c>
      <c r="CX167">
        <v>0</v>
      </c>
      <c r="CY167">
        <v>0</v>
      </c>
    </row>
    <row r="168" spans="1:103" x14ac:dyDescent="0.3">
      <c r="A168">
        <v>526</v>
      </c>
      <c r="D168">
        <v>0</v>
      </c>
      <c r="E168">
        <v>8500</v>
      </c>
      <c r="F168">
        <v>0</v>
      </c>
      <c r="G168">
        <v>0</v>
      </c>
      <c r="H168">
        <v>0</v>
      </c>
      <c r="I168">
        <v>0</v>
      </c>
      <c r="J168">
        <v>702364</v>
      </c>
      <c r="K168">
        <v>172825</v>
      </c>
      <c r="L168">
        <v>1201726</v>
      </c>
      <c r="M168">
        <v>18622235</v>
      </c>
      <c r="N168">
        <v>0</v>
      </c>
      <c r="O168">
        <v>530621</v>
      </c>
      <c r="P168">
        <v>0</v>
      </c>
      <c r="Q168">
        <v>1513033</v>
      </c>
      <c r="R168">
        <v>221534</v>
      </c>
      <c r="S168">
        <v>221823</v>
      </c>
      <c r="T168">
        <v>0</v>
      </c>
      <c r="U168">
        <v>0</v>
      </c>
      <c r="V168">
        <v>1945006</v>
      </c>
      <c r="W168">
        <v>0</v>
      </c>
      <c r="X168">
        <v>542303</v>
      </c>
      <c r="Y168">
        <v>177023</v>
      </c>
      <c r="Z168">
        <v>0</v>
      </c>
      <c r="AA168">
        <v>584017</v>
      </c>
      <c r="AB168">
        <v>423250</v>
      </c>
      <c r="AC168">
        <v>0</v>
      </c>
      <c r="AD168">
        <v>26068305</v>
      </c>
      <c r="AE168">
        <v>5953339</v>
      </c>
      <c r="AF168">
        <v>70049</v>
      </c>
      <c r="AG168">
        <v>2413674</v>
      </c>
      <c r="AH168">
        <v>345529</v>
      </c>
      <c r="AI168">
        <v>1930296</v>
      </c>
      <c r="AJ168">
        <v>1207109</v>
      </c>
      <c r="AK168">
        <v>0</v>
      </c>
      <c r="AL168">
        <v>2519587</v>
      </c>
      <c r="AM168">
        <v>0</v>
      </c>
      <c r="AN168">
        <v>655954</v>
      </c>
      <c r="AO168">
        <v>0</v>
      </c>
      <c r="AP168">
        <v>0</v>
      </c>
      <c r="AQ168">
        <v>606590</v>
      </c>
      <c r="AR168">
        <v>0</v>
      </c>
      <c r="AS168">
        <v>2696826</v>
      </c>
      <c r="AT168">
        <v>5240180</v>
      </c>
      <c r="AU168">
        <v>0</v>
      </c>
      <c r="AV168">
        <v>17234</v>
      </c>
      <c r="AW168">
        <v>294364</v>
      </c>
      <c r="AX168">
        <v>1950259</v>
      </c>
      <c r="AY168">
        <v>0</v>
      </c>
      <c r="AZ168">
        <v>0</v>
      </c>
      <c r="BA168">
        <v>0</v>
      </c>
      <c r="BB168">
        <v>23619384</v>
      </c>
      <c r="BC168">
        <v>459998</v>
      </c>
      <c r="BD168">
        <v>0</v>
      </c>
      <c r="BE168">
        <v>0</v>
      </c>
      <c r="BF168">
        <v>3839238</v>
      </c>
      <c r="BG168">
        <v>0</v>
      </c>
      <c r="BH168">
        <v>0</v>
      </c>
      <c r="BI168">
        <v>256653</v>
      </c>
      <c r="BJ168">
        <v>1144</v>
      </c>
      <c r="BK168">
        <v>0</v>
      </c>
      <c r="BL168">
        <v>0</v>
      </c>
      <c r="BM168">
        <v>1856585</v>
      </c>
      <c r="BN168">
        <v>3812044</v>
      </c>
      <c r="BO168">
        <v>180204</v>
      </c>
      <c r="BP168">
        <v>0</v>
      </c>
      <c r="BQ168">
        <v>673084</v>
      </c>
      <c r="BR168">
        <v>0</v>
      </c>
      <c r="BS168">
        <v>0</v>
      </c>
      <c r="BT168">
        <v>1726085</v>
      </c>
      <c r="BU168">
        <v>1463553</v>
      </c>
      <c r="BV168">
        <v>2850813</v>
      </c>
      <c r="BW168">
        <v>656124</v>
      </c>
      <c r="BX168">
        <v>0</v>
      </c>
      <c r="BY168">
        <v>0</v>
      </c>
      <c r="BZ168">
        <v>0</v>
      </c>
      <c r="CA168">
        <v>0</v>
      </c>
      <c r="CB168">
        <v>2259613</v>
      </c>
      <c r="CC168">
        <v>12648958</v>
      </c>
      <c r="CD168">
        <v>258665</v>
      </c>
      <c r="CE168">
        <v>184721</v>
      </c>
      <c r="CF168">
        <v>0</v>
      </c>
      <c r="CG168">
        <v>527479</v>
      </c>
      <c r="CH168">
        <v>6801</v>
      </c>
      <c r="CI168">
        <v>1079607</v>
      </c>
      <c r="CJ168">
        <v>566824</v>
      </c>
      <c r="CK168">
        <v>0</v>
      </c>
      <c r="CL168">
        <v>0</v>
      </c>
      <c r="CM168">
        <v>0</v>
      </c>
      <c r="CN168">
        <v>488445</v>
      </c>
      <c r="CO168">
        <v>7754606</v>
      </c>
      <c r="CP168">
        <v>0</v>
      </c>
      <c r="CQ168">
        <v>0</v>
      </c>
      <c r="CR168">
        <v>659511</v>
      </c>
      <c r="CS168">
        <v>337721</v>
      </c>
      <c r="CT168">
        <v>0</v>
      </c>
      <c r="CU168">
        <v>319061</v>
      </c>
      <c r="CV168">
        <v>0</v>
      </c>
      <c r="CW168">
        <v>112532</v>
      </c>
      <c r="CX168">
        <v>0</v>
      </c>
      <c r="CY168">
        <v>0</v>
      </c>
    </row>
    <row r="169" spans="1:103" x14ac:dyDescent="0.3">
      <c r="D169" t="e">
        <v>#N/A</v>
      </c>
      <c r="E169" t="e">
        <v>#N/A</v>
      </c>
      <c r="F169" t="e">
        <v>#N/A</v>
      </c>
      <c r="G169" t="e">
        <v>#N/A</v>
      </c>
      <c r="H169" t="e">
        <v>#N/A</v>
      </c>
      <c r="I169" t="e">
        <v>#N/A</v>
      </c>
      <c r="J169" t="e">
        <v>#N/A</v>
      </c>
      <c r="K169" t="e">
        <v>#N/A</v>
      </c>
      <c r="L169" t="e">
        <v>#N/A</v>
      </c>
      <c r="M169" t="e">
        <v>#N/A</v>
      </c>
      <c r="N169" t="e">
        <v>#N/A</v>
      </c>
      <c r="O169" t="e">
        <v>#N/A</v>
      </c>
      <c r="P169" t="e">
        <v>#N/A</v>
      </c>
      <c r="Q169" t="e">
        <v>#N/A</v>
      </c>
      <c r="R169" t="e">
        <v>#N/A</v>
      </c>
      <c r="S169" t="e">
        <v>#N/A</v>
      </c>
      <c r="T169" t="e">
        <v>#N/A</v>
      </c>
      <c r="U169" t="e">
        <v>#N/A</v>
      </c>
      <c r="V169" t="e">
        <v>#N/A</v>
      </c>
      <c r="W169" t="e">
        <v>#N/A</v>
      </c>
      <c r="X169" t="e">
        <v>#N/A</v>
      </c>
      <c r="Y169" t="e">
        <v>#N/A</v>
      </c>
      <c r="Z169" t="e">
        <v>#N/A</v>
      </c>
      <c r="AA169" t="e">
        <v>#N/A</v>
      </c>
      <c r="AB169" t="e">
        <v>#N/A</v>
      </c>
      <c r="AC169" t="e">
        <v>#N/A</v>
      </c>
      <c r="AD169" t="e">
        <v>#N/A</v>
      </c>
      <c r="AE169" t="e">
        <v>#N/A</v>
      </c>
      <c r="AF169" t="e">
        <v>#N/A</v>
      </c>
      <c r="AG169" t="e">
        <v>#N/A</v>
      </c>
      <c r="AH169" t="e">
        <v>#N/A</v>
      </c>
      <c r="AI169" t="e">
        <v>#N/A</v>
      </c>
      <c r="AJ169" t="e">
        <v>#N/A</v>
      </c>
      <c r="AK169" t="e">
        <v>#N/A</v>
      </c>
      <c r="AL169" t="e">
        <v>#N/A</v>
      </c>
      <c r="AM169" t="e">
        <v>#N/A</v>
      </c>
      <c r="AN169" t="e">
        <v>#N/A</v>
      </c>
      <c r="AO169" t="e">
        <v>#N/A</v>
      </c>
      <c r="AP169" t="e">
        <v>#N/A</v>
      </c>
      <c r="AQ169" t="e">
        <v>#N/A</v>
      </c>
      <c r="AR169" t="e">
        <v>#N/A</v>
      </c>
      <c r="AS169" t="e">
        <v>#N/A</v>
      </c>
      <c r="AT169" t="e">
        <v>#N/A</v>
      </c>
      <c r="AU169" t="e">
        <v>#N/A</v>
      </c>
      <c r="AV169" t="e">
        <v>#N/A</v>
      </c>
      <c r="AW169" t="e">
        <v>#N/A</v>
      </c>
      <c r="AX169" t="e">
        <v>#N/A</v>
      </c>
      <c r="AY169" t="e">
        <v>#N/A</v>
      </c>
      <c r="AZ169" t="e">
        <v>#N/A</v>
      </c>
      <c r="BA169" t="e">
        <v>#N/A</v>
      </c>
      <c r="BB169" t="e">
        <v>#N/A</v>
      </c>
      <c r="BC169" t="e">
        <v>#N/A</v>
      </c>
      <c r="BD169" t="e">
        <v>#N/A</v>
      </c>
      <c r="BE169" t="e">
        <v>#N/A</v>
      </c>
      <c r="BF169" t="e">
        <v>#N/A</v>
      </c>
      <c r="BG169" t="e">
        <v>#N/A</v>
      </c>
      <c r="BH169" t="e">
        <v>#N/A</v>
      </c>
      <c r="BI169" t="e">
        <v>#N/A</v>
      </c>
      <c r="BJ169" t="e">
        <v>#N/A</v>
      </c>
      <c r="BK169" t="e">
        <v>#N/A</v>
      </c>
      <c r="BL169" t="e">
        <v>#N/A</v>
      </c>
      <c r="BM169" t="e">
        <v>#N/A</v>
      </c>
      <c r="BN169" t="e">
        <v>#N/A</v>
      </c>
      <c r="BO169" t="e">
        <v>#N/A</v>
      </c>
      <c r="BP169" t="e">
        <v>#N/A</v>
      </c>
      <c r="BQ169" t="e">
        <v>#N/A</v>
      </c>
      <c r="BR169" t="e">
        <v>#N/A</v>
      </c>
      <c r="BS169" t="e">
        <v>#N/A</v>
      </c>
      <c r="BT169" t="e">
        <v>#N/A</v>
      </c>
      <c r="BU169" t="e">
        <v>#N/A</v>
      </c>
      <c r="BV169" t="e">
        <v>#N/A</v>
      </c>
      <c r="BW169" t="e">
        <v>#N/A</v>
      </c>
      <c r="BX169" t="e">
        <v>#N/A</v>
      </c>
      <c r="BY169" t="e">
        <v>#N/A</v>
      </c>
      <c r="BZ169" t="e">
        <v>#N/A</v>
      </c>
      <c r="CA169" t="e">
        <v>#N/A</v>
      </c>
      <c r="CB169" t="e">
        <v>#N/A</v>
      </c>
      <c r="CC169" t="e">
        <v>#N/A</v>
      </c>
      <c r="CD169" t="e">
        <v>#N/A</v>
      </c>
      <c r="CE169" t="e">
        <v>#N/A</v>
      </c>
      <c r="CF169" t="e">
        <v>#N/A</v>
      </c>
      <c r="CG169" t="e">
        <v>#N/A</v>
      </c>
      <c r="CH169" t="e">
        <v>#N/A</v>
      </c>
      <c r="CI169" t="e">
        <v>#N/A</v>
      </c>
      <c r="CJ169" t="e">
        <v>#N/A</v>
      </c>
      <c r="CK169" t="e">
        <v>#N/A</v>
      </c>
      <c r="CL169" t="e">
        <v>#N/A</v>
      </c>
      <c r="CM169" t="e">
        <v>#N/A</v>
      </c>
      <c r="CN169" t="e">
        <v>#N/A</v>
      </c>
      <c r="CO169" t="e">
        <v>#N/A</v>
      </c>
      <c r="CP169" t="e">
        <v>#N/A</v>
      </c>
      <c r="CQ169" t="e">
        <v>#N/A</v>
      </c>
      <c r="CR169" t="e">
        <v>#N/A</v>
      </c>
      <c r="CS169" t="e">
        <v>#N/A</v>
      </c>
      <c r="CT169" t="e">
        <v>#N/A</v>
      </c>
      <c r="CU169" t="e">
        <v>#N/A</v>
      </c>
      <c r="CV169" t="e">
        <v>#N/A</v>
      </c>
      <c r="CW169" t="e">
        <v>#N/A</v>
      </c>
      <c r="CX169" t="e">
        <v>#N/A</v>
      </c>
      <c r="CY169" t="e">
        <v>#N/A</v>
      </c>
    </row>
    <row r="170" spans="1:103" x14ac:dyDescent="0.3">
      <c r="D170" t="e">
        <v>#N/A</v>
      </c>
      <c r="E170" t="e">
        <v>#N/A</v>
      </c>
      <c r="F170" t="e">
        <v>#N/A</v>
      </c>
      <c r="G170" t="e">
        <v>#N/A</v>
      </c>
      <c r="H170" t="e">
        <v>#N/A</v>
      </c>
      <c r="I170" t="e">
        <v>#N/A</v>
      </c>
      <c r="J170" t="e">
        <v>#N/A</v>
      </c>
      <c r="K170" t="e">
        <v>#N/A</v>
      </c>
      <c r="L170" t="e">
        <v>#N/A</v>
      </c>
      <c r="M170" t="e">
        <v>#N/A</v>
      </c>
      <c r="N170" t="e">
        <v>#N/A</v>
      </c>
      <c r="O170" t="e">
        <v>#N/A</v>
      </c>
      <c r="P170" t="e">
        <v>#N/A</v>
      </c>
      <c r="Q170" t="e">
        <v>#N/A</v>
      </c>
      <c r="R170" t="e">
        <v>#N/A</v>
      </c>
      <c r="S170" t="e">
        <v>#N/A</v>
      </c>
      <c r="T170" t="e">
        <v>#N/A</v>
      </c>
      <c r="U170" t="e">
        <v>#N/A</v>
      </c>
      <c r="V170" t="e">
        <v>#N/A</v>
      </c>
      <c r="W170" t="e">
        <v>#N/A</v>
      </c>
      <c r="X170" t="e">
        <v>#N/A</v>
      </c>
      <c r="Y170" t="e">
        <v>#N/A</v>
      </c>
      <c r="Z170" t="e">
        <v>#N/A</v>
      </c>
      <c r="AA170" t="e">
        <v>#N/A</v>
      </c>
      <c r="AB170" t="e">
        <v>#N/A</v>
      </c>
      <c r="AC170" t="e">
        <v>#N/A</v>
      </c>
      <c r="AD170" t="e">
        <v>#N/A</v>
      </c>
      <c r="AE170" t="e">
        <v>#N/A</v>
      </c>
      <c r="AF170" t="e">
        <v>#N/A</v>
      </c>
      <c r="AG170" t="e">
        <v>#N/A</v>
      </c>
      <c r="AH170" t="e">
        <v>#N/A</v>
      </c>
      <c r="AI170" t="e">
        <v>#N/A</v>
      </c>
      <c r="AJ170" t="e">
        <v>#N/A</v>
      </c>
      <c r="AK170" t="e">
        <v>#N/A</v>
      </c>
      <c r="AL170" t="e">
        <v>#N/A</v>
      </c>
      <c r="AM170" t="e">
        <v>#N/A</v>
      </c>
      <c r="AN170" t="e">
        <v>#N/A</v>
      </c>
      <c r="AO170" t="e">
        <v>#N/A</v>
      </c>
      <c r="AP170" t="e">
        <v>#N/A</v>
      </c>
      <c r="AQ170" t="e">
        <v>#N/A</v>
      </c>
      <c r="AR170" t="e">
        <v>#N/A</v>
      </c>
      <c r="AS170" t="e">
        <v>#N/A</v>
      </c>
      <c r="AT170" t="e">
        <v>#N/A</v>
      </c>
      <c r="AU170" t="e">
        <v>#N/A</v>
      </c>
      <c r="AV170" t="e">
        <v>#N/A</v>
      </c>
      <c r="AW170" t="e">
        <v>#N/A</v>
      </c>
      <c r="AX170" t="e">
        <v>#N/A</v>
      </c>
      <c r="AY170" t="e">
        <v>#N/A</v>
      </c>
      <c r="AZ170" t="e">
        <v>#N/A</v>
      </c>
      <c r="BA170" t="e">
        <v>#N/A</v>
      </c>
      <c r="BB170" t="e">
        <v>#N/A</v>
      </c>
      <c r="BC170" t="e">
        <v>#N/A</v>
      </c>
      <c r="BD170" t="e">
        <v>#N/A</v>
      </c>
      <c r="BE170" t="e">
        <v>#N/A</v>
      </c>
      <c r="BF170" t="e">
        <v>#N/A</v>
      </c>
      <c r="BG170" t="e">
        <v>#N/A</v>
      </c>
      <c r="BH170" t="e">
        <v>#N/A</v>
      </c>
      <c r="BI170" t="e">
        <v>#N/A</v>
      </c>
      <c r="BJ170" t="e">
        <v>#N/A</v>
      </c>
      <c r="BK170" t="e">
        <v>#N/A</v>
      </c>
      <c r="BL170" t="e">
        <v>#N/A</v>
      </c>
      <c r="BM170" t="e">
        <v>#N/A</v>
      </c>
      <c r="BN170" t="e">
        <v>#N/A</v>
      </c>
      <c r="BO170" t="e">
        <v>#N/A</v>
      </c>
      <c r="BP170" t="e">
        <v>#N/A</v>
      </c>
      <c r="BQ170" t="e">
        <v>#N/A</v>
      </c>
      <c r="BR170" t="e">
        <v>#N/A</v>
      </c>
      <c r="BS170" t="e">
        <v>#N/A</v>
      </c>
      <c r="BT170" t="e">
        <v>#N/A</v>
      </c>
      <c r="BU170" t="e">
        <v>#N/A</v>
      </c>
      <c r="BV170" t="e">
        <v>#N/A</v>
      </c>
      <c r="BW170" t="e">
        <v>#N/A</v>
      </c>
      <c r="BX170" t="e">
        <v>#N/A</v>
      </c>
      <c r="BY170" t="e">
        <v>#N/A</v>
      </c>
      <c r="BZ170" t="e">
        <v>#N/A</v>
      </c>
      <c r="CA170" t="e">
        <v>#N/A</v>
      </c>
      <c r="CB170" t="e">
        <v>#N/A</v>
      </c>
      <c r="CC170" t="e">
        <v>#N/A</v>
      </c>
      <c r="CD170" t="e">
        <v>#N/A</v>
      </c>
      <c r="CE170" t="e">
        <v>#N/A</v>
      </c>
      <c r="CF170" t="e">
        <v>#N/A</v>
      </c>
      <c r="CG170" t="e">
        <v>#N/A</v>
      </c>
      <c r="CH170" t="e">
        <v>#N/A</v>
      </c>
      <c r="CI170" t="e">
        <v>#N/A</v>
      </c>
      <c r="CJ170" t="e">
        <v>#N/A</v>
      </c>
      <c r="CK170" t="e">
        <v>#N/A</v>
      </c>
      <c r="CL170" t="e">
        <v>#N/A</v>
      </c>
      <c r="CM170" t="e">
        <v>#N/A</v>
      </c>
      <c r="CN170" t="e">
        <v>#N/A</v>
      </c>
      <c r="CO170" t="e">
        <v>#N/A</v>
      </c>
      <c r="CP170" t="e">
        <v>#N/A</v>
      </c>
      <c r="CQ170" t="e">
        <v>#N/A</v>
      </c>
      <c r="CR170" t="e">
        <v>#N/A</v>
      </c>
      <c r="CS170" t="e">
        <v>#N/A</v>
      </c>
      <c r="CT170" t="e">
        <v>#N/A</v>
      </c>
      <c r="CU170" t="e">
        <v>#N/A</v>
      </c>
      <c r="CV170" t="e">
        <v>#N/A</v>
      </c>
      <c r="CW170" t="e">
        <v>#N/A</v>
      </c>
      <c r="CX170" t="e">
        <v>#N/A</v>
      </c>
      <c r="CY170" t="e">
        <v>#N/A</v>
      </c>
    </row>
    <row r="171" spans="1:103" x14ac:dyDescent="0.3">
      <c r="D171" t="e">
        <v>#N/A</v>
      </c>
      <c r="E171" t="e">
        <v>#N/A</v>
      </c>
      <c r="F171" t="e">
        <v>#N/A</v>
      </c>
      <c r="G171" t="e">
        <v>#N/A</v>
      </c>
      <c r="H171" t="e">
        <v>#N/A</v>
      </c>
      <c r="I171" t="e">
        <v>#N/A</v>
      </c>
      <c r="J171" t="e">
        <v>#N/A</v>
      </c>
      <c r="K171" t="e">
        <v>#N/A</v>
      </c>
      <c r="L171" t="e">
        <v>#N/A</v>
      </c>
      <c r="M171" t="e">
        <v>#N/A</v>
      </c>
      <c r="N171" t="e">
        <v>#N/A</v>
      </c>
      <c r="O171" t="e">
        <v>#N/A</v>
      </c>
      <c r="P171" t="e">
        <v>#N/A</v>
      </c>
      <c r="Q171" t="e">
        <v>#N/A</v>
      </c>
      <c r="R171" t="e">
        <v>#N/A</v>
      </c>
      <c r="S171" t="e">
        <v>#N/A</v>
      </c>
      <c r="T171" t="e">
        <v>#N/A</v>
      </c>
      <c r="U171" t="e">
        <v>#N/A</v>
      </c>
      <c r="V171" t="e">
        <v>#N/A</v>
      </c>
      <c r="W171" t="e">
        <v>#N/A</v>
      </c>
      <c r="X171" t="e">
        <v>#N/A</v>
      </c>
      <c r="Y171" t="e">
        <v>#N/A</v>
      </c>
      <c r="Z171" t="e">
        <v>#N/A</v>
      </c>
      <c r="AA171" t="e">
        <v>#N/A</v>
      </c>
      <c r="AB171" t="e">
        <v>#N/A</v>
      </c>
      <c r="AC171" t="e">
        <v>#N/A</v>
      </c>
      <c r="AD171" t="e">
        <v>#N/A</v>
      </c>
      <c r="AE171" t="e">
        <v>#N/A</v>
      </c>
      <c r="AF171" t="e">
        <v>#N/A</v>
      </c>
      <c r="AG171" t="e">
        <v>#N/A</v>
      </c>
      <c r="AH171" t="e">
        <v>#N/A</v>
      </c>
      <c r="AI171" t="e">
        <v>#N/A</v>
      </c>
      <c r="AJ171" t="e">
        <v>#N/A</v>
      </c>
      <c r="AK171" t="e">
        <v>#N/A</v>
      </c>
      <c r="AL171" t="e">
        <v>#N/A</v>
      </c>
      <c r="AM171" t="e">
        <v>#N/A</v>
      </c>
      <c r="AN171" t="e">
        <v>#N/A</v>
      </c>
      <c r="AO171" t="e">
        <v>#N/A</v>
      </c>
      <c r="AP171" t="e">
        <v>#N/A</v>
      </c>
      <c r="AQ171" t="e">
        <v>#N/A</v>
      </c>
      <c r="AR171" t="e">
        <v>#N/A</v>
      </c>
      <c r="AS171" t="e">
        <v>#N/A</v>
      </c>
      <c r="AT171" t="e">
        <v>#N/A</v>
      </c>
      <c r="AU171" t="e">
        <v>#N/A</v>
      </c>
      <c r="AV171" t="e">
        <v>#N/A</v>
      </c>
      <c r="AW171" t="e">
        <v>#N/A</v>
      </c>
      <c r="AX171" t="e">
        <v>#N/A</v>
      </c>
      <c r="AY171" t="e">
        <v>#N/A</v>
      </c>
      <c r="AZ171" t="e">
        <v>#N/A</v>
      </c>
      <c r="BA171" t="e">
        <v>#N/A</v>
      </c>
      <c r="BB171" t="e">
        <v>#N/A</v>
      </c>
      <c r="BC171" t="e">
        <v>#N/A</v>
      </c>
      <c r="BD171" t="e">
        <v>#N/A</v>
      </c>
      <c r="BE171" t="e">
        <v>#N/A</v>
      </c>
      <c r="BF171" t="e">
        <v>#N/A</v>
      </c>
      <c r="BG171" t="e">
        <v>#N/A</v>
      </c>
      <c r="BH171" t="e">
        <v>#N/A</v>
      </c>
      <c r="BI171" t="e">
        <v>#N/A</v>
      </c>
      <c r="BJ171" t="e">
        <v>#N/A</v>
      </c>
      <c r="BK171" t="e">
        <v>#N/A</v>
      </c>
      <c r="BL171" t="e">
        <v>#N/A</v>
      </c>
      <c r="BM171" t="e">
        <v>#N/A</v>
      </c>
      <c r="BN171" t="e">
        <v>#N/A</v>
      </c>
      <c r="BO171" t="e">
        <v>#N/A</v>
      </c>
      <c r="BP171" t="e">
        <v>#N/A</v>
      </c>
      <c r="BQ171" t="e">
        <v>#N/A</v>
      </c>
      <c r="BR171" t="e">
        <v>#N/A</v>
      </c>
      <c r="BS171" t="e">
        <v>#N/A</v>
      </c>
      <c r="BT171" t="e">
        <v>#N/A</v>
      </c>
      <c r="BU171" t="e">
        <v>#N/A</v>
      </c>
      <c r="BV171" t="e">
        <v>#N/A</v>
      </c>
      <c r="BW171" t="e">
        <v>#N/A</v>
      </c>
      <c r="BX171" t="e">
        <v>#N/A</v>
      </c>
      <c r="BY171" t="e">
        <v>#N/A</v>
      </c>
      <c r="BZ171" t="e">
        <v>#N/A</v>
      </c>
      <c r="CA171" t="e">
        <v>#N/A</v>
      </c>
      <c r="CB171" t="e">
        <v>#N/A</v>
      </c>
      <c r="CC171" t="e">
        <v>#N/A</v>
      </c>
      <c r="CD171" t="e">
        <v>#N/A</v>
      </c>
      <c r="CE171" t="e">
        <v>#N/A</v>
      </c>
      <c r="CF171" t="e">
        <v>#N/A</v>
      </c>
      <c r="CG171" t="e">
        <v>#N/A</v>
      </c>
      <c r="CH171" t="e">
        <v>#N/A</v>
      </c>
      <c r="CI171" t="e">
        <v>#N/A</v>
      </c>
      <c r="CJ171" t="e">
        <v>#N/A</v>
      </c>
      <c r="CK171" t="e">
        <v>#N/A</v>
      </c>
      <c r="CL171" t="e">
        <v>#N/A</v>
      </c>
      <c r="CM171" t="e">
        <v>#N/A</v>
      </c>
      <c r="CN171" t="e">
        <v>#N/A</v>
      </c>
      <c r="CO171" t="e">
        <v>#N/A</v>
      </c>
      <c r="CP171" t="e">
        <v>#N/A</v>
      </c>
      <c r="CQ171" t="e">
        <v>#N/A</v>
      </c>
      <c r="CR171" t="e">
        <v>#N/A</v>
      </c>
      <c r="CS171" t="e">
        <v>#N/A</v>
      </c>
      <c r="CT171" t="e">
        <v>#N/A</v>
      </c>
      <c r="CU171" t="e">
        <v>#N/A</v>
      </c>
      <c r="CV171" t="e">
        <v>#N/A</v>
      </c>
      <c r="CW171" t="e">
        <v>#N/A</v>
      </c>
      <c r="CX171" t="e">
        <v>#N/A</v>
      </c>
      <c r="CY171" t="e">
        <v>#N/A</v>
      </c>
    </row>
    <row r="172" spans="1:103" x14ac:dyDescent="0.3">
      <c r="D172" t="e">
        <v>#N/A</v>
      </c>
      <c r="E172" t="e">
        <v>#N/A</v>
      </c>
      <c r="F172" t="e">
        <v>#N/A</v>
      </c>
      <c r="G172" t="e">
        <v>#N/A</v>
      </c>
      <c r="H172" t="e">
        <v>#N/A</v>
      </c>
      <c r="I172" t="e">
        <v>#N/A</v>
      </c>
      <c r="J172" t="e">
        <v>#N/A</v>
      </c>
      <c r="K172" t="e">
        <v>#N/A</v>
      </c>
      <c r="L172" t="e">
        <v>#N/A</v>
      </c>
      <c r="M172" t="e">
        <v>#N/A</v>
      </c>
      <c r="N172" t="e">
        <v>#N/A</v>
      </c>
      <c r="O172" t="e">
        <v>#N/A</v>
      </c>
      <c r="P172" t="e">
        <v>#N/A</v>
      </c>
      <c r="Q172" t="e">
        <v>#N/A</v>
      </c>
      <c r="R172" t="e">
        <v>#N/A</v>
      </c>
      <c r="S172" t="e">
        <v>#N/A</v>
      </c>
      <c r="T172" t="e">
        <v>#N/A</v>
      </c>
      <c r="U172" t="e">
        <v>#N/A</v>
      </c>
      <c r="V172" t="e">
        <v>#N/A</v>
      </c>
      <c r="W172" t="e">
        <v>#N/A</v>
      </c>
      <c r="X172" t="e">
        <v>#N/A</v>
      </c>
      <c r="Y172" t="e">
        <v>#N/A</v>
      </c>
      <c r="Z172" t="e">
        <v>#N/A</v>
      </c>
      <c r="AA172" t="e">
        <v>#N/A</v>
      </c>
      <c r="AB172" t="e">
        <v>#N/A</v>
      </c>
      <c r="AC172" t="e">
        <v>#N/A</v>
      </c>
      <c r="AD172" t="e">
        <v>#N/A</v>
      </c>
      <c r="AE172" t="e">
        <v>#N/A</v>
      </c>
      <c r="AF172" t="e">
        <v>#N/A</v>
      </c>
      <c r="AG172" t="e">
        <v>#N/A</v>
      </c>
      <c r="AH172" t="e">
        <v>#N/A</v>
      </c>
      <c r="AI172" t="e">
        <v>#N/A</v>
      </c>
      <c r="AJ172" t="e">
        <v>#N/A</v>
      </c>
      <c r="AK172" t="e">
        <v>#N/A</v>
      </c>
      <c r="AL172" t="e">
        <v>#N/A</v>
      </c>
      <c r="AM172" t="e">
        <v>#N/A</v>
      </c>
      <c r="AN172" t="e">
        <v>#N/A</v>
      </c>
      <c r="AO172" t="e">
        <v>#N/A</v>
      </c>
      <c r="AP172" t="e">
        <v>#N/A</v>
      </c>
      <c r="AQ172" t="e">
        <v>#N/A</v>
      </c>
      <c r="AR172" t="e">
        <v>#N/A</v>
      </c>
      <c r="AS172" t="e">
        <v>#N/A</v>
      </c>
      <c r="AT172" t="e">
        <v>#N/A</v>
      </c>
      <c r="AU172" t="e">
        <v>#N/A</v>
      </c>
      <c r="AV172" t="e">
        <v>#N/A</v>
      </c>
      <c r="AW172" t="e">
        <v>#N/A</v>
      </c>
      <c r="AX172" t="e">
        <v>#N/A</v>
      </c>
      <c r="AY172" t="e">
        <v>#N/A</v>
      </c>
      <c r="AZ172" t="e">
        <v>#N/A</v>
      </c>
      <c r="BA172" t="e">
        <v>#N/A</v>
      </c>
      <c r="BB172" t="e">
        <v>#N/A</v>
      </c>
      <c r="BC172" t="e">
        <v>#N/A</v>
      </c>
      <c r="BD172" t="e">
        <v>#N/A</v>
      </c>
      <c r="BE172" t="e">
        <v>#N/A</v>
      </c>
      <c r="BF172" t="e">
        <v>#N/A</v>
      </c>
      <c r="BG172" t="e">
        <v>#N/A</v>
      </c>
      <c r="BH172" t="e">
        <v>#N/A</v>
      </c>
      <c r="BI172" t="e">
        <v>#N/A</v>
      </c>
      <c r="BJ172" t="e">
        <v>#N/A</v>
      </c>
      <c r="BK172" t="e">
        <v>#N/A</v>
      </c>
      <c r="BL172" t="e">
        <v>#N/A</v>
      </c>
      <c r="BM172" t="e">
        <v>#N/A</v>
      </c>
      <c r="BN172" t="e">
        <v>#N/A</v>
      </c>
      <c r="BO172" t="e">
        <v>#N/A</v>
      </c>
      <c r="BP172" t="e">
        <v>#N/A</v>
      </c>
      <c r="BQ172" t="e">
        <v>#N/A</v>
      </c>
      <c r="BR172" t="e">
        <v>#N/A</v>
      </c>
      <c r="BS172" t="e">
        <v>#N/A</v>
      </c>
      <c r="BT172" t="e">
        <v>#N/A</v>
      </c>
      <c r="BU172" t="e">
        <v>#N/A</v>
      </c>
      <c r="BV172" t="e">
        <v>#N/A</v>
      </c>
      <c r="BW172" t="e">
        <v>#N/A</v>
      </c>
      <c r="BX172" t="e">
        <v>#N/A</v>
      </c>
      <c r="BY172" t="e">
        <v>#N/A</v>
      </c>
      <c r="BZ172" t="e">
        <v>#N/A</v>
      </c>
      <c r="CA172" t="e">
        <v>#N/A</v>
      </c>
      <c r="CB172" t="e">
        <v>#N/A</v>
      </c>
      <c r="CC172" t="e">
        <v>#N/A</v>
      </c>
      <c r="CD172" t="e">
        <v>#N/A</v>
      </c>
      <c r="CE172" t="e">
        <v>#N/A</v>
      </c>
      <c r="CF172" t="e">
        <v>#N/A</v>
      </c>
      <c r="CG172" t="e">
        <v>#N/A</v>
      </c>
      <c r="CH172" t="e">
        <v>#N/A</v>
      </c>
      <c r="CI172" t="e">
        <v>#N/A</v>
      </c>
      <c r="CJ172" t="e">
        <v>#N/A</v>
      </c>
      <c r="CK172" t="e">
        <v>#N/A</v>
      </c>
      <c r="CL172" t="e">
        <v>#N/A</v>
      </c>
      <c r="CM172" t="e">
        <v>#N/A</v>
      </c>
      <c r="CN172" t="e">
        <v>#N/A</v>
      </c>
      <c r="CO172" t="e">
        <v>#N/A</v>
      </c>
      <c r="CP172" t="e">
        <v>#N/A</v>
      </c>
      <c r="CQ172" t="e">
        <v>#N/A</v>
      </c>
      <c r="CR172" t="e">
        <v>#N/A</v>
      </c>
      <c r="CS172" t="e">
        <v>#N/A</v>
      </c>
      <c r="CT172" t="e">
        <v>#N/A</v>
      </c>
      <c r="CU172" t="e">
        <v>#N/A</v>
      </c>
      <c r="CV172" t="e">
        <v>#N/A</v>
      </c>
      <c r="CW172" t="e">
        <v>#N/A</v>
      </c>
      <c r="CX172" t="e">
        <v>#N/A</v>
      </c>
      <c r="CY172" t="e">
        <v>#N/A</v>
      </c>
    </row>
    <row r="173" spans="1:103" x14ac:dyDescent="0.3">
      <c r="A173">
        <v>337</v>
      </c>
      <c r="D173">
        <v>214601953</v>
      </c>
      <c r="E173">
        <v>3396000</v>
      </c>
      <c r="F173">
        <v>4495390</v>
      </c>
      <c r="G173">
        <v>0</v>
      </c>
      <c r="H173">
        <v>13156791</v>
      </c>
      <c r="I173">
        <v>11909891</v>
      </c>
      <c r="J173">
        <v>14842805</v>
      </c>
      <c r="K173">
        <v>20616915</v>
      </c>
      <c r="L173">
        <v>20368697</v>
      </c>
      <c r="M173">
        <v>121435170</v>
      </c>
      <c r="N173">
        <v>406021341</v>
      </c>
      <c r="O173">
        <v>50715000</v>
      </c>
      <c r="P173">
        <v>380821737</v>
      </c>
      <c r="Q173">
        <v>39933993</v>
      </c>
      <c r="R173">
        <v>9174941</v>
      </c>
      <c r="S173">
        <v>21657641</v>
      </c>
      <c r="T173">
        <v>0</v>
      </c>
      <c r="U173">
        <v>163178809</v>
      </c>
      <c r="V173">
        <v>221850944</v>
      </c>
      <c r="W173">
        <v>0</v>
      </c>
      <c r="X173">
        <v>5810196</v>
      </c>
      <c r="Y173">
        <v>8132386</v>
      </c>
      <c r="Z173">
        <v>51311111</v>
      </c>
      <c r="AA173">
        <v>36802200</v>
      </c>
      <c r="AB173">
        <v>30675000</v>
      </c>
      <c r="AC173">
        <v>72868621</v>
      </c>
      <c r="AD173">
        <v>18950000</v>
      </c>
      <c r="AE173">
        <v>100710954</v>
      </c>
      <c r="AF173">
        <v>119433765</v>
      </c>
      <c r="AG173">
        <v>67375963</v>
      </c>
      <c r="AH173">
        <v>58741499</v>
      </c>
      <c r="AI173">
        <v>552839985</v>
      </c>
      <c r="AJ173">
        <v>32617989</v>
      </c>
      <c r="AK173">
        <v>812862021</v>
      </c>
      <c r="AL173">
        <v>47541617</v>
      </c>
      <c r="AM173">
        <v>228925585</v>
      </c>
      <c r="AN173">
        <v>8035749</v>
      </c>
      <c r="AO173">
        <v>3444280</v>
      </c>
      <c r="AP173">
        <v>0</v>
      </c>
      <c r="AQ173">
        <v>20899799</v>
      </c>
      <c r="AR173">
        <v>0</v>
      </c>
      <c r="AS173">
        <v>20691672</v>
      </c>
      <c r="AT173">
        <v>175663782</v>
      </c>
      <c r="AU173">
        <v>39823961</v>
      </c>
      <c r="AV173">
        <v>183348372</v>
      </c>
      <c r="AW173">
        <v>14334571</v>
      </c>
      <c r="AX173">
        <v>52655814</v>
      </c>
      <c r="AY173">
        <v>0</v>
      </c>
      <c r="AZ173">
        <v>205894020</v>
      </c>
      <c r="BA173">
        <v>24021270</v>
      </c>
      <c r="BB173">
        <v>331500535</v>
      </c>
      <c r="BC173">
        <v>14747667</v>
      </c>
      <c r="BD173">
        <v>90038163</v>
      </c>
      <c r="BE173">
        <v>41736280</v>
      </c>
      <c r="BF173">
        <v>99290575</v>
      </c>
      <c r="BG173">
        <v>30289921</v>
      </c>
      <c r="BH173">
        <v>8398629</v>
      </c>
      <c r="BI173">
        <v>14059521</v>
      </c>
      <c r="BJ173">
        <v>24112267</v>
      </c>
      <c r="BK173">
        <v>1795609181</v>
      </c>
      <c r="BL173">
        <v>319026</v>
      </c>
      <c r="BM173">
        <v>75533254</v>
      </c>
      <c r="BN173">
        <v>271363901</v>
      </c>
      <c r="BO173">
        <v>52689096</v>
      </c>
      <c r="BP173">
        <v>437916198</v>
      </c>
      <c r="BQ173">
        <v>11114175</v>
      </c>
      <c r="BR173">
        <v>245301207</v>
      </c>
      <c r="BS173">
        <v>310244578</v>
      </c>
      <c r="BT173">
        <v>7726890</v>
      </c>
      <c r="BU173">
        <v>26973320</v>
      </c>
      <c r="BV173">
        <v>96412185</v>
      </c>
      <c r="BW173">
        <v>7191837</v>
      </c>
      <c r="BX173">
        <v>9267535</v>
      </c>
      <c r="BY173">
        <v>143855230</v>
      </c>
      <c r="BZ173">
        <v>17270340</v>
      </c>
      <c r="CA173">
        <v>161854755</v>
      </c>
      <c r="CB173">
        <v>21539546</v>
      </c>
      <c r="CC173">
        <v>35121295</v>
      </c>
      <c r="CD173">
        <v>46437459</v>
      </c>
      <c r="CE173">
        <v>47948636</v>
      </c>
      <c r="CF173">
        <v>39188526</v>
      </c>
      <c r="CG173">
        <v>115860061</v>
      </c>
      <c r="CH173">
        <v>38460918</v>
      </c>
      <c r="CI173">
        <v>18011461</v>
      </c>
      <c r="CJ173">
        <v>33073696</v>
      </c>
      <c r="CK173">
        <v>44139332</v>
      </c>
      <c r="CL173">
        <v>15634857</v>
      </c>
      <c r="CM173">
        <v>2007272</v>
      </c>
      <c r="CN173">
        <v>0</v>
      </c>
      <c r="CO173">
        <v>397600124</v>
      </c>
      <c r="CP173">
        <v>19769784</v>
      </c>
      <c r="CQ173">
        <v>2767541745</v>
      </c>
      <c r="CR173">
        <v>5473072</v>
      </c>
      <c r="CS173">
        <v>114458</v>
      </c>
      <c r="CT173">
        <v>43590357</v>
      </c>
      <c r="CU173">
        <v>70254000</v>
      </c>
      <c r="CV173">
        <v>24728076</v>
      </c>
      <c r="CW173">
        <v>13130103</v>
      </c>
      <c r="CX173">
        <v>19261193</v>
      </c>
      <c r="CY173">
        <v>13096046</v>
      </c>
    </row>
    <row r="174" spans="1:103" x14ac:dyDescent="0.3">
      <c r="A174">
        <v>343</v>
      </c>
      <c r="D174">
        <v>7193036</v>
      </c>
      <c r="E174">
        <v>4411596</v>
      </c>
      <c r="F174">
        <v>1161499</v>
      </c>
      <c r="G174">
        <v>0</v>
      </c>
      <c r="H174">
        <v>6089796</v>
      </c>
      <c r="I174">
        <v>1041327</v>
      </c>
      <c r="J174">
        <v>1919670</v>
      </c>
      <c r="K174">
        <v>2127893</v>
      </c>
      <c r="L174">
        <v>2136214</v>
      </c>
      <c r="M174">
        <v>12668533</v>
      </c>
      <c r="N174">
        <v>33429861</v>
      </c>
      <c r="O174">
        <v>6080000</v>
      </c>
      <c r="P174">
        <v>39098886</v>
      </c>
      <c r="Q174">
        <v>4448342</v>
      </c>
      <c r="R174">
        <v>323171</v>
      </c>
      <c r="S174">
        <v>4027497</v>
      </c>
      <c r="T174">
        <v>0</v>
      </c>
      <c r="U174">
        <v>14577808</v>
      </c>
      <c r="V174">
        <v>8155159</v>
      </c>
      <c r="W174">
        <v>0</v>
      </c>
      <c r="X174">
        <v>1568138</v>
      </c>
      <c r="Y174">
        <v>1714947</v>
      </c>
      <c r="Z174">
        <v>3673347</v>
      </c>
      <c r="AA174">
        <v>1788244</v>
      </c>
      <c r="AB174">
        <v>6400150</v>
      </c>
      <c r="AC174">
        <v>10878939</v>
      </c>
      <c r="AD174">
        <v>2520000</v>
      </c>
      <c r="AE174">
        <v>22591874</v>
      </c>
      <c r="AF174">
        <v>8721259</v>
      </c>
      <c r="AG174">
        <v>6124430</v>
      </c>
      <c r="AH174">
        <v>2530968</v>
      </c>
      <c r="AI174">
        <v>43574785</v>
      </c>
      <c r="AJ174">
        <v>3395520</v>
      </c>
      <c r="AK174">
        <v>44483650</v>
      </c>
      <c r="AL174">
        <v>6799748</v>
      </c>
      <c r="AM174">
        <v>24173411</v>
      </c>
      <c r="AN174">
        <v>922533</v>
      </c>
      <c r="AO174">
        <v>600049</v>
      </c>
      <c r="AP174">
        <v>0</v>
      </c>
      <c r="AQ174">
        <v>400805</v>
      </c>
      <c r="AR174">
        <v>0</v>
      </c>
      <c r="AS174">
        <v>5483515</v>
      </c>
      <c r="AT174">
        <v>10640825</v>
      </c>
      <c r="AU174">
        <v>8046726</v>
      </c>
      <c r="AV174">
        <v>17365486</v>
      </c>
      <c r="AW174">
        <v>1478546</v>
      </c>
      <c r="AX174">
        <v>15405543</v>
      </c>
      <c r="AY174">
        <v>0</v>
      </c>
      <c r="AZ174">
        <v>22312985</v>
      </c>
      <c r="BA174">
        <v>3708343</v>
      </c>
      <c r="BB174">
        <v>27475000</v>
      </c>
      <c r="BC174">
        <v>929152</v>
      </c>
      <c r="BD174">
        <v>8557986</v>
      </c>
      <c r="BE174">
        <v>4793000</v>
      </c>
      <c r="BF174">
        <v>11987742</v>
      </c>
      <c r="BG174">
        <v>2924149</v>
      </c>
      <c r="BH174">
        <v>909666</v>
      </c>
      <c r="BI174">
        <v>0</v>
      </c>
      <c r="BJ174">
        <v>2305326</v>
      </c>
      <c r="BK174">
        <v>152422241</v>
      </c>
      <c r="BL174">
        <v>213406</v>
      </c>
      <c r="BM174">
        <v>69515431</v>
      </c>
      <c r="BN174">
        <v>12794890</v>
      </c>
      <c r="BO174">
        <v>4909648</v>
      </c>
      <c r="BP174">
        <v>47793649</v>
      </c>
      <c r="BQ174">
        <v>1108974</v>
      </c>
      <c r="BR174">
        <v>17864777</v>
      </c>
      <c r="BS174">
        <v>22302874</v>
      </c>
      <c r="BT174">
        <v>706469</v>
      </c>
      <c r="BU174">
        <v>3689905</v>
      </c>
      <c r="BV174">
        <v>8525383</v>
      </c>
      <c r="BW174">
        <v>1080939</v>
      </c>
      <c r="BX174">
        <v>1772505</v>
      </c>
      <c r="BY174">
        <v>13166375</v>
      </c>
      <c r="BZ174">
        <v>2839420</v>
      </c>
      <c r="CA174">
        <v>10745627</v>
      </c>
      <c r="CB174">
        <v>3306431</v>
      </c>
      <c r="CC174">
        <v>4474059</v>
      </c>
      <c r="CD174">
        <v>8907861</v>
      </c>
      <c r="CE174">
        <v>8970071</v>
      </c>
      <c r="CF174">
        <v>6021792</v>
      </c>
      <c r="CG174">
        <v>5506883</v>
      </c>
      <c r="CH174">
        <v>2060796</v>
      </c>
      <c r="CI174">
        <v>4089669</v>
      </c>
      <c r="CJ174">
        <v>3377150</v>
      </c>
      <c r="CK174">
        <v>5493114</v>
      </c>
      <c r="CL174">
        <v>1633834</v>
      </c>
      <c r="CM174">
        <v>519152</v>
      </c>
      <c r="CN174">
        <v>237840</v>
      </c>
      <c r="CO174">
        <v>38944631</v>
      </c>
      <c r="CP174">
        <v>9125683</v>
      </c>
      <c r="CQ174">
        <v>182247000</v>
      </c>
      <c r="CR174">
        <v>1088542</v>
      </c>
      <c r="CS174">
        <v>119664</v>
      </c>
      <c r="CT174">
        <v>5289103</v>
      </c>
      <c r="CU174">
        <v>3303000</v>
      </c>
      <c r="CV174">
        <v>3310000</v>
      </c>
      <c r="CW174">
        <v>2839257</v>
      </c>
      <c r="CX174">
        <v>3530366</v>
      </c>
      <c r="CY174">
        <v>1308949</v>
      </c>
    </row>
    <row r="175" spans="1:103" x14ac:dyDescent="0.3">
      <c r="A175">
        <v>82</v>
      </c>
      <c r="D175">
        <v>0</v>
      </c>
      <c r="E175">
        <v>11572597</v>
      </c>
      <c r="F175">
        <v>0</v>
      </c>
      <c r="G175">
        <v>0</v>
      </c>
      <c r="H175">
        <v>0</v>
      </c>
      <c r="I175">
        <v>0</v>
      </c>
      <c r="J175">
        <v>36900751</v>
      </c>
      <c r="K175">
        <v>13066990</v>
      </c>
      <c r="L175">
        <v>20177654</v>
      </c>
      <c r="M175">
        <v>332623882</v>
      </c>
      <c r="N175">
        <v>0</v>
      </c>
      <c r="O175">
        <v>1185318</v>
      </c>
      <c r="P175">
        <v>0</v>
      </c>
      <c r="Q175">
        <v>0</v>
      </c>
      <c r="R175">
        <v>3726030</v>
      </c>
      <c r="S175">
        <v>1687064</v>
      </c>
      <c r="T175">
        <v>0</v>
      </c>
      <c r="U175">
        <v>0</v>
      </c>
      <c r="V175">
        <v>11629503</v>
      </c>
      <c r="W175">
        <v>0</v>
      </c>
      <c r="X175">
        <v>0</v>
      </c>
      <c r="Y175">
        <v>891040</v>
      </c>
      <c r="Z175">
        <v>0</v>
      </c>
      <c r="AA175">
        <v>29616207</v>
      </c>
      <c r="AB175">
        <v>13263651</v>
      </c>
      <c r="AC175">
        <v>19328346</v>
      </c>
      <c r="AD175">
        <v>15895000</v>
      </c>
      <c r="AE175">
        <v>24661781</v>
      </c>
      <c r="AF175">
        <v>5998117</v>
      </c>
      <c r="AG175">
        <v>15435584</v>
      </c>
      <c r="AH175">
        <v>14824628</v>
      </c>
      <c r="AI175">
        <v>13256335</v>
      </c>
      <c r="AJ175">
        <v>15014099</v>
      </c>
      <c r="AK175">
        <v>0</v>
      </c>
      <c r="AL175">
        <v>4209296</v>
      </c>
      <c r="AM175">
        <v>0</v>
      </c>
      <c r="AN175">
        <v>0</v>
      </c>
      <c r="AO175">
        <v>0</v>
      </c>
      <c r="AP175">
        <v>0</v>
      </c>
      <c r="AQ175">
        <v>16609849</v>
      </c>
      <c r="AR175">
        <v>0</v>
      </c>
      <c r="AS175">
        <v>18223963</v>
      </c>
      <c r="AT175">
        <v>44846856</v>
      </c>
      <c r="AU175">
        <v>0</v>
      </c>
      <c r="AV175">
        <v>0</v>
      </c>
      <c r="AW175">
        <v>6112569</v>
      </c>
      <c r="AX175">
        <v>22589239</v>
      </c>
      <c r="AY175">
        <v>0</v>
      </c>
      <c r="AZ175">
        <v>0</v>
      </c>
      <c r="BA175">
        <v>0</v>
      </c>
      <c r="BB175">
        <v>172509173</v>
      </c>
      <c r="BC175">
        <v>9062229</v>
      </c>
      <c r="BD175">
        <v>326749</v>
      </c>
      <c r="BE175">
        <v>0</v>
      </c>
      <c r="BF175">
        <v>51329775</v>
      </c>
      <c r="BG175">
        <v>0</v>
      </c>
      <c r="BH175">
        <v>909667</v>
      </c>
      <c r="BI175">
        <v>12220075</v>
      </c>
      <c r="BJ175">
        <v>112500</v>
      </c>
      <c r="BK175">
        <v>0</v>
      </c>
      <c r="BL175">
        <v>0</v>
      </c>
      <c r="BM175">
        <v>8855812</v>
      </c>
      <c r="BN175">
        <v>42645774</v>
      </c>
      <c r="BO175">
        <v>18344850</v>
      </c>
      <c r="BP175">
        <v>0</v>
      </c>
      <c r="BQ175">
        <v>9474500</v>
      </c>
      <c r="BR175">
        <v>0</v>
      </c>
      <c r="BS175">
        <v>0</v>
      </c>
      <c r="BT175">
        <v>3043093</v>
      </c>
      <c r="BU175">
        <v>8457331</v>
      </c>
      <c r="BV175">
        <v>85980668</v>
      </c>
      <c r="BW175">
        <v>1393368</v>
      </c>
      <c r="BX175">
        <v>0</v>
      </c>
      <c r="BY175">
        <v>0</v>
      </c>
      <c r="BZ175">
        <v>0</v>
      </c>
      <c r="CA175">
        <v>6923560</v>
      </c>
      <c r="CB175">
        <v>10266749</v>
      </c>
      <c r="CC175">
        <v>8879977</v>
      </c>
      <c r="CD175">
        <v>2608183</v>
      </c>
      <c r="CE175">
        <v>0</v>
      </c>
      <c r="CF175">
        <v>0</v>
      </c>
      <c r="CG175">
        <v>12831080</v>
      </c>
      <c r="CH175">
        <v>4840000</v>
      </c>
      <c r="CI175">
        <v>8939037</v>
      </c>
      <c r="CJ175">
        <v>0</v>
      </c>
      <c r="CK175">
        <v>2114000</v>
      </c>
      <c r="CL175">
        <v>0</v>
      </c>
      <c r="CM175">
        <v>0</v>
      </c>
      <c r="CN175">
        <v>0</v>
      </c>
      <c r="CO175">
        <v>482992769</v>
      </c>
      <c r="CP175">
        <v>11257315</v>
      </c>
      <c r="CQ175">
        <v>0</v>
      </c>
      <c r="CR175">
        <v>12318056</v>
      </c>
      <c r="CS175">
        <v>3721049</v>
      </c>
      <c r="CT175">
        <v>0</v>
      </c>
      <c r="CU175">
        <v>1400000</v>
      </c>
      <c r="CV175">
        <v>0</v>
      </c>
      <c r="CW175">
        <v>7902500</v>
      </c>
      <c r="CX175">
        <v>3453359</v>
      </c>
      <c r="CY175">
        <v>0</v>
      </c>
    </row>
    <row r="176" spans="1:103" x14ac:dyDescent="0.3">
      <c r="D176" t="e">
        <v>#N/A</v>
      </c>
      <c r="E176" t="e">
        <v>#N/A</v>
      </c>
      <c r="F176" t="e">
        <v>#N/A</v>
      </c>
      <c r="G176" t="e">
        <v>#N/A</v>
      </c>
      <c r="H176" t="e">
        <v>#N/A</v>
      </c>
      <c r="I176" t="e">
        <v>#N/A</v>
      </c>
      <c r="J176" t="e">
        <v>#N/A</v>
      </c>
      <c r="K176" t="e">
        <v>#N/A</v>
      </c>
      <c r="L176" t="e">
        <v>#N/A</v>
      </c>
      <c r="M176" t="e">
        <v>#N/A</v>
      </c>
      <c r="N176" t="e">
        <v>#N/A</v>
      </c>
      <c r="O176" t="e">
        <v>#N/A</v>
      </c>
      <c r="P176" t="e">
        <v>#N/A</v>
      </c>
      <c r="Q176" t="e">
        <v>#N/A</v>
      </c>
      <c r="R176" t="e">
        <v>#N/A</v>
      </c>
      <c r="S176" t="e">
        <v>#N/A</v>
      </c>
      <c r="T176" t="e">
        <v>#N/A</v>
      </c>
      <c r="U176" t="e">
        <v>#N/A</v>
      </c>
      <c r="V176" t="e">
        <v>#N/A</v>
      </c>
      <c r="W176" t="e">
        <v>#N/A</v>
      </c>
      <c r="X176" t="e">
        <v>#N/A</v>
      </c>
      <c r="Y176" t="e">
        <v>#N/A</v>
      </c>
      <c r="Z176" t="e">
        <v>#N/A</v>
      </c>
      <c r="AA176" t="e">
        <v>#N/A</v>
      </c>
      <c r="AB176" t="e">
        <v>#N/A</v>
      </c>
      <c r="AC176" t="e">
        <v>#N/A</v>
      </c>
      <c r="AD176" t="e">
        <v>#N/A</v>
      </c>
      <c r="AE176" t="e">
        <v>#N/A</v>
      </c>
      <c r="AF176" t="e">
        <v>#N/A</v>
      </c>
      <c r="AG176" t="e">
        <v>#N/A</v>
      </c>
      <c r="AH176" t="e">
        <v>#N/A</v>
      </c>
      <c r="AI176" t="e">
        <v>#N/A</v>
      </c>
      <c r="AJ176" t="e">
        <v>#N/A</v>
      </c>
      <c r="AK176" t="e">
        <v>#N/A</v>
      </c>
      <c r="AL176" t="e">
        <v>#N/A</v>
      </c>
      <c r="AM176" t="e">
        <v>#N/A</v>
      </c>
      <c r="AN176" t="e">
        <v>#N/A</v>
      </c>
      <c r="AO176" t="e">
        <v>#N/A</v>
      </c>
      <c r="AP176" t="e">
        <v>#N/A</v>
      </c>
      <c r="AQ176" t="e">
        <v>#N/A</v>
      </c>
      <c r="AR176" t="e">
        <v>#N/A</v>
      </c>
      <c r="AS176" t="e">
        <v>#N/A</v>
      </c>
      <c r="AT176" t="e">
        <v>#N/A</v>
      </c>
      <c r="AU176" t="e">
        <v>#N/A</v>
      </c>
      <c r="AV176" t="e">
        <v>#N/A</v>
      </c>
      <c r="AW176" t="e">
        <v>#N/A</v>
      </c>
      <c r="AX176" t="e">
        <v>#N/A</v>
      </c>
      <c r="AY176" t="e">
        <v>#N/A</v>
      </c>
      <c r="AZ176" t="e">
        <v>#N/A</v>
      </c>
      <c r="BA176" t="e">
        <v>#N/A</v>
      </c>
      <c r="BB176" t="e">
        <v>#N/A</v>
      </c>
      <c r="BC176" t="e">
        <v>#N/A</v>
      </c>
      <c r="BD176" t="e">
        <v>#N/A</v>
      </c>
      <c r="BE176" t="e">
        <v>#N/A</v>
      </c>
      <c r="BF176" t="e">
        <v>#N/A</v>
      </c>
      <c r="BG176" t="e">
        <v>#N/A</v>
      </c>
      <c r="BH176" t="e">
        <v>#N/A</v>
      </c>
      <c r="BI176" t="e">
        <v>#N/A</v>
      </c>
      <c r="BJ176" t="e">
        <v>#N/A</v>
      </c>
      <c r="BK176" t="e">
        <v>#N/A</v>
      </c>
      <c r="BL176" t="e">
        <v>#N/A</v>
      </c>
      <c r="BM176" t="e">
        <v>#N/A</v>
      </c>
      <c r="BN176" t="e">
        <v>#N/A</v>
      </c>
      <c r="BO176" t="e">
        <v>#N/A</v>
      </c>
      <c r="BP176" t="e">
        <v>#N/A</v>
      </c>
      <c r="BQ176" t="e">
        <v>#N/A</v>
      </c>
      <c r="BR176" t="e">
        <v>#N/A</v>
      </c>
      <c r="BS176" t="e">
        <v>#N/A</v>
      </c>
      <c r="BT176" t="e">
        <v>#N/A</v>
      </c>
      <c r="BU176" t="e">
        <v>#N/A</v>
      </c>
      <c r="BV176" t="e">
        <v>#N/A</v>
      </c>
      <c r="BW176" t="e">
        <v>#N/A</v>
      </c>
      <c r="BX176" t="e">
        <v>#N/A</v>
      </c>
      <c r="BY176" t="e">
        <v>#N/A</v>
      </c>
      <c r="BZ176" t="e">
        <v>#N/A</v>
      </c>
      <c r="CA176" t="e">
        <v>#N/A</v>
      </c>
      <c r="CB176" t="e">
        <v>#N/A</v>
      </c>
      <c r="CC176" t="e">
        <v>#N/A</v>
      </c>
      <c r="CD176" t="e">
        <v>#N/A</v>
      </c>
      <c r="CE176" t="e">
        <v>#N/A</v>
      </c>
      <c r="CF176" t="e">
        <v>#N/A</v>
      </c>
      <c r="CG176" t="e">
        <v>#N/A</v>
      </c>
      <c r="CH176" t="e">
        <v>#N/A</v>
      </c>
      <c r="CI176" t="e">
        <v>#N/A</v>
      </c>
      <c r="CJ176" t="e">
        <v>#N/A</v>
      </c>
      <c r="CK176" t="e">
        <v>#N/A</v>
      </c>
      <c r="CL176" t="e">
        <v>#N/A</v>
      </c>
      <c r="CM176" t="e">
        <v>#N/A</v>
      </c>
      <c r="CN176" t="e">
        <v>#N/A</v>
      </c>
      <c r="CO176" t="e">
        <v>#N/A</v>
      </c>
      <c r="CP176" t="e">
        <v>#N/A</v>
      </c>
      <c r="CQ176" t="e">
        <v>#N/A</v>
      </c>
      <c r="CR176" t="e">
        <v>#N/A</v>
      </c>
      <c r="CS176" t="e">
        <v>#N/A</v>
      </c>
      <c r="CT176" t="e">
        <v>#N/A</v>
      </c>
      <c r="CU176" t="e">
        <v>#N/A</v>
      </c>
      <c r="CV176" t="e">
        <v>#N/A</v>
      </c>
      <c r="CW176" t="e">
        <v>#N/A</v>
      </c>
      <c r="CX176" t="e">
        <v>#N/A</v>
      </c>
      <c r="CY176" t="e">
        <v>#N/A</v>
      </c>
    </row>
    <row r="177" spans="1:103" x14ac:dyDescent="0.3">
      <c r="A177">
        <v>622</v>
      </c>
      <c r="D177">
        <v>22387514</v>
      </c>
      <c r="E177">
        <v>6822384</v>
      </c>
      <c r="F177">
        <v>2578227</v>
      </c>
      <c r="G177">
        <v>0</v>
      </c>
      <c r="H177">
        <v>5359424</v>
      </c>
      <c r="I177">
        <v>4724426</v>
      </c>
      <c r="J177">
        <v>8951075</v>
      </c>
      <c r="K177">
        <v>4482148</v>
      </c>
      <c r="L177">
        <v>7464172</v>
      </c>
      <c r="M177">
        <v>31130257</v>
      </c>
      <c r="N177">
        <v>46214762</v>
      </c>
      <c r="O177">
        <v>13187372</v>
      </c>
      <c r="P177">
        <v>29568671</v>
      </c>
      <c r="Q177">
        <v>13470387</v>
      </c>
      <c r="R177">
        <v>1777422</v>
      </c>
      <c r="S177">
        <v>10049189</v>
      </c>
      <c r="T177">
        <v>0</v>
      </c>
      <c r="U177">
        <v>27370299</v>
      </c>
      <c r="V177">
        <v>13447159</v>
      </c>
      <c r="W177">
        <v>0</v>
      </c>
      <c r="X177">
        <v>2746893</v>
      </c>
      <c r="Y177">
        <v>3326860</v>
      </c>
      <c r="Z177">
        <v>18887343</v>
      </c>
      <c r="AA177">
        <v>9226943</v>
      </c>
      <c r="AB177">
        <v>14350879</v>
      </c>
      <c r="AC177">
        <v>45483638</v>
      </c>
      <c r="AD177">
        <v>10863571</v>
      </c>
      <c r="AE177">
        <v>19353914</v>
      </c>
      <c r="AF177">
        <v>19450872</v>
      </c>
      <c r="AG177">
        <v>7779706</v>
      </c>
      <c r="AH177">
        <v>10445124</v>
      </c>
      <c r="AI177">
        <v>54398283</v>
      </c>
      <c r="AJ177">
        <v>7797216</v>
      </c>
      <c r="AK177">
        <v>49165696</v>
      </c>
      <c r="AL177">
        <v>13373189</v>
      </c>
      <c r="AM177">
        <v>39177613</v>
      </c>
      <c r="AN177">
        <v>1535501</v>
      </c>
      <c r="AO177">
        <v>2174430</v>
      </c>
      <c r="AP177">
        <v>0</v>
      </c>
      <c r="AQ177">
        <v>3751025</v>
      </c>
      <c r="AR177">
        <v>0</v>
      </c>
      <c r="AS177">
        <v>10822478</v>
      </c>
      <c r="AT177">
        <v>21821842</v>
      </c>
      <c r="AU177">
        <v>12645997</v>
      </c>
      <c r="AV177">
        <v>21190416</v>
      </c>
      <c r="AW177">
        <v>3299702</v>
      </c>
      <c r="AX177">
        <v>8825648</v>
      </c>
      <c r="AY177">
        <v>0</v>
      </c>
      <c r="AZ177">
        <v>25993816</v>
      </c>
      <c r="BA177">
        <v>0</v>
      </c>
      <c r="BB177">
        <v>31576642</v>
      </c>
      <c r="BC177">
        <v>2518551</v>
      </c>
      <c r="BD177">
        <v>7955876</v>
      </c>
      <c r="BE177">
        <v>9404185</v>
      </c>
      <c r="BF177">
        <v>19004194</v>
      </c>
      <c r="BG177">
        <v>8536557</v>
      </c>
      <c r="BH177">
        <v>4354220</v>
      </c>
      <c r="BI177">
        <v>3297201</v>
      </c>
      <c r="BJ177">
        <v>7091107</v>
      </c>
      <c r="BK177">
        <v>166176816</v>
      </c>
      <c r="BL177">
        <v>556891</v>
      </c>
      <c r="BM177">
        <v>3476229</v>
      </c>
      <c r="BN177">
        <v>17142439</v>
      </c>
      <c r="BO177">
        <v>15447206</v>
      </c>
      <c r="BP177">
        <v>51693670</v>
      </c>
      <c r="BQ177">
        <v>5707833</v>
      </c>
      <c r="BR177">
        <v>28349418</v>
      </c>
      <c r="BS177">
        <v>26377244</v>
      </c>
      <c r="BT177">
        <v>3087440</v>
      </c>
      <c r="BU177">
        <v>6888850</v>
      </c>
      <c r="BV177">
        <v>9750808</v>
      </c>
      <c r="BW177">
        <v>1974318</v>
      </c>
      <c r="BX177">
        <v>8677708</v>
      </c>
      <c r="BY177">
        <v>24923932</v>
      </c>
      <c r="BZ177">
        <v>4363510</v>
      </c>
      <c r="CA177">
        <v>18826973</v>
      </c>
      <c r="CB177">
        <v>8547635</v>
      </c>
      <c r="CC177">
        <v>0</v>
      </c>
      <c r="CD177">
        <v>13684792</v>
      </c>
      <c r="CE177">
        <v>19245757</v>
      </c>
      <c r="CF177">
        <v>9848361</v>
      </c>
      <c r="CG177">
        <v>11484277</v>
      </c>
      <c r="CH177">
        <v>6534723</v>
      </c>
      <c r="CI177">
        <v>10479072</v>
      </c>
      <c r="CJ177">
        <v>6459325</v>
      </c>
      <c r="CK177">
        <v>12979041</v>
      </c>
      <c r="CL177">
        <v>3555559</v>
      </c>
      <c r="CM177">
        <v>8220309</v>
      </c>
      <c r="CN177">
        <v>1025216</v>
      </c>
      <c r="CO177">
        <v>33140310</v>
      </c>
      <c r="CP177">
        <v>6819169</v>
      </c>
      <c r="CQ177">
        <v>125613071</v>
      </c>
      <c r="CR177">
        <v>5509508</v>
      </c>
      <c r="CS177">
        <v>2737959</v>
      </c>
      <c r="CT177">
        <v>5828615</v>
      </c>
      <c r="CU177">
        <v>19047075</v>
      </c>
      <c r="CV177">
        <v>10928251</v>
      </c>
      <c r="CW177">
        <v>16715772</v>
      </c>
      <c r="CX177">
        <v>5668526</v>
      </c>
      <c r="CY177">
        <v>3167127</v>
      </c>
    </row>
    <row r="178" spans="1:103" x14ac:dyDescent="0.3">
      <c r="A178">
        <v>577</v>
      </c>
      <c r="D178">
        <v>1</v>
      </c>
      <c r="E178">
        <v>2</v>
      </c>
      <c r="F178">
        <v>2</v>
      </c>
      <c r="G178">
        <v>0</v>
      </c>
      <c r="H178">
        <v>2</v>
      </c>
      <c r="I178">
        <v>2</v>
      </c>
      <c r="J178">
        <v>2</v>
      </c>
      <c r="K178">
        <v>2</v>
      </c>
      <c r="L178">
        <v>1</v>
      </c>
      <c r="M178">
        <v>2</v>
      </c>
      <c r="N178">
        <v>1</v>
      </c>
      <c r="O178">
        <v>1</v>
      </c>
      <c r="P178">
        <v>2</v>
      </c>
      <c r="Q178">
        <v>2</v>
      </c>
      <c r="R178">
        <v>2</v>
      </c>
      <c r="S178">
        <v>2</v>
      </c>
      <c r="T178">
        <v>0</v>
      </c>
      <c r="U178">
        <v>2</v>
      </c>
      <c r="V178">
        <v>2</v>
      </c>
      <c r="W178">
        <v>0</v>
      </c>
      <c r="X178">
        <v>2</v>
      </c>
      <c r="Y178">
        <v>2</v>
      </c>
      <c r="Z178">
        <v>2</v>
      </c>
      <c r="AA178">
        <v>2</v>
      </c>
      <c r="AB178">
        <v>2</v>
      </c>
      <c r="AC178">
        <v>2</v>
      </c>
      <c r="AD178">
        <v>2</v>
      </c>
      <c r="AE178">
        <v>2</v>
      </c>
      <c r="AF178">
        <v>2</v>
      </c>
      <c r="AG178">
        <v>2</v>
      </c>
      <c r="AH178">
        <v>2</v>
      </c>
      <c r="AI178">
        <v>2</v>
      </c>
      <c r="AJ178">
        <v>2</v>
      </c>
      <c r="AK178">
        <v>2</v>
      </c>
      <c r="AL178">
        <v>2</v>
      </c>
      <c r="AM178">
        <v>2</v>
      </c>
      <c r="AN178">
        <v>0</v>
      </c>
      <c r="AO178">
        <v>2</v>
      </c>
      <c r="AP178">
        <v>0</v>
      </c>
      <c r="AQ178">
        <v>2</v>
      </c>
      <c r="AR178">
        <v>0</v>
      </c>
      <c r="AS178">
        <v>2</v>
      </c>
      <c r="AT178">
        <v>2</v>
      </c>
      <c r="AU178">
        <v>2</v>
      </c>
      <c r="AV178">
        <v>2</v>
      </c>
      <c r="AW178">
        <v>2</v>
      </c>
      <c r="AX178">
        <v>2</v>
      </c>
      <c r="AY178">
        <v>0</v>
      </c>
      <c r="AZ178">
        <v>2</v>
      </c>
      <c r="BA178">
        <v>2</v>
      </c>
      <c r="BB178">
        <v>2</v>
      </c>
      <c r="BC178">
        <v>2</v>
      </c>
      <c r="BD178">
        <v>2</v>
      </c>
      <c r="BE178">
        <v>2</v>
      </c>
      <c r="BF178">
        <v>2</v>
      </c>
      <c r="BG178">
        <v>0</v>
      </c>
      <c r="BH178">
        <v>2</v>
      </c>
      <c r="BI178">
        <v>2</v>
      </c>
      <c r="BJ178">
        <v>2</v>
      </c>
      <c r="BK178">
        <v>1</v>
      </c>
      <c r="BL178">
        <v>2</v>
      </c>
      <c r="BM178">
        <v>2</v>
      </c>
      <c r="BN178">
        <v>2</v>
      </c>
      <c r="BO178">
        <v>2</v>
      </c>
      <c r="BP178">
        <v>2</v>
      </c>
      <c r="BQ178">
        <v>2</v>
      </c>
      <c r="BR178">
        <v>2</v>
      </c>
      <c r="BS178">
        <v>0</v>
      </c>
      <c r="BT178">
        <v>2</v>
      </c>
      <c r="BU178">
        <v>2</v>
      </c>
      <c r="BV178">
        <v>2</v>
      </c>
      <c r="BW178">
        <v>1</v>
      </c>
      <c r="BX178">
        <v>2</v>
      </c>
      <c r="BY178">
        <v>2</v>
      </c>
      <c r="BZ178">
        <v>2</v>
      </c>
      <c r="CA178">
        <v>2</v>
      </c>
      <c r="CB178">
        <v>2</v>
      </c>
      <c r="CC178">
        <v>2</v>
      </c>
      <c r="CD178">
        <v>2</v>
      </c>
      <c r="CE178">
        <v>2</v>
      </c>
      <c r="CF178">
        <v>2</v>
      </c>
      <c r="CG178">
        <v>2</v>
      </c>
      <c r="CH178">
        <v>2</v>
      </c>
      <c r="CI178">
        <v>2</v>
      </c>
      <c r="CJ178">
        <v>2</v>
      </c>
      <c r="CK178">
        <v>2</v>
      </c>
      <c r="CL178">
        <v>2</v>
      </c>
      <c r="CM178">
        <v>2</v>
      </c>
      <c r="CN178">
        <v>2</v>
      </c>
      <c r="CO178">
        <v>2</v>
      </c>
      <c r="CP178">
        <v>2</v>
      </c>
      <c r="CQ178">
        <v>2</v>
      </c>
      <c r="CR178">
        <v>2</v>
      </c>
      <c r="CS178">
        <v>1</v>
      </c>
      <c r="CT178">
        <v>2</v>
      </c>
      <c r="CU178">
        <v>2</v>
      </c>
      <c r="CV178">
        <v>2</v>
      </c>
      <c r="CW178">
        <v>2</v>
      </c>
      <c r="CX178">
        <v>2</v>
      </c>
      <c r="CY178">
        <v>2</v>
      </c>
    </row>
    <row r="179" spans="1:103" x14ac:dyDescent="0.3">
      <c r="D179" t="e">
        <v>#N/A</v>
      </c>
      <c r="E179" t="e">
        <v>#N/A</v>
      </c>
      <c r="F179" t="e">
        <v>#N/A</v>
      </c>
      <c r="G179" t="e">
        <v>#N/A</v>
      </c>
      <c r="H179" t="e">
        <v>#N/A</v>
      </c>
      <c r="I179" t="e">
        <v>#N/A</v>
      </c>
      <c r="J179" t="e">
        <v>#N/A</v>
      </c>
      <c r="K179" t="e">
        <v>#N/A</v>
      </c>
      <c r="L179" t="e">
        <v>#N/A</v>
      </c>
      <c r="M179" t="e">
        <v>#N/A</v>
      </c>
      <c r="N179" t="e">
        <v>#N/A</v>
      </c>
      <c r="O179" t="e">
        <v>#N/A</v>
      </c>
      <c r="P179" t="e">
        <v>#N/A</v>
      </c>
      <c r="Q179" t="e">
        <v>#N/A</v>
      </c>
      <c r="R179" t="e">
        <v>#N/A</v>
      </c>
      <c r="S179" t="e">
        <v>#N/A</v>
      </c>
      <c r="T179" t="e">
        <v>#N/A</v>
      </c>
      <c r="U179" t="e">
        <v>#N/A</v>
      </c>
      <c r="V179" t="e">
        <v>#N/A</v>
      </c>
      <c r="W179" t="e">
        <v>#N/A</v>
      </c>
      <c r="X179" t="e">
        <v>#N/A</v>
      </c>
      <c r="Y179" t="e">
        <v>#N/A</v>
      </c>
      <c r="Z179" t="e">
        <v>#N/A</v>
      </c>
      <c r="AA179" t="e">
        <v>#N/A</v>
      </c>
      <c r="AB179" t="e">
        <v>#N/A</v>
      </c>
      <c r="AC179" t="e">
        <v>#N/A</v>
      </c>
      <c r="AD179" t="e">
        <v>#N/A</v>
      </c>
      <c r="AE179" t="e">
        <v>#N/A</v>
      </c>
      <c r="AF179" t="e">
        <v>#N/A</v>
      </c>
      <c r="AG179" t="e">
        <v>#N/A</v>
      </c>
      <c r="AH179" t="e">
        <v>#N/A</v>
      </c>
      <c r="AI179" t="e">
        <v>#N/A</v>
      </c>
      <c r="AJ179" t="e">
        <v>#N/A</v>
      </c>
      <c r="AK179" t="e">
        <v>#N/A</v>
      </c>
      <c r="AL179" t="e">
        <v>#N/A</v>
      </c>
      <c r="AM179" t="e">
        <v>#N/A</v>
      </c>
      <c r="AN179" t="e">
        <v>#N/A</v>
      </c>
      <c r="AO179" t="e">
        <v>#N/A</v>
      </c>
      <c r="AP179" t="e">
        <v>#N/A</v>
      </c>
      <c r="AQ179" t="e">
        <v>#N/A</v>
      </c>
      <c r="AR179" t="e">
        <v>#N/A</v>
      </c>
      <c r="AS179" t="e">
        <v>#N/A</v>
      </c>
      <c r="AT179" t="e">
        <v>#N/A</v>
      </c>
      <c r="AU179" t="e">
        <v>#N/A</v>
      </c>
      <c r="AV179" t="e">
        <v>#N/A</v>
      </c>
      <c r="AW179" t="e">
        <v>#N/A</v>
      </c>
      <c r="AX179" t="e">
        <v>#N/A</v>
      </c>
      <c r="AY179" t="e">
        <v>#N/A</v>
      </c>
      <c r="AZ179" t="e">
        <v>#N/A</v>
      </c>
      <c r="BA179" t="e">
        <v>#N/A</v>
      </c>
      <c r="BB179" t="e">
        <v>#N/A</v>
      </c>
      <c r="BC179" t="e">
        <v>#N/A</v>
      </c>
      <c r="BD179" t="e">
        <v>#N/A</v>
      </c>
      <c r="BE179" t="e">
        <v>#N/A</v>
      </c>
      <c r="BF179" t="e">
        <v>#N/A</v>
      </c>
      <c r="BG179" t="e">
        <v>#N/A</v>
      </c>
      <c r="BH179" t="e">
        <v>#N/A</v>
      </c>
      <c r="BI179" t="e">
        <v>#N/A</v>
      </c>
      <c r="BJ179" t="e">
        <v>#N/A</v>
      </c>
      <c r="BK179" t="e">
        <v>#N/A</v>
      </c>
      <c r="BL179" t="e">
        <v>#N/A</v>
      </c>
      <c r="BM179" t="e">
        <v>#N/A</v>
      </c>
      <c r="BN179" t="e">
        <v>#N/A</v>
      </c>
      <c r="BO179" t="e">
        <v>#N/A</v>
      </c>
      <c r="BP179" t="e">
        <v>#N/A</v>
      </c>
      <c r="BQ179" t="e">
        <v>#N/A</v>
      </c>
      <c r="BR179" t="e">
        <v>#N/A</v>
      </c>
      <c r="BS179" t="e">
        <v>#N/A</v>
      </c>
      <c r="BT179" t="e">
        <v>#N/A</v>
      </c>
      <c r="BU179" t="e">
        <v>#N/A</v>
      </c>
      <c r="BV179" t="e">
        <v>#N/A</v>
      </c>
      <c r="BW179" t="e">
        <v>#N/A</v>
      </c>
      <c r="BX179" t="e">
        <v>#N/A</v>
      </c>
      <c r="BY179" t="e">
        <v>#N/A</v>
      </c>
      <c r="BZ179" t="e">
        <v>#N/A</v>
      </c>
      <c r="CA179" t="e">
        <v>#N/A</v>
      </c>
      <c r="CB179" t="e">
        <v>#N/A</v>
      </c>
      <c r="CC179" t="e">
        <v>#N/A</v>
      </c>
      <c r="CD179" t="e">
        <v>#N/A</v>
      </c>
      <c r="CE179" t="e">
        <v>#N/A</v>
      </c>
      <c r="CF179" t="e">
        <v>#N/A</v>
      </c>
      <c r="CG179" t="e">
        <v>#N/A</v>
      </c>
      <c r="CH179" t="e">
        <v>#N/A</v>
      </c>
      <c r="CI179" t="e">
        <v>#N/A</v>
      </c>
      <c r="CJ179" t="e">
        <v>#N/A</v>
      </c>
      <c r="CK179" t="e">
        <v>#N/A</v>
      </c>
      <c r="CL179" t="e">
        <v>#N/A</v>
      </c>
      <c r="CM179" t="e">
        <v>#N/A</v>
      </c>
      <c r="CN179" t="e">
        <v>#N/A</v>
      </c>
      <c r="CO179" t="e">
        <v>#N/A</v>
      </c>
      <c r="CP179" t="e">
        <v>#N/A</v>
      </c>
      <c r="CQ179" t="e">
        <v>#N/A</v>
      </c>
      <c r="CR179" t="e">
        <v>#N/A</v>
      </c>
      <c r="CS179" t="e">
        <v>#N/A</v>
      </c>
      <c r="CT179" t="e">
        <v>#N/A</v>
      </c>
      <c r="CU179" t="e">
        <v>#N/A</v>
      </c>
      <c r="CV179" t="e">
        <v>#N/A</v>
      </c>
      <c r="CW179" t="e">
        <v>#N/A</v>
      </c>
      <c r="CX179" t="e">
        <v>#N/A</v>
      </c>
      <c r="CY179" t="e">
        <v>#N/A</v>
      </c>
    </row>
    <row r="180" spans="1:103" x14ac:dyDescent="0.3">
      <c r="A180">
        <v>598</v>
      </c>
      <c r="D180">
        <v>241370</v>
      </c>
      <c r="E180">
        <v>57167</v>
      </c>
      <c r="F180">
        <v>16490</v>
      </c>
      <c r="G180">
        <v>0</v>
      </c>
      <c r="H180">
        <v>40489</v>
      </c>
      <c r="I180">
        <v>17448</v>
      </c>
      <c r="J180">
        <v>67273</v>
      </c>
      <c r="K180">
        <v>14476</v>
      </c>
      <c r="L180">
        <v>58126</v>
      </c>
      <c r="M180">
        <v>183727</v>
      </c>
      <c r="N180">
        <v>544985</v>
      </c>
      <c r="O180">
        <v>144300</v>
      </c>
      <c r="P180">
        <v>436597</v>
      </c>
      <c r="Q180">
        <v>91321</v>
      </c>
      <c r="R180">
        <v>20521</v>
      </c>
      <c r="S180">
        <v>28172</v>
      </c>
      <c r="T180">
        <v>0</v>
      </c>
      <c r="U180">
        <v>157320</v>
      </c>
      <c r="V180">
        <v>103099</v>
      </c>
      <c r="W180">
        <v>0</v>
      </c>
      <c r="X180">
        <v>36167</v>
      </c>
      <c r="Y180">
        <v>6324</v>
      </c>
      <c r="Z180">
        <v>214554</v>
      </c>
      <c r="AA180">
        <v>64586</v>
      </c>
      <c r="AB180">
        <v>142121</v>
      </c>
      <c r="AC180">
        <v>638884</v>
      </c>
      <c r="AD180">
        <v>139344</v>
      </c>
      <c r="AE180">
        <v>207758</v>
      </c>
      <c r="AF180">
        <v>159369</v>
      </c>
      <c r="AG180">
        <v>90760</v>
      </c>
      <c r="AH180">
        <v>93300</v>
      </c>
      <c r="AI180">
        <v>488815</v>
      </c>
      <c r="AJ180">
        <v>113570</v>
      </c>
      <c r="AK180">
        <v>748979</v>
      </c>
      <c r="AL180">
        <v>60502</v>
      </c>
      <c r="AM180">
        <v>909198</v>
      </c>
      <c r="AN180">
        <v>23121</v>
      </c>
      <c r="AO180">
        <v>0</v>
      </c>
      <c r="AP180">
        <v>36812</v>
      </c>
      <c r="AQ180">
        <v>10983</v>
      </c>
      <c r="AR180">
        <v>0</v>
      </c>
      <c r="AS180">
        <v>86611</v>
      </c>
      <c r="AT180">
        <v>151068</v>
      </c>
      <c r="AU180">
        <v>56386</v>
      </c>
      <c r="AV180">
        <v>308081</v>
      </c>
      <c r="AW180">
        <v>58820</v>
      </c>
      <c r="AX180">
        <v>19643</v>
      </c>
      <c r="AY180">
        <v>0</v>
      </c>
      <c r="AZ180">
        <v>395376</v>
      </c>
      <c r="BA180">
        <v>147854</v>
      </c>
      <c r="BB180">
        <v>232932</v>
      </c>
      <c r="BC180">
        <v>0</v>
      </c>
      <c r="BD180">
        <v>33344</v>
      </c>
      <c r="BE180">
        <v>160144</v>
      </c>
      <c r="BF180">
        <v>105632</v>
      </c>
      <c r="BG180">
        <v>26812</v>
      </c>
      <c r="BH180">
        <v>21201</v>
      </c>
      <c r="BI180">
        <v>21366</v>
      </c>
      <c r="BJ180">
        <v>87396</v>
      </c>
      <c r="BK180">
        <v>1743939</v>
      </c>
      <c r="BL180">
        <v>48086</v>
      </c>
      <c r="BM180">
        <v>66038</v>
      </c>
      <c r="BN180">
        <v>221246</v>
      </c>
      <c r="BO180">
        <v>106682</v>
      </c>
      <c r="BP180">
        <v>491018</v>
      </c>
      <c r="BQ180">
        <v>9150</v>
      </c>
      <c r="BR180">
        <v>287524</v>
      </c>
      <c r="BS180">
        <v>240710</v>
      </c>
      <c r="BT180">
        <v>10568</v>
      </c>
      <c r="BU180">
        <v>18325</v>
      </c>
      <c r="BV180">
        <v>47229</v>
      </c>
      <c r="BW180">
        <v>18138</v>
      </c>
      <c r="BX180">
        <v>49062</v>
      </c>
      <c r="BY180">
        <v>267382</v>
      </c>
      <c r="BZ180">
        <v>0</v>
      </c>
      <c r="CA180">
        <v>177952</v>
      </c>
      <c r="CB180">
        <v>83359</v>
      </c>
      <c r="CC180">
        <v>196127</v>
      </c>
      <c r="CD180">
        <v>138400</v>
      </c>
      <c r="CE180">
        <v>268310</v>
      </c>
      <c r="CF180">
        <v>168217</v>
      </c>
      <c r="CG180">
        <v>33523</v>
      </c>
      <c r="CH180">
        <v>69179</v>
      </c>
      <c r="CI180">
        <v>38087</v>
      </c>
      <c r="CJ180">
        <v>89533</v>
      </c>
      <c r="CK180">
        <v>150206</v>
      </c>
      <c r="CL180">
        <v>0</v>
      </c>
      <c r="CM180">
        <v>125435</v>
      </c>
      <c r="CN180">
        <v>14710</v>
      </c>
      <c r="CO180">
        <v>1221831</v>
      </c>
      <c r="CP180">
        <v>23768</v>
      </c>
      <c r="CQ180">
        <v>1228558</v>
      </c>
      <c r="CR180">
        <v>1692</v>
      </c>
      <c r="CS180">
        <v>11482</v>
      </c>
      <c r="CT180">
        <v>44433</v>
      </c>
      <c r="CU180">
        <v>131296</v>
      </c>
      <c r="CV180">
        <v>211728</v>
      </c>
      <c r="CW180">
        <v>184128</v>
      </c>
      <c r="CX180">
        <v>30712</v>
      </c>
      <c r="CY180">
        <v>0</v>
      </c>
    </row>
    <row r="181" spans="1:103" x14ac:dyDescent="0.3">
      <c r="A181">
        <v>599</v>
      </c>
      <c r="D181">
        <v>6326899</v>
      </c>
      <c r="E181">
        <v>1246557</v>
      </c>
      <c r="F181">
        <v>632418</v>
      </c>
      <c r="G181">
        <v>0</v>
      </c>
      <c r="H181">
        <v>836239</v>
      </c>
      <c r="I181">
        <v>658858</v>
      </c>
      <c r="J181">
        <v>1988388</v>
      </c>
      <c r="K181">
        <v>675011</v>
      </c>
      <c r="L181">
        <v>1818615</v>
      </c>
      <c r="M181">
        <v>8339592</v>
      </c>
      <c r="N181">
        <v>11440707</v>
      </c>
      <c r="O181">
        <v>3235862</v>
      </c>
      <c r="P181">
        <v>13003554</v>
      </c>
      <c r="Q181">
        <v>2787465</v>
      </c>
      <c r="R181">
        <v>627615</v>
      </c>
      <c r="S181">
        <v>2150843</v>
      </c>
      <c r="T181">
        <v>0</v>
      </c>
      <c r="U181">
        <v>6352087</v>
      </c>
      <c r="V181">
        <v>3488326</v>
      </c>
      <c r="W181">
        <v>0</v>
      </c>
      <c r="X181">
        <v>872557</v>
      </c>
      <c r="Y181">
        <v>221198</v>
      </c>
      <c r="Z181">
        <v>4528906</v>
      </c>
      <c r="AA181">
        <v>2145726</v>
      </c>
      <c r="AB181">
        <v>2311100</v>
      </c>
      <c r="AC181">
        <v>12787270</v>
      </c>
      <c r="AD181">
        <v>3819855</v>
      </c>
      <c r="AE181">
        <v>3047754</v>
      </c>
      <c r="AF181">
        <v>5702564</v>
      </c>
      <c r="AG181">
        <v>2004383</v>
      </c>
      <c r="AH181">
        <v>2313128</v>
      </c>
      <c r="AI181">
        <v>10182265</v>
      </c>
      <c r="AJ181">
        <v>2355827</v>
      </c>
      <c r="AK181">
        <v>12302647</v>
      </c>
      <c r="AL181">
        <v>2549146</v>
      </c>
      <c r="AM181">
        <v>18012303</v>
      </c>
      <c r="AN181">
        <v>162311</v>
      </c>
      <c r="AO181">
        <v>114456</v>
      </c>
      <c r="AP181">
        <v>2782212</v>
      </c>
      <c r="AQ181">
        <v>324601</v>
      </c>
      <c r="AR181">
        <v>0</v>
      </c>
      <c r="AS181">
        <v>2518973</v>
      </c>
      <c r="AT181">
        <v>4573476</v>
      </c>
      <c r="AU181">
        <v>2593011</v>
      </c>
      <c r="AV181">
        <v>7839267</v>
      </c>
      <c r="AW181">
        <v>973625</v>
      </c>
      <c r="AX181">
        <v>1321460</v>
      </c>
      <c r="AY181">
        <v>0</v>
      </c>
      <c r="AZ181">
        <v>8111539</v>
      </c>
      <c r="BA181">
        <v>2828932</v>
      </c>
      <c r="BB181">
        <v>6164386</v>
      </c>
      <c r="BC181">
        <v>320925</v>
      </c>
      <c r="BD181">
        <v>2451202</v>
      </c>
      <c r="BE181">
        <v>2762576</v>
      </c>
      <c r="BF181">
        <v>4561498</v>
      </c>
      <c r="BG181">
        <v>1928606</v>
      </c>
      <c r="BH181">
        <v>437493</v>
      </c>
      <c r="BI181">
        <v>1638559</v>
      </c>
      <c r="BJ181">
        <v>1313451</v>
      </c>
      <c r="BK181">
        <v>28407483</v>
      </c>
      <c r="BL181">
        <v>556891</v>
      </c>
      <c r="BM181">
        <v>764056</v>
      </c>
      <c r="BN181">
        <v>4170829</v>
      </c>
      <c r="BO181">
        <v>4224942</v>
      </c>
      <c r="BP181">
        <v>19571936</v>
      </c>
      <c r="BQ181">
        <v>713172</v>
      </c>
      <c r="BR181">
        <v>5138826</v>
      </c>
      <c r="BS181">
        <v>6671108</v>
      </c>
      <c r="BT181">
        <v>551791</v>
      </c>
      <c r="BU181">
        <v>1905305</v>
      </c>
      <c r="BV181">
        <v>2313785</v>
      </c>
      <c r="BW181">
        <v>494627</v>
      </c>
      <c r="BX181">
        <v>2685736</v>
      </c>
      <c r="BY181">
        <v>8091361</v>
      </c>
      <c r="BZ181">
        <v>718423</v>
      </c>
      <c r="CA181">
        <v>5984965</v>
      </c>
      <c r="CB181">
        <v>2941435</v>
      </c>
      <c r="CC181">
        <v>5649759</v>
      </c>
      <c r="CD181">
        <v>4473684</v>
      </c>
      <c r="CE181">
        <v>5504788</v>
      </c>
      <c r="CF181">
        <v>3319165</v>
      </c>
      <c r="CG181">
        <v>3247167</v>
      </c>
      <c r="CH181">
        <v>871884</v>
      </c>
      <c r="CI181">
        <v>1689179</v>
      </c>
      <c r="CJ181">
        <v>1377777</v>
      </c>
      <c r="CK181">
        <v>3196978</v>
      </c>
      <c r="CL181">
        <v>610344</v>
      </c>
      <c r="CM181">
        <v>2436592</v>
      </c>
      <c r="CN181">
        <v>164400</v>
      </c>
      <c r="CO181">
        <v>20891294</v>
      </c>
      <c r="CP181">
        <v>1426855</v>
      </c>
      <c r="CQ181">
        <v>26462961</v>
      </c>
      <c r="CR181">
        <v>619650</v>
      </c>
      <c r="CS181">
        <v>337089</v>
      </c>
      <c r="CT181">
        <v>1197773</v>
      </c>
      <c r="CU181">
        <v>4507101</v>
      </c>
      <c r="CV181">
        <v>2960203</v>
      </c>
      <c r="CW181">
        <v>4163895</v>
      </c>
      <c r="CX181">
        <v>926837</v>
      </c>
      <c r="CY181">
        <v>1039110</v>
      </c>
    </row>
    <row r="182" spans="1:103" x14ac:dyDescent="0.3">
      <c r="A182">
        <v>602</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132579</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4191718</v>
      </c>
      <c r="CP182">
        <v>0</v>
      </c>
      <c r="CQ182">
        <v>0</v>
      </c>
      <c r="CR182">
        <v>0</v>
      </c>
      <c r="CS182">
        <v>0</v>
      </c>
      <c r="CT182">
        <v>666025</v>
      </c>
      <c r="CU182">
        <v>0</v>
      </c>
      <c r="CV182">
        <v>0</v>
      </c>
      <c r="CW182">
        <v>0</v>
      </c>
      <c r="CX182">
        <v>0</v>
      </c>
      <c r="CY182">
        <v>0</v>
      </c>
    </row>
    <row r="183" spans="1:103" x14ac:dyDescent="0.3">
      <c r="A183">
        <v>619</v>
      </c>
      <c r="D183">
        <v>0</v>
      </c>
      <c r="E183">
        <v>0</v>
      </c>
      <c r="F183">
        <v>0</v>
      </c>
      <c r="G183">
        <v>0</v>
      </c>
      <c r="H183">
        <v>0</v>
      </c>
      <c r="I183">
        <v>0</v>
      </c>
      <c r="J183">
        <v>0</v>
      </c>
      <c r="K183">
        <v>0</v>
      </c>
      <c r="L183">
        <v>74.67</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2.9</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20.100000000000001</v>
      </c>
      <c r="CP183">
        <v>0</v>
      </c>
      <c r="CQ183">
        <v>0</v>
      </c>
      <c r="CR183">
        <v>0</v>
      </c>
      <c r="CS183">
        <v>0</v>
      </c>
      <c r="CT183">
        <v>55.6</v>
      </c>
      <c r="CU183">
        <v>0</v>
      </c>
      <c r="CV183">
        <v>0</v>
      </c>
      <c r="CW183">
        <v>0</v>
      </c>
      <c r="CX183">
        <v>0</v>
      </c>
      <c r="CY183">
        <v>0</v>
      </c>
    </row>
    <row r="184" spans="1:103" x14ac:dyDescent="0.3">
      <c r="D184" t="e">
        <v>#N/A</v>
      </c>
      <c r="E184" t="e">
        <v>#N/A</v>
      </c>
      <c r="F184" t="e">
        <v>#N/A</v>
      </c>
      <c r="G184" t="e">
        <v>#N/A</v>
      </c>
      <c r="H184" t="e">
        <v>#N/A</v>
      </c>
      <c r="I184" t="e">
        <v>#N/A</v>
      </c>
      <c r="J184" t="e">
        <v>#N/A</v>
      </c>
      <c r="K184" t="e">
        <v>#N/A</v>
      </c>
      <c r="L184" t="e">
        <v>#N/A</v>
      </c>
      <c r="M184" t="e">
        <v>#N/A</v>
      </c>
      <c r="N184" t="e">
        <v>#N/A</v>
      </c>
      <c r="O184" t="e">
        <v>#N/A</v>
      </c>
      <c r="P184" t="e">
        <v>#N/A</v>
      </c>
      <c r="Q184" t="e">
        <v>#N/A</v>
      </c>
      <c r="R184" t="e">
        <v>#N/A</v>
      </c>
      <c r="S184" t="e">
        <v>#N/A</v>
      </c>
      <c r="T184" t="e">
        <v>#N/A</v>
      </c>
      <c r="U184" t="e">
        <v>#N/A</v>
      </c>
      <c r="V184" t="e">
        <v>#N/A</v>
      </c>
      <c r="W184" t="e">
        <v>#N/A</v>
      </c>
      <c r="X184" t="e">
        <v>#N/A</v>
      </c>
      <c r="Y184" t="e">
        <v>#N/A</v>
      </c>
      <c r="Z184" t="e">
        <v>#N/A</v>
      </c>
      <c r="AA184" t="e">
        <v>#N/A</v>
      </c>
      <c r="AB184" t="e">
        <v>#N/A</v>
      </c>
      <c r="AC184" t="e">
        <v>#N/A</v>
      </c>
      <c r="AD184" t="e">
        <v>#N/A</v>
      </c>
      <c r="AE184" t="e">
        <v>#N/A</v>
      </c>
      <c r="AF184" t="e">
        <v>#N/A</v>
      </c>
      <c r="AG184" t="e">
        <v>#N/A</v>
      </c>
      <c r="AH184" t="e">
        <v>#N/A</v>
      </c>
      <c r="AI184" t="e">
        <v>#N/A</v>
      </c>
      <c r="AJ184" t="e">
        <v>#N/A</v>
      </c>
      <c r="AK184" t="e">
        <v>#N/A</v>
      </c>
      <c r="AL184" t="e">
        <v>#N/A</v>
      </c>
      <c r="AM184" t="e">
        <v>#N/A</v>
      </c>
      <c r="AN184" t="e">
        <v>#N/A</v>
      </c>
      <c r="AO184" t="e">
        <v>#N/A</v>
      </c>
      <c r="AP184" t="e">
        <v>#N/A</v>
      </c>
      <c r="AQ184" t="e">
        <v>#N/A</v>
      </c>
      <c r="AR184" t="e">
        <v>#N/A</v>
      </c>
      <c r="AS184" t="e">
        <v>#N/A</v>
      </c>
      <c r="AT184" t="e">
        <v>#N/A</v>
      </c>
      <c r="AU184" t="e">
        <v>#N/A</v>
      </c>
      <c r="AV184" t="e">
        <v>#N/A</v>
      </c>
      <c r="AW184" t="e">
        <v>#N/A</v>
      </c>
      <c r="AX184" t="e">
        <v>#N/A</v>
      </c>
      <c r="AY184" t="e">
        <v>#N/A</v>
      </c>
      <c r="AZ184" t="e">
        <v>#N/A</v>
      </c>
      <c r="BA184" t="e">
        <v>#N/A</v>
      </c>
      <c r="BB184" t="e">
        <v>#N/A</v>
      </c>
      <c r="BC184" t="e">
        <v>#N/A</v>
      </c>
      <c r="BD184" t="e">
        <v>#N/A</v>
      </c>
      <c r="BE184" t="e">
        <v>#N/A</v>
      </c>
      <c r="BF184" t="e">
        <v>#N/A</v>
      </c>
      <c r="BG184" t="e">
        <v>#N/A</v>
      </c>
      <c r="BH184" t="e">
        <v>#N/A</v>
      </c>
      <c r="BI184" t="e">
        <v>#N/A</v>
      </c>
      <c r="BJ184" t="e">
        <v>#N/A</v>
      </c>
      <c r="BK184" t="e">
        <v>#N/A</v>
      </c>
      <c r="BL184" t="e">
        <v>#N/A</v>
      </c>
      <c r="BM184" t="e">
        <v>#N/A</v>
      </c>
      <c r="BN184" t="e">
        <v>#N/A</v>
      </c>
      <c r="BO184" t="e">
        <v>#N/A</v>
      </c>
      <c r="BP184" t="e">
        <v>#N/A</v>
      </c>
      <c r="BQ184" t="e">
        <v>#N/A</v>
      </c>
      <c r="BR184" t="e">
        <v>#N/A</v>
      </c>
      <c r="BS184" t="e">
        <v>#N/A</v>
      </c>
      <c r="BT184" t="e">
        <v>#N/A</v>
      </c>
      <c r="BU184" t="e">
        <v>#N/A</v>
      </c>
      <c r="BV184" t="e">
        <v>#N/A</v>
      </c>
      <c r="BW184" t="e">
        <v>#N/A</v>
      </c>
      <c r="BX184" t="e">
        <v>#N/A</v>
      </c>
      <c r="BY184" t="e">
        <v>#N/A</v>
      </c>
      <c r="BZ184" t="e">
        <v>#N/A</v>
      </c>
      <c r="CA184" t="e">
        <v>#N/A</v>
      </c>
      <c r="CB184" t="e">
        <v>#N/A</v>
      </c>
      <c r="CC184" t="e">
        <v>#N/A</v>
      </c>
      <c r="CD184" t="e">
        <v>#N/A</v>
      </c>
      <c r="CE184" t="e">
        <v>#N/A</v>
      </c>
      <c r="CF184" t="e">
        <v>#N/A</v>
      </c>
      <c r="CG184" t="e">
        <v>#N/A</v>
      </c>
      <c r="CH184" t="e">
        <v>#N/A</v>
      </c>
      <c r="CI184" t="e">
        <v>#N/A</v>
      </c>
      <c r="CJ184" t="e">
        <v>#N/A</v>
      </c>
      <c r="CK184" t="e">
        <v>#N/A</v>
      </c>
      <c r="CL184" t="e">
        <v>#N/A</v>
      </c>
      <c r="CM184" t="e">
        <v>#N/A</v>
      </c>
      <c r="CN184" t="e">
        <v>#N/A</v>
      </c>
      <c r="CO184" t="e">
        <v>#N/A</v>
      </c>
      <c r="CP184" t="e">
        <v>#N/A</v>
      </c>
      <c r="CQ184" t="e">
        <v>#N/A</v>
      </c>
      <c r="CR184" t="e">
        <v>#N/A</v>
      </c>
      <c r="CS184" t="e">
        <v>#N/A</v>
      </c>
      <c r="CT184" t="e">
        <v>#N/A</v>
      </c>
      <c r="CU184" t="e">
        <v>#N/A</v>
      </c>
      <c r="CV184" t="e">
        <v>#N/A</v>
      </c>
      <c r="CW184" t="e">
        <v>#N/A</v>
      </c>
      <c r="CX184" t="e">
        <v>#N/A</v>
      </c>
      <c r="CY184" t="e">
        <v>#N/A</v>
      </c>
    </row>
    <row r="185" spans="1:103" x14ac:dyDescent="0.3">
      <c r="A185">
        <v>621</v>
      </c>
      <c r="D185">
        <v>0</v>
      </c>
      <c r="E185">
        <v>0</v>
      </c>
      <c r="F185">
        <v>0</v>
      </c>
      <c r="G185">
        <v>0</v>
      </c>
      <c r="H185">
        <v>0</v>
      </c>
      <c r="I185">
        <v>0</v>
      </c>
      <c r="J185">
        <v>0</v>
      </c>
      <c r="K185">
        <v>0</v>
      </c>
      <c r="L185">
        <v>22710088</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19136097</v>
      </c>
      <c r="BJ185">
        <v>0</v>
      </c>
      <c r="BK185">
        <v>0</v>
      </c>
      <c r="BL185">
        <v>0</v>
      </c>
      <c r="BM185">
        <v>0</v>
      </c>
      <c r="BN185">
        <v>0</v>
      </c>
      <c r="BO185">
        <v>0</v>
      </c>
      <c r="BP185">
        <v>0</v>
      </c>
      <c r="BQ185">
        <v>20963792</v>
      </c>
      <c r="BR185">
        <v>0</v>
      </c>
      <c r="BS185">
        <v>0</v>
      </c>
      <c r="BT185">
        <v>0</v>
      </c>
      <c r="BU185">
        <v>0</v>
      </c>
      <c r="BV185">
        <v>0</v>
      </c>
      <c r="BW185">
        <v>0</v>
      </c>
      <c r="BX185">
        <v>0</v>
      </c>
      <c r="BY185">
        <v>0</v>
      </c>
      <c r="BZ185">
        <v>0</v>
      </c>
      <c r="CA185">
        <v>0</v>
      </c>
      <c r="CB185">
        <v>0</v>
      </c>
      <c r="CC185">
        <v>0</v>
      </c>
      <c r="CD185">
        <v>0</v>
      </c>
      <c r="CE185">
        <v>0</v>
      </c>
      <c r="CF185">
        <v>29029365</v>
      </c>
      <c r="CG185">
        <v>0</v>
      </c>
      <c r="CH185">
        <v>0</v>
      </c>
      <c r="CI185">
        <v>0</v>
      </c>
      <c r="CJ185">
        <v>0</v>
      </c>
      <c r="CK185">
        <v>0</v>
      </c>
      <c r="CL185">
        <v>0</v>
      </c>
      <c r="CM185">
        <v>0</v>
      </c>
      <c r="CN185">
        <v>0</v>
      </c>
      <c r="CO185">
        <v>0</v>
      </c>
      <c r="CP185">
        <v>0</v>
      </c>
      <c r="CQ185">
        <v>0</v>
      </c>
      <c r="CR185">
        <v>0</v>
      </c>
      <c r="CS185">
        <v>8267296</v>
      </c>
      <c r="CT185">
        <v>0</v>
      </c>
      <c r="CU185">
        <v>0</v>
      </c>
      <c r="CV185">
        <v>0</v>
      </c>
      <c r="CW185">
        <v>0</v>
      </c>
      <c r="CX185">
        <v>0</v>
      </c>
      <c r="CY185">
        <v>0</v>
      </c>
    </row>
    <row r="186" spans="1:103" x14ac:dyDescent="0.3">
      <c r="A186">
        <v>547</v>
      </c>
      <c r="D186">
        <v>3</v>
      </c>
      <c r="E186">
        <v>3</v>
      </c>
      <c r="F186">
        <v>3</v>
      </c>
      <c r="G186">
        <v>0</v>
      </c>
      <c r="H186">
        <v>3</v>
      </c>
      <c r="I186">
        <v>3</v>
      </c>
      <c r="J186">
        <v>3</v>
      </c>
      <c r="K186">
        <v>3</v>
      </c>
      <c r="L186">
        <v>4</v>
      </c>
      <c r="M186">
        <v>3</v>
      </c>
      <c r="N186">
        <v>3</v>
      </c>
      <c r="O186">
        <v>3</v>
      </c>
      <c r="P186">
        <v>3</v>
      </c>
      <c r="Q186">
        <v>3</v>
      </c>
      <c r="R186">
        <v>3</v>
      </c>
      <c r="S186">
        <v>3</v>
      </c>
      <c r="T186">
        <v>0</v>
      </c>
      <c r="U186">
        <v>3</v>
      </c>
      <c r="V186">
        <v>3</v>
      </c>
      <c r="W186">
        <v>0</v>
      </c>
      <c r="X186">
        <v>3</v>
      </c>
      <c r="Y186">
        <v>3</v>
      </c>
      <c r="Z186">
        <v>3</v>
      </c>
      <c r="AA186">
        <v>3</v>
      </c>
      <c r="AB186">
        <v>3</v>
      </c>
      <c r="AC186">
        <v>1</v>
      </c>
      <c r="AD186">
        <v>3</v>
      </c>
      <c r="AE186">
        <v>3</v>
      </c>
      <c r="AF186">
        <v>3</v>
      </c>
      <c r="AG186">
        <v>3</v>
      </c>
      <c r="AH186">
        <v>1</v>
      </c>
      <c r="AI186">
        <v>3</v>
      </c>
      <c r="AJ186">
        <v>3</v>
      </c>
      <c r="AK186">
        <v>1</v>
      </c>
      <c r="AL186">
        <v>3</v>
      </c>
      <c r="AM186">
        <v>3</v>
      </c>
      <c r="AN186">
        <v>3</v>
      </c>
      <c r="AO186">
        <v>2</v>
      </c>
      <c r="AP186">
        <v>3</v>
      </c>
      <c r="AQ186">
        <v>3</v>
      </c>
      <c r="AR186">
        <v>0</v>
      </c>
      <c r="AS186">
        <v>3</v>
      </c>
      <c r="AT186">
        <v>3</v>
      </c>
      <c r="AU186">
        <v>3</v>
      </c>
      <c r="AV186">
        <v>3</v>
      </c>
      <c r="AW186">
        <v>3</v>
      </c>
      <c r="AX186">
        <v>3</v>
      </c>
      <c r="AY186">
        <v>0</v>
      </c>
      <c r="AZ186">
        <v>1</v>
      </c>
      <c r="BA186">
        <v>3</v>
      </c>
      <c r="BB186">
        <v>3</v>
      </c>
      <c r="BC186">
        <v>2</v>
      </c>
      <c r="BD186">
        <v>3</v>
      </c>
      <c r="BE186">
        <v>3</v>
      </c>
      <c r="BF186">
        <v>3</v>
      </c>
      <c r="BG186">
        <v>3</v>
      </c>
      <c r="BH186">
        <v>2</v>
      </c>
      <c r="BI186">
        <v>3</v>
      </c>
      <c r="BJ186">
        <v>3</v>
      </c>
      <c r="BK186">
        <v>3</v>
      </c>
      <c r="BL186">
        <v>3</v>
      </c>
      <c r="BM186">
        <v>3</v>
      </c>
      <c r="BN186">
        <v>3</v>
      </c>
      <c r="BO186">
        <v>3</v>
      </c>
      <c r="BP186">
        <v>3</v>
      </c>
      <c r="BQ186">
        <v>4</v>
      </c>
      <c r="BR186">
        <v>3</v>
      </c>
      <c r="BS186">
        <v>3</v>
      </c>
      <c r="BT186">
        <v>3</v>
      </c>
      <c r="BU186">
        <v>3</v>
      </c>
      <c r="BV186">
        <v>3</v>
      </c>
      <c r="BW186">
        <v>3</v>
      </c>
      <c r="BX186">
        <v>3</v>
      </c>
      <c r="BY186">
        <v>3</v>
      </c>
      <c r="BZ186">
        <v>2</v>
      </c>
      <c r="CA186">
        <v>3</v>
      </c>
      <c r="CB186">
        <v>3</v>
      </c>
      <c r="CC186">
        <v>3</v>
      </c>
      <c r="CD186">
        <v>3</v>
      </c>
      <c r="CE186">
        <v>3</v>
      </c>
      <c r="CF186">
        <v>4</v>
      </c>
      <c r="CG186">
        <v>3</v>
      </c>
      <c r="CH186">
        <v>3</v>
      </c>
      <c r="CI186">
        <v>3</v>
      </c>
      <c r="CJ186">
        <v>3</v>
      </c>
      <c r="CK186">
        <v>3</v>
      </c>
      <c r="CL186">
        <v>1</v>
      </c>
      <c r="CM186">
        <v>3</v>
      </c>
      <c r="CN186">
        <v>3</v>
      </c>
      <c r="CO186">
        <v>3</v>
      </c>
      <c r="CP186">
        <v>3</v>
      </c>
      <c r="CQ186">
        <v>1</v>
      </c>
      <c r="CR186">
        <v>1</v>
      </c>
      <c r="CS186">
        <v>4</v>
      </c>
      <c r="CT186">
        <v>3</v>
      </c>
      <c r="CU186">
        <v>3</v>
      </c>
      <c r="CV186">
        <v>3</v>
      </c>
      <c r="CW186">
        <v>3</v>
      </c>
      <c r="CX186">
        <v>3</v>
      </c>
      <c r="CY186">
        <v>3</v>
      </c>
    </row>
    <row r="187" spans="1:103" x14ac:dyDescent="0.3">
      <c r="A187">
        <v>659</v>
      </c>
      <c r="D187">
        <v>96898043</v>
      </c>
      <c r="E187">
        <v>26396584</v>
      </c>
      <c r="F187">
        <v>12150214</v>
      </c>
      <c r="G187">
        <v>0</v>
      </c>
      <c r="H187">
        <v>9561840</v>
      </c>
      <c r="I187">
        <v>5814786</v>
      </c>
      <c r="J187">
        <v>4290985</v>
      </c>
      <c r="K187">
        <v>22335760</v>
      </c>
      <c r="L187">
        <v>0</v>
      </c>
      <c r="M187">
        <v>177154561</v>
      </c>
      <c r="N187">
        <v>193440819</v>
      </c>
      <c r="O187">
        <v>21494578</v>
      </c>
      <c r="P187">
        <v>43301564</v>
      </c>
      <c r="Q187">
        <v>2800105</v>
      </c>
      <c r="R187">
        <v>1279465</v>
      </c>
      <c r="S187">
        <v>9010210</v>
      </c>
      <c r="T187">
        <v>0</v>
      </c>
      <c r="U187">
        <v>30444871</v>
      </c>
      <c r="V187">
        <v>11711042</v>
      </c>
      <c r="W187">
        <v>0</v>
      </c>
      <c r="X187">
        <v>8957318</v>
      </c>
      <c r="Y187">
        <v>3019845</v>
      </c>
      <c r="Z187">
        <v>22447147</v>
      </c>
      <c r="AA187">
        <v>52947557</v>
      </c>
      <c r="AB187">
        <v>19278312</v>
      </c>
      <c r="AC187">
        <v>221133672</v>
      </c>
      <c r="AD187">
        <v>33119863</v>
      </c>
      <c r="AE187">
        <v>177692475</v>
      </c>
      <c r="AF187">
        <v>17692541</v>
      </c>
      <c r="AG187">
        <v>7729031</v>
      </c>
      <c r="AH187">
        <v>30715530</v>
      </c>
      <c r="AI187">
        <v>195593637</v>
      </c>
      <c r="AJ187">
        <v>8605103</v>
      </c>
      <c r="AK187">
        <v>68309897</v>
      </c>
      <c r="AL187">
        <v>54525920</v>
      </c>
      <c r="AM187">
        <v>84917751</v>
      </c>
      <c r="AN187">
        <v>4990732</v>
      </c>
      <c r="AO187">
        <v>0</v>
      </c>
      <c r="AP187">
        <v>22317579</v>
      </c>
      <c r="AQ187">
        <v>83278</v>
      </c>
      <c r="AR187">
        <v>0</v>
      </c>
      <c r="AS187">
        <v>11079252</v>
      </c>
      <c r="AT187">
        <v>55470291</v>
      </c>
      <c r="AU187">
        <v>49811440</v>
      </c>
      <c r="AV187">
        <v>39358947</v>
      </c>
      <c r="AW187">
        <v>14697911</v>
      </c>
      <c r="AX187">
        <v>7352298</v>
      </c>
      <c r="AY187">
        <v>0</v>
      </c>
      <c r="AZ187">
        <v>30518787</v>
      </c>
      <c r="BA187">
        <v>57373317</v>
      </c>
      <c r="BB187">
        <v>227137112</v>
      </c>
      <c r="BC187">
        <v>0</v>
      </c>
      <c r="BD187">
        <v>33346098</v>
      </c>
      <c r="BE187">
        <v>0</v>
      </c>
      <c r="BF187">
        <v>64126575</v>
      </c>
      <c r="BG187">
        <v>90745449</v>
      </c>
      <c r="BH187">
        <v>0</v>
      </c>
      <c r="BI187">
        <v>20497040</v>
      </c>
      <c r="BJ187">
        <v>5845732</v>
      </c>
      <c r="BK187">
        <v>603366947</v>
      </c>
      <c r="BL187">
        <v>9047663</v>
      </c>
      <c r="BM187">
        <v>4277376</v>
      </c>
      <c r="BN187">
        <v>49021096</v>
      </c>
      <c r="BO187">
        <v>69066261</v>
      </c>
      <c r="BP187">
        <v>359557948</v>
      </c>
      <c r="BQ187">
        <v>0</v>
      </c>
      <c r="BR187">
        <v>21331321</v>
      </c>
      <c r="BS187">
        <v>161879726</v>
      </c>
      <c r="BT187">
        <v>1062258</v>
      </c>
      <c r="BU187">
        <v>23314683</v>
      </c>
      <c r="BV187">
        <v>19916224</v>
      </c>
      <c r="BW187">
        <v>2683450</v>
      </c>
      <c r="BX187">
        <v>9588416</v>
      </c>
      <c r="BY187">
        <v>95499049</v>
      </c>
      <c r="BZ187">
        <v>0</v>
      </c>
      <c r="CA187">
        <v>18099345</v>
      </c>
      <c r="CB187">
        <v>7531415</v>
      </c>
      <c r="CC187">
        <v>73650948</v>
      </c>
      <c r="CD187">
        <v>70644228</v>
      </c>
      <c r="CE187">
        <v>12008278</v>
      </c>
      <c r="CF187">
        <v>0</v>
      </c>
      <c r="CG187">
        <v>11099000</v>
      </c>
      <c r="CH187">
        <v>25623413</v>
      </c>
      <c r="CI187">
        <v>9286223</v>
      </c>
      <c r="CJ187">
        <v>7099952</v>
      </c>
      <c r="CK187">
        <v>16367787</v>
      </c>
      <c r="CL187">
        <v>2907562</v>
      </c>
      <c r="CM187">
        <v>3135886</v>
      </c>
      <c r="CN187">
        <v>4625327</v>
      </c>
      <c r="CO187">
        <v>101573368</v>
      </c>
      <c r="CP187">
        <v>0</v>
      </c>
      <c r="CQ187">
        <v>540414829</v>
      </c>
      <c r="CR187">
        <v>433249</v>
      </c>
      <c r="CS187">
        <v>0</v>
      </c>
      <c r="CT187">
        <v>4992212</v>
      </c>
      <c r="CU187">
        <v>44856940</v>
      </c>
      <c r="CV187">
        <v>40549612</v>
      </c>
      <c r="CW187">
        <v>72755479</v>
      </c>
      <c r="CX187">
        <v>9107257</v>
      </c>
      <c r="CY187">
        <v>4309652</v>
      </c>
    </row>
    <row r="188" spans="1:103" x14ac:dyDescent="0.3">
      <c r="A188">
        <v>660</v>
      </c>
      <c r="D188">
        <v>0</v>
      </c>
      <c r="E188">
        <v>0</v>
      </c>
      <c r="F188">
        <v>0</v>
      </c>
      <c r="G188">
        <v>0</v>
      </c>
      <c r="H188">
        <v>0</v>
      </c>
      <c r="I188">
        <v>0</v>
      </c>
      <c r="J188">
        <v>0</v>
      </c>
      <c r="K188">
        <v>0</v>
      </c>
      <c r="L188">
        <v>0</v>
      </c>
      <c r="M188">
        <v>0</v>
      </c>
      <c r="N188">
        <v>25984208</v>
      </c>
      <c r="O188">
        <v>0</v>
      </c>
      <c r="P188">
        <v>0</v>
      </c>
      <c r="Q188">
        <v>0</v>
      </c>
      <c r="R188">
        <v>0</v>
      </c>
      <c r="S188">
        <v>0</v>
      </c>
      <c r="T188">
        <v>0</v>
      </c>
      <c r="U188">
        <v>0</v>
      </c>
      <c r="V188">
        <v>0</v>
      </c>
      <c r="W188">
        <v>0</v>
      </c>
      <c r="X188">
        <v>0</v>
      </c>
      <c r="Y188">
        <v>0</v>
      </c>
      <c r="Z188">
        <v>0</v>
      </c>
      <c r="AA188">
        <v>0</v>
      </c>
      <c r="AB188">
        <v>0</v>
      </c>
      <c r="AC188">
        <v>2008252</v>
      </c>
      <c r="AD188">
        <v>0</v>
      </c>
      <c r="AE188">
        <v>2132995</v>
      </c>
      <c r="AF188">
        <v>0</v>
      </c>
      <c r="AG188">
        <v>0</v>
      </c>
      <c r="AH188">
        <v>0</v>
      </c>
      <c r="AI188">
        <v>0</v>
      </c>
      <c r="AJ188">
        <v>0</v>
      </c>
      <c r="AK188">
        <v>40712148</v>
      </c>
      <c r="AL188">
        <v>0</v>
      </c>
      <c r="AM188">
        <v>0</v>
      </c>
      <c r="AN188">
        <v>0</v>
      </c>
      <c r="AO188">
        <v>0</v>
      </c>
      <c r="AP188">
        <v>0</v>
      </c>
      <c r="AQ188">
        <v>0</v>
      </c>
      <c r="AR188">
        <v>0</v>
      </c>
      <c r="AS188">
        <v>0</v>
      </c>
      <c r="AT188">
        <v>857151</v>
      </c>
      <c r="AU188">
        <v>0</v>
      </c>
      <c r="AV188">
        <v>0</v>
      </c>
      <c r="AW188">
        <v>0</v>
      </c>
      <c r="AX188">
        <v>0</v>
      </c>
      <c r="AY188">
        <v>0</v>
      </c>
      <c r="AZ188">
        <v>0</v>
      </c>
      <c r="BA188">
        <v>0</v>
      </c>
      <c r="BB188">
        <v>0</v>
      </c>
      <c r="BC188">
        <v>0</v>
      </c>
      <c r="BD188">
        <v>0</v>
      </c>
      <c r="BE188">
        <v>0</v>
      </c>
      <c r="BF188">
        <v>0</v>
      </c>
      <c r="BG188">
        <v>0</v>
      </c>
      <c r="BH188">
        <v>0</v>
      </c>
      <c r="BI188">
        <v>1360943</v>
      </c>
      <c r="BJ188">
        <v>0</v>
      </c>
      <c r="BK188">
        <v>202278637</v>
      </c>
      <c r="BL188">
        <v>0</v>
      </c>
      <c r="BM188">
        <v>0</v>
      </c>
      <c r="BN188">
        <v>0</v>
      </c>
      <c r="BO188">
        <v>0</v>
      </c>
      <c r="BP188">
        <v>0</v>
      </c>
      <c r="BQ188">
        <v>0</v>
      </c>
      <c r="BR188">
        <v>0</v>
      </c>
      <c r="BS188">
        <v>429766</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58465613</v>
      </c>
      <c r="CP188">
        <v>0</v>
      </c>
      <c r="CQ188">
        <v>0</v>
      </c>
      <c r="CR188">
        <v>0</v>
      </c>
      <c r="CS188">
        <v>0</v>
      </c>
      <c r="CT188">
        <v>2058754</v>
      </c>
      <c r="CU188">
        <v>0</v>
      </c>
      <c r="CV188">
        <v>0</v>
      </c>
      <c r="CW188">
        <v>0</v>
      </c>
      <c r="CX188">
        <v>0</v>
      </c>
      <c r="CY188">
        <v>0</v>
      </c>
    </row>
    <row r="189" spans="1:103" x14ac:dyDescent="0.3">
      <c r="A189">
        <v>661</v>
      </c>
      <c r="D189">
        <v>0</v>
      </c>
      <c r="E189">
        <v>0</v>
      </c>
      <c r="F189">
        <v>0</v>
      </c>
      <c r="G189">
        <v>0</v>
      </c>
      <c r="H189">
        <v>0</v>
      </c>
      <c r="I189">
        <v>0</v>
      </c>
      <c r="J189">
        <v>0</v>
      </c>
      <c r="K189">
        <v>0</v>
      </c>
      <c r="L189">
        <v>0</v>
      </c>
      <c r="M189">
        <v>0</v>
      </c>
      <c r="N189">
        <v>13</v>
      </c>
      <c r="O189">
        <v>0</v>
      </c>
      <c r="P189">
        <v>0</v>
      </c>
      <c r="Q189">
        <v>0</v>
      </c>
      <c r="R189">
        <v>0</v>
      </c>
      <c r="S189">
        <v>0</v>
      </c>
      <c r="T189">
        <v>0</v>
      </c>
      <c r="U189">
        <v>0</v>
      </c>
      <c r="V189">
        <v>0</v>
      </c>
      <c r="W189">
        <v>0</v>
      </c>
      <c r="X189">
        <v>0</v>
      </c>
      <c r="Y189">
        <v>0</v>
      </c>
      <c r="Z189">
        <v>0</v>
      </c>
      <c r="AA189">
        <v>0</v>
      </c>
      <c r="AB189">
        <v>0</v>
      </c>
      <c r="AC189">
        <v>0.9</v>
      </c>
      <c r="AD189">
        <v>0</v>
      </c>
      <c r="AE189">
        <v>1.2</v>
      </c>
      <c r="AF189">
        <v>0</v>
      </c>
      <c r="AG189">
        <v>0</v>
      </c>
      <c r="AH189">
        <v>0</v>
      </c>
      <c r="AI189">
        <v>0</v>
      </c>
      <c r="AJ189">
        <v>0</v>
      </c>
      <c r="AK189">
        <v>59.6</v>
      </c>
      <c r="AL189">
        <v>0</v>
      </c>
      <c r="AM189">
        <v>0</v>
      </c>
      <c r="AN189">
        <v>0</v>
      </c>
      <c r="AO189">
        <v>0</v>
      </c>
      <c r="AP189">
        <v>0</v>
      </c>
      <c r="AQ189">
        <v>0</v>
      </c>
      <c r="AR189">
        <v>0</v>
      </c>
      <c r="AS189">
        <v>0</v>
      </c>
      <c r="AT189">
        <v>1.5</v>
      </c>
      <c r="AU189">
        <v>0</v>
      </c>
      <c r="AV189">
        <v>0</v>
      </c>
      <c r="AW189">
        <v>0</v>
      </c>
      <c r="AX189">
        <v>0</v>
      </c>
      <c r="AY189">
        <v>0</v>
      </c>
      <c r="AZ189">
        <v>0</v>
      </c>
      <c r="BA189">
        <v>0</v>
      </c>
      <c r="BB189">
        <v>0</v>
      </c>
      <c r="BC189">
        <v>0</v>
      </c>
      <c r="BD189">
        <v>0</v>
      </c>
      <c r="BE189">
        <v>0</v>
      </c>
      <c r="BF189">
        <v>0</v>
      </c>
      <c r="BG189">
        <v>0</v>
      </c>
      <c r="BH189">
        <v>0</v>
      </c>
      <c r="BI189">
        <v>6.64</v>
      </c>
      <c r="BJ189">
        <v>0</v>
      </c>
      <c r="BK189">
        <v>33.5</v>
      </c>
      <c r="BL189">
        <v>0</v>
      </c>
      <c r="BM189">
        <v>0</v>
      </c>
      <c r="BN189">
        <v>0</v>
      </c>
      <c r="BO189">
        <v>0</v>
      </c>
      <c r="BP189">
        <v>0</v>
      </c>
      <c r="BQ189">
        <v>0</v>
      </c>
      <c r="BR189">
        <v>0</v>
      </c>
      <c r="BS189">
        <v>0.3</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57.6</v>
      </c>
      <c r="CP189">
        <v>0</v>
      </c>
      <c r="CQ189">
        <v>0</v>
      </c>
      <c r="CR189">
        <v>0</v>
      </c>
      <c r="CS189">
        <v>0</v>
      </c>
      <c r="CT189">
        <v>41.2</v>
      </c>
      <c r="CU189">
        <v>0</v>
      </c>
      <c r="CV189">
        <v>0</v>
      </c>
      <c r="CW189">
        <v>0</v>
      </c>
      <c r="CX189">
        <v>0</v>
      </c>
      <c r="CY189">
        <v>0</v>
      </c>
    </row>
    <row r="190" spans="1:103" x14ac:dyDescent="0.3">
      <c r="D190" t="e">
        <v>#N/A</v>
      </c>
      <c r="E190" t="e">
        <v>#N/A</v>
      </c>
      <c r="F190" t="e">
        <v>#N/A</v>
      </c>
      <c r="G190" t="e">
        <v>#N/A</v>
      </c>
      <c r="H190" t="e">
        <v>#N/A</v>
      </c>
      <c r="I190" t="e">
        <v>#N/A</v>
      </c>
      <c r="J190" t="e">
        <v>#N/A</v>
      </c>
      <c r="K190" t="e">
        <v>#N/A</v>
      </c>
      <c r="L190" t="e">
        <v>#N/A</v>
      </c>
      <c r="M190" t="e">
        <v>#N/A</v>
      </c>
      <c r="N190" t="e">
        <v>#N/A</v>
      </c>
      <c r="O190" t="e">
        <v>#N/A</v>
      </c>
      <c r="P190" t="e">
        <v>#N/A</v>
      </c>
      <c r="Q190" t="e">
        <v>#N/A</v>
      </c>
      <c r="R190" t="e">
        <v>#N/A</v>
      </c>
      <c r="S190" t="e">
        <v>#N/A</v>
      </c>
      <c r="T190" t="e">
        <v>#N/A</v>
      </c>
      <c r="U190" t="e">
        <v>#N/A</v>
      </c>
      <c r="V190" t="e">
        <v>#N/A</v>
      </c>
      <c r="W190" t="e">
        <v>#N/A</v>
      </c>
      <c r="X190" t="e">
        <v>#N/A</v>
      </c>
      <c r="Y190" t="e">
        <v>#N/A</v>
      </c>
      <c r="Z190" t="e">
        <v>#N/A</v>
      </c>
      <c r="AA190" t="e">
        <v>#N/A</v>
      </c>
      <c r="AB190" t="e">
        <v>#N/A</v>
      </c>
      <c r="AC190" t="e">
        <v>#N/A</v>
      </c>
      <c r="AD190" t="e">
        <v>#N/A</v>
      </c>
      <c r="AE190" t="e">
        <v>#N/A</v>
      </c>
      <c r="AF190" t="e">
        <v>#N/A</v>
      </c>
      <c r="AG190" t="e">
        <v>#N/A</v>
      </c>
      <c r="AH190" t="e">
        <v>#N/A</v>
      </c>
      <c r="AI190" t="e">
        <v>#N/A</v>
      </c>
      <c r="AJ190" t="e">
        <v>#N/A</v>
      </c>
      <c r="AK190" t="e">
        <v>#N/A</v>
      </c>
      <c r="AL190" t="e">
        <v>#N/A</v>
      </c>
      <c r="AM190" t="e">
        <v>#N/A</v>
      </c>
      <c r="AN190" t="e">
        <v>#N/A</v>
      </c>
      <c r="AO190" t="e">
        <v>#N/A</v>
      </c>
      <c r="AP190" t="e">
        <v>#N/A</v>
      </c>
      <c r="AQ190" t="e">
        <v>#N/A</v>
      </c>
      <c r="AR190" t="e">
        <v>#N/A</v>
      </c>
      <c r="AS190" t="e">
        <v>#N/A</v>
      </c>
      <c r="AT190" t="e">
        <v>#N/A</v>
      </c>
      <c r="AU190" t="e">
        <v>#N/A</v>
      </c>
      <c r="AV190" t="e">
        <v>#N/A</v>
      </c>
      <c r="AW190" t="e">
        <v>#N/A</v>
      </c>
      <c r="AX190" t="e">
        <v>#N/A</v>
      </c>
      <c r="AY190" t="e">
        <v>#N/A</v>
      </c>
      <c r="AZ190" t="e">
        <v>#N/A</v>
      </c>
      <c r="BA190" t="e">
        <v>#N/A</v>
      </c>
      <c r="BB190" t="e">
        <v>#N/A</v>
      </c>
      <c r="BC190" t="e">
        <v>#N/A</v>
      </c>
      <c r="BD190" t="e">
        <v>#N/A</v>
      </c>
      <c r="BE190" t="e">
        <v>#N/A</v>
      </c>
      <c r="BF190" t="e">
        <v>#N/A</v>
      </c>
      <c r="BG190" t="e">
        <v>#N/A</v>
      </c>
      <c r="BH190" t="e">
        <v>#N/A</v>
      </c>
      <c r="BI190" t="e">
        <v>#N/A</v>
      </c>
      <c r="BJ190" t="e">
        <v>#N/A</v>
      </c>
      <c r="BK190" t="e">
        <v>#N/A</v>
      </c>
      <c r="BL190" t="e">
        <v>#N/A</v>
      </c>
      <c r="BM190" t="e">
        <v>#N/A</v>
      </c>
      <c r="BN190" t="e">
        <v>#N/A</v>
      </c>
      <c r="BO190" t="e">
        <v>#N/A</v>
      </c>
      <c r="BP190" t="e">
        <v>#N/A</v>
      </c>
      <c r="BQ190" t="e">
        <v>#N/A</v>
      </c>
      <c r="BR190" t="e">
        <v>#N/A</v>
      </c>
      <c r="BS190" t="e">
        <v>#N/A</v>
      </c>
      <c r="BT190" t="e">
        <v>#N/A</v>
      </c>
      <c r="BU190" t="e">
        <v>#N/A</v>
      </c>
      <c r="BV190" t="e">
        <v>#N/A</v>
      </c>
      <c r="BW190" t="e">
        <v>#N/A</v>
      </c>
      <c r="BX190" t="e">
        <v>#N/A</v>
      </c>
      <c r="BY190" t="e">
        <v>#N/A</v>
      </c>
      <c r="BZ190" t="e">
        <v>#N/A</v>
      </c>
      <c r="CA190" t="e">
        <v>#N/A</v>
      </c>
      <c r="CB190" t="e">
        <v>#N/A</v>
      </c>
      <c r="CC190" t="e">
        <v>#N/A</v>
      </c>
      <c r="CD190" t="e">
        <v>#N/A</v>
      </c>
      <c r="CE190" t="e">
        <v>#N/A</v>
      </c>
      <c r="CF190" t="e">
        <v>#N/A</v>
      </c>
      <c r="CG190" t="e">
        <v>#N/A</v>
      </c>
      <c r="CH190" t="e">
        <v>#N/A</v>
      </c>
      <c r="CI190" t="e">
        <v>#N/A</v>
      </c>
      <c r="CJ190" t="e">
        <v>#N/A</v>
      </c>
      <c r="CK190" t="e">
        <v>#N/A</v>
      </c>
      <c r="CL190" t="e">
        <v>#N/A</v>
      </c>
      <c r="CM190" t="e">
        <v>#N/A</v>
      </c>
      <c r="CN190" t="e">
        <v>#N/A</v>
      </c>
      <c r="CO190" t="e">
        <v>#N/A</v>
      </c>
      <c r="CP190" t="e">
        <v>#N/A</v>
      </c>
      <c r="CQ190" t="e">
        <v>#N/A</v>
      </c>
      <c r="CR190" t="e">
        <v>#N/A</v>
      </c>
      <c r="CS190" t="e">
        <v>#N/A</v>
      </c>
      <c r="CT190" t="e">
        <v>#N/A</v>
      </c>
      <c r="CU190" t="e">
        <v>#N/A</v>
      </c>
      <c r="CV190" t="e">
        <v>#N/A</v>
      </c>
      <c r="CW190" t="e">
        <v>#N/A</v>
      </c>
      <c r="CX190" t="e">
        <v>#N/A</v>
      </c>
      <c r="CY190" t="e">
        <v>#N/A</v>
      </c>
    </row>
    <row r="191" spans="1:103" x14ac:dyDescent="0.3">
      <c r="D191" t="e">
        <v>#N/A</v>
      </c>
      <c r="E191" t="e">
        <v>#N/A</v>
      </c>
      <c r="F191" t="e">
        <v>#N/A</v>
      </c>
      <c r="G191" t="e">
        <v>#N/A</v>
      </c>
      <c r="H191" t="e">
        <v>#N/A</v>
      </c>
      <c r="I191" t="e">
        <v>#N/A</v>
      </c>
      <c r="J191" t="e">
        <v>#N/A</v>
      </c>
      <c r="K191" t="e">
        <v>#N/A</v>
      </c>
      <c r="L191" t="e">
        <v>#N/A</v>
      </c>
      <c r="M191" t="e">
        <v>#N/A</v>
      </c>
      <c r="N191" t="e">
        <v>#N/A</v>
      </c>
      <c r="O191" t="e">
        <v>#N/A</v>
      </c>
      <c r="P191" t="e">
        <v>#N/A</v>
      </c>
      <c r="Q191" t="e">
        <v>#N/A</v>
      </c>
      <c r="R191" t="e">
        <v>#N/A</v>
      </c>
      <c r="S191" t="e">
        <v>#N/A</v>
      </c>
      <c r="T191" t="e">
        <v>#N/A</v>
      </c>
      <c r="U191" t="e">
        <v>#N/A</v>
      </c>
      <c r="V191" t="e">
        <v>#N/A</v>
      </c>
      <c r="W191" t="e">
        <v>#N/A</v>
      </c>
      <c r="X191" t="e">
        <v>#N/A</v>
      </c>
      <c r="Y191" t="e">
        <v>#N/A</v>
      </c>
      <c r="Z191" t="e">
        <v>#N/A</v>
      </c>
      <c r="AA191" t="e">
        <v>#N/A</v>
      </c>
      <c r="AB191" t="e">
        <v>#N/A</v>
      </c>
      <c r="AC191" t="e">
        <v>#N/A</v>
      </c>
      <c r="AD191" t="e">
        <v>#N/A</v>
      </c>
      <c r="AE191" t="e">
        <v>#N/A</v>
      </c>
      <c r="AF191" t="e">
        <v>#N/A</v>
      </c>
      <c r="AG191" t="e">
        <v>#N/A</v>
      </c>
      <c r="AH191" t="e">
        <v>#N/A</v>
      </c>
      <c r="AI191" t="e">
        <v>#N/A</v>
      </c>
      <c r="AJ191" t="e">
        <v>#N/A</v>
      </c>
      <c r="AK191" t="e">
        <v>#N/A</v>
      </c>
      <c r="AL191" t="e">
        <v>#N/A</v>
      </c>
      <c r="AM191" t="e">
        <v>#N/A</v>
      </c>
      <c r="AN191" t="e">
        <v>#N/A</v>
      </c>
      <c r="AO191" t="e">
        <v>#N/A</v>
      </c>
      <c r="AP191" t="e">
        <v>#N/A</v>
      </c>
      <c r="AQ191" t="e">
        <v>#N/A</v>
      </c>
      <c r="AR191" t="e">
        <v>#N/A</v>
      </c>
      <c r="AS191" t="e">
        <v>#N/A</v>
      </c>
      <c r="AT191" t="e">
        <v>#N/A</v>
      </c>
      <c r="AU191" t="e">
        <v>#N/A</v>
      </c>
      <c r="AV191" t="e">
        <v>#N/A</v>
      </c>
      <c r="AW191" t="e">
        <v>#N/A</v>
      </c>
      <c r="AX191" t="e">
        <v>#N/A</v>
      </c>
      <c r="AY191" t="e">
        <v>#N/A</v>
      </c>
      <c r="AZ191" t="e">
        <v>#N/A</v>
      </c>
      <c r="BA191" t="e">
        <v>#N/A</v>
      </c>
      <c r="BB191" t="e">
        <v>#N/A</v>
      </c>
      <c r="BC191" t="e">
        <v>#N/A</v>
      </c>
      <c r="BD191" t="e">
        <v>#N/A</v>
      </c>
      <c r="BE191" t="e">
        <v>#N/A</v>
      </c>
      <c r="BF191" t="e">
        <v>#N/A</v>
      </c>
      <c r="BG191" t="e">
        <v>#N/A</v>
      </c>
      <c r="BH191" t="e">
        <v>#N/A</v>
      </c>
      <c r="BI191" t="e">
        <v>#N/A</v>
      </c>
      <c r="BJ191" t="e">
        <v>#N/A</v>
      </c>
      <c r="BK191" t="e">
        <v>#N/A</v>
      </c>
      <c r="BL191" t="e">
        <v>#N/A</v>
      </c>
      <c r="BM191" t="e">
        <v>#N/A</v>
      </c>
      <c r="BN191" t="e">
        <v>#N/A</v>
      </c>
      <c r="BO191" t="e">
        <v>#N/A</v>
      </c>
      <c r="BP191" t="e">
        <v>#N/A</v>
      </c>
      <c r="BQ191" t="e">
        <v>#N/A</v>
      </c>
      <c r="BR191" t="e">
        <v>#N/A</v>
      </c>
      <c r="BS191" t="e">
        <v>#N/A</v>
      </c>
      <c r="BT191" t="e">
        <v>#N/A</v>
      </c>
      <c r="BU191" t="e">
        <v>#N/A</v>
      </c>
      <c r="BV191" t="e">
        <v>#N/A</v>
      </c>
      <c r="BW191" t="e">
        <v>#N/A</v>
      </c>
      <c r="BX191" t="e">
        <v>#N/A</v>
      </c>
      <c r="BY191" t="e">
        <v>#N/A</v>
      </c>
      <c r="BZ191" t="e">
        <v>#N/A</v>
      </c>
      <c r="CA191" t="e">
        <v>#N/A</v>
      </c>
      <c r="CB191" t="e">
        <v>#N/A</v>
      </c>
      <c r="CC191" t="e">
        <v>#N/A</v>
      </c>
      <c r="CD191" t="e">
        <v>#N/A</v>
      </c>
      <c r="CE191" t="e">
        <v>#N/A</v>
      </c>
      <c r="CF191" t="e">
        <v>#N/A</v>
      </c>
      <c r="CG191" t="e">
        <v>#N/A</v>
      </c>
      <c r="CH191" t="e">
        <v>#N/A</v>
      </c>
      <c r="CI191" t="e">
        <v>#N/A</v>
      </c>
      <c r="CJ191" t="e">
        <v>#N/A</v>
      </c>
      <c r="CK191" t="e">
        <v>#N/A</v>
      </c>
      <c r="CL191" t="e">
        <v>#N/A</v>
      </c>
      <c r="CM191" t="e">
        <v>#N/A</v>
      </c>
      <c r="CN191" t="e">
        <v>#N/A</v>
      </c>
      <c r="CO191" t="e">
        <v>#N/A</v>
      </c>
      <c r="CP191" t="e">
        <v>#N/A</v>
      </c>
      <c r="CQ191" t="e">
        <v>#N/A</v>
      </c>
      <c r="CR191" t="e">
        <v>#N/A</v>
      </c>
      <c r="CS191" t="e">
        <v>#N/A</v>
      </c>
      <c r="CT191" t="e">
        <v>#N/A</v>
      </c>
      <c r="CU191" t="e">
        <v>#N/A</v>
      </c>
      <c r="CV191" t="e">
        <v>#N/A</v>
      </c>
      <c r="CW191" t="e">
        <v>#N/A</v>
      </c>
      <c r="CX191" t="e">
        <v>#N/A</v>
      </c>
      <c r="CY191" t="e">
        <v>#N/A</v>
      </c>
    </row>
    <row r="192" spans="1:103" x14ac:dyDescent="0.3">
      <c r="A192">
        <v>371</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1614758</v>
      </c>
      <c r="Y192">
        <v>0</v>
      </c>
      <c r="Z192">
        <v>3972095</v>
      </c>
      <c r="AA192">
        <v>1641961</v>
      </c>
      <c r="AB192">
        <v>5370758</v>
      </c>
      <c r="AC192">
        <v>0</v>
      </c>
      <c r="AD192">
        <v>0</v>
      </c>
      <c r="AE192">
        <v>0</v>
      </c>
      <c r="AF192">
        <v>0</v>
      </c>
      <c r="AG192">
        <v>0</v>
      </c>
      <c r="AH192">
        <v>2161001</v>
      </c>
      <c r="AI192">
        <v>65498199</v>
      </c>
      <c r="AJ192">
        <v>0</v>
      </c>
      <c r="AK192">
        <v>0</v>
      </c>
      <c r="AL192">
        <v>0</v>
      </c>
      <c r="AM192">
        <v>0</v>
      </c>
      <c r="AN192">
        <v>0</v>
      </c>
      <c r="AO192">
        <v>0</v>
      </c>
      <c r="AP192">
        <v>0</v>
      </c>
      <c r="AQ192">
        <v>72119</v>
      </c>
      <c r="AR192">
        <v>0</v>
      </c>
      <c r="AS192">
        <v>0</v>
      </c>
      <c r="AT192">
        <v>0</v>
      </c>
      <c r="AU192">
        <v>0</v>
      </c>
      <c r="AV192">
        <v>2635051</v>
      </c>
      <c r="AW192">
        <v>0</v>
      </c>
      <c r="AX192">
        <v>0</v>
      </c>
      <c r="AY192">
        <v>0</v>
      </c>
      <c r="AZ192">
        <v>0</v>
      </c>
      <c r="BA192">
        <v>0</v>
      </c>
      <c r="BB192">
        <v>0</v>
      </c>
      <c r="BC192">
        <v>0</v>
      </c>
      <c r="BD192">
        <v>0</v>
      </c>
      <c r="BE192">
        <v>0</v>
      </c>
      <c r="BF192">
        <v>0</v>
      </c>
      <c r="BG192">
        <v>1266351</v>
      </c>
      <c r="BH192">
        <v>0</v>
      </c>
      <c r="BI192">
        <v>937301</v>
      </c>
      <c r="BJ192">
        <v>0</v>
      </c>
      <c r="BK192">
        <v>0</v>
      </c>
      <c r="BL192">
        <v>0</v>
      </c>
      <c r="BM192">
        <v>0</v>
      </c>
      <c r="BN192">
        <v>0</v>
      </c>
      <c r="BO192">
        <v>0</v>
      </c>
      <c r="BP192">
        <v>16666218</v>
      </c>
      <c r="BQ192">
        <v>1186381</v>
      </c>
      <c r="BR192">
        <v>0</v>
      </c>
      <c r="BS192">
        <v>0</v>
      </c>
      <c r="BT192">
        <v>0</v>
      </c>
      <c r="BU192">
        <v>0</v>
      </c>
      <c r="BV192">
        <v>0</v>
      </c>
      <c r="BW192">
        <v>0</v>
      </c>
      <c r="BX192">
        <v>0</v>
      </c>
      <c r="BY192">
        <v>6282821</v>
      </c>
      <c r="BZ192">
        <v>95706</v>
      </c>
      <c r="CA192">
        <v>0</v>
      </c>
      <c r="CB192">
        <v>0</v>
      </c>
      <c r="CC192">
        <v>0</v>
      </c>
      <c r="CD192">
        <v>417137</v>
      </c>
      <c r="CE192">
        <v>0</v>
      </c>
      <c r="CF192">
        <v>81700</v>
      </c>
      <c r="CG192">
        <v>0</v>
      </c>
      <c r="CH192">
        <v>0</v>
      </c>
      <c r="CI192">
        <v>0</v>
      </c>
      <c r="CJ192">
        <v>0</v>
      </c>
      <c r="CK192">
        <v>0</v>
      </c>
      <c r="CL192">
        <v>0</v>
      </c>
      <c r="CM192">
        <v>0</v>
      </c>
      <c r="CN192">
        <v>0</v>
      </c>
      <c r="CO192">
        <v>0</v>
      </c>
      <c r="CP192">
        <v>284407</v>
      </c>
      <c r="CQ192">
        <v>302480000</v>
      </c>
      <c r="CR192">
        <v>0</v>
      </c>
      <c r="CS192">
        <v>0</v>
      </c>
      <c r="CT192">
        <v>0</v>
      </c>
      <c r="CU192">
        <v>0</v>
      </c>
      <c r="CV192">
        <v>0</v>
      </c>
      <c r="CW192">
        <v>0</v>
      </c>
      <c r="CX192">
        <v>0</v>
      </c>
      <c r="CY192">
        <v>0</v>
      </c>
    </row>
    <row r="193" spans="1:103" x14ac:dyDescent="0.3">
      <c r="D193" t="e">
        <v>#N/A</v>
      </c>
      <c r="E193" t="e">
        <v>#N/A</v>
      </c>
      <c r="F193" t="e">
        <v>#N/A</v>
      </c>
      <c r="G193" t="e">
        <v>#N/A</v>
      </c>
      <c r="H193" t="e">
        <v>#N/A</v>
      </c>
      <c r="I193" t="e">
        <v>#N/A</v>
      </c>
      <c r="J193" t="e">
        <v>#N/A</v>
      </c>
      <c r="K193" t="e">
        <v>#N/A</v>
      </c>
      <c r="L193" t="e">
        <v>#N/A</v>
      </c>
      <c r="M193" t="e">
        <v>#N/A</v>
      </c>
      <c r="N193" t="e">
        <v>#N/A</v>
      </c>
      <c r="O193" t="e">
        <v>#N/A</v>
      </c>
      <c r="P193" t="e">
        <v>#N/A</v>
      </c>
      <c r="Q193" t="e">
        <v>#N/A</v>
      </c>
      <c r="R193" t="e">
        <v>#N/A</v>
      </c>
      <c r="S193" t="e">
        <v>#N/A</v>
      </c>
      <c r="T193" t="e">
        <v>#N/A</v>
      </c>
      <c r="U193" t="e">
        <v>#N/A</v>
      </c>
      <c r="V193" t="e">
        <v>#N/A</v>
      </c>
      <c r="W193" t="e">
        <v>#N/A</v>
      </c>
      <c r="X193" t="e">
        <v>#N/A</v>
      </c>
      <c r="Y193" t="e">
        <v>#N/A</v>
      </c>
      <c r="Z193" t="e">
        <v>#N/A</v>
      </c>
      <c r="AA193" t="e">
        <v>#N/A</v>
      </c>
      <c r="AB193" t="e">
        <v>#N/A</v>
      </c>
      <c r="AC193" t="e">
        <v>#N/A</v>
      </c>
      <c r="AD193" t="e">
        <v>#N/A</v>
      </c>
      <c r="AE193" t="e">
        <v>#N/A</v>
      </c>
      <c r="AF193" t="e">
        <v>#N/A</v>
      </c>
      <c r="AG193" t="e">
        <v>#N/A</v>
      </c>
      <c r="AH193" t="e">
        <v>#N/A</v>
      </c>
      <c r="AI193" t="e">
        <v>#N/A</v>
      </c>
      <c r="AJ193" t="e">
        <v>#N/A</v>
      </c>
      <c r="AK193" t="e">
        <v>#N/A</v>
      </c>
      <c r="AL193" t="e">
        <v>#N/A</v>
      </c>
      <c r="AM193" t="e">
        <v>#N/A</v>
      </c>
      <c r="AN193" t="e">
        <v>#N/A</v>
      </c>
      <c r="AO193" t="e">
        <v>#N/A</v>
      </c>
      <c r="AP193" t="e">
        <v>#N/A</v>
      </c>
      <c r="AQ193" t="e">
        <v>#N/A</v>
      </c>
      <c r="AR193" t="e">
        <v>#N/A</v>
      </c>
      <c r="AS193" t="e">
        <v>#N/A</v>
      </c>
      <c r="AT193" t="e">
        <v>#N/A</v>
      </c>
      <c r="AU193" t="e">
        <v>#N/A</v>
      </c>
      <c r="AV193" t="e">
        <v>#N/A</v>
      </c>
      <c r="AW193" t="e">
        <v>#N/A</v>
      </c>
      <c r="AX193" t="e">
        <v>#N/A</v>
      </c>
      <c r="AY193" t="e">
        <v>#N/A</v>
      </c>
      <c r="AZ193" t="e">
        <v>#N/A</v>
      </c>
      <c r="BA193" t="e">
        <v>#N/A</v>
      </c>
      <c r="BB193" t="e">
        <v>#N/A</v>
      </c>
      <c r="BC193" t="e">
        <v>#N/A</v>
      </c>
      <c r="BD193" t="e">
        <v>#N/A</v>
      </c>
      <c r="BE193" t="e">
        <v>#N/A</v>
      </c>
      <c r="BF193" t="e">
        <v>#N/A</v>
      </c>
      <c r="BG193" t="e">
        <v>#N/A</v>
      </c>
      <c r="BH193" t="e">
        <v>#N/A</v>
      </c>
      <c r="BI193" t="e">
        <v>#N/A</v>
      </c>
      <c r="BJ193" t="e">
        <v>#N/A</v>
      </c>
      <c r="BK193" t="e">
        <v>#N/A</v>
      </c>
      <c r="BL193" t="e">
        <v>#N/A</v>
      </c>
      <c r="BM193" t="e">
        <v>#N/A</v>
      </c>
      <c r="BN193" t="e">
        <v>#N/A</v>
      </c>
      <c r="BO193" t="e">
        <v>#N/A</v>
      </c>
      <c r="BP193" t="e">
        <v>#N/A</v>
      </c>
      <c r="BQ193" t="e">
        <v>#N/A</v>
      </c>
      <c r="BR193" t="e">
        <v>#N/A</v>
      </c>
      <c r="BS193" t="e">
        <v>#N/A</v>
      </c>
      <c r="BT193" t="e">
        <v>#N/A</v>
      </c>
      <c r="BU193" t="e">
        <v>#N/A</v>
      </c>
      <c r="BV193" t="e">
        <v>#N/A</v>
      </c>
      <c r="BW193" t="e">
        <v>#N/A</v>
      </c>
      <c r="BX193" t="e">
        <v>#N/A</v>
      </c>
      <c r="BY193" t="e">
        <v>#N/A</v>
      </c>
      <c r="BZ193" t="e">
        <v>#N/A</v>
      </c>
      <c r="CA193" t="e">
        <v>#N/A</v>
      </c>
      <c r="CB193" t="e">
        <v>#N/A</v>
      </c>
      <c r="CC193" t="e">
        <v>#N/A</v>
      </c>
      <c r="CD193" t="e">
        <v>#N/A</v>
      </c>
      <c r="CE193" t="e">
        <v>#N/A</v>
      </c>
      <c r="CF193" t="e">
        <v>#N/A</v>
      </c>
      <c r="CG193" t="e">
        <v>#N/A</v>
      </c>
      <c r="CH193" t="e">
        <v>#N/A</v>
      </c>
      <c r="CI193" t="e">
        <v>#N/A</v>
      </c>
      <c r="CJ193" t="e">
        <v>#N/A</v>
      </c>
      <c r="CK193" t="e">
        <v>#N/A</v>
      </c>
      <c r="CL193" t="e">
        <v>#N/A</v>
      </c>
      <c r="CM193" t="e">
        <v>#N/A</v>
      </c>
      <c r="CN193" t="e">
        <v>#N/A</v>
      </c>
      <c r="CO193" t="e">
        <v>#N/A</v>
      </c>
      <c r="CP193" t="e">
        <v>#N/A</v>
      </c>
      <c r="CQ193" t="e">
        <v>#N/A</v>
      </c>
      <c r="CR193" t="e">
        <v>#N/A</v>
      </c>
      <c r="CS193" t="e">
        <v>#N/A</v>
      </c>
      <c r="CT193" t="e">
        <v>#N/A</v>
      </c>
      <c r="CU193" t="e">
        <v>#N/A</v>
      </c>
      <c r="CV193" t="e">
        <v>#N/A</v>
      </c>
      <c r="CW193" t="e">
        <v>#N/A</v>
      </c>
      <c r="CX193" t="e">
        <v>#N/A</v>
      </c>
      <c r="CY193" t="e">
        <v>#N/A</v>
      </c>
    </row>
    <row r="194" spans="1:103" x14ac:dyDescent="0.3">
      <c r="A194">
        <v>6</v>
      </c>
      <c r="D194">
        <v>3298678</v>
      </c>
      <c r="E194">
        <v>0</v>
      </c>
      <c r="F194">
        <v>0</v>
      </c>
      <c r="G194">
        <v>0</v>
      </c>
      <c r="H194">
        <v>0</v>
      </c>
      <c r="I194">
        <v>0</v>
      </c>
      <c r="J194">
        <v>468491</v>
      </c>
      <c r="K194">
        <v>0</v>
      </c>
      <c r="L194">
        <v>0</v>
      </c>
      <c r="M194">
        <v>0</v>
      </c>
      <c r="N194">
        <v>261799</v>
      </c>
      <c r="O194">
        <v>1053313</v>
      </c>
      <c r="P194">
        <v>1936721</v>
      </c>
      <c r="Q194">
        <v>0</v>
      </c>
      <c r="R194">
        <v>0</v>
      </c>
      <c r="S194">
        <v>0</v>
      </c>
      <c r="T194">
        <v>0</v>
      </c>
      <c r="U194">
        <v>2578627</v>
      </c>
      <c r="V194">
        <v>0</v>
      </c>
      <c r="W194">
        <v>0</v>
      </c>
      <c r="X194">
        <v>0</v>
      </c>
      <c r="Y194">
        <v>0</v>
      </c>
      <c r="Z194">
        <v>0</v>
      </c>
      <c r="AA194">
        <v>0</v>
      </c>
      <c r="AB194">
        <v>0</v>
      </c>
      <c r="AC194">
        <v>0</v>
      </c>
      <c r="AD194">
        <v>0</v>
      </c>
      <c r="AE194">
        <v>4980800</v>
      </c>
      <c r="AF194">
        <v>0</v>
      </c>
      <c r="AG194">
        <v>6208</v>
      </c>
      <c r="AH194">
        <v>0</v>
      </c>
      <c r="AI194">
        <v>5958080</v>
      </c>
      <c r="AJ194">
        <v>0</v>
      </c>
      <c r="AK194">
        <v>3290890</v>
      </c>
      <c r="AL194">
        <v>0</v>
      </c>
      <c r="AM194">
        <v>41317</v>
      </c>
      <c r="AN194">
        <v>0</v>
      </c>
      <c r="AO194">
        <v>513629</v>
      </c>
      <c r="AP194">
        <v>0</v>
      </c>
      <c r="AQ194">
        <v>0</v>
      </c>
      <c r="AR194">
        <v>0</v>
      </c>
      <c r="AS194">
        <v>0</v>
      </c>
      <c r="AT194">
        <v>0</v>
      </c>
      <c r="AU194">
        <v>0</v>
      </c>
      <c r="AV194">
        <v>0</v>
      </c>
      <c r="AW194">
        <v>0</v>
      </c>
      <c r="AX194">
        <v>0</v>
      </c>
      <c r="AY194">
        <v>0</v>
      </c>
      <c r="AZ194">
        <v>36173778</v>
      </c>
      <c r="BA194">
        <v>0</v>
      </c>
      <c r="BB194">
        <v>7611390</v>
      </c>
      <c r="BC194">
        <v>0</v>
      </c>
      <c r="BD194">
        <v>947820</v>
      </c>
      <c r="BE194">
        <v>0</v>
      </c>
      <c r="BF194">
        <v>1275849</v>
      </c>
      <c r="BG194">
        <v>0</v>
      </c>
      <c r="BH194">
        <v>0</v>
      </c>
      <c r="BI194">
        <v>0</v>
      </c>
      <c r="BJ194">
        <v>0</v>
      </c>
      <c r="BK194">
        <v>61389982</v>
      </c>
      <c r="BL194">
        <v>0</v>
      </c>
      <c r="BM194">
        <v>0</v>
      </c>
      <c r="BN194">
        <v>367137</v>
      </c>
      <c r="BO194">
        <v>559313</v>
      </c>
      <c r="BP194">
        <v>2206552</v>
      </c>
      <c r="BQ194">
        <v>0</v>
      </c>
      <c r="BR194">
        <v>1509584</v>
      </c>
      <c r="BS194">
        <v>1161002</v>
      </c>
      <c r="BT194">
        <v>0</v>
      </c>
      <c r="BU194">
        <v>156670</v>
      </c>
      <c r="BV194">
        <v>2408404</v>
      </c>
      <c r="BW194">
        <v>0</v>
      </c>
      <c r="BX194">
        <v>1629235</v>
      </c>
      <c r="BY194">
        <v>0</v>
      </c>
      <c r="BZ194">
        <v>142821</v>
      </c>
      <c r="CA194">
        <v>5521661</v>
      </c>
      <c r="CB194">
        <v>0</v>
      </c>
      <c r="CC194">
        <v>0</v>
      </c>
      <c r="CD194">
        <v>0</v>
      </c>
      <c r="CE194">
        <v>1261141</v>
      </c>
      <c r="CF194">
        <v>437932</v>
      </c>
      <c r="CG194">
        <v>0</v>
      </c>
      <c r="CH194">
        <v>0</v>
      </c>
      <c r="CI194">
        <v>0</v>
      </c>
      <c r="CJ194">
        <v>0</v>
      </c>
      <c r="CK194">
        <v>0</v>
      </c>
      <c r="CL194">
        <v>0</v>
      </c>
      <c r="CM194">
        <v>0</v>
      </c>
      <c r="CN194">
        <v>0</v>
      </c>
      <c r="CO194">
        <v>2240511</v>
      </c>
      <c r="CP194">
        <v>0</v>
      </c>
      <c r="CQ194">
        <v>2736836</v>
      </c>
      <c r="CR194">
        <v>0</v>
      </c>
      <c r="CS194">
        <v>0</v>
      </c>
      <c r="CT194">
        <v>3385108</v>
      </c>
      <c r="CU194">
        <v>0</v>
      </c>
      <c r="CV194">
        <v>0</v>
      </c>
      <c r="CW194">
        <v>0</v>
      </c>
      <c r="CX194">
        <v>0</v>
      </c>
      <c r="CY194">
        <v>0</v>
      </c>
    </row>
    <row r="195" spans="1:103" x14ac:dyDescent="0.3">
      <c r="D195" t="e">
        <v>#N/A</v>
      </c>
      <c r="E195" t="e">
        <v>#N/A</v>
      </c>
      <c r="F195" t="e">
        <v>#N/A</v>
      </c>
      <c r="G195" t="e">
        <v>#N/A</v>
      </c>
      <c r="H195" t="e">
        <v>#N/A</v>
      </c>
      <c r="I195" t="e">
        <v>#N/A</v>
      </c>
      <c r="J195" t="e">
        <v>#N/A</v>
      </c>
      <c r="K195" t="e">
        <v>#N/A</v>
      </c>
      <c r="L195" t="e">
        <v>#N/A</v>
      </c>
      <c r="M195" t="e">
        <v>#N/A</v>
      </c>
      <c r="N195" t="e">
        <v>#N/A</v>
      </c>
      <c r="O195" t="e">
        <v>#N/A</v>
      </c>
      <c r="P195" t="e">
        <v>#N/A</v>
      </c>
      <c r="Q195" t="e">
        <v>#N/A</v>
      </c>
      <c r="R195" t="e">
        <v>#N/A</v>
      </c>
      <c r="S195" t="e">
        <v>#N/A</v>
      </c>
      <c r="T195" t="e">
        <v>#N/A</v>
      </c>
      <c r="U195" t="e">
        <v>#N/A</v>
      </c>
      <c r="V195" t="e">
        <v>#N/A</v>
      </c>
      <c r="W195" t="e">
        <v>#N/A</v>
      </c>
      <c r="X195" t="e">
        <v>#N/A</v>
      </c>
      <c r="Y195" t="e">
        <v>#N/A</v>
      </c>
      <c r="Z195" t="e">
        <v>#N/A</v>
      </c>
      <c r="AA195" t="e">
        <v>#N/A</v>
      </c>
      <c r="AB195" t="e">
        <v>#N/A</v>
      </c>
      <c r="AC195" t="e">
        <v>#N/A</v>
      </c>
      <c r="AD195" t="e">
        <v>#N/A</v>
      </c>
      <c r="AE195" t="e">
        <v>#N/A</v>
      </c>
      <c r="AF195" t="e">
        <v>#N/A</v>
      </c>
      <c r="AG195" t="e">
        <v>#N/A</v>
      </c>
      <c r="AH195" t="e">
        <v>#N/A</v>
      </c>
      <c r="AI195" t="e">
        <v>#N/A</v>
      </c>
      <c r="AJ195" t="e">
        <v>#N/A</v>
      </c>
      <c r="AK195" t="e">
        <v>#N/A</v>
      </c>
      <c r="AL195" t="e">
        <v>#N/A</v>
      </c>
      <c r="AM195" t="e">
        <v>#N/A</v>
      </c>
      <c r="AN195" t="e">
        <v>#N/A</v>
      </c>
      <c r="AO195" t="e">
        <v>#N/A</v>
      </c>
      <c r="AP195" t="e">
        <v>#N/A</v>
      </c>
      <c r="AQ195" t="e">
        <v>#N/A</v>
      </c>
      <c r="AR195" t="e">
        <v>#N/A</v>
      </c>
      <c r="AS195" t="e">
        <v>#N/A</v>
      </c>
      <c r="AT195" t="e">
        <v>#N/A</v>
      </c>
      <c r="AU195" t="e">
        <v>#N/A</v>
      </c>
      <c r="AV195" t="e">
        <v>#N/A</v>
      </c>
      <c r="AW195" t="e">
        <v>#N/A</v>
      </c>
      <c r="AX195" t="e">
        <v>#N/A</v>
      </c>
      <c r="AY195" t="e">
        <v>#N/A</v>
      </c>
      <c r="AZ195" t="e">
        <v>#N/A</v>
      </c>
      <c r="BA195" t="e">
        <v>#N/A</v>
      </c>
      <c r="BB195" t="e">
        <v>#N/A</v>
      </c>
      <c r="BC195" t="e">
        <v>#N/A</v>
      </c>
      <c r="BD195" t="e">
        <v>#N/A</v>
      </c>
      <c r="BE195" t="e">
        <v>#N/A</v>
      </c>
      <c r="BF195" t="e">
        <v>#N/A</v>
      </c>
      <c r="BG195" t="e">
        <v>#N/A</v>
      </c>
      <c r="BH195" t="e">
        <v>#N/A</v>
      </c>
      <c r="BI195" t="e">
        <v>#N/A</v>
      </c>
      <c r="BJ195" t="e">
        <v>#N/A</v>
      </c>
      <c r="BK195" t="e">
        <v>#N/A</v>
      </c>
      <c r="BL195" t="e">
        <v>#N/A</v>
      </c>
      <c r="BM195" t="e">
        <v>#N/A</v>
      </c>
      <c r="BN195" t="e">
        <v>#N/A</v>
      </c>
      <c r="BO195" t="e">
        <v>#N/A</v>
      </c>
      <c r="BP195" t="e">
        <v>#N/A</v>
      </c>
      <c r="BQ195" t="e">
        <v>#N/A</v>
      </c>
      <c r="BR195" t="e">
        <v>#N/A</v>
      </c>
      <c r="BS195" t="e">
        <v>#N/A</v>
      </c>
      <c r="BT195" t="e">
        <v>#N/A</v>
      </c>
      <c r="BU195" t="e">
        <v>#N/A</v>
      </c>
      <c r="BV195" t="e">
        <v>#N/A</v>
      </c>
      <c r="BW195" t="e">
        <v>#N/A</v>
      </c>
      <c r="BX195" t="e">
        <v>#N/A</v>
      </c>
      <c r="BY195" t="e">
        <v>#N/A</v>
      </c>
      <c r="BZ195" t="e">
        <v>#N/A</v>
      </c>
      <c r="CA195" t="e">
        <v>#N/A</v>
      </c>
      <c r="CB195" t="e">
        <v>#N/A</v>
      </c>
      <c r="CC195" t="e">
        <v>#N/A</v>
      </c>
      <c r="CD195" t="e">
        <v>#N/A</v>
      </c>
      <c r="CE195" t="e">
        <v>#N/A</v>
      </c>
      <c r="CF195" t="e">
        <v>#N/A</v>
      </c>
      <c r="CG195" t="e">
        <v>#N/A</v>
      </c>
      <c r="CH195" t="e">
        <v>#N/A</v>
      </c>
      <c r="CI195" t="e">
        <v>#N/A</v>
      </c>
      <c r="CJ195" t="e">
        <v>#N/A</v>
      </c>
      <c r="CK195" t="e">
        <v>#N/A</v>
      </c>
      <c r="CL195" t="e">
        <v>#N/A</v>
      </c>
      <c r="CM195" t="e">
        <v>#N/A</v>
      </c>
      <c r="CN195" t="e">
        <v>#N/A</v>
      </c>
      <c r="CO195" t="e">
        <v>#N/A</v>
      </c>
      <c r="CP195" t="e">
        <v>#N/A</v>
      </c>
      <c r="CQ195" t="e">
        <v>#N/A</v>
      </c>
      <c r="CR195" t="e">
        <v>#N/A</v>
      </c>
      <c r="CS195" t="e">
        <v>#N/A</v>
      </c>
      <c r="CT195" t="e">
        <v>#N/A</v>
      </c>
      <c r="CU195" t="e">
        <v>#N/A</v>
      </c>
      <c r="CV195" t="e">
        <v>#N/A</v>
      </c>
      <c r="CW195" t="e">
        <v>#N/A</v>
      </c>
      <c r="CX195" t="e">
        <v>#N/A</v>
      </c>
      <c r="CY195" t="e">
        <v>#N/A</v>
      </c>
    </row>
    <row r="196" spans="1:103" x14ac:dyDescent="0.3">
      <c r="A196">
        <v>541</v>
      </c>
      <c r="D196">
        <v>0</v>
      </c>
      <c r="E196">
        <v>117938</v>
      </c>
      <c r="F196">
        <v>0</v>
      </c>
      <c r="G196">
        <v>0</v>
      </c>
      <c r="H196">
        <v>0</v>
      </c>
      <c r="I196">
        <v>0</v>
      </c>
      <c r="J196">
        <v>563723</v>
      </c>
      <c r="K196">
        <v>-116762</v>
      </c>
      <c r="L196">
        <v>309469</v>
      </c>
      <c r="M196">
        <v>15863527</v>
      </c>
      <c r="N196">
        <v>0</v>
      </c>
      <c r="O196">
        <v>205008</v>
      </c>
      <c r="P196">
        <v>0</v>
      </c>
      <c r="Q196">
        <v>950131</v>
      </c>
      <c r="R196">
        <v>504445</v>
      </c>
      <c r="S196">
        <v>-161342</v>
      </c>
      <c r="T196">
        <v>0</v>
      </c>
      <c r="U196">
        <v>0</v>
      </c>
      <c r="V196">
        <v>596604</v>
      </c>
      <c r="W196">
        <v>0</v>
      </c>
      <c r="X196">
        <v>371242</v>
      </c>
      <c r="Y196">
        <v>24690</v>
      </c>
      <c r="Z196">
        <v>0</v>
      </c>
      <c r="AA196">
        <v>567786</v>
      </c>
      <c r="AB196">
        <v>699225</v>
      </c>
      <c r="AC196">
        <v>-38632</v>
      </c>
      <c r="AD196">
        <v>391736</v>
      </c>
      <c r="AE196">
        <v>3356280</v>
      </c>
      <c r="AF196">
        <v>-779043</v>
      </c>
      <c r="AG196">
        <v>1362445</v>
      </c>
      <c r="AH196">
        <v>634896</v>
      </c>
      <c r="AI196">
        <v>5230664</v>
      </c>
      <c r="AJ196">
        <v>257481</v>
      </c>
      <c r="AK196">
        <v>0</v>
      </c>
      <c r="AL196">
        <v>5348522</v>
      </c>
      <c r="AM196">
        <v>0</v>
      </c>
      <c r="AN196">
        <v>449740</v>
      </c>
      <c r="AO196">
        <v>0</v>
      </c>
      <c r="AP196">
        <v>0</v>
      </c>
      <c r="AQ196">
        <v>1012275</v>
      </c>
      <c r="AR196">
        <v>0</v>
      </c>
      <c r="AS196">
        <v>548766</v>
      </c>
      <c r="AT196">
        <v>13457926</v>
      </c>
      <c r="AU196">
        <v>0</v>
      </c>
      <c r="AV196">
        <v>-3855</v>
      </c>
      <c r="AW196">
        <v>-57567</v>
      </c>
      <c r="AX196">
        <v>716987</v>
      </c>
      <c r="AY196">
        <v>0</v>
      </c>
      <c r="AZ196">
        <v>0</v>
      </c>
      <c r="BA196">
        <v>0</v>
      </c>
      <c r="BB196">
        <v>13223973</v>
      </c>
      <c r="BC196">
        <v>655078</v>
      </c>
      <c r="BD196">
        <v>0</v>
      </c>
      <c r="BE196">
        <v>0</v>
      </c>
      <c r="BF196">
        <v>6456228</v>
      </c>
      <c r="BG196">
        <v>0</v>
      </c>
      <c r="BH196">
        <v>0</v>
      </c>
      <c r="BI196">
        <v>-151852</v>
      </c>
      <c r="BJ196">
        <v>31700</v>
      </c>
      <c r="BK196">
        <v>0</v>
      </c>
      <c r="BL196">
        <v>0</v>
      </c>
      <c r="BM196">
        <v>1023215</v>
      </c>
      <c r="BN196">
        <v>3797471</v>
      </c>
      <c r="BO196">
        <v>849455</v>
      </c>
      <c r="BP196">
        <v>0</v>
      </c>
      <c r="BQ196">
        <v>-303984</v>
      </c>
      <c r="BR196">
        <v>0</v>
      </c>
      <c r="BS196">
        <v>-6716</v>
      </c>
      <c r="BT196">
        <v>-156493</v>
      </c>
      <c r="BU196">
        <v>-181204</v>
      </c>
      <c r="BV196">
        <v>2546905</v>
      </c>
      <c r="BW196">
        <v>191920</v>
      </c>
      <c r="BX196">
        <v>0</v>
      </c>
      <c r="BY196">
        <v>0</v>
      </c>
      <c r="BZ196">
        <v>25500</v>
      </c>
      <c r="CA196">
        <v>0</v>
      </c>
      <c r="CB196">
        <v>1456693</v>
      </c>
      <c r="CC196">
        <v>1585360</v>
      </c>
      <c r="CD196">
        <v>5291323</v>
      </c>
      <c r="CE196">
        <v>-254199</v>
      </c>
      <c r="CF196">
        <v>0</v>
      </c>
      <c r="CG196">
        <v>-133342</v>
      </c>
      <c r="CH196">
        <v>254703</v>
      </c>
      <c r="CI196">
        <v>786349</v>
      </c>
      <c r="CJ196">
        <v>11948</v>
      </c>
      <c r="CK196">
        <v>0</v>
      </c>
      <c r="CL196">
        <v>0</v>
      </c>
      <c r="CM196">
        <v>0</v>
      </c>
      <c r="CN196">
        <v>244930</v>
      </c>
      <c r="CO196">
        <v>3145027</v>
      </c>
      <c r="CP196">
        <v>54118</v>
      </c>
      <c r="CQ196">
        <v>0</v>
      </c>
      <c r="CR196">
        <v>664087</v>
      </c>
      <c r="CS196">
        <v>309894</v>
      </c>
      <c r="CT196">
        <v>0</v>
      </c>
      <c r="CU196">
        <v>-50817</v>
      </c>
      <c r="CV196">
        <v>0</v>
      </c>
      <c r="CW196">
        <v>1012259</v>
      </c>
      <c r="CX196">
        <v>-176505</v>
      </c>
      <c r="CY196">
        <v>0</v>
      </c>
    </row>
    <row r="197" spans="1:103" x14ac:dyDescent="0.3">
      <c r="D197" t="e">
        <v>#N/A</v>
      </c>
      <c r="E197" t="e">
        <v>#N/A</v>
      </c>
      <c r="F197" t="e">
        <v>#N/A</v>
      </c>
      <c r="G197" t="e">
        <v>#N/A</v>
      </c>
      <c r="H197" t="e">
        <v>#N/A</v>
      </c>
      <c r="I197" t="e">
        <v>#N/A</v>
      </c>
      <c r="J197" t="e">
        <v>#N/A</v>
      </c>
      <c r="K197" t="e">
        <v>#N/A</v>
      </c>
      <c r="L197" t="e">
        <v>#N/A</v>
      </c>
      <c r="M197" t="e">
        <v>#N/A</v>
      </c>
      <c r="N197" t="e">
        <v>#N/A</v>
      </c>
      <c r="O197" t="e">
        <v>#N/A</v>
      </c>
      <c r="P197" t="e">
        <v>#N/A</v>
      </c>
      <c r="Q197" t="e">
        <v>#N/A</v>
      </c>
      <c r="R197" t="e">
        <v>#N/A</v>
      </c>
      <c r="S197" t="e">
        <v>#N/A</v>
      </c>
      <c r="T197" t="e">
        <v>#N/A</v>
      </c>
      <c r="U197" t="e">
        <v>#N/A</v>
      </c>
      <c r="V197" t="e">
        <v>#N/A</v>
      </c>
      <c r="W197" t="e">
        <v>#N/A</v>
      </c>
      <c r="X197" t="e">
        <v>#N/A</v>
      </c>
      <c r="Y197" t="e">
        <v>#N/A</v>
      </c>
      <c r="Z197" t="e">
        <v>#N/A</v>
      </c>
      <c r="AA197" t="e">
        <v>#N/A</v>
      </c>
      <c r="AB197" t="e">
        <v>#N/A</v>
      </c>
      <c r="AC197" t="e">
        <v>#N/A</v>
      </c>
      <c r="AD197" t="e">
        <v>#N/A</v>
      </c>
      <c r="AE197" t="e">
        <v>#N/A</v>
      </c>
      <c r="AF197" t="e">
        <v>#N/A</v>
      </c>
      <c r="AG197" t="e">
        <v>#N/A</v>
      </c>
      <c r="AH197" t="e">
        <v>#N/A</v>
      </c>
      <c r="AI197" t="e">
        <v>#N/A</v>
      </c>
      <c r="AJ197" t="e">
        <v>#N/A</v>
      </c>
      <c r="AK197" t="e">
        <v>#N/A</v>
      </c>
      <c r="AL197" t="e">
        <v>#N/A</v>
      </c>
      <c r="AM197" t="e">
        <v>#N/A</v>
      </c>
      <c r="AN197" t="e">
        <v>#N/A</v>
      </c>
      <c r="AO197" t="e">
        <v>#N/A</v>
      </c>
      <c r="AP197" t="e">
        <v>#N/A</v>
      </c>
      <c r="AQ197" t="e">
        <v>#N/A</v>
      </c>
      <c r="AR197" t="e">
        <v>#N/A</v>
      </c>
      <c r="AS197" t="e">
        <v>#N/A</v>
      </c>
      <c r="AT197" t="e">
        <v>#N/A</v>
      </c>
      <c r="AU197" t="e">
        <v>#N/A</v>
      </c>
      <c r="AV197" t="e">
        <v>#N/A</v>
      </c>
      <c r="AW197" t="e">
        <v>#N/A</v>
      </c>
      <c r="AX197" t="e">
        <v>#N/A</v>
      </c>
      <c r="AY197" t="e">
        <v>#N/A</v>
      </c>
      <c r="AZ197" t="e">
        <v>#N/A</v>
      </c>
      <c r="BA197" t="e">
        <v>#N/A</v>
      </c>
      <c r="BB197" t="e">
        <v>#N/A</v>
      </c>
      <c r="BC197" t="e">
        <v>#N/A</v>
      </c>
      <c r="BD197" t="e">
        <v>#N/A</v>
      </c>
      <c r="BE197" t="e">
        <v>#N/A</v>
      </c>
      <c r="BF197" t="e">
        <v>#N/A</v>
      </c>
      <c r="BG197" t="e">
        <v>#N/A</v>
      </c>
      <c r="BH197" t="e">
        <v>#N/A</v>
      </c>
      <c r="BI197" t="e">
        <v>#N/A</v>
      </c>
      <c r="BJ197" t="e">
        <v>#N/A</v>
      </c>
      <c r="BK197" t="e">
        <v>#N/A</v>
      </c>
      <c r="BL197" t="e">
        <v>#N/A</v>
      </c>
      <c r="BM197" t="e">
        <v>#N/A</v>
      </c>
      <c r="BN197" t="e">
        <v>#N/A</v>
      </c>
      <c r="BO197" t="e">
        <v>#N/A</v>
      </c>
      <c r="BP197" t="e">
        <v>#N/A</v>
      </c>
      <c r="BQ197" t="e">
        <v>#N/A</v>
      </c>
      <c r="BR197" t="e">
        <v>#N/A</v>
      </c>
      <c r="BS197" t="e">
        <v>#N/A</v>
      </c>
      <c r="BT197" t="e">
        <v>#N/A</v>
      </c>
      <c r="BU197" t="e">
        <v>#N/A</v>
      </c>
      <c r="BV197" t="e">
        <v>#N/A</v>
      </c>
      <c r="BW197" t="e">
        <v>#N/A</v>
      </c>
      <c r="BX197" t="e">
        <v>#N/A</v>
      </c>
      <c r="BY197" t="e">
        <v>#N/A</v>
      </c>
      <c r="BZ197" t="e">
        <v>#N/A</v>
      </c>
      <c r="CA197" t="e">
        <v>#N/A</v>
      </c>
      <c r="CB197" t="e">
        <v>#N/A</v>
      </c>
      <c r="CC197" t="e">
        <v>#N/A</v>
      </c>
      <c r="CD197" t="e">
        <v>#N/A</v>
      </c>
      <c r="CE197" t="e">
        <v>#N/A</v>
      </c>
      <c r="CF197" t="e">
        <v>#N/A</v>
      </c>
      <c r="CG197" t="e">
        <v>#N/A</v>
      </c>
      <c r="CH197" t="e">
        <v>#N/A</v>
      </c>
      <c r="CI197" t="e">
        <v>#N/A</v>
      </c>
      <c r="CJ197" t="e">
        <v>#N/A</v>
      </c>
      <c r="CK197" t="e">
        <v>#N/A</v>
      </c>
      <c r="CL197" t="e">
        <v>#N/A</v>
      </c>
      <c r="CM197" t="e">
        <v>#N/A</v>
      </c>
      <c r="CN197" t="e">
        <v>#N/A</v>
      </c>
      <c r="CO197" t="e">
        <v>#N/A</v>
      </c>
      <c r="CP197" t="e">
        <v>#N/A</v>
      </c>
      <c r="CQ197" t="e">
        <v>#N/A</v>
      </c>
      <c r="CR197" t="e">
        <v>#N/A</v>
      </c>
      <c r="CS197" t="e">
        <v>#N/A</v>
      </c>
      <c r="CT197" t="e">
        <v>#N/A</v>
      </c>
      <c r="CU197" t="e">
        <v>#N/A</v>
      </c>
      <c r="CV197" t="e">
        <v>#N/A</v>
      </c>
      <c r="CW197" t="e">
        <v>#N/A</v>
      </c>
      <c r="CX197" t="e">
        <v>#N/A</v>
      </c>
      <c r="CY197" t="e">
        <v>#N/A</v>
      </c>
    </row>
    <row r="198" spans="1:103" x14ac:dyDescent="0.3">
      <c r="A198">
        <v>542</v>
      </c>
      <c r="D198">
        <v>0</v>
      </c>
      <c r="E198">
        <v>2055900</v>
      </c>
      <c r="F198">
        <v>0</v>
      </c>
      <c r="G198">
        <v>0</v>
      </c>
      <c r="H198">
        <v>0</v>
      </c>
      <c r="I198">
        <v>0</v>
      </c>
      <c r="J198">
        <v>74108</v>
      </c>
      <c r="K198">
        <v>0</v>
      </c>
      <c r="L198">
        <v>0</v>
      </c>
      <c r="M198">
        <v>0</v>
      </c>
      <c r="N198">
        <v>0</v>
      </c>
      <c r="O198">
        <v>58435</v>
      </c>
      <c r="P198">
        <v>0</v>
      </c>
      <c r="Q198">
        <v>0</v>
      </c>
      <c r="R198">
        <v>0</v>
      </c>
      <c r="S198">
        <v>0</v>
      </c>
      <c r="T198">
        <v>0</v>
      </c>
      <c r="U198">
        <v>0</v>
      </c>
      <c r="V198">
        <v>1711468</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4543</v>
      </c>
      <c r="AX198">
        <v>0</v>
      </c>
      <c r="AY198">
        <v>0</v>
      </c>
      <c r="AZ198">
        <v>0</v>
      </c>
      <c r="BA198">
        <v>0</v>
      </c>
      <c r="BB198">
        <v>0</v>
      </c>
      <c r="BC198">
        <v>0</v>
      </c>
      <c r="BD198">
        <v>0</v>
      </c>
      <c r="BE198">
        <v>0</v>
      </c>
      <c r="BF198">
        <v>0</v>
      </c>
      <c r="BG198">
        <v>0</v>
      </c>
      <c r="BH198">
        <v>0</v>
      </c>
      <c r="BI198">
        <v>0</v>
      </c>
      <c r="BJ198">
        <v>0</v>
      </c>
      <c r="BK198">
        <v>0</v>
      </c>
      <c r="BL198">
        <v>0</v>
      </c>
      <c r="BM198">
        <v>0</v>
      </c>
      <c r="BN198">
        <v>0</v>
      </c>
      <c r="BO198">
        <v>124000</v>
      </c>
      <c r="BP198">
        <v>0</v>
      </c>
      <c r="BQ198">
        <v>0</v>
      </c>
      <c r="BR198">
        <v>0</v>
      </c>
      <c r="BS198">
        <v>0</v>
      </c>
      <c r="BT198">
        <v>92304</v>
      </c>
      <c r="BU198">
        <v>4197091</v>
      </c>
      <c r="BV198">
        <v>0</v>
      </c>
      <c r="BW198">
        <v>0</v>
      </c>
      <c r="BX198">
        <v>0</v>
      </c>
      <c r="BY198">
        <v>0</v>
      </c>
      <c r="BZ198">
        <v>0</v>
      </c>
      <c r="CA198">
        <v>0</v>
      </c>
      <c r="CB198">
        <v>0</v>
      </c>
      <c r="CC198">
        <v>0</v>
      </c>
      <c r="CD198">
        <v>0</v>
      </c>
      <c r="CE198">
        <v>316180</v>
      </c>
      <c r="CF198">
        <v>0</v>
      </c>
      <c r="CG198">
        <v>0</v>
      </c>
      <c r="CH198">
        <v>0</v>
      </c>
      <c r="CI198">
        <v>0</v>
      </c>
      <c r="CJ198">
        <v>117582</v>
      </c>
      <c r="CK198">
        <v>0</v>
      </c>
      <c r="CL198">
        <v>0</v>
      </c>
      <c r="CM198">
        <v>0</v>
      </c>
      <c r="CN198">
        <v>0</v>
      </c>
      <c r="CO198">
        <v>0</v>
      </c>
      <c r="CP198">
        <v>0</v>
      </c>
      <c r="CQ198">
        <v>0</v>
      </c>
      <c r="CR198">
        <v>0</v>
      </c>
      <c r="CS198">
        <v>0</v>
      </c>
      <c r="CT198">
        <v>0</v>
      </c>
      <c r="CU198">
        <v>0</v>
      </c>
      <c r="CV198">
        <v>0</v>
      </c>
      <c r="CW198">
        <v>0</v>
      </c>
      <c r="CX198">
        <v>0</v>
      </c>
      <c r="CY198">
        <v>0</v>
      </c>
    </row>
    <row r="199" spans="1:103" x14ac:dyDescent="0.3">
      <c r="D199" t="e">
        <v>#N/A</v>
      </c>
      <c r="E199" t="e">
        <v>#N/A</v>
      </c>
      <c r="F199" t="e">
        <v>#N/A</v>
      </c>
      <c r="G199" t="e">
        <v>#N/A</v>
      </c>
      <c r="H199" t="e">
        <v>#N/A</v>
      </c>
      <c r="I199" t="e">
        <v>#N/A</v>
      </c>
      <c r="J199" t="e">
        <v>#N/A</v>
      </c>
      <c r="K199" t="e">
        <v>#N/A</v>
      </c>
      <c r="L199" t="e">
        <v>#N/A</v>
      </c>
      <c r="M199" t="e">
        <v>#N/A</v>
      </c>
      <c r="N199" t="e">
        <v>#N/A</v>
      </c>
      <c r="O199" t="e">
        <v>#N/A</v>
      </c>
      <c r="P199" t="e">
        <v>#N/A</v>
      </c>
      <c r="Q199" t="e">
        <v>#N/A</v>
      </c>
      <c r="R199" t="e">
        <v>#N/A</v>
      </c>
      <c r="S199" t="e">
        <v>#N/A</v>
      </c>
      <c r="T199" t="e">
        <v>#N/A</v>
      </c>
      <c r="U199" t="e">
        <v>#N/A</v>
      </c>
      <c r="V199" t="e">
        <v>#N/A</v>
      </c>
      <c r="W199" t="e">
        <v>#N/A</v>
      </c>
      <c r="X199" t="e">
        <v>#N/A</v>
      </c>
      <c r="Y199" t="e">
        <v>#N/A</v>
      </c>
      <c r="Z199" t="e">
        <v>#N/A</v>
      </c>
      <c r="AA199" t="e">
        <v>#N/A</v>
      </c>
      <c r="AB199" t="e">
        <v>#N/A</v>
      </c>
      <c r="AC199" t="e">
        <v>#N/A</v>
      </c>
      <c r="AD199" t="e">
        <v>#N/A</v>
      </c>
      <c r="AE199" t="e">
        <v>#N/A</v>
      </c>
      <c r="AF199" t="e">
        <v>#N/A</v>
      </c>
      <c r="AG199" t="e">
        <v>#N/A</v>
      </c>
      <c r="AH199" t="e">
        <v>#N/A</v>
      </c>
      <c r="AI199" t="e">
        <v>#N/A</v>
      </c>
      <c r="AJ199" t="e">
        <v>#N/A</v>
      </c>
      <c r="AK199" t="e">
        <v>#N/A</v>
      </c>
      <c r="AL199" t="e">
        <v>#N/A</v>
      </c>
      <c r="AM199" t="e">
        <v>#N/A</v>
      </c>
      <c r="AN199" t="e">
        <v>#N/A</v>
      </c>
      <c r="AO199" t="e">
        <v>#N/A</v>
      </c>
      <c r="AP199" t="e">
        <v>#N/A</v>
      </c>
      <c r="AQ199" t="e">
        <v>#N/A</v>
      </c>
      <c r="AR199" t="e">
        <v>#N/A</v>
      </c>
      <c r="AS199" t="e">
        <v>#N/A</v>
      </c>
      <c r="AT199" t="e">
        <v>#N/A</v>
      </c>
      <c r="AU199" t="e">
        <v>#N/A</v>
      </c>
      <c r="AV199" t="e">
        <v>#N/A</v>
      </c>
      <c r="AW199" t="e">
        <v>#N/A</v>
      </c>
      <c r="AX199" t="e">
        <v>#N/A</v>
      </c>
      <c r="AY199" t="e">
        <v>#N/A</v>
      </c>
      <c r="AZ199" t="e">
        <v>#N/A</v>
      </c>
      <c r="BA199" t="e">
        <v>#N/A</v>
      </c>
      <c r="BB199" t="e">
        <v>#N/A</v>
      </c>
      <c r="BC199" t="e">
        <v>#N/A</v>
      </c>
      <c r="BD199" t="e">
        <v>#N/A</v>
      </c>
      <c r="BE199" t="e">
        <v>#N/A</v>
      </c>
      <c r="BF199" t="e">
        <v>#N/A</v>
      </c>
      <c r="BG199" t="e">
        <v>#N/A</v>
      </c>
      <c r="BH199" t="e">
        <v>#N/A</v>
      </c>
      <c r="BI199" t="e">
        <v>#N/A</v>
      </c>
      <c r="BJ199" t="e">
        <v>#N/A</v>
      </c>
      <c r="BK199" t="e">
        <v>#N/A</v>
      </c>
      <c r="BL199" t="e">
        <v>#N/A</v>
      </c>
      <c r="BM199" t="e">
        <v>#N/A</v>
      </c>
      <c r="BN199" t="e">
        <v>#N/A</v>
      </c>
      <c r="BO199" t="e">
        <v>#N/A</v>
      </c>
      <c r="BP199" t="e">
        <v>#N/A</v>
      </c>
      <c r="BQ199" t="e">
        <v>#N/A</v>
      </c>
      <c r="BR199" t="e">
        <v>#N/A</v>
      </c>
      <c r="BS199" t="e">
        <v>#N/A</v>
      </c>
      <c r="BT199" t="e">
        <v>#N/A</v>
      </c>
      <c r="BU199" t="e">
        <v>#N/A</v>
      </c>
      <c r="BV199" t="e">
        <v>#N/A</v>
      </c>
      <c r="BW199" t="e">
        <v>#N/A</v>
      </c>
      <c r="BX199" t="e">
        <v>#N/A</v>
      </c>
      <c r="BY199" t="e">
        <v>#N/A</v>
      </c>
      <c r="BZ199" t="e">
        <v>#N/A</v>
      </c>
      <c r="CA199" t="e">
        <v>#N/A</v>
      </c>
      <c r="CB199" t="e">
        <v>#N/A</v>
      </c>
      <c r="CC199" t="e">
        <v>#N/A</v>
      </c>
      <c r="CD199" t="e">
        <v>#N/A</v>
      </c>
      <c r="CE199" t="e">
        <v>#N/A</v>
      </c>
      <c r="CF199" t="e">
        <v>#N/A</v>
      </c>
      <c r="CG199" t="e">
        <v>#N/A</v>
      </c>
      <c r="CH199" t="e">
        <v>#N/A</v>
      </c>
      <c r="CI199" t="e">
        <v>#N/A</v>
      </c>
      <c r="CJ199" t="e">
        <v>#N/A</v>
      </c>
      <c r="CK199" t="e">
        <v>#N/A</v>
      </c>
      <c r="CL199" t="e">
        <v>#N/A</v>
      </c>
      <c r="CM199" t="e">
        <v>#N/A</v>
      </c>
      <c r="CN199" t="e">
        <v>#N/A</v>
      </c>
      <c r="CO199" t="e">
        <v>#N/A</v>
      </c>
      <c r="CP199" t="e">
        <v>#N/A</v>
      </c>
      <c r="CQ199" t="e">
        <v>#N/A</v>
      </c>
      <c r="CR199" t="e">
        <v>#N/A</v>
      </c>
      <c r="CS199" t="e">
        <v>#N/A</v>
      </c>
      <c r="CT199" t="e">
        <v>#N/A</v>
      </c>
      <c r="CU199" t="e">
        <v>#N/A</v>
      </c>
      <c r="CV199" t="e">
        <v>#N/A</v>
      </c>
      <c r="CW199" t="e">
        <v>#N/A</v>
      </c>
      <c r="CX199" t="e">
        <v>#N/A</v>
      </c>
      <c r="CY199" t="e">
        <v>#N/A</v>
      </c>
    </row>
    <row r="200" spans="1:103" x14ac:dyDescent="0.3">
      <c r="D200" t="e">
        <v>#N/A</v>
      </c>
      <c r="E200" t="e">
        <v>#N/A</v>
      </c>
      <c r="F200" t="e">
        <v>#N/A</v>
      </c>
      <c r="G200" t="e">
        <v>#N/A</v>
      </c>
      <c r="H200" t="e">
        <v>#N/A</v>
      </c>
      <c r="I200" t="e">
        <v>#N/A</v>
      </c>
      <c r="J200" t="e">
        <v>#N/A</v>
      </c>
      <c r="K200" t="e">
        <v>#N/A</v>
      </c>
      <c r="L200" t="e">
        <v>#N/A</v>
      </c>
      <c r="M200" t="e">
        <v>#N/A</v>
      </c>
      <c r="N200" t="e">
        <v>#N/A</v>
      </c>
      <c r="O200" t="e">
        <v>#N/A</v>
      </c>
      <c r="P200" t="e">
        <v>#N/A</v>
      </c>
      <c r="Q200" t="e">
        <v>#N/A</v>
      </c>
      <c r="R200" t="e">
        <v>#N/A</v>
      </c>
      <c r="S200" t="e">
        <v>#N/A</v>
      </c>
      <c r="T200" t="e">
        <v>#N/A</v>
      </c>
      <c r="U200" t="e">
        <v>#N/A</v>
      </c>
      <c r="V200" t="e">
        <v>#N/A</v>
      </c>
      <c r="W200" t="e">
        <v>#N/A</v>
      </c>
      <c r="X200" t="e">
        <v>#N/A</v>
      </c>
      <c r="Y200" t="e">
        <v>#N/A</v>
      </c>
      <c r="Z200" t="e">
        <v>#N/A</v>
      </c>
      <c r="AA200" t="e">
        <v>#N/A</v>
      </c>
      <c r="AB200" t="e">
        <v>#N/A</v>
      </c>
      <c r="AC200" t="e">
        <v>#N/A</v>
      </c>
      <c r="AD200" t="e">
        <v>#N/A</v>
      </c>
      <c r="AE200" t="e">
        <v>#N/A</v>
      </c>
      <c r="AF200" t="e">
        <v>#N/A</v>
      </c>
      <c r="AG200" t="e">
        <v>#N/A</v>
      </c>
      <c r="AH200" t="e">
        <v>#N/A</v>
      </c>
      <c r="AI200" t="e">
        <v>#N/A</v>
      </c>
      <c r="AJ200" t="e">
        <v>#N/A</v>
      </c>
      <c r="AK200" t="e">
        <v>#N/A</v>
      </c>
      <c r="AL200" t="e">
        <v>#N/A</v>
      </c>
      <c r="AM200" t="e">
        <v>#N/A</v>
      </c>
      <c r="AN200" t="e">
        <v>#N/A</v>
      </c>
      <c r="AO200" t="e">
        <v>#N/A</v>
      </c>
      <c r="AP200" t="e">
        <v>#N/A</v>
      </c>
      <c r="AQ200" t="e">
        <v>#N/A</v>
      </c>
      <c r="AR200" t="e">
        <v>#N/A</v>
      </c>
      <c r="AS200" t="e">
        <v>#N/A</v>
      </c>
      <c r="AT200" t="e">
        <v>#N/A</v>
      </c>
      <c r="AU200" t="e">
        <v>#N/A</v>
      </c>
      <c r="AV200" t="e">
        <v>#N/A</v>
      </c>
      <c r="AW200" t="e">
        <v>#N/A</v>
      </c>
      <c r="AX200" t="e">
        <v>#N/A</v>
      </c>
      <c r="AY200" t="e">
        <v>#N/A</v>
      </c>
      <c r="AZ200" t="e">
        <v>#N/A</v>
      </c>
      <c r="BA200" t="e">
        <v>#N/A</v>
      </c>
      <c r="BB200" t="e">
        <v>#N/A</v>
      </c>
      <c r="BC200" t="e">
        <v>#N/A</v>
      </c>
      <c r="BD200" t="e">
        <v>#N/A</v>
      </c>
      <c r="BE200" t="e">
        <v>#N/A</v>
      </c>
      <c r="BF200" t="e">
        <v>#N/A</v>
      </c>
      <c r="BG200" t="e">
        <v>#N/A</v>
      </c>
      <c r="BH200" t="e">
        <v>#N/A</v>
      </c>
      <c r="BI200" t="e">
        <v>#N/A</v>
      </c>
      <c r="BJ200" t="e">
        <v>#N/A</v>
      </c>
      <c r="BK200" t="e">
        <v>#N/A</v>
      </c>
      <c r="BL200" t="e">
        <v>#N/A</v>
      </c>
      <c r="BM200" t="e">
        <v>#N/A</v>
      </c>
      <c r="BN200" t="e">
        <v>#N/A</v>
      </c>
      <c r="BO200" t="e">
        <v>#N/A</v>
      </c>
      <c r="BP200" t="e">
        <v>#N/A</v>
      </c>
      <c r="BQ200" t="e">
        <v>#N/A</v>
      </c>
      <c r="BR200" t="e">
        <v>#N/A</v>
      </c>
      <c r="BS200" t="e">
        <v>#N/A</v>
      </c>
      <c r="BT200" t="e">
        <v>#N/A</v>
      </c>
      <c r="BU200" t="e">
        <v>#N/A</v>
      </c>
      <c r="BV200" t="e">
        <v>#N/A</v>
      </c>
      <c r="BW200" t="e">
        <v>#N/A</v>
      </c>
      <c r="BX200" t="e">
        <v>#N/A</v>
      </c>
      <c r="BY200" t="e">
        <v>#N/A</v>
      </c>
      <c r="BZ200" t="e">
        <v>#N/A</v>
      </c>
      <c r="CA200" t="e">
        <v>#N/A</v>
      </c>
      <c r="CB200" t="e">
        <v>#N/A</v>
      </c>
      <c r="CC200" t="e">
        <v>#N/A</v>
      </c>
      <c r="CD200" t="e">
        <v>#N/A</v>
      </c>
      <c r="CE200" t="e">
        <v>#N/A</v>
      </c>
      <c r="CF200" t="e">
        <v>#N/A</v>
      </c>
      <c r="CG200" t="e">
        <v>#N/A</v>
      </c>
      <c r="CH200" t="e">
        <v>#N/A</v>
      </c>
      <c r="CI200" t="e">
        <v>#N/A</v>
      </c>
      <c r="CJ200" t="e">
        <v>#N/A</v>
      </c>
      <c r="CK200" t="e">
        <v>#N/A</v>
      </c>
      <c r="CL200" t="e">
        <v>#N/A</v>
      </c>
      <c r="CM200" t="e">
        <v>#N/A</v>
      </c>
      <c r="CN200" t="e">
        <v>#N/A</v>
      </c>
      <c r="CO200" t="e">
        <v>#N/A</v>
      </c>
      <c r="CP200" t="e">
        <v>#N/A</v>
      </c>
      <c r="CQ200" t="e">
        <v>#N/A</v>
      </c>
      <c r="CR200" t="e">
        <v>#N/A</v>
      </c>
      <c r="CS200" t="e">
        <v>#N/A</v>
      </c>
      <c r="CT200" t="e">
        <v>#N/A</v>
      </c>
      <c r="CU200" t="e">
        <v>#N/A</v>
      </c>
      <c r="CV200" t="e">
        <v>#N/A</v>
      </c>
      <c r="CW200" t="e">
        <v>#N/A</v>
      </c>
      <c r="CX200" t="e">
        <v>#N/A</v>
      </c>
      <c r="CY200" t="e">
        <v>#N/A</v>
      </c>
    </row>
    <row r="201" spans="1:103" x14ac:dyDescent="0.3">
      <c r="A201">
        <v>528</v>
      </c>
      <c r="D201">
        <v>90396172</v>
      </c>
      <c r="E201">
        <v>18939355</v>
      </c>
      <c r="F201">
        <v>9675059</v>
      </c>
      <c r="G201">
        <v>0</v>
      </c>
      <c r="H201">
        <v>17464019</v>
      </c>
      <c r="I201">
        <v>19025869</v>
      </c>
      <c r="J201">
        <v>34854538</v>
      </c>
      <c r="K201">
        <v>10995679</v>
      </c>
      <c r="L201">
        <v>22611882</v>
      </c>
      <c r="M201">
        <v>137615465</v>
      </c>
      <c r="N201">
        <v>204196294</v>
      </c>
      <c r="O201">
        <v>46298901</v>
      </c>
      <c r="P201">
        <v>197078455</v>
      </c>
      <c r="Q201">
        <v>44125346</v>
      </c>
      <c r="R201">
        <v>7816443</v>
      </c>
      <c r="S201">
        <v>51389093</v>
      </c>
      <c r="T201">
        <v>0</v>
      </c>
      <c r="U201">
        <v>100152960</v>
      </c>
      <c r="V201">
        <v>74784477</v>
      </c>
      <c r="W201">
        <v>0</v>
      </c>
      <c r="X201">
        <v>10303733</v>
      </c>
      <c r="Y201">
        <v>8188450</v>
      </c>
      <c r="Z201">
        <v>63581198</v>
      </c>
      <c r="AA201">
        <v>27331381</v>
      </c>
      <c r="AB201">
        <v>48663481</v>
      </c>
      <c r="AC201">
        <v>170835649</v>
      </c>
      <c r="AD201">
        <v>30529011</v>
      </c>
      <c r="AE201">
        <v>65327368</v>
      </c>
      <c r="AF201">
        <v>72732486</v>
      </c>
      <c r="AG201">
        <v>34137731</v>
      </c>
      <c r="AH201">
        <v>30251041</v>
      </c>
      <c r="AI201">
        <v>497639553</v>
      </c>
      <c r="AJ201">
        <v>28452504</v>
      </c>
      <c r="AK201">
        <v>257902278</v>
      </c>
      <c r="AL201">
        <v>45215389</v>
      </c>
      <c r="AM201">
        <v>152801834</v>
      </c>
      <c r="AN201">
        <v>6713362</v>
      </c>
      <c r="AO201">
        <v>7211310</v>
      </c>
      <c r="AP201">
        <v>37747960</v>
      </c>
      <c r="AQ201">
        <v>7954422</v>
      </c>
      <c r="AR201">
        <v>359375292</v>
      </c>
      <c r="AS201">
        <v>27366740</v>
      </c>
      <c r="AT201">
        <v>61397674</v>
      </c>
      <c r="AU201">
        <v>41109403</v>
      </c>
      <c r="AV201">
        <v>86451570</v>
      </c>
      <c r="AW201">
        <v>12845894</v>
      </c>
      <c r="AX201">
        <v>25823890</v>
      </c>
      <c r="AY201">
        <v>0</v>
      </c>
      <c r="AZ201">
        <v>133945025</v>
      </c>
      <c r="BA201">
        <v>36134237</v>
      </c>
      <c r="BB201">
        <v>151111631</v>
      </c>
      <c r="BC201">
        <v>6058158</v>
      </c>
      <c r="BD201">
        <v>42979528</v>
      </c>
      <c r="BE201">
        <v>31428809</v>
      </c>
      <c r="BF201">
        <v>62504533</v>
      </c>
      <c r="BG201">
        <v>29266005</v>
      </c>
      <c r="BH201">
        <v>12487634</v>
      </c>
      <c r="BI201">
        <v>14984651</v>
      </c>
      <c r="BJ201">
        <v>24337169</v>
      </c>
      <c r="BK201">
        <v>1110277633</v>
      </c>
      <c r="BL201">
        <v>9877419</v>
      </c>
      <c r="BM201">
        <v>19943686</v>
      </c>
      <c r="BN201">
        <v>66210940</v>
      </c>
      <c r="BO201">
        <v>47076112</v>
      </c>
      <c r="BP201">
        <v>186501982</v>
      </c>
      <c r="BQ201">
        <v>18821621</v>
      </c>
      <c r="BR201">
        <v>94651913</v>
      </c>
      <c r="BS201">
        <v>157261307</v>
      </c>
      <c r="BT201">
        <v>10875683</v>
      </c>
      <c r="BU201">
        <v>23438842</v>
      </c>
      <c r="BV201">
        <v>48659162</v>
      </c>
      <c r="BW201">
        <v>9352618</v>
      </c>
      <c r="BX201">
        <v>31226101</v>
      </c>
      <c r="BY201">
        <v>89242730</v>
      </c>
      <c r="BZ201">
        <v>15966425</v>
      </c>
      <c r="CA201">
        <v>67672148</v>
      </c>
      <c r="CB201">
        <v>26477814</v>
      </c>
      <c r="CC201">
        <v>48755715</v>
      </c>
      <c r="CD201">
        <v>48525373</v>
      </c>
      <c r="CE201">
        <v>83277064</v>
      </c>
      <c r="CF201">
        <v>44340812</v>
      </c>
      <c r="CG201">
        <v>36431698</v>
      </c>
      <c r="CH201">
        <v>20707515</v>
      </c>
      <c r="CI201">
        <v>30650812</v>
      </c>
      <c r="CJ201">
        <v>25044692</v>
      </c>
      <c r="CK201">
        <v>33298237</v>
      </c>
      <c r="CL201">
        <v>5770682</v>
      </c>
      <c r="CM201">
        <v>36052369</v>
      </c>
      <c r="CN201">
        <v>4206728</v>
      </c>
      <c r="CO201">
        <v>181574509</v>
      </c>
      <c r="CP201">
        <v>22076179</v>
      </c>
      <c r="CQ201">
        <v>1077877098</v>
      </c>
      <c r="CR201">
        <v>18780726</v>
      </c>
      <c r="CS201">
        <v>7526503</v>
      </c>
      <c r="CT201">
        <v>36301492</v>
      </c>
      <c r="CU201">
        <v>52930998</v>
      </c>
      <c r="CV201">
        <v>34811019</v>
      </c>
      <c r="CW201">
        <v>48736229</v>
      </c>
      <c r="CX201">
        <v>18213421</v>
      </c>
      <c r="CY201">
        <v>13048614</v>
      </c>
    </row>
    <row r="202" spans="1:103" x14ac:dyDescent="0.3">
      <c r="A202">
        <v>529</v>
      </c>
      <c r="D202">
        <v>11474214</v>
      </c>
      <c r="E202">
        <v>2811523</v>
      </c>
      <c r="F202">
        <v>888064</v>
      </c>
      <c r="G202">
        <v>0</v>
      </c>
      <c r="H202">
        <v>1490337</v>
      </c>
      <c r="I202">
        <v>1100182</v>
      </c>
      <c r="J202">
        <v>3453330</v>
      </c>
      <c r="K202">
        <v>1339945</v>
      </c>
      <c r="L202">
        <v>2666298</v>
      </c>
      <c r="M202">
        <v>9621062</v>
      </c>
      <c r="N202">
        <v>14635945</v>
      </c>
      <c r="O202">
        <v>5568184</v>
      </c>
      <c r="P202">
        <v>18420866</v>
      </c>
      <c r="Q202">
        <v>4781476</v>
      </c>
      <c r="R202">
        <v>1039337</v>
      </c>
      <c r="S202">
        <v>3216849</v>
      </c>
      <c r="T202">
        <v>0</v>
      </c>
      <c r="U202">
        <v>10076110</v>
      </c>
      <c r="V202">
        <v>6816524</v>
      </c>
      <c r="W202">
        <v>0</v>
      </c>
      <c r="X202">
        <v>1242754</v>
      </c>
      <c r="Y202">
        <v>606510</v>
      </c>
      <c r="Z202">
        <v>6671216</v>
      </c>
      <c r="AA202">
        <v>3777446</v>
      </c>
      <c r="AB202">
        <v>6358739</v>
      </c>
      <c r="AC202">
        <v>23081398</v>
      </c>
      <c r="AD202">
        <v>2041325</v>
      </c>
      <c r="AE202">
        <v>2382217</v>
      </c>
      <c r="AF202">
        <v>9369291</v>
      </c>
      <c r="AG202">
        <v>4196556</v>
      </c>
      <c r="AH202">
        <v>4000209</v>
      </c>
      <c r="AI202">
        <v>33179154</v>
      </c>
      <c r="AJ202">
        <v>4117720</v>
      </c>
      <c r="AK202">
        <v>28309329</v>
      </c>
      <c r="AL202">
        <v>6118173</v>
      </c>
      <c r="AM202">
        <v>18169754</v>
      </c>
      <c r="AN202">
        <v>934396</v>
      </c>
      <c r="AO202">
        <v>613564</v>
      </c>
      <c r="AP202">
        <v>5277728</v>
      </c>
      <c r="AQ202">
        <v>1481964</v>
      </c>
      <c r="AR202">
        <v>33712839</v>
      </c>
      <c r="AS202">
        <v>3397457</v>
      </c>
      <c r="AT202">
        <v>9537674</v>
      </c>
      <c r="AU202">
        <v>4367460</v>
      </c>
      <c r="AV202">
        <v>7567154</v>
      </c>
      <c r="AW202">
        <v>2171504</v>
      </c>
      <c r="AX202">
        <v>3870838</v>
      </c>
      <c r="AY202">
        <v>0</v>
      </c>
      <c r="AZ202">
        <v>12802448</v>
      </c>
      <c r="BA202">
        <v>1722412</v>
      </c>
      <c r="BB202">
        <v>18580627</v>
      </c>
      <c r="BC202">
        <v>867857</v>
      </c>
      <c r="BD202">
        <v>4874175</v>
      </c>
      <c r="BE202">
        <v>4400604</v>
      </c>
      <c r="BF202">
        <v>6595539</v>
      </c>
      <c r="BG202">
        <v>1662759</v>
      </c>
      <c r="BH202">
        <v>1128969</v>
      </c>
      <c r="BI202">
        <v>1875282</v>
      </c>
      <c r="BJ202">
        <v>2702208</v>
      </c>
      <c r="BK202">
        <v>71834720</v>
      </c>
      <c r="BL202">
        <v>965163</v>
      </c>
      <c r="BM202">
        <v>1751403</v>
      </c>
      <c r="BN202">
        <v>6552292</v>
      </c>
      <c r="BO202">
        <v>7472364</v>
      </c>
      <c r="BP202">
        <v>14773488</v>
      </c>
      <c r="BQ202">
        <v>1587626</v>
      </c>
      <c r="BR202">
        <v>11832582</v>
      </c>
      <c r="BS202">
        <v>11632281</v>
      </c>
      <c r="BT202">
        <v>1023335</v>
      </c>
      <c r="BU202">
        <v>2922312</v>
      </c>
      <c r="BV202">
        <v>4944471</v>
      </c>
      <c r="BW202">
        <v>817310</v>
      </c>
      <c r="BX202">
        <v>3057736</v>
      </c>
      <c r="BY202">
        <v>12305588</v>
      </c>
      <c r="BZ202">
        <v>1326696</v>
      </c>
      <c r="CA202">
        <v>9126778</v>
      </c>
      <c r="CB202">
        <v>3121093</v>
      </c>
      <c r="CC202">
        <v>8905509</v>
      </c>
      <c r="CD202">
        <v>6300877</v>
      </c>
      <c r="CE202">
        <v>9490292</v>
      </c>
      <c r="CF202">
        <v>3565130</v>
      </c>
      <c r="CG202">
        <v>5583571</v>
      </c>
      <c r="CH202">
        <v>2699428</v>
      </c>
      <c r="CI202">
        <v>4658419</v>
      </c>
      <c r="CJ202">
        <v>3153053</v>
      </c>
      <c r="CK202">
        <v>4360458</v>
      </c>
      <c r="CL202">
        <v>453522</v>
      </c>
      <c r="CM202">
        <v>2511188</v>
      </c>
      <c r="CN202">
        <v>348208</v>
      </c>
      <c r="CO202">
        <v>22908363</v>
      </c>
      <c r="CP202">
        <v>4457098</v>
      </c>
      <c r="CQ202">
        <v>85057764</v>
      </c>
      <c r="CR202">
        <v>1431897</v>
      </c>
      <c r="CS202">
        <v>946440</v>
      </c>
      <c r="CT202">
        <v>2202153</v>
      </c>
      <c r="CU202">
        <v>7510887</v>
      </c>
      <c r="CV202">
        <v>5012535</v>
      </c>
      <c r="CW202">
        <v>6235285</v>
      </c>
      <c r="CX202">
        <v>2740943</v>
      </c>
      <c r="CY202">
        <v>1194078</v>
      </c>
    </row>
    <row r="203" spans="1:103" x14ac:dyDescent="0.3">
      <c r="A203">
        <v>530</v>
      </c>
      <c r="D203">
        <v>1179378</v>
      </c>
      <c r="E203">
        <v>474971</v>
      </c>
      <c r="F203">
        <v>153997</v>
      </c>
      <c r="G203">
        <v>0</v>
      </c>
      <c r="H203">
        <v>520306</v>
      </c>
      <c r="I203">
        <v>307122</v>
      </c>
      <c r="J203">
        <v>621876</v>
      </c>
      <c r="K203">
        <v>232755</v>
      </c>
      <c r="L203">
        <v>793473</v>
      </c>
      <c r="M203">
        <v>1456838</v>
      </c>
      <c r="N203">
        <v>688426</v>
      </c>
      <c r="O203">
        <v>649924</v>
      </c>
      <c r="P203">
        <v>1977056</v>
      </c>
      <c r="Q203">
        <v>1168184</v>
      </c>
      <c r="R203">
        <v>146419</v>
      </c>
      <c r="S203">
        <v>882002</v>
      </c>
      <c r="T203">
        <v>0</v>
      </c>
      <c r="U203">
        <v>1148474</v>
      </c>
      <c r="V203">
        <v>474616</v>
      </c>
      <c r="W203">
        <v>0</v>
      </c>
      <c r="X203">
        <v>89518</v>
      </c>
      <c r="Y203">
        <v>187535</v>
      </c>
      <c r="Z203">
        <v>952818</v>
      </c>
      <c r="AA203">
        <v>606245</v>
      </c>
      <c r="AB203">
        <v>422916</v>
      </c>
      <c r="AC203">
        <v>1688885</v>
      </c>
      <c r="AD203">
        <v>243513</v>
      </c>
      <c r="AE203">
        <v>216789</v>
      </c>
      <c r="AF203">
        <v>1735513</v>
      </c>
      <c r="AG203">
        <v>475853</v>
      </c>
      <c r="AH203">
        <v>1037908</v>
      </c>
      <c r="AI203">
        <v>2864112</v>
      </c>
      <c r="AJ203">
        <v>1206943</v>
      </c>
      <c r="AK203">
        <v>1817285</v>
      </c>
      <c r="AL203">
        <v>811299</v>
      </c>
      <c r="AM203">
        <v>1557819</v>
      </c>
      <c r="AN203">
        <v>208785</v>
      </c>
      <c r="AO203">
        <v>169728</v>
      </c>
      <c r="AP203">
        <v>545032</v>
      </c>
      <c r="AQ203">
        <v>73159</v>
      </c>
      <c r="AR203">
        <v>1981845</v>
      </c>
      <c r="AS203">
        <v>527040</v>
      </c>
      <c r="AT203">
        <v>397434</v>
      </c>
      <c r="AU203">
        <v>758046</v>
      </c>
      <c r="AV203">
        <v>689303</v>
      </c>
      <c r="AW203">
        <v>542402</v>
      </c>
      <c r="AX203">
        <v>691148</v>
      </c>
      <c r="AY203">
        <v>0</v>
      </c>
      <c r="AZ203">
        <v>859146</v>
      </c>
      <c r="BA203">
        <v>440290</v>
      </c>
      <c r="BB203">
        <v>340883</v>
      </c>
      <c r="BC203">
        <v>210865</v>
      </c>
      <c r="BD203">
        <v>417898</v>
      </c>
      <c r="BE203">
        <v>812424</v>
      </c>
      <c r="BF203">
        <v>433671</v>
      </c>
      <c r="BG203">
        <v>417807</v>
      </c>
      <c r="BH203">
        <v>469954</v>
      </c>
      <c r="BI203">
        <v>807263</v>
      </c>
      <c r="BJ203">
        <v>131702</v>
      </c>
      <c r="BK203">
        <v>8992590</v>
      </c>
      <c r="BL203">
        <v>347820</v>
      </c>
      <c r="BM203">
        <v>675507</v>
      </c>
      <c r="BN203">
        <v>174014</v>
      </c>
      <c r="BO203">
        <v>458984</v>
      </c>
      <c r="BP203">
        <v>1363890</v>
      </c>
      <c r="BQ203">
        <v>768587</v>
      </c>
      <c r="BR203">
        <v>1085650</v>
      </c>
      <c r="BS203">
        <v>1412054</v>
      </c>
      <c r="BT203">
        <v>325248</v>
      </c>
      <c r="BU203">
        <v>757509</v>
      </c>
      <c r="BV203">
        <v>1466755</v>
      </c>
      <c r="BW203">
        <v>216472</v>
      </c>
      <c r="BX203">
        <v>226696</v>
      </c>
      <c r="BY203">
        <v>549245</v>
      </c>
      <c r="BZ203">
        <v>206013</v>
      </c>
      <c r="CA203">
        <v>503460</v>
      </c>
      <c r="CB203">
        <v>703291</v>
      </c>
      <c r="CC203">
        <v>2356040</v>
      </c>
      <c r="CD203">
        <v>756409</v>
      </c>
      <c r="CE203">
        <v>1862619</v>
      </c>
      <c r="CF203">
        <v>667355</v>
      </c>
      <c r="CG203">
        <v>871652</v>
      </c>
      <c r="CH203">
        <v>662430</v>
      </c>
      <c r="CI203">
        <v>677142</v>
      </c>
      <c r="CJ203">
        <v>505353</v>
      </c>
      <c r="CK203">
        <v>387134</v>
      </c>
      <c r="CL203">
        <v>153866</v>
      </c>
      <c r="CM203">
        <v>72104</v>
      </c>
      <c r="CN203">
        <v>175560</v>
      </c>
      <c r="CO203">
        <v>13185</v>
      </c>
      <c r="CP203">
        <v>636693</v>
      </c>
      <c r="CQ203">
        <v>810013</v>
      </c>
      <c r="CR203">
        <v>445634</v>
      </c>
      <c r="CS203">
        <v>342143</v>
      </c>
      <c r="CT203">
        <v>426331</v>
      </c>
      <c r="CU203">
        <v>855270</v>
      </c>
      <c r="CV203">
        <v>906752</v>
      </c>
      <c r="CW203">
        <v>652638</v>
      </c>
      <c r="CX203">
        <v>347189</v>
      </c>
      <c r="CY203">
        <v>202673</v>
      </c>
    </row>
    <row r="204" spans="1:103" x14ac:dyDescent="0.3">
      <c r="A204">
        <v>531</v>
      </c>
      <c r="D204">
        <v>0</v>
      </c>
      <c r="E204">
        <v>0</v>
      </c>
      <c r="F204">
        <v>0</v>
      </c>
      <c r="G204">
        <v>0</v>
      </c>
      <c r="H204">
        <v>0</v>
      </c>
      <c r="I204">
        <v>0</v>
      </c>
      <c r="J204">
        <v>0</v>
      </c>
      <c r="K204">
        <v>0</v>
      </c>
      <c r="L204">
        <v>0</v>
      </c>
      <c r="M204">
        <v>0</v>
      </c>
      <c r="N204">
        <v>88323</v>
      </c>
      <c r="O204">
        <v>0</v>
      </c>
      <c r="P204">
        <v>0</v>
      </c>
      <c r="Q204">
        <v>0</v>
      </c>
      <c r="R204">
        <v>0</v>
      </c>
      <c r="S204">
        <v>0</v>
      </c>
      <c r="T204">
        <v>0</v>
      </c>
      <c r="U204">
        <v>0</v>
      </c>
      <c r="V204">
        <v>43216</v>
      </c>
      <c r="W204">
        <v>0</v>
      </c>
      <c r="X204">
        <v>0</v>
      </c>
      <c r="Y204">
        <v>0</v>
      </c>
      <c r="Z204">
        <v>0</v>
      </c>
      <c r="AA204">
        <v>0</v>
      </c>
      <c r="AB204">
        <v>0</v>
      </c>
      <c r="AC204">
        <v>0</v>
      </c>
      <c r="AD204">
        <v>0</v>
      </c>
      <c r="AE204">
        <v>0</v>
      </c>
      <c r="AF204">
        <v>0</v>
      </c>
      <c r="AG204">
        <v>0</v>
      </c>
      <c r="AH204">
        <v>0</v>
      </c>
      <c r="AI204">
        <v>0</v>
      </c>
      <c r="AJ204">
        <v>0</v>
      </c>
      <c r="AK204">
        <v>0</v>
      </c>
      <c r="AL204">
        <v>9296</v>
      </c>
      <c r="AM204">
        <v>0</v>
      </c>
      <c r="AN204">
        <v>0</v>
      </c>
      <c r="AO204">
        <v>0</v>
      </c>
      <c r="AP204">
        <v>0</v>
      </c>
      <c r="AQ204">
        <v>2785</v>
      </c>
      <c r="AR204">
        <v>0</v>
      </c>
      <c r="AS204">
        <v>0</v>
      </c>
      <c r="AT204">
        <v>0</v>
      </c>
      <c r="AU204">
        <v>0</v>
      </c>
      <c r="AV204">
        <v>6501</v>
      </c>
      <c r="AW204">
        <v>0</v>
      </c>
      <c r="AX204">
        <v>200060</v>
      </c>
      <c r="AY204">
        <v>0</v>
      </c>
      <c r="AZ204">
        <v>0</v>
      </c>
      <c r="BA204">
        <v>2651</v>
      </c>
      <c r="BB204">
        <v>0</v>
      </c>
      <c r="BC204">
        <v>0</v>
      </c>
      <c r="BD204">
        <v>0</v>
      </c>
      <c r="BE204">
        <v>0</v>
      </c>
      <c r="BF204">
        <v>0</v>
      </c>
      <c r="BG204">
        <v>0</v>
      </c>
      <c r="BH204">
        <v>0</v>
      </c>
      <c r="BI204">
        <v>0</v>
      </c>
      <c r="BJ204">
        <v>3454</v>
      </c>
      <c r="BK204">
        <v>0</v>
      </c>
      <c r="BL204">
        <v>0</v>
      </c>
      <c r="BM204">
        <v>0</v>
      </c>
      <c r="BN204">
        <v>175467</v>
      </c>
      <c r="BO204">
        <v>0</v>
      </c>
      <c r="BP204">
        <v>0</v>
      </c>
      <c r="BQ204">
        <v>0</v>
      </c>
      <c r="BR204">
        <v>0</v>
      </c>
      <c r="BS204">
        <v>0</v>
      </c>
      <c r="BT204">
        <v>0</v>
      </c>
      <c r="BU204">
        <v>0</v>
      </c>
      <c r="BV204">
        <v>0</v>
      </c>
      <c r="BW204">
        <v>167</v>
      </c>
      <c r="BX204">
        <v>3537</v>
      </c>
      <c r="BY204">
        <v>0</v>
      </c>
      <c r="BZ204">
        <v>0</v>
      </c>
      <c r="CA204">
        <v>33</v>
      </c>
      <c r="CB204">
        <v>0</v>
      </c>
      <c r="CC204">
        <v>0</v>
      </c>
      <c r="CD204">
        <v>40081</v>
      </c>
      <c r="CE204">
        <v>0</v>
      </c>
      <c r="CF204">
        <v>0</v>
      </c>
      <c r="CG204">
        <v>26137</v>
      </c>
      <c r="CH204">
        <v>7759</v>
      </c>
      <c r="CI204">
        <v>0</v>
      </c>
      <c r="CJ204">
        <v>0</v>
      </c>
      <c r="CK204">
        <v>0</v>
      </c>
      <c r="CL204">
        <v>0</v>
      </c>
      <c r="CM204">
        <v>0</v>
      </c>
      <c r="CN204">
        <v>3555</v>
      </c>
      <c r="CO204">
        <v>0</v>
      </c>
      <c r="CP204">
        <v>0</v>
      </c>
      <c r="CQ204">
        <v>630149</v>
      </c>
      <c r="CR204">
        <v>2632</v>
      </c>
      <c r="CS204">
        <v>0</v>
      </c>
      <c r="CT204">
        <v>4610</v>
      </c>
      <c r="CU204">
        <v>0</v>
      </c>
      <c r="CV204">
        <v>0</v>
      </c>
      <c r="CW204">
        <v>0</v>
      </c>
      <c r="CX204">
        <v>0</v>
      </c>
      <c r="CY204">
        <v>0</v>
      </c>
    </row>
    <row r="205" spans="1:103" x14ac:dyDescent="0.3">
      <c r="A205">
        <v>61</v>
      </c>
      <c r="D205">
        <v>98.84</v>
      </c>
      <c r="E205">
        <v>97.82</v>
      </c>
      <c r="F205">
        <v>98.54</v>
      </c>
      <c r="G205">
        <v>0</v>
      </c>
      <c r="H205">
        <v>97.25</v>
      </c>
      <c r="I205">
        <v>98.47</v>
      </c>
      <c r="J205">
        <v>98.38</v>
      </c>
      <c r="K205">
        <v>98.11</v>
      </c>
      <c r="L205">
        <v>96.86</v>
      </c>
      <c r="M205">
        <v>99.01</v>
      </c>
      <c r="N205">
        <v>100</v>
      </c>
      <c r="O205">
        <v>98.75</v>
      </c>
      <c r="P205">
        <v>99.08</v>
      </c>
      <c r="Q205">
        <v>97.61</v>
      </c>
      <c r="R205">
        <v>98.35</v>
      </c>
      <c r="S205">
        <v>98.38</v>
      </c>
      <c r="T205">
        <v>0</v>
      </c>
      <c r="U205">
        <v>98.96</v>
      </c>
      <c r="V205">
        <v>99.37</v>
      </c>
      <c r="W205">
        <v>0</v>
      </c>
      <c r="X205">
        <v>99.22</v>
      </c>
      <c r="Y205">
        <v>97.87</v>
      </c>
      <c r="Z205">
        <v>98.64</v>
      </c>
      <c r="AA205">
        <v>98.05</v>
      </c>
      <c r="AB205">
        <v>99.23</v>
      </c>
      <c r="AC205">
        <v>99.13</v>
      </c>
      <c r="AD205">
        <v>99.25</v>
      </c>
      <c r="AE205">
        <v>99.68</v>
      </c>
      <c r="AF205">
        <v>97.89</v>
      </c>
      <c r="AG205">
        <v>98.76</v>
      </c>
      <c r="AH205">
        <v>96.97</v>
      </c>
      <c r="AI205">
        <v>99.46</v>
      </c>
      <c r="AJ205">
        <v>96.29</v>
      </c>
      <c r="AK205">
        <v>99.37</v>
      </c>
      <c r="AL205">
        <v>98.4</v>
      </c>
      <c r="AM205">
        <v>99.09</v>
      </c>
      <c r="AN205">
        <v>97.27</v>
      </c>
      <c r="AO205">
        <v>97.83</v>
      </c>
      <c r="AP205">
        <v>98.73</v>
      </c>
      <c r="AQ205">
        <v>99.2</v>
      </c>
      <c r="AR205">
        <v>99.5</v>
      </c>
      <c r="AS205">
        <v>98.29</v>
      </c>
      <c r="AT205">
        <v>99.44</v>
      </c>
      <c r="AU205">
        <v>98.33</v>
      </c>
      <c r="AV205">
        <v>99.26</v>
      </c>
      <c r="AW205">
        <v>96.39</v>
      </c>
      <c r="AX205">
        <v>97</v>
      </c>
      <c r="AY205">
        <v>0</v>
      </c>
      <c r="AZ205">
        <v>99.41</v>
      </c>
      <c r="BA205">
        <v>98.83</v>
      </c>
      <c r="BB205">
        <v>99.8</v>
      </c>
      <c r="BC205">
        <v>96.96</v>
      </c>
      <c r="BD205">
        <v>99.13</v>
      </c>
      <c r="BE205">
        <v>97.73</v>
      </c>
      <c r="BF205">
        <v>99.37</v>
      </c>
      <c r="BG205">
        <v>98.65</v>
      </c>
      <c r="BH205">
        <v>96.55</v>
      </c>
      <c r="BI205">
        <v>95.21</v>
      </c>
      <c r="BJ205">
        <v>99.5</v>
      </c>
      <c r="BK205">
        <v>99.24</v>
      </c>
      <c r="BL205">
        <v>96.81</v>
      </c>
      <c r="BM205">
        <v>96.89</v>
      </c>
      <c r="BN205">
        <v>99.52</v>
      </c>
      <c r="BO205">
        <v>99.16</v>
      </c>
      <c r="BP205">
        <v>99.32</v>
      </c>
      <c r="BQ205">
        <v>96.23</v>
      </c>
      <c r="BR205">
        <v>98.98</v>
      </c>
      <c r="BS205">
        <v>99.16</v>
      </c>
      <c r="BT205">
        <v>97.27</v>
      </c>
      <c r="BU205">
        <v>97.13</v>
      </c>
      <c r="BV205">
        <v>97.26</v>
      </c>
      <c r="BW205">
        <v>97.87</v>
      </c>
      <c r="BX205">
        <v>99.33</v>
      </c>
      <c r="BY205">
        <v>99.46</v>
      </c>
      <c r="BZ205">
        <v>98.81</v>
      </c>
      <c r="CA205">
        <v>99.34</v>
      </c>
      <c r="CB205">
        <v>97.62</v>
      </c>
      <c r="CC205">
        <v>95.91</v>
      </c>
      <c r="CD205">
        <v>98.55</v>
      </c>
      <c r="CE205">
        <v>97.99</v>
      </c>
      <c r="CF205">
        <v>98.61</v>
      </c>
      <c r="CG205">
        <v>97.86</v>
      </c>
      <c r="CH205">
        <v>97.14</v>
      </c>
      <c r="CI205">
        <v>98.08</v>
      </c>
      <c r="CJ205">
        <v>98.21</v>
      </c>
      <c r="CK205">
        <v>98.97</v>
      </c>
      <c r="CL205">
        <v>97.53</v>
      </c>
      <c r="CM205">
        <v>99.81</v>
      </c>
      <c r="CN205">
        <v>96.07</v>
      </c>
      <c r="CO205">
        <v>99.99</v>
      </c>
      <c r="CP205">
        <v>97.6</v>
      </c>
      <c r="CQ205">
        <v>99.88</v>
      </c>
      <c r="CR205">
        <v>97.78</v>
      </c>
      <c r="CS205">
        <v>95.96</v>
      </c>
      <c r="CT205">
        <v>98.88</v>
      </c>
      <c r="CU205">
        <v>98.58</v>
      </c>
      <c r="CV205">
        <v>97.72</v>
      </c>
      <c r="CW205">
        <v>98.81</v>
      </c>
      <c r="CX205">
        <v>98.34</v>
      </c>
      <c r="CY205">
        <v>98.58</v>
      </c>
    </row>
    <row r="206" spans="1:103" x14ac:dyDescent="0.3">
      <c r="A206">
        <v>102</v>
      </c>
      <c r="D206">
        <v>98.7</v>
      </c>
      <c r="E206">
        <v>97.49</v>
      </c>
      <c r="F206">
        <v>98.41</v>
      </c>
      <c r="G206">
        <v>0</v>
      </c>
      <c r="H206">
        <v>97.02</v>
      </c>
      <c r="I206">
        <v>98.39</v>
      </c>
      <c r="J206">
        <v>98.22</v>
      </c>
      <c r="K206">
        <v>97.88</v>
      </c>
      <c r="L206">
        <v>96.49</v>
      </c>
      <c r="M206">
        <v>98.94</v>
      </c>
      <c r="N206">
        <v>100</v>
      </c>
      <c r="O206">
        <v>98.6</v>
      </c>
      <c r="P206">
        <v>99</v>
      </c>
      <c r="Q206">
        <v>97.35</v>
      </c>
      <c r="R206">
        <v>98.13</v>
      </c>
      <c r="S206">
        <v>98.28</v>
      </c>
      <c r="T206">
        <v>0</v>
      </c>
      <c r="U206">
        <v>98.85</v>
      </c>
      <c r="V206">
        <v>99.37</v>
      </c>
      <c r="W206">
        <v>0</v>
      </c>
      <c r="X206">
        <v>99.13</v>
      </c>
      <c r="Y206">
        <v>97.71</v>
      </c>
      <c r="Z206">
        <v>98.5</v>
      </c>
      <c r="AA206">
        <v>97.78</v>
      </c>
      <c r="AB206">
        <v>99.13</v>
      </c>
      <c r="AC206">
        <v>99.01</v>
      </c>
      <c r="AD206">
        <v>99.2</v>
      </c>
      <c r="AE206">
        <v>99.67</v>
      </c>
      <c r="AF206">
        <v>97.61</v>
      </c>
      <c r="AG206">
        <v>98.61</v>
      </c>
      <c r="AH206">
        <v>96.57</v>
      </c>
      <c r="AI206">
        <v>99.42</v>
      </c>
      <c r="AJ206">
        <v>95.76</v>
      </c>
      <c r="AK206">
        <v>99.3</v>
      </c>
      <c r="AL206">
        <v>98.21</v>
      </c>
      <c r="AM206">
        <v>98.98</v>
      </c>
      <c r="AN206">
        <v>96.89</v>
      </c>
      <c r="AO206">
        <v>97.65</v>
      </c>
      <c r="AP206">
        <v>98.56</v>
      </c>
      <c r="AQ206">
        <v>99.08</v>
      </c>
      <c r="AR206">
        <v>99.45</v>
      </c>
      <c r="AS206">
        <v>98.07</v>
      </c>
      <c r="AT206">
        <v>99.35</v>
      </c>
      <c r="AU206">
        <v>98.16</v>
      </c>
      <c r="AV206">
        <v>99.2</v>
      </c>
      <c r="AW206">
        <v>95.78</v>
      </c>
      <c r="AX206">
        <v>97.32</v>
      </c>
      <c r="AY206">
        <v>0</v>
      </c>
      <c r="AZ206">
        <v>99.36</v>
      </c>
      <c r="BA206">
        <v>98.78</v>
      </c>
      <c r="BB206">
        <v>99.77</v>
      </c>
      <c r="BC206">
        <v>96.52</v>
      </c>
      <c r="BD206">
        <v>99.03</v>
      </c>
      <c r="BE206">
        <v>97.42</v>
      </c>
      <c r="BF206">
        <v>99.31</v>
      </c>
      <c r="BG206">
        <v>98.57</v>
      </c>
      <c r="BH206">
        <v>96.24</v>
      </c>
      <c r="BI206">
        <v>94.61</v>
      </c>
      <c r="BJ206">
        <v>99.46</v>
      </c>
      <c r="BK206">
        <v>99.19</v>
      </c>
      <c r="BL206">
        <v>96.48</v>
      </c>
      <c r="BM206">
        <v>96.61</v>
      </c>
      <c r="BN206">
        <v>99.74</v>
      </c>
      <c r="BO206">
        <v>99.03</v>
      </c>
      <c r="BP206">
        <v>99.27</v>
      </c>
      <c r="BQ206">
        <v>95.92</v>
      </c>
      <c r="BR206">
        <v>98.85</v>
      </c>
      <c r="BS206">
        <v>99.1</v>
      </c>
      <c r="BT206">
        <v>97.01</v>
      </c>
      <c r="BU206">
        <v>96.77</v>
      </c>
      <c r="BV206">
        <v>96.99</v>
      </c>
      <c r="BW206">
        <v>97.69</v>
      </c>
      <c r="BX206">
        <v>99.27</v>
      </c>
      <c r="BY206">
        <v>99.38</v>
      </c>
      <c r="BZ206">
        <v>98.71</v>
      </c>
      <c r="CA206">
        <v>99.26</v>
      </c>
      <c r="CB206">
        <v>97.34</v>
      </c>
      <c r="CC206">
        <v>95.17</v>
      </c>
      <c r="CD206">
        <v>98.44</v>
      </c>
      <c r="CE206">
        <v>97.76</v>
      </c>
      <c r="CF206">
        <v>98.49</v>
      </c>
      <c r="CG206">
        <v>97.61</v>
      </c>
      <c r="CH206">
        <v>96.8</v>
      </c>
      <c r="CI206">
        <v>97.79</v>
      </c>
      <c r="CJ206">
        <v>97.98</v>
      </c>
      <c r="CK206">
        <v>98.84</v>
      </c>
      <c r="CL206">
        <v>97.33</v>
      </c>
      <c r="CM206">
        <v>99.8</v>
      </c>
      <c r="CN206">
        <v>95.83</v>
      </c>
      <c r="CO206">
        <v>99.99</v>
      </c>
      <c r="CP206">
        <v>97.12</v>
      </c>
      <c r="CQ206">
        <v>99.92</v>
      </c>
      <c r="CR206">
        <v>97.63</v>
      </c>
      <c r="CS206">
        <v>95.45</v>
      </c>
      <c r="CT206">
        <v>98.83</v>
      </c>
      <c r="CU206">
        <v>98.38</v>
      </c>
      <c r="CV206">
        <v>97.4</v>
      </c>
      <c r="CW206">
        <v>98.66</v>
      </c>
      <c r="CX206">
        <v>98.09</v>
      </c>
      <c r="CY206">
        <v>98.45</v>
      </c>
    </row>
    <row r="207" spans="1:103" x14ac:dyDescent="0.3">
      <c r="A207">
        <v>103</v>
      </c>
      <c r="D207">
        <v>100</v>
      </c>
      <c r="E207">
        <v>100</v>
      </c>
      <c r="F207">
        <v>100</v>
      </c>
      <c r="G207">
        <v>0</v>
      </c>
      <c r="H207">
        <v>100</v>
      </c>
      <c r="I207">
        <v>100</v>
      </c>
      <c r="J207">
        <v>100</v>
      </c>
      <c r="K207">
        <v>100</v>
      </c>
      <c r="L207">
        <v>100</v>
      </c>
      <c r="M207">
        <v>100</v>
      </c>
      <c r="N207">
        <v>99</v>
      </c>
      <c r="O207">
        <v>100</v>
      </c>
      <c r="P207">
        <v>100</v>
      </c>
      <c r="Q207">
        <v>100</v>
      </c>
      <c r="R207">
        <v>100</v>
      </c>
      <c r="S207">
        <v>100</v>
      </c>
      <c r="T207">
        <v>0</v>
      </c>
      <c r="U207">
        <v>100</v>
      </c>
      <c r="V207">
        <v>99.37</v>
      </c>
      <c r="W207">
        <v>0</v>
      </c>
      <c r="X207">
        <v>100</v>
      </c>
      <c r="Y207">
        <v>100</v>
      </c>
      <c r="Z207">
        <v>100</v>
      </c>
      <c r="AA207">
        <v>100</v>
      </c>
      <c r="AB207">
        <v>100</v>
      </c>
      <c r="AC207">
        <v>100</v>
      </c>
      <c r="AD207">
        <v>100</v>
      </c>
      <c r="AE207">
        <v>100</v>
      </c>
      <c r="AF207">
        <v>100</v>
      </c>
      <c r="AG207">
        <v>100</v>
      </c>
      <c r="AH207">
        <v>100</v>
      </c>
      <c r="AI207">
        <v>100</v>
      </c>
      <c r="AJ207">
        <v>100</v>
      </c>
      <c r="AK207">
        <v>100</v>
      </c>
      <c r="AL207">
        <v>99.85</v>
      </c>
      <c r="AM207">
        <v>100</v>
      </c>
      <c r="AN207">
        <v>100</v>
      </c>
      <c r="AO207">
        <v>100</v>
      </c>
      <c r="AP207">
        <v>100</v>
      </c>
      <c r="AQ207">
        <v>99.81</v>
      </c>
      <c r="AR207">
        <v>100</v>
      </c>
      <c r="AS207">
        <v>100</v>
      </c>
      <c r="AT207">
        <v>100</v>
      </c>
      <c r="AU207">
        <v>100</v>
      </c>
      <c r="AV207">
        <v>99.91</v>
      </c>
      <c r="AW207">
        <v>100</v>
      </c>
      <c r="AX207">
        <v>94.83</v>
      </c>
      <c r="AY207">
        <v>0</v>
      </c>
      <c r="AZ207">
        <v>100</v>
      </c>
      <c r="BA207">
        <v>99.85</v>
      </c>
      <c r="BB207">
        <v>100</v>
      </c>
      <c r="BC207">
        <v>100</v>
      </c>
      <c r="BD207">
        <v>100</v>
      </c>
      <c r="BE207">
        <v>100</v>
      </c>
      <c r="BF207">
        <v>100</v>
      </c>
      <c r="BG207">
        <v>100</v>
      </c>
      <c r="BH207">
        <v>100</v>
      </c>
      <c r="BI207">
        <v>100</v>
      </c>
      <c r="BJ207">
        <v>99.87</v>
      </c>
      <c r="BK207">
        <v>100</v>
      </c>
      <c r="BL207">
        <v>100</v>
      </c>
      <c r="BM207">
        <v>100</v>
      </c>
      <c r="BN207">
        <v>97.32</v>
      </c>
      <c r="BO207">
        <v>100</v>
      </c>
      <c r="BP207">
        <v>100</v>
      </c>
      <c r="BQ207">
        <v>100</v>
      </c>
      <c r="BR207">
        <v>100</v>
      </c>
      <c r="BS207">
        <v>100</v>
      </c>
      <c r="BT207">
        <v>100</v>
      </c>
      <c r="BU207">
        <v>100</v>
      </c>
      <c r="BV207">
        <v>100</v>
      </c>
      <c r="BW207">
        <v>99.98</v>
      </c>
      <c r="BX207">
        <v>99.88</v>
      </c>
      <c r="BY207">
        <v>100</v>
      </c>
      <c r="BZ207">
        <v>100</v>
      </c>
      <c r="CA207">
        <v>100</v>
      </c>
      <c r="CB207">
        <v>100</v>
      </c>
      <c r="CC207">
        <v>100</v>
      </c>
      <c r="CD207">
        <v>99.36</v>
      </c>
      <c r="CE207">
        <v>100</v>
      </c>
      <c r="CF207">
        <v>100</v>
      </c>
      <c r="CG207">
        <v>99.53</v>
      </c>
      <c r="CH207">
        <v>99.71</v>
      </c>
      <c r="CI207">
        <v>100</v>
      </c>
      <c r="CJ207">
        <v>100</v>
      </c>
      <c r="CK207">
        <v>100</v>
      </c>
      <c r="CL207">
        <v>100</v>
      </c>
      <c r="CM207">
        <v>100</v>
      </c>
      <c r="CN207">
        <v>98.98</v>
      </c>
      <c r="CO207">
        <v>100</v>
      </c>
      <c r="CP207">
        <v>100</v>
      </c>
      <c r="CQ207">
        <v>99.26</v>
      </c>
      <c r="CR207">
        <v>99.82</v>
      </c>
      <c r="CS207">
        <v>100</v>
      </c>
      <c r="CT207">
        <v>99.79</v>
      </c>
      <c r="CU207">
        <v>100</v>
      </c>
      <c r="CV207">
        <v>100</v>
      </c>
      <c r="CW207">
        <v>100</v>
      </c>
      <c r="CX207">
        <v>100</v>
      </c>
      <c r="CY207">
        <v>100</v>
      </c>
    </row>
    <row r="208" spans="1:103" x14ac:dyDescent="0.3">
      <c r="A208">
        <v>544</v>
      </c>
      <c r="D208">
        <v>0</v>
      </c>
      <c r="E208">
        <v>0</v>
      </c>
      <c r="F208">
        <v>0</v>
      </c>
      <c r="G208">
        <v>0</v>
      </c>
      <c r="H208">
        <v>0</v>
      </c>
      <c r="I208">
        <v>0</v>
      </c>
      <c r="J208">
        <v>0</v>
      </c>
      <c r="K208">
        <v>0</v>
      </c>
      <c r="L208">
        <v>0</v>
      </c>
      <c r="M208">
        <v>0</v>
      </c>
      <c r="N208">
        <v>0</v>
      </c>
      <c r="O208">
        <v>0</v>
      </c>
      <c r="P208">
        <v>0</v>
      </c>
      <c r="Q208">
        <v>0</v>
      </c>
      <c r="R208">
        <v>0</v>
      </c>
      <c r="S208">
        <v>0.02</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0.01</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0</v>
      </c>
      <c r="BV208">
        <v>0</v>
      </c>
      <c r="BW208">
        <v>0</v>
      </c>
      <c r="BX208">
        <v>0</v>
      </c>
      <c r="BY208">
        <v>0</v>
      </c>
      <c r="BZ208">
        <v>0</v>
      </c>
      <c r="CA208">
        <v>0</v>
      </c>
      <c r="CB208">
        <v>0</v>
      </c>
      <c r="CC208">
        <v>0</v>
      </c>
      <c r="CD208">
        <v>0</v>
      </c>
      <c r="CE208">
        <v>0</v>
      </c>
      <c r="CF208">
        <v>0</v>
      </c>
      <c r="CG208">
        <v>0</v>
      </c>
      <c r="CH208">
        <v>0</v>
      </c>
      <c r="CI208">
        <v>0</v>
      </c>
      <c r="CJ208">
        <v>0</v>
      </c>
      <c r="CK208">
        <v>0</v>
      </c>
      <c r="CL208">
        <v>0</v>
      </c>
      <c r="CM208">
        <v>0</v>
      </c>
      <c r="CN208">
        <v>0.06</v>
      </c>
      <c r="CO208">
        <v>0</v>
      </c>
      <c r="CP208">
        <v>0</v>
      </c>
      <c r="CQ208">
        <v>0</v>
      </c>
      <c r="CR208">
        <v>0.02</v>
      </c>
      <c r="CS208">
        <v>0</v>
      </c>
      <c r="CT208">
        <v>0</v>
      </c>
      <c r="CU208">
        <v>0</v>
      </c>
      <c r="CV208">
        <v>0</v>
      </c>
      <c r="CW208">
        <v>0</v>
      </c>
      <c r="CX208">
        <v>0</v>
      </c>
      <c r="CY208">
        <v>0</v>
      </c>
    </row>
    <row r="209" spans="1:103" x14ac:dyDescent="0.3">
      <c r="A209">
        <v>545</v>
      </c>
      <c r="D209">
        <v>0</v>
      </c>
      <c r="E209">
        <v>0</v>
      </c>
      <c r="F209">
        <v>0</v>
      </c>
      <c r="G209">
        <v>0</v>
      </c>
      <c r="H209">
        <v>0</v>
      </c>
      <c r="I209">
        <v>0</v>
      </c>
      <c r="J209">
        <v>-0.01</v>
      </c>
      <c r="K209">
        <v>0</v>
      </c>
      <c r="L209">
        <v>0</v>
      </c>
      <c r="M209">
        <v>0</v>
      </c>
      <c r="N209">
        <v>0</v>
      </c>
      <c r="O209">
        <v>0</v>
      </c>
      <c r="P209">
        <v>0</v>
      </c>
      <c r="Q209">
        <v>0</v>
      </c>
      <c r="R209">
        <v>0</v>
      </c>
      <c r="S209">
        <v>0</v>
      </c>
      <c r="T209">
        <v>0</v>
      </c>
      <c r="U209">
        <v>0</v>
      </c>
      <c r="V209">
        <v>0</v>
      </c>
      <c r="W209">
        <v>0</v>
      </c>
      <c r="X209">
        <v>0</v>
      </c>
      <c r="Y209">
        <v>0</v>
      </c>
      <c r="Z209">
        <v>0</v>
      </c>
      <c r="AA209">
        <v>0</v>
      </c>
      <c r="AB209">
        <v>1.06E-2</v>
      </c>
      <c r="AC209">
        <v>0</v>
      </c>
      <c r="AD209">
        <v>0</v>
      </c>
      <c r="AE209">
        <v>0</v>
      </c>
      <c r="AF209">
        <v>0</v>
      </c>
      <c r="AG209">
        <v>0</v>
      </c>
      <c r="AH209">
        <v>0</v>
      </c>
      <c r="AI209">
        <v>0.01</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0.02</v>
      </c>
      <c r="BG209">
        <v>2.53E-2</v>
      </c>
      <c r="BH209">
        <v>0</v>
      </c>
      <c r="BI209">
        <v>0</v>
      </c>
      <c r="BJ209">
        <v>0</v>
      </c>
      <c r="BK209">
        <v>0</v>
      </c>
      <c r="BL209">
        <v>0</v>
      </c>
      <c r="BM209">
        <v>0</v>
      </c>
      <c r="BN209">
        <v>0</v>
      </c>
      <c r="BO209">
        <v>0</v>
      </c>
      <c r="BP209">
        <v>0</v>
      </c>
      <c r="BQ209">
        <v>0</v>
      </c>
      <c r="BR209">
        <v>0</v>
      </c>
      <c r="BS209">
        <v>0</v>
      </c>
      <c r="BT209">
        <v>0</v>
      </c>
      <c r="BU209">
        <v>0</v>
      </c>
      <c r="BV209">
        <v>0</v>
      </c>
      <c r="BW209">
        <v>0</v>
      </c>
      <c r="BX209">
        <v>0</v>
      </c>
      <c r="BY209">
        <v>4.4000000000000003E-3</v>
      </c>
      <c r="BZ209">
        <v>1.04E-2</v>
      </c>
      <c r="CA209">
        <v>0</v>
      </c>
      <c r="CB209">
        <v>0</v>
      </c>
      <c r="CC209">
        <v>0</v>
      </c>
      <c r="CD209">
        <v>0</v>
      </c>
      <c r="CE209">
        <v>0</v>
      </c>
      <c r="CF209">
        <v>0</v>
      </c>
      <c r="CG209">
        <v>0</v>
      </c>
      <c r="CH209">
        <v>0</v>
      </c>
      <c r="CI209">
        <v>0</v>
      </c>
      <c r="CJ209">
        <v>0</v>
      </c>
      <c r="CK209">
        <v>0</v>
      </c>
      <c r="CL209">
        <v>0</v>
      </c>
      <c r="CM209">
        <v>0</v>
      </c>
      <c r="CN209">
        <v>0.01</v>
      </c>
      <c r="CO209">
        <v>0</v>
      </c>
      <c r="CP209">
        <v>0</v>
      </c>
      <c r="CQ209">
        <v>0</v>
      </c>
      <c r="CR209">
        <v>0</v>
      </c>
      <c r="CS209">
        <v>0</v>
      </c>
      <c r="CT209">
        <v>0</v>
      </c>
      <c r="CU209">
        <v>4.3999999999999997E-2</v>
      </c>
      <c r="CV209">
        <v>0</v>
      </c>
      <c r="CW209">
        <v>0</v>
      </c>
      <c r="CX209">
        <v>0</v>
      </c>
      <c r="CY209">
        <v>0</v>
      </c>
    </row>
    <row r="210" spans="1:103" x14ac:dyDescent="0.3">
      <c r="A210">
        <v>991</v>
      </c>
      <c r="D210">
        <v>23</v>
      </c>
      <c r="E210">
        <v>23</v>
      </c>
      <c r="F210">
        <v>23</v>
      </c>
      <c r="G210">
        <v>0</v>
      </c>
      <c r="H210">
        <v>23</v>
      </c>
      <c r="I210">
        <v>20</v>
      </c>
      <c r="J210">
        <v>0</v>
      </c>
      <c r="K210">
        <v>23</v>
      </c>
      <c r="L210">
        <v>22</v>
      </c>
      <c r="M210">
        <v>23</v>
      </c>
      <c r="N210">
        <v>0</v>
      </c>
      <c r="O210">
        <v>23</v>
      </c>
      <c r="P210">
        <v>23</v>
      </c>
      <c r="Q210">
        <v>23</v>
      </c>
      <c r="R210">
        <v>23</v>
      </c>
      <c r="S210">
        <v>23</v>
      </c>
      <c r="T210">
        <v>0</v>
      </c>
      <c r="U210">
        <v>23</v>
      </c>
      <c r="V210">
        <v>23</v>
      </c>
      <c r="W210">
        <v>0</v>
      </c>
      <c r="X210">
        <v>20</v>
      </c>
      <c r="Y210">
        <v>23</v>
      </c>
      <c r="Z210">
        <v>23</v>
      </c>
      <c r="AA210">
        <v>23</v>
      </c>
      <c r="AB210">
        <v>20</v>
      </c>
      <c r="AC210">
        <v>23</v>
      </c>
      <c r="AD210">
        <v>23</v>
      </c>
      <c r="AE210">
        <v>23</v>
      </c>
      <c r="AF210">
        <v>0</v>
      </c>
      <c r="AG210">
        <v>23</v>
      </c>
      <c r="AH210">
        <v>22</v>
      </c>
      <c r="AI210">
        <v>0</v>
      </c>
      <c r="AJ210">
        <v>23</v>
      </c>
      <c r="AK210">
        <v>23</v>
      </c>
      <c r="AL210">
        <v>23</v>
      </c>
      <c r="AM210">
        <v>23</v>
      </c>
      <c r="AN210">
        <v>23</v>
      </c>
      <c r="AO210">
        <v>0</v>
      </c>
      <c r="AP210">
        <v>0</v>
      </c>
      <c r="AQ210">
        <v>0</v>
      </c>
      <c r="AR210">
        <v>0</v>
      </c>
      <c r="AS210">
        <v>0</v>
      </c>
      <c r="AT210">
        <v>23</v>
      </c>
      <c r="AU210">
        <v>23</v>
      </c>
      <c r="AV210">
        <v>23</v>
      </c>
      <c r="AW210">
        <v>23</v>
      </c>
      <c r="AX210">
        <v>20</v>
      </c>
      <c r="AY210">
        <v>0</v>
      </c>
      <c r="AZ210">
        <v>22</v>
      </c>
      <c r="BA210">
        <v>23</v>
      </c>
      <c r="BB210">
        <v>23</v>
      </c>
      <c r="BC210">
        <v>20</v>
      </c>
      <c r="BD210">
        <v>0</v>
      </c>
      <c r="BE210">
        <v>20</v>
      </c>
      <c r="BF210">
        <v>23</v>
      </c>
      <c r="BG210">
        <v>23</v>
      </c>
      <c r="BH210">
        <v>22</v>
      </c>
      <c r="BI210">
        <v>23</v>
      </c>
      <c r="BJ210">
        <v>23</v>
      </c>
      <c r="BK210">
        <v>23</v>
      </c>
      <c r="BL210">
        <v>20</v>
      </c>
      <c r="BM210">
        <v>23</v>
      </c>
      <c r="BN210">
        <v>20</v>
      </c>
      <c r="BO210">
        <v>0</v>
      </c>
      <c r="BP210">
        <v>0</v>
      </c>
      <c r="BQ210">
        <v>0</v>
      </c>
      <c r="BR210">
        <v>22</v>
      </c>
      <c r="BS210">
        <v>23</v>
      </c>
      <c r="BT210">
        <v>23</v>
      </c>
      <c r="BU210">
        <v>20</v>
      </c>
      <c r="BV210">
        <v>23</v>
      </c>
      <c r="BW210">
        <v>23</v>
      </c>
      <c r="BX210">
        <v>23</v>
      </c>
      <c r="BY210">
        <v>23</v>
      </c>
      <c r="BZ210">
        <v>23</v>
      </c>
      <c r="CA210">
        <v>23</v>
      </c>
      <c r="CB210">
        <v>23</v>
      </c>
      <c r="CC210">
        <v>23</v>
      </c>
      <c r="CD210">
        <v>20</v>
      </c>
      <c r="CE210">
        <v>23</v>
      </c>
      <c r="CF210">
        <v>22</v>
      </c>
      <c r="CG210">
        <v>23</v>
      </c>
      <c r="CH210">
        <v>0</v>
      </c>
      <c r="CI210">
        <v>23</v>
      </c>
      <c r="CJ210">
        <v>23</v>
      </c>
      <c r="CK210">
        <v>23</v>
      </c>
      <c r="CL210">
        <v>23</v>
      </c>
      <c r="CM210">
        <v>23</v>
      </c>
      <c r="CN210">
        <v>23</v>
      </c>
      <c r="CO210">
        <v>23</v>
      </c>
      <c r="CP210">
        <v>23</v>
      </c>
      <c r="CQ210">
        <v>0</v>
      </c>
      <c r="CR210">
        <v>23</v>
      </c>
      <c r="CS210">
        <v>0</v>
      </c>
      <c r="CT210">
        <v>20</v>
      </c>
      <c r="CU210">
        <v>23</v>
      </c>
      <c r="CV210">
        <v>23</v>
      </c>
      <c r="CW210">
        <v>23</v>
      </c>
      <c r="CX210">
        <v>23</v>
      </c>
      <c r="CY210">
        <v>23</v>
      </c>
    </row>
    <row r="211" spans="1:103" x14ac:dyDescent="0.3">
      <c r="D211" t="e">
        <v>#N/A</v>
      </c>
      <c r="E211" t="e">
        <v>#N/A</v>
      </c>
      <c r="F211" t="e">
        <v>#N/A</v>
      </c>
      <c r="G211" t="e">
        <v>#N/A</v>
      </c>
      <c r="H211" t="e">
        <v>#N/A</v>
      </c>
      <c r="I211" t="e">
        <v>#N/A</v>
      </c>
      <c r="J211" t="e">
        <v>#N/A</v>
      </c>
      <c r="K211" t="e">
        <v>#N/A</v>
      </c>
      <c r="L211" t="e">
        <v>#N/A</v>
      </c>
      <c r="M211" t="e">
        <v>#N/A</v>
      </c>
      <c r="N211" t="e">
        <v>#N/A</v>
      </c>
      <c r="O211" t="e">
        <v>#N/A</v>
      </c>
      <c r="P211" t="e">
        <v>#N/A</v>
      </c>
      <c r="Q211" t="e">
        <v>#N/A</v>
      </c>
      <c r="R211" t="e">
        <v>#N/A</v>
      </c>
      <c r="S211" t="e">
        <v>#N/A</v>
      </c>
      <c r="T211" t="e">
        <v>#N/A</v>
      </c>
      <c r="U211" t="e">
        <v>#N/A</v>
      </c>
      <c r="V211" t="e">
        <v>#N/A</v>
      </c>
      <c r="W211" t="e">
        <v>#N/A</v>
      </c>
      <c r="X211" t="e">
        <v>#N/A</v>
      </c>
      <c r="Y211" t="e">
        <v>#N/A</v>
      </c>
      <c r="Z211" t="e">
        <v>#N/A</v>
      </c>
      <c r="AA211" t="e">
        <v>#N/A</v>
      </c>
      <c r="AB211" t="e">
        <v>#N/A</v>
      </c>
      <c r="AC211" t="e">
        <v>#N/A</v>
      </c>
      <c r="AD211" t="e">
        <v>#N/A</v>
      </c>
      <c r="AE211" t="e">
        <v>#N/A</v>
      </c>
      <c r="AF211" t="e">
        <v>#N/A</v>
      </c>
      <c r="AG211" t="e">
        <v>#N/A</v>
      </c>
      <c r="AH211" t="e">
        <v>#N/A</v>
      </c>
      <c r="AI211" t="e">
        <v>#N/A</v>
      </c>
      <c r="AJ211" t="e">
        <v>#N/A</v>
      </c>
      <c r="AK211" t="e">
        <v>#N/A</v>
      </c>
      <c r="AL211" t="e">
        <v>#N/A</v>
      </c>
      <c r="AM211" t="e">
        <v>#N/A</v>
      </c>
      <c r="AN211" t="e">
        <v>#N/A</v>
      </c>
      <c r="AO211" t="e">
        <v>#N/A</v>
      </c>
      <c r="AP211" t="e">
        <v>#N/A</v>
      </c>
      <c r="AQ211" t="e">
        <v>#N/A</v>
      </c>
      <c r="AR211" t="e">
        <v>#N/A</v>
      </c>
      <c r="AS211" t="e">
        <v>#N/A</v>
      </c>
      <c r="AT211" t="e">
        <v>#N/A</v>
      </c>
      <c r="AU211" t="e">
        <v>#N/A</v>
      </c>
      <c r="AV211" t="e">
        <v>#N/A</v>
      </c>
      <c r="AW211" t="e">
        <v>#N/A</v>
      </c>
      <c r="AX211" t="e">
        <v>#N/A</v>
      </c>
      <c r="AY211" t="e">
        <v>#N/A</v>
      </c>
      <c r="AZ211" t="e">
        <v>#N/A</v>
      </c>
      <c r="BA211" t="e">
        <v>#N/A</v>
      </c>
      <c r="BB211" t="e">
        <v>#N/A</v>
      </c>
      <c r="BC211" t="e">
        <v>#N/A</v>
      </c>
      <c r="BD211" t="e">
        <v>#N/A</v>
      </c>
      <c r="BE211" t="e">
        <v>#N/A</v>
      </c>
      <c r="BF211" t="e">
        <v>#N/A</v>
      </c>
      <c r="BG211" t="e">
        <v>#N/A</v>
      </c>
      <c r="BH211" t="e">
        <v>#N/A</v>
      </c>
      <c r="BI211" t="e">
        <v>#N/A</v>
      </c>
      <c r="BJ211" t="e">
        <v>#N/A</v>
      </c>
      <c r="BK211" t="e">
        <v>#N/A</v>
      </c>
      <c r="BL211" t="e">
        <v>#N/A</v>
      </c>
      <c r="BM211" t="e">
        <v>#N/A</v>
      </c>
      <c r="BN211" t="e">
        <v>#N/A</v>
      </c>
      <c r="BO211" t="e">
        <v>#N/A</v>
      </c>
      <c r="BP211" t="e">
        <v>#N/A</v>
      </c>
      <c r="BQ211" t="e">
        <v>#N/A</v>
      </c>
      <c r="BR211" t="e">
        <v>#N/A</v>
      </c>
      <c r="BS211" t="e">
        <v>#N/A</v>
      </c>
      <c r="BT211" t="e">
        <v>#N/A</v>
      </c>
      <c r="BU211" t="e">
        <v>#N/A</v>
      </c>
      <c r="BV211" t="e">
        <v>#N/A</v>
      </c>
      <c r="BW211" t="e">
        <v>#N/A</v>
      </c>
      <c r="BX211" t="e">
        <v>#N/A</v>
      </c>
      <c r="BY211" t="e">
        <v>#N/A</v>
      </c>
      <c r="BZ211" t="e">
        <v>#N/A</v>
      </c>
      <c r="CA211" t="e">
        <v>#N/A</v>
      </c>
      <c r="CB211" t="e">
        <v>#N/A</v>
      </c>
      <c r="CC211" t="e">
        <v>#N/A</v>
      </c>
      <c r="CD211" t="e">
        <v>#N/A</v>
      </c>
      <c r="CE211" t="e">
        <v>#N/A</v>
      </c>
      <c r="CF211" t="e">
        <v>#N/A</v>
      </c>
      <c r="CG211" t="e">
        <v>#N/A</v>
      </c>
      <c r="CH211" t="e">
        <v>#N/A</v>
      </c>
      <c r="CI211" t="e">
        <v>#N/A</v>
      </c>
      <c r="CJ211" t="e">
        <v>#N/A</v>
      </c>
      <c r="CK211" t="e">
        <v>#N/A</v>
      </c>
      <c r="CL211" t="e">
        <v>#N/A</v>
      </c>
      <c r="CM211" t="e">
        <v>#N/A</v>
      </c>
      <c r="CN211" t="e">
        <v>#N/A</v>
      </c>
      <c r="CO211" t="e">
        <v>#N/A</v>
      </c>
      <c r="CP211" t="e">
        <v>#N/A</v>
      </c>
      <c r="CQ211" t="e">
        <v>#N/A</v>
      </c>
      <c r="CR211" t="e">
        <v>#N/A</v>
      </c>
      <c r="CS211" t="e">
        <v>#N/A</v>
      </c>
      <c r="CT211" t="e">
        <v>#N/A</v>
      </c>
      <c r="CU211" t="e">
        <v>#N/A</v>
      </c>
      <c r="CV211" t="e">
        <v>#N/A</v>
      </c>
      <c r="CW211" t="e">
        <v>#N/A</v>
      </c>
      <c r="CX211" t="e">
        <v>#N/A</v>
      </c>
      <c r="CY211" t="e">
        <v>#N/A</v>
      </c>
    </row>
    <row r="212" spans="1:103" x14ac:dyDescent="0.3">
      <c r="A212">
        <v>620</v>
      </c>
      <c r="D212">
        <v>2</v>
      </c>
      <c r="E212">
        <v>2</v>
      </c>
      <c r="F212">
        <v>2</v>
      </c>
      <c r="G212">
        <v>0</v>
      </c>
      <c r="H212">
        <v>1</v>
      </c>
      <c r="I212">
        <v>2</v>
      </c>
      <c r="J212">
        <v>2</v>
      </c>
      <c r="K212">
        <v>1</v>
      </c>
      <c r="L212">
        <v>2</v>
      </c>
      <c r="M212">
        <v>1</v>
      </c>
      <c r="N212">
        <v>1</v>
      </c>
      <c r="O212">
        <v>2</v>
      </c>
      <c r="P212">
        <v>2</v>
      </c>
      <c r="Q212">
        <v>2</v>
      </c>
      <c r="R212">
        <v>2</v>
      </c>
      <c r="S212">
        <v>1</v>
      </c>
      <c r="T212">
        <v>0</v>
      </c>
      <c r="U212">
        <v>1</v>
      </c>
      <c r="V212">
        <v>2</v>
      </c>
      <c r="W212">
        <v>0</v>
      </c>
      <c r="X212">
        <v>1</v>
      </c>
      <c r="Y212">
        <v>2</v>
      </c>
      <c r="Z212">
        <v>1</v>
      </c>
      <c r="AA212">
        <v>1</v>
      </c>
      <c r="AB212">
        <v>1</v>
      </c>
      <c r="AC212">
        <v>2</v>
      </c>
      <c r="AD212">
        <v>1</v>
      </c>
      <c r="AE212">
        <v>1</v>
      </c>
      <c r="AF212">
        <v>2</v>
      </c>
      <c r="AG212">
        <v>1</v>
      </c>
      <c r="AH212">
        <v>1</v>
      </c>
      <c r="AI212">
        <v>1</v>
      </c>
      <c r="AJ212">
        <v>1</v>
      </c>
      <c r="AK212">
        <v>2</v>
      </c>
      <c r="AL212">
        <v>1</v>
      </c>
      <c r="AM212">
        <v>1</v>
      </c>
      <c r="AN212">
        <v>2</v>
      </c>
      <c r="AO212">
        <v>1</v>
      </c>
      <c r="AP212">
        <v>2</v>
      </c>
      <c r="AQ212">
        <v>2</v>
      </c>
      <c r="AR212">
        <v>0</v>
      </c>
      <c r="AS212">
        <v>2</v>
      </c>
      <c r="AT212">
        <v>2</v>
      </c>
      <c r="AU212">
        <v>2</v>
      </c>
      <c r="AV212">
        <v>2</v>
      </c>
      <c r="AW212">
        <v>1</v>
      </c>
      <c r="AX212">
        <v>2</v>
      </c>
      <c r="AY212">
        <v>0</v>
      </c>
      <c r="AZ212">
        <v>1</v>
      </c>
      <c r="BA212">
        <v>2</v>
      </c>
      <c r="BB212">
        <v>1</v>
      </c>
      <c r="BC212">
        <v>1</v>
      </c>
      <c r="BD212">
        <v>1</v>
      </c>
      <c r="BE212">
        <v>1</v>
      </c>
      <c r="BF212">
        <v>2</v>
      </c>
      <c r="BG212">
        <v>2</v>
      </c>
      <c r="BH212">
        <v>2</v>
      </c>
      <c r="BI212">
        <v>2</v>
      </c>
      <c r="BJ212">
        <v>2</v>
      </c>
      <c r="BK212">
        <v>1</v>
      </c>
      <c r="BL212">
        <v>2</v>
      </c>
      <c r="BM212">
        <v>2</v>
      </c>
      <c r="BN212">
        <v>2</v>
      </c>
      <c r="BO212">
        <v>2</v>
      </c>
      <c r="BP212">
        <v>1</v>
      </c>
      <c r="BQ212">
        <v>1</v>
      </c>
      <c r="BR212">
        <v>2</v>
      </c>
      <c r="BS212">
        <v>2</v>
      </c>
      <c r="BT212">
        <v>2</v>
      </c>
      <c r="BU212">
        <v>2</v>
      </c>
      <c r="BV212">
        <v>2</v>
      </c>
      <c r="BW212">
        <v>2</v>
      </c>
      <c r="BX212">
        <v>1</v>
      </c>
      <c r="BY212">
        <v>2</v>
      </c>
      <c r="BZ212">
        <v>2</v>
      </c>
      <c r="CA212">
        <v>2</v>
      </c>
      <c r="CB212">
        <v>1</v>
      </c>
      <c r="CC212">
        <v>2</v>
      </c>
      <c r="CD212">
        <v>1</v>
      </c>
      <c r="CE212">
        <v>1</v>
      </c>
      <c r="CF212">
        <v>2</v>
      </c>
      <c r="CG212">
        <v>2</v>
      </c>
      <c r="CH212">
        <v>2</v>
      </c>
      <c r="CI212">
        <v>1</v>
      </c>
      <c r="CJ212">
        <v>1</v>
      </c>
      <c r="CK212">
        <v>2</v>
      </c>
      <c r="CL212">
        <v>1</v>
      </c>
      <c r="CM212">
        <v>1</v>
      </c>
      <c r="CN212">
        <v>2</v>
      </c>
      <c r="CO212">
        <v>1</v>
      </c>
      <c r="CP212">
        <v>2</v>
      </c>
      <c r="CQ212">
        <v>1</v>
      </c>
      <c r="CR212">
        <v>2</v>
      </c>
      <c r="CS212">
        <v>2</v>
      </c>
      <c r="CT212">
        <v>1</v>
      </c>
      <c r="CU212">
        <v>1</v>
      </c>
      <c r="CV212">
        <v>1</v>
      </c>
      <c r="CW212">
        <v>2</v>
      </c>
      <c r="CX212">
        <v>2</v>
      </c>
      <c r="CY212">
        <v>2</v>
      </c>
    </row>
  </sheetData>
  <sheetProtection algorithmName="SHA-512" hashValue="SV3a2n/ZMiYuB0FrP4ta90pPI9w9OWUaHRQn+ia1S7wvndsPUTrxZTNgSq3DzJhPFbRlzItlfUfwk5EQUFfm5Q==" saltValue="Obf187WeH4e0kjJKiA6V7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N45"/>
  <sheetViews>
    <sheetView zoomScaleNormal="100" workbookViewId="0">
      <selection activeCell="C9" sqref="C9"/>
    </sheetView>
  </sheetViews>
  <sheetFormatPr defaultRowHeight="14.4" x14ac:dyDescent="0.3"/>
  <cols>
    <col min="1" max="1" width="7.6640625" style="151" customWidth="1"/>
    <col min="2" max="2" width="103.109375" customWidth="1"/>
    <col min="3" max="3" width="19" customWidth="1"/>
    <col min="4" max="4" width="50.33203125" style="522" customWidth="1"/>
    <col min="5" max="5" width="12.6640625" customWidth="1"/>
    <col min="6" max="6" width="13.5546875" customWidth="1"/>
    <col min="8" max="10" width="8.88671875" style="704"/>
    <col min="11" max="11" width="1.6640625" style="704" customWidth="1"/>
    <col min="12" max="13" width="8.88671875" style="704" hidden="1" customWidth="1"/>
    <col min="14" max="14" width="13" style="704" customWidth="1"/>
  </cols>
  <sheetData>
    <row r="1" spans="1:14" s="590" customFormat="1" ht="12" customHeight="1" thickBot="1" x14ac:dyDescent="0.35">
      <c r="A1" s="589"/>
      <c r="D1" s="690"/>
      <c r="E1"/>
      <c r="F1"/>
      <c r="G1"/>
      <c r="H1" s="703"/>
      <c r="I1" s="703"/>
      <c r="J1" s="703"/>
      <c r="K1" s="703"/>
      <c r="L1" s="703"/>
      <c r="M1" s="703"/>
      <c r="N1" s="703"/>
    </row>
    <row r="2" spans="1:14" ht="57" customHeight="1" thickBot="1" x14ac:dyDescent="0.35">
      <c r="A2" s="911" t="s">
        <v>1427</v>
      </c>
      <c r="B2" s="912"/>
      <c r="C2" s="912"/>
      <c r="D2" s="912"/>
    </row>
    <row r="3" spans="1:14" s="590" customFormat="1" ht="15" customHeight="1" thickBot="1" x14ac:dyDescent="0.35">
      <c r="A3" s="689"/>
      <c r="D3" s="690"/>
      <c r="E3"/>
      <c r="F3"/>
      <c r="G3"/>
      <c r="H3" s="703"/>
      <c r="I3" s="703"/>
      <c r="J3" s="703"/>
      <c r="K3" s="703"/>
      <c r="L3" s="703"/>
      <c r="M3" s="703"/>
      <c r="N3" s="703"/>
    </row>
    <row r="4" spans="1:14" ht="34.950000000000003" customHeight="1" thickBot="1" x14ac:dyDescent="0.35">
      <c r="A4" s="913" t="s">
        <v>1428</v>
      </c>
      <c r="B4" s="914"/>
      <c r="C4" s="914"/>
      <c r="D4" s="914"/>
    </row>
    <row r="5" spans="1:14" s="590" customFormat="1" ht="13.2" customHeight="1" thickBot="1" x14ac:dyDescent="0.35">
      <c r="A5" s="691"/>
      <c r="B5" s="694"/>
      <c r="C5" s="694"/>
      <c r="D5" s="701"/>
      <c r="E5"/>
      <c r="F5"/>
      <c r="G5"/>
      <c r="H5" s="703"/>
      <c r="I5" s="703"/>
      <c r="J5" s="703"/>
      <c r="K5" s="703"/>
      <c r="L5" s="703"/>
      <c r="M5" s="703"/>
      <c r="N5" s="703"/>
    </row>
    <row r="6" spans="1:14" ht="28.95" customHeight="1" thickBot="1" x14ac:dyDescent="0.35">
      <c r="A6" s="915" t="s">
        <v>869</v>
      </c>
      <c r="B6" s="916"/>
      <c r="C6" s="916"/>
      <c r="D6" s="916"/>
    </row>
    <row r="7" spans="1:14" s="590" customFormat="1" ht="13.95" customHeight="1" thickBot="1" x14ac:dyDescent="0.35">
      <c r="A7" s="692"/>
      <c r="B7" s="693"/>
      <c r="C7" s="693"/>
      <c r="D7" s="702"/>
      <c r="E7"/>
      <c r="F7"/>
      <c r="G7"/>
      <c r="H7" s="703"/>
      <c r="I7" s="703"/>
      <c r="J7" s="703"/>
      <c r="K7" s="703"/>
      <c r="L7" s="703"/>
      <c r="M7" s="703"/>
      <c r="N7" s="703"/>
    </row>
    <row r="8" spans="1:14" ht="35.4" customHeight="1" x14ac:dyDescent="0.3">
      <c r="A8" s="821" t="s">
        <v>818</v>
      </c>
      <c r="B8" s="822"/>
      <c r="C8" s="822"/>
      <c r="D8" s="823"/>
    </row>
    <row r="9" spans="1:14" s="564" customFormat="1" ht="40.200000000000003" customHeight="1" x14ac:dyDescent="0.3">
      <c r="A9" s="741">
        <v>906</v>
      </c>
      <c r="B9" s="742" t="s">
        <v>436</v>
      </c>
      <c r="C9" s="824"/>
      <c r="D9" s="746" t="str">
        <f t="shared" ref="D9:D28" si="0">IF(C9="","This Question must be answered before uploading, the report will not be processed if left blank","")</f>
        <v>This Question must be answered before uploading, the report will not be processed if left blank</v>
      </c>
      <c r="E9"/>
      <c r="F9"/>
      <c r="G9"/>
      <c r="H9" s="705"/>
      <c r="I9" s="705"/>
      <c r="J9" s="705"/>
      <c r="K9" s="705"/>
      <c r="L9" s="705"/>
      <c r="M9" s="705"/>
      <c r="N9" s="705"/>
    </row>
    <row r="10" spans="1:14" ht="40.200000000000003" customHeight="1" x14ac:dyDescent="0.3">
      <c r="A10" s="741">
        <v>907</v>
      </c>
      <c r="B10" s="742" t="s">
        <v>1418</v>
      </c>
      <c r="C10" s="824"/>
      <c r="D10" s="746" t="str">
        <f t="shared" si="0"/>
        <v>This Question must be answered before uploading, the report will not be processed if left blank</v>
      </c>
      <c r="H10" s="705"/>
      <c r="I10" s="705"/>
      <c r="J10" s="705"/>
      <c r="K10" s="705"/>
      <c r="L10" s="705"/>
      <c r="M10" s="705"/>
    </row>
    <row r="11" spans="1:14" s="176" customFormat="1" ht="40.200000000000003" customHeight="1" x14ac:dyDescent="0.3">
      <c r="A11" s="695">
        <v>1055</v>
      </c>
      <c r="B11" s="696" t="s">
        <v>1414</v>
      </c>
      <c r="C11" s="824"/>
      <c r="D11" s="746" t="str">
        <f t="shared" si="0"/>
        <v>This Question must be answered before uploading, the report will not be processed if left blank</v>
      </c>
      <c r="E11"/>
      <c r="F11"/>
      <c r="G11"/>
      <c r="H11" s="705"/>
      <c r="I11" s="705"/>
      <c r="J11" s="705"/>
      <c r="K11" s="705"/>
      <c r="L11" s="705"/>
      <c r="M11" s="705"/>
      <c r="N11" s="704"/>
    </row>
    <row r="12" spans="1:14" s="176" customFormat="1" ht="40.200000000000003" customHeight="1" x14ac:dyDescent="0.3">
      <c r="A12" s="695">
        <v>1056</v>
      </c>
      <c r="B12" s="696" t="s">
        <v>1415</v>
      </c>
      <c r="C12" s="824"/>
      <c r="D12" s="746" t="str">
        <f t="shared" si="0"/>
        <v>This Question must be answered before uploading, the report will not be processed if left blank</v>
      </c>
      <c r="E12"/>
      <c r="F12"/>
      <c r="G12"/>
      <c r="H12" s="705"/>
      <c r="I12" s="705"/>
      <c r="J12" s="705"/>
      <c r="K12" s="705"/>
      <c r="L12" s="705"/>
      <c r="M12" s="705"/>
      <c r="N12" s="704"/>
    </row>
    <row r="13" spans="1:14" s="176" customFormat="1" ht="40.200000000000003" customHeight="1" x14ac:dyDescent="0.3">
      <c r="A13" s="695">
        <v>1057</v>
      </c>
      <c r="B13" s="696" t="s">
        <v>1416</v>
      </c>
      <c r="C13" s="824"/>
      <c r="D13" s="746" t="str">
        <f t="shared" si="0"/>
        <v>This Question must be answered before uploading, the report will not be processed if left blank</v>
      </c>
      <c r="E13"/>
      <c r="F13"/>
      <c r="G13"/>
      <c r="H13" s="705"/>
      <c r="I13" s="705"/>
      <c r="J13" s="705"/>
      <c r="K13" s="705"/>
      <c r="L13" s="705"/>
      <c r="M13" s="705"/>
      <c r="N13" s="704"/>
    </row>
    <row r="14" spans="1:14" ht="44.4" customHeight="1" x14ac:dyDescent="0.3">
      <c r="A14" s="695">
        <v>1058</v>
      </c>
      <c r="B14" s="696" t="s">
        <v>1417</v>
      </c>
      <c r="C14" s="824"/>
      <c r="D14" s="746" t="str">
        <f t="shared" si="0"/>
        <v>This Question must be answered before uploading, the report will not be processed if left blank</v>
      </c>
    </row>
    <row r="15" spans="1:14" ht="40.200000000000003" customHeight="1" x14ac:dyDescent="0.3">
      <c r="A15" s="695">
        <v>1059</v>
      </c>
      <c r="B15" s="698" t="s">
        <v>2612</v>
      </c>
      <c r="C15" s="824"/>
      <c r="D15" s="746" t="str">
        <f t="shared" si="0"/>
        <v>This Question must be answered before uploading, the report will not be processed if left blank</v>
      </c>
      <c r="H15" s="705"/>
      <c r="I15" s="705"/>
      <c r="J15" s="705"/>
      <c r="K15" s="705"/>
      <c r="L15" s="705"/>
      <c r="M15" s="705"/>
    </row>
    <row r="16" spans="1:14" ht="40.200000000000003" customHeight="1" x14ac:dyDescent="0.3">
      <c r="A16" s="741">
        <v>951</v>
      </c>
      <c r="B16" s="742" t="s">
        <v>1419</v>
      </c>
      <c r="C16" s="824"/>
      <c r="D16" s="746" t="str">
        <f t="shared" si="0"/>
        <v>This Question must be answered before uploading, the report will not be processed if left blank</v>
      </c>
      <c r="H16" s="705"/>
      <c r="I16" s="705"/>
      <c r="J16" s="705"/>
      <c r="K16" s="705"/>
      <c r="L16" s="705"/>
      <c r="M16" s="705"/>
    </row>
    <row r="17" spans="1:14" ht="40.200000000000003" customHeight="1" x14ac:dyDescent="0.3">
      <c r="A17" s="741">
        <v>953</v>
      </c>
      <c r="B17" s="742" t="s">
        <v>1420</v>
      </c>
      <c r="C17" s="824"/>
      <c r="D17" s="746" t="str">
        <f t="shared" si="0"/>
        <v>This Question must be answered before uploading, the report will not be processed if left blank</v>
      </c>
      <c r="H17" s="705"/>
      <c r="I17" s="705"/>
      <c r="J17" s="705"/>
      <c r="K17" s="705"/>
      <c r="L17" s="705"/>
      <c r="M17" s="705"/>
    </row>
    <row r="18" spans="1:14" ht="40.200000000000003" customHeight="1" x14ac:dyDescent="0.3">
      <c r="A18" s="741">
        <v>955</v>
      </c>
      <c r="B18" s="742" t="s">
        <v>2632</v>
      </c>
      <c r="C18" s="824"/>
      <c r="D18" s="746" t="str">
        <f t="shared" si="0"/>
        <v>This Question must be answered before uploading, the report will not be processed if left blank</v>
      </c>
      <c r="H18" s="705"/>
      <c r="I18" s="705"/>
      <c r="J18" s="705"/>
      <c r="K18" s="705"/>
      <c r="L18" s="705"/>
      <c r="M18" s="705"/>
    </row>
    <row r="19" spans="1:14" ht="40.200000000000003" customHeight="1" x14ac:dyDescent="0.3">
      <c r="A19" s="741">
        <v>957</v>
      </c>
      <c r="B19" s="742" t="s">
        <v>2633</v>
      </c>
      <c r="C19" s="824"/>
      <c r="D19" s="746" t="str">
        <f t="shared" si="0"/>
        <v>This Question must be answered before uploading, the report will not be processed if left blank</v>
      </c>
      <c r="H19" s="705"/>
      <c r="I19" s="705"/>
      <c r="J19" s="705"/>
      <c r="K19" s="705"/>
      <c r="L19" s="705"/>
      <c r="M19" s="705"/>
    </row>
    <row r="20" spans="1:14" s="176" customFormat="1" ht="118.2" customHeight="1" x14ac:dyDescent="0.3">
      <c r="A20" s="741">
        <v>973</v>
      </c>
      <c r="B20" s="892" t="s">
        <v>2634</v>
      </c>
      <c r="C20" s="824"/>
      <c r="D20" s="746" t="str">
        <f>IF(C20="","This Question must be answered before uploading, the report will not be processed if left blank","")</f>
        <v>This Question must be answered before uploading, the report will not be processed if left blank</v>
      </c>
      <c r="E20"/>
      <c r="F20"/>
      <c r="G20"/>
      <c r="H20" s="705"/>
      <c r="I20" s="705"/>
      <c r="J20" s="705"/>
      <c r="K20" s="705"/>
      <c r="L20" s="705"/>
      <c r="M20" s="705"/>
      <c r="N20" s="704"/>
    </row>
    <row r="21" spans="1:14" s="176" customFormat="1" ht="46.2" customHeight="1" x14ac:dyDescent="0.3">
      <c r="A21" s="741">
        <v>959</v>
      </c>
      <c r="B21" s="742" t="s">
        <v>691</v>
      </c>
      <c r="C21" s="824"/>
      <c r="D21" s="746" t="str">
        <f t="shared" si="0"/>
        <v>This Question must be answered before uploading, the report will not be processed if left blank</v>
      </c>
      <c r="E21"/>
      <c r="F21"/>
      <c r="G21"/>
      <c r="H21" s="705"/>
      <c r="I21" s="705"/>
      <c r="J21" s="705"/>
      <c r="K21" s="705"/>
      <c r="L21" s="705"/>
      <c r="M21" s="705"/>
      <c r="N21" s="704"/>
    </row>
    <row r="22" spans="1:14" ht="67.2" customHeight="1" x14ac:dyDescent="0.3">
      <c r="A22" s="741">
        <v>974</v>
      </c>
      <c r="B22" s="742" t="s">
        <v>694</v>
      </c>
      <c r="C22" s="824"/>
      <c r="D22" s="746" t="str">
        <f>IF(C22="","This Question must be answered before uploading, the report will not be processed if left blank","")</f>
        <v>This Question must be answered before uploading, the report will not be processed if left blank</v>
      </c>
      <c r="H22" s="705"/>
      <c r="I22" s="705"/>
      <c r="J22" s="705"/>
      <c r="K22" s="705"/>
      <c r="L22" s="705"/>
      <c r="M22" s="705"/>
    </row>
    <row r="23" spans="1:14" ht="40.200000000000003" customHeight="1" x14ac:dyDescent="0.3">
      <c r="A23" s="741" t="s">
        <v>543</v>
      </c>
      <c r="B23" s="742" t="s">
        <v>437</v>
      </c>
      <c r="C23" s="824"/>
      <c r="D23" s="746" t="str">
        <f t="shared" si="0"/>
        <v>This Question must be answered before uploading, the report will not be processed if left blank</v>
      </c>
      <c r="H23" s="705"/>
      <c r="I23" s="705"/>
      <c r="J23" s="705"/>
      <c r="K23" s="705"/>
      <c r="L23" s="705"/>
      <c r="M23" s="705"/>
    </row>
    <row r="24" spans="1:14" ht="40.200000000000003" customHeight="1" x14ac:dyDescent="0.3">
      <c r="A24" s="741" t="s">
        <v>544</v>
      </c>
      <c r="B24" s="742" t="s">
        <v>438</v>
      </c>
      <c r="C24" s="824"/>
      <c r="D24" s="746" t="str">
        <f t="shared" si="0"/>
        <v>This Question must be answered before uploading, the report will not be processed if left blank</v>
      </c>
      <c r="H24" s="705"/>
      <c r="I24" s="705"/>
      <c r="J24" s="705"/>
      <c r="K24" s="705"/>
      <c r="L24" s="705"/>
      <c r="M24" s="705"/>
    </row>
    <row r="25" spans="1:14" ht="40.200000000000003" customHeight="1" x14ac:dyDescent="0.3">
      <c r="A25" s="741" t="s">
        <v>545</v>
      </c>
      <c r="B25" s="742" t="s">
        <v>439</v>
      </c>
      <c r="C25" s="824"/>
      <c r="D25" s="746" t="str">
        <f t="shared" si="0"/>
        <v>This Question must be answered before uploading, the report will not be processed if left blank</v>
      </c>
      <c r="H25" s="705"/>
      <c r="I25" s="705"/>
      <c r="J25" s="705"/>
      <c r="K25" s="705"/>
      <c r="L25" s="705"/>
      <c r="M25" s="705"/>
    </row>
    <row r="26" spans="1:14" ht="40.200000000000003" customHeight="1" x14ac:dyDescent="0.3">
      <c r="A26" s="741">
        <v>979</v>
      </c>
      <c r="B26" s="742" t="s">
        <v>864</v>
      </c>
      <c r="C26" s="824"/>
      <c r="D26" s="746" t="str">
        <f t="shared" si="0"/>
        <v>This Question must be answered before uploading, the report will not be processed if left blank</v>
      </c>
      <c r="H26" s="705"/>
      <c r="I26" s="705"/>
      <c r="J26" s="705"/>
      <c r="K26" s="705"/>
      <c r="L26" s="705"/>
      <c r="M26" s="705"/>
    </row>
    <row r="27" spans="1:14" ht="52.95" customHeight="1" x14ac:dyDescent="0.3">
      <c r="A27" s="741">
        <v>980</v>
      </c>
      <c r="B27" s="742" t="s">
        <v>2623</v>
      </c>
      <c r="C27" s="825"/>
      <c r="D27" s="746" t="str">
        <f t="shared" si="0"/>
        <v>This Question must be answered before uploading, the report will not be processed if left blank</v>
      </c>
      <c r="H27"/>
      <c r="I27"/>
      <c r="J27"/>
      <c r="K27"/>
      <c r="L27"/>
      <c r="M27"/>
      <c r="N27"/>
    </row>
    <row r="28" spans="1:14" ht="40.200000000000003" customHeight="1" x14ac:dyDescent="0.3">
      <c r="A28" s="741">
        <v>975</v>
      </c>
      <c r="B28" s="742" t="s">
        <v>529</v>
      </c>
      <c r="C28" s="824"/>
      <c r="D28" s="746" t="str">
        <f t="shared" si="0"/>
        <v>This Question must be answered before uploading, the report will not be processed if left blank</v>
      </c>
      <c r="H28" s="705"/>
      <c r="I28" s="705"/>
      <c r="J28" s="705"/>
      <c r="K28" s="705"/>
      <c r="L28" s="705"/>
      <c r="M28" s="705"/>
    </row>
    <row r="29" spans="1:14" x14ac:dyDescent="0.3">
      <c r="A29" s="589"/>
      <c r="B29" s="690"/>
      <c r="C29" s="590"/>
      <c r="D29" s="690"/>
    </row>
    <row r="30" spans="1:14" s="176" customFormat="1" ht="40.200000000000003" customHeight="1" x14ac:dyDescent="0.3">
      <c r="A30" s="743" t="s">
        <v>546</v>
      </c>
      <c r="B30" s="747" t="str">
        <f>IF(D30="","This Question must be answered before uploading, the report will not be processed if left blank","")</f>
        <v>This Question must be answered before uploading, the report will not be processed if left blank</v>
      </c>
      <c r="C30" s="744" t="s">
        <v>440</v>
      </c>
      <c r="D30" s="826"/>
      <c r="E30"/>
      <c r="F30"/>
      <c r="G30"/>
      <c r="H30" s="704"/>
      <c r="I30" s="704"/>
      <c r="J30" s="704"/>
      <c r="K30" s="704"/>
      <c r="L30" s="704"/>
      <c r="M30" s="704"/>
      <c r="N30" s="704"/>
    </row>
    <row r="31" spans="1:14" ht="14.4" customHeight="1" x14ac:dyDescent="0.3">
      <c r="A31" s="589"/>
      <c r="B31" s="690"/>
      <c r="C31" s="590"/>
      <c r="D31" s="690"/>
    </row>
    <row r="32" spans="1:14" ht="40.200000000000003" customHeight="1" x14ac:dyDescent="0.3">
      <c r="A32" s="743" t="s">
        <v>547</v>
      </c>
      <c r="B32" s="747" t="str">
        <f>IF(D32="","This Question must be answered before uploading, the report will not be processed if left blank","")</f>
        <v>This Question must be answered before uploading, the report will not be processed if left blank</v>
      </c>
      <c r="C32" s="744" t="s">
        <v>441</v>
      </c>
      <c r="D32" s="826"/>
    </row>
    <row r="33" spans="1:14" ht="14.4" customHeight="1" x14ac:dyDescent="0.3">
      <c r="A33" s="589"/>
      <c r="B33" s="690"/>
      <c r="C33" s="590"/>
      <c r="D33" s="690"/>
    </row>
    <row r="34" spans="1:14" s="176" customFormat="1" ht="40.200000000000003" customHeight="1" x14ac:dyDescent="0.3">
      <c r="A34" s="743" t="s">
        <v>867</v>
      </c>
      <c r="B34" s="747" t="str">
        <f>IF(D34="","This Question must be answered before uploading, the report will not be processed if left blank","")</f>
        <v>This Question must be answered before uploading, the report will not be processed if left blank</v>
      </c>
      <c r="C34" s="744" t="s">
        <v>1423</v>
      </c>
      <c r="D34" s="854"/>
      <c r="E34"/>
      <c r="F34"/>
      <c r="G34"/>
      <c r="H34" s="704"/>
      <c r="I34" s="704"/>
      <c r="J34" s="704"/>
      <c r="K34" s="704"/>
      <c r="L34" s="704"/>
      <c r="M34" s="704"/>
      <c r="N34" s="704"/>
    </row>
    <row r="38" spans="1:14" x14ac:dyDescent="0.3">
      <c r="D38" s="522" t="s">
        <v>336</v>
      </c>
    </row>
    <row r="42" spans="1:14" x14ac:dyDescent="0.3">
      <c r="A42" s="827">
        <f>SUM(A9:A41)</f>
        <v>16754</v>
      </c>
      <c r="B42" s="828" t="s">
        <v>442</v>
      </c>
      <c r="C42" s="829">
        <v>1.1000000000000001</v>
      </c>
      <c r="D42" s="830"/>
    </row>
    <row r="43" spans="1:14" x14ac:dyDescent="0.3">
      <c r="A43" s="831"/>
      <c r="B43" s="832" t="s">
        <v>443</v>
      </c>
      <c r="C43" s="833">
        <v>44853</v>
      </c>
      <c r="D43" s="834"/>
    </row>
    <row r="44" spans="1:14" x14ac:dyDescent="0.3">
      <c r="B44" s="590"/>
      <c r="C44" s="690"/>
    </row>
    <row r="45" spans="1:14" x14ac:dyDescent="0.3">
      <c r="B45" s="590"/>
      <c r="C45" s="690"/>
    </row>
  </sheetData>
  <mergeCells count="3">
    <mergeCell ref="A2:D2"/>
    <mergeCell ref="A4:D4"/>
    <mergeCell ref="A6:D6"/>
  </mergeCells>
  <dataValidations count="9">
    <dataValidation type="list" allowBlank="1" showInputMessage="1" showErrorMessage="1" prompt="Please select Yes or No from the drop down list" sqref="C17 C28 C23:C26 C13:C15" xr:uid="{42DC82DB-0AE6-4795-B8A2-67794DECDEAD}">
      <formula1>"Yes, No"</formula1>
    </dataValidation>
    <dataValidation type="whole" operator="greaterThan" allowBlank="1" showInputMessage="1" showErrorMessage="1" prompt="Please enter a whole number.  If there are no findings please enter 0" sqref="C18:C20" xr:uid="{22039F36-BF2D-4D90-ACF3-F17B7FAD9827}">
      <formula1>-1</formula1>
    </dataValidation>
    <dataValidation type="list" allowBlank="1" showInputMessage="1" showErrorMessage="1" prompt="Please select Yes, No or N/A from the drop down list" sqref="C21:C22" xr:uid="{1338E819-A8A7-4AB4-965C-9AAE0E62C78A}">
      <formula1>"Yes, No, N/A"</formula1>
    </dataValidation>
    <dataValidation type="date" operator="greaterThan" showInputMessage="1" showErrorMessage="1" promptTitle="MM/DD/YYYY" prompt="This cannot be blank" sqref="C27" xr:uid="{F2F609DE-2DD8-4C56-AEA4-B39EA636E384}">
      <formula1>44742</formula1>
    </dataValidation>
    <dataValidation type="list" allowBlank="1" showInputMessage="1" showErrorMessage="1" prompt="Please select Yes or No from the drop down list" sqref="C27" xr:uid="{B4C96C02-4742-4E38-B12A-360ABBD230F0}">
      <formula1>"Yes,No"</formula1>
    </dataValidation>
    <dataValidation type="list" allowBlank="1" showInputMessage="1" showErrorMessage="1" sqref="C27" xr:uid="{C1CF9E65-608C-4B9B-B8C1-8E5A300F6B99}">
      <formula1>"Yes, No"</formula1>
    </dataValidation>
    <dataValidation type="list" allowBlank="1" showInputMessage="1" showErrorMessage="1" sqref="C27" xr:uid="{2F6B1B33-D794-41C2-9ACB-1601D80589F6}">
      <formula1>"Yes,No"</formula1>
    </dataValidation>
    <dataValidation type="list" allowBlank="1" showInputMessage="1" showErrorMessage="1" prompt="Please select Yes or No from the drop down list." sqref="C9:C12 C16" xr:uid="{09FCC64E-5331-4E1E-8B61-60F4B5075DD5}">
      <formula1>"Yes, No"</formula1>
    </dataValidation>
    <dataValidation type="date" operator="greaterThan" allowBlank="1" showInputMessage="1" showErrorMessage="1" sqref="D34" xr:uid="{22BF405D-0813-42A6-A8B6-5986117A42CC}">
      <formula1>44742</formula1>
    </dataValidation>
  </dataValidations>
  <pageMargins left="0.7" right="0.7" top="0.75" bottom="0.75" header="0.3" footer="0.3"/>
  <pageSetup scale="50" orientation="portrait" r:id="rId1"/>
  <rowBreaks count="1" manualBreakCount="1">
    <brk id="3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668"/>
  <sheetViews>
    <sheetView zoomScaleNormal="100" workbookViewId="0">
      <pane xSplit="3" ySplit="3" topLeftCell="F4" activePane="bottomRight" state="frozen"/>
      <selection activeCell="K179" sqref="K179"/>
      <selection pane="topRight" activeCell="K179" sqref="K179"/>
      <selection pane="bottomLeft" activeCell="K179" sqref="K179"/>
      <selection pane="bottomRight" activeCell="F2" sqref="F2"/>
    </sheetView>
  </sheetViews>
  <sheetFormatPr defaultColWidth="9.109375" defaultRowHeight="14.4" x14ac:dyDescent="0.3"/>
  <cols>
    <col min="1" max="1" width="8.88671875" style="3" customWidth="1"/>
    <col min="2" max="2" width="17.5546875" style="46" bestFit="1" customWidth="1"/>
    <col min="3" max="3" width="36.6640625" style="350" customWidth="1"/>
    <col min="4" max="4" width="16.33203125" style="3" customWidth="1"/>
    <col min="5" max="5" width="17.5546875" style="3" customWidth="1"/>
    <col min="6" max="6" width="18.6640625" style="3" customWidth="1"/>
    <col min="7" max="7" width="16" style="263" customWidth="1"/>
    <col min="8" max="8" width="14.6640625" style="3" customWidth="1"/>
    <col min="9" max="9" width="1" style="294" customWidth="1"/>
    <col min="10" max="10" width="18.109375" style="5" customWidth="1"/>
    <col min="11" max="11" width="36.88671875" style="9" customWidth="1"/>
    <col min="12" max="12" width="23.44140625" style="357" customWidth="1"/>
    <col min="13" max="13" width="8.44140625" customWidth="1"/>
    <col min="14" max="14" width="10.88671875" style="3" customWidth="1"/>
    <col min="15" max="15" width="17.88671875" style="3" customWidth="1"/>
    <col min="16" max="16" width="9.109375" style="182" customWidth="1"/>
    <col min="17" max="17" width="10.33203125" style="265"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customWidth="1"/>
    <col min="24" max="24" width="10.5546875" customWidth="1"/>
    <col min="25" max="25" width="9.88671875" customWidth="1"/>
    <col min="26" max="26" width="9.109375" customWidth="1"/>
    <col min="29" max="16384" width="9.109375" style="3"/>
  </cols>
  <sheetData>
    <row r="1" spans="1:28" ht="36" x14ac:dyDescent="0.3">
      <c r="C1" s="43" t="s">
        <v>383</v>
      </c>
      <c r="D1" s="13">
        <f>L50-(L38+L39-L43-L44-L153)-L47</f>
        <v>0</v>
      </c>
      <c r="I1" s="264"/>
      <c r="J1" s="42"/>
      <c r="K1" s="14" t="s">
        <v>42</v>
      </c>
      <c r="L1" s="56"/>
      <c r="S1" s="3">
        <v>100</v>
      </c>
      <c r="T1" s="3">
        <v>1</v>
      </c>
    </row>
    <row r="2" spans="1:28" ht="36" x14ac:dyDescent="0.4">
      <c r="C2" s="67" t="str">
        <f>'Unit Data from Audit Worksheet'!D2</f>
        <v>Select Unit Name from Drop Down List</v>
      </c>
      <c r="D2" s="134">
        <v>2022</v>
      </c>
      <c r="E2" s="12">
        <v>2022</v>
      </c>
      <c r="F2" s="12"/>
      <c r="G2" s="63"/>
      <c r="H2" s="12"/>
      <c r="I2" s="264"/>
      <c r="J2" s="37" t="s">
        <v>38</v>
      </c>
      <c r="K2" s="8" t="s">
        <v>37</v>
      </c>
      <c r="L2" s="61" t="s">
        <v>26</v>
      </c>
      <c r="S2" s="3">
        <v>200</v>
      </c>
      <c r="T2" s="3">
        <v>2</v>
      </c>
    </row>
    <row r="3" spans="1:28" ht="46.8" x14ac:dyDescent="0.3">
      <c r="A3" s="266" t="s">
        <v>38</v>
      </c>
      <c r="B3" s="267"/>
      <c r="C3" s="40" t="s">
        <v>1</v>
      </c>
      <c r="D3" s="15" t="s">
        <v>39</v>
      </c>
      <c r="E3" s="15" t="s">
        <v>40</v>
      </c>
      <c r="F3" s="16" t="s">
        <v>44</v>
      </c>
      <c r="G3" s="68" t="s">
        <v>297</v>
      </c>
      <c r="H3" s="16" t="s">
        <v>332</v>
      </c>
      <c r="I3" s="264"/>
      <c r="J3" s="268"/>
      <c r="K3" s="135"/>
      <c r="L3" s="269"/>
      <c r="O3" s="3" t="s">
        <v>266</v>
      </c>
      <c r="Q3" s="79" t="s">
        <v>298</v>
      </c>
      <c r="S3" s="3">
        <v>300</v>
      </c>
      <c r="T3" s="3">
        <v>3</v>
      </c>
    </row>
    <row r="4" spans="1:28" ht="18" x14ac:dyDescent="0.35">
      <c r="A4" s="270"/>
      <c r="B4" s="271"/>
      <c r="C4" s="44"/>
      <c r="D4" s="7"/>
      <c r="E4" s="7"/>
      <c r="F4" s="7"/>
      <c r="G4" s="64"/>
      <c r="H4" s="7"/>
      <c r="I4" s="264"/>
      <c r="J4" s="39">
        <v>999</v>
      </c>
      <c r="K4" s="11" t="s">
        <v>263</v>
      </c>
      <c r="L4" s="806" t="e">
        <f>'Unit Data from Audit Worksheet'!D3</f>
        <v>#N/A</v>
      </c>
      <c r="S4" s="3">
        <v>400</v>
      </c>
      <c r="T4" s="3">
        <v>4</v>
      </c>
    </row>
    <row r="5" spans="1:28" ht="62.4" customHeight="1" x14ac:dyDescent="0.3">
      <c r="A5" s="272">
        <f>'Unit Data from Audit Worksheet'!A7</f>
        <v>333</v>
      </c>
      <c r="B5" s="48" t="str">
        <f>'Unit Data from Audit Worksheet'!C7</f>
        <v>Net Position-Governmental Activities</v>
      </c>
      <c r="C5" s="273" t="str">
        <f>'Unit Data from Audit Worksheet'!D7</f>
        <v xml:space="preserve"> All unrestricted Cash and investments.  
Exclude: restricted cash 
                   cash held by a third party. </v>
      </c>
      <c r="D5" s="133"/>
      <c r="E5" s="139">
        <f>'Unit Data from Audit Worksheet'!F7</f>
        <v>0</v>
      </c>
      <c r="F5" s="217">
        <f>IF(L5&lt;0,"Error: Number is normally positive.",)</f>
        <v>0</v>
      </c>
      <c r="G5" s="65"/>
      <c r="H5" s="216"/>
      <c r="I5" s="32"/>
      <c r="J5" s="36">
        <v>333</v>
      </c>
      <c r="K5" s="45" t="s">
        <v>161</v>
      </c>
      <c r="L5" s="274">
        <f>IF(D5="",E5,D5)</f>
        <v>0</v>
      </c>
      <c r="P5" s="191"/>
    </row>
    <row r="6" spans="1:28" ht="54" customHeight="1" x14ac:dyDescent="0.3">
      <c r="A6" s="205">
        <f>'Unit Data from Audit Worksheet'!A8</f>
        <v>500</v>
      </c>
      <c r="B6" s="218" t="str">
        <f>'Unit Data from Audit Worksheet'!C8</f>
        <v>Net Position-Governmental Activities</v>
      </c>
      <c r="C6" s="204" t="str">
        <f>'Unit Data from Audit Worksheet'!D8</f>
        <v xml:space="preserve"> All restricted Cash and investments</v>
      </c>
      <c r="D6" s="133"/>
      <c r="E6" s="224">
        <f>'Unit Data from Audit Worksheet'!F8</f>
        <v>0</v>
      </c>
      <c r="F6" s="217">
        <f>IF(L6&lt;0,"Error: Number is normally positive.",)</f>
        <v>0</v>
      </c>
      <c r="G6" s="219"/>
      <c r="H6" s="216"/>
      <c r="I6" s="32"/>
      <c r="J6" s="215">
        <v>500</v>
      </c>
      <c r="K6" s="214" t="s">
        <v>160</v>
      </c>
      <c r="L6" s="274">
        <f>IF(D6="",E6,D6)</f>
        <v>0</v>
      </c>
      <c r="P6" s="192"/>
    </row>
    <row r="7" spans="1:28" ht="51" customHeight="1" x14ac:dyDescent="0.3">
      <c r="A7" s="205">
        <f>'Unit Data from Audit Worksheet'!A9</f>
        <v>385</v>
      </c>
      <c r="B7" s="218" t="str">
        <f>'Unit Data from Audit Worksheet'!C9</f>
        <v>Net Position-Governmental Activities</v>
      </c>
      <c r="C7" s="204" t="str">
        <f>'Unit Data from Audit Worksheet'!D9</f>
        <v>Total Assets and deferred outflows</v>
      </c>
      <c r="D7" s="133"/>
      <c r="E7" s="224">
        <f>'Unit Data from Audit Worksheet'!F9</f>
        <v>0</v>
      </c>
      <c r="F7" s="125">
        <f>IF((L5+L6)&gt;L7,"Error: Please review accts (333 + 500) &gt; 385",)</f>
        <v>0</v>
      </c>
      <c r="G7" s="219" t="str">
        <f>IF(Q7=1," Included in error count"," ")</f>
        <v xml:space="preserve"> </v>
      </c>
      <c r="H7" s="216"/>
      <c r="I7" s="32"/>
      <c r="J7" s="69">
        <v>385</v>
      </c>
      <c r="K7" s="70" t="s">
        <v>100</v>
      </c>
      <c r="L7" s="275">
        <f>IF(D7="",E7,D7)+IF(D9="",E9,D9)</f>
        <v>0</v>
      </c>
      <c r="N7" s="71" t="s">
        <v>284</v>
      </c>
      <c r="P7" s="192"/>
    </row>
    <row r="8" spans="1:28" ht="90.75" customHeight="1" x14ac:dyDescent="0.3">
      <c r="A8" s="205">
        <f>'Unit Data from Audit Worksheet'!A10</f>
        <v>575</v>
      </c>
      <c r="B8" s="218" t="str">
        <f>'Unit Data from Audit Worksheet'!C10</f>
        <v>Net Position-Governmental Activities</v>
      </c>
      <c r="C8" s="204" t="str">
        <f>'Unit Data from Audit Worksheet'!D10</f>
        <v>Record any positive Internal balances on the net position statements that appear in the Asset Section of the Net Position Statement</v>
      </c>
      <c r="D8" s="133"/>
      <c r="E8" s="224">
        <f>'Unit Data from Audit Worksheet'!F10</f>
        <v>0</v>
      </c>
      <c r="F8" s="217">
        <f>IF(L8&lt;0,"Error: Number is normally positive.",)</f>
        <v>0</v>
      </c>
      <c r="G8" s="219"/>
      <c r="H8" s="216"/>
      <c r="I8" s="32"/>
      <c r="J8" s="215">
        <v>575</v>
      </c>
      <c r="K8" s="221" t="s">
        <v>287</v>
      </c>
      <c r="L8" s="274">
        <f>IF(D8="",E8,D8)</f>
        <v>0</v>
      </c>
      <c r="N8" s="57"/>
      <c r="P8" s="192"/>
    </row>
    <row r="9" spans="1:28" ht="103.5" customHeight="1" x14ac:dyDescent="0.3">
      <c r="A9" s="205">
        <f>'Unit Data from Audit Worksheet'!A11</f>
        <v>576</v>
      </c>
      <c r="B9" s="218" t="str">
        <f>'Unit Data from Audit Worksheet'!C11</f>
        <v>Net Position-Governmental Activities</v>
      </c>
      <c r="C9" s="276" t="str">
        <f>'Unit Data from Audit Worksheet'!D11</f>
        <v>Record any negative Internal balances on the net position statements that appear in the Asset Section of the Net Position Statement.
Enter as a positive</v>
      </c>
      <c r="D9" s="101"/>
      <c r="E9" s="142">
        <f>'Unit Data from Audit Worksheet'!F11</f>
        <v>0</v>
      </c>
      <c r="F9" s="213">
        <f>IF(E9&lt;0,"Error: Enter as positive.",)</f>
        <v>0</v>
      </c>
      <c r="G9" s="103"/>
      <c r="H9" s="104"/>
      <c r="I9" s="32"/>
      <c r="J9" s="97">
        <v>576</v>
      </c>
      <c r="K9" s="221" t="s">
        <v>288</v>
      </c>
      <c r="L9" s="274">
        <f>IF(D9="",E9,D9)</f>
        <v>0</v>
      </c>
      <c r="N9" s="57"/>
      <c r="P9" s="193"/>
    </row>
    <row r="10" spans="1:28" s="18" customFormat="1" ht="100.5" customHeight="1" x14ac:dyDescent="0.3">
      <c r="A10" s="205">
        <f>'Unit Data from Audit Worksheet'!A12</f>
        <v>626</v>
      </c>
      <c r="B10" s="210" t="str">
        <f>'Unit Data from Audit Worksheet'!C12</f>
        <v>Net Position-Governmental Activities</v>
      </c>
      <c r="C10" s="209" t="str">
        <f>'Unit Data from Audit Worksheet'!D12</f>
        <v xml:space="preserve">Total Current liabilities (as reported on Statement of Net Position)
Include:   Current liabilities including current portion of long-term debt.  Deferred inflows should not be included in Current Liabilities  </v>
      </c>
      <c r="D10" s="101"/>
      <c r="E10" s="227">
        <f>'Unit Data from Audit Worksheet'!F12</f>
        <v>0</v>
      </c>
      <c r="F10" s="212">
        <f>IF(L10&lt;0,"Error: Enter as a positive.",)</f>
        <v>0</v>
      </c>
      <c r="G10" s="201"/>
      <c r="H10" s="212"/>
      <c r="I10" s="32"/>
      <c r="J10" s="708">
        <v>626</v>
      </c>
      <c r="K10" s="709" t="s">
        <v>357</v>
      </c>
      <c r="L10" s="710">
        <f>IF(D10="",E10,D10)+IF(D9="",E9,D9)</f>
        <v>0</v>
      </c>
      <c r="M10"/>
      <c r="N10" s="163" t="s">
        <v>284</v>
      </c>
      <c r="O10" s="277"/>
      <c r="P10" s="194"/>
      <c r="Q10" s="278"/>
      <c r="R10" s="3"/>
      <c r="W10"/>
      <c r="X10"/>
      <c r="Y10"/>
      <c r="Z10"/>
      <c r="AA10"/>
      <c r="AB10"/>
    </row>
    <row r="11" spans="1:28" s="18" customFormat="1" ht="106.8" customHeight="1" x14ac:dyDescent="0.3">
      <c r="A11" s="205">
        <f>'Unit Data from Audit Worksheet'!A13</f>
        <v>627</v>
      </c>
      <c r="B11" s="210" t="str">
        <f>'Unit Data from Audit Worksheet'!C13</f>
        <v>Net Position-Governmental Activities</v>
      </c>
      <c r="C11" s="209" t="str">
        <f>'Unit Data from Audit Worksheet'!D13</f>
        <v>Please enter any bond anticipation notes that are classified as current liabilities and included in account 626 above (amounts entered should agree to the current amount included in the changes to long-term debt note)</v>
      </c>
      <c r="D11" s="101"/>
      <c r="E11" s="227">
        <f>'Unit Data from Audit Worksheet'!F13</f>
        <v>0</v>
      </c>
      <c r="F11" s="212"/>
      <c r="G11" s="201"/>
      <c r="H11" s="212"/>
      <c r="I11" s="32"/>
      <c r="J11" s="211">
        <v>627</v>
      </c>
      <c r="K11" s="188" t="s">
        <v>349</v>
      </c>
      <c r="L11" s="280">
        <f t="shared" ref="L11:L16" si="0">IF(D11="",E11,D11)</f>
        <v>0</v>
      </c>
      <c r="M11"/>
      <c r="N11" s="162"/>
      <c r="O11" s="277"/>
      <c r="P11" s="194"/>
      <c r="Q11" s="278"/>
      <c r="R11" s="3"/>
      <c r="W11"/>
      <c r="X11"/>
      <c r="Y11"/>
      <c r="Z11"/>
      <c r="AA11"/>
      <c r="AB11"/>
    </row>
    <row r="12" spans="1:28" s="18" customFormat="1" ht="106.8" customHeight="1" x14ac:dyDescent="0.3">
      <c r="A12" s="205">
        <f>'Unit Data from Audit Worksheet'!A14</f>
        <v>628</v>
      </c>
      <c r="B12" s="210" t="str">
        <f>'Unit Data from Audit Worksheet'!C14</f>
        <v>Net Position-Governmental Activities</v>
      </c>
      <c r="C12" s="209" t="str">
        <f>'Unit Data from Audit Worksheet'!D14</f>
        <v>Please enter any compensated absences that are classified as current liabilities and included in account 626 above (amounts entered should agree to the current amount included in the changes to long-term debt note)</v>
      </c>
      <c r="D12" s="101"/>
      <c r="E12" s="227">
        <f>'Unit Data from Audit Worksheet'!F14</f>
        <v>0</v>
      </c>
      <c r="F12" s="212"/>
      <c r="G12" s="201"/>
      <c r="H12" s="212"/>
      <c r="I12" s="32"/>
      <c r="J12" s="211">
        <v>628</v>
      </c>
      <c r="K12" s="188" t="s">
        <v>354</v>
      </c>
      <c r="L12" s="280">
        <f t="shared" si="0"/>
        <v>0</v>
      </c>
      <c r="M12"/>
      <c r="N12" s="162"/>
      <c r="O12" s="277"/>
      <c r="P12" s="194"/>
      <c r="Q12" s="278"/>
      <c r="R12" s="3"/>
      <c r="W12"/>
      <c r="X12"/>
      <c r="Y12"/>
      <c r="Z12"/>
      <c r="AA12"/>
      <c r="AB12"/>
    </row>
    <row r="13" spans="1:28" s="18" customFormat="1" ht="108" customHeight="1" x14ac:dyDescent="0.3">
      <c r="A13" s="205">
        <f>'Unit Data from Audit Worksheet'!A15</f>
        <v>629</v>
      </c>
      <c r="B13" s="210" t="str">
        <f>'Unit Data from Audit Worksheet'!C15</f>
        <v>Net Position-Governmental Activities</v>
      </c>
      <c r="C13" s="209" t="str">
        <f>'Unit Data from Audit Worksheet'!D15</f>
        <v>Please enter any pension liabilities that are classified as current liabilities and included in account 626 above (amounts entered should agree to the current amount included in the changes to long-term debt note)</v>
      </c>
      <c r="D13" s="101"/>
      <c r="E13" s="227">
        <f>'Unit Data from Audit Worksheet'!F15</f>
        <v>0</v>
      </c>
      <c r="F13" s="212"/>
      <c r="G13" s="201"/>
      <c r="H13" s="212"/>
      <c r="I13" s="32"/>
      <c r="J13" s="211">
        <v>629</v>
      </c>
      <c r="K13" s="188" t="s">
        <v>353</v>
      </c>
      <c r="L13" s="280">
        <f t="shared" si="0"/>
        <v>0</v>
      </c>
      <c r="M13"/>
      <c r="N13" s="162"/>
      <c r="O13" s="277"/>
      <c r="P13" s="194"/>
      <c r="Q13" s="278"/>
      <c r="R13" s="3"/>
      <c r="W13"/>
      <c r="X13"/>
      <c r="Y13"/>
      <c r="Z13"/>
      <c r="AA13"/>
      <c r="AB13"/>
    </row>
    <row r="14" spans="1:28" s="18" customFormat="1" ht="67.5" customHeight="1" x14ac:dyDescent="0.3">
      <c r="A14" s="205">
        <f>'Unit Data from Audit Worksheet'!A16</f>
        <v>630</v>
      </c>
      <c r="B14" s="210" t="str">
        <f>'Unit Data from Audit Worksheet'!C16</f>
        <v>Net Position-Governmental Activities</v>
      </c>
      <c r="C14" s="209" t="str">
        <f>'Unit Data from Audit Worksheet'!D16</f>
        <v>Please enter any current liabilities that are payable from restricted assets and included in account 626 above</v>
      </c>
      <c r="D14" s="101"/>
      <c r="E14" s="227">
        <f>'Unit Data from Audit Worksheet'!F16</f>
        <v>0</v>
      </c>
      <c r="F14" s="212"/>
      <c r="G14" s="201"/>
      <c r="H14" s="212"/>
      <c r="I14" s="32"/>
      <c r="J14" s="211">
        <v>630</v>
      </c>
      <c r="K14" s="188" t="s">
        <v>352</v>
      </c>
      <c r="L14" s="280">
        <f t="shared" si="0"/>
        <v>0</v>
      </c>
      <c r="M14"/>
      <c r="N14" s="162"/>
      <c r="O14" s="277"/>
      <c r="P14" s="194"/>
      <c r="Q14" s="278"/>
      <c r="R14" s="3"/>
      <c r="W14"/>
      <c r="X14"/>
      <c r="Y14"/>
      <c r="Z14"/>
      <c r="AA14"/>
      <c r="AB14"/>
    </row>
    <row r="15" spans="1:28" s="18" customFormat="1" ht="110.4" customHeight="1" x14ac:dyDescent="0.3">
      <c r="A15" s="205">
        <f>'Unit Data from Audit Worksheet'!A17</f>
        <v>631</v>
      </c>
      <c r="B15" s="218" t="str">
        <f>'Unit Data from Audit Worksheet'!C17</f>
        <v>Net Position-Governmental Activities</v>
      </c>
      <c r="C15" s="202" t="str">
        <f>'Unit Data from Audit Worksheet'!D17</f>
        <v>Please enter any OPEB liabilities that are classified as current liabilities and included in account 626 above (amounts entered should agree to the current amount included in the changes to long-term debt note)</v>
      </c>
      <c r="D15" s="101"/>
      <c r="E15" s="227">
        <f>'Unit Data from Audit Worksheet'!F17</f>
        <v>0</v>
      </c>
      <c r="F15" s="212"/>
      <c r="G15" s="201"/>
      <c r="H15" s="212"/>
      <c r="I15" s="32"/>
      <c r="J15" s="211">
        <v>631</v>
      </c>
      <c r="K15" s="188" t="s">
        <v>351</v>
      </c>
      <c r="L15" s="280">
        <f t="shared" si="0"/>
        <v>0</v>
      </c>
      <c r="M15"/>
      <c r="N15" s="162"/>
      <c r="O15" s="277"/>
      <c r="P15" s="194"/>
      <c r="Q15" s="278"/>
      <c r="R15" s="3"/>
      <c r="W15"/>
      <c r="X15"/>
      <c r="Y15"/>
      <c r="Z15"/>
      <c r="AA15"/>
      <c r="AB15"/>
    </row>
    <row r="16" spans="1:28" s="18" customFormat="1" ht="126.6" customHeight="1" x14ac:dyDescent="0.3">
      <c r="A16" s="205">
        <f>'Unit Data from Audit Worksheet'!A18</f>
        <v>632</v>
      </c>
      <c r="B16" s="218" t="str">
        <f>'Unit Data from Audit Worksheet'!C18</f>
        <v>Net Position-Governmental Activities</v>
      </c>
      <c r="C16" s="202"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01"/>
      <c r="E16" s="227">
        <f>'Unit Data from Audit Worksheet'!F18</f>
        <v>0</v>
      </c>
      <c r="F16" s="212"/>
      <c r="G16" s="201"/>
      <c r="H16" s="212"/>
      <c r="I16" s="32"/>
      <c r="J16" s="211">
        <v>632</v>
      </c>
      <c r="K16" s="188" t="s">
        <v>350</v>
      </c>
      <c r="L16" s="280">
        <f t="shared" si="0"/>
        <v>0</v>
      </c>
      <c r="M16"/>
      <c r="N16" s="162"/>
      <c r="O16" s="277"/>
      <c r="P16" s="194"/>
      <c r="Q16" s="278"/>
      <c r="R16" s="3"/>
      <c r="W16"/>
      <c r="X16"/>
      <c r="Y16"/>
      <c r="Z16"/>
      <c r="AA16"/>
      <c r="AB16"/>
    </row>
    <row r="17" spans="1:16" ht="61.2" x14ac:dyDescent="0.3">
      <c r="A17" s="579">
        <f>'Unit Data from Audit Worksheet'!A19</f>
        <v>338</v>
      </c>
      <c r="B17" s="218" t="str">
        <f>'Unit Data from Audit Worksheet'!C19</f>
        <v>Net Position-Governmental Activities</v>
      </c>
      <c r="C17" s="204" t="str">
        <f>'Unit Data from Audit Worksheet'!D19</f>
        <v>Total Liabilities and total deferred inflows</v>
      </c>
      <c r="D17" s="101"/>
      <c r="E17" s="139">
        <f>'Unit Data from Audit Worksheet'!F19</f>
        <v>0</v>
      </c>
      <c r="F17" s="125" t="str">
        <f>IF(L10&gt;L17,"Please review accounts 626 greater than 338","")</f>
        <v/>
      </c>
      <c r="G17" s="65"/>
      <c r="H17" s="216"/>
      <c r="I17" s="32"/>
      <c r="J17" s="105">
        <v>338</v>
      </c>
      <c r="K17" s="106" t="s">
        <v>101</v>
      </c>
      <c r="L17" s="275">
        <f>IF(D17="",E17,D17)+IF(D9="",E9,D9)</f>
        <v>0</v>
      </c>
      <c r="N17" s="71" t="s">
        <v>284</v>
      </c>
      <c r="P17" s="191"/>
    </row>
    <row r="18" spans="1:16" ht="100.2" customHeight="1" x14ac:dyDescent="0.3">
      <c r="A18" s="205">
        <f>'Unit Data from Audit Worksheet'!A20</f>
        <v>335</v>
      </c>
      <c r="B18" s="218" t="str">
        <f>'Unit Data from Audit Worksheet'!C20</f>
        <v>Net Position-Governmental Activities</v>
      </c>
      <c r="C18" s="204" t="str">
        <f>'Unit Data from Audit Worksheet'!D20</f>
        <v>Unearned revenues that were included in current liabilities in your audit report or entered in acct # 626 above. 
Exclude - unearned revenues that are listed in deferred inflows.</v>
      </c>
      <c r="D18" s="101"/>
      <c r="E18" s="224">
        <f>'Unit Data from Audit Worksheet'!F20</f>
        <v>0</v>
      </c>
      <c r="F18" s="217">
        <f>IF(L18&lt;0,"Error: Enter as a positive.",)</f>
        <v>0</v>
      </c>
      <c r="G18" s="219"/>
      <c r="H18" s="216"/>
      <c r="I18" s="32"/>
      <c r="J18" s="215">
        <v>335</v>
      </c>
      <c r="K18" s="214" t="s">
        <v>102</v>
      </c>
      <c r="L18" s="274">
        <f>IF(D18="",E18,D18)</f>
        <v>0</v>
      </c>
      <c r="P18" s="192"/>
    </row>
    <row r="19" spans="1:16" ht="46.2" customHeight="1" x14ac:dyDescent="0.3">
      <c r="A19" s="205">
        <f>'Unit Data from Audit Worksheet'!A21</f>
        <v>252</v>
      </c>
      <c r="B19" s="218" t="str">
        <f>'Unit Data from Audit Worksheet'!C21</f>
        <v>Net Position-Governmental Activities</v>
      </c>
      <c r="C19" s="204" t="str">
        <f>'Unit Data from Audit Worksheet'!D21</f>
        <v xml:space="preserve"> Total Net investment in capital assets</v>
      </c>
      <c r="D19" s="101"/>
      <c r="E19" s="224">
        <f>'Unit Data from Audit Worksheet'!F21</f>
        <v>0</v>
      </c>
      <c r="F19" s="217"/>
      <c r="G19" s="219"/>
      <c r="H19" s="216"/>
      <c r="I19" s="32"/>
      <c r="J19" s="215">
        <v>252</v>
      </c>
      <c r="K19" s="214" t="s">
        <v>88</v>
      </c>
      <c r="L19" s="274">
        <f t="shared" ref="L19:L37" si="1">IF(D19="",E19,D19)</f>
        <v>0</v>
      </c>
      <c r="O19" s="281" t="e">
        <f>'Unit Data from Audit Worksheet'!E21</f>
        <v>#N/A</v>
      </c>
      <c r="P19" s="192"/>
    </row>
    <row r="20" spans="1:16" ht="51" customHeight="1" x14ac:dyDescent="0.3">
      <c r="A20" s="205">
        <f>'Unit Data from Audit Worksheet'!A22</f>
        <v>253</v>
      </c>
      <c r="B20" s="218" t="str">
        <f>'Unit Data from Audit Worksheet'!C22</f>
        <v>Net Position-Governmental Activities</v>
      </c>
      <c r="C20" s="204" t="str">
        <f>'Unit Data from Audit Worksheet'!D22</f>
        <v xml:space="preserve"> Total Net Position, Restricted</v>
      </c>
      <c r="D20" s="101"/>
      <c r="E20" s="224">
        <f>'Unit Data from Audit Worksheet'!F22</f>
        <v>0</v>
      </c>
      <c r="F20" s="217"/>
      <c r="G20" s="219"/>
      <c r="H20" s="216"/>
      <c r="I20" s="32"/>
      <c r="J20" s="215">
        <v>253</v>
      </c>
      <c r="K20" s="214" t="s">
        <v>89</v>
      </c>
      <c r="L20" s="274">
        <f t="shared" si="1"/>
        <v>0</v>
      </c>
      <c r="O20" s="281" t="e">
        <f>'Unit Data from Audit Worksheet'!E22</f>
        <v>#N/A</v>
      </c>
      <c r="P20" s="192"/>
    </row>
    <row r="21" spans="1:16" ht="81" customHeight="1" x14ac:dyDescent="0.3">
      <c r="A21" s="205">
        <f>'Unit Data from Audit Worksheet'!A23</f>
        <v>254</v>
      </c>
      <c r="B21" s="218" t="str">
        <f>'Unit Data from Audit Worksheet'!C23</f>
        <v>Net Position-Governmental Activities</v>
      </c>
      <c r="C21" s="204" t="str">
        <f>'Unit Data from Audit Worksheet'!D23</f>
        <v>Total Net Position, Unrestricted - enter negative unrestricted net position as a negative)</v>
      </c>
      <c r="D21" s="101"/>
      <c r="E21" s="224">
        <f>'Unit Data from Audit Worksheet'!F23</f>
        <v>0</v>
      </c>
      <c r="F21" s="217">
        <f>IF((L7-L17-L19-L20-L21)=0,,"Error: Total assets and deferred outflows less total liabilities and deferred inflows do not equal total net position accts 385-338-252-253-254")</f>
        <v>0</v>
      </c>
      <c r="G21" s="83">
        <f>+L7-L17-L19-L20-L21</f>
        <v>0</v>
      </c>
      <c r="H21" s="216"/>
      <c r="I21" s="32"/>
      <c r="J21" s="215">
        <v>254</v>
      </c>
      <c r="K21" s="214" t="s">
        <v>90</v>
      </c>
      <c r="L21" s="274">
        <f t="shared" si="1"/>
        <v>0</v>
      </c>
      <c r="O21" s="281" t="e">
        <f>'Unit Data from Audit Worksheet'!E23</f>
        <v>#N/A</v>
      </c>
      <c r="P21" s="192"/>
    </row>
    <row r="22" spans="1:16" ht="73.2" customHeight="1" x14ac:dyDescent="0.3">
      <c r="A22" s="205">
        <f>'Unit Data from Audit Worksheet'!A25</f>
        <v>502</v>
      </c>
      <c r="B22" s="218" t="str">
        <f>'Unit Data from Audit Worksheet'!C25</f>
        <v>Net Position-Business Activities</v>
      </c>
      <c r="C22" s="204" t="str">
        <f>'Unit Data from Audit Worksheet'!D25</f>
        <v xml:space="preserve">All unrestricted Cash and investments. 
Exclude restricted cash and cash held by a third party. </v>
      </c>
      <c r="D22" s="101"/>
      <c r="E22" s="224">
        <f>'Unit Data from Audit Worksheet'!F25</f>
        <v>0</v>
      </c>
      <c r="F22" s="217">
        <f>IF(L22&lt;0,"Error: Number is normally positive.",)</f>
        <v>0</v>
      </c>
      <c r="G22" s="219"/>
      <c r="H22" s="216"/>
      <c r="I22" s="32"/>
      <c r="J22" s="215">
        <v>502</v>
      </c>
      <c r="K22" s="214" t="s">
        <v>162</v>
      </c>
      <c r="L22" s="274">
        <f t="shared" si="1"/>
        <v>0</v>
      </c>
      <c r="P22" s="192"/>
    </row>
    <row r="23" spans="1:16" ht="48" customHeight="1" x14ac:dyDescent="0.3">
      <c r="A23" s="205">
        <f>'Unit Data from Audit Worksheet'!A26</f>
        <v>503</v>
      </c>
      <c r="B23" s="218" t="str">
        <f>'Unit Data from Audit Worksheet'!C26</f>
        <v>Net Position-Business Activities</v>
      </c>
      <c r="C23" s="204" t="str">
        <f>'Unit Data from Audit Worksheet'!D26</f>
        <v>All restricted Cash and investments</v>
      </c>
      <c r="D23" s="101"/>
      <c r="E23" s="224">
        <f>'Unit Data from Audit Worksheet'!F26</f>
        <v>0</v>
      </c>
      <c r="F23" s="217">
        <f>IF(L23&lt;0,"Error: Number is normally positive.",)</f>
        <v>0</v>
      </c>
      <c r="G23" s="219"/>
      <c r="H23" s="216"/>
      <c r="I23" s="32"/>
      <c r="J23" s="215">
        <v>503</v>
      </c>
      <c r="K23" s="214" t="s">
        <v>163</v>
      </c>
      <c r="L23" s="274">
        <f t="shared" si="1"/>
        <v>0</v>
      </c>
      <c r="P23" s="192"/>
    </row>
    <row r="24" spans="1:16" ht="52.8" customHeight="1" x14ac:dyDescent="0.3">
      <c r="A24" s="205">
        <f>'Unit Data from Audit Worksheet'!A28</f>
        <v>344</v>
      </c>
      <c r="B24" s="218" t="str">
        <f>'Unit Data from Audit Worksheet'!C28</f>
        <v>Statement of Activities - Governmental</v>
      </c>
      <c r="C24" s="204" t="str">
        <f>'Unit Data from Audit Worksheet'!D28</f>
        <v xml:space="preserve">Total Interest expense on Long-Term Debt </v>
      </c>
      <c r="D24" s="101"/>
      <c r="E24" s="224">
        <f>'Unit Data from Audit Worksheet'!F28</f>
        <v>0</v>
      </c>
      <c r="F24" s="217">
        <f>IF(L24&lt;0,"Error: Enter as a positive.",)</f>
        <v>0</v>
      </c>
      <c r="G24" s="219"/>
      <c r="H24" s="216"/>
      <c r="I24" s="32"/>
      <c r="J24" s="215">
        <v>344</v>
      </c>
      <c r="K24" s="214" t="s">
        <v>164</v>
      </c>
      <c r="L24" s="274">
        <f t="shared" si="1"/>
        <v>0</v>
      </c>
      <c r="P24" s="192"/>
    </row>
    <row r="25" spans="1:16" ht="47.4" customHeight="1" x14ac:dyDescent="0.3">
      <c r="A25" s="205">
        <f>'Unit Data from Audit Worksheet'!A29</f>
        <v>388</v>
      </c>
      <c r="B25" s="218" t="str">
        <f>'Unit Data from Audit Worksheet'!C29</f>
        <v>Statement of Activities - Governmental</v>
      </c>
      <c r="C25" s="204" t="str">
        <f>'Unit Data from Audit Worksheet'!D29</f>
        <v>Total Expenses</v>
      </c>
      <c r="D25" s="101"/>
      <c r="E25" s="224">
        <f>'Unit Data from Audit Worksheet'!F29</f>
        <v>0</v>
      </c>
      <c r="F25" s="217">
        <f t="shared" ref="F25:F30" si="2">IF(L25&lt;0,"Error: Number is normally positive.",)</f>
        <v>0</v>
      </c>
      <c r="G25" s="219"/>
      <c r="H25" s="216"/>
      <c r="I25" s="32"/>
      <c r="J25" s="215">
        <v>388</v>
      </c>
      <c r="K25" s="214" t="s">
        <v>165</v>
      </c>
      <c r="L25" s="274">
        <f t="shared" si="1"/>
        <v>0</v>
      </c>
      <c r="P25" s="192"/>
    </row>
    <row r="26" spans="1:16" ht="51" customHeight="1" x14ac:dyDescent="0.3">
      <c r="A26" s="205">
        <f>'Unit Data from Audit Worksheet'!A30</f>
        <v>339</v>
      </c>
      <c r="B26" s="218" t="str">
        <f>'Unit Data from Audit Worksheet'!C30</f>
        <v>Statement of Activities - Governmental</v>
      </c>
      <c r="C26" s="204" t="str">
        <f>'Unit Data from Audit Worksheet'!D30</f>
        <v xml:space="preserve">Charges for services </v>
      </c>
      <c r="D26" s="101"/>
      <c r="E26" s="224">
        <f>'Unit Data from Audit Worksheet'!F30</f>
        <v>0</v>
      </c>
      <c r="F26" s="217">
        <f t="shared" si="2"/>
        <v>0</v>
      </c>
      <c r="G26" s="219"/>
      <c r="H26" s="216"/>
      <c r="I26" s="32"/>
      <c r="J26" s="215">
        <v>339</v>
      </c>
      <c r="K26" s="214" t="s">
        <v>166</v>
      </c>
      <c r="L26" s="274">
        <f t="shared" si="1"/>
        <v>0</v>
      </c>
      <c r="P26" s="192"/>
    </row>
    <row r="27" spans="1:16" ht="48.6" customHeight="1" x14ac:dyDescent="0.3">
      <c r="A27" s="205">
        <f>'Unit Data from Audit Worksheet'!A31</f>
        <v>504</v>
      </c>
      <c r="B27" s="218" t="str">
        <f>'Unit Data from Audit Worksheet'!C31</f>
        <v>Statement of Activities - Governmental</v>
      </c>
      <c r="C27" s="204" t="str">
        <f>'Unit Data from Audit Worksheet'!D31</f>
        <v>Operating grants and contributions</v>
      </c>
      <c r="D27" s="101"/>
      <c r="E27" s="224">
        <f>'Unit Data from Audit Worksheet'!F31</f>
        <v>0</v>
      </c>
      <c r="F27" s="217">
        <f t="shared" si="2"/>
        <v>0</v>
      </c>
      <c r="G27" s="219"/>
      <c r="H27" s="216"/>
      <c r="I27" s="32"/>
      <c r="J27" s="215">
        <v>504</v>
      </c>
      <c r="K27" s="214" t="s">
        <v>167</v>
      </c>
      <c r="L27" s="274">
        <f t="shared" si="1"/>
        <v>0</v>
      </c>
      <c r="P27" s="192"/>
    </row>
    <row r="28" spans="1:16" ht="57.6" customHeight="1" x14ac:dyDescent="0.3">
      <c r="A28" s="205">
        <f>'Unit Data from Audit Worksheet'!A32</f>
        <v>505</v>
      </c>
      <c r="B28" s="218" t="str">
        <f>'Unit Data from Audit Worksheet'!C32</f>
        <v>Statement of Activities - Governmental</v>
      </c>
      <c r="C28" s="204" t="str">
        <f>'Unit Data from Audit Worksheet'!D32</f>
        <v>Capital grants and contributions</v>
      </c>
      <c r="D28" s="101"/>
      <c r="E28" s="224">
        <f>'Unit Data from Audit Worksheet'!F32</f>
        <v>0</v>
      </c>
      <c r="F28" s="217">
        <f t="shared" si="2"/>
        <v>0</v>
      </c>
      <c r="G28" s="219"/>
      <c r="H28" s="216"/>
      <c r="I28" s="32"/>
      <c r="J28" s="215">
        <v>505</v>
      </c>
      <c r="K28" s="214" t="s">
        <v>168</v>
      </c>
      <c r="L28" s="274">
        <f t="shared" si="1"/>
        <v>0</v>
      </c>
      <c r="P28" s="192"/>
    </row>
    <row r="29" spans="1:16" ht="87" customHeight="1" x14ac:dyDescent="0.3">
      <c r="A29" s="205">
        <f>'Unit Data from Audit Worksheet'!A33</f>
        <v>341</v>
      </c>
      <c r="B29" s="218" t="str">
        <f>'Unit Data from Audit Worksheet'!C33</f>
        <v>Statement of Activities - Governmental</v>
      </c>
      <c r="C29" s="204" t="str">
        <f>'Unit Data from Audit Worksheet'!D33</f>
        <v>Total General revenues
Exclude: transfers-in or out,
                 special items,
                 extraordinary amounts</v>
      </c>
      <c r="D29" s="101"/>
      <c r="E29" s="224">
        <f>'Unit Data from Audit Worksheet'!F33</f>
        <v>0</v>
      </c>
      <c r="F29" s="217">
        <f t="shared" si="2"/>
        <v>0</v>
      </c>
      <c r="G29" s="219"/>
      <c r="H29" s="216"/>
      <c r="I29" s="32"/>
      <c r="J29" s="215">
        <v>341</v>
      </c>
      <c r="K29" s="214" t="s">
        <v>169</v>
      </c>
      <c r="L29" s="274">
        <f t="shared" si="1"/>
        <v>0</v>
      </c>
      <c r="P29" s="192"/>
    </row>
    <row r="30" spans="1:16" ht="90" customHeight="1" x14ac:dyDescent="0.3">
      <c r="A30" s="205">
        <f>'Unit Data from Audit Worksheet'!A34</f>
        <v>386</v>
      </c>
      <c r="B30" s="218" t="str">
        <f>'Unit Data from Audit Worksheet'!C34</f>
        <v>Statement of Activities - Governmental</v>
      </c>
      <c r="C30" s="204" t="str">
        <f>'Unit Data from Audit Worksheet'!D34</f>
        <v>Total Transfers in    (Preference is that transfers-in  are not netted against transfers-out)</v>
      </c>
      <c r="D30" s="101"/>
      <c r="E30" s="224">
        <f>'Unit Data from Audit Worksheet'!F34</f>
        <v>0</v>
      </c>
      <c r="F30" s="217">
        <f t="shared" si="2"/>
        <v>0</v>
      </c>
      <c r="G30" s="219"/>
      <c r="H30" s="216"/>
      <c r="I30" s="32"/>
      <c r="J30" s="215">
        <v>386</v>
      </c>
      <c r="K30" s="214" t="s">
        <v>170</v>
      </c>
      <c r="L30" s="274">
        <f t="shared" si="1"/>
        <v>0</v>
      </c>
      <c r="P30" s="192"/>
    </row>
    <row r="31" spans="1:16" ht="93" customHeight="1" x14ac:dyDescent="0.3">
      <c r="A31" s="205">
        <f>'Unit Data from Audit Worksheet'!A35</f>
        <v>387</v>
      </c>
      <c r="B31" s="218" t="str">
        <f>'Unit Data from Audit Worksheet'!C35</f>
        <v>Statement of Activities - Governmental</v>
      </c>
      <c r="C31" s="204" t="str">
        <f>'Unit Data from Audit Worksheet'!D35</f>
        <v>Total Transfers out    (Preference is that transfers-in  are not netted against transfers-out)</v>
      </c>
      <c r="D31" s="101"/>
      <c r="E31" s="224">
        <f>'Unit Data from Audit Worksheet'!F35</f>
        <v>0</v>
      </c>
      <c r="F31" s="217">
        <f>IF(L31&lt;0,"Error: Enter as a positive.",)</f>
        <v>0</v>
      </c>
      <c r="G31" s="219"/>
      <c r="H31" s="216"/>
      <c r="I31" s="32"/>
      <c r="J31" s="215">
        <v>387</v>
      </c>
      <c r="K31" s="214" t="s">
        <v>171</v>
      </c>
      <c r="L31" s="274">
        <f t="shared" si="1"/>
        <v>0</v>
      </c>
      <c r="P31" s="192"/>
    </row>
    <row r="32" spans="1:16" ht="100.2" customHeight="1" x14ac:dyDescent="0.3">
      <c r="A32" s="205">
        <f>'Unit Data from Audit Worksheet'!A36</f>
        <v>389</v>
      </c>
      <c r="B32" s="218" t="str">
        <f>'Unit Data from Audit Worksheet'!C36</f>
        <v>Statement of Activities - Governmental</v>
      </c>
      <c r="C32" s="204" t="str">
        <f>'Unit Data from Audit Worksheet'!D36</f>
        <v>Total Special and Extraordinary items.    (Amounts that increase net position are recorded as positive and amounts that decrease net position are recorded as negative)</v>
      </c>
      <c r="D32" s="101"/>
      <c r="E32" s="224">
        <f>'Unit Data from Audit Worksheet'!F36</f>
        <v>0</v>
      </c>
      <c r="F32" s="217"/>
      <c r="G32" s="219"/>
      <c r="H32" s="216"/>
      <c r="I32" s="32"/>
      <c r="J32" s="215">
        <v>389</v>
      </c>
      <c r="K32" s="214" t="s">
        <v>172</v>
      </c>
      <c r="L32" s="274">
        <f t="shared" si="1"/>
        <v>0</v>
      </c>
      <c r="N32" s="282"/>
      <c r="P32" s="192"/>
    </row>
    <row r="33" spans="1:28" ht="84.6" customHeight="1" x14ac:dyDescent="0.3">
      <c r="A33" s="205">
        <f>'Unit Data from Audit Worksheet'!A37</f>
        <v>255</v>
      </c>
      <c r="B33" s="218" t="str">
        <f>'Unit Data from Audit Worksheet'!C37</f>
        <v>Statement of Activities - Governmental</v>
      </c>
      <c r="C33" s="204" t="str">
        <f>'Unit Data from Audit Worksheet'!D37</f>
        <v>Total Change in net position - (Increase in net position is recorded as a positive and a decrease in net position is recorded as a negative)</v>
      </c>
      <c r="D33" s="101"/>
      <c r="E33" s="224">
        <f>'Unit Data from Audit Worksheet'!F37</f>
        <v>0</v>
      </c>
      <c r="F33" s="217">
        <f>IF((L26+L27+L28+L29+L30-L31+L32-L25-L33)=0,,"Total revenues less total expenses do not equal total change in net position. Acct 339+504+505+341+386-387+389-388-255=0")</f>
        <v>0</v>
      </c>
      <c r="G33" s="84">
        <f>L26+L27+L28+L29+L30-L31+L32-L25-L33</f>
        <v>0</v>
      </c>
      <c r="H33" s="216"/>
      <c r="I33" s="32"/>
      <c r="J33" s="215">
        <v>255</v>
      </c>
      <c r="K33" s="214" t="s">
        <v>173</v>
      </c>
      <c r="L33" s="274">
        <f t="shared" si="1"/>
        <v>0</v>
      </c>
      <c r="O33" s="281" t="e">
        <f>'Unit Data from Audit Worksheet'!E37</f>
        <v>#N/A</v>
      </c>
      <c r="P33" s="192"/>
    </row>
    <row r="34" spans="1:28" ht="109.8" customHeight="1" x14ac:dyDescent="0.3">
      <c r="A34" s="205">
        <f>'Unit Data from Audit Worksheet'!A38</f>
        <v>376</v>
      </c>
      <c r="B34" s="218" t="str">
        <f>'Unit Data from Audit Worksheet'!C38</f>
        <v>Statement of Activities - Governmental</v>
      </c>
      <c r="C34" s="204" t="str">
        <f>'Unit Data from Audit Worksheet'!D38</f>
        <v>Any adjustment to beginning net position including rounding, prior period adjustments and restatements.   (Increases to net position are positive; decreases to net position are negative)</v>
      </c>
      <c r="D34" s="101"/>
      <c r="E34" s="224">
        <f>'Unit Data from Audit Worksheet'!F38</f>
        <v>0</v>
      </c>
      <c r="F34" s="80" t="e">
        <f>IF(L19+L20+L21-L33-L34=O19+O20+O21,,"Beginning Balance does not agree with our records acct (252+253+254-255-376=PY252+PY253+PY254)")</f>
        <v>#N/A</v>
      </c>
      <c r="G34" s="85" t="e">
        <f>L19+L20+L21-L33-L34-(O19+O20+O21)</f>
        <v>#N/A</v>
      </c>
      <c r="H34" s="216" t="str">
        <f>'Unit Data from Audit Worksheet'!I38</f>
        <v>Please do not enter prior years ending balance as an adjustment in column F to balance.  Column F is only for year 2021-2022 adjustments.</v>
      </c>
      <c r="I34" s="32"/>
      <c r="J34" s="215">
        <v>376</v>
      </c>
      <c r="K34" s="214" t="s">
        <v>93</v>
      </c>
      <c r="L34" s="274">
        <f t="shared" si="1"/>
        <v>0</v>
      </c>
      <c r="O34" s="281" t="e">
        <f>'Unit Data from Audit Worksheet'!E38</f>
        <v>#N/A</v>
      </c>
      <c r="P34" s="192"/>
      <c r="R34" s="386"/>
      <c r="S34" s="386"/>
      <c r="T34" s="386"/>
      <c r="U34" s="386"/>
      <c r="V34" s="386"/>
    </row>
    <row r="35" spans="1:28" ht="157.5" customHeight="1" x14ac:dyDescent="0.3">
      <c r="A35" s="205">
        <f>'Unit Data from Audit Worksheet'!A39</f>
        <v>597</v>
      </c>
      <c r="B35" s="218" t="str">
        <f>'Unit Data from Audit Worksheet'!C39</f>
        <v>Statement of Activities                               (all governmental and business funds)</v>
      </c>
      <c r="C35" s="204"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1"/>
      <c r="E35" s="224">
        <f>'Unit Data from Audit Worksheet'!F39</f>
        <v>0</v>
      </c>
      <c r="F35" s="217">
        <f>IF(L35&lt;0,"Error: Number is normally positive.",)</f>
        <v>0</v>
      </c>
      <c r="G35" s="219"/>
      <c r="H35" s="216"/>
      <c r="I35" s="32"/>
      <c r="J35" s="215">
        <v>597</v>
      </c>
      <c r="K35" s="214" t="s">
        <v>323</v>
      </c>
      <c r="L35" s="274">
        <f t="shared" si="1"/>
        <v>0</v>
      </c>
      <c r="O35" s="281"/>
      <c r="P35" s="192"/>
      <c r="R35" s="386"/>
      <c r="S35" s="386"/>
      <c r="T35" s="386"/>
      <c r="U35" s="386"/>
      <c r="V35" s="386"/>
    </row>
    <row r="36" spans="1:28" ht="105.6" customHeight="1" x14ac:dyDescent="0.3">
      <c r="A36" s="205">
        <f>'Unit Data from Audit Worksheet'!A41</f>
        <v>592</v>
      </c>
      <c r="B36" s="218" t="str">
        <f>'Unit Data from Audit Worksheet'!C41</f>
        <v>Statement of Activities - Business Activities</v>
      </c>
      <c r="C36" s="204" t="str">
        <f>'Unit Data from Audit Worksheet'!D41</f>
        <v>Total Change in net position Business Type 
(Increase in net position is recorded as a positive and a decrease in net position is recorded as a negative)</v>
      </c>
      <c r="D36" s="101"/>
      <c r="E36" s="224">
        <f>'Unit Data from Audit Worksheet'!F41</f>
        <v>0</v>
      </c>
      <c r="F36" s="217"/>
      <c r="G36" s="219"/>
      <c r="H36" s="216"/>
      <c r="I36" s="32"/>
      <c r="J36" s="215">
        <v>592</v>
      </c>
      <c r="K36" s="214" t="s">
        <v>315</v>
      </c>
      <c r="L36" s="274">
        <f t="shared" si="1"/>
        <v>0</v>
      </c>
      <c r="O36" s="281"/>
      <c r="P36" s="192"/>
      <c r="R36" s="386"/>
      <c r="S36" s="386"/>
      <c r="T36" s="386"/>
      <c r="U36" s="386"/>
      <c r="V36" s="386"/>
    </row>
    <row r="37" spans="1:28" ht="66" customHeight="1" x14ac:dyDescent="0.3">
      <c r="A37" s="205">
        <f>'Unit Data from Audit Worksheet'!A42</f>
        <v>591</v>
      </c>
      <c r="B37" s="218" t="str">
        <f>'Unit Data from Audit Worksheet'!C42</f>
        <v>Statement of Activities - Business Activities</v>
      </c>
      <c r="C37" s="204" t="str">
        <f>'Unit Data from Audit Worksheet'!D42</f>
        <v>Total Expenses - Exclude Transfers</v>
      </c>
      <c r="D37" s="101"/>
      <c r="E37" s="224">
        <f>'Unit Data from Audit Worksheet'!F42</f>
        <v>0</v>
      </c>
      <c r="F37" s="217">
        <f>IF(L37&lt;0,"Error: Enter as a positive.",)</f>
        <v>0</v>
      </c>
      <c r="G37" s="219"/>
      <c r="H37" s="216"/>
      <c r="I37" s="32"/>
      <c r="J37" s="215">
        <v>591</v>
      </c>
      <c r="K37" s="214" t="s">
        <v>314</v>
      </c>
      <c r="L37" s="274">
        <f t="shared" si="1"/>
        <v>0</v>
      </c>
      <c r="O37" s="281"/>
      <c r="P37" s="192"/>
      <c r="R37" s="386"/>
      <c r="S37" s="386"/>
      <c r="T37" s="386"/>
      <c r="U37" s="386"/>
      <c r="V37" s="386"/>
    </row>
    <row r="38" spans="1:28" ht="69.599999999999994" customHeight="1" x14ac:dyDescent="0.3">
      <c r="A38" s="205">
        <f>'Unit Data from Audit Worksheet'!A44</f>
        <v>506</v>
      </c>
      <c r="B38" s="47" t="str">
        <f>'Unit Data from Audit Worksheet'!C44</f>
        <v>General Fund-Balance Sheet</v>
      </c>
      <c r="C38" s="283" t="str">
        <f>'Unit Data from Audit Worksheet'!D44</f>
        <v xml:space="preserve">All unrestricted cash and investments.  
Exclude restricted cash and cash held by a third party. </v>
      </c>
      <c r="D38" s="101"/>
      <c r="E38" s="141">
        <f>'Unit Data from Audit Worksheet'!F44</f>
        <v>0</v>
      </c>
      <c r="F38" s="31">
        <f>IF(L38&lt;0,"Error: Number is normally positive.",)</f>
        <v>0</v>
      </c>
      <c r="G38" s="66"/>
      <c r="H38" s="216"/>
      <c r="I38" s="32"/>
      <c r="J38" s="35">
        <v>506</v>
      </c>
      <c r="K38" s="214" t="s">
        <v>174</v>
      </c>
      <c r="L38" s="284">
        <f t="shared" ref="L38:L50" si="3">IF(D38="",E38,D38)</f>
        <v>0</v>
      </c>
      <c r="P38" s="193"/>
    </row>
    <row r="39" spans="1:28" ht="66" customHeight="1" x14ac:dyDescent="0.3">
      <c r="A39" s="205">
        <f>'Unit Data from Audit Worksheet'!A45</f>
        <v>536</v>
      </c>
      <c r="B39" s="47" t="str">
        <f>'Unit Data from Audit Worksheet'!C45</f>
        <v>General Fund-Balance Sheet</v>
      </c>
      <c r="C39" s="283" t="str">
        <f>'Unit Data from Audit Worksheet'!D45</f>
        <v>All restricted cash and investments</v>
      </c>
      <c r="D39" s="101"/>
      <c r="E39" s="141">
        <f>'Unit Data from Audit Worksheet'!F45</f>
        <v>0</v>
      </c>
      <c r="F39" s="31">
        <f>IF(L39&lt;0,"Error: Number is normally positive.",)</f>
        <v>0</v>
      </c>
      <c r="G39" s="66"/>
      <c r="H39" s="216"/>
      <c r="I39" s="32"/>
      <c r="J39" s="35">
        <v>536</v>
      </c>
      <c r="K39" s="214" t="s">
        <v>175</v>
      </c>
      <c r="L39" s="284">
        <f t="shared" si="3"/>
        <v>0</v>
      </c>
      <c r="P39" s="194"/>
      <c r="Q39" s="278"/>
      <c r="S39" s="277"/>
      <c r="T39" s="277"/>
      <c r="U39" s="277"/>
      <c r="V39" s="277"/>
    </row>
    <row r="40" spans="1:28" ht="79.2" customHeight="1" x14ac:dyDescent="0.3">
      <c r="A40" s="205">
        <f>'Unit Data from Audit Worksheet'!A46</f>
        <v>586</v>
      </c>
      <c r="B40" s="218" t="str">
        <f>'Unit Data from Audit Worksheet'!C46</f>
        <v>General Fund-Balance Sheet</v>
      </c>
      <c r="C40" s="204" t="str">
        <f>'Unit Data from Audit Worksheet'!D46</f>
        <v>Advance To: Interfund loan receivable-portion of repayment plan longer than 12 months</v>
      </c>
      <c r="D40" s="133"/>
      <c r="E40" s="224">
        <f>'Unit Data from Audit Worksheet'!F46</f>
        <v>0</v>
      </c>
      <c r="F40" s="217"/>
      <c r="G40" s="219"/>
      <c r="H40" s="216"/>
      <c r="I40" s="32"/>
      <c r="J40" s="215">
        <v>586</v>
      </c>
      <c r="K40" s="204" t="s">
        <v>301</v>
      </c>
      <c r="L40" s="274">
        <f t="shared" si="3"/>
        <v>0</v>
      </c>
      <c r="P40" s="194"/>
      <c r="Q40" s="278"/>
      <c r="S40" s="277"/>
      <c r="T40" s="277"/>
      <c r="U40" s="277"/>
      <c r="V40" s="277"/>
    </row>
    <row r="41" spans="1:28" ht="57.6" customHeight="1" x14ac:dyDescent="0.3">
      <c r="A41" s="205">
        <f>'Unit Data from Audit Worksheet'!A47</f>
        <v>379</v>
      </c>
      <c r="B41" s="218" t="str">
        <f>'Unit Data from Audit Worksheet'!C47</f>
        <v>General Fund-Balance Sheet</v>
      </c>
      <c r="C41" s="204" t="str">
        <f>'Unit Data from Audit Worksheet'!D47</f>
        <v>Total Assets and deferred outflows</v>
      </c>
      <c r="D41" s="133"/>
      <c r="E41" s="224">
        <f>'Unit Data from Audit Worksheet'!F47</f>
        <v>0</v>
      </c>
      <c r="F41" s="77">
        <f>IF((L38+L39)&gt;L41,"Error: Please review accts (506+536)&gt;379",)</f>
        <v>0</v>
      </c>
      <c r="G41" s="219"/>
      <c r="H41" s="216"/>
      <c r="I41" s="32"/>
      <c r="J41" s="215">
        <v>379</v>
      </c>
      <c r="K41" s="214" t="s">
        <v>103</v>
      </c>
      <c r="L41" s="274">
        <f t="shared" si="3"/>
        <v>0</v>
      </c>
      <c r="P41" s="191"/>
    </row>
    <row r="42" spans="1:28" ht="114" customHeight="1" x14ac:dyDescent="0.3">
      <c r="A42" s="205">
        <f>'Unit Data from Audit Worksheet'!A48</f>
        <v>368</v>
      </c>
      <c r="B42" s="218" t="str">
        <f>'Unit Data from Audit Worksheet'!C48</f>
        <v>General Fund-Balance Sheet</v>
      </c>
      <c r="C42" s="204" t="str">
        <f>'Unit Data from Audit Worksheet'!D48</f>
        <v>Total Liabilities payable from restricted assets (only complete if this is listed in your financial statements for the general fund and the auditor has listed the cash to be used to pay the liabilities as restricted)</v>
      </c>
      <c r="D42" s="133"/>
      <c r="E42" s="224">
        <f>'Unit Data from Audit Worksheet'!F48</f>
        <v>0</v>
      </c>
      <c r="F42" s="217">
        <f>IF(L42&lt;0,"Error: Enter as a positive.",)</f>
        <v>0</v>
      </c>
      <c r="G42" s="219"/>
      <c r="H42" s="216"/>
      <c r="I42" s="32"/>
      <c r="J42" s="215">
        <v>368</v>
      </c>
      <c r="K42" s="214" t="s">
        <v>176</v>
      </c>
      <c r="L42" s="274">
        <f t="shared" si="3"/>
        <v>0</v>
      </c>
      <c r="P42" s="192"/>
      <c r="S42" s="18"/>
      <c r="T42" s="18"/>
      <c r="U42" s="18"/>
      <c r="V42" s="18"/>
    </row>
    <row r="43" spans="1:28" ht="103.2" customHeight="1" x14ac:dyDescent="0.3">
      <c r="A43" s="205">
        <f>'Unit Data from Audit Worksheet'!A49</f>
        <v>4</v>
      </c>
      <c r="B43" s="47" t="str">
        <f>'Unit Data from Audit Worksheet'!C49</f>
        <v>General Fund-Balance Sheet</v>
      </c>
      <c r="C43" s="283" t="str">
        <f>'Unit Data from Audit Worksheet'!D49</f>
        <v>Current Liabilities (as reported on the Balance Sheet)
Exclude all deferred inflows. 
Include advance from(long-term portion of interfund loans)</v>
      </c>
      <c r="D43" s="133"/>
      <c r="E43" s="141">
        <f>'Unit Data from Audit Worksheet'!F49</f>
        <v>0</v>
      </c>
      <c r="F43" s="31">
        <f t="shared" ref="F43:F51" si="4">IF(L43&lt;0,"Error: Enter as a positive.",)</f>
        <v>0</v>
      </c>
      <c r="G43" s="66"/>
      <c r="H43" s="216"/>
      <c r="I43" s="32"/>
      <c r="J43" s="35">
        <v>4</v>
      </c>
      <c r="K43" s="214" t="s">
        <v>104</v>
      </c>
      <c r="L43" s="284">
        <f t="shared" si="3"/>
        <v>0</v>
      </c>
      <c r="P43" s="192"/>
      <c r="S43" s="18"/>
      <c r="T43" s="18"/>
      <c r="U43" s="18"/>
      <c r="V43" s="18"/>
    </row>
    <row r="44" spans="1:28" ht="137.4" customHeight="1" x14ac:dyDescent="0.3">
      <c r="A44" s="205">
        <f>'Unit Data from Audit Worksheet'!A50</f>
        <v>5</v>
      </c>
      <c r="B44" s="47" t="str">
        <f>'Unit Data from Audit Worksheet'!C50</f>
        <v>General Fund-Balance Sheet</v>
      </c>
      <c r="C44" s="283"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133"/>
      <c r="E44" s="141">
        <f>'Unit Data from Audit Worksheet'!F50</f>
        <v>0</v>
      </c>
      <c r="F44" s="31">
        <f t="shared" si="4"/>
        <v>0</v>
      </c>
      <c r="G44" s="66"/>
      <c r="H44" s="216"/>
      <c r="I44" s="32"/>
      <c r="J44" s="35">
        <v>5</v>
      </c>
      <c r="K44" s="214" t="s">
        <v>105</v>
      </c>
      <c r="L44" s="284">
        <f t="shared" si="3"/>
        <v>0</v>
      </c>
      <c r="P44" s="192"/>
      <c r="S44" s="18"/>
      <c r="T44" s="18"/>
      <c r="U44" s="18"/>
      <c r="V44" s="18"/>
    </row>
    <row r="45" spans="1:28" ht="110.4" customHeight="1" x14ac:dyDescent="0.3">
      <c r="A45" s="205">
        <f>'Unit Data from Audit Worksheet'!A51</f>
        <v>380</v>
      </c>
      <c r="B45" s="218" t="str">
        <f>'Unit Data from Audit Worksheet'!C51</f>
        <v>General Fund-Balance Sheet</v>
      </c>
      <c r="C45" s="204" t="str">
        <f>'Unit Data from Audit Worksheet'!D51</f>
        <v>Total Deferred inflows not derived from cash receipts.  Deferred inflows on the face of the statements can include cash and non-cash.  You may have to refer to the note disclosure where the cash and non-cash is broken out.</v>
      </c>
      <c r="D45" s="133"/>
      <c r="E45" s="224">
        <f>'Unit Data from Audit Worksheet'!F51</f>
        <v>0</v>
      </c>
      <c r="F45" s="217">
        <f t="shared" si="4"/>
        <v>0</v>
      </c>
      <c r="G45" s="219"/>
      <c r="H45" s="216"/>
      <c r="I45" s="32"/>
      <c r="J45" s="215">
        <v>380</v>
      </c>
      <c r="K45" s="214" t="s">
        <v>106</v>
      </c>
      <c r="L45" s="274">
        <f t="shared" si="3"/>
        <v>0</v>
      </c>
      <c r="P45" s="192"/>
    </row>
    <row r="46" spans="1:28" ht="65.400000000000006" customHeight="1" x14ac:dyDescent="0.3">
      <c r="A46" s="205">
        <f>'Unit Data from Audit Worksheet'!A52</f>
        <v>391</v>
      </c>
      <c r="B46" s="218" t="str">
        <f>'Unit Data from Audit Worksheet'!C52</f>
        <v>General Fund-Balance Sheet</v>
      </c>
      <c r="C46" s="204" t="str">
        <f>'Unit Data from Audit Worksheet'!D52</f>
        <v xml:space="preserve">Fund balance, Restricted for Stabilization by State Statute </v>
      </c>
      <c r="D46" s="133"/>
      <c r="E46" s="224">
        <f>'Unit Data from Audit Worksheet'!F52</f>
        <v>0</v>
      </c>
      <c r="F46" s="217">
        <f t="shared" si="4"/>
        <v>0</v>
      </c>
      <c r="G46" s="219"/>
      <c r="H46" s="216"/>
      <c r="I46" s="32"/>
      <c r="J46" s="215">
        <v>391</v>
      </c>
      <c r="K46" s="214" t="s">
        <v>177</v>
      </c>
      <c r="L46" s="274">
        <f t="shared" si="3"/>
        <v>0</v>
      </c>
      <c r="P46" s="192"/>
    </row>
    <row r="47" spans="1:28" ht="61.2" customHeight="1" x14ac:dyDescent="0.3">
      <c r="A47" s="205">
        <f>'Unit Data from Audit Worksheet'!A53</f>
        <v>7</v>
      </c>
      <c r="B47" s="47" t="str">
        <f>'Unit Data from Audit Worksheet'!C53</f>
        <v>General Fund-Balance Sheet</v>
      </c>
      <c r="C47" s="283" t="str">
        <f>'Unit Data from Audit Worksheet'!D53</f>
        <v>Fund balance, Nonspendable-  inventory/prepaids/etc.</v>
      </c>
      <c r="D47" s="133"/>
      <c r="E47" s="141">
        <f>'Unit Data from Audit Worksheet'!F53</f>
        <v>0</v>
      </c>
      <c r="F47" s="31">
        <f t="shared" si="4"/>
        <v>0</v>
      </c>
      <c r="G47" s="66"/>
      <c r="H47" s="216"/>
      <c r="I47" s="32"/>
      <c r="J47" s="35">
        <v>7</v>
      </c>
      <c r="K47" s="214" t="s">
        <v>178</v>
      </c>
      <c r="L47" s="284">
        <f t="shared" si="3"/>
        <v>0</v>
      </c>
      <c r="P47" s="192"/>
    </row>
    <row r="48" spans="1:28" s="18" customFormat="1" ht="65.400000000000006" customHeight="1" x14ac:dyDescent="0.3">
      <c r="A48" s="185">
        <f>'Unit Data from Audit Worksheet'!A54</f>
        <v>645</v>
      </c>
      <c r="B48" s="228" t="str">
        <f>'Unit Data from Audit Worksheet'!C54</f>
        <v>General Fund-Balance Sheet</v>
      </c>
      <c r="C48" s="185" t="str">
        <f>'Unit Data from Audit Worksheet'!D54</f>
        <v>Fund balance, Assigned (total of all assigned components)</v>
      </c>
      <c r="D48" s="107"/>
      <c r="E48" s="227">
        <f>'Unit Data from Audit Worksheet'!F54</f>
        <v>0</v>
      </c>
      <c r="F48" s="212">
        <f>IF(L48&lt;0,"Error: Enter as a positive.",)</f>
        <v>0</v>
      </c>
      <c r="G48" s="201"/>
      <c r="H48" s="212"/>
      <c r="I48" s="286"/>
      <c r="J48" s="211">
        <v>645</v>
      </c>
      <c r="K48" s="185" t="s">
        <v>362</v>
      </c>
      <c r="L48" s="287">
        <f t="shared" si="3"/>
        <v>0</v>
      </c>
      <c r="M48"/>
      <c r="N48" s="277"/>
      <c r="O48" s="277"/>
      <c r="P48" s="192"/>
      <c r="Q48" s="265"/>
      <c r="R48" s="3"/>
      <c r="S48" s="3"/>
      <c r="T48" s="3"/>
      <c r="U48" s="3"/>
      <c r="V48" s="3"/>
      <c r="W48"/>
      <c r="X48"/>
      <c r="Y48"/>
      <c r="Z48"/>
      <c r="AA48"/>
      <c r="AB48"/>
    </row>
    <row r="49" spans="1:28" s="18" customFormat="1" ht="61.2" customHeight="1" x14ac:dyDescent="0.3">
      <c r="A49" s="185">
        <f>'Unit Data from Audit Worksheet'!A55</f>
        <v>646</v>
      </c>
      <c r="B49" s="228" t="str">
        <f>'Unit Data from Audit Worksheet'!C55</f>
        <v>General Fund-Balance Sheet</v>
      </c>
      <c r="C49" s="185" t="str">
        <f>'Unit Data from Audit Worksheet'!D55</f>
        <v>Fund Balance, Unassigned</v>
      </c>
      <c r="D49" s="107"/>
      <c r="E49" s="227">
        <f>'Unit Data from Audit Worksheet'!F55</f>
        <v>0</v>
      </c>
      <c r="F49" s="212">
        <f>IF(L49&lt;0,"Error: Enter as a positive.",)</f>
        <v>0</v>
      </c>
      <c r="G49" s="201"/>
      <c r="H49" s="212"/>
      <c r="I49" s="286"/>
      <c r="J49" s="211">
        <v>646</v>
      </c>
      <c r="K49" s="185" t="s">
        <v>363</v>
      </c>
      <c r="L49" s="287">
        <f t="shared" si="3"/>
        <v>0</v>
      </c>
      <c r="M49"/>
      <c r="N49" s="277"/>
      <c r="O49" s="277"/>
      <c r="P49" s="192"/>
      <c r="Q49" s="265"/>
      <c r="R49" s="3"/>
      <c r="S49" s="3"/>
      <c r="T49" s="3"/>
      <c r="U49" s="3"/>
      <c r="V49" s="3"/>
      <c r="W49"/>
      <c r="X49"/>
      <c r="Y49"/>
      <c r="Z49"/>
      <c r="AA49"/>
      <c r="AB49"/>
    </row>
    <row r="50" spans="1:28" ht="63" customHeight="1" x14ac:dyDescent="0.3">
      <c r="A50" s="272">
        <f>'Unit Data from Audit Worksheet'!A56</f>
        <v>9</v>
      </c>
      <c r="B50" s="109" t="str">
        <f>'Unit Data from Audit Worksheet'!C56</f>
        <v>General Fund-Balance Sheet</v>
      </c>
      <c r="C50" s="288" t="str">
        <f>'Unit Data from Audit Worksheet'!D56</f>
        <v>Total Fund balance (enter fund deficits as negative)</v>
      </c>
      <c r="D50" s="133"/>
      <c r="E50" s="140">
        <f>'Unit Data from Audit Worksheet'!F56</f>
        <v>0</v>
      </c>
      <c r="F50" s="110">
        <f>IF(L41-L43-L44-L45-L50=0,,"Error: Total assets less total liabilities do not equal Acct +379-4-5-380-9=0")</f>
        <v>0</v>
      </c>
      <c r="G50" s="111">
        <f>L41-L43-L44-L45-L50</f>
        <v>0</v>
      </c>
      <c r="H50" s="216"/>
      <c r="I50" s="32"/>
      <c r="J50" s="112">
        <v>9</v>
      </c>
      <c r="K50" s="45" t="s">
        <v>180</v>
      </c>
      <c r="L50" s="284">
        <f t="shared" si="3"/>
        <v>0</v>
      </c>
      <c r="O50" s="281" t="e">
        <f>'Unit Data from Audit Worksheet'!E56</f>
        <v>#N/A</v>
      </c>
      <c r="P50" s="192"/>
    </row>
    <row r="51" spans="1:28" s="18" customFormat="1" ht="81.599999999999994" customHeight="1" x14ac:dyDescent="0.3">
      <c r="A51" s="205">
        <f>'Unit Data from Audit Worksheet'!A57</f>
        <v>540</v>
      </c>
      <c r="B51" s="218" t="str">
        <f>'Unit Data from Audit Worksheet'!C57</f>
        <v>General Fund - Budget Actual Statement</v>
      </c>
      <c r="C51" s="204" t="str">
        <f>'Unit Data from Audit Worksheet'!D57</f>
        <v>Amount of the General Fund Balance appropriated in next year's budget. As reported on the General Fund Balance Sheet.</v>
      </c>
      <c r="D51" s="133"/>
      <c r="E51" s="224">
        <f>'Unit Data from Audit Worksheet'!F57</f>
        <v>0</v>
      </c>
      <c r="F51" s="217">
        <f t="shared" si="4"/>
        <v>0</v>
      </c>
      <c r="G51" s="219"/>
      <c r="H51" s="216"/>
      <c r="I51" s="32"/>
      <c r="J51" s="215">
        <v>540</v>
      </c>
      <c r="K51" s="214" t="s">
        <v>238</v>
      </c>
      <c r="L51" s="274">
        <f t="shared" ref="L51:L82" si="5">IF(D51="",E51,D51)</f>
        <v>0</v>
      </c>
      <c r="M51"/>
      <c r="P51" s="192"/>
      <c r="Q51" s="265"/>
      <c r="R51" s="3"/>
      <c r="S51" s="3"/>
      <c r="T51" s="3"/>
      <c r="U51" s="3"/>
      <c r="V51" s="3"/>
      <c r="W51"/>
      <c r="X51"/>
      <c r="Y51"/>
      <c r="Z51"/>
      <c r="AA51"/>
      <c r="AB51"/>
    </row>
    <row r="52" spans="1:28" s="18" customFormat="1" ht="79.8" customHeight="1" x14ac:dyDescent="0.3">
      <c r="A52" s="289">
        <f>'Unit Data from Audit Worksheet'!A58</f>
        <v>1052</v>
      </c>
      <c r="B52" s="222" t="str">
        <f>'Unit Data from Audit Worksheet'!C58</f>
        <v>General Fund-Rev, Exp. Change in Fund Balance</v>
      </c>
      <c r="C52" s="290" t="str">
        <f>'Unit Data from Audit Worksheet'!D58</f>
        <v>Mark to Market unrealized losses in the General Fund.  (enter as a negative number)</v>
      </c>
      <c r="D52" s="133"/>
      <c r="E52" s="225">
        <f>'Unit Data from Audit Worksheet'!F58</f>
        <v>0</v>
      </c>
      <c r="F52" s="217"/>
      <c r="G52" s="219"/>
      <c r="H52" s="216"/>
      <c r="I52" s="32"/>
      <c r="J52" s="229">
        <v>1052</v>
      </c>
      <c r="K52" s="117" t="s">
        <v>2498</v>
      </c>
      <c r="L52" s="291">
        <f t="shared" si="5"/>
        <v>0</v>
      </c>
      <c r="M52"/>
      <c r="P52" s="192"/>
      <c r="Q52" s="265"/>
      <c r="R52" s="388"/>
      <c r="S52" s="388"/>
      <c r="T52" s="388"/>
      <c r="U52" s="388"/>
      <c r="V52" s="388"/>
      <c r="W52"/>
      <c r="X52"/>
      <c r="Y52"/>
      <c r="Z52"/>
      <c r="AA52"/>
      <c r="AB52"/>
    </row>
    <row r="53" spans="1:28" s="18" customFormat="1" ht="86.4" customHeight="1" x14ac:dyDescent="0.3">
      <c r="A53" s="205">
        <f>'Unit Data from Audit Worksheet'!A60</f>
        <v>984</v>
      </c>
      <c r="B53" s="218" t="str">
        <f>'Unit Data from Audit Worksheet'!C60</f>
        <v>General Fund - Budget Actual Statement</v>
      </c>
      <c r="C53" s="204" t="str">
        <f>'Unit Data from Audit Worksheet'!D60</f>
        <v>Amount of Ad valorem tax collected (including motor vehicle and prior years) reported on budget actual statement</v>
      </c>
      <c r="D53" s="133"/>
      <c r="E53" s="224">
        <f>'Unit Data from Audit Worksheet'!F60</f>
        <v>0</v>
      </c>
      <c r="F53" s="217"/>
      <c r="G53" s="219"/>
      <c r="H53" s="216"/>
      <c r="I53" s="32"/>
      <c r="J53" s="215">
        <v>984</v>
      </c>
      <c r="K53" s="214" t="s">
        <v>536</v>
      </c>
      <c r="L53" s="280">
        <f t="shared" si="5"/>
        <v>0</v>
      </c>
      <c r="M53"/>
      <c r="P53" s="192"/>
      <c r="Q53" s="265"/>
      <c r="R53" s="3"/>
      <c r="S53" s="3"/>
      <c r="T53" s="3"/>
      <c r="U53" s="3"/>
      <c r="V53" s="3"/>
      <c r="W53"/>
      <c r="X53"/>
      <c r="Y53"/>
      <c r="Z53"/>
      <c r="AA53"/>
      <c r="AB53"/>
    </row>
    <row r="54" spans="1:28" s="18" customFormat="1" ht="79.2" customHeight="1" x14ac:dyDescent="0.3">
      <c r="A54" s="205">
        <f>'Unit Data from Audit Worksheet'!A61</f>
        <v>985</v>
      </c>
      <c r="B54" s="218" t="str">
        <f>'Unit Data from Audit Worksheet'!C61</f>
        <v>General Fund - Budget Actual Statement</v>
      </c>
      <c r="C54" s="204" t="str">
        <f>'Unit Data from Audit Worksheet'!D61</f>
        <v>Amount of Ad valorem tax budgeted (including motor vehicle and prior years) reported on budget actual statement</v>
      </c>
      <c r="D54" s="133"/>
      <c r="E54" s="224">
        <f>'Unit Data from Audit Worksheet'!F61</f>
        <v>0</v>
      </c>
      <c r="F54" s="217"/>
      <c r="G54" s="219"/>
      <c r="H54" s="216"/>
      <c r="I54" s="32"/>
      <c r="J54" s="215">
        <v>985</v>
      </c>
      <c r="K54" s="214" t="s">
        <v>537</v>
      </c>
      <c r="L54" s="280">
        <f t="shared" si="5"/>
        <v>0</v>
      </c>
      <c r="M54"/>
      <c r="P54" s="193"/>
      <c r="Q54" s="265"/>
      <c r="R54" s="3"/>
      <c r="S54" s="3"/>
      <c r="T54" s="3"/>
      <c r="U54" s="3"/>
      <c r="V54" s="3"/>
      <c r="W54"/>
      <c r="X54"/>
      <c r="Y54"/>
      <c r="Z54"/>
      <c r="AA54"/>
      <c r="AB54"/>
    </row>
    <row r="55" spans="1:28" ht="75.599999999999994" customHeight="1" x14ac:dyDescent="0.3">
      <c r="A55" s="205">
        <f>'Unit Data from Audit Worksheet'!A62</f>
        <v>369</v>
      </c>
      <c r="B55" s="218" t="str">
        <f>'Unit Data from Audit Worksheet'!C62</f>
        <v>General Fund-Rev, Exp. Change in Fund Balance</v>
      </c>
      <c r="C55" s="204" t="str">
        <f>'Unit Data from Audit Worksheet'!D62</f>
        <v>Total Intergovernmental revenue 
Include restricted and unrestricted revenues</v>
      </c>
      <c r="D55" s="133"/>
      <c r="E55" s="224">
        <f>'Unit Data from Audit Worksheet'!F62</f>
        <v>0</v>
      </c>
      <c r="F55" s="217"/>
      <c r="G55" s="219"/>
      <c r="H55" s="216"/>
      <c r="I55" s="32"/>
      <c r="J55" s="215">
        <v>369</v>
      </c>
      <c r="K55" s="214" t="s">
        <v>181</v>
      </c>
      <c r="L55" s="274">
        <f t="shared" si="5"/>
        <v>0</v>
      </c>
      <c r="P55" s="199"/>
    </row>
    <row r="56" spans="1:28" ht="73.5" customHeight="1" x14ac:dyDescent="0.3">
      <c r="A56" s="205">
        <f>'Unit Data from Audit Worksheet'!A63</f>
        <v>16</v>
      </c>
      <c r="B56" s="218" t="str">
        <f>'Unit Data from Audit Worksheet'!C63</f>
        <v>General Fund-Rev, Exp. Change in Fund Balance</v>
      </c>
      <c r="C56" s="204" t="str">
        <f>'Unit Data from Audit Worksheet'!D63</f>
        <v>Total revenues</v>
      </c>
      <c r="D56" s="133"/>
      <c r="E56" s="224">
        <f>'Unit Data from Audit Worksheet'!F63</f>
        <v>0</v>
      </c>
      <c r="F56" s="217"/>
      <c r="G56" s="219"/>
      <c r="H56" s="216"/>
      <c r="I56" s="32"/>
      <c r="J56" s="215">
        <v>16</v>
      </c>
      <c r="K56" s="214" t="s">
        <v>182</v>
      </c>
      <c r="L56" s="274">
        <f t="shared" si="5"/>
        <v>0</v>
      </c>
      <c r="P56" s="199"/>
    </row>
    <row r="57" spans="1:28" ht="81" customHeight="1" x14ac:dyDescent="0.3">
      <c r="A57" s="205">
        <f>'Unit Data from Audit Worksheet'!A64</f>
        <v>370</v>
      </c>
      <c r="B57" s="218" t="str">
        <f>'Unit Data from Audit Worksheet'!C64</f>
        <v>General Fund-Rev, Exp. Change in Fund Balance</v>
      </c>
      <c r="C57" s="204" t="str">
        <f>'Unit Data from Audit Worksheet'!D64</f>
        <v>Debt service expenditures. 
Include principal, interest paid, and bond/debt issuance costs on long-term debt</v>
      </c>
      <c r="D57" s="133"/>
      <c r="E57" s="224">
        <f>'Unit Data from Audit Worksheet'!F64</f>
        <v>0</v>
      </c>
      <c r="F57" s="217">
        <f t="shared" ref="F57:F63" si="6">IF(L57&lt;0,"Error: Enter as a positive.",)</f>
        <v>0</v>
      </c>
      <c r="G57" s="219"/>
      <c r="H57" s="216"/>
      <c r="I57" s="32"/>
      <c r="J57" s="215">
        <v>370</v>
      </c>
      <c r="K57" s="214" t="s">
        <v>183</v>
      </c>
      <c r="L57" s="274">
        <f t="shared" si="5"/>
        <v>0</v>
      </c>
      <c r="P57" s="199"/>
    </row>
    <row r="58" spans="1:28" ht="75.599999999999994" customHeight="1" x14ac:dyDescent="0.3">
      <c r="A58" s="205">
        <f>'Unit Data from Audit Worksheet'!A65</f>
        <v>532</v>
      </c>
      <c r="B58" s="218" t="str">
        <f>'Unit Data from Audit Worksheet'!C65</f>
        <v>General Fund-Rev, Exp. Change in Fund Balance</v>
      </c>
      <c r="C58" s="204" t="str">
        <f>'Unit Data from Audit Worksheet'!D65</f>
        <v xml:space="preserve">Total expenditures  
Exclude expenditures in the "other financing sources (uses)" section.
</v>
      </c>
      <c r="D58" s="133"/>
      <c r="E58" s="224">
        <f>'Unit Data from Audit Worksheet'!F65</f>
        <v>0</v>
      </c>
      <c r="F58" s="217">
        <f t="shared" si="6"/>
        <v>0</v>
      </c>
      <c r="G58" s="219"/>
      <c r="H58" s="216"/>
      <c r="I58" s="32"/>
      <c r="J58" s="215">
        <v>532</v>
      </c>
      <c r="K58" s="292" t="s">
        <v>184</v>
      </c>
      <c r="L58" s="274">
        <f t="shared" si="5"/>
        <v>0</v>
      </c>
      <c r="P58" s="199"/>
    </row>
    <row r="59" spans="1:28" ht="76.8" customHeight="1" x14ac:dyDescent="0.3">
      <c r="A59" s="205">
        <f>'Unit Data from Audit Worksheet'!A66</f>
        <v>17</v>
      </c>
      <c r="B59" s="218" t="str">
        <f>'Unit Data from Audit Worksheet'!C66</f>
        <v>General Fund-Rev, Exp. Change in Fund Balance</v>
      </c>
      <c r="C59" s="204" t="str">
        <f>'Unit Data from Audit Worksheet'!D66</f>
        <v>Total Transfers in    (Preference is that transfers-in  are not netted against transfers-out)</v>
      </c>
      <c r="D59" s="133"/>
      <c r="E59" s="224">
        <f>'Unit Data from Audit Worksheet'!F66</f>
        <v>0</v>
      </c>
      <c r="F59" s="217">
        <f t="shared" si="6"/>
        <v>0</v>
      </c>
      <c r="G59" s="219"/>
      <c r="H59" s="216"/>
      <c r="I59" s="32"/>
      <c r="J59" s="215">
        <v>17</v>
      </c>
      <c r="K59" s="214" t="s">
        <v>185</v>
      </c>
      <c r="L59" s="274">
        <f t="shared" si="5"/>
        <v>0</v>
      </c>
      <c r="P59" s="199"/>
    </row>
    <row r="60" spans="1:28" ht="66.599999999999994" customHeight="1" x14ac:dyDescent="0.3">
      <c r="A60" s="205">
        <f>'Unit Data from Audit Worksheet'!A67</f>
        <v>20</v>
      </c>
      <c r="B60" s="218" t="str">
        <f>'Unit Data from Audit Worksheet'!C67</f>
        <v>General Fund-Rev, Exp. Change in Fund Balance</v>
      </c>
      <c r="C60" s="204" t="str">
        <f>'Unit Data from Audit Worksheet'!D67</f>
        <v>Total Transfers out    (Preference is that transfers-in  are not netted against transfers-out)</v>
      </c>
      <c r="D60" s="133"/>
      <c r="E60" s="224">
        <f>'Unit Data from Audit Worksheet'!F67</f>
        <v>0</v>
      </c>
      <c r="F60" s="217">
        <f t="shared" si="6"/>
        <v>0</v>
      </c>
      <c r="G60" s="219"/>
      <c r="H60" s="216"/>
      <c r="I60" s="32"/>
      <c r="J60" s="215">
        <v>20</v>
      </c>
      <c r="K60" s="214" t="s">
        <v>186</v>
      </c>
      <c r="L60" s="274">
        <f t="shared" si="5"/>
        <v>0</v>
      </c>
      <c r="P60" s="199"/>
    </row>
    <row r="61" spans="1:28" ht="66.599999999999994" customHeight="1" x14ac:dyDescent="0.3">
      <c r="A61" s="205">
        <f>'Unit Data from Audit Worksheet'!A68</f>
        <v>533</v>
      </c>
      <c r="B61" s="218" t="str">
        <f>'Unit Data from Audit Worksheet'!C68</f>
        <v>General Fund-Rev, Exp. Change in Fund Balance</v>
      </c>
      <c r="C61" s="204" t="str">
        <f>'Unit Data from Audit Worksheet'!D68</f>
        <v>Total Proceeds from all long-term debt issuances 
Exclude proceeds from refundings</v>
      </c>
      <c r="D61" s="133"/>
      <c r="E61" s="224">
        <f>'Unit Data from Audit Worksheet'!F68</f>
        <v>0</v>
      </c>
      <c r="F61" s="217">
        <f t="shared" si="6"/>
        <v>0</v>
      </c>
      <c r="G61" s="219"/>
      <c r="H61" s="216"/>
      <c r="I61" s="32"/>
      <c r="J61" s="215">
        <v>533</v>
      </c>
      <c r="K61" s="292" t="s">
        <v>187</v>
      </c>
      <c r="L61" s="274">
        <f t="shared" si="5"/>
        <v>0</v>
      </c>
      <c r="P61" s="199"/>
    </row>
    <row r="62" spans="1:28" ht="66.599999999999994" customHeight="1" x14ac:dyDescent="0.3">
      <c r="A62" s="205">
        <f>'Unit Data from Audit Worksheet'!A69</f>
        <v>508</v>
      </c>
      <c r="B62" s="218" t="str">
        <f>'Unit Data from Audit Worksheet'!C69</f>
        <v>General Fund-Rev, Exp. Change in Fund Balance</v>
      </c>
      <c r="C62" s="204" t="str">
        <f>'Unit Data from Audit Worksheet'!D69</f>
        <v>Debt Refunding - Net refunding proceeds against debt payoff and if positive place results on this line.</v>
      </c>
      <c r="D62" s="133"/>
      <c r="E62" s="224">
        <f>'Unit Data from Audit Worksheet'!F69</f>
        <v>0</v>
      </c>
      <c r="F62" s="217">
        <f t="shared" si="6"/>
        <v>0</v>
      </c>
      <c r="G62" s="219"/>
      <c r="H62" s="216"/>
      <c r="I62" s="32"/>
      <c r="J62" s="215">
        <v>508</v>
      </c>
      <c r="K62" s="214" t="s">
        <v>189</v>
      </c>
      <c r="L62" s="274">
        <f t="shared" si="5"/>
        <v>0</v>
      </c>
      <c r="N62" s="605"/>
      <c r="P62" s="194"/>
    </row>
    <row r="63" spans="1:28" ht="66.599999999999994" customHeight="1" x14ac:dyDescent="0.3">
      <c r="A63" s="205">
        <f>'Unit Data from Audit Worksheet'!A70</f>
        <v>509</v>
      </c>
      <c r="B63" s="218" t="str">
        <f>'Unit Data from Audit Worksheet'!C70</f>
        <v>General Fund-Rev, Exp. Change in Fund Balance</v>
      </c>
      <c r="C63" s="204" t="str">
        <f>'Unit Data from Audit Worksheet'!D70</f>
        <v>Debt Refunding - Net refunding proceeds against debt payoff and if negative place results on this line.</v>
      </c>
      <c r="D63" s="133"/>
      <c r="E63" s="224">
        <f>'Unit Data from Audit Worksheet'!F70</f>
        <v>0</v>
      </c>
      <c r="F63" s="217">
        <f t="shared" si="6"/>
        <v>0</v>
      </c>
      <c r="G63" s="219"/>
      <c r="H63" s="216"/>
      <c r="I63" s="32"/>
      <c r="J63" s="215">
        <v>509</v>
      </c>
      <c r="K63" s="214" t="s">
        <v>190</v>
      </c>
      <c r="L63" s="274">
        <f t="shared" si="5"/>
        <v>0</v>
      </c>
      <c r="N63" s="606"/>
      <c r="P63" s="199"/>
      <c r="Q63" s="278"/>
      <c r="S63" s="277"/>
      <c r="T63" s="277"/>
      <c r="U63" s="277"/>
      <c r="V63" s="277"/>
    </row>
    <row r="64" spans="1:28" ht="84.75" customHeight="1" x14ac:dyDescent="0.3">
      <c r="A64" s="205">
        <f>'Unit Data from Audit Worksheet'!A71</f>
        <v>22</v>
      </c>
      <c r="B64" s="218" t="str">
        <f>'Unit Data from Audit Worksheet'!C71</f>
        <v>General Fund-Rev, Exp. Change in Fund Balance</v>
      </c>
      <c r="C64" s="204" t="str">
        <f>'Unit Data from Audit Worksheet'!D71</f>
        <v xml:space="preserve">All other items on this statement that were not included in total revenues, total expenditures, transfers in or out, or proceeds from long-term debt above.  </v>
      </c>
      <c r="D64" s="133"/>
      <c r="E64" s="224">
        <f>'Unit Data from Audit Worksheet'!F71</f>
        <v>0</v>
      </c>
      <c r="F64" s="217"/>
      <c r="G64" s="219"/>
      <c r="H64" s="216"/>
      <c r="I64" s="32"/>
      <c r="J64" s="215">
        <v>22</v>
      </c>
      <c r="K64" s="214" t="s">
        <v>188</v>
      </c>
      <c r="L64" s="274">
        <f t="shared" si="5"/>
        <v>0</v>
      </c>
      <c r="N64" s="606"/>
      <c r="P64" s="191"/>
      <c r="Q64" s="295"/>
      <c r="S64" s="294"/>
      <c r="T64" s="294"/>
      <c r="U64" s="294"/>
      <c r="V64" s="294"/>
    </row>
    <row r="65" spans="1:28" ht="74.25" customHeight="1" x14ac:dyDescent="0.3">
      <c r="A65" s="205">
        <f>'Unit Data from Audit Worksheet'!A72</f>
        <v>23</v>
      </c>
      <c r="B65" s="218" t="str">
        <f>'Unit Data from Audit Worksheet'!C72</f>
        <v>General Fund-Rev, Exp. Change in Fund Balance</v>
      </c>
      <c r="C65" s="204" t="str">
        <f>'Unit Data from Audit Worksheet'!D72</f>
        <v>Change in fund balance - (Increase in Fund balance is recorded as a positive and a decrease in fund balance is recorded as a negative)</v>
      </c>
      <c r="D65" s="133"/>
      <c r="E65" s="224">
        <f>'Unit Data from Audit Worksheet'!F72</f>
        <v>0</v>
      </c>
      <c r="F65" s="217">
        <f>IF(+L56-L58+L59-L60+L61+L62-L63+L64-L65=0,,"Error:Total revenues less toal Expenditures do not equal change in fund balance")</f>
        <v>0</v>
      </c>
      <c r="G65" s="84">
        <f>+L56-L58+L59-L60+L61+L64+L62-L63-L65</f>
        <v>0</v>
      </c>
      <c r="H65" s="216"/>
      <c r="I65" s="32"/>
      <c r="J65" s="215">
        <v>23</v>
      </c>
      <c r="K65" s="214" t="s">
        <v>191</v>
      </c>
      <c r="L65" s="274">
        <f t="shared" si="5"/>
        <v>0</v>
      </c>
      <c r="P65" s="191"/>
    </row>
    <row r="66" spans="1:28" ht="123" customHeight="1" x14ac:dyDescent="0.3">
      <c r="A66" s="285">
        <f>'Unit Data from Audit Worksheet'!A74</f>
        <v>507</v>
      </c>
      <c r="B66" s="108" t="str">
        <f>'Unit Data from Audit Worksheet'!C74</f>
        <v>General Fund-Rev, Exp. Change in Fund Balance</v>
      </c>
      <c r="C66" s="200" t="str">
        <f>'Unit Data from Audit Worksheet'!D74</f>
        <v>Any adjustment to beginning fund balance including rounding, prior period adjustments and restatements.   (Amounts that increase fund balance are recorded as positive and amounts that decrease fund balance are recorded as negative)</v>
      </c>
      <c r="D66" s="101"/>
      <c r="E66" s="142">
        <f>'Unit Data from Audit Worksheet'!F74</f>
        <v>0</v>
      </c>
      <c r="F66" s="102" t="e">
        <f>IF(+L50-L65-L66=O50,,"Error: Beginning Fund Bal does not equal our records Accts 9-23-507= PY9")</f>
        <v>#N/A</v>
      </c>
      <c r="G66" s="113" t="e">
        <f>L50-L65-L66-O50</f>
        <v>#N/A</v>
      </c>
      <c r="H66" s="104" t="str">
        <f>'Unit Data from Audit Worksheet'!I74</f>
        <v>Please do not enter prior years ending balance as an adjustment in column F to balance.  Column F is only for year 2021-2022 adjustments.</v>
      </c>
      <c r="I66" s="32"/>
      <c r="J66" s="97">
        <v>507</v>
      </c>
      <c r="K66" s="38" t="s">
        <v>192</v>
      </c>
      <c r="L66" s="274">
        <f t="shared" si="5"/>
        <v>0</v>
      </c>
      <c r="N66" s="282"/>
      <c r="O66" s="281"/>
      <c r="P66" s="191"/>
      <c r="R66" s="388"/>
      <c r="S66" s="388"/>
      <c r="T66" s="388"/>
      <c r="U66" s="388"/>
      <c r="V66" s="388"/>
    </row>
    <row r="67" spans="1:28" s="388" customFormat="1" ht="196.8" customHeight="1" x14ac:dyDescent="0.3">
      <c r="A67" s="175">
        <f>'Unit Data from Audit Worksheet'!A75</f>
        <v>147</v>
      </c>
      <c r="B67" s="108" t="str">
        <f>'Unit Data from Audit Worksheet'!C75</f>
        <v>General Fund-Rev, Exp. Change in Fund Balance or General Fund Budget Actual</v>
      </c>
      <c r="C67" s="175" t="str">
        <f>'Unit Data from Audit Worksheet'!D75</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67" s="732"/>
      <c r="E67" s="142">
        <f>'Unit Data from Audit Worksheet'!F75</f>
        <v>0</v>
      </c>
      <c r="F67" s="220"/>
      <c r="G67" s="733"/>
      <c r="H67" s="220"/>
      <c r="I67" s="32"/>
      <c r="J67" s="734">
        <v>147</v>
      </c>
      <c r="K67" s="737" t="s">
        <v>2472</v>
      </c>
      <c r="L67" s="274">
        <f t="shared" si="5"/>
        <v>0</v>
      </c>
      <c r="M67"/>
      <c r="N67" s="282"/>
      <c r="O67" s="281"/>
      <c r="P67" s="191"/>
      <c r="Q67" s="265"/>
      <c r="W67"/>
      <c r="X67"/>
      <c r="Y67"/>
      <c r="Z67"/>
      <c r="AA67"/>
      <c r="AB67"/>
    </row>
    <row r="68" spans="1:28" s="388" customFormat="1" ht="123" customHeight="1" x14ac:dyDescent="0.3">
      <c r="A68" s="175">
        <f>'Unit Data from Audit Worksheet'!A76</f>
        <v>585</v>
      </c>
      <c r="B68" s="108" t="str">
        <f>'Unit Data from Audit Worksheet'!C76</f>
        <v>General Fund-Rev, Exp. Change in Fund Balance or General Fund Budget Actual</v>
      </c>
      <c r="C68" s="175" t="str">
        <f>'Unit Data from Audit Worksheet'!D76</f>
        <v xml:space="preserve">How much of the above number in account 147 is from Timber Receipts sent to the schools </v>
      </c>
      <c r="D68" s="732"/>
      <c r="E68" s="142">
        <f>'Unit Data from Audit Worksheet'!F76</f>
        <v>0</v>
      </c>
      <c r="F68" s="220"/>
      <c r="G68" s="733"/>
      <c r="H68" s="220"/>
      <c r="I68" s="32"/>
      <c r="J68" s="734">
        <v>585</v>
      </c>
      <c r="K68" s="738" t="s">
        <v>940</v>
      </c>
      <c r="L68" s="274">
        <f t="shared" si="5"/>
        <v>0</v>
      </c>
      <c r="M68"/>
      <c r="N68" s="282"/>
      <c r="O68" s="281"/>
      <c r="P68" s="191"/>
      <c r="Q68" s="265"/>
      <c r="W68"/>
      <c r="X68"/>
      <c r="Y68"/>
      <c r="Z68"/>
      <c r="AA68"/>
      <c r="AB68"/>
    </row>
    <row r="69" spans="1:28" s="388" customFormat="1" ht="123" customHeight="1" x14ac:dyDescent="0.3">
      <c r="A69" s="175">
        <f>'Unit Data from Audit Worksheet'!A77</f>
        <v>546</v>
      </c>
      <c r="B69" s="108" t="str">
        <f>'Unit Data from Audit Worksheet'!C77</f>
        <v>General Fund-Rev, Exp. Change in Fund Balance or General Fund Budget Actual</v>
      </c>
      <c r="C69" s="175" t="str">
        <f>'Unit Data from Audit Worksheet'!D77</f>
        <v>Amount of Supplemental School Tax revenue recorded in the governmental funds.</v>
      </c>
      <c r="D69" s="732"/>
      <c r="E69" s="142">
        <f>'Unit Data from Audit Worksheet'!F77</f>
        <v>0</v>
      </c>
      <c r="F69" s="220"/>
      <c r="G69" s="733"/>
      <c r="H69" s="220"/>
      <c r="I69" s="32"/>
      <c r="J69" s="734">
        <v>546</v>
      </c>
      <c r="K69" s="738" t="s">
        <v>921</v>
      </c>
      <c r="L69" s="274">
        <f t="shared" si="5"/>
        <v>0</v>
      </c>
      <c r="M69"/>
      <c r="N69" s="282"/>
      <c r="O69" s="281"/>
      <c r="P69" s="191"/>
      <c r="Q69" s="265"/>
      <c r="W69"/>
      <c r="X69"/>
      <c r="Y69"/>
      <c r="Z69"/>
      <c r="AA69"/>
      <c r="AB69"/>
    </row>
    <row r="70" spans="1:28" s="388" customFormat="1" ht="123" customHeight="1" x14ac:dyDescent="0.3">
      <c r="A70" s="175">
        <f>'Unit Data from Audit Worksheet'!A78</f>
        <v>589</v>
      </c>
      <c r="B70" s="108" t="str">
        <f>'Unit Data from Audit Worksheet'!C78</f>
        <v>General Fund-Rev, Exp. Change in Fund Balance or General Fund Budget Actual</v>
      </c>
      <c r="C70" s="175" t="str">
        <f>'Unit Data from Audit Worksheet'!D78</f>
        <v>Amount of Supplemental School Tax revenue recorded in agency funds.</v>
      </c>
      <c r="D70" s="732"/>
      <c r="E70" s="142">
        <f>'Unit Data from Audit Worksheet'!F78</f>
        <v>0</v>
      </c>
      <c r="F70" s="220"/>
      <c r="G70" s="733"/>
      <c r="H70" s="220"/>
      <c r="I70" s="32"/>
      <c r="J70" s="734">
        <v>589</v>
      </c>
      <c r="K70" s="739" t="s">
        <v>2473</v>
      </c>
      <c r="L70" s="274">
        <f t="shared" si="5"/>
        <v>0</v>
      </c>
      <c r="M70"/>
      <c r="N70" s="282"/>
      <c r="O70" s="281"/>
      <c r="P70" s="191"/>
      <c r="Q70" s="265"/>
      <c r="W70"/>
      <c r="X70"/>
      <c r="Y70"/>
      <c r="Z70"/>
      <c r="AA70"/>
      <c r="AB70"/>
    </row>
    <row r="71" spans="1:28" s="18" customFormat="1" ht="40.5" customHeight="1" x14ac:dyDescent="0.3">
      <c r="A71" s="185">
        <f>'Unit Data from Audit Worksheet'!A79</f>
        <v>647</v>
      </c>
      <c r="B71" s="228" t="str">
        <f>'Unit Data from Audit Worksheet'!C79</f>
        <v>Debt Service Fund</v>
      </c>
      <c r="C71" s="185" t="str">
        <f>'Unit Data from Audit Worksheet'!D79</f>
        <v>Please enter the Total Fund Balance for any Debt Service Funds</v>
      </c>
      <c r="D71" s="107"/>
      <c r="E71" s="227">
        <f>'Unit Data from Audit Worksheet'!F79</f>
        <v>0</v>
      </c>
      <c r="F71" s="212"/>
      <c r="G71" s="208"/>
      <c r="H71" s="212"/>
      <c r="I71" s="286"/>
      <c r="J71" s="211">
        <v>647</v>
      </c>
      <c r="K71" s="188" t="s">
        <v>810</v>
      </c>
      <c r="L71" s="287">
        <f>IF(D71="",E71,D71)</f>
        <v>0</v>
      </c>
      <c r="M71"/>
      <c r="N71" s="277"/>
      <c r="O71" s="293"/>
      <c r="P71" s="191"/>
      <c r="Q71" s="265"/>
      <c r="R71" s="3"/>
      <c r="S71" s="3"/>
      <c r="T71" s="3"/>
      <c r="U71" s="3"/>
      <c r="V71" s="3"/>
      <c r="W71"/>
      <c r="X71"/>
      <c r="Y71"/>
      <c r="Z71"/>
      <c r="AA71"/>
      <c r="AB71"/>
    </row>
    <row r="72" spans="1:28" s="18" customFormat="1" ht="99" customHeight="1" x14ac:dyDescent="0.3">
      <c r="A72" s="175">
        <f>'Unit Data from Audit Worksheet'!A81</f>
        <v>148</v>
      </c>
      <c r="B72" s="175" t="str">
        <f>'Unit Data from Audit Worksheet'!C81</f>
        <v>All Gov. Funds Rev, Exp. Change in Fund Balance</v>
      </c>
      <c r="C72" s="175" t="str">
        <f>'Unit Data from Audit Worksheet'!D81</f>
        <v>Capital Outlay contributions to the BOEs (include amounts from general fund, capital project funds and any other fund sent to the BOE as part of capital outlay)</v>
      </c>
      <c r="D72" s="732"/>
      <c r="E72" s="227">
        <f>'Unit Data from Audit Worksheet'!F81</f>
        <v>0</v>
      </c>
      <c r="F72" s="220"/>
      <c r="G72" s="733"/>
      <c r="H72" s="220"/>
      <c r="I72" s="32"/>
      <c r="J72" s="734">
        <v>148</v>
      </c>
      <c r="K72" s="737" t="s">
        <v>2474</v>
      </c>
      <c r="L72" s="287">
        <f>IF(D72="",E72,D72)</f>
        <v>0</v>
      </c>
      <c r="M72"/>
      <c r="N72" s="294"/>
      <c r="O72" s="735"/>
      <c r="P72" s="191"/>
      <c r="Q72" s="265"/>
      <c r="R72" s="388"/>
      <c r="S72" s="388"/>
      <c r="T72" s="388"/>
      <c r="U72" s="388"/>
      <c r="V72" s="388"/>
      <c r="W72"/>
      <c r="X72"/>
      <c r="Y72"/>
      <c r="Z72"/>
      <c r="AA72"/>
      <c r="AB72"/>
    </row>
    <row r="73" spans="1:28" ht="82.8" customHeight="1" x14ac:dyDescent="0.3">
      <c r="A73" s="272">
        <f>'Unit Data from Audit Worksheet'!A82</f>
        <v>171</v>
      </c>
      <c r="B73" s="273" t="str">
        <f>'Unit Data from Audit Worksheet'!C82</f>
        <v>Fund Statements - all Governmental Funds</v>
      </c>
      <c r="C73" s="273" t="str">
        <f>'Unit Data from Audit Worksheet'!D82</f>
        <v>Debt service expenditures from all governmental funds.  Include principal, interest paid, and debt issuance costs on long-term debt.</v>
      </c>
      <c r="D73" s="223"/>
      <c r="E73" s="139">
        <f>'Unit Data from Audit Worksheet'!F82</f>
        <v>0</v>
      </c>
      <c r="F73" s="41">
        <f>IF(L73&lt;0,"Error: Enter as a positive.",)</f>
        <v>0</v>
      </c>
      <c r="G73" s="65"/>
      <c r="H73" s="216"/>
      <c r="I73" s="32"/>
      <c r="J73" s="36">
        <v>171</v>
      </c>
      <c r="K73" s="45" t="s">
        <v>193</v>
      </c>
      <c r="L73" s="274">
        <f t="shared" si="5"/>
        <v>0</v>
      </c>
      <c r="P73" s="191"/>
    </row>
    <row r="74" spans="1:28" ht="111.6" customHeight="1" x14ac:dyDescent="0.3">
      <c r="A74" s="205">
        <f>'Unit Data from Audit Worksheet'!A86</f>
        <v>596</v>
      </c>
      <c r="B74" s="204"/>
      <c r="C74" s="204" t="str">
        <f>'Unit Data from Audit Worksheet'!D86</f>
        <v>Indicate if your water/sewer system:
50 - Became Operational
51 - Ceased Operations
52 - No Change
Select from drop down.</v>
      </c>
      <c r="D74" s="133"/>
      <c r="E74" s="224">
        <f>'Unit Data from Audit Worksheet'!F86</f>
        <v>0</v>
      </c>
      <c r="F74" s="217"/>
      <c r="G74" s="217"/>
      <c r="H74" s="216"/>
      <c r="I74" s="32"/>
      <c r="J74" s="215">
        <v>596</v>
      </c>
      <c r="K74" s="214" t="s">
        <v>320</v>
      </c>
      <c r="L74" s="274">
        <f t="shared" si="5"/>
        <v>0</v>
      </c>
      <c r="P74" s="192"/>
    </row>
    <row r="75" spans="1:28" ht="43.2" x14ac:dyDescent="0.3">
      <c r="A75" s="205">
        <f>'Unit Data from Audit Worksheet'!A87</f>
        <v>80</v>
      </c>
      <c r="B75" s="218" t="str">
        <f>'Unit Data from Audit Worksheet'!C87</f>
        <v>Water Sewer Net Position Statement</v>
      </c>
      <c r="C75" s="204" t="str">
        <f>'Unit Data from Audit Worksheet'!D87</f>
        <v>Unrestricted Cash and investments 
Exclude restricted cash and/or restricted investments.</v>
      </c>
      <c r="D75" s="133"/>
      <c r="E75" s="224">
        <f>'Unit Data from Audit Worksheet'!F87</f>
        <v>0</v>
      </c>
      <c r="F75" s="217">
        <f>IF(L75&lt;0,"Error: Number is normally positive.",)</f>
        <v>0</v>
      </c>
      <c r="G75" s="217" t="e">
        <f>'Unit Data from Audit Worksheet'!G87</f>
        <v>#N/A</v>
      </c>
      <c r="H75" s="216"/>
      <c r="I75" s="32"/>
      <c r="J75" s="215">
        <v>80</v>
      </c>
      <c r="K75" s="214" t="s">
        <v>194</v>
      </c>
      <c r="L75" s="274">
        <f t="shared" si="5"/>
        <v>0</v>
      </c>
      <c r="P75" s="192"/>
    </row>
    <row r="76" spans="1:28" ht="67.8" customHeight="1" x14ac:dyDescent="0.3">
      <c r="A76" s="205">
        <f>'Unit Data from Audit Worksheet'!A88</f>
        <v>81</v>
      </c>
      <c r="B76" s="218" t="str">
        <f>'Unit Data from Audit Worksheet'!C88</f>
        <v>Water Sewer Net Position Statement</v>
      </c>
      <c r="C76" s="204" t="str">
        <f>'Unit Data from Audit Worksheet'!D88</f>
        <v>Customer accounts receivable (net of allowance accounts). 
Include both billed and unbilled amounts.</v>
      </c>
      <c r="D76" s="133"/>
      <c r="E76" s="224">
        <f>'Unit Data from Audit Worksheet'!F88</f>
        <v>0</v>
      </c>
      <c r="F76" s="217">
        <f>IF(L76&lt;0,"Error: Number is normally positive.",)</f>
        <v>0</v>
      </c>
      <c r="G76" s="219"/>
      <c r="H76" s="216"/>
      <c r="I76" s="32"/>
      <c r="J76" s="215">
        <v>81</v>
      </c>
      <c r="K76" s="214" t="s">
        <v>195</v>
      </c>
      <c r="L76" s="274">
        <f t="shared" si="5"/>
        <v>0</v>
      </c>
      <c r="P76" s="192"/>
    </row>
    <row r="77" spans="1:28" ht="75.599999999999994" customHeight="1" x14ac:dyDescent="0.3">
      <c r="A77" s="205">
        <f>'Unit Data from Audit Worksheet'!A89</f>
        <v>579</v>
      </c>
      <c r="B77" s="218" t="str">
        <f>'Unit Data from Audit Worksheet'!C89</f>
        <v>Water Sewer Net Position Statement</v>
      </c>
      <c r="C77" s="204" t="str">
        <f>'Unit Data from Audit Worksheet'!D89</f>
        <v>Water Sewer - Advance To:
Interfund loan receivable-portion of repayment plan longer than 12 months</v>
      </c>
      <c r="D77" s="133"/>
      <c r="E77" s="224">
        <f>'Unit Data from Audit Worksheet'!F89</f>
        <v>0</v>
      </c>
      <c r="F77" s="217"/>
      <c r="G77" s="219"/>
      <c r="H77" s="216"/>
      <c r="I77" s="32"/>
      <c r="J77" s="215">
        <v>579</v>
      </c>
      <c r="K77" s="214" t="s">
        <v>302</v>
      </c>
      <c r="L77" s="274">
        <f t="shared" si="5"/>
        <v>0</v>
      </c>
      <c r="N77" s="296"/>
      <c r="P77" s="192"/>
    </row>
    <row r="78" spans="1:28" ht="56.4" customHeight="1" x14ac:dyDescent="0.3">
      <c r="A78" s="205">
        <f>'Unit Data from Audit Worksheet'!A90</f>
        <v>510</v>
      </c>
      <c r="B78" s="218" t="str">
        <f>'Unit Data from Audit Worksheet'!C90</f>
        <v>Water Sewer Net Position Statement</v>
      </c>
      <c r="C78" s="204" t="str">
        <f>'Unit Data from Audit Worksheet'!D90</f>
        <v>Amount of Inventories and Prepaid expenses in current assets</v>
      </c>
      <c r="D78" s="133"/>
      <c r="E78" s="224">
        <f>'Unit Data from Audit Worksheet'!F90</f>
        <v>0</v>
      </c>
      <c r="F78" s="217"/>
      <c r="G78" s="219"/>
      <c r="H78" s="216"/>
      <c r="I78" s="32"/>
      <c r="J78" s="215">
        <v>510</v>
      </c>
      <c r="K78" s="214" t="s">
        <v>196</v>
      </c>
      <c r="L78" s="274">
        <f t="shared" si="5"/>
        <v>0</v>
      </c>
      <c r="P78" s="192"/>
    </row>
    <row r="79" spans="1:28" ht="52.8" customHeight="1" x14ac:dyDescent="0.3">
      <c r="A79" s="205">
        <f>'Unit Data from Audit Worksheet'!A91</f>
        <v>654</v>
      </c>
      <c r="B79" s="218" t="str">
        <f>'Unit Data from Audit Worksheet'!C91</f>
        <v>Water Sewer Net Position Statement</v>
      </c>
      <c r="C79" s="204" t="str">
        <f>'Unit Data from Audit Worksheet'!D91</f>
        <v xml:space="preserve">Total Current assets as listed on the WS Net Position Statement.  
</v>
      </c>
      <c r="D79" s="133"/>
      <c r="E79" s="224">
        <f>'Unit Data from Audit Worksheet'!F91</f>
        <v>0</v>
      </c>
      <c r="F79" s="217">
        <f>IF((+L75+L76+L78)&gt;L79,"Please review components of current assets above Acct. (80+81+510&gt;654",)</f>
        <v>0</v>
      </c>
      <c r="G79" s="219"/>
      <c r="H79" s="216"/>
      <c r="I79" s="32"/>
      <c r="J79" s="215">
        <v>654</v>
      </c>
      <c r="K79" s="221" t="s">
        <v>384</v>
      </c>
      <c r="L79" s="274">
        <f t="shared" si="5"/>
        <v>0</v>
      </c>
      <c r="P79" s="192"/>
    </row>
    <row r="80" spans="1:28" ht="58.2" customHeight="1" x14ac:dyDescent="0.3">
      <c r="A80" s="205">
        <f>'Unit Data from Audit Worksheet'!A92</f>
        <v>655</v>
      </c>
      <c r="B80" s="218" t="str">
        <f>'Unit Data from Audit Worksheet'!C92</f>
        <v>Water Sewer Net Position Statement</v>
      </c>
      <c r="C80" s="204" t="str">
        <f>'Unit Data from Audit Worksheet'!D92</f>
        <v>WS-Any current assets that are restricted (Cash, Accounts Rec., etc..) and included in account 654 above</v>
      </c>
      <c r="D80" s="133"/>
      <c r="E80" s="224">
        <f>'Unit Data from Audit Worksheet'!F92</f>
        <v>0</v>
      </c>
      <c r="F80" s="217"/>
      <c r="G80" s="219"/>
      <c r="H80" s="216"/>
      <c r="I80" s="32"/>
      <c r="J80" s="215">
        <v>655</v>
      </c>
      <c r="K80" s="221" t="s">
        <v>417</v>
      </c>
      <c r="L80" s="274">
        <f t="shared" si="5"/>
        <v>0</v>
      </c>
      <c r="P80" s="192"/>
    </row>
    <row r="81" spans="1:28" ht="55.2" customHeight="1" x14ac:dyDescent="0.3">
      <c r="A81" s="205">
        <f>'Unit Data from Audit Worksheet'!A93</f>
        <v>381</v>
      </c>
      <c r="B81" s="218" t="str">
        <f>'Unit Data from Audit Worksheet'!C93</f>
        <v>Water Sewer Net Position Statement</v>
      </c>
      <c r="C81" s="204" t="str">
        <f>'Unit Data from Audit Worksheet'!D93</f>
        <v>Total Assets and deferred outflows</v>
      </c>
      <c r="D81" s="133"/>
      <c r="E81" s="224">
        <f>'Unit Data from Audit Worksheet'!F93</f>
        <v>0</v>
      </c>
      <c r="F81" s="217" t="str">
        <f>IF(L81&lt;L79,"Please review components of current assets above acct. 381&lt;654"," ")</f>
        <v xml:space="preserve"> </v>
      </c>
      <c r="G81" s="219"/>
      <c r="H81" s="216"/>
      <c r="I81" s="32"/>
      <c r="J81" s="215">
        <v>381</v>
      </c>
      <c r="K81" s="214" t="s">
        <v>98</v>
      </c>
      <c r="L81" s="274">
        <f t="shared" si="5"/>
        <v>0</v>
      </c>
      <c r="P81" s="192"/>
    </row>
    <row r="82" spans="1:28" ht="76.2" customHeight="1" x14ac:dyDescent="0.3">
      <c r="A82" s="285">
        <f>'Unit Data from Audit Worksheet'!A94</f>
        <v>578</v>
      </c>
      <c r="B82" s="108" t="str">
        <f>'Unit Data from Audit Worksheet'!C94</f>
        <v>Water Sewer Net Position Statement</v>
      </c>
      <c r="C82" s="276" t="str">
        <f>'Unit Data from Audit Worksheet'!D94</f>
        <v>Water Sewer - Advance From: 
Interfund loan Payable-portion of repayment plan longer than 12 months</v>
      </c>
      <c r="D82" s="101"/>
      <c r="E82" s="142">
        <f>'Unit Data from Audit Worksheet'!F94</f>
        <v>0</v>
      </c>
      <c r="F82" s="102"/>
      <c r="G82" s="103"/>
      <c r="H82" s="104"/>
      <c r="I82" s="32"/>
      <c r="J82" s="97">
        <v>578</v>
      </c>
      <c r="K82" s="38" t="s">
        <v>303</v>
      </c>
      <c r="L82" s="274">
        <f t="shared" si="5"/>
        <v>0</v>
      </c>
      <c r="P82" s="192"/>
    </row>
    <row r="83" spans="1:28" s="18" customFormat="1" ht="140.4" customHeight="1" x14ac:dyDescent="0.3">
      <c r="A83" s="185">
        <v>633</v>
      </c>
      <c r="B83" s="228" t="str">
        <f>'Unit Data from Audit Worksheet'!C95</f>
        <v>Water Sewer Net Position Statement</v>
      </c>
      <c r="C83" s="185" t="str">
        <f>'Unit Data from Audit Worksheet'!D95</f>
        <v>Current liabilities (as reported on the Statement of Fund Net Position)
Include:   Current liabilities including current portion of long-term debt.  Deferred inflows should not be included in Current Liabilities  
Enter as positive</v>
      </c>
      <c r="D83" s="101"/>
      <c r="E83" s="227">
        <f>'Unit Data from Audit Worksheet'!F95</f>
        <v>0</v>
      </c>
      <c r="F83" s="212" t="str">
        <f>IF(L83&gt;=(L84+L85+L86+L87+L88+L89),"","Account 633 is less than the total sum of accounts 634 through 638 + 383")</f>
        <v/>
      </c>
      <c r="G83" s="201"/>
      <c r="H83" s="212"/>
      <c r="I83" s="286"/>
      <c r="J83" s="211">
        <v>633</v>
      </c>
      <c r="K83" s="188" t="s">
        <v>358</v>
      </c>
      <c r="L83" s="287">
        <f>IF(D83="",E83,D83)</f>
        <v>0</v>
      </c>
      <c r="M83"/>
      <c r="N83" s="277"/>
      <c r="O83" s="277"/>
      <c r="P83" s="192"/>
      <c r="Q83" s="265"/>
      <c r="R83" s="3"/>
      <c r="W83"/>
      <c r="X83"/>
      <c r="Y83"/>
      <c r="Z83"/>
      <c r="AA83"/>
      <c r="AB83"/>
    </row>
    <row r="84" spans="1:28" s="18" customFormat="1" ht="142.19999999999999" customHeight="1" x14ac:dyDescent="0.3">
      <c r="A84" s="185">
        <v>634</v>
      </c>
      <c r="B84" s="228" t="str">
        <f>'Unit Data from Audit Worksheet'!C96</f>
        <v>Water Sewer Net Position Statement</v>
      </c>
      <c r="C84" s="185" t="str">
        <f>'Unit Data from Audit Worksheet'!D96</f>
        <v>Please enter any bond anticipation notes that are classified as current liabilities and included in account 633 above (amounts entered should agree to the current amount included in the changes to long-term debt note)
Enter as positive</v>
      </c>
      <c r="D84" s="101"/>
      <c r="E84" s="227">
        <f>'Unit Data from Audit Worksheet'!F96</f>
        <v>0</v>
      </c>
      <c r="F84" s="212"/>
      <c r="G84" s="201"/>
      <c r="H84" s="212"/>
      <c r="I84" s="286"/>
      <c r="J84" s="211">
        <v>634</v>
      </c>
      <c r="K84" s="188" t="s">
        <v>359</v>
      </c>
      <c r="L84" s="287">
        <f>IF(D84="",E84,D84)</f>
        <v>0</v>
      </c>
      <c r="M84"/>
      <c r="N84" s="277"/>
      <c r="O84" s="277"/>
      <c r="P84" s="192"/>
      <c r="Q84" s="265"/>
      <c r="R84" s="3"/>
      <c r="W84"/>
      <c r="X84"/>
      <c r="Y84"/>
      <c r="Z84"/>
      <c r="AA84"/>
      <c r="AB84"/>
    </row>
    <row r="85" spans="1:28" s="18" customFormat="1" ht="124.2" customHeight="1" x14ac:dyDescent="0.3">
      <c r="A85" s="185">
        <v>635</v>
      </c>
      <c r="B85" s="228" t="str">
        <f>'Unit Data from Audit Worksheet'!C97</f>
        <v>Water Sewer Net Position Statement</v>
      </c>
      <c r="C85" s="185" t="str">
        <f>'Unit Data from Audit Worksheet'!D97</f>
        <v>Please enter any compensated absences that are classified as current liabilities and included in account 633 above (amounts entered should agree to the current amount included in the changes to long-term debt note)
Enter as positive</v>
      </c>
      <c r="D85" s="101"/>
      <c r="E85" s="227">
        <f>'Unit Data from Audit Worksheet'!F97</f>
        <v>0</v>
      </c>
      <c r="F85" s="212"/>
      <c r="G85" s="201"/>
      <c r="H85" s="212"/>
      <c r="I85" s="286"/>
      <c r="J85" s="211">
        <v>635</v>
      </c>
      <c r="K85" s="188" t="s">
        <v>360</v>
      </c>
      <c r="L85" s="287">
        <f>IF(D85="",E85,D85)</f>
        <v>0</v>
      </c>
      <c r="M85"/>
      <c r="N85" s="277"/>
      <c r="O85" s="277"/>
      <c r="P85" s="192"/>
      <c r="Q85" s="265"/>
      <c r="R85" s="3"/>
      <c r="W85"/>
      <c r="X85"/>
      <c r="Y85"/>
      <c r="Z85"/>
      <c r="AA85"/>
      <c r="AB85"/>
    </row>
    <row r="86" spans="1:28" s="18" customFormat="1" ht="144" customHeight="1" x14ac:dyDescent="0.3">
      <c r="A86" s="185">
        <v>636</v>
      </c>
      <c r="B86" s="228" t="str">
        <f>'Unit Data from Audit Worksheet'!C98</f>
        <v>Water Sewer Net Position Statement</v>
      </c>
      <c r="C86" s="185" t="str">
        <f>'Unit Data from Audit Worksheet'!D98</f>
        <v>Please enter any pension liabilities that are classified as current liabilities and included in account 633 above (amounts entered should agree to the current amount included in the changes to long-term debt note)
Enter as positive</v>
      </c>
      <c r="D86" s="101"/>
      <c r="E86" s="227">
        <f>'Unit Data from Audit Worksheet'!F98</f>
        <v>0</v>
      </c>
      <c r="F86" s="212"/>
      <c r="G86" s="201"/>
      <c r="H86" s="212"/>
      <c r="I86" s="286"/>
      <c r="J86" s="211">
        <v>636</v>
      </c>
      <c r="K86" s="188" t="s">
        <v>355</v>
      </c>
      <c r="L86" s="287">
        <f t="shared" ref="L86:L92" si="7">IF(D86="",E86,D86)</f>
        <v>0</v>
      </c>
      <c r="M86"/>
      <c r="N86" s="277"/>
      <c r="O86" s="277"/>
      <c r="P86" s="192"/>
      <c r="Q86" s="265"/>
      <c r="R86" s="3"/>
      <c r="W86"/>
      <c r="X86"/>
      <c r="Y86"/>
      <c r="Z86"/>
      <c r="AA86"/>
      <c r="AB86"/>
    </row>
    <row r="87" spans="1:28" s="18" customFormat="1" ht="99" customHeight="1" x14ac:dyDescent="0.3">
      <c r="A87" s="185">
        <v>637</v>
      </c>
      <c r="B87" s="228" t="str">
        <f>'Unit Data from Audit Worksheet'!C99</f>
        <v>Water Sewer Net Position Statement</v>
      </c>
      <c r="C87" s="185" t="str">
        <f>'Unit Data from Audit Worksheet'!D99</f>
        <v>Please enter any current liabilities that are payable from restricted assets and included in account 633 above.
Enter as positive</v>
      </c>
      <c r="D87" s="101"/>
      <c r="E87" s="227">
        <f>'Unit Data from Audit Worksheet'!F99</f>
        <v>0</v>
      </c>
      <c r="F87" s="212"/>
      <c r="G87" s="201"/>
      <c r="H87" s="212"/>
      <c r="I87" s="286"/>
      <c r="J87" s="211">
        <v>637</v>
      </c>
      <c r="K87" s="188" t="s">
        <v>356</v>
      </c>
      <c r="L87" s="287">
        <f t="shared" si="7"/>
        <v>0</v>
      </c>
      <c r="M87"/>
      <c r="N87" s="277"/>
      <c r="O87" s="277"/>
      <c r="P87" s="195"/>
      <c r="Q87" s="265"/>
      <c r="R87" s="3"/>
      <c r="W87"/>
      <c r="X87"/>
      <c r="Y87"/>
      <c r="Z87"/>
      <c r="AA87"/>
      <c r="AB87"/>
    </row>
    <row r="88" spans="1:28" s="18" customFormat="1" ht="118.2" customHeight="1" x14ac:dyDescent="0.3">
      <c r="A88" s="185">
        <v>638</v>
      </c>
      <c r="B88" s="228" t="str">
        <f>'Unit Data from Audit Worksheet'!C100</f>
        <v>Water Sewer Net Position Statement</v>
      </c>
      <c r="C88" s="185" t="str">
        <f>'Unit Data from Audit Worksheet'!D100</f>
        <v>Please enter any OPEB liabilities that are classified as current liabilities and included in account 633 above (amounts entered should agree to the current amount included in the changes to long-term debt note)
Enter as positive</v>
      </c>
      <c r="D88" s="101"/>
      <c r="E88" s="227">
        <f>'Unit Data from Audit Worksheet'!F100</f>
        <v>0</v>
      </c>
      <c r="F88" s="212"/>
      <c r="G88" s="201"/>
      <c r="H88" s="212"/>
      <c r="I88" s="286"/>
      <c r="J88" s="211">
        <v>638</v>
      </c>
      <c r="K88" s="188" t="s">
        <v>361</v>
      </c>
      <c r="L88" s="287">
        <f t="shared" si="7"/>
        <v>0</v>
      </c>
      <c r="M88"/>
      <c r="N88" s="277"/>
      <c r="O88" s="277"/>
      <c r="P88" s="192"/>
      <c r="Q88" s="265"/>
      <c r="R88" s="3"/>
      <c r="W88"/>
      <c r="X88"/>
      <c r="Y88"/>
      <c r="Z88"/>
      <c r="AA88"/>
      <c r="AB88"/>
    </row>
    <row r="89" spans="1:28" ht="121.2" customHeight="1" x14ac:dyDescent="0.3">
      <c r="A89" s="272">
        <f>'Unit Data from Audit Worksheet'!A101</f>
        <v>383</v>
      </c>
      <c r="B89" s="48" t="str">
        <f>'Unit Data from Audit Worksheet'!C101</f>
        <v>Water Sewer Net Position Statement</v>
      </c>
      <c r="C89" s="273" t="str">
        <f>'Unit Data from Audit Worksheet'!D101</f>
        <v>Unearned revenue (arising from cash receipts) that were included in Current Liabilities in the question in account 633 above.
Enter as positive</v>
      </c>
      <c r="D89" s="133"/>
      <c r="E89" s="139">
        <f>'Unit Data from Audit Worksheet'!F101</f>
        <v>0</v>
      </c>
      <c r="F89" s="41">
        <f>IF(L89&lt;0,"Error: Enter as a positive.",)</f>
        <v>0</v>
      </c>
      <c r="G89" s="65"/>
      <c r="H89" s="216"/>
      <c r="I89" s="32"/>
      <c r="J89" s="36">
        <v>383</v>
      </c>
      <c r="K89" s="45" t="s">
        <v>197</v>
      </c>
      <c r="L89" s="274">
        <f t="shared" si="7"/>
        <v>0</v>
      </c>
      <c r="P89" s="192"/>
    </row>
    <row r="90" spans="1:28" ht="72" customHeight="1" x14ac:dyDescent="0.3">
      <c r="A90" s="205">
        <f>'Unit Data from Audit Worksheet'!A102</f>
        <v>349</v>
      </c>
      <c r="B90" s="218" t="str">
        <f>'Unit Data from Audit Worksheet'!C102</f>
        <v>Water Sewer Net Position Statement</v>
      </c>
      <c r="C90" s="204" t="str">
        <f>'Unit Data from Audit Worksheet'!D102</f>
        <v>Total Liabilities and deferred inflows</v>
      </c>
      <c r="D90" s="133"/>
      <c r="E90" s="224">
        <f>'Unit Data from Audit Worksheet'!F102</f>
        <v>0</v>
      </c>
      <c r="F90" s="217">
        <f>IF(L83&gt;L90,"Error: Please review accts 633&gt;349",)</f>
        <v>0</v>
      </c>
      <c r="G90" s="219"/>
      <c r="H90" s="216"/>
      <c r="I90" s="32"/>
      <c r="J90" s="215">
        <v>349</v>
      </c>
      <c r="K90" s="214" t="s">
        <v>107</v>
      </c>
      <c r="L90" s="274">
        <f t="shared" si="7"/>
        <v>0</v>
      </c>
      <c r="P90" s="192"/>
    </row>
    <row r="91" spans="1:28" ht="67.8" customHeight="1" x14ac:dyDescent="0.3">
      <c r="A91" s="205">
        <f>'Unit Data from Audit Worksheet'!A103</f>
        <v>375</v>
      </c>
      <c r="B91" s="218" t="str">
        <f>'Unit Data from Audit Worksheet'!C103</f>
        <v>Water Sewer Net Position Statement</v>
      </c>
      <c r="C91" s="204" t="str">
        <f>'Unit Data from Audit Worksheet'!D103</f>
        <v>Total Net position, Unrestricted - enter negative unrestricted net position as a negative</v>
      </c>
      <c r="D91" s="133"/>
      <c r="E91" s="224">
        <f>'Unit Data from Audit Worksheet'!F103</f>
        <v>0</v>
      </c>
      <c r="F91" s="217"/>
      <c r="G91" s="219"/>
      <c r="H91" s="216"/>
      <c r="I91" s="32"/>
      <c r="J91" s="215">
        <v>375</v>
      </c>
      <c r="K91" s="214" t="s">
        <v>198</v>
      </c>
      <c r="L91" s="274">
        <f t="shared" si="7"/>
        <v>0</v>
      </c>
      <c r="P91" s="192"/>
    </row>
    <row r="92" spans="1:28" ht="67.2" customHeight="1" x14ac:dyDescent="0.3">
      <c r="A92" s="205">
        <f>'Unit Data from Audit Worksheet'!A104</f>
        <v>83</v>
      </c>
      <c r="B92" s="218" t="str">
        <f>'Unit Data from Audit Worksheet'!C104</f>
        <v>Water Sewer Net Position Statement</v>
      </c>
      <c r="C92" s="204" t="str">
        <f>'Unit Data from Audit Worksheet'!D104</f>
        <v>Total Net position</v>
      </c>
      <c r="D92" s="133"/>
      <c r="E92" s="224">
        <f>'Unit Data from Audit Worksheet'!F104</f>
        <v>0</v>
      </c>
      <c r="F92" s="217">
        <f>IF(+L81-L90-L92=0,,"Error: Total assets less total liabilities do not equal net position acct 381-349-83=0")</f>
        <v>0</v>
      </c>
      <c r="G92" s="84">
        <f>L81-L90-L92</f>
        <v>0</v>
      </c>
      <c r="H92" s="216"/>
      <c r="I92" s="32"/>
      <c r="J92" s="215">
        <v>83</v>
      </c>
      <c r="K92" s="214" t="s">
        <v>87</v>
      </c>
      <c r="L92" s="274">
        <f t="shared" si="7"/>
        <v>0</v>
      </c>
      <c r="O92" s="281" t="e">
        <f>'Unit Data from Audit Worksheet'!E104</f>
        <v>#N/A</v>
      </c>
      <c r="P92" s="192"/>
      <c r="Q92" s="220"/>
    </row>
    <row r="93" spans="1:28" ht="73.2" customHeight="1" x14ac:dyDescent="0.3">
      <c r="A93" s="205">
        <f>'Unit Data from Audit Worksheet'!A107</f>
        <v>88</v>
      </c>
      <c r="B93" s="218" t="str">
        <f>'Unit Data from Audit Worksheet'!C107</f>
        <v>Water Sewer Revenue, Expenses &amp; Changes in Fund Net Position</v>
      </c>
      <c r="C93" s="204" t="str">
        <f>'Unit Data from Audit Worksheet'!D107</f>
        <v>Charges for services. 
Exclude tap, capacity fees and other misc. income .</v>
      </c>
      <c r="D93" s="133"/>
      <c r="E93" s="224">
        <f>'Unit Data from Audit Worksheet'!F107</f>
        <v>0</v>
      </c>
      <c r="F93" s="217"/>
      <c r="G93" s="219"/>
      <c r="H93" s="216"/>
      <c r="I93" s="32"/>
      <c r="J93" s="215">
        <v>88</v>
      </c>
      <c r="K93" s="214" t="s">
        <v>202</v>
      </c>
      <c r="L93" s="274">
        <f t="shared" ref="L93:L108" si="8">IF(D93="",E93,D93)</f>
        <v>0</v>
      </c>
      <c r="P93" s="192"/>
    </row>
    <row r="94" spans="1:28" ht="72" customHeight="1" x14ac:dyDescent="0.3">
      <c r="A94" s="205">
        <f>'Unit Data from Audit Worksheet'!A108</f>
        <v>84</v>
      </c>
      <c r="B94" s="218" t="str">
        <f>'Unit Data from Audit Worksheet'!C108</f>
        <v>Water Sewer Revenue, Expenses &amp; Changes in Fund Net Position</v>
      </c>
      <c r="C94" s="204" t="str">
        <f>'Unit Data from Audit Worksheet'!D108</f>
        <v>Total Operating revenues</v>
      </c>
      <c r="D94" s="133"/>
      <c r="E94" s="224">
        <f>'Unit Data from Audit Worksheet'!F108</f>
        <v>0</v>
      </c>
      <c r="F94" s="217" t="str">
        <f>IF(L93&gt;L94,"Error: Charges for services exceed total operating revenues. Acct # 88&gt;84"," ")</f>
        <v xml:space="preserve"> </v>
      </c>
      <c r="G94" s="219"/>
      <c r="H94" s="216"/>
      <c r="I94" s="32"/>
      <c r="J94" s="215">
        <v>84</v>
      </c>
      <c r="K94" s="214" t="s">
        <v>203</v>
      </c>
      <c r="L94" s="274">
        <f t="shared" si="8"/>
        <v>0</v>
      </c>
      <c r="P94" s="192"/>
    </row>
    <row r="95" spans="1:28" ht="72" customHeight="1" x14ac:dyDescent="0.3">
      <c r="A95" s="205">
        <f>'Unit Data from Audit Worksheet'!A109</f>
        <v>49</v>
      </c>
      <c r="B95" s="218" t="str">
        <f>'Unit Data from Audit Worksheet'!C109</f>
        <v>Water Sewer Revenue, Expenses &amp; Changes in Fund Net Position</v>
      </c>
      <c r="C95" s="204" t="str">
        <f>'Unit Data from Audit Worksheet'!D109</f>
        <v>Depreciation and amortization expense</v>
      </c>
      <c r="D95" s="133"/>
      <c r="E95" s="224">
        <f>'Unit Data from Audit Worksheet'!F109</f>
        <v>0</v>
      </c>
      <c r="F95" s="217">
        <f>IF(L95&lt;0,"Error: Number is normally positive.",)</f>
        <v>0</v>
      </c>
      <c r="G95" s="219"/>
      <c r="H95" s="216"/>
      <c r="I95" s="32"/>
      <c r="J95" s="215">
        <v>49</v>
      </c>
      <c r="K95" s="214" t="s">
        <v>204</v>
      </c>
      <c r="L95" s="274">
        <f t="shared" si="8"/>
        <v>0</v>
      </c>
      <c r="O95" s="281"/>
      <c r="P95" s="192"/>
    </row>
    <row r="96" spans="1:28" ht="61.8" customHeight="1" x14ac:dyDescent="0.3">
      <c r="A96" s="205">
        <f>'Unit Data from Audit Worksheet'!A110</f>
        <v>85</v>
      </c>
      <c r="B96" s="218" t="str">
        <f>'Unit Data from Audit Worksheet'!C110</f>
        <v>Water Sewer Revenue, Expenses &amp; Changes in Fund Net Position</v>
      </c>
      <c r="C96" s="204" t="str">
        <f>'Unit Data from Audit Worksheet'!D110</f>
        <v>Total Operating expenses</v>
      </c>
      <c r="D96" s="133"/>
      <c r="E96" s="224">
        <f>'Unit Data from Audit Worksheet'!F110</f>
        <v>0</v>
      </c>
      <c r="F96" s="217"/>
      <c r="G96" s="219"/>
      <c r="H96" s="216"/>
      <c r="I96" s="32"/>
      <c r="J96" s="215">
        <v>85</v>
      </c>
      <c r="K96" s="214" t="s">
        <v>205</v>
      </c>
      <c r="L96" s="274">
        <f t="shared" si="8"/>
        <v>0</v>
      </c>
      <c r="P96" s="192"/>
    </row>
    <row r="97" spans="1:28" ht="62.4" customHeight="1" x14ac:dyDescent="0.3">
      <c r="A97" s="205">
        <f>'Unit Data from Audit Worksheet'!A111</f>
        <v>89</v>
      </c>
      <c r="B97" s="218" t="str">
        <f>'Unit Data from Audit Worksheet'!C111</f>
        <v>Water Sewer Revenue, Expenses &amp; Changes in Fund Net Position</v>
      </c>
      <c r="C97" s="204" t="str">
        <f>'Unit Data from Audit Worksheet'!D111</f>
        <v>Interest expense</v>
      </c>
      <c r="D97" s="133"/>
      <c r="E97" s="224">
        <f>'Unit Data from Audit Worksheet'!F111</f>
        <v>0</v>
      </c>
      <c r="F97" s="217"/>
      <c r="G97" s="219"/>
      <c r="H97" s="216"/>
      <c r="I97" s="32"/>
      <c r="J97" s="215">
        <v>89</v>
      </c>
      <c r="K97" s="214" t="s">
        <v>206</v>
      </c>
      <c r="L97" s="274">
        <f t="shared" si="8"/>
        <v>0</v>
      </c>
      <c r="P97" s="192"/>
    </row>
    <row r="98" spans="1:28" ht="66" customHeight="1" x14ac:dyDescent="0.3">
      <c r="A98" s="205">
        <f>'Unit Data from Audit Worksheet'!A112</f>
        <v>350</v>
      </c>
      <c r="B98" s="218" t="str">
        <f>'Unit Data from Audit Worksheet'!C112</f>
        <v>Water Sewer Revenue, Expenses &amp; Changes in Fund Net Position</v>
      </c>
      <c r="C98" s="204" t="str">
        <f>'Unit Data from Audit Worksheet'!D112</f>
        <v>Total all non-operating revenues  
Exclude Capital contributions.</v>
      </c>
      <c r="D98" s="133"/>
      <c r="E98" s="224">
        <f>'Unit Data from Audit Worksheet'!F112</f>
        <v>0</v>
      </c>
      <c r="F98" s="217"/>
      <c r="G98" s="219"/>
      <c r="H98" s="216"/>
      <c r="I98" s="32"/>
      <c r="J98" s="215">
        <v>350</v>
      </c>
      <c r="K98" s="214" t="s">
        <v>207</v>
      </c>
      <c r="L98" s="274">
        <f t="shared" si="8"/>
        <v>0</v>
      </c>
      <c r="P98" s="192"/>
    </row>
    <row r="99" spans="1:28" ht="66" customHeight="1" x14ac:dyDescent="0.3">
      <c r="A99" s="205">
        <f>'Unit Data from Audit Worksheet'!A113</f>
        <v>351</v>
      </c>
      <c r="B99" s="218" t="str">
        <f>'Unit Data from Audit Worksheet'!C113</f>
        <v>Water Sewer Revenue, Expenses &amp; Changes in Fund Net Position</v>
      </c>
      <c r="C99" s="204" t="str">
        <f>'Unit Data from Audit Worksheet'!D113</f>
        <v>Total all non-operating expenses.  
Include any negative special, extraordinary, or capital contribution.</v>
      </c>
      <c r="D99" s="133"/>
      <c r="E99" s="224">
        <f>'Unit Data from Audit Worksheet'!F113</f>
        <v>0</v>
      </c>
      <c r="F99" s="217"/>
      <c r="G99" s="219"/>
      <c r="H99" s="216"/>
      <c r="I99" s="32"/>
      <c r="J99" s="215">
        <v>351</v>
      </c>
      <c r="K99" s="214" t="s">
        <v>208</v>
      </c>
      <c r="L99" s="274">
        <f t="shared" si="8"/>
        <v>0</v>
      </c>
      <c r="P99" s="192"/>
    </row>
    <row r="100" spans="1:28" ht="81.599999999999994" customHeight="1" x14ac:dyDescent="0.3">
      <c r="A100" s="205">
        <f>'Unit Data from Audit Worksheet'!A114</f>
        <v>191</v>
      </c>
      <c r="B100" s="218" t="str">
        <f>'Unit Data from Audit Worksheet'!C114</f>
        <v>Water Sewer Revenue, Expenses &amp; Changes in Fund Net Position</v>
      </c>
      <c r="C100" s="204" t="str">
        <f>'Unit Data from Audit Worksheet'!D114</f>
        <v>Capital contributions. Only include positive capital contributions.  Negative capital contributions should be included with 'Total all non-operating expenses.'</v>
      </c>
      <c r="D100" s="133"/>
      <c r="E100" s="224">
        <f>'Unit Data from Audit Worksheet'!F114</f>
        <v>0</v>
      </c>
      <c r="F100" s="217">
        <f>IF(L100&lt;0,"Error: Enter as a positive.",)</f>
        <v>0</v>
      </c>
      <c r="G100" s="219"/>
      <c r="H100" s="216"/>
      <c r="I100" s="32"/>
      <c r="J100" s="215">
        <v>191</v>
      </c>
      <c r="K100" s="214" t="s">
        <v>209</v>
      </c>
      <c r="L100" s="274">
        <f t="shared" si="8"/>
        <v>0</v>
      </c>
      <c r="P100" s="192"/>
      <c r="S100" s="18"/>
      <c r="T100" s="18"/>
      <c r="U100" s="18"/>
      <c r="V100" s="18"/>
    </row>
    <row r="101" spans="1:28" s="388" customFormat="1" ht="81.599999999999994" customHeight="1" x14ac:dyDescent="0.3">
      <c r="A101" s="289">
        <f>'Unit Data from Audit Worksheet'!A115</f>
        <v>1053</v>
      </c>
      <c r="B101" s="222" t="str">
        <f>'Unit Data from Audit Worksheet'!C115</f>
        <v>Water &amp; Sewer Revenue, Expenses &amp; Changes in Fund Net Position</v>
      </c>
      <c r="C101" s="290" t="str">
        <f>'Unit Data from Audit Worksheet'!D115</f>
        <v>Mark to Market unrealized losses in the Water and Sewer Fund. (enter as a negative number)</v>
      </c>
      <c r="D101" s="133"/>
      <c r="E101" s="225">
        <f>'Unit Data from Audit Worksheet'!F115</f>
        <v>0</v>
      </c>
      <c r="F101" s="217"/>
      <c r="G101" s="219"/>
      <c r="H101" s="216"/>
      <c r="I101" s="32"/>
      <c r="J101" s="229">
        <v>1053</v>
      </c>
      <c r="K101" s="290" t="s">
        <v>1412</v>
      </c>
      <c r="L101" s="291">
        <f t="shared" si="8"/>
        <v>0</v>
      </c>
      <c r="M101"/>
      <c r="P101" s="192"/>
      <c r="Q101" s="265"/>
      <c r="S101" s="18"/>
      <c r="T101" s="18"/>
      <c r="U101" s="18"/>
      <c r="V101" s="18"/>
      <c r="W101"/>
      <c r="X101"/>
      <c r="Y101"/>
      <c r="Z101"/>
      <c r="AA101"/>
      <c r="AB101"/>
    </row>
    <row r="102" spans="1:28" ht="58.8" customHeight="1" x14ac:dyDescent="0.3">
      <c r="A102" s="205">
        <f>'Unit Data from Audit Worksheet'!A116</f>
        <v>352</v>
      </c>
      <c r="B102" s="218" t="str">
        <f>'Unit Data from Audit Worksheet'!C116</f>
        <v>Water Sewer Revenue, Expenses &amp; Changes in Fund Net Position</v>
      </c>
      <c r="C102" s="204" t="str">
        <f>'Unit Data from Audit Worksheet'!D116</f>
        <v>Total Transfers in - all funds (operating and capital)</v>
      </c>
      <c r="D102" s="133"/>
      <c r="E102" s="224">
        <f>'Unit Data from Audit Worksheet'!F116</f>
        <v>0</v>
      </c>
      <c r="F102" s="217"/>
      <c r="G102" s="219"/>
      <c r="H102" s="216"/>
      <c r="I102" s="32"/>
      <c r="J102" s="215">
        <v>352</v>
      </c>
      <c r="K102" s="214" t="s">
        <v>210</v>
      </c>
      <c r="L102" s="274">
        <f t="shared" si="8"/>
        <v>0</v>
      </c>
      <c r="P102" s="192"/>
    </row>
    <row r="103" spans="1:28" ht="94.2" customHeight="1" x14ac:dyDescent="0.3">
      <c r="A103" s="205">
        <f>'Unit Data from Audit Worksheet'!A117</f>
        <v>986</v>
      </c>
      <c r="B103" s="218" t="str">
        <f>'Unit Data from Audit Worksheet'!C117</f>
        <v>Water Sewer Revenue, Expenses &amp; Changes in Fund Net Position</v>
      </c>
      <c r="C103" s="204" t="str">
        <f>'Unit Data from Audit Worksheet'!D117</f>
        <v>Of the transfers-in above in acct # 352, list amount of transfers-in that were used to support Water Sewer operations  (exclude capital transfers)</v>
      </c>
      <c r="D103" s="133"/>
      <c r="E103" s="224">
        <f>'Unit Data from Audit Worksheet'!F117</f>
        <v>0</v>
      </c>
      <c r="F103" s="217"/>
      <c r="G103" s="219"/>
      <c r="H103" s="216"/>
      <c r="I103" s="32"/>
      <c r="J103" s="215">
        <v>986</v>
      </c>
      <c r="K103" s="204" t="s">
        <v>530</v>
      </c>
      <c r="L103" s="280">
        <f t="shared" si="8"/>
        <v>0</v>
      </c>
      <c r="P103" s="192"/>
    </row>
    <row r="104" spans="1:28" ht="67.2" customHeight="1" x14ac:dyDescent="0.3">
      <c r="A104" s="205">
        <f>'Unit Data from Audit Worksheet'!A118</f>
        <v>353</v>
      </c>
      <c r="B104" s="218" t="str">
        <f>'Unit Data from Audit Worksheet'!C118</f>
        <v>Water Sewer Revenue, Expenses &amp; Changes in Fund Net Position</v>
      </c>
      <c r="C104" s="204" t="str">
        <f>'Unit Data from Audit Worksheet'!D118</f>
        <v>Total Transfers out</v>
      </c>
      <c r="D104" s="133"/>
      <c r="E104" s="224">
        <f>'Unit Data from Audit Worksheet'!F118</f>
        <v>0</v>
      </c>
      <c r="F104" s="217">
        <f>IF(L104&lt;0,"Error: Enter as a positive.",)</f>
        <v>0</v>
      </c>
      <c r="G104" s="219"/>
      <c r="H104" s="216"/>
      <c r="I104" s="32"/>
      <c r="J104" s="34">
        <v>353</v>
      </c>
      <c r="K104" s="214" t="s">
        <v>211</v>
      </c>
      <c r="L104" s="274">
        <f t="shared" si="8"/>
        <v>0</v>
      </c>
      <c r="P104" s="192"/>
    </row>
    <row r="105" spans="1:28" ht="72.75" customHeight="1" x14ac:dyDescent="0.3">
      <c r="A105" s="205">
        <f>'Unit Data from Audit Worksheet'!A119</f>
        <v>50</v>
      </c>
      <c r="B105" s="218" t="str">
        <f>'Unit Data from Audit Worksheet'!C119</f>
        <v>Water Sewer Revenue, Expenses &amp; Changes in Fund Net Position</v>
      </c>
      <c r="C105" s="204" t="str">
        <f>'Unit Data from Audit Worksheet'!D119</f>
        <v>Change in net position - Increase in net position is recorded as a positive and a (Decrease) in net position is recorded as a negative.</v>
      </c>
      <c r="D105" s="133"/>
      <c r="E105" s="138">
        <f>'Unit Data from Audit Worksheet'!F119</f>
        <v>0</v>
      </c>
      <c r="F105" s="217">
        <f>IF(L94-L96+L98-L99+L102+L100-L104-L105=0,,"Error:Total revenues less total expenses do not equal total change in net position. Acct # 84-85+350-351+191+352-353-50")</f>
        <v>0</v>
      </c>
      <c r="G105" s="84">
        <f>+L94-L96+L98-L99+L102+L100-L104-L105</f>
        <v>0</v>
      </c>
      <c r="H105" s="216"/>
      <c r="I105" s="32"/>
      <c r="J105" s="215">
        <v>50</v>
      </c>
      <c r="K105" s="214" t="s">
        <v>85</v>
      </c>
      <c r="L105" s="274">
        <f t="shared" si="8"/>
        <v>0</v>
      </c>
      <c r="P105" s="192"/>
    </row>
    <row r="106" spans="1:28" ht="144" customHeight="1" x14ac:dyDescent="0.3">
      <c r="A106" s="205">
        <f>'Unit Data from Audit Worksheet'!A120</f>
        <v>377</v>
      </c>
      <c r="B106" s="218" t="str">
        <f>'Unit Data from Audit Worksheet'!C120</f>
        <v>Water Sewer Revenue, Expenses &amp; Changes in Fund Net Position</v>
      </c>
      <c r="C106" s="204" t="str">
        <f>'Unit Data from Audit Worksheet'!D120</f>
        <v>Increases or (decreases) to beginning water sewer net position due to rounding, prior period adjustments and restatements.  Increase amounts to beginning net position should be entered as a positive amount and (decreases) should be entered as a negative amount.</v>
      </c>
      <c r="D106" s="133"/>
      <c r="E106" s="138">
        <f>'Unit Data from Audit Worksheet'!F120</f>
        <v>0</v>
      </c>
      <c r="F106" s="80" t="e">
        <f>IF(L92-L105-L106=O92,,"Error:Beginning Balance does not agree with out records.Acct # 83-50-377 = PY83")</f>
        <v>#N/A</v>
      </c>
      <c r="G106" s="84" t="e">
        <f>+L92-L105-L106-O92</f>
        <v>#N/A</v>
      </c>
      <c r="H106" s="216" t="str">
        <f>'Unit Data from Audit Worksheet'!I120</f>
        <v>Please do not enter prior years ending balance as an adjustment in column F to balance.  Column F is only for year 2021-2022 adjustments.</v>
      </c>
      <c r="I106" s="32"/>
      <c r="J106" s="215">
        <v>377</v>
      </c>
      <c r="K106" s="214" t="s">
        <v>94</v>
      </c>
      <c r="L106" s="274">
        <f t="shared" si="8"/>
        <v>0</v>
      </c>
      <c r="P106" s="192"/>
    </row>
    <row r="107" spans="1:28" ht="70.8" customHeight="1" x14ac:dyDescent="0.3">
      <c r="A107" s="297">
        <f>'Unit Data from Audit Worksheet'!A121</f>
        <v>537</v>
      </c>
      <c r="B107" s="218" t="str">
        <f>'Unit Data from Audit Worksheet'!C121</f>
        <v>Water Sewer Revenue, Expenses &amp; Changes in Fund Net Position</v>
      </c>
      <c r="C107" s="204" t="str">
        <f>'Unit Data from Audit Worksheet'!D121</f>
        <v>Did unit raise Water Sewer rates during the audited fiscal period? - answer Yes =1 or No= 2</v>
      </c>
      <c r="D107" s="128"/>
      <c r="E107" s="224">
        <f>'Unit Data from Audit Worksheet'!F121</f>
        <v>0</v>
      </c>
      <c r="F107" s="217" t="s">
        <v>296</v>
      </c>
      <c r="G107" s="219"/>
      <c r="H107" s="216"/>
      <c r="I107" s="32"/>
      <c r="J107" s="60">
        <v>537</v>
      </c>
      <c r="K107" s="58" t="s">
        <v>265</v>
      </c>
      <c r="L107" s="274">
        <f t="shared" si="8"/>
        <v>0</v>
      </c>
      <c r="N107" s="54" t="s">
        <v>286</v>
      </c>
      <c r="P107" s="192"/>
    </row>
    <row r="108" spans="1:28" ht="70.2" customHeight="1" x14ac:dyDescent="0.3">
      <c r="A108" s="297">
        <f>'Unit Data from Audit Worksheet'!A122</f>
        <v>538</v>
      </c>
      <c r="B108" s="218" t="str">
        <f>'Unit Data from Audit Worksheet'!C122</f>
        <v>Water Sewer Revenue, Expenses &amp; Changes in Fund Net Position</v>
      </c>
      <c r="C108" s="204" t="str">
        <f>'Unit Data from Audit Worksheet'!D122</f>
        <v>Did unit raise Water Sewer rates during the budget year following the audited fiscal year? - answer Yes=1 or No=2</v>
      </c>
      <c r="D108" s="128"/>
      <c r="E108" s="224">
        <f>'Unit Data from Audit Worksheet'!F122</f>
        <v>0</v>
      </c>
      <c r="F108" s="217" t="s">
        <v>296</v>
      </c>
      <c r="G108" s="219"/>
      <c r="H108" s="216"/>
      <c r="I108" s="32"/>
      <c r="J108" s="60">
        <v>538</v>
      </c>
      <c r="K108" s="58" t="s">
        <v>264</v>
      </c>
      <c r="L108" s="274">
        <f t="shared" si="8"/>
        <v>0</v>
      </c>
      <c r="N108" s="54" t="s">
        <v>286</v>
      </c>
      <c r="P108" s="192"/>
    </row>
    <row r="109" spans="1:28" ht="69.599999999999994" customHeight="1" x14ac:dyDescent="0.3">
      <c r="A109" s="205">
        <f>'Unit Data from Audit Worksheet'!A127</f>
        <v>51</v>
      </c>
      <c r="B109" s="218" t="str">
        <f>'Unit Data from Audit Worksheet'!C127</f>
        <v>Water Sewer Cash Flow Statement</v>
      </c>
      <c r="C109" s="204" t="str">
        <f>'Unit Data from Audit Worksheet'!D127</f>
        <v>Total Cash flow from operating activities  - (Enter negative cash flows as negative)</v>
      </c>
      <c r="D109" s="223"/>
      <c r="E109" s="224">
        <f>'Unit Data from Audit Worksheet'!F127</f>
        <v>0</v>
      </c>
      <c r="F109" s="217"/>
      <c r="G109" s="219"/>
      <c r="H109" s="216"/>
      <c r="I109" s="32"/>
      <c r="J109" s="215">
        <v>51</v>
      </c>
      <c r="K109" s="214" t="s">
        <v>222</v>
      </c>
      <c r="L109" s="274">
        <f t="shared" ref="L109:L157" si="9">IF(D109="",E109,D109)</f>
        <v>0</v>
      </c>
      <c r="P109" s="192"/>
    </row>
    <row r="110" spans="1:28" ht="64.5" customHeight="1" x14ac:dyDescent="0.3">
      <c r="A110" s="205">
        <f>'Unit Data from Audit Worksheet'!A128</f>
        <v>332</v>
      </c>
      <c r="B110" s="218" t="str">
        <f>'Unit Data from Audit Worksheet'!C128</f>
        <v>Water Sewer Cash Flow Statement</v>
      </c>
      <c r="C110" s="204" t="str">
        <f>'Unit Data from Audit Worksheet'!D128</f>
        <v>Total Capital outlay. 
Include acquisition and construction of capital assets.</v>
      </c>
      <c r="D110" s="223"/>
      <c r="E110" s="224">
        <f>'Unit Data from Audit Worksheet'!F128</f>
        <v>0</v>
      </c>
      <c r="F110" s="217">
        <f>IF(L110&lt;0,"Error: Enter as a positive.",)</f>
        <v>0</v>
      </c>
      <c r="G110" s="219"/>
      <c r="H110" s="216"/>
      <c r="I110" s="32"/>
      <c r="J110" s="215">
        <v>332</v>
      </c>
      <c r="K110" s="214" t="s">
        <v>224</v>
      </c>
      <c r="L110" s="274">
        <f t="shared" si="9"/>
        <v>0</v>
      </c>
      <c r="O110" s="281"/>
      <c r="P110" s="192"/>
    </row>
    <row r="111" spans="1:28" ht="66.599999999999994" customHeight="1" x14ac:dyDescent="0.3">
      <c r="A111" s="205">
        <f>'Unit Data from Audit Worksheet'!A129</f>
        <v>331</v>
      </c>
      <c r="B111" s="218" t="str">
        <f>'Unit Data from Audit Worksheet'!C129</f>
        <v>Water Sewer Cash Flow Statement</v>
      </c>
      <c r="C111" s="204" t="str">
        <f>'Unit Data from Audit Worksheet'!D129</f>
        <v>Principal paid on long-term debt.  Amount should be reduced by principal payments for debt refunding.</v>
      </c>
      <c r="D111" s="223"/>
      <c r="E111" s="224">
        <f>'Unit Data from Audit Worksheet'!F129</f>
        <v>0</v>
      </c>
      <c r="F111" s="217">
        <f>IF(L111&lt;0,"Error: Enter as a positive.",)</f>
        <v>0</v>
      </c>
      <c r="G111" s="219"/>
      <c r="H111" s="216"/>
      <c r="I111" s="32"/>
      <c r="J111" s="215">
        <v>331</v>
      </c>
      <c r="K111" s="214" t="s">
        <v>223</v>
      </c>
      <c r="L111" s="274">
        <f t="shared" si="9"/>
        <v>0</v>
      </c>
      <c r="O111" s="281"/>
      <c r="P111" s="192"/>
    </row>
    <row r="112" spans="1:28" s="388" customFormat="1" ht="86.4" customHeight="1" x14ac:dyDescent="0.3">
      <c r="A112" s="205">
        <f>'Unit Data from Audit Worksheet'!A131</f>
        <v>1060</v>
      </c>
      <c r="B112" s="218"/>
      <c r="C112" s="204" t="str">
        <f>'Unit Data from Audit Worksheet'!D131</f>
        <v>Total American Rescue Plan Act (ARPA) of 2021-Coronavrius State &amp; Local Fiscal Recovery Funds actually expended since inception as of June 30th.  Do not include encumbered funds in this number.</v>
      </c>
      <c r="D112" s="223"/>
      <c r="E112" s="224">
        <f>'Unit Data from Audit Worksheet'!F131</f>
        <v>0</v>
      </c>
      <c r="F112" s="217"/>
      <c r="G112" s="219"/>
      <c r="H112" s="216"/>
      <c r="I112" s="32"/>
      <c r="J112" s="215">
        <v>1060</v>
      </c>
      <c r="K112" s="204" t="s">
        <v>2594</v>
      </c>
      <c r="L112" s="274">
        <f t="shared" si="9"/>
        <v>0</v>
      </c>
      <c r="M112"/>
      <c r="P112" s="192"/>
      <c r="Q112" s="265"/>
      <c r="W112"/>
      <c r="X112"/>
      <c r="Y112"/>
      <c r="Z112"/>
      <c r="AA112"/>
      <c r="AB112"/>
    </row>
    <row r="113" spans="1:28" s="388" customFormat="1" ht="100.8" customHeight="1" x14ac:dyDescent="0.3">
      <c r="A113" s="205">
        <f>'Unit Data from Audit Worksheet'!A132</f>
        <v>1061</v>
      </c>
      <c r="B113" s="218"/>
      <c r="C113" s="204" t="str">
        <f>'Unit Data from Audit Worksheet'!D132</f>
        <v>Total American Rescue Plan Act (ARPA) of 2021-Coronavrius State &amp; Local Fiscal Recovery Funds encumbered or obligated and not yet expended since inception as of June 30th.</v>
      </c>
      <c r="D113" s="223"/>
      <c r="E113" s="224">
        <f>'Unit Data from Audit Worksheet'!F132</f>
        <v>0</v>
      </c>
      <c r="F113" s="217"/>
      <c r="G113" s="219"/>
      <c r="H113" s="216"/>
      <c r="I113" s="32"/>
      <c r="J113" s="215">
        <v>1061</v>
      </c>
      <c r="K113" s="204" t="s">
        <v>2595</v>
      </c>
      <c r="L113" s="274">
        <f t="shared" si="9"/>
        <v>0</v>
      </c>
      <c r="M113"/>
      <c r="P113" s="192"/>
      <c r="Q113" s="265"/>
      <c r="W113"/>
      <c r="X113"/>
      <c r="Y113"/>
      <c r="Z113"/>
      <c r="AA113"/>
      <c r="AB113"/>
    </row>
    <row r="114" spans="1:28" s="388" customFormat="1" ht="107.4" customHeight="1" x14ac:dyDescent="0.3">
      <c r="A114" s="205">
        <f>'Unit Data from Audit Worksheet'!A133</f>
        <v>1062</v>
      </c>
      <c r="B114" s="218"/>
      <c r="C114" s="204" t="str">
        <f>'Unit Data from Audit Worksheet'!D133</f>
        <v>Are the American Rescue Plan Act (ARPA) of 2021-Coronavrius State &amp; Local Fiscal Recovery Funds on target to be committed by December 31, 2024? (Yes or No or N/A if unit did not receive any funds from drop down list.</v>
      </c>
      <c r="D114" s="223"/>
      <c r="E114" s="224">
        <f>IF(+'Unit Data from Audit Worksheet'!F133="Yes",1,IF(+'Unit Data from Audit Worksheet'!F133="No",2,IF(+'Unit Data from Audit Worksheet'!F133="N/A",3,0)))</f>
        <v>0</v>
      </c>
      <c r="F114" s="217"/>
      <c r="G114" s="219"/>
      <c r="H114" s="216"/>
      <c r="I114" s="32"/>
      <c r="J114" s="215">
        <v>1062</v>
      </c>
      <c r="K114" s="204" t="s">
        <v>2610</v>
      </c>
      <c r="L114" s="274">
        <f t="shared" si="9"/>
        <v>0</v>
      </c>
      <c r="M114"/>
      <c r="P114" s="192"/>
      <c r="Q114" s="265"/>
      <c r="W114"/>
      <c r="X114"/>
      <c r="Y114"/>
      <c r="Z114"/>
      <c r="AA114"/>
      <c r="AB114"/>
    </row>
    <row r="115" spans="1:28" s="388" customFormat="1" ht="101.4" customHeight="1" x14ac:dyDescent="0.3">
      <c r="A115" s="205">
        <f>'Unit Data from Audit Worksheet'!A134</f>
        <v>1063</v>
      </c>
      <c r="B115" s="218"/>
      <c r="C115" s="204" t="str">
        <f>'Unit Data from Audit Worksheet'!D134</f>
        <v>Are the American Rescue Plan Act (ARPA) of 2021-Coronavrius State &amp; Local Fiscal Recovery Funds on target to be completely expended by December 31, 2026? (Yes or No or N/A if unit did not receive funds from drop down list.</v>
      </c>
      <c r="D115" s="223"/>
      <c r="E115" s="224">
        <f>IF(+'Unit Data from Audit Worksheet'!F134="Yes",1,IF(+'Unit Data from Audit Worksheet'!F134="No",2,IF(+'Unit Data from Audit Worksheet'!F134="N/A",3,0)))</f>
        <v>0</v>
      </c>
      <c r="F115" s="217"/>
      <c r="G115" s="219"/>
      <c r="H115" s="216"/>
      <c r="I115" s="32"/>
      <c r="J115" s="215">
        <v>1063</v>
      </c>
      <c r="K115" s="204" t="s">
        <v>2611</v>
      </c>
      <c r="L115" s="274">
        <f t="shared" si="9"/>
        <v>0</v>
      </c>
      <c r="M115"/>
      <c r="P115" s="192"/>
      <c r="Q115" s="265"/>
      <c r="W115"/>
      <c r="X115"/>
      <c r="Y115"/>
      <c r="Z115"/>
      <c r="AA115"/>
      <c r="AB115"/>
    </row>
    <row r="116" spans="1:28" ht="87" customHeight="1" x14ac:dyDescent="0.3">
      <c r="A116" s="205">
        <f>'Unit Data from Audit Worksheet'!A136</f>
        <v>512</v>
      </c>
      <c r="B116" s="218" t="str">
        <f>'Unit Data from Audit Worksheet'!C136</f>
        <v>Fiduciary Statements</v>
      </c>
      <c r="C116" s="204" t="str">
        <f>'Unit Data from Audit Worksheet'!D136</f>
        <v>Cash and investments.  
Include:  unrestricted and restricted.  
                   cash and investments held 
                   by a third party</v>
      </c>
      <c r="D116" s="223"/>
      <c r="E116" s="224">
        <f>'Unit Data from Audit Worksheet'!F136</f>
        <v>0</v>
      </c>
      <c r="F116" s="217">
        <f>IF(L116&lt;0,"Error: Number is normally positive.",)</f>
        <v>0</v>
      </c>
      <c r="G116" s="219"/>
      <c r="H116" s="216"/>
      <c r="I116" s="32"/>
      <c r="J116" s="215">
        <v>512</v>
      </c>
      <c r="K116" s="214" t="s">
        <v>228</v>
      </c>
      <c r="L116" s="274">
        <f t="shared" si="9"/>
        <v>0</v>
      </c>
      <c r="P116" s="192"/>
    </row>
    <row r="117" spans="1:28" ht="80.400000000000006" customHeight="1" x14ac:dyDescent="0.3">
      <c r="A117" s="205">
        <f>'Unit Data from Audit Worksheet'!A138</f>
        <v>656</v>
      </c>
      <c r="B117" s="218"/>
      <c r="C117" s="204" t="str">
        <f>'Unit Data from Audit Worksheet'!D138</f>
        <v>Do you use prepared food/occupancy tax revenue stream to support debt?  Select "1" for Yes and "2" for No from drop down list.</v>
      </c>
      <c r="D117" s="128"/>
      <c r="E117" s="224">
        <f>'Unit Data from Audit Worksheet'!F138</f>
        <v>0</v>
      </c>
      <c r="F117" s="217"/>
      <c r="G117" s="219"/>
      <c r="H117" s="216"/>
      <c r="I117" s="32"/>
      <c r="J117" s="215">
        <v>656</v>
      </c>
      <c r="K117" s="221" t="s">
        <v>389</v>
      </c>
      <c r="L117" s="298">
        <f>E117</f>
        <v>0</v>
      </c>
      <c r="N117" s="18"/>
      <c r="O117" s="18"/>
      <c r="P117" s="192"/>
    </row>
    <row r="118" spans="1:28" s="18" customFormat="1" ht="116.4" customHeight="1" x14ac:dyDescent="0.3">
      <c r="A118" s="205">
        <f>'Unit Data from Audit Worksheet'!A140</f>
        <v>535</v>
      </c>
      <c r="B118" s="218" t="str">
        <f>'Unit Data from Audit Worksheet'!C140</f>
        <v>Cash and Investment Note</v>
      </c>
      <c r="C118" s="204" t="str">
        <f>'Unit Data from Audit Worksheet'!D140</f>
        <v>Cash and Investment - Please list the book value of any unspent debt proceeds (bonds, installment, etc.) in any funds as of June 30.  This information may be on the face of your statements or in the notes</v>
      </c>
      <c r="D118" s="223"/>
      <c r="E118" s="224">
        <f>'Unit Data from Audit Worksheet'!F140</f>
        <v>0</v>
      </c>
      <c r="F118" s="80" t="str">
        <f>IF(L118&gt;1,,"Reminder: Please make sure you have entered all cash and investments from bond proceeds, if applicable")</f>
        <v>Reminder: Please make sure you have entered all cash and investments from bond proceeds, if applicable</v>
      </c>
      <c r="G118" s="219"/>
      <c r="H118" s="216"/>
      <c r="I118" s="32"/>
      <c r="J118" s="215">
        <v>535</v>
      </c>
      <c r="K118" s="55" t="s">
        <v>229</v>
      </c>
      <c r="L118" s="274">
        <f t="shared" si="9"/>
        <v>0</v>
      </c>
      <c r="M118"/>
      <c r="P118" s="192"/>
      <c r="Q118" s="265"/>
      <c r="R118" s="3"/>
      <c r="S118" s="3"/>
      <c r="T118" s="3"/>
      <c r="U118" s="3"/>
      <c r="V118" s="3"/>
      <c r="W118"/>
      <c r="X118"/>
      <c r="Y118"/>
      <c r="Z118"/>
      <c r="AA118"/>
      <c r="AB118"/>
    </row>
    <row r="119" spans="1:28" ht="60" customHeight="1" x14ac:dyDescent="0.3">
      <c r="A119" s="205">
        <f>'Unit Data from Audit Worksheet'!A144</f>
        <v>334</v>
      </c>
      <c r="B119" s="218" t="str">
        <f>'Unit Data from Audit Worksheet'!C144</f>
        <v>Gov.-Capital Assets Schedule in the Notes</v>
      </c>
      <c r="C119" s="204" t="str">
        <f>'Unit Data from Audit Worksheet'!D144</f>
        <v>Gross value.  
Exclude non-depreciable.</v>
      </c>
      <c r="D119" s="223"/>
      <c r="E119" s="224">
        <f>'Unit Data from Audit Worksheet'!F144</f>
        <v>0</v>
      </c>
      <c r="F119" s="80"/>
      <c r="G119" s="219"/>
      <c r="H119" s="216"/>
      <c r="I119" s="32"/>
      <c r="J119" s="215">
        <v>334</v>
      </c>
      <c r="K119" s="55" t="s">
        <v>246</v>
      </c>
      <c r="L119" s="274">
        <f t="shared" si="9"/>
        <v>0</v>
      </c>
      <c r="P119" s="192"/>
    </row>
    <row r="120" spans="1:28" ht="57" customHeight="1" x14ac:dyDescent="0.3">
      <c r="A120" s="205">
        <f>'Unit Data from Audit Worksheet'!A145</f>
        <v>373</v>
      </c>
      <c r="B120" s="218" t="str">
        <f>'Unit Data from Audit Worksheet'!C145</f>
        <v>Gov.-Capital Assets Schedule in the Notes</v>
      </c>
      <c r="C120" s="204" t="str">
        <f>'Unit Data from Audit Worksheet'!D145</f>
        <v>Accumulated depreciation</v>
      </c>
      <c r="D120" s="223"/>
      <c r="E120" s="224">
        <f>'Unit Data from Audit Worksheet'!F145</f>
        <v>0</v>
      </c>
      <c r="F120" s="80"/>
      <c r="G120" s="219"/>
      <c r="H120" s="216"/>
      <c r="I120" s="32"/>
      <c r="J120" s="215">
        <v>373</v>
      </c>
      <c r="K120" s="52" t="s">
        <v>289</v>
      </c>
      <c r="L120" s="274">
        <f t="shared" si="9"/>
        <v>0</v>
      </c>
      <c r="P120" s="192"/>
    </row>
    <row r="121" spans="1:28" ht="102.75" customHeight="1" x14ac:dyDescent="0.3">
      <c r="A121" s="205">
        <f>'Unit Data from Audit Worksheet'!A146</f>
        <v>987</v>
      </c>
      <c r="B121" s="218"/>
      <c r="C121" s="204" t="str">
        <f>'Unit Data from Audit Worksheet'!D146</f>
        <v xml:space="preserve">Estimated cost not yet budgeted of any mandate placed on unit by DEQ, a court order or some similar requirement (that has no realistic appeal path). </v>
      </c>
      <c r="D121" s="223"/>
      <c r="E121" s="224">
        <f>'Unit Data from Audit Worksheet'!F146</f>
        <v>0</v>
      </c>
      <c r="F121" s="80"/>
      <c r="G121" s="219"/>
      <c r="H121" s="216"/>
      <c r="I121" s="32"/>
      <c r="J121" s="215">
        <v>987</v>
      </c>
      <c r="K121" s="52" t="s">
        <v>2499</v>
      </c>
      <c r="L121" s="280">
        <f t="shared" si="9"/>
        <v>0</v>
      </c>
      <c r="P121" s="192"/>
    </row>
    <row r="122" spans="1:28" ht="82.8" customHeight="1" x14ac:dyDescent="0.3">
      <c r="A122" s="205">
        <f>'Unit Data from Audit Worksheet'!A147</f>
        <v>988</v>
      </c>
      <c r="B122" s="218"/>
      <c r="C122" s="204" t="str">
        <f>'Unit Data from Audit Worksheet'!D147</f>
        <v>Do you operate a landfill that will be closing  or have a significant portion closing within the next 5 years?  Select "1" for Yes and "2" for No</v>
      </c>
      <c r="D122" s="223"/>
      <c r="E122" s="224">
        <f>'Unit Data from Audit Worksheet'!F147</f>
        <v>0</v>
      </c>
      <c r="F122" s="80"/>
      <c r="G122" s="219"/>
      <c r="H122" s="216"/>
      <c r="I122" s="32"/>
      <c r="J122" s="215">
        <v>988</v>
      </c>
      <c r="K122" s="52" t="s">
        <v>868</v>
      </c>
      <c r="L122" s="280">
        <f t="shared" si="9"/>
        <v>0</v>
      </c>
      <c r="P122" s="192"/>
    </row>
    <row r="123" spans="1:28" ht="98.4" customHeight="1" x14ac:dyDescent="0.3">
      <c r="A123" s="205">
        <f>'Unit Data from Audit Worksheet'!A148</f>
        <v>989</v>
      </c>
      <c r="B123" s="218"/>
      <c r="C123" s="204" t="str">
        <f>'Unit Data from Audit Worksheet'!D148</f>
        <v>If you answered "yes" to question #988 above, will you have the closure/postclosure cost fully funded by the date of closure?  Select "1" for Yes,  "2" for No, or "3" for N/A.</v>
      </c>
      <c r="D123" s="223"/>
      <c r="E123" s="224">
        <f>'Unit Data from Audit Worksheet'!F148</f>
        <v>0</v>
      </c>
      <c r="F123" s="80"/>
      <c r="G123" s="219"/>
      <c r="H123" s="216"/>
      <c r="I123" s="32"/>
      <c r="J123" s="215">
        <v>989</v>
      </c>
      <c r="K123" s="52" t="s">
        <v>813</v>
      </c>
      <c r="L123" s="280">
        <f t="shared" si="9"/>
        <v>0</v>
      </c>
      <c r="P123" s="192"/>
    </row>
    <row r="124" spans="1:28" ht="74.400000000000006" customHeight="1" x14ac:dyDescent="0.3">
      <c r="A124" s="205">
        <f>'Unit Data from Audit Worksheet'!A152</f>
        <v>327</v>
      </c>
      <c r="B124" s="218" t="str">
        <f>'Unit Data from Audit Worksheet'!C152</f>
        <v>WS-Capital Assets Schedule in the Notes</v>
      </c>
      <c r="C124" s="204" t="str">
        <f>'Unit Data from Audit Worksheet'!D152</f>
        <v>Land and all other non depreciable capital assets 
Exclude construction in progress</v>
      </c>
      <c r="D124" s="223"/>
      <c r="E124" s="224">
        <f>'Unit Data from Audit Worksheet'!F152</f>
        <v>0</v>
      </c>
      <c r="F124" s="80"/>
      <c r="G124" s="219"/>
      <c r="H124" s="216"/>
      <c r="I124" s="32"/>
      <c r="J124" s="215">
        <v>327</v>
      </c>
      <c r="K124" s="52" t="s">
        <v>290</v>
      </c>
      <c r="L124" s="274">
        <f t="shared" si="9"/>
        <v>0</v>
      </c>
      <c r="P124" s="192"/>
    </row>
    <row r="125" spans="1:28" ht="57" customHeight="1" x14ac:dyDescent="0.3">
      <c r="A125" s="205">
        <f>'Unit Data from Audit Worksheet'!A153</f>
        <v>328</v>
      </c>
      <c r="B125" s="218" t="str">
        <f>'Unit Data from Audit Worksheet'!C153</f>
        <v>WS-Capital Assets Schedule in the Notes</v>
      </c>
      <c r="C125" s="204" t="str">
        <f>'Unit Data from Audit Worksheet'!D153</f>
        <v>Construction in progress</v>
      </c>
      <c r="D125" s="223"/>
      <c r="E125" s="224">
        <f>'Unit Data from Audit Worksheet'!F153</f>
        <v>0</v>
      </c>
      <c r="F125" s="80"/>
      <c r="G125" s="219"/>
      <c r="H125" s="216"/>
      <c r="I125" s="32"/>
      <c r="J125" s="215">
        <v>328</v>
      </c>
      <c r="K125" s="52" t="s">
        <v>291</v>
      </c>
      <c r="L125" s="274">
        <f t="shared" si="9"/>
        <v>0</v>
      </c>
      <c r="P125" s="192"/>
    </row>
    <row r="126" spans="1:28" ht="46.5" customHeight="1" x14ac:dyDescent="0.3">
      <c r="A126" s="205">
        <f>'Unit Data from Audit Worksheet'!A157</f>
        <v>515</v>
      </c>
      <c r="B126" s="218" t="str">
        <f>'Unit Data from Audit Worksheet'!C157</f>
        <v>WS Capital Assets Schedule-Gross Value</v>
      </c>
      <c r="C126" s="204" t="str">
        <f>'Unit Data from Audit Worksheet'!D157</f>
        <v>Buildings</v>
      </c>
      <c r="D126" s="223"/>
      <c r="E126" s="224">
        <f>'Unit Data from Audit Worksheet'!F157</f>
        <v>0</v>
      </c>
      <c r="F126" s="80"/>
      <c r="G126" s="219"/>
      <c r="H126" s="216"/>
      <c r="I126" s="32"/>
      <c r="J126" s="215">
        <v>515</v>
      </c>
      <c r="K126" s="52" t="s">
        <v>247</v>
      </c>
      <c r="L126" s="274">
        <f t="shared" si="9"/>
        <v>0</v>
      </c>
      <c r="P126" s="192"/>
    </row>
    <row r="127" spans="1:28" ht="60" customHeight="1" x14ac:dyDescent="0.3">
      <c r="A127" s="205">
        <f>'Unit Data from Audit Worksheet'!A158</f>
        <v>516</v>
      </c>
      <c r="B127" s="218" t="str">
        <f>'Unit Data from Audit Worksheet'!C158</f>
        <v>WS Capital Assets Schedule-Gross Value</v>
      </c>
      <c r="C127" s="204" t="str">
        <f>'Unit Data from Audit Worksheet'!D158</f>
        <v>Plant / distributions systems / water lines</v>
      </c>
      <c r="D127" s="223"/>
      <c r="E127" s="224">
        <f>'Unit Data from Audit Worksheet'!F158</f>
        <v>0</v>
      </c>
      <c r="F127" s="80"/>
      <c r="G127" s="219"/>
      <c r="H127" s="216"/>
      <c r="I127" s="32"/>
      <c r="J127" s="215">
        <v>516</v>
      </c>
      <c r="K127" s="52" t="s">
        <v>248</v>
      </c>
      <c r="L127" s="274">
        <f t="shared" si="9"/>
        <v>0</v>
      </c>
      <c r="P127" s="192"/>
    </row>
    <row r="128" spans="1:28" ht="60" customHeight="1" x14ac:dyDescent="0.3">
      <c r="A128" s="205">
        <f>'Unit Data from Audit Worksheet'!A159</f>
        <v>517</v>
      </c>
      <c r="B128" s="218" t="str">
        <f>'Unit Data from Audit Worksheet'!C159</f>
        <v>WS Capital Assets Schedule-Gross Value</v>
      </c>
      <c r="C128" s="204" t="str">
        <f>'Unit Data from Audit Worksheet'!D159</f>
        <v>Infrastructure(other infrastructure)</v>
      </c>
      <c r="D128" s="223"/>
      <c r="E128" s="224">
        <f>'Unit Data from Audit Worksheet'!F159</f>
        <v>0</v>
      </c>
      <c r="F128" s="80"/>
      <c r="G128" s="219"/>
      <c r="H128" s="216"/>
      <c r="I128" s="32"/>
      <c r="J128" s="215">
        <v>517</v>
      </c>
      <c r="K128" s="299" t="s">
        <v>249</v>
      </c>
      <c r="L128" s="274">
        <f t="shared" si="9"/>
        <v>0</v>
      </c>
      <c r="P128" s="192"/>
    </row>
    <row r="129" spans="1:22" ht="60" customHeight="1" x14ac:dyDescent="0.3">
      <c r="A129" s="205">
        <f>'Unit Data from Audit Worksheet'!A160</f>
        <v>518</v>
      </c>
      <c r="B129" s="218" t="str">
        <f>'Unit Data from Audit Worksheet'!C160</f>
        <v>WS Capital Assets Schedule-Gross Value</v>
      </c>
      <c r="C129" s="204" t="str">
        <f>'Unit Data from Audit Worksheet'!D160</f>
        <v>All other depreciable capital assets</v>
      </c>
      <c r="D129" s="223"/>
      <c r="E129" s="224">
        <f>'Unit Data from Audit Worksheet'!F160</f>
        <v>0</v>
      </c>
      <c r="F129" s="80"/>
      <c r="G129" s="219"/>
      <c r="H129" s="216"/>
      <c r="I129" s="32"/>
      <c r="J129" s="215">
        <v>518</v>
      </c>
      <c r="K129" s="299" t="s">
        <v>250</v>
      </c>
      <c r="L129" s="274">
        <f t="shared" si="9"/>
        <v>0</v>
      </c>
      <c r="P129" s="192"/>
    </row>
    <row r="130" spans="1:22" ht="60" customHeight="1" x14ac:dyDescent="0.3">
      <c r="A130" s="205">
        <f>'Unit Data from Audit Worksheet'!A163</f>
        <v>519</v>
      </c>
      <c r="B130" s="218" t="str">
        <f>'Unit Data from Audit Worksheet'!C163</f>
        <v>WS Capital Assets Schedule-Annual Depreciation</v>
      </c>
      <c r="C130" s="204" t="str">
        <f>'Unit Data from Audit Worksheet'!D163</f>
        <v>Buildings annual depreciation</v>
      </c>
      <c r="D130" s="223"/>
      <c r="E130" s="224">
        <f>'Unit Data from Audit Worksheet'!F163</f>
        <v>0</v>
      </c>
      <c r="F130" s="80"/>
      <c r="G130" s="219"/>
      <c r="H130" s="216"/>
      <c r="I130" s="32"/>
      <c r="J130" s="215">
        <v>519</v>
      </c>
      <c r="K130" s="299" t="s">
        <v>251</v>
      </c>
      <c r="L130" s="274">
        <f t="shared" si="9"/>
        <v>0</v>
      </c>
      <c r="P130" s="302"/>
    </row>
    <row r="131" spans="1:22" ht="60" customHeight="1" x14ac:dyDescent="0.3">
      <c r="A131" s="205">
        <f>'Unit Data from Audit Worksheet'!A164</f>
        <v>520</v>
      </c>
      <c r="B131" s="218" t="str">
        <f>'Unit Data from Audit Worksheet'!C164</f>
        <v>WS Capital Assets Schedule-Annual Depreciation</v>
      </c>
      <c r="C131" s="204" t="str">
        <f>'Unit Data from Audit Worksheet'!D164</f>
        <v>Plant / distributions systems / water lines annual depreciation</v>
      </c>
      <c r="D131" s="223"/>
      <c r="E131" s="224">
        <f>'Unit Data from Audit Worksheet'!F164</f>
        <v>0</v>
      </c>
      <c r="F131" s="80"/>
      <c r="G131" s="219"/>
      <c r="H131" s="216"/>
      <c r="I131" s="32"/>
      <c r="J131" s="215">
        <v>520</v>
      </c>
      <c r="K131" s="299" t="s">
        <v>252</v>
      </c>
      <c r="L131" s="274">
        <f t="shared" si="9"/>
        <v>0</v>
      </c>
      <c r="P131" s="305"/>
      <c r="Q131" s="303"/>
    </row>
    <row r="132" spans="1:22" ht="60" customHeight="1" x14ac:dyDescent="0.3">
      <c r="A132" s="205">
        <f>'Unit Data from Audit Worksheet'!A165</f>
        <v>521</v>
      </c>
      <c r="B132" s="218" t="str">
        <f>'Unit Data from Audit Worksheet'!C165</f>
        <v>WS Capital Assets Schedule-Annual Depreciation</v>
      </c>
      <c r="C132" s="204" t="str">
        <f>'Unit Data from Audit Worksheet'!D165</f>
        <v>Infrastructure(other infrastructure) annual depreciation</v>
      </c>
      <c r="D132" s="223"/>
      <c r="E132" s="224">
        <f>'Unit Data from Audit Worksheet'!F165</f>
        <v>0</v>
      </c>
      <c r="F132" s="80"/>
      <c r="G132" s="219"/>
      <c r="H132" s="216"/>
      <c r="I132" s="32"/>
      <c r="J132" s="215">
        <v>521</v>
      </c>
      <c r="K132" s="52" t="s">
        <v>253</v>
      </c>
      <c r="L132" s="274">
        <f t="shared" si="9"/>
        <v>0</v>
      </c>
      <c r="P132" s="192"/>
      <c r="Q132" s="181"/>
    </row>
    <row r="133" spans="1:22" ht="60" customHeight="1" x14ac:dyDescent="0.3">
      <c r="A133" s="205">
        <f>'Unit Data from Audit Worksheet'!A166</f>
        <v>522</v>
      </c>
      <c r="B133" s="218" t="str">
        <f>'Unit Data from Audit Worksheet'!C166</f>
        <v>WS Capital Assets Schedule-Annual Depreciation</v>
      </c>
      <c r="C133" s="204" t="str">
        <f>'Unit Data from Audit Worksheet'!D166</f>
        <v>All other depreciable capital assets annual depreciation</v>
      </c>
      <c r="D133" s="223"/>
      <c r="E133" s="224">
        <f>'Unit Data from Audit Worksheet'!F166</f>
        <v>0</v>
      </c>
      <c r="F133" s="80"/>
      <c r="G133" s="219"/>
      <c r="H133" s="216"/>
      <c r="I133" s="32"/>
      <c r="J133" s="215">
        <v>522</v>
      </c>
      <c r="K133" s="52" t="s">
        <v>254</v>
      </c>
      <c r="L133" s="274">
        <f t="shared" si="9"/>
        <v>0</v>
      </c>
      <c r="P133" s="302"/>
      <c r="S133" s="18"/>
      <c r="T133" s="18"/>
      <c r="U133" s="18"/>
      <c r="V133" s="18"/>
    </row>
    <row r="134" spans="1:22" ht="60" customHeight="1" x14ac:dyDescent="0.3">
      <c r="A134" s="205">
        <f>'Unit Data from Audit Worksheet'!A169</f>
        <v>523</v>
      </c>
      <c r="B134" s="218" t="str">
        <f>'Unit Data from Audit Worksheet'!C169</f>
        <v>WS Capital Assets Schedule-Accumulated Depreciation</v>
      </c>
      <c r="C134" s="204" t="str">
        <f>'Unit Data from Audit Worksheet'!D169</f>
        <v>Building accumulated depreciation</v>
      </c>
      <c r="D134" s="223"/>
      <c r="E134" s="224">
        <f>'Unit Data from Audit Worksheet'!F169</f>
        <v>0</v>
      </c>
      <c r="F134" s="80"/>
      <c r="G134" s="219"/>
      <c r="H134" s="216"/>
      <c r="I134" s="32"/>
      <c r="J134" s="215">
        <v>523</v>
      </c>
      <c r="K134" s="52" t="s">
        <v>255</v>
      </c>
      <c r="L134" s="274">
        <f t="shared" si="9"/>
        <v>0</v>
      </c>
      <c r="P134" s="302"/>
      <c r="S134" s="18"/>
      <c r="T134" s="18"/>
      <c r="U134" s="18"/>
      <c r="V134" s="18"/>
    </row>
    <row r="135" spans="1:22" ht="72" customHeight="1" x14ac:dyDescent="0.3">
      <c r="A135" s="205">
        <f>'Unit Data from Audit Worksheet'!A170</f>
        <v>524</v>
      </c>
      <c r="B135" s="218" t="str">
        <f>'Unit Data from Audit Worksheet'!C170</f>
        <v>WS Capital Assets Schedule-Accumulated Depreciation</v>
      </c>
      <c r="C135" s="204" t="str">
        <f>'Unit Data from Audit Worksheet'!D170</f>
        <v>Plant / distributions systems / water lines accumulated depreciation</v>
      </c>
      <c r="D135" s="223"/>
      <c r="E135" s="224">
        <f>'Unit Data from Audit Worksheet'!F170</f>
        <v>0</v>
      </c>
      <c r="F135" s="80"/>
      <c r="G135" s="219"/>
      <c r="H135" s="216"/>
      <c r="I135" s="32"/>
      <c r="J135" s="215">
        <v>524</v>
      </c>
      <c r="K135" s="52" t="s">
        <v>256</v>
      </c>
      <c r="L135" s="274">
        <f t="shared" si="9"/>
        <v>0</v>
      </c>
      <c r="P135" s="302"/>
      <c r="S135" s="18"/>
      <c r="T135" s="18"/>
      <c r="U135" s="18"/>
      <c r="V135" s="18"/>
    </row>
    <row r="136" spans="1:22" ht="72" customHeight="1" x14ac:dyDescent="0.3">
      <c r="A136" s="205">
        <f>'Unit Data from Audit Worksheet'!A171</f>
        <v>525</v>
      </c>
      <c r="B136" s="218" t="str">
        <f>'Unit Data from Audit Worksheet'!C171</f>
        <v>WS Capital Assets Schedule-Accumulated Depreciation</v>
      </c>
      <c r="C136" s="204" t="str">
        <f>'Unit Data from Audit Worksheet'!D171</f>
        <v>Infrastructure(other infrastructure) accumulated depreciation</v>
      </c>
      <c r="D136" s="223"/>
      <c r="E136" s="224">
        <f>'Unit Data from Audit Worksheet'!F171</f>
        <v>0</v>
      </c>
      <c r="F136" s="80"/>
      <c r="G136" s="219"/>
      <c r="H136" s="216"/>
      <c r="I136" s="32"/>
      <c r="J136" s="215">
        <v>525</v>
      </c>
      <c r="K136" s="52" t="s">
        <v>257</v>
      </c>
      <c r="L136" s="274">
        <f t="shared" si="9"/>
        <v>0</v>
      </c>
      <c r="P136" s="196"/>
      <c r="Q136" s="303"/>
    </row>
    <row r="137" spans="1:22" ht="72" customHeight="1" x14ac:dyDescent="0.3">
      <c r="A137" s="205">
        <f>'Unit Data from Audit Worksheet'!A172</f>
        <v>526</v>
      </c>
      <c r="B137" s="218" t="str">
        <f>'Unit Data from Audit Worksheet'!C172</f>
        <v>WS Capital Assets Schedule-Accumulated Depreciation</v>
      </c>
      <c r="C137" s="204" t="str">
        <f>'Unit Data from Audit Worksheet'!D172</f>
        <v>All other depreciable capital assets accumulated depreciation</v>
      </c>
      <c r="D137" s="223"/>
      <c r="E137" s="224">
        <f>'Unit Data from Audit Worksheet'!F172</f>
        <v>0</v>
      </c>
      <c r="F137" s="80"/>
      <c r="G137" s="219"/>
      <c r="H137" s="216"/>
      <c r="I137" s="32"/>
      <c r="J137" s="215">
        <v>526</v>
      </c>
      <c r="K137" s="52" t="s">
        <v>258</v>
      </c>
      <c r="L137" s="274">
        <f t="shared" si="9"/>
        <v>0</v>
      </c>
      <c r="P137" s="192"/>
      <c r="Q137" s="3"/>
    </row>
    <row r="138" spans="1:22" ht="196.8" customHeight="1" x14ac:dyDescent="0.3">
      <c r="A138" s="205">
        <f>'Unit Data from Audit Worksheet'!A177</f>
        <v>337</v>
      </c>
      <c r="B138" s="218" t="str">
        <f>'Unit Data from Audit Worksheet'!C177</f>
        <v>Long-Term Liability Note - Governmental Activities</v>
      </c>
      <c r="C138" s="218" t="str">
        <f>'Unit Data from Audit Worksheet'!D177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38" s="223"/>
      <c r="E138" s="224">
        <f>'Unit Data from Audit Worksheet'!F177</f>
        <v>0</v>
      </c>
      <c r="F138" s="217">
        <f>IF(L138&lt;0,"Error: Enter as a positive.",)</f>
        <v>0</v>
      </c>
      <c r="G138" s="219"/>
      <c r="H138" s="216"/>
      <c r="I138" s="32"/>
      <c r="J138" s="215">
        <v>337</v>
      </c>
      <c r="K138" s="214" t="s">
        <v>230</v>
      </c>
      <c r="L138" s="274">
        <f t="shared" si="9"/>
        <v>0</v>
      </c>
      <c r="P138" s="192"/>
    </row>
    <row r="139" spans="1:22" ht="76.5" customHeight="1" x14ac:dyDescent="0.3">
      <c r="A139" s="205">
        <f>'Unit Data from Audit Worksheet'!A178</f>
        <v>343</v>
      </c>
      <c r="B139" s="218" t="str">
        <f>'Unit Data from Audit Worksheet'!C178</f>
        <v>Long-Term Liability Note - Governmental Activities</v>
      </c>
      <c r="C139" s="204" t="str">
        <f>'Unit Data from Audit Worksheet'!D178</f>
        <v>Decreases made (principal paid) on Long-Term Debt in current fiscal year.  Reduce for debt refunding.</v>
      </c>
      <c r="D139" s="223"/>
      <c r="E139" s="224">
        <f>'Unit Data from Audit Worksheet'!F178</f>
        <v>0</v>
      </c>
      <c r="F139" s="217">
        <f>IF(L139&lt;0,"Error: Enter as a positive.",)</f>
        <v>0</v>
      </c>
      <c r="G139" s="219"/>
      <c r="H139" s="216"/>
      <c r="I139" s="32"/>
      <c r="J139" s="215">
        <v>343</v>
      </c>
      <c r="K139" s="214" t="s">
        <v>231</v>
      </c>
      <c r="L139" s="274">
        <f t="shared" si="9"/>
        <v>0</v>
      </c>
      <c r="P139" s="192"/>
    </row>
    <row r="140" spans="1:22" ht="198" customHeight="1" x14ac:dyDescent="0.3">
      <c r="A140" s="205">
        <f>'Unit Data from Audit Worksheet'!A179</f>
        <v>82</v>
      </c>
      <c r="B140" s="218" t="str">
        <f>'Unit Data from Audit Worksheet'!C179</f>
        <v>Long-Term Liability Note - Water Sewer Activities</v>
      </c>
      <c r="C140" s="218" t="str">
        <f>'Unit Data from Audit Worksheet'!D179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40" s="223"/>
      <c r="E140" s="224">
        <f>'Unit Data from Audit Worksheet'!F179</f>
        <v>0</v>
      </c>
      <c r="F140" s="217">
        <f>IF(L140&lt;0,"Error: Enter as a positive.",)</f>
        <v>0</v>
      </c>
      <c r="G140" s="219"/>
      <c r="H140" s="216"/>
      <c r="I140" s="32"/>
      <c r="J140" s="215">
        <v>82</v>
      </c>
      <c r="K140" s="62" t="s">
        <v>294</v>
      </c>
      <c r="L140" s="274">
        <f t="shared" si="9"/>
        <v>0</v>
      </c>
      <c r="P140" s="192"/>
    </row>
    <row r="141" spans="1:22" ht="91.2" customHeight="1" x14ac:dyDescent="0.3">
      <c r="A141" s="205">
        <f>'Unit Data from Audit Worksheet'!A181</f>
        <v>622</v>
      </c>
      <c r="B141" s="218" t="str">
        <f>'Unit Data from Audit Worksheet'!C181</f>
        <v>FS., Pension note or RSI</v>
      </c>
      <c r="C141" s="218" t="str">
        <f>'Unit Data from Audit Worksheet'!D181</f>
        <v xml:space="preserve">Unit's Share of Net Pension Liability ($s)
- unit of government is a participating employer in the State's TSERS (Teachers' and State Employees' Retirement System) or the LGERS (Local Governmental Employees' Retirement System).  </v>
      </c>
      <c r="D141" s="223"/>
      <c r="E141" s="224">
        <f>'Unit Data from Audit Worksheet'!F181</f>
        <v>0</v>
      </c>
      <c r="F141" s="217"/>
      <c r="G141" s="219"/>
      <c r="H141" s="216"/>
      <c r="I141" s="32"/>
      <c r="J141" s="215">
        <v>622</v>
      </c>
      <c r="K141" s="221" t="s">
        <v>343</v>
      </c>
      <c r="L141" s="274">
        <f t="shared" si="9"/>
        <v>0</v>
      </c>
      <c r="P141" s="192"/>
      <c r="S141" s="18"/>
      <c r="T141" s="18"/>
      <c r="U141" s="18"/>
      <c r="V141" s="18"/>
    </row>
    <row r="142" spans="1:22" ht="151.19999999999999" customHeight="1" x14ac:dyDescent="0.3">
      <c r="A142" s="205">
        <f>'Unit Data from Audit Worksheet'!A182</f>
        <v>577</v>
      </c>
      <c r="B142" s="218" t="str">
        <f>'Unit Data from Audit Worksheet'!C182</f>
        <v>Pension Notes</v>
      </c>
      <c r="C142" s="218" t="str">
        <f>'Unit Data from Audit Worksheet'!D182</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v>
      </c>
      <c r="D142" s="223"/>
      <c r="E142" s="224">
        <f>'Unit Data from Audit Worksheet'!F182</f>
        <v>0</v>
      </c>
      <c r="F142" s="217"/>
      <c r="G142" s="219"/>
      <c r="H142" s="216"/>
      <c r="I142" s="32"/>
      <c r="J142" s="215">
        <v>577</v>
      </c>
      <c r="K142" s="221" t="s">
        <v>316</v>
      </c>
      <c r="L142" s="274">
        <f t="shared" si="9"/>
        <v>0</v>
      </c>
      <c r="P142" s="192"/>
      <c r="S142" s="18"/>
      <c r="T142" s="18"/>
      <c r="U142" s="18"/>
      <c r="V142" s="18"/>
    </row>
    <row r="143" spans="1:22" ht="115.5" customHeight="1" x14ac:dyDescent="0.3">
      <c r="A143" s="300">
        <f>'Unit Data from Audit Worksheet'!A184</f>
        <v>598</v>
      </c>
      <c r="B143" s="218" t="str">
        <f>'Unit Data from Audit Worksheet'!C184</f>
        <v>LEO Note</v>
      </c>
      <c r="C143" s="204" t="str">
        <f>'Unit Data from Audit Worksheet'!D184</f>
        <v>Amount the unit paid out in benefits under LEO special separation allowance to retired law enforcement officers this fiscal year if you report under GASB 68 or GASB 73.</v>
      </c>
      <c r="D143" s="223"/>
      <c r="E143" s="224">
        <f>'Unit Data from Audit Worksheet'!F184</f>
        <v>0</v>
      </c>
      <c r="F143" s="217">
        <f>IF(L143&lt;0,"Error: Enter as a positive.",)</f>
        <v>0</v>
      </c>
      <c r="G143" s="219"/>
      <c r="H143" s="216">
        <f>'Unit Data from Audit Worksheet'!I184</f>
        <v>0</v>
      </c>
      <c r="I143" s="32"/>
      <c r="J143" s="215">
        <v>598</v>
      </c>
      <c r="K143" s="87" t="s">
        <v>328</v>
      </c>
      <c r="L143" s="274">
        <f t="shared" si="9"/>
        <v>0</v>
      </c>
      <c r="P143" s="192"/>
      <c r="S143" s="18"/>
      <c r="T143" s="18"/>
      <c r="U143" s="18"/>
      <c r="V143" s="18"/>
    </row>
    <row r="144" spans="1:22" ht="84" customHeight="1" x14ac:dyDescent="0.3">
      <c r="A144" s="205">
        <f>'Unit Data from Audit Worksheet'!A185</f>
        <v>599</v>
      </c>
      <c r="B144" s="218" t="str">
        <f>'Unit Data from Audit Worksheet'!C185</f>
        <v>LEO Note</v>
      </c>
      <c r="C144" s="204" t="str">
        <f>'Unit Data from Audit Worksheet'!D185</f>
        <v>The total LEO pension liability if you report under GASB 68 or GASB 73.</v>
      </c>
      <c r="D144" s="223"/>
      <c r="E144" s="224">
        <f>'Unit Data from Audit Worksheet'!F185</f>
        <v>0</v>
      </c>
      <c r="F144" s="217">
        <f>IF(L144&lt;0,"Error: Enter as a positive.",)</f>
        <v>0</v>
      </c>
      <c r="G144" s="219"/>
      <c r="H144" s="216"/>
      <c r="I144" s="32"/>
      <c r="J144" s="215">
        <v>599</v>
      </c>
      <c r="K144" s="86" t="s">
        <v>327</v>
      </c>
      <c r="L144" s="274">
        <f t="shared" si="9"/>
        <v>0</v>
      </c>
      <c r="P144" s="192"/>
    </row>
    <row r="145" spans="1:28" ht="108.6" customHeight="1" x14ac:dyDescent="0.3">
      <c r="A145" s="205">
        <f>'Unit Data from Audit Worksheet'!A186</f>
        <v>602</v>
      </c>
      <c r="B145" s="218" t="str">
        <f>'Unit Data from Audit Worksheet'!C186</f>
        <v>LEO Note</v>
      </c>
      <c r="C145" s="204" t="str">
        <f>'Unit Data from Audit Worksheet'!D186</f>
        <v>If you have LEO pension assets and are reporting under GASB 68 please enter "Plan Fiduciary Net Position" which can be found on your RSI schedules and the Notes.</v>
      </c>
      <c r="D145" s="223"/>
      <c r="E145" s="224">
        <f>'Unit Data from Audit Worksheet'!F186</f>
        <v>0</v>
      </c>
      <c r="F145" s="217">
        <f>IF(L145&lt;0,"Error: Enter as a positive.",)</f>
        <v>0</v>
      </c>
      <c r="G145" s="219"/>
      <c r="H145" s="216"/>
      <c r="I145" s="32"/>
      <c r="J145" s="215">
        <v>602</v>
      </c>
      <c r="K145" s="22" t="s">
        <v>329</v>
      </c>
      <c r="L145" s="274">
        <f t="shared" si="9"/>
        <v>0</v>
      </c>
      <c r="P145" s="192"/>
    </row>
    <row r="146" spans="1:28" ht="123" customHeight="1" x14ac:dyDescent="0.3">
      <c r="A146" s="205">
        <f>'Unit Data from Audit Worksheet'!A187</f>
        <v>619</v>
      </c>
      <c r="B146" s="218" t="str">
        <f>'Unit Data from Audit Worksheet'!C187</f>
        <v>LEO
RSI</v>
      </c>
      <c r="C146" s="87" t="str">
        <f>'Unit Data from Audit Worksheet'!D187</f>
        <v>LEOSSA – What is the plan’s fiduciary net position as a percentage of the total pension liability?  Please enter as percentage value; for example, 83.5% should be entered as 83.5.  If assets have not been set aside in a trust, please enter 0.0</v>
      </c>
      <c r="D146" s="88"/>
      <c r="E146" s="224">
        <f>'Unit Data from Audit Worksheet'!F187</f>
        <v>0</v>
      </c>
      <c r="F146" s="217"/>
      <c r="G146" s="219"/>
      <c r="H146" s="95"/>
      <c r="I146" s="32"/>
      <c r="J146" s="207">
        <v>619</v>
      </c>
      <c r="K146" s="94" t="s">
        <v>418</v>
      </c>
      <c r="L146" s="764">
        <f t="shared" si="9"/>
        <v>0</v>
      </c>
      <c r="P146" s="192"/>
    </row>
    <row r="147" spans="1:28" ht="113.25" customHeight="1" x14ac:dyDescent="0.3">
      <c r="A147" s="205">
        <v>621</v>
      </c>
      <c r="B147" s="51" t="s">
        <v>338</v>
      </c>
      <c r="C147" s="304" t="str">
        <f>'Unit Data from Audit Worksheet'!D189</f>
        <v xml:space="preserve">Unit's share of Retirement Health Benefit Fund Net OPEB Liability ($s)
- unit of government is a participating employer in the State's RHBF </v>
      </c>
      <c r="D147" s="88"/>
      <c r="E147" s="224">
        <f>'Unit Data from Audit Worksheet'!F189</f>
        <v>0</v>
      </c>
      <c r="F147" s="217">
        <f>IF(L147&lt;0,"Error: Enter as a positive.",)</f>
        <v>0</v>
      </c>
      <c r="G147" s="119"/>
      <c r="H147" s="216"/>
      <c r="I147" s="32"/>
      <c r="J147" s="305">
        <v>621</v>
      </c>
      <c r="K147" s="120" t="s">
        <v>423</v>
      </c>
      <c r="L147" s="274">
        <f t="shared" si="9"/>
        <v>0</v>
      </c>
      <c r="P147" s="193"/>
    </row>
    <row r="148" spans="1:28" s="18" customFormat="1" ht="154.19999999999999" customHeight="1" x14ac:dyDescent="0.3">
      <c r="A148" s="300">
        <f>'Unit Data from Audit Worksheet'!A190</f>
        <v>547</v>
      </c>
      <c r="B148" s="218" t="str">
        <f>'Unit Data from Audit Worksheet'!C190</f>
        <v>OPEB Note</v>
      </c>
      <c r="C148" s="218" t="str">
        <f>'Unit Data from Audit Worksheet'!D190</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48" s="223"/>
      <c r="E148" s="224">
        <f>'Unit Data from Audit Worksheet'!F190</f>
        <v>0</v>
      </c>
      <c r="F148" s="217" t="str">
        <f>IF(L151&lt;1,"Please answer this question","")</f>
        <v>Please answer this question</v>
      </c>
      <c r="G148" s="219"/>
      <c r="H148" s="216">
        <f>'Unit Data from Audit Worksheet'!I190</f>
        <v>0</v>
      </c>
      <c r="I148" s="32"/>
      <c r="J148" s="215">
        <v>547</v>
      </c>
      <c r="K148" s="306" t="s">
        <v>282</v>
      </c>
      <c r="L148" s="274">
        <f t="shared" si="9"/>
        <v>0</v>
      </c>
      <c r="M148"/>
      <c r="P148" s="193"/>
      <c r="Q148" s="265"/>
      <c r="R148" s="3"/>
      <c r="S148" s="3"/>
      <c r="T148" s="3"/>
      <c r="U148" s="3"/>
      <c r="V148" s="3"/>
      <c r="W148"/>
      <c r="X148"/>
      <c r="Y148"/>
      <c r="Z148"/>
      <c r="AA148"/>
      <c r="AB148"/>
    </row>
    <row r="149" spans="1:28" s="18" customFormat="1" ht="99" customHeight="1" x14ac:dyDescent="0.3">
      <c r="A149" s="205">
        <f>'Unit Data from Audit Worksheet'!A191</f>
        <v>659</v>
      </c>
      <c r="B149" s="218" t="str">
        <f>'Unit Data from Audit Worksheet'!C191</f>
        <v>OPEB
 Note or RSI</v>
      </c>
      <c r="C149" s="204" t="str">
        <f>'Unit Data from Audit Worksheet'!D191</f>
        <v>Total OPEB benefits - total OPEB liability
If you do not provide benefit, please enter 0</v>
      </c>
      <c r="D149" s="223"/>
      <c r="E149" s="224">
        <f>'Unit Data from Audit Worksheet'!F191</f>
        <v>0</v>
      </c>
      <c r="F149" s="217">
        <f>IF(L149&lt;0,"Error: Enter as a positive.",)</f>
        <v>0</v>
      </c>
      <c r="G149" s="307" t="s">
        <v>2496</v>
      </c>
      <c r="H149" s="216"/>
      <c r="I149" s="32"/>
      <c r="J149" s="207">
        <v>659</v>
      </c>
      <c r="K149" s="206" t="s">
        <v>386</v>
      </c>
      <c r="L149" s="287">
        <f t="shared" si="9"/>
        <v>0</v>
      </c>
      <c r="M149"/>
      <c r="P149" s="193"/>
      <c r="Q149" s="265"/>
      <c r="R149" s="3"/>
      <c r="S149" s="3"/>
      <c r="T149" s="3"/>
      <c r="U149" s="3"/>
      <c r="V149" s="3"/>
      <c r="W149"/>
      <c r="X149"/>
      <c r="Y149"/>
      <c r="Z149"/>
      <c r="AA149"/>
      <c r="AB149"/>
    </row>
    <row r="150" spans="1:28" s="18" customFormat="1" ht="131.25" customHeight="1" x14ac:dyDescent="0.3">
      <c r="A150" s="205">
        <f>'Unit Data from Audit Worksheet'!A192</f>
        <v>660</v>
      </c>
      <c r="B150" s="218" t="str">
        <f>'Unit Data from Audit Worksheet'!C192</f>
        <v>OPEB
 Note or RSI</v>
      </c>
      <c r="C150" s="204" t="str">
        <f>'Unit Data from Audit Worksheet'!D192</f>
        <v>Total OPEB benefits- OPEB plan fiduciary net position
If no fiduciary net position, enter 0</v>
      </c>
      <c r="D150" s="223"/>
      <c r="E150" s="224">
        <f>'Unit Data from Audit Worksheet'!F192</f>
        <v>0</v>
      </c>
      <c r="F150" s="213">
        <f>IF(L150&lt;0,"Note: Number is normally positive.",)</f>
        <v>0</v>
      </c>
      <c r="G150" s="307" t="s">
        <v>2496</v>
      </c>
      <c r="H150" s="216"/>
      <c r="I150" s="32"/>
      <c r="J150" s="207">
        <v>660</v>
      </c>
      <c r="K150" s="206" t="s">
        <v>387</v>
      </c>
      <c r="L150" s="287">
        <f t="shared" si="9"/>
        <v>0</v>
      </c>
      <c r="M150"/>
      <c r="P150" s="193"/>
      <c r="Q150" s="265"/>
      <c r="R150" s="3"/>
      <c r="S150" s="3"/>
      <c r="T150" s="3"/>
      <c r="U150" s="3"/>
      <c r="V150" s="3"/>
      <c r="W150"/>
      <c r="X150"/>
      <c r="Y150"/>
      <c r="Z150"/>
      <c r="AA150"/>
      <c r="AB150"/>
    </row>
    <row r="151" spans="1:28" ht="134.25" customHeight="1" x14ac:dyDescent="0.3">
      <c r="A151" s="205">
        <f>'Unit Data from Audit Worksheet'!A193</f>
        <v>661</v>
      </c>
      <c r="B151" s="218" t="str">
        <f>'Unit Data from Audit Worksheet'!C193</f>
        <v>OPEB
RSI</v>
      </c>
      <c r="C151" s="204" t="str">
        <f>'Unit Data from Audit Worksheet'!D193</f>
        <v>Total OPEB benefits - What is the plan’s fiduciary net position as a percentage of the total OPEB liability?  Please enter as percentage value; for example, 83.5% should be entered as 83.5.  If assets have not been set aside in a trust, please enter 0.0</v>
      </c>
      <c r="D151" s="88"/>
      <c r="E151" s="835">
        <f>'Unit Data from Audit Worksheet'!F193</f>
        <v>0</v>
      </c>
      <c r="F151" s="217" t="str">
        <f>IF(H151=L151,"","Column L does not equal Column H")</f>
        <v/>
      </c>
      <c r="G151" s="307" t="s">
        <v>2496</v>
      </c>
      <c r="H151" s="156">
        <f>ROUND(IFERROR((L150/L149)*100,0),1)</f>
        <v>0</v>
      </c>
      <c r="I151" s="32"/>
      <c r="J151" s="207">
        <v>661</v>
      </c>
      <c r="K151" s="221" t="s">
        <v>388</v>
      </c>
      <c r="L151" s="765">
        <f>IF(D151="",E151,D151)</f>
        <v>0</v>
      </c>
      <c r="P151" s="193"/>
    </row>
    <row r="152" spans="1:28" ht="65.25" customHeight="1" x14ac:dyDescent="0.3">
      <c r="A152" s="205">
        <f>'Unit Data from Audit Worksheet'!A196</f>
        <v>371</v>
      </c>
      <c r="B152" s="218" t="str">
        <f>'Unit Data from Audit Worksheet'!C196</f>
        <v>Transfer Note</v>
      </c>
      <c r="C152" s="204" t="str">
        <f>'Unit Data from Audit Worksheet'!D196</f>
        <v>Amount of Transfers from the General Fund to the Debt Service Fund (Enter as positive)</v>
      </c>
      <c r="D152" s="223"/>
      <c r="E152" s="224">
        <f>'Unit Data from Audit Worksheet'!F196</f>
        <v>0</v>
      </c>
      <c r="F152" s="217">
        <f>IF(L152&lt;0,"Error: Enter as a positive.",)</f>
        <v>0</v>
      </c>
      <c r="G152" s="219"/>
      <c r="H152" s="216"/>
      <c r="I152" s="32"/>
      <c r="J152" s="33">
        <v>371</v>
      </c>
      <c r="K152" s="214" t="s">
        <v>233</v>
      </c>
      <c r="L152" s="274">
        <f t="shared" si="9"/>
        <v>0</v>
      </c>
      <c r="P152" s="195"/>
    </row>
    <row r="153" spans="1:28" ht="84.75" customHeight="1" x14ac:dyDescent="0.3">
      <c r="A153" s="308">
        <f>'Unit Data from Audit Worksheet'!A198</f>
        <v>6</v>
      </c>
      <c r="B153" s="47" t="str">
        <f>'Unit Data from Audit Worksheet'!C198</f>
        <v>Fund Balance Note</v>
      </c>
      <c r="C153" s="283" t="str">
        <f>'Unit Data from Audit Worksheet'!D198</f>
        <v>General Fund -  Total Encumbrances.  You will probably have to refer to the note disclosure where the amount of encumbrances is listed.</v>
      </c>
      <c r="D153" s="223"/>
      <c r="E153" s="141">
        <f>'Unit Data from Audit Worksheet'!F198</f>
        <v>0</v>
      </c>
      <c r="F153" s="31">
        <f>IF(L153&lt;0,"Error: Enter as a positive.",)</f>
        <v>0</v>
      </c>
      <c r="G153" s="66"/>
      <c r="H153" s="216"/>
      <c r="I153" s="32"/>
      <c r="J153" s="35">
        <v>6</v>
      </c>
      <c r="K153" s="124" t="s">
        <v>236</v>
      </c>
      <c r="L153" s="274">
        <f t="shared" si="9"/>
        <v>0</v>
      </c>
      <c r="P153" s="195"/>
    </row>
    <row r="154" spans="1:28" ht="117.75" customHeight="1" x14ac:dyDescent="0.3">
      <c r="A154" s="205">
        <f>'Unit Data from Audit Worksheet'!A200</f>
        <v>541</v>
      </c>
      <c r="B154" s="218" t="str">
        <f>'Unit Data from Audit Worksheet'!C200</f>
        <v>Water Sewer - Budget Actual Statement</v>
      </c>
      <c r="C154" s="218" t="str">
        <f>'Unit Data from Audit Worksheet'!D200</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54" s="223"/>
      <c r="E154" s="224">
        <f>'Unit Data from Audit Worksheet'!F200</f>
        <v>0</v>
      </c>
      <c r="F154" s="217"/>
      <c r="G154" s="219"/>
      <c r="H154" s="216"/>
      <c r="I154" s="32"/>
      <c r="J154" s="215">
        <v>541</v>
      </c>
      <c r="K154" s="81" t="s">
        <v>2500</v>
      </c>
      <c r="L154" s="274">
        <f t="shared" si="9"/>
        <v>0</v>
      </c>
      <c r="P154" s="195"/>
    </row>
    <row r="155" spans="1:28" ht="94.5" customHeight="1" x14ac:dyDescent="0.3">
      <c r="A155" s="205">
        <f>'Unit Data from Audit Worksheet'!A202</f>
        <v>542</v>
      </c>
      <c r="B155" s="218" t="str">
        <f>'Unit Data from Audit Worksheet'!C202</f>
        <v>Water Sewer - Disclosed in the Notes or in the recently approved Budget for next year.</v>
      </c>
      <c r="C155" s="204" t="str">
        <f>'Unit Data from Audit Worksheet'!D202</f>
        <v>Amount of the Water Sewer Fund Balance appropriated in next year's budget?</v>
      </c>
      <c r="D155" s="223"/>
      <c r="E155" s="224">
        <f>'Unit Data from Audit Worksheet'!F202</f>
        <v>0</v>
      </c>
      <c r="F155" s="217"/>
      <c r="G155" s="219"/>
      <c r="H155" s="216"/>
      <c r="I155" s="32"/>
      <c r="J155" s="215">
        <v>542</v>
      </c>
      <c r="K155" s="214" t="s">
        <v>237</v>
      </c>
      <c r="L155" s="274">
        <f t="shared" si="9"/>
        <v>0</v>
      </c>
      <c r="N155" s="54" t="s">
        <v>286</v>
      </c>
      <c r="P155" s="195"/>
    </row>
    <row r="156" spans="1:28" ht="110.4" customHeight="1" x14ac:dyDescent="0.3">
      <c r="A156" s="205">
        <f>'Unit Data from Audit Worksheet'!A205</f>
        <v>528</v>
      </c>
      <c r="B156" s="218" t="str">
        <f>'Unit Data from Audit Worksheet'!C205</f>
        <v>Analysis of Current Tax Levy Schedule</v>
      </c>
      <c r="C156" s="204" t="str">
        <f>'Unit Data from Audit Worksheet'!D205</f>
        <v>Please enter the Net Current year's levy for property excluding registered motor vehicles-- (after adjusting for discoveries and abatements)
Exclude Supplemental Taxes</v>
      </c>
      <c r="D156" s="223"/>
      <c r="E156" s="224">
        <f>'Unit Data from Audit Worksheet'!F205</f>
        <v>0</v>
      </c>
      <c r="F156" s="75" t="str">
        <f>IF(L156=0,"Must be completed if unit levys taxes","")</f>
        <v>Must be completed if unit levys taxes</v>
      </c>
      <c r="G156" s="219"/>
      <c r="H156" s="216"/>
      <c r="I156" s="32"/>
      <c r="J156" s="215">
        <v>528</v>
      </c>
      <c r="K156" s="309" t="s">
        <v>242</v>
      </c>
      <c r="L156" s="274">
        <f t="shared" si="9"/>
        <v>0</v>
      </c>
      <c r="N156" s="76"/>
      <c r="P156" s="195"/>
    </row>
    <row r="157" spans="1:28" s="18" customFormat="1" ht="79.5" customHeight="1" x14ac:dyDescent="0.3">
      <c r="A157" s="205">
        <f>'Unit Data from Audit Worksheet'!A206</f>
        <v>529</v>
      </c>
      <c r="B157" s="218" t="str">
        <f>'Unit Data from Audit Worksheet'!C206</f>
        <v>Analysis of Current Tax Levy Schedule</v>
      </c>
      <c r="C157" s="204" t="str">
        <f>'Unit Data from Audit Worksheet'!D206</f>
        <v>Please enter the Net Current year's levy -- Motor vehicles (only) (after adjusting for discoveries and abatements)
Exclude supplemental taxes</v>
      </c>
      <c r="D157" s="223"/>
      <c r="E157" s="224">
        <f>'Unit Data from Audit Worksheet'!F206</f>
        <v>0</v>
      </c>
      <c r="F157" s="75" t="str">
        <f>IF(L157=0,"Must be completed if unit levys taxes","")</f>
        <v>Must be completed if unit levys taxes</v>
      </c>
      <c r="G157" s="219"/>
      <c r="H157" s="216"/>
      <c r="I157" s="32"/>
      <c r="J157" s="215">
        <v>529</v>
      </c>
      <c r="K157" s="309" t="s">
        <v>243</v>
      </c>
      <c r="L157" s="274">
        <f t="shared" si="9"/>
        <v>0</v>
      </c>
      <c r="M157"/>
      <c r="N157" s="76"/>
      <c r="P157" s="195"/>
      <c r="Q157" s="265"/>
      <c r="R157" s="3"/>
      <c r="S157" s="3"/>
      <c r="T157" s="3"/>
      <c r="U157" s="3"/>
      <c r="V157" s="3"/>
      <c r="W157"/>
      <c r="X157"/>
      <c r="Y157"/>
      <c r="Z157"/>
      <c r="AA157"/>
      <c r="AB157"/>
    </row>
    <row r="158" spans="1:28" s="18" customFormat="1" ht="93" customHeight="1" x14ac:dyDescent="0.3">
      <c r="A158" s="205">
        <f>'Unit Data from Audit Worksheet'!A207</f>
        <v>530</v>
      </c>
      <c r="B158" s="218" t="str">
        <f>'Unit Data from Audit Worksheet'!C207</f>
        <v>Analysis of Current Tax Levy Schedule</v>
      </c>
      <c r="C158" s="204" t="str">
        <f>'Unit Data from Audit Worksheet'!D207</f>
        <v>Uncollected Taxes - Curr Year's Levy Exclude Motor Vehicles
Exclude supplemental taxes</v>
      </c>
      <c r="D158" s="223"/>
      <c r="E158" s="224">
        <f>'Unit Data from Audit Worksheet'!F207</f>
        <v>0</v>
      </c>
      <c r="F158" s="75" t="str">
        <f>IF(L158=0,"Must be completed if unit levys taxes","")</f>
        <v>Must be completed if unit levys taxes</v>
      </c>
      <c r="G158" s="219"/>
      <c r="H158" s="216"/>
      <c r="I158" s="32"/>
      <c r="J158" s="215">
        <v>530</v>
      </c>
      <c r="K158" s="309" t="s">
        <v>244</v>
      </c>
      <c r="L158" s="274">
        <f t="shared" ref="L158:L164" si="10">IF(D158="",E158,D158)</f>
        <v>0</v>
      </c>
      <c r="M158"/>
      <c r="N158" s="76"/>
      <c r="P158" s="195"/>
      <c r="Q158" s="265"/>
      <c r="R158" s="3"/>
      <c r="S158" s="3"/>
      <c r="T158" s="3"/>
      <c r="U158" s="3"/>
      <c r="V158" s="3"/>
      <c r="W158"/>
      <c r="X158"/>
      <c r="Y158"/>
      <c r="Z158"/>
      <c r="AA158"/>
      <c r="AB158"/>
    </row>
    <row r="159" spans="1:28" s="18" customFormat="1" ht="93" customHeight="1" x14ac:dyDescent="0.3">
      <c r="A159" s="205">
        <f>'Unit Data from Audit Worksheet'!A208</f>
        <v>531</v>
      </c>
      <c r="B159" s="218" t="str">
        <f>'Unit Data from Audit Worksheet'!C208</f>
        <v>Analysis of Current Tax Levy Schedule</v>
      </c>
      <c r="C159" s="204" t="str">
        <f>'Unit Data from Audit Worksheet'!D208</f>
        <v>Uncollected Taxes - Curr Year's Levy Motor Vehicles
Exclude supplemental taxes</v>
      </c>
      <c r="D159" s="223"/>
      <c r="E159" s="224">
        <f>'Unit Data from Audit Worksheet'!F208</f>
        <v>0</v>
      </c>
      <c r="F159" s="75" t="str">
        <f>IF(L159=0,"Must be completed if unit levys taxes","")</f>
        <v>Must be completed if unit levys taxes</v>
      </c>
      <c r="G159" s="219"/>
      <c r="H159" s="216"/>
      <c r="I159" s="32"/>
      <c r="J159" s="215">
        <v>531</v>
      </c>
      <c r="K159" s="309" t="s">
        <v>245</v>
      </c>
      <c r="L159" s="274">
        <f t="shared" si="10"/>
        <v>0</v>
      </c>
      <c r="M159"/>
      <c r="N159" s="76" t="str">
        <f>IF(T147=0,"Must be completed if unit levys taxes, zero acceptable if Motor Vehicle collection rate is 100%","")</f>
        <v>Must be completed if unit levys taxes, zero acceptable if Motor Vehicle collection rate is 100%</v>
      </c>
      <c r="P159" s="195"/>
      <c r="Q159" s="265"/>
      <c r="R159" s="3"/>
      <c r="S159" s="3"/>
      <c r="T159" s="3"/>
      <c r="U159" s="3"/>
      <c r="V159" s="3"/>
      <c r="W159"/>
      <c r="X159"/>
      <c r="Y159"/>
      <c r="Z159"/>
      <c r="AA159"/>
      <c r="AB159"/>
    </row>
    <row r="160" spans="1:28" ht="93" customHeight="1" x14ac:dyDescent="0.3">
      <c r="A160" s="205">
        <f>'Unit Data from Audit Worksheet'!A209</f>
        <v>61</v>
      </c>
      <c r="B160" s="218" t="str">
        <f>'Unit Data from Audit Worksheet'!C209</f>
        <v>Analysis of Current Tax Levy Schedule</v>
      </c>
      <c r="C160" s="204" t="str">
        <f>'Unit Data from Audit Worksheet'!D209</f>
        <v>Tax collection rate- Total Levy UNIT-WIDE
Exclude supplemental taxes
(Enter as a percentage with two decimal places)</v>
      </c>
      <c r="D160" s="82"/>
      <c r="E160" s="767">
        <f>'Unit Data from Audit Worksheet'!F209</f>
        <v>0</v>
      </c>
      <c r="F160" s="80" t="str">
        <f>IF(L160=H160,"","Column H calculates the percentage using accounts 528, 529, 530, 531, please enter the correct amounts from the audit schedule for these cells")</f>
        <v/>
      </c>
      <c r="G160" s="219"/>
      <c r="H160" s="758">
        <f>ROUND(IFERROR(((L156+L157)-(L158+L159))/(L156+L157)*100,0),2)</f>
        <v>0</v>
      </c>
      <c r="I160" s="32"/>
      <c r="J160" s="215">
        <v>61</v>
      </c>
      <c r="K160" s="52" t="s">
        <v>239</v>
      </c>
      <c r="L160" s="766">
        <f t="shared" si="10"/>
        <v>0</v>
      </c>
      <c r="N160" s="76"/>
      <c r="P160" s="195"/>
    </row>
    <row r="161" spans="1:28" ht="93" customHeight="1" x14ac:dyDescent="0.3">
      <c r="A161" s="205">
        <f>'Unit Data from Audit Worksheet'!A210</f>
        <v>102</v>
      </c>
      <c r="B161" s="218" t="str">
        <f>'Unit Data from Audit Worksheet'!C210</f>
        <v>Analysis of Current Tax Levy Schedule</v>
      </c>
      <c r="C161" s="204" t="str">
        <f>'Unit Data from Audit Worksheet'!D210</f>
        <v>Tax collection rate - Excluding Registered motor vehicles
Exclude supplemental taxes
(Enter as a percentage with two decimal places)</v>
      </c>
      <c r="D161" s="82"/>
      <c r="E161" s="767">
        <f>'Unit Data from Audit Worksheet'!F210</f>
        <v>0</v>
      </c>
      <c r="F161" s="80" t="str">
        <f>IF(L161=H161,"","Column H calculates the percentage using accounts 528 and 530,  please enter the correct amounts from the audit schedule for these cells")</f>
        <v/>
      </c>
      <c r="G161" s="219"/>
      <c r="H161" s="758">
        <f>ROUND(IFERROR(((L156)-(L158))/(L156)*100,0),2)</f>
        <v>0</v>
      </c>
      <c r="I161" s="32"/>
      <c r="J161" s="215">
        <v>102</v>
      </c>
      <c r="K161" s="52" t="s">
        <v>240</v>
      </c>
      <c r="L161" s="766">
        <f t="shared" si="10"/>
        <v>0</v>
      </c>
      <c r="N161" s="76"/>
      <c r="P161" s="195"/>
    </row>
    <row r="162" spans="1:28" ht="87.75" customHeight="1" x14ac:dyDescent="0.3">
      <c r="A162" s="205">
        <f>'Unit Data from Audit Worksheet'!A211</f>
        <v>103</v>
      </c>
      <c r="B162" s="218" t="str">
        <f>'Unit Data from Audit Worksheet'!C211</f>
        <v>Analysis of Current Tax Levy Schedule</v>
      </c>
      <c r="C162" s="204" t="str">
        <f>'Unit Data from Audit Worksheet'!D211</f>
        <v>Tax collection rate - Registered motor vehicles
Exclude supplemental taxes
(Enter as a percentage with two decimal places)</v>
      </c>
      <c r="D162" s="82"/>
      <c r="E162" s="767">
        <f>'Unit Data from Audit Worksheet'!F211</f>
        <v>0</v>
      </c>
      <c r="F162" s="80" t="str">
        <f>IF(L162=H162,"","Column H calculates the percentage using accounts 529 and 531, please enter the correct amounts from the audit schedule for these cells")</f>
        <v/>
      </c>
      <c r="G162" s="219"/>
      <c r="H162" s="758">
        <f>ROUND(IFERROR(((L157)-(L159))/(L157)*100,0),2)</f>
        <v>0</v>
      </c>
      <c r="I162" s="32"/>
      <c r="J162" s="215">
        <v>103</v>
      </c>
      <c r="K162" s="52" t="s">
        <v>241</v>
      </c>
      <c r="L162" s="766">
        <f t="shared" si="10"/>
        <v>0</v>
      </c>
      <c r="N162" s="76"/>
      <c r="P162" s="195"/>
    </row>
    <row r="163" spans="1:28" ht="99.6" customHeight="1" x14ac:dyDescent="0.3">
      <c r="A163" s="205">
        <f>'Unit Data from Audit Worksheet'!A212</f>
        <v>544</v>
      </c>
      <c r="B163" s="218" t="str">
        <f>'Unit Data from Audit Worksheet'!C212</f>
        <v>Analysis of Current Tax Levy Schedule</v>
      </c>
      <c r="C163" s="204" t="str">
        <f>'Unit Data from Audit Worksheet'!D212</f>
        <v>Property Tax Increase for Year Audited- enter amount of  increase in cents per $100 - leave blank if no increase 
Exclude supplemental taxes</v>
      </c>
      <c r="D163" s="223"/>
      <c r="E163" s="137">
        <f>'Unit Data from Audit Worksheet'!F212</f>
        <v>0</v>
      </c>
      <c r="F163" s="96"/>
      <c r="G163" s="219"/>
      <c r="H163" s="216"/>
      <c r="I163" s="32"/>
      <c r="J163" s="215">
        <v>544</v>
      </c>
      <c r="K163" s="52" t="s">
        <v>48</v>
      </c>
      <c r="L163" s="310">
        <f t="shared" si="10"/>
        <v>0</v>
      </c>
      <c r="N163" s="54" t="s">
        <v>286</v>
      </c>
      <c r="P163" s="195"/>
    </row>
    <row r="164" spans="1:28" ht="121.2" customHeight="1" x14ac:dyDescent="0.3">
      <c r="A164" s="205">
        <f>'Unit Data from Audit Worksheet'!A213</f>
        <v>545</v>
      </c>
      <c r="B164" s="218" t="str">
        <f>'Unit Data from Audit Worksheet'!C213</f>
        <v>Analysis of Current Tax Levy Schedule</v>
      </c>
      <c r="C164" s="204" t="str">
        <f>'Unit Data from Audit Worksheet'!D213</f>
        <v>Property Tax Increase for budget year after fiscal year being reported - enter amount of increase in cents per $100- leave blank if no increase
Exclude supplemental taxes</v>
      </c>
      <c r="D164" s="223"/>
      <c r="E164" s="137">
        <f>'Unit Data from Audit Worksheet'!F213</f>
        <v>0</v>
      </c>
      <c r="F164" s="217"/>
      <c r="G164" s="219"/>
      <c r="H164" s="216"/>
      <c r="I164" s="32"/>
      <c r="J164" s="97">
        <v>545</v>
      </c>
      <c r="K164" s="52" t="s">
        <v>49</v>
      </c>
      <c r="L164" s="310">
        <f t="shared" si="10"/>
        <v>0</v>
      </c>
      <c r="N164" s="54" t="s">
        <v>286</v>
      </c>
      <c r="O164" s="282"/>
      <c r="P164" s="195"/>
    </row>
    <row r="165" spans="1:28" ht="216.6" customHeight="1" x14ac:dyDescent="0.3">
      <c r="A165" s="205">
        <f>'Unit Data from Audit Worksheet'!A214</f>
        <v>991</v>
      </c>
      <c r="B165" s="218"/>
      <c r="C165" s="204" t="str">
        <f>'Unit Data from Audit Worksheet'!D214</f>
        <v>The Counties listed in cell H260 and municipalities within these counties are scheduled to revalue property listing by 1/1/2023 according to the Dept. of Revenue records.  Please indicate if you expect your revaluation to: 
Enter  "20" for increase, 
            "21" for decrease, 
            "22" for no change,
            "23" if this question is not applicable
Select from drop list.</v>
      </c>
      <c r="D165" s="223"/>
      <c r="E165" s="143">
        <f>'Unit Data from Audit Worksheet'!F214</f>
        <v>0</v>
      </c>
      <c r="F165" s="217"/>
      <c r="G165" s="219"/>
      <c r="H165" s="216" t="str">
        <f>'Unit Data from Audit Worksheet'!H214</f>
        <v>Alamance, Alexander, Ashe,Brunswick, Burke, Camden, Caswell, Catawba, Craven, Gaston, Graham, Henderson, Hyde, Iredell, Lee, Lincoln, Macon, McDowell, Mecklenburg, Moore, Northampton, Randolph, Rowan, Rutherford, Wilkes, Yadkin</v>
      </c>
      <c r="I165" s="32"/>
      <c r="J165" s="97">
        <v>991</v>
      </c>
      <c r="K165" s="52" t="s">
        <v>866</v>
      </c>
      <c r="L165" s="274">
        <f t="shared" ref="L165:L181" si="11">IF(D165="",E165,D165)</f>
        <v>0</v>
      </c>
      <c r="P165" s="195"/>
    </row>
    <row r="166" spans="1:28" ht="103.2" customHeight="1" x14ac:dyDescent="0.3">
      <c r="A166" s="205">
        <f>'Unit Data from Audit Worksheet'!A216</f>
        <v>620</v>
      </c>
      <c r="B166" s="218"/>
      <c r="C166" s="204" t="str">
        <f>'Unit Data from Audit Worksheet'!D216</f>
        <v>Do you expect to issue debt requiring LGC approval within 12 months from the date that the audit is submitted - select "1" for yes and "2" for no</v>
      </c>
      <c r="D166" s="223"/>
      <c r="E166" s="143">
        <f>'Unit Data from Audit Worksheet'!F216</f>
        <v>0</v>
      </c>
      <c r="F166" s="217"/>
      <c r="G166" s="219"/>
      <c r="H166" s="216">
        <f>'Unit Data from Audit Worksheet'!I216</f>
        <v>0</v>
      </c>
      <c r="I166" s="32"/>
      <c r="J166" s="97">
        <v>620</v>
      </c>
      <c r="K166" s="52" t="s">
        <v>538</v>
      </c>
      <c r="L166" s="274">
        <f t="shared" si="11"/>
        <v>0</v>
      </c>
      <c r="N166" s="127"/>
      <c r="P166" s="195"/>
    </row>
    <row r="167" spans="1:28" ht="87.75" customHeight="1" x14ac:dyDescent="0.3">
      <c r="A167" s="205">
        <f>'TD Info Completed by Auditor'!A9</f>
        <v>906</v>
      </c>
      <c r="B167" s="123" t="s">
        <v>535</v>
      </c>
      <c r="C167" s="205" t="str">
        <f>'TD Info Completed by Auditor'!B9</f>
        <v>Is the Independent Auditor's Report Opinion Unmodified?</v>
      </c>
      <c r="D167" s="223"/>
      <c r="E167" s="207">
        <f>IF(+'TD Info Completed by Auditor'!C9="Yes",1,IF(+'TD Info Completed by Auditor'!C9="No",2,IF(+'TD Info Completed by Auditor'!C9="N/A",3,0)))</f>
        <v>0</v>
      </c>
      <c r="F167" s="217"/>
      <c r="G167" s="219"/>
      <c r="H167" s="216"/>
      <c r="I167" s="32"/>
      <c r="J167" s="177">
        <v>906</v>
      </c>
      <c r="K167" s="52" t="s">
        <v>444</v>
      </c>
      <c r="L167" s="280">
        <f t="shared" si="11"/>
        <v>0</v>
      </c>
      <c r="N167" s="239" t="s">
        <v>690</v>
      </c>
      <c r="P167" s="191"/>
    </row>
    <row r="168" spans="1:28" ht="87.75" customHeight="1" x14ac:dyDescent="0.3">
      <c r="A168" s="205">
        <f>'TD Info Completed by Auditor'!A10</f>
        <v>907</v>
      </c>
      <c r="B168" s="123" t="s">
        <v>535</v>
      </c>
      <c r="C168" s="205" t="str">
        <f>'TD Info Completed by Auditor'!B10</f>
        <v xml:space="preserve">Is there a finding for lack of segregation of duties at this unit? </v>
      </c>
      <c r="D168" s="223"/>
      <c r="E168" s="207">
        <f>IF(+'TD Info Completed by Auditor'!C10="Yes",1,IF(+'TD Info Completed by Auditor'!C10="No",2,IF(+'TD Info Completed by Auditor'!C10="N/A",3,0)))</f>
        <v>0</v>
      </c>
      <c r="F168" s="217"/>
      <c r="G168" s="219"/>
      <c r="H168" s="216"/>
      <c r="I168" s="32"/>
      <c r="J168" s="177">
        <v>907</v>
      </c>
      <c r="K168" s="52" t="s">
        <v>445</v>
      </c>
      <c r="L168" s="280">
        <f t="shared" si="11"/>
        <v>0</v>
      </c>
      <c r="N168" s="239" t="s">
        <v>690</v>
      </c>
      <c r="P168" s="192"/>
    </row>
    <row r="169" spans="1:28" s="388" customFormat="1" ht="87.75" customHeight="1" x14ac:dyDescent="0.3">
      <c r="A169" s="289">
        <f>'TD Info Completed by Auditor'!A11</f>
        <v>1055</v>
      </c>
      <c r="B169" s="203"/>
      <c r="C169" s="289" t="str">
        <f>'TD Info Completed by Auditor'!B11</f>
        <v xml:space="preserve"> Did your audit disclose as a finding bank reconciliations or subsidiary ledger reconciliations not performed timely? (Yes or No)</v>
      </c>
      <c r="D169" s="223"/>
      <c r="E169" s="207">
        <f>IF(+'TD Info Completed by Auditor'!C11="Yes",1,IF(+'TD Info Completed by Auditor'!C11="No",2,IF(+'TD Info Completed by Auditor'!C11="N/A",3,0)))</f>
        <v>0</v>
      </c>
      <c r="F169" s="217"/>
      <c r="G169" s="219"/>
      <c r="H169" s="216"/>
      <c r="I169" s="32"/>
      <c r="J169" s="118">
        <v>1055</v>
      </c>
      <c r="K169" s="289" t="s">
        <v>2606</v>
      </c>
      <c r="L169" s="280">
        <f t="shared" si="11"/>
        <v>0</v>
      </c>
      <c r="M169"/>
      <c r="N169" s="580"/>
      <c r="P169" s="193"/>
      <c r="Q169" s="265"/>
      <c r="W169"/>
      <c r="X169"/>
      <c r="Y169"/>
      <c r="Z169"/>
      <c r="AA169"/>
      <c r="AB169"/>
    </row>
    <row r="170" spans="1:28" s="388" customFormat="1" ht="87.75" customHeight="1" x14ac:dyDescent="0.3">
      <c r="A170" s="289">
        <f>'TD Info Completed by Auditor'!A12</f>
        <v>1056</v>
      </c>
      <c r="B170" s="203"/>
      <c r="C170" s="289" t="str">
        <f>'TD Info Completed by Auditor'!B12</f>
        <v>Did your audit disclose as a finding that the unit’s records were not completed by the agreed upon time? (Yes or No)</v>
      </c>
      <c r="D170" s="223"/>
      <c r="E170" s="207">
        <f>IF(+'TD Info Completed by Auditor'!C12="Yes",1,IF(+'TD Info Completed by Auditor'!C12="No",2,IF(+'TD Info Completed by Auditor'!C12="N/A",3,0)))</f>
        <v>0</v>
      </c>
      <c r="F170" s="217"/>
      <c r="G170" s="219"/>
      <c r="H170" s="216"/>
      <c r="I170" s="32"/>
      <c r="J170" s="118">
        <v>1056</v>
      </c>
      <c r="K170" s="289" t="s">
        <v>2604</v>
      </c>
      <c r="L170" s="280">
        <f t="shared" si="11"/>
        <v>0</v>
      </c>
      <c r="M170"/>
      <c r="N170" s="580"/>
      <c r="P170" s="193"/>
      <c r="Q170" s="265"/>
      <c r="W170"/>
      <c r="X170"/>
      <c r="Y170"/>
      <c r="Z170"/>
      <c r="AA170"/>
      <c r="AB170"/>
    </row>
    <row r="171" spans="1:28" s="388" customFormat="1" ht="87.75" customHeight="1" x14ac:dyDescent="0.3">
      <c r="A171" s="289">
        <f>'TD Info Completed by Auditor'!A13</f>
        <v>1057</v>
      </c>
      <c r="B171" s="203"/>
      <c r="C171" s="289" t="str">
        <f>'TD Info Completed by Auditor'!B13</f>
        <v>Did your audit disclose as a finding any budget violations? (Yes or No)</v>
      </c>
      <c r="D171" s="223"/>
      <c r="E171" s="207">
        <f>IF(+'TD Info Completed by Auditor'!C13="Yes",1,IF(+'TD Info Completed by Auditor'!C13="No",2,IF(+'TD Info Completed by Auditor'!C13="N/A",3,0)))</f>
        <v>0</v>
      </c>
      <c r="F171" s="217"/>
      <c r="G171" s="219"/>
      <c r="H171" s="216"/>
      <c r="I171" s="32"/>
      <c r="J171" s="118">
        <v>1057</v>
      </c>
      <c r="K171" s="190" t="s">
        <v>2605</v>
      </c>
      <c r="L171" s="280">
        <f t="shared" si="11"/>
        <v>0</v>
      </c>
      <c r="M171"/>
      <c r="N171" s="580"/>
      <c r="P171" s="193"/>
      <c r="Q171" s="265"/>
      <c r="W171"/>
      <c r="X171"/>
      <c r="Y171"/>
      <c r="Z171"/>
      <c r="AA171"/>
      <c r="AB171"/>
    </row>
    <row r="172" spans="1:28" s="388" customFormat="1" ht="87.75" customHeight="1" x14ac:dyDescent="0.3">
      <c r="A172" s="289">
        <f>'TD Info Completed by Auditor'!A14</f>
        <v>1058</v>
      </c>
      <c r="B172" s="203"/>
      <c r="C172" s="289" t="str">
        <f>'TD Info Completed by Auditor'!B14</f>
        <v>Did your audit disclose as a finding any statutory violations? (not including budget violations) (Yes or No)</v>
      </c>
      <c r="D172" s="223"/>
      <c r="E172" s="207">
        <f>IF(+'TD Info Completed by Auditor'!C14="Yes",1,IF(+'TD Info Completed by Auditor'!C14="No",2,IF(+'TD Info Completed by Auditor'!C14="N/A",3,0)))</f>
        <v>0</v>
      </c>
      <c r="F172" s="217"/>
      <c r="G172" s="219"/>
      <c r="H172" s="216"/>
      <c r="I172" s="32"/>
      <c r="J172" s="118">
        <v>1058</v>
      </c>
      <c r="K172" s="190" t="s">
        <v>2602</v>
      </c>
      <c r="L172" s="280">
        <f t="shared" si="11"/>
        <v>0</v>
      </c>
      <c r="M172"/>
      <c r="N172" s="580"/>
      <c r="P172" s="193"/>
      <c r="Q172" s="265"/>
      <c r="W172"/>
      <c r="X172"/>
      <c r="Y172"/>
      <c r="Z172"/>
      <c r="AA172"/>
      <c r="AB172"/>
    </row>
    <row r="173" spans="1:28" s="388" customFormat="1" ht="87.75" customHeight="1" x14ac:dyDescent="0.3">
      <c r="A173" s="289">
        <f>'TD Info Completed by Auditor'!A15</f>
        <v>1059</v>
      </c>
      <c r="B173" s="203"/>
      <c r="C173" s="289" t="str">
        <f>'TD Info Completed by Auditor'!B15</f>
        <v xml:space="preserve"> Did the unit have a board-appointed finance officer the entire fiscal year? (Yes or No)</v>
      </c>
      <c r="D173" s="223"/>
      <c r="E173" s="207">
        <f>IF(+'TD Info Completed by Auditor'!C15="Yes",1,IF(+'TD Info Completed by Auditor'!C15="No",2,IF(+'TD Info Completed by Auditor'!C15="N/A",3,0)))</f>
        <v>0</v>
      </c>
      <c r="F173" s="217"/>
      <c r="G173" s="219"/>
      <c r="H173" s="216"/>
      <c r="I173" s="32"/>
      <c r="J173" s="118">
        <v>1059</v>
      </c>
      <c r="K173" s="190" t="s">
        <v>2603</v>
      </c>
      <c r="L173" s="280">
        <f t="shared" si="11"/>
        <v>0</v>
      </c>
      <c r="M173"/>
      <c r="N173" s="580"/>
      <c r="P173" s="193"/>
      <c r="Q173" s="265"/>
      <c r="W173"/>
      <c r="X173"/>
      <c r="Y173"/>
      <c r="Z173"/>
      <c r="AA173"/>
      <c r="AB173"/>
    </row>
    <row r="174" spans="1:28" s="388" customFormat="1" ht="87.75" customHeight="1" x14ac:dyDescent="0.3">
      <c r="A174" s="205">
        <f>'TD Info Completed by Auditor'!A16</f>
        <v>951</v>
      </c>
      <c r="B174" s="123" t="s">
        <v>535</v>
      </c>
      <c r="C174" s="205" t="str">
        <f>'TD Info Completed by Auditor'!B16</f>
        <v>Is there a finding for lack of technical skills, knowledge and experience (SKE) at this unit?</v>
      </c>
      <c r="D174" s="223"/>
      <c r="E174" s="207">
        <f>IF(+'TD Info Completed by Auditor'!C16="Yes",1,IF(+'TD Info Completed by Auditor'!C16="No",2,IF(+'TD Info Completed by Auditor'!C16="N/A",3,0)))</f>
        <v>0</v>
      </c>
      <c r="F174" s="217"/>
      <c r="G174" s="219"/>
      <c r="H174" s="216"/>
      <c r="I174" s="32"/>
      <c r="J174" s="177">
        <v>951</v>
      </c>
      <c r="K174" s="52" t="s">
        <v>446</v>
      </c>
      <c r="L174" s="280">
        <f>IF(D174="",E174,D174)</f>
        <v>0</v>
      </c>
      <c r="M174"/>
      <c r="N174" s="580"/>
      <c r="P174" s="193"/>
      <c r="Q174" s="265"/>
      <c r="W174"/>
      <c r="X174"/>
      <c r="Y174"/>
      <c r="Z174"/>
      <c r="AA174"/>
      <c r="AB174"/>
    </row>
    <row r="175" spans="1:28" ht="87.75" customHeight="1" x14ac:dyDescent="0.3">
      <c r="A175" s="205">
        <f>'TD Info Completed by Auditor'!A17</f>
        <v>953</v>
      </c>
      <c r="B175" s="123" t="s">
        <v>535</v>
      </c>
      <c r="C175" s="205" t="str">
        <f>'TD Info Completed by Auditor'!B17</f>
        <v xml:space="preserve">Is there is a going concern finding noted in the audit report? </v>
      </c>
      <c r="D175" s="223"/>
      <c r="E175" s="207">
        <f>IF(+'TD Info Completed by Auditor'!C17="Yes",1,IF(+'TD Info Completed by Auditor'!C17="No",2,IF(+'TD Info Completed by Auditor'!C17="N/A",3,0)))</f>
        <v>0</v>
      </c>
      <c r="F175" s="217"/>
      <c r="G175" s="219"/>
      <c r="H175" s="216"/>
      <c r="I175" s="32"/>
      <c r="J175" s="177">
        <v>953</v>
      </c>
      <c r="K175" s="52" t="s">
        <v>811</v>
      </c>
      <c r="L175" s="280">
        <f t="shared" si="11"/>
        <v>0</v>
      </c>
      <c r="N175" s="239" t="s">
        <v>690</v>
      </c>
      <c r="P175" s="193"/>
    </row>
    <row r="176" spans="1:28" ht="87.75" customHeight="1" x14ac:dyDescent="0.3">
      <c r="A176" s="205">
        <f>'TD Info Completed by Auditor'!A18</f>
        <v>955</v>
      </c>
      <c r="B176" s="123" t="s">
        <v>535</v>
      </c>
      <c r="C176" s="205" t="str">
        <f>'TD Info Completed by Auditor'!B18</f>
        <v>Number of significant deficiency findings (financial statement findings only)
Exclude finding reported in questions 906, 907, 951, 953</v>
      </c>
      <c r="D176" s="223"/>
      <c r="E176" s="207">
        <f>'TD Info Completed by Auditor'!C18</f>
        <v>0</v>
      </c>
      <c r="F176" s="217"/>
      <c r="G176" s="219"/>
      <c r="H176" s="216"/>
      <c r="I176" s="32"/>
      <c r="J176" s="177">
        <v>955</v>
      </c>
      <c r="K176" s="205" t="s">
        <v>1421</v>
      </c>
      <c r="L176" s="280">
        <f t="shared" si="11"/>
        <v>0</v>
      </c>
      <c r="N176" s="239" t="s">
        <v>690</v>
      </c>
      <c r="P176" s="193"/>
    </row>
    <row r="177" spans="1:28" ht="87.75" customHeight="1" x14ac:dyDescent="0.3">
      <c r="A177" s="205">
        <f>'TD Info Completed by Auditor'!A19</f>
        <v>957</v>
      </c>
      <c r="B177" s="123" t="s">
        <v>535</v>
      </c>
      <c r="C177" s="205" t="str">
        <f>'TD Info Completed by Auditor'!B19</f>
        <v>Number of material weaknesses findings (financial statements findings only)
Exclude findings reported in questions 906, 907, 951, 953</v>
      </c>
      <c r="D177" s="223"/>
      <c r="E177" s="207">
        <f>'TD Info Completed by Auditor'!C19</f>
        <v>0</v>
      </c>
      <c r="F177" s="217"/>
      <c r="G177" s="219"/>
      <c r="H177" s="216"/>
      <c r="I177" s="32"/>
      <c r="J177" s="177">
        <v>957</v>
      </c>
      <c r="K177" s="52" t="s">
        <v>1422</v>
      </c>
      <c r="L177" s="280">
        <f t="shared" si="11"/>
        <v>0</v>
      </c>
      <c r="N177" s="239" t="s">
        <v>690</v>
      </c>
      <c r="P177" s="193"/>
    </row>
    <row r="178" spans="1:28" ht="192" customHeight="1" x14ac:dyDescent="0.3">
      <c r="A178" s="205">
        <f>'TD Info Completed by Auditor'!A20</f>
        <v>973</v>
      </c>
      <c r="B178" s="123" t="s">
        <v>535</v>
      </c>
      <c r="C178" s="205" t="str">
        <f>'TD Info Completed by Auditor'!B20</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178" s="223"/>
      <c r="E178" s="207">
        <f>'TD Info Completed by Auditor'!C20</f>
        <v>0</v>
      </c>
      <c r="F178" s="217"/>
      <c r="G178" s="219"/>
      <c r="H178" s="216"/>
      <c r="I178" s="32"/>
      <c r="J178" s="177">
        <v>973</v>
      </c>
      <c r="K178" s="52" t="s">
        <v>2501</v>
      </c>
      <c r="L178" s="280">
        <f>IF(D178="",E178,D178)</f>
        <v>0</v>
      </c>
      <c r="N178" s="239" t="s">
        <v>690</v>
      </c>
      <c r="P178" s="197"/>
    </row>
    <row r="179" spans="1:28" ht="126" customHeight="1" x14ac:dyDescent="0.3">
      <c r="A179" s="205">
        <f>'TD Info Completed by Auditor'!A21</f>
        <v>959</v>
      </c>
      <c r="B179" s="123" t="s">
        <v>535</v>
      </c>
      <c r="C179" s="205" t="str">
        <f>'TD Info Completed by Auditor'!B21</f>
        <v>Did the Unit have debt service payments deferred or restructured in this fiscal year? (does not include refinancings designed to take advantage of lower interest rates)  Select Yes, No, or NA</v>
      </c>
      <c r="D179" s="223"/>
      <c r="E179" s="207">
        <f>IF(+'TD Info Completed by Auditor'!C21="Yes",1,IF(+'TD Info Completed by Auditor'!C21="No",2,IF(+'TD Info Completed by Auditor'!C21="N/A",3,0)))</f>
        <v>0</v>
      </c>
      <c r="F179" s="217"/>
      <c r="G179" s="219"/>
      <c r="H179" s="216"/>
      <c r="I179" s="32"/>
      <c r="J179" s="177">
        <v>959</v>
      </c>
      <c r="K179" s="52" t="s">
        <v>692</v>
      </c>
      <c r="L179" s="280">
        <f t="shared" si="11"/>
        <v>0</v>
      </c>
      <c r="N179" s="239" t="s">
        <v>690</v>
      </c>
      <c r="P179" s="193"/>
    </row>
    <row r="180" spans="1:28" s="388" customFormat="1" ht="157.19999999999999" customHeight="1" x14ac:dyDescent="0.3">
      <c r="A180" s="205">
        <f>'TD Info Completed by Auditor'!A22</f>
        <v>974</v>
      </c>
      <c r="B180" s="123" t="s">
        <v>535</v>
      </c>
      <c r="C180" s="205" t="str">
        <f>'TD Info Completed by Auditor'!B22</f>
        <v>Did the Unit have any of the following occur:
1.  Bond covenants were not met
2.  Debt service payments made late?  Deferred payments authorized by LGC or other state
     agencies should not be counted as late for purposes of this question.</v>
      </c>
      <c r="D180" s="223"/>
      <c r="E180" s="207">
        <f>IF(+'TD Info Completed by Auditor'!C22="Yes",1,IF(+'TD Info Completed by Auditor'!C22="No",2,IF(+'TD Info Completed by Auditor'!C22="N/A",3,0)))</f>
        <v>0</v>
      </c>
      <c r="F180" s="217"/>
      <c r="G180" s="219"/>
      <c r="H180" s="216"/>
      <c r="I180" s="32"/>
      <c r="J180" s="177">
        <v>974</v>
      </c>
      <c r="K180" s="52" t="s">
        <v>812</v>
      </c>
      <c r="L180" s="280">
        <f t="shared" ref="L180" si="12">IF(D180="",E180,D180)</f>
        <v>0</v>
      </c>
      <c r="M180"/>
      <c r="N180" s="239" t="s">
        <v>690</v>
      </c>
      <c r="P180" s="197"/>
      <c r="Q180" s="265"/>
      <c r="W180"/>
      <c r="X180"/>
      <c r="Y180"/>
      <c r="Z180"/>
      <c r="AA180"/>
      <c r="AB180"/>
    </row>
    <row r="181" spans="1:28" ht="102" customHeight="1" x14ac:dyDescent="0.3">
      <c r="A181" s="205">
        <f>'TD Info Completed by Auditor'!A26</f>
        <v>979</v>
      </c>
      <c r="B181" s="123" t="s">
        <v>535</v>
      </c>
      <c r="C181" s="204" t="str">
        <f>'TD Info Completed by Auditor'!B26</f>
        <v>The Auditor will submit the Audit Report to the LGC within five months plus one day after the fiscal year end.  (for units with a June 30th fiscal year-end this would be December 1)   Select Yes or No</v>
      </c>
      <c r="D181" s="223"/>
      <c r="E181" s="207">
        <f>IF(+'TD Info Completed by Auditor'!C26="Yes",1,IF(+'TD Info Completed by Auditor'!C26="No",2,IF(+'TD Info Completed by Auditor'!C26="N/A",3,0)))</f>
        <v>0</v>
      </c>
      <c r="F181" s="217"/>
      <c r="G181" s="219"/>
      <c r="H181" s="216"/>
      <c r="I181" s="32"/>
      <c r="J181" s="177">
        <v>979</v>
      </c>
      <c r="K181" s="52" t="s">
        <v>528</v>
      </c>
      <c r="L181" s="280">
        <f t="shared" si="11"/>
        <v>0</v>
      </c>
      <c r="N181" s="239" t="s">
        <v>690</v>
      </c>
      <c r="P181" s="197"/>
      <c r="Q181" s="303"/>
    </row>
    <row r="182" spans="1:28" ht="105" customHeight="1" x14ac:dyDescent="0.3">
      <c r="A182" s="205">
        <f>'TD Info Completed by Auditor'!A28</f>
        <v>975</v>
      </c>
      <c r="B182" s="123" t="s">
        <v>535</v>
      </c>
      <c r="C182" s="204" t="str">
        <f>'TD Info Completed by Auditor'!B28</f>
        <v>The Performance Indicator Tab in this worksheet has at least one performance indicator of concern (indicated by a red shaded cell)</v>
      </c>
      <c r="D182" s="223"/>
      <c r="E182" s="207">
        <f>IF(+'TD Info Completed by Auditor'!C28="Yes",1,IF(+'TD Info Completed by Auditor'!C28="No",2,IF(+'TD Info Completed by Auditor'!C28="N/A",3,0)))</f>
        <v>0</v>
      </c>
      <c r="F182" s="217"/>
      <c r="G182" s="219"/>
      <c r="H182" s="216"/>
      <c r="I182" s="32"/>
      <c r="J182" s="177">
        <v>975</v>
      </c>
      <c r="K182" s="52" t="s">
        <v>539</v>
      </c>
      <c r="L182" s="280">
        <f>IF(D182="",E182,D182)</f>
        <v>0</v>
      </c>
      <c r="N182" s="239" t="s">
        <v>690</v>
      </c>
      <c r="P182" s="197"/>
      <c r="Q182" s="303"/>
    </row>
    <row r="183" spans="1:28" ht="109.95" customHeight="1" x14ac:dyDescent="0.3">
      <c r="A183" s="311">
        <v>336</v>
      </c>
      <c r="B183" s="231"/>
      <c r="C183" s="231" t="s">
        <v>698</v>
      </c>
      <c r="D183" s="312" t="s">
        <v>673</v>
      </c>
      <c r="E183" s="313" t="s">
        <v>674</v>
      </c>
      <c r="F183" s="232" t="s">
        <v>1137</v>
      </c>
      <c r="G183" s="219"/>
      <c r="H183" s="216"/>
      <c r="I183" s="32"/>
      <c r="J183" s="233">
        <v>336</v>
      </c>
      <c r="K183" s="314" t="s">
        <v>677</v>
      </c>
      <c r="L183" s="315">
        <f>L10-L11-L12-L13-L14-L15-L16</f>
        <v>0</v>
      </c>
      <c r="N183" s="240" t="s">
        <v>675</v>
      </c>
      <c r="P183" s="197"/>
      <c r="Q183" s="303"/>
    </row>
    <row r="184" spans="1:28" ht="129" customHeight="1" x14ac:dyDescent="0.3">
      <c r="A184" s="311">
        <v>44</v>
      </c>
      <c r="B184" s="231"/>
      <c r="C184" s="231" t="s">
        <v>699</v>
      </c>
      <c r="D184" s="312" t="s">
        <v>669</v>
      </c>
      <c r="E184" s="316" t="s">
        <v>670</v>
      </c>
      <c r="F184" s="232" t="s">
        <v>1138</v>
      </c>
      <c r="G184" s="219"/>
      <c r="H184" s="216"/>
      <c r="I184" s="32"/>
      <c r="J184" s="233">
        <v>44</v>
      </c>
      <c r="K184" s="314" t="s">
        <v>678</v>
      </c>
      <c r="L184" s="315">
        <f>L79-L80-L77</f>
        <v>0</v>
      </c>
      <c r="N184" s="240" t="s">
        <v>676</v>
      </c>
      <c r="P184" s="197"/>
      <c r="Q184" s="303"/>
    </row>
    <row r="185" spans="1:28" ht="169.5" customHeight="1" x14ac:dyDescent="0.3">
      <c r="A185" s="311">
        <v>45</v>
      </c>
      <c r="B185" s="231"/>
      <c r="C185" s="317" t="s">
        <v>700</v>
      </c>
      <c r="D185" s="312" t="s">
        <v>671</v>
      </c>
      <c r="E185" s="313" t="s">
        <v>672</v>
      </c>
      <c r="F185" s="232" t="s">
        <v>1137</v>
      </c>
      <c r="G185" s="219"/>
      <c r="H185" s="216"/>
      <c r="I185" s="32"/>
      <c r="J185" s="233">
        <v>45</v>
      </c>
      <c r="K185" s="314" t="s">
        <v>679</v>
      </c>
      <c r="L185" s="315">
        <f>L83-L84-L85-L86-L87-L88-L82</f>
        <v>0</v>
      </c>
      <c r="N185" s="240" t="s">
        <v>684</v>
      </c>
      <c r="P185" s="197"/>
      <c r="Q185" s="303"/>
    </row>
    <row r="186" spans="1:28" ht="113.4" customHeight="1" x14ac:dyDescent="0.3">
      <c r="A186" s="318"/>
      <c r="B186" s="90"/>
      <c r="C186" s="319"/>
      <c r="D186" s="128"/>
      <c r="E186" s="136"/>
      <c r="F186" s="59"/>
      <c r="G186" s="130"/>
      <c r="H186" s="131"/>
      <c r="I186" s="32"/>
      <c r="J186" s="234">
        <v>998</v>
      </c>
      <c r="K186" s="235" t="s">
        <v>262</v>
      </c>
      <c r="L186" s="320" t="e">
        <f>VLOOKUP('Unit Data from Audit Worksheet'!D2,'Unit Names(H)'!$A$2:$C$102,3,FALSE)</f>
        <v>#N/A</v>
      </c>
      <c r="N186" s="240" t="s">
        <v>680</v>
      </c>
      <c r="P186" s="197"/>
      <c r="Q186" s="303"/>
    </row>
    <row r="187" spans="1:28" ht="119.4" customHeight="1" x14ac:dyDescent="0.3">
      <c r="A187" s="318"/>
      <c r="B187" s="90"/>
      <c r="C187" s="319"/>
      <c r="D187" s="321"/>
      <c r="E187" s="322"/>
      <c r="F187" s="323"/>
      <c r="G187" s="324"/>
      <c r="H187" s="325"/>
      <c r="I187" s="32"/>
      <c r="J187" s="236">
        <v>995</v>
      </c>
      <c r="K187" s="237" t="s">
        <v>260</v>
      </c>
      <c r="L187" s="768" t="e">
        <f>INDEX('PY1 Data(H)'!$A$1:$CZ$307,MATCH('PY1 Data(H)'!$A285,'PY1 Data(H)'!$A$1:$A$307,0),MATCH('Unit Data from Audit Worksheet'!$D$2,'PY1 Data(H)'!$A$1:$CZ$1,0))</f>
        <v>#N/A</v>
      </c>
      <c r="N187" s="240" t="s">
        <v>685</v>
      </c>
      <c r="P187" s="197"/>
      <c r="Q187" s="303"/>
    </row>
    <row r="188" spans="1:28" ht="104.4" customHeight="1" x14ac:dyDescent="0.3">
      <c r="A188" s="318"/>
      <c r="B188" s="90"/>
      <c r="C188" s="319"/>
      <c r="D188" s="321"/>
      <c r="E188" s="322"/>
      <c r="F188" s="323"/>
      <c r="G188" s="324"/>
      <c r="H188" s="325"/>
      <c r="I188" s="32"/>
      <c r="J188" s="236">
        <v>996</v>
      </c>
      <c r="K188" s="237" t="s">
        <v>261</v>
      </c>
      <c r="L188" s="768" t="e">
        <f>INDEX('PY1 Data(H)'!$A$1:$CZ$307,MATCH('PY1 Data(H)'!$A286,'PY1 Data(H)'!$A$1:$A$307,0),MATCH('Unit Data from Audit Worksheet'!$D$2,'PY1 Data(H)'!$A$1:$CZ$1,0))</f>
        <v>#N/A</v>
      </c>
      <c r="N188" s="240" t="s">
        <v>686</v>
      </c>
      <c r="P188" s="197"/>
      <c r="Q188" s="303"/>
    </row>
    <row r="189" spans="1:28" ht="57.6" customHeight="1" x14ac:dyDescent="0.3">
      <c r="A189" s="318"/>
      <c r="B189" s="90"/>
      <c r="C189" s="319"/>
      <c r="D189" s="321"/>
      <c r="E189" s="322"/>
      <c r="F189" s="323"/>
      <c r="G189" s="324"/>
      <c r="H189" s="326"/>
      <c r="I189" s="32"/>
      <c r="J189" s="154">
        <v>554</v>
      </c>
      <c r="K189" s="327" t="s">
        <v>304</v>
      </c>
      <c r="L189" s="298"/>
      <c r="N189" s="328"/>
      <c r="P189" s="197"/>
      <c r="Q189" s="303"/>
    </row>
    <row r="190" spans="1:28" ht="54.6" customHeight="1" x14ac:dyDescent="0.3">
      <c r="A190" s="318"/>
      <c r="B190" s="90"/>
      <c r="C190" s="319"/>
      <c r="D190" s="321"/>
      <c r="E190" s="322"/>
      <c r="F190" s="323"/>
      <c r="G190" s="324"/>
      <c r="H190" s="326"/>
      <c r="I190" s="32"/>
      <c r="J190" s="154">
        <v>555</v>
      </c>
      <c r="K190" s="327" t="s">
        <v>305</v>
      </c>
      <c r="L190" s="298"/>
      <c r="N190" s="328"/>
      <c r="P190" s="197"/>
      <c r="Q190" s="303"/>
    </row>
    <row r="191" spans="1:28" ht="63" customHeight="1" x14ac:dyDescent="0.3">
      <c r="A191" s="318"/>
      <c r="B191" s="90"/>
      <c r="C191" s="319"/>
      <c r="D191" s="321"/>
      <c r="E191" s="322"/>
      <c r="F191" s="323"/>
      <c r="G191" s="324"/>
      <c r="H191" s="326"/>
      <c r="I191" s="32"/>
      <c r="J191" s="154">
        <v>556</v>
      </c>
      <c r="K191" s="327" t="s">
        <v>306</v>
      </c>
      <c r="L191" s="298"/>
      <c r="N191" s="328"/>
      <c r="P191" s="197"/>
      <c r="Q191" s="303"/>
    </row>
    <row r="192" spans="1:28" ht="57.6" customHeight="1" x14ac:dyDescent="0.3">
      <c r="A192" s="318"/>
      <c r="B192" s="90"/>
      <c r="C192" s="319"/>
      <c r="D192" s="321"/>
      <c r="E192" s="322"/>
      <c r="F192" s="323"/>
      <c r="G192" s="324"/>
      <c r="H192" s="326"/>
      <c r="I192" s="32"/>
      <c r="J192" s="154">
        <v>557</v>
      </c>
      <c r="K192" s="327" t="s">
        <v>307</v>
      </c>
      <c r="L192" s="298"/>
      <c r="N192" s="328"/>
      <c r="P192" s="198"/>
    </row>
    <row r="193" spans="1:28" ht="60" customHeight="1" x14ac:dyDescent="0.3">
      <c r="A193" s="318"/>
      <c r="B193" s="90"/>
      <c r="C193" s="319"/>
      <c r="D193" s="321"/>
      <c r="E193" s="322"/>
      <c r="F193" s="323"/>
      <c r="G193" s="324"/>
      <c r="H193" s="326"/>
      <c r="I193" s="32"/>
      <c r="J193" s="154">
        <v>606</v>
      </c>
      <c r="K193" s="327" t="s">
        <v>419</v>
      </c>
      <c r="L193" s="298"/>
      <c r="N193" s="328"/>
      <c r="P193" s="198"/>
    </row>
    <row r="194" spans="1:28" ht="57" customHeight="1" x14ac:dyDescent="0.3">
      <c r="A194" s="318"/>
      <c r="B194" s="90"/>
      <c r="C194" s="319"/>
      <c r="D194" s="321"/>
      <c r="E194" s="322"/>
      <c r="F194" s="323"/>
      <c r="G194" s="324"/>
      <c r="H194" s="326"/>
      <c r="I194" s="32"/>
      <c r="J194" s="197">
        <v>662</v>
      </c>
      <c r="K194" s="329" t="s">
        <v>420</v>
      </c>
      <c r="L194" s="330"/>
      <c r="N194" s="328"/>
      <c r="P194" s="198"/>
    </row>
    <row r="195" spans="1:28" ht="52.8" customHeight="1" x14ac:dyDescent="0.3">
      <c r="A195" s="318"/>
      <c r="B195" s="90"/>
      <c r="C195" s="319"/>
      <c r="D195" s="321"/>
      <c r="E195" s="322"/>
      <c r="F195" s="323"/>
      <c r="G195" s="324"/>
      <c r="H195" s="326"/>
      <c r="I195" s="32"/>
      <c r="J195" s="197">
        <v>663</v>
      </c>
      <c r="K195" s="331" t="s">
        <v>421</v>
      </c>
      <c r="L195" s="330"/>
      <c r="N195" s="328"/>
      <c r="P195" s="198"/>
    </row>
    <row r="196" spans="1:28" s="388" customFormat="1" ht="52.8" customHeight="1" x14ac:dyDescent="0.3">
      <c r="A196" s="318"/>
      <c r="B196" s="90"/>
      <c r="C196" s="319"/>
      <c r="D196" s="321"/>
      <c r="E196" s="322"/>
      <c r="F196" s="323"/>
      <c r="G196" s="324"/>
      <c r="H196" s="326"/>
      <c r="I196" s="32"/>
      <c r="J196" s="197">
        <v>1064</v>
      </c>
      <c r="K196" s="522" t="s">
        <v>2607</v>
      </c>
      <c r="L196" s="330"/>
      <c r="M196"/>
      <c r="N196" s="328"/>
      <c r="P196" s="198"/>
      <c r="Q196" s="265"/>
      <c r="W196"/>
      <c r="X196"/>
      <c r="Y196"/>
      <c r="Z196"/>
      <c r="AA196"/>
      <c r="AB196"/>
    </row>
    <row r="197" spans="1:28" s="388" customFormat="1" ht="52.8" customHeight="1" x14ac:dyDescent="0.3">
      <c r="A197" s="318"/>
      <c r="B197" s="90"/>
      <c r="C197" s="319"/>
      <c r="D197" s="321"/>
      <c r="E197" s="322"/>
      <c r="F197" s="323"/>
      <c r="G197" s="324"/>
      <c r="H197" s="326"/>
      <c r="I197" s="32"/>
      <c r="J197" s="197">
        <v>1065</v>
      </c>
      <c r="K197" s="522" t="s">
        <v>2608</v>
      </c>
      <c r="L197" s="330"/>
      <c r="M197"/>
      <c r="N197" s="328"/>
      <c r="P197" s="198"/>
      <c r="Q197" s="265"/>
      <c r="W197"/>
      <c r="X197"/>
      <c r="Y197"/>
      <c r="Z197"/>
      <c r="AA197"/>
      <c r="AB197"/>
    </row>
    <row r="198" spans="1:28" s="18" customFormat="1" ht="22.5" customHeight="1" x14ac:dyDescent="0.3">
      <c r="A198" s="318"/>
      <c r="B198" s="90"/>
      <c r="C198" s="319"/>
      <c r="D198" s="128"/>
      <c r="E198" s="129"/>
      <c r="F198" s="59"/>
      <c r="G198" s="130"/>
      <c r="H198" s="131"/>
      <c r="I198" s="32"/>
      <c r="J198" s="132"/>
      <c r="K198" s="332"/>
      <c r="L198" s="333"/>
      <c r="M198"/>
      <c r="N198" s="239"/>
      <c r="P198" s="198"/>
      <c r="Q198" s="265"/>
      <c r="R198" s="3"/>
      <c r="S198" s="3"/>
      <c r="T198" s="3"/>
      <c r="U198" s="3"/>
      <c r="V198" s="3"/>
      <c r="W198"/>
      <c r="X198"/>
      <c r="Y198"/>
      <c r="Z198"/>
      <c r="AA198"/>
      <c r="AB198"/>
    </row>
    <row r="199" spans="1:28" ht="99" customHeight="1" x14ac:dyDescent="0.3">
      <c r="A199" s="205">
        <f>'Unit Data from Audit Worksheet'!A218</f>
        <v>947</v>
      </c>
      <c r="B199" s="123"/>
      <c r="C199" s="204" t="str">
        <f>'Unit Data from Audit Worksheet'!D218</f>
        <v>First name of finance officer or interim finance officer (please enter “vacant” for first name if the position is currently vacant)</v>
      </c>
      <c r="D199" s="226"/>
      <c r="E199" s="168">
        <f>'Unit Data from Audit Worksheet'!F218</f>
        <v>0</v>
      </c>
      <c r="F199" s="217" t="str">
        <f>'Unit Data from Audit Worksheet'!G218</f>
        <v>Please do not leave blank</v>
      </c>
      <c r="G199" s="219"/>
      <c r="H199" s="216"/>
      <c r="I199" s="32"/>
      <c r="J199" s="157">
        <v>947</v>
      </c>
      <c r="K199" s="334" t="s">
        <v>376</v>
      </c>
      <c r="L199" s="335">
        <f t="shared" ref="L199:L213" si="13">IF(D199="",E199,D199)</f>
        <v>0</v>
      </c>
      <c r="N199" s="328"/>
      <c r="P199" s="198"/>
      <c r="Q199" s="78"/>
    </row>
    <row r="200" spans="1:28" ht="128.25" customHeight="1" x14ac:dyDescent="0.3">
      <c r="A200" s="205">
        <f>'Unit Data from Audit Worksheet'!A219</f>
        <v>948</v>
      </c>
      <c r="B200" s="123"/>
      <c r="C200" s="204" t="str">
        <f>'Unit Data from Audit Worksheet'!D219</f>
        <v>Last name of finance officer or interim finance officer (please enter “vacant” for last name if the position is currently vacant)</v>
      </c>
      <c r="D200" s="226"/>
      <c r="E200" s="336">
        <f>'Unit Data from Audit Worksheet'!F219</f>
        <v>0</v>
      </c>
      <c r="F200" s="217" t="str">
        <f>'Unit Data from Audit Worksheet'!G219</f>
        <v>Please do not leave blank</v>
      </c>
      <c r="G200" s="219"/>
      <c r="H200" s="216"/>
      <c r="I200" s="32"/>
      <c r="J200" s="157">
        <v>948</v>
      </c>
      <c r="K200" s="334" t="s">
        <v>377</v>
      </c>
      <c r="L200" s="335">
        <f t="shared" si="13"/>
        <v>0</v>
      </c>
      <c r="N200" s="328"/>
      <c r="P200" s="198"/>
    </row>
    <row r="201" spans="1:28" ht="61.5" customHeight="1" x14ac:dyDescent="0.3">
      <c r="A201" s="205">
        <f>'Unit Data from Audit Worksheet'!A220</f>
        <v>949</v>
      </c>
      <c r="B201" s="123"/>
      <c r="C201" s="204" t="str">
        <f>'Unit Data from Audit Worksheet'!D220</f>
        <v>Is the finance officer serving in a permanent role or an interim role? (select permanent/interim/vacant)</v>
      </c>
      <c r="D201" s="226"/>
      <c r="E201" s="168">
        <f>'Unit Data from Audit Worksheet'!F220</f>
        <v>0</v>
      </c>
      <c r="F201" s="217" t="str">
        <f>'Unit Data from Audit Worksheet'!G220</f>
        <v>Please do not leave blank</v>
      </c>
      <c r="G201" s="219"/>
      <c r="H201" s="216"/>
      <c r="I201" s="32"/>
      <c r="J201" s="157">
        <v>949</v>
      </c>
      <c r="K201" s="334" t="s">
        <v>400</v>
      </c>
      <c r="L201" s="335">
        <f t="shared" si="13"/>
        <v>0</v>
      </c>
      <c r="N201" s="328"/>
      <c r="P201" s="198"/>
    </row>
    <row r="202" spans="1:28" ht="93.75" customHeight="1" x14ac:dyDescent="0.3">
      <c r="A202" s="205">
        <f>'Unit Data from Audit Worksheet'!A221</f>
        <v>950</v>
      </c>
      <c r="B202" s="123"/>
      <c r="C202" s="204" t="str">
        <f>'Unit Data from Audit Worksheet'!D221</f>
        <v>Has the finance officer been formally appointed by the local government, public authority, or designated official?  (Y/N)</v>
      </c>
      <c r="D202" s="226"/>
      <c r="E202" s="168">
        <f>'Unit Data from Audit Worksheet'!F221</f>
        <v>0</v>
      </c>
      <c r="F202" s="217" t="str">
        <f>'Unit Data from Audit Worksheet'!G221</f>
        <v>Please do not leave blank</v>
      </c>
      <c r="G202" s="219"/>
      <c r="H202" s="216"/>
      <c r="I202" s="32"/>
      <c r="J202" s="157">
        <v>950</v>
      </c>
      <c r="K202" s="334" t="s">
        <v>401</v>
      </c>
      <c r="L202" s="335">
        <f t="shared" si="13"/>
        <v>0</v>
      </c>
      <c r="N202" s="328"/>
      <c r="P202" s="198"/>
    </row>
    <row r="203" spans="1:28" ht="153.75" customHeight="1" x14ac:dyDescent="0.3">
      <c r="A203" s="205">
        <f>'Unit Data from Audit Worksheet'!A222</f>
        <v>952</v>
      </c>
      <c r="B203" s="123"/>
      <c r="C203" s="204" t="str">
        <f>'Unit Data from Audit Worksheet'!D222</f>
        <v>Date on which the local government, public authority, or designated official appointed the finance officer?     Date Format  MM/DD/YYYY</v>
      </c>
      <c r="D203" s="226"/>
      <c r="E203" s="717" t="str">
        <f>IF('Unit Data from Audit Worksheet'!F222&gt;0,'Unit Data from Audit Worksheet'!F222," ")</f>
        <v xml:space="preserve"> </v>
      </c>
      <c r="F203" s="217" t="str">
        <f>'Unit Data from Audit Worksheet'!G222</f>
        <v>Leave blank if data not available</v>
      </c>
      <c r="G203" s="219"/>
      <c r="H203" s="216"/>
      <c r="I203" s="32"/>
      <c r="J203" s="157">
        <v>952</v>
      </c>
      <c r="K203" s="334" t="s">
        <v>402</v>
      </c>
      <c r="L203" s="337" t="str">
        <f t="shared" si="13"/>
        <v xml:space="preserve"> </v>
      </c>
      <c r="N203" s="328"/>
      <c r="P203" s="198"/>
    </row>
    <row r="204" spans="1:28" ht="153.75" customHeight="1" x14ac:dyDescent="0.3">
      <c r="A204" s="205">
        <f>'Unit Data from Audit Worksheet'!A223</f>
        <v>954</v>
      </c>
      <c r="B204" s="123"/>
      <c r="C204" s="204" t="str">
        <f>'Unit Data from Audit Worksheet'!D223</f>
        <v>Has the finance officer or interim finance officer read, understand, and is in compliance with the requirements of N.C.G.S. 159, as applicable based on unit type and circumstances? (Y/N)</v>
      </c>
      <c r="D204" s="226"/>
      <c r="E204" s="168">
        <f>'Unit Data from Audit Worksheet'!F223</f>
        <v>0</v>
      </c>
      <c r="F204" s="217" t="str">
        <f>'Unit Data from Audit Worksheet'!G223</f>
        <v>Please do not leave blank</v>
      </c>
      <c r="G204" s="219"/>
      <c r="H204" s="216"/>
      <c r="I204" s="32"/>
      <c r="J204" s="157">
        <v>954</v>
      </c>
      <c r="K204" s="334" t="s">
        <v>403</v>
      </c>
      <c r="L204" s="335">
        <f t="shared" si="13"/>
        <v>0</v>
      </c>
      <c r="N204" s="328"/>
      <c r="P204" s="198"/>
    </row>
    <row r="205" spans="1:28" ht="153.75" customHeight="1" x14ac:dyDescent="0.3">
      <c r="A205" s="205">
        <f>'Unit Data from Audit Worksheet'!A224</f>
        <v>956</v>
      </c>
      <c r="B205" s="123"/>
      <c r="C205" s="204" t="str">
        <f>'Unit Data from Audit Worksheet'!D224</f>
        <v>Does the finance officer or interim finance officer maintain and update (or ensures the maintenance and update of)  financial records monthly, including reconciliation of bank accounts to the general ledger? (Y/N)</v>
      </c>
      <c r="D205" s="226"/>
      <c r="E205" s="168">
        <f>'Unit Data from Audit Worksheet'!F224</f>
        <v>0</v>
      </c>
      <c r="F205" s="217" t="str">
        <f>'Unit Data from Audit Worksheet'!G224</f>
        <v>Please do not leave blank</v>
      </c>
      <c r="G205" s="219"/>
      <c r="H205" s="216"/>
      <c r="I205" s="32"/>
      <c r="J205" s="157">
        <v>956</v>
      </c>
      <c r="K205" s="334" t="s">
        <v>404</v>
      </c>
      <c r="L205" s="335">
        <f t="shared" si="13"/>
        <v>0</v>
      </c>
      <c r="N205" s="328"/>
      <c r="P205" s="198"/>
    </row>
    <row r="206" spans="1:28" ht="243.6" customHeight="1" x14ac:dyDescent="0.3">
      <c r="A206" s="205">
        <f>'Unit Data from Audit Worksheet'!A225</f>
        <v>958</v>
      </c>
      <c r="B206" s="123"/>
      <c r="C206" s="204" t="str">
        <f>'Unit Data from Audit Worksheet'!D225</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206" s="226"/>
      <c r="E206" s="168">
        <f>'Unit Data from Audit Worksheet'!F225</f>
        <v>0</v>
      </c>
      <c r="F206" s="217" t="str">
        <f>'Unit Data from Audit Worksheet'!G225</f>
        <v>Please do not leave blank</v>
      </c>
      <c r="G206" s="219"/>
      <c r="H206" s="216"/>
      <c r="I206" s="32"/>
      <c r="J206" s="157">
        <v>958</v>
      </c>
      <c r="K206" s="334" t="s">
        <v>405</v>
      </c>
      <c r="L206" s="338">
        <f t="shared" si="13"/>
        <v>0</v>
      </c>
      <c r="N206" s="328"/>
      <c r="P206" s="198"/>
    </row>
    <row r="207" spans="1:28" ht="30.75" customHeight="1" x14ac:dyDescent="0.3">
      <c r="A207" s="339">
        <f>'Unit Data from Audit Worksheet'!A233</f>
        <v>960</v>
      </c>
      <c r="B207" s="164"/>
      <c r="C207" s="165" t="str">
        <f>'Unit Data from Audit Worksheet'!B233</f>
        <v>Name of Finance Officer</v>
      </c>
      <c r="D207" s="226"/>
      <c r="E207" s="340">
        <f>'Unit Data from Audit Worksheet'!D233</f>
        <v>0</v>
      </c>
      <c r="F207" s="341" t="str">
        <f>'Unit Data from Audit Worksheet'!F233</f>
        <v>Required</v>
      </c>
      <c r="G207" s="219"/>
      <c r="H207" s="216"/>
      <c r="I207" s="32"/>
      <c r="J207" s="167">
        <v>960</v>
      </c>
      <c r="K207" s="342" t="s">
        <v>396</v>
      </c>
      <c r="L207" s="343">
        <f t="shared" si="13"/>
        <v>0</v>
      </c>
      <c r="N207" s="296"/>
      <c r="P207" s="198"/>
    </row>
    <row r="208" spans="1:28" ht="30.75" customHeight="1" x14ac:dyDescent="0.3">
      <c r="A208" s="339">
        <f>'Unit Data from Audit Worksheet'!A234</f>
        <v>962</v>
      </c>
      <c r="B208" s="164"/>
      <c r="C208" s="165" t="str">
        <f>'Unit Data from Audit Worksheet'!B234</f>
        <v>Title of Official</v>
      </c>
      <c r="D208" s="226"/>
      <c r="E208" s="340">
        <f>'Unit Data from Audit Worksheet'!D234</f>
        <v>0</v>
      </c>
      <c r="F208" s="341" t="str">
        <f>'Unit Data from Audit Worksheet'!F234</f>
        <v>Required</v>
      </c>
      <c r="G208" s="219"/>
      <c r="H208" s="216"/>
      <c r="I208" s="32"/>
      <c r="J208" s="167">
        <v>962</v>
      </c>
      <c r="K208" s="342" t="s">
        <v>372</v>
      </c>
      <c r="L208" s="343">
        <f t="shared" si="13"/>
        <v>0</v>
      </c>
      <c r="N208" s="296"/>
      <c r="P208" s="198"/>
    </row>
    <row r="209" spans="1:28" ht="30.75" customHeight="1" x14ac:dyDescent="0.3">
      <c r="A209" s="339">
        <f>'Unit Data from Audit Worksheet'!A235</f>
        <v>964</v>
      </c>
      <c r="B209" s="164"/>
      <c r="C209" s="166" t="str">
        <f>'Unit Data from Audit Worksheet'!B235</f>
        <v>Date                        (Enter as "MM/DD/YYYY")</v>
      </c>
      <c r="D209" s="226"/>
      <c r="E209" s="344">
        <f>'Unit Data from Audit Worksheet'!D235</f>
        <v>0</v>
      </c>
      <c r="F209" s="341" t="str">
        <f>'Unit Data from Audit Worksheet'!F235</f>
        <v>Required</v>
      </c>
      <c r="G209" s="609"/>
      <c r="H209" s="216"/>
      <c r="I209" s="32"/>
      <c r="J209" s="167">
        <v>964</v>
      </c>
      <c r="K209" s="342" t="s">
        <v>431</v>
      </c>
      <c r="L209" s="345">
        <f t="shared" si="13"/>
        <v>0</v>
      </c>
      <c r="N209" s="296"/>
      <c r="P209" s="198"/>
    </row>
    <row r="210" spans="1:28" ht="30.75" customHeight="1" x14ac:dyDescent="0.3">
      <c r="A210" s="339">
        <f>'Unit Data from Audit Worksheet'!A236</f>
        <v>966</v>
      </c>
      <c r="B210" s="164"/>
      <c r="C210" s="165" t="s">
        <v>1139</v>
      </c>
      <c r="D210" s="226"/>
      <c r="E210" s="608" t="str">
        <f>_xlfn.TEXTJOIN(",",,TEXT('Unit Data from Audit Worksheet'!D236,"###-###-####")," "&amp;'Unit Data from Audit Worksheet'!D237)</f>
        <v xml:space="preserve">--, </v>
      </c>
      <c r="F210" s="341" t="str">
        <f>'Unit Data from Audit Worksheet'!F236</f>
        <v>Required</v>
      </c>
      <c r="G210" s="219"/>
      <c r="H210" s="216"/>
      <c r="I210" s="32"/>
      <c r="J210" s="167">
        <v>966</v>
      </c>
      <c r="K210" s="342" t="s">
        <v>374</v>
      </c>
      <c r="L210" s="343" t="str">
        <f t="shared" si="13"/>
        <v xml:space="preserve">--, </v>
      </c>
      <c r="N210" s="296"/>
      <c r="P210" s="198"/>
    </row>
    <row r="211" spans="1:28" ht="30.75" customHeight="1" x14ac:dyDescent="0.3">
      <c r="A211" s="339">
        <f>'Unit Data from Audit Worksheet'!A238</f>
        <v>968</v>
      </c>
      <c r="B211" s="164"/>
      <c r="C211" s="165" t="str">
        <f>'Unit Data from Audit Worksheet'!B238</f>
        <v>E-mail address</v>
      </c>
      <c r="D211" s="226"/>
      <c r="E211" s="340">
        <f>'Unit Data from Audit Worksheet'!D238</f>
        <v>0</v>
      </c>
      <c r="F211" s="341" t="str">
        <f>'Unit Data from Audit Worksheet'!F238</f>
        <v>Required</v>
      </c>
      <c r="G211" s="219"/>
      <c r="H211" s="216"/>
      <c r="I211" s="32"/>
      <c r="J211" s="167">
        <v>968</v>
      </c>
      <c r="K211" s="342" t="s">
        <v>375</v>
      </c>
      <c r="L211" s="343">
        <f t="shared" si="13"/>
        <v>0</v>
      </c>
      <c r="N211" s="296"/>
      <c r="P211" s="198"/>
    </row>
    <row r="212" spans="1:28" ht="123.6" customHeight="1" x14ac:dyDescent="0.3">
      <c r="A212" s="346">
        <v>980</v>
      </c>
      <c r="B212" s="231" t="s">
        <v>535</v>
      </c>
      <c r="C212" s="241" t="str">
        <f>'TD Info Completed by Auditor'!B27</f>
        <v>Date the auditor presented or plans to present Financial Performance Indicators of Concern (FPIC) to the Governing Board.  If there are no FPICs to present to the governing board,  enter "7/1/2022" to indicate that an FPIC response is not required.</v>
      </c>
      <c r="D212" s="226"/>
      <c r="E212" s="740" t="str">
        <f>IF('TD Info Completed by Auditor'!C27&gt;0,'TD Info Completed by Auditor'!C27," ")</f>
        <v xml:space="preserve"> </v>
      </c>
      <c r="F212" s="347" t="s">
        <v>689</v>
      </c>
      <c r="G212" s="219"/>
      <c r="H212" s="216"/>
      <c r="I212" s="32"/>
      <c r="J212" s="242">
        <v>980</v>
      </c>
      <c r="K212" s="243" t="s">
        <v>2596</v>
      </c>
      <c r="L212" s="348" t="str">
        <f t="shared" si="13"/>
        <v xml:space="preserve"> </v>
      </c>
      <c r="N212" s="391" t="s">
        <v>690</v>
      </c>
      <c r="P212" s="198"/>
    </row>
    <row r="213" spans="1:28" s="388" customFormat="1" ht="135.6" customHeight="1" x14ac:dyDescent="0.3">
      <c r="A213" s="205">
        <f>'Unit Data from Audit Worksheet'!A73</f>
        <v>590</v>
      </c>
      <c r="B213" s="205" t="str">
        <f>'Unit Data from Audit Worksheet'!B73</f>
        <v>Fiscal Review</v>
      </c>
      <c r="C213" s="74" t="str">
        <f>'Unit Data from Audit Worksheet'!D73</f>
        <v>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13" s="226"/>
      <c r="E213" s="347" t="str">
        <f>CONCATENATE('Unit Data from Audit Worksheet'!F73," ",'Unit Data from Audit Worksheet'!G73)</f>
        <v xml:space="preserve"> </v>
      </c>
      <c r="F213" s="347"/>
      <c r="G213" s="219"/>
      <c r="H213" s="216"/>
      <c r="I213" s="32"/>
      <c r="J213" s="242">
        <v>590</v>
      </c>
      <c r="K213" s="243" t="s">
        <v>1429</v>
      </c>
      <c r="L213" s="348" t="str">
        <f t="shared" si="13"/>
        <v xml:space="preserve"> </v>
      </c>
      <c r="M213"/>
      <c r="N213" s="391"/>
      <c r="P213" s="198"/>
      <c r="Q213" s="265"/>
      <c r="W213"/>
      <c r="X213"/>
      <c r="Y213"/>
      <c r="Z213"/>
      <c r="AA213"/>
      <c r="AB213"/>
    </row>
    <row r="214" spans="1:28" ht="83.4" customHeight="1" x14ac:dyDescent="0.3">
      <c r="A214" s="318"/>
      <c r="B214" s="90"/>
      <c r="C214" s="319"/>
      <c r="D214" s="321"/>
      <c r="E214" s="322"/>
      <c r="F214" s="323"/>
      <c r="G214" s="324"/>
      <c r="H214" s="325"/>
      <c r="I214" s="32"/>
      <c r="J214" s="157">
        <v>999</v>
      </c>
      <c r="K214" s="334" t="s">
        <v>263</v>
      </c>
      <c r="L214" s="759" t="e">
        <f>'Unit Data from Audit Worksheet'!D3</f>
        <v>#N/A</v>
      </c>
      <c r="N214" s="349" t="s">
        <v>688</v>
      </c>
      <c r="O214" s="349" t="s">
        <v>687</v>
      </c>
      <c r="P214" s="198"/>
    </row>
    <row r="215" spans="1:28" x14ac:dyDescent="0.3">
      <c r="A215" s="181"/>
      <c r="B215" s="181"/>
      <c r="C215" s="181"/>
      <c r="D215" s="181"/>
      <c r="E215" s="181"/>
      <c r="F215" s="181"/>
      <c r="G215" s="181"/>
      <c r="H215" s="181"/>
      <c r="I215" s="181"/>
      <c r="J215" s="3"/>
      <c r="K215" s="3"/>
      <c r="L215" s="3"/>
      <c r="N215" s="4"/>
      <c r="P215" s="198"/>
    </row>
    <row r="216" spans="1:28" s="388" customFormat="1" x14ac:dyDescent="0.3">
      <c r="A216" s="181"/>
      <c r="B216" s="181"/>
      <c r="C216" s="181"/>
      <c r="D216" s="181"/>
      <c r="E216" s="181"/>
      <c r="F216" s="181"/>
      <c r="G216" s="181"/>
      <c r="H216" s="181"/>
      <c r="I216" s="181"/>
      <c r="M216"/>
      <c r="N216" s="4"/>
      <c r="P216" s="198"/>
      <c r="Q216" s="265"/>
      <c r="W216"/>
      <c r="X216"/>
      <c r="Y216"/>
      <c r="Z216"/>
      <c r="AA216"/>
      <c r="AB216"/>
    </row>
    <row r="217" spans="1:28" ht="19.8" customHeight="1" x14ac:dyDescent="0.3">
      <c r="C217" s="707"/>
      <c r="D217" s="351"/>
      <c r="E217" s="352"/>
      <c r="F217" s="352"/>
      <c r="G217" s="353"/>
      <c r="H217" s="352"/>
      <c r="I217" s="354"/>
      <c r="K217" s="762" t="s">
        <v>2497</v>
      </c>
      <c r="L217" s="763" t="e">
        <f>SUM(L4:L197)</f>
        <v>#N/A</v>
      </c>
      <c r="N217" s="4"/>
      <c r="P217" s="198"/>
    </row>
    <row r="218" spans="1:28" ht="21.6" customHeight="1" x14ac:dyDescent="0.3">
      <c r="A218"/>
      <c r="B218"/>
      <c r="C218"/>
      <c r="D218"/>
      <c r="E218"/>
      <c r="F218"/>
      <c r="G218" s="353"/>
      <c r="H218" s="352"/>
      <c r="I218" s="354"/>
      <c r="K218" s="760" t="s">
        <v>1425</v>
      </c>
      <c r="L218" s="761"/>
      <c r="N218" s="4"/>
      <c r="P218" s="198"/>
    </row>
    <row r="219" spans="1:28" ht="25.8" customHeight="1" x14ac:dyDescent="0.7">
      <c r="B219" s="3"/>
      <c r="C219" s="3"/>
      <c r="D219" s="73"/>
      <c r="E219" s="96"/>
      <c r="F219" s="73"/>
      <c r="G219" s="353"/>
      <c r="H219" s="352"/>
      <c r="I219" s="354"/>
      <c r="J219" s="145"/>
      <c r="K219" s="144"/>
      <c r="L219" s="807" t="e">
        <f>L217-L218</f>
        <v>#N/A</v>
      </c>
      <c r="N219" s="4"/>
      <c r="P219" s="198"/>
    </row>
    <row r="220" spans="1:28" ht="25.2" customHeight="1" x14ac:dyDescent="0.3">
      <c r="A220" s="181"/>
      <c r="B220" s="181"/>
      <c r="C220" s="181"/>
      <c r="D220" s="181"/>
      <c r="E220" s="181"/>
      <c r="F220" s="352"/>
      <c r="G220" s="353"/>
      <c r="H220" s="352"/>
      <c r="I220" s="354"/>
      <c r="K220" s="10"/>
      <c r="L220" s="355"/>
      <c r="P220" s="198"/>
    </row>
    <row r="221" spans="1:28" x14ac:dyDescent="0.3">
      <c r="A221" s="181"/>
      <c r="B221" s="181"/>
      <c r="C221" s="181"/>
      <c r="D221" s="181"/>
      <c r="E221" s="181"/>
      <c r="F221" s="352"/>
      <c r="G221" s="353"/>
      <c r="H221" s="352"/>
      <c r="I221" s="354"/>
      <c r="K221" s="10"/>
      <c r="L221" s="355"/>
      <c r="P221" s="198"/>
    </row>
    <row r="222" spans="1:28" ht="18.75" customHeight="1" x14ac:dyDescent="0.3">
      <c r="A222" s="181"/>
      <c r="B222" s="181"/>
      <c r="C222" s="181"/>
      <c r="D222" s="181"/>
      <c r="E222" s="181"/>
      <c r="F222" s="352"/>
      <c r="G222" s="353"/>
      <c r="H222" s="352"/>
      <c r="I222" s="354"/>
      <c r="K222" s="10"/>
      <c r="L222" s="355"/>
      <c r="P222" s="198"/>
    </row>
    <row r="223" spans="1:28" ht="30.75" customHeight="1" x14ac:dyDescent="0.3">
      <c r="A223" s="181"/>
      <c r="B223" s="181"/>
      <c r="C223" s="181"/>
      <c r="D223" s="181"/>
      <c r="E223" s="181"/>
      <c r="F223" s="352"/>
      <c r="G223" s="353"/>
      <c r="H223" s="352"/>
      <c r="I223" s="354"/>
      <c r="K223" s="10"/>
      <c r="L223" s="355"/>
      <c r="P223" s="198"/>
    </row>
    <row r="224" spans="1:28" ht="30.75" customHeight="1" x14ac:dyDescent="0.3">
      <c r="A224" s="181"/>
      <c r="B224" s="181"/>
      <c r="C224" s="181"/>
      <c r="D224" s="181"/>
      <c r="E224" s="181"/>
      <c r="F224" s="352"/>
      <c r="G224" s="353"/>
      <c r="H224" s="352"/>
      <c r="I224" s="354"/>
      <c r="K224" s="10"/>
      <c r="L224" s="355"/>
      <c r="P224" s="198"/>
    </row>
    <row r="225" spans="1:16" ht="30.75" customHeight="1" x14ac:dyDescent="0.3">
      <c r="A225" s="181"/>
      <c r="B225" s="181"/>
      <c r="C225" s="181"/>
      <c r="D225" s="181"/>
      <c r="E225" s="181"/>
      <c r="F225" s="352"/>
      <c r="G225" s="353"/>
      <c r="H225" s="352"/>
      <c r="I225" s="354"/>
      <c r="K225" s="10"/>
      <c r="L225" s="355"/>
      <c r="P225" s="198"/>
    </row>
    <row r="226" spans="1:16" ht="30.75" customHeight="1" x14ac:dyDescent="0.3">
      <c r="A226" s="181"/>
      <c r="B226" s="181"/>
      <c r="C226" s="181"/>
      <c r="D226" s="181"/>
      <c r="E226" s="181"/>
      <c r="F226" s="352"/>
      <c r="G226" s="353"/>
      <c r="H226" s="352"/>
      <c r="I226" s="354"/>
      <c r="K226" s="10"/>
      <c r="L226" s="355"/>
      <c r="P226" s="198"/>
    </row>
    <row r="227" spans="1:16" ht="30.75" customHeight="1" x14ac:dyDescent="0.3">
      <c r="A227" s="181"/>
      <c r="B227" s="181"/>
      <c r="C227" s="181"/>
      <c r="D227" s="181"/>
      <c r="E227" s="181"/>
      <c r="F227" s="352"/>
      <c r="G227" s="353"/>
      <c r="H227" s="352"/>
      <c r="I227" s="354"/>
      <c r="K227" s="10"/>
      <c r="L227" s="355"/>
      <c r="P227" s="198"/>
    </row>
    <row r="228" spans="1:16" x14ac:dyDescent="0.3">
      <c r="A228" s="181"/>
      <c r="B228" s="181"/>
      <c r="C228" s="181"/>
      <c r="D228" s="181"/>
      <c r="E228" s="181"/>
      <c r="I228" s="354"/>
      <c r="K228" s="10"/>
      <c r="L228" s="355"/>
      <c r="P228" s="198"/>
    </row>
    <row r="229" spans="1:16" x14ac:dyDescent="0.3">
      <c r="A229" s="181"/>
      <c r="B229" s="181"/>
      <c r="C229" s="181"/>
      <c r="D229" s="181"/>
      <c r="E229" s="181"/>
      <c r="I229" s="354"/>
      <c r="L229" s="355"/>
      <c r="P229" s="198"/>
    </row>
    <row r="230" spans="1:16" x14ac:dyDescent="0.3">
      <c r="A230" s="5"/>
      <c r="B230" s="356"/>
      <c r="C230" s="22"/>
      <c r="D230" s="72"/>
      <c r="I230" s="354"/>
      <c r="L230" s="355"/>
      <c r="P230" s="198"/>
    </row>
    <row r="231" spans="1:16" x14ac:dyDescent="0.3">
      <c r="A231" s="5"/>
      <c r="B231" s="356"/>
      <c r="C231" s="22"/>
      <c r="D231" s="72"/>
      <c r="L231" s="355"/>
      <c r="P231" s="198"/>
    </row>
    <row r="232" spans="1:16" x14ac:dyDescent="0.3">
      <c r="D232" s="72"/>
      <c r="P232" s="198"/>
    </row>
    <row r="233" spans="1:16" x14ac:dyDescent="0.3">
      <c r="D233" s="72"/>
      <c r="P233" s="198"/>
    </row>
    <row r="234" spans="1:16" x14ac:dyDescent="0.3">
      <c r="D234" s="72"/>
      <c r="P234" s="198"/>
    </row>
    <row r="235" spans="1:16" x14ac:dyDescent="0.3">
      <c r="D235" s="72"/>
      <c r="P235" s="198"/>
    </row>
    <row r="236" spans="1:16" x14ac:dyDescent="0.3">
      <c r="A236" s="5"/>
      <c r="B236" s="356"/>
      <c r="C236" s="22"/>
      <c r="D236" s="72"/>
      <c r="P236" s="198"/>
    </row>
    <row r="237" spans="1:16" x14ac:dyDescent="0.3">
      <c r="A237" s="5"/>
      <c r="B237" s="356"/>
      <c r="C237" s="22"/>
      <c r="D237" s="72"/>
      <c r="P237" s="198"/>
    </row>
    <row r="238" spans="1:16" x14ac:dyDescent="0.3">
      <c r="D238" s="72"/>
      <c r="P238" s="198"/>
    </row>
    <row r="239" spans="1:16" x14ac:dyDescent="0.3">
      <c r="D239" s="72"/>
      <c r="P239" s="198"/>
    </row>
    <row r="240" spans="1:16" x14ac:dyDescent="0.3">
      <c r="D240" s="72"/>
      <c r="P240" s="198"/>
    </row>
    <row r="241" spans="1:16" x14ac:dyDescent="0.3">
      <c r="D241" s="72"/>
      <c r="P241" s="198"/>
    </row>
    <row r="242" spans="1:16" x14ac:dyDescent="0.3">
      <c r="A242" s="5"/>
      <c r="B242" s="356"/>
      <c r="C242" s="22"/>
      <c r="D242" s="72"/>
      <c r="P242" s="198"/>
    </row>
    <row r="243" spans="1:16" x14ac:dyDescent="0.3">
      <c r="A243" s="5"/>
      <c r="B243" s="356"/>
      <c r="C243" s="22"/>
      <c r="D243" s="72"/>
      <c r="P243" s="198"/>
    </row>
    <row r="244" spans="1:16" x14ac:dyDescent="0.3">
      <c r="D244" s="72"/>
      <c r="P244" s="198"/>
    </row>
    <row r="245" spans="1:16" x14ac:dyDescent="0.3">
      <c r="D245" s="72"/>
      <c r="P245" s="198"/>
    </row>
    <row r="246" spans="1:16" x14ac:dyDescent="0.3">
      <c r="D246" s="72"/>
      <c r="P246" s="198"/>
    </row>
    <row r="247" spans="1:16" x14ac:dyDescent="0.3">
      <c r="D247" s="72"/>
      <c r="P247" s="198"/>
    </row>
    <row r="248" spans="1:16" x14ac:dyDescent="0.3">
      <c r="A248" s="5"/>
      <c r="B248" s="356"/>
      <c r="C248" s="22"/>
      <c r="D248" s="72"/>
      <c r="P248" s="198"/>
    </row>
    <row r="249" spans="1:16" x14ac:dyDescent="0.3">
      <c r="A249" s="5"/>
      <c r="B249" s="356"/>
      <c r="C249" s="22"/>
      <c r="D249" s="72"/>
      <c r="P249" s="198"/>
    </row>
    <row r="250" spans="1:16" x14ac:dyDescent="0.3">
      <c r="A250" s="5"/>
      <c r="B250" s="356"/>
      <c r="C250" s="22"/>
      <c r="D250" s="72"/>
      <c r="P250" s="198"/>
    </row>
    <row r="251" spans="1:16" x14ac:dyDescent="0.3">
      <c r="A251" s="5"/>
      <c r="B251" s="356"/>
      <c r="C251" s="22"/>
      <c r="D251" s="72"/>
      <c r="P251" s="198"/>
    </row>
    <row r="252" spans="1:16" x14ac:dyDescent="0.3">
      <c r="D252" s="72"/>
      <c r="P252" s="198"/>
    </row>
    <row r="253" spans="1:16" x14ac:dyDescent="0.3">
      <c r="D253" s="72"/>
      <c r="P253" s="198"/>
    </row>
    <row r="254" spans="1:16" x14ac:dyDescent="0.3">
      <c r="D254" s="72"/>
      <c r="P254" s="198"/>
    </row>
    <row r="255" spans="1:16" x14ac:dyDescent="0.3">
      <c r="A255" s="5"/>
      <c r="B255" s="356"/>
      <c r="C255" s="22"/>
      <c r="D255" s="72"/>
      <c r="P255" s="198"/>
    </row>
    <row r="256" spans="1:16" x14ac:dyDescent="0.3">
      <c r="A256" s="5"/>
      <c r="B256" s="356"/>
      <c r="C256" s="22"/>
      <c r="D256" s="72"/>
      <c r="P256" s="198"/>
    </row>
    <row r="257" spans="1:16" x14ac:dyDescent="0.3">
      <c r="A257" s="5"/>
      <c r="B257" s="356"/>
      <c r="C257" s="22"/>
      <c r="D257" s="72"/>
      <c r="P257" s="198"/>
    </row>
    <row r="258" spans="1:16" x14ac:dyDescent="0.3">
      <c r="A258" s="5"/>
      <c r="B258" s="356"/>
      <c r="C258" s="22"/>
      <c r="D258" s="72"/>
      <c r="P258" s="198"/>
    </row>
    <row r="259" spans="1:16" x14ac:dyDescent="0.3">
      <c r="A259" s="5"/>
      <c r="B259" s="356"/>
      <c r="C259" s="22"/>
      <c r="D259" s="72"/>
      <c r="P259" s="198"/>
    </row>
    <row r="260" spans="1:16" x14ac:dyDescent="0.3">
      <c r="A260" s="5"/>
      <c r="B260" s="356"/>
      <c r="C260" s="22"/>
      <c r="D260" s="72"/>
      <c r="P260" s="198"/>
    </row>
    <row r="261" spans="1:16" x14ac:dyDescent="0.3">
      <c r="A261" s="5"/>
      <c r="B261" s="356"/>
      <c r="C261" s="22"/>
      <c r="D261" s="72"/>
      <c r="P261" s="198"/>
    </row>
    <row r="262" spans="1:16" x14ac:dyDescent="0.3">
      <c r="A262" s="5"/>
      <c r="B262" s="356"/>
      <c r="C262" s="22"/>
      <c r="D262" s="72"/>
      <c r="P262" s="198"/>
    </row>
    <row r="263" spans="1:16" x14ac:dyDescent="0.3">
      <c r="A263" s="5"/>
      <c r="B263" s="356"/>
      <c r="C263" s="22"/>
      <c r="D263" s="72"/>
      <c r="P263" s="198"/>
    </row>
    <row r="264" spans="1:16" x14ac:dyDescent="0.3">
      <c r="A264" s="5"/>
      <c r="B264" s="356"/>
      <c r="C264" s="22"/>
      <c r="D264" s="72"/>
      <c r="P264" s="198"/>
    </row>
    <row r="265" spans="1:16" x14ac:dyDescent="0.3">
      <c r="A265" s="5"/>
      <c r="B265" s="356"/>
      <c r="C265" s="22"/>
      <c r="D265" s="72"/>
      <c r="P265" s="198"/>
    </row>
    <row r="266" spans="1:16" x14ac:dyDescent="0.3">
      <c r="A266" s="5"/>
      <c r="B266" s="356"/>
      <c r="C266" s="22"/>
      <c r="D266" s="72"/>
      <c r="P266" s="198"/>
    </row>
    <row r="267" spans="1:16" x14ac:dyDescent="0.3">
      <c r="A267" s="5"/>
      <c r="B267" s="356"/>
      <c r="C267" s="22"/>
      <c r="D267" s="72"/>
      <c r="P267" s="198"/>
    </row>
    <row r="268" spans="1:16" x14ac:dyDescent="0.3">
      <c r="A268" s="5"/>
      <c r="B268" s="356"/>
      <c r="C268" s="22"/>
      <c r="D268" s="72"/>
      <c r="P268" s="198"/>
    </row>
    <row r="269" spans="1:16" x14ac:dyDescent="0.3">
      <c r="A269" s="5"/>
      <c r="B269" s="356"/>
      <c r="C269" s="22"/>
      <c r="D269" s="72"/>
      <c r="P269" s="198"/>
    </row>
    <row r="270" spans="1:16" x14ac:dyDescent="0.3">
      <c r="A270" s="5"/>
      <c r="B270" s="356"/>
      <c r="C270" s="22"/>
      <c r="D270" s="72"/>
      <c r="P270" s="198"/>
    </row>
    <row r="271" spans="1:16" x14ac:dyDescent="0.3">
      <c r="A271" s="5"/>
      <c r="B271" s="356"/>
      <c r="C271" s="22"/>
      <c r="D271" s="72"/>
      <c r="P271" s="198"/>
    </row>
    <row r="272" spans="1:16" x14ac:dyDescent="0.3">
      <c r="A272" s="5"/>
      <c r="B272" s="356"/>
      <c r="C272" s="22"/>
      <c r="D272" s="72"/>
      <c r="P272" s="198"/>
    </row>
    <row r="273" spans="1:16" x14ac:dyDescent="0.3">
      <c r="A273" s="5"/>
      <c r="B273" s="356"/>
      <c r="C273" s="22"/>
      <c r="D273" s="72"/>
      <c r="P273" s="198"/>
    </row>
    <row r="274" spans="1:16" x14ac:dyDescent="0.3">
      <c r="A274" s="5"/>
      <c r="B274" s="356"/>
      <c r="C274" s="22"/>
      <c r="D274" s="72"/>
      <c r="P274" s="198"/>
    </row>
    <row r="275" spans="1:16" x14ac:dyDescent="0.3">
      <c r="A275" s="5"/>
      <c r="B275" s="356"/>
      <c r="C275" s="22"/>
      <c r="D275" s="72"/>
      <c r="P275" s="198"/>
    </row>
    <row r="276" spans="1:16" x14ac:dyDescent="0.3">
      <c r="A276" s="5"/>
      <c r="B276" s="356"/>
      <c r="C276" s="22"/>
      <c r="D276" s="72"/>
      <c r="P276" s="198"/>
    </row>
    <row r="277" spans="1:16" x14ac:dyDescent="0.3">
      <c r="A277" s="5"/>
      <c r="B277" s="356"/>
      <c r="C277" s="22"/>
      <c r="D277" s="72"/>
      <c r="P277" s="198"/>
    </row>
    <row r="278" spans="1:16" x14ac:dyDescent="0.3">
      <c r="A278" s="5"/>
      <c r="B278" s="356"/>
      <c r="C278" s="22"/>
      <c r="D278" s="72"/>
      <c r="P278" s="198"/>
    </row>
    <row r="279" spans="1:16" x14ac:dyDescent="0.3">
      <c r="A279" s="5"/>
      <c r="B279" s="356"/>
      <c r="C279" s="22"/>
      <c r="D279" s="72"/>
      <c r="P279" s="198"/>
    </row>
    <row r="280" spans="1:16" x14ac:dyDescent="0.3">
      <c r="A280" s="5"/>
      <c r="B280" s="356"/>
      <c r="C280" s="22"/>
      <c r="D280" s="72"/>
      <c r="P280" s="198"/>
    </row>
    <row r="281" spans="1:16" x14ac:dyDescent="0.3">
      <c r="A281" s="5"/>
      <c r="B281" s="356"/>
      <c r="C281" s="22"/>
      <c r="D281" s="72"/>
      <c r="P281" s="198"/>
    </row>
    <row r="282" spans="1:16" x14ac:dyDescent="0.3">
      <c r="A282" s="5"/>
      <c r="B282" s="356"/>
      <c r="C282" s="22"/>
      <c r="D282" s="72"/>
      <c r="P282" s="198"/>
    </row>
    <row r="283" spans="1:16" x14ac:dyDescent="0.3">
      <c r="A283" s="5"/>
      <c r="B283" s="356"/>
      <c r="C283" s="22"/>
      <c r="D283" s="72"/>
      <c r="P283" s="198"/>
    </row>
    <row r="284" spans="1:16" x14ac:dyDescent="0.3">
      <c r="A284" s="5"/>
      <c r="B284" s="356"/>
      <c r="C284" s="22"/>
      <c r="D284" s="72"/>
      <c r="P284" s="198"/>
    </row>
    <row r="285" spans="1:16" x14ac:dyDescent="0.3">
      <c r="A285" s="5"/>
      <c r="B285" s="356"/>
      <c r="C285" s="22"/>
      <c r="D285" s="72"/>
      <c r="P285" s="198"/>
    </row>
    <row r="286" spans="1:16" x14ac:dyDescent="0.3">
      <c r="A286" s="5"/>
      <c r="B286" s="356"/>
      <c r="C286" s="22"/>
      <c r="D286" s="72"/>
      <c r="P286" s="198"/>
    </row>
    <row r="287" spans="1:16" x14ac:dyDescent="0.3">
      <c r="A287" s="5"/>
      <c r="B287" s="356"/>
      <c r="C287" s="22"/>
      <c r="D287" s="72"/>
      <c r="P287" s="198"/>
    </row>
    <row r="288" spans="1:16" x14ac:dyDescent="0.3">
      <c r="A288" s="5"/>
      <c r="B288" s="356"/>
      <c r="C288" s="22"/>
      <c r="D288" s="72"/>
      <c r="P288" s="198"/>
    </row>
    <row r="289" spans="1:16" x14ac:dyDescent="0.3">
      <c r="A289" s="5"/>
      <c r="B289" s="356"/>
      <c r="C289" s="22"/>
      <c r="D289" s="72"/>
      <c r="P289" s="198"/>
    </row>
    <row r="290" spans="1:16" x14ac:dyDescent="0.3">
      <c r="A290" s="5"/>
      <c r="B290" s="356"/>
      <c r="C290" s="22"/>
      <c r="D290" s="72"/>
      <c r="P290" s="198"/>
    </row>
    <row r="291" spans="1:16" x14ac:dyDescent="0.3">
      <c r="A291" s="5"/>
      <c r="B291" s="356"/>
      <c r="C291" s="22"/>
      <c r="D291" s="72"/>
      <c r="P291" s="198"/>
    </row>
    <row r="292" spans="1:16" x14ac:dyDescent="0.3">
      <c r="A292" s="5"/>
      <c r="B292" s="356"/>
      <c r="C292" s="22"/>
      <c r="D292" s="72"/>
      <c r="P292" s="198"/>
    </row>
    <row r="293" spans="1:16" x14ac:dyDescent="0.3">
      <c r="A293" s="5"/>
      <c r="B293" s="356"/>
      <c r="C293" s="22"/>
      <c r="D293" s="72"/>
      <c r="P293" s="198"/>
    </row>
    <row r="294" spans="1:16" x14ac:dyDescent="0.3">
      <c r="A294" s="5"/>
      <c r="B294" s="356"/>
      <c r="C294" s="22"/>
      <c r="D294" s="72"/>
      <c r="P294" s="198"/>
    </row>
    <row r="295" spans="1:16" x14ac:dyDescent="0.3">
      <c r="A295" s="5"/>
      <c r="B295" s="356"/>
      <c r="C295" s="22"/>
      <c r="D295" s="72"/>
      <c r="P295" s="198"/>
    </row>
    <row r="296" spans="1:16" x14ac:dyDescent="0.3">
      <c r="A296" s="5"/>
      <c r="B296" s="356"/>
      <c r="C296" s="22"/>
      <c r="D296" s="72"/>
      <c r="P296" s="198"/>
    </row>
    <row r="297" spans="1:16" x14ac:dyDescent="0.3">
      <c r="A297" s="5"/>
      <c r="B297" s="356"/>
      <c r="C297" s="22"/>
      <c r="D297" s="72"/>
      <c r="P297" s="198"/>
    </row>
    <row r="298" spans="1:16" x14ac:dyDescent="0.3">
      <c r="A298" s="5"/>
      <c r="B298" s="356"/>
      <c r="C298" s="22"/>
      <c r="D298" s="72"/>
      <c r="P298" s="198"/>
    </row>
    <row r="299" spans="1:16" x14ac:dyDescent="0.3">
      <c r="A299" s="5"/>
      <c r="B299" s="356"/>
      <c r="C299" s="22"/>
      <c r="D299" s="72"/>
      <c r="P299" s="198"/>
    </row>
    <row r="300" spans="1:16" x14ac:dyDescent="0.3">
      <c r="A300" s="5"/>
      <c r="B300" s="356"/>
      <c r="C300" s="22"/>
      <c r="D300" s="72"/>
      <c r="P300" s="198"/>
    </row>
    <row r="301" spans="1:16" x14ac:dyDescent="0.3">
      <c r="A301" s="5"/>
      <c r="B301" s="356"/>
      <c r="C301" s="22"/>
      <c r="D301" s="72"/>
      <c r="P301" s="198"/>
    </row>
    <row r="302" spans="1:16" x14ac:dyDescent="0.3">
      <c r="A302" s="5"/>
      <c r="B302" s="356"/>
      <c r="C302" s="22"/>
      <c r="D302" s="72"/>
      <c r="P302" s="198"/>
    </row>
    <row r="303" spans="1:16" x14ac:dyDescent="0.3">
      <c r="A303" s="5"/>
      <c r="B303" s="356"/>
      <c r="C303" s="22"/>
      <c r="D303" s="72"/>
      <c r="P303" s="198"/>
    </row>
    <row r="304" spans="1:16" x14ac:dyDescent="0.3">
      <c r="A304" s="5"/>
      <c r="B304" s="356"/>
      <c r="C304" s="22"/>
      <c r="D304" s="72"/>
      <c r="P304" s="198"/>
    </row>
    <row r="305" spans="1:16" x14ac:dyDescent="0.3">
      <c r="A305" s="5"/>
      <c r="B305" s="356"/>
      <c r="C305" s="22"/>
      <c r="D305" s="72"/>
      <c r="P305" s="198"/>
    </row>
    <row r="306" spans="1:16" x14ac:dyDescent="0.3">
      <c r="A306" s="5"/>
      <c r="B306" s="356"/>
      <c r="C306" s="22"/>
      <c r="D306" s="72"/>
      <c r="P306" s="198"/>
    </row>
    <row r="307" spans="1:16" x14ac:dyDescent="0.3">
      <c r="A307" s="5"/>
      <c r="B307" s="356"/>
      <c r="C307" s="22"/>
      <c r="D307" s="72"/>
      <c r="P307" s="198"/>
    </row>
    <row r="308" spans="1:16" x14ac:dyDescent="0.3">
      <c r="A308" s="5"/>
      <c r="B308" s="356"/>
      <c r="C308" s="22"/>
      <c r="D308" s="72"/>
      <c r="P308" s="198"/>
    </row>
    <row r="309" spans="1:16" x14ac:dyDescent="0.3">
      <c r="A309" s="5"/>
      <c r="B309" s="356"/>
      <c r="C309" s="22"/>
      <c r="D309" s="72"/>
      <c r="P309" s="198"/>
    </row>
    <row r="310" spans="1:16" x14ac:dyDescent="0.3">
      <c r="A310" s="5"/>
      <c r="B310" s="356"/>
      <c r="C310" s="22"/>
      <c r="D310" s="72"/>
      <c r="P310" s="198"/>
    </row>
    <row r="311" spans="1:16" x14ac:dyDescent="0.3">
      <c r="A311" s="5"/>
      <c r="B311" s="356"/>
      <c r="C311" s="22"/>
      <c r="D311" s="72"/>
      <c r="P311" s="198"/>
    </row>
    <row r="312" spans="1:16" x14ac:dyDescent="0.3">
      <c r="A312" s="5"/>
      <c r="B312" s="356"/>
      <c r="C312" s="22"/>
      <c r="D312" s="72"/>
      <c r="P312" s="198"/>
    </row>
    <row r="313" spans="1:16" x14ac:dyDescent="0.3">
      <c r="A313" s="5"/>
      <c r="B313" s="356"/>
      <c r="C313" s="22"/>
      <c r="D313" s="72"/>
      <c r="P313" s="198"/>
    </row>
    <row r="314" spans="1:16" x14ac:dyDescent="0.3">
      <c r="A314" s="5"/>
      <c r="B314" s="356"/>
      <c r="C314" s="22"/>
      <c r="D314" s="72"/>
      <c r="P314" s="198"/>
    </row>
    <row r="315" spans="1:16" x14ac:dyDescent="0.3">
      <c r="A315" s="5"/>
      <c r="B315" s="356"/>
      <c r="C315" s="22"/>
      <c r="D315" s="72"/>
      <c r="P315" s="198"/>
    </row>
    <row r="316" spans="1:16" x14ac:dyDescent="0.3">
      <c r="A316" s="5"/>
      <c r="B316" s="356"/>
      <c r="C316" s="22"/>
      <c r="D316" s="72"/>
      <c r="P316" s="198"/>
    </row>
    <row r="317" spans="1:16" x14ac:dyDescent="0.3">
      <c r="A317" s="5"/>
      <c r="B317" s="356"/>
      <c r="C317" s="22"/>
      <c r="D317" s="72"/>
      <c r="P317" s="198"/>
    </row>
    <row r="318" spans="1:16" x14ac:dyDescent="0.3">
      <c r="A318" s="5"/>
      <c r="B318" s="356"/>
      <c r="C318" s="22"/>
      <c r="D318" s="72"/>
      <c r="P318" s="198"/>
    </row>
    <row r="319" spans="1:16" x14ac:dyDescent="0.3">
      <c r="A319" s="5"/>
      <c r="B319" s="356"/>
      <c r="C319" s="22"/>
      <c r="D319" s="72"/>
      <c r="P319" s="198"/>
    </row>
    <row r="320" spans="1:16" x14ac:dyDescent="0.3">
      <c r="A320" s="5"/>
      <c r="B320" s="356"/>
      <c r="C320" s="22"/>
      <c r="D320" s="72"/>
      <c r="P320" s="198"/>
    </row>
    <row r="321" spans="1:16" x14ac:dyDescent="0.3">
      <c r="A321" s="5"/>
      <c r="B321" s="356"/>
      <c r="C321" s="22"/>
      <c r="D321" s="72"/>
      <c r="P321" s="198"/>
    </row>
    <row r="322" spans="1:16" x14ac:dyDescent="0.3">
      <c r="A322" s="5"/>
      <c r="B322" s="356"/>
      <c r="C322" s="22"/>
      <c r="D322" s="72"/>
      <c r="P322" s="198"/>
    </row>
    <row r="323" spans="1:16" x14ac:dyDescent="0.3">
      <c r="A323" s="5"/>
      <c r="B323" s="356"/>
      <c r="C323" s="22"/>
      <c r="D323" s="72"/>
      <c r="P323" s="198"/>
    </row>
    <row r="324" spans="1:16" x14ac:dyDescent="0.3">
      <c r="A324" s="5"/>
      <c r="B324" s="356"/>
      <c r="C324" s="22"/>
      <c r="D324" s="72"/>
      <c r="P324" s="198"/>
    </row>
    <row r="325" spans="1:16" x14ac:dyDescent="0.3">
      <c r="A325" s="5"/>
      <c r="B325" s="356"/>
      <c r="C325" s="22"/>
      <c r="D325" s="72"/>
      <c r="P325" s="198"/>
    </row>
    <row r="326" spans="1:16" x14ac:dyDescent="0.3">
      <c r="A326" s="5"/>
      <c r="B326" s="356"/>
      <c r="C326" s="22"/>
      <c r="D326" s="72"/>
      <c r="P326" s="198"/>
    </row>
    <row r="327" spans="1:16" x14ac:dyDescent="0.3">
      <c r="A327" s="5"/>
      <c r="B327" s="356"/>
      <c r="C327" s="22"/>
      <c r="D327" s="72"/>
      <c r="P327" s="198"/>
    </row>
    <row r="328" spans="1:16" x14ac:dyDescent="0.3">
      <c r="A328" s="5"/>
      <c r="B328" s="356"/>
      <c r="C328" s="22"/>
      <c r="D328" s="72"/>
      <c r="P328" s="198"/>
    </row>
    <row r="329" spans="1:16" x14ac:dyDescent="0.3">
      <c r="A329" s="5"/>
      <c r="B329" s="356"/>
      <c r="C329" s="22"/>
      <c r="D329" s="72"/>
      <c r="P329" s="198"/>
    </row>
    <row r="330" spans="1:16" x14ac:dyDescent="0.3">
      <c r="A330" s="5"/>
      <c r="B330" s="356"/>
      <c r="C330" s="22"/>
      <c r="D330" s="72"/>
      <c r="P330" s="198"/>
    </row>
    <row r="331" spans="1:16" x14ac:dyDescent="0.3">
      <c r="A331" s="5"/>
      <c r="B331" s="356"/>
      <c r="C331" s="22"/>
      <c r="D331" s="72"/>
      <c r="P331" s="198"/>
    </row>
    <row r="332" spans="1:16" x14ac:dyDescent="0.3">
      <c r="A332" s="5"/>
      <c r="B332" s="356"/>
      <c r="C332" s="22"/>
      <c r="D332" s="72"/>
      <c r="P332" s="198"/>
    </row>
    <row r="333" spans="1:16" x14ac:dyDescent="0.3">
      <c r="A333" s="5"/>
      <c r="B333" s="356"/>
      <c r="C333" s="22"/>
      <c r="D333" s="72"/>
    </row>
    <row r="334" spans="1:16" x14ac:dyDescent="0.3">
      <c r="A334" s="5"/>
      <c r="B334" s="356"/>
      <c r="C334" s="22"/>
      <c r="D334" s="72"/>
      <c r="P334" s="198"/>
    </row>
    <row r="335" spans="1:16" x14ac:dyDescent="0.3">
      <c r="A335" s="5"/>
      <c r="B335" s="356"/>
      <c r="C335" s="22"/>
      <c r="D335" s="72"/>
    </row>
    <row r="336" spans="1:16" x14ac:dyDescent="0.3">
      <c r="A336" s="5"/>
      <c r="B336" s="356"/>
      <c r="C336" s="22"/>
      <c r="D336" s="72"/>
    </row>
    <row r="337" spans="1:4" x14ac:dyDescent="0.3">
      <c r="A337" s="5"/>
      <c r="B337" s="356"/>
      <c r="C337" s="22"/>
      <c r="D337" s="72"/>
    </row>
    <row r="338" spans="1:4" x14ac:dyDescent="0.3">
      <c r="A338" s="5"/>
      <c r="B338" s="356"/>
      <c r="C338" s="22"/>
      <c r="D338" s="72"/>
    </row>
    <row r="339" spans="1:4" x14ac:dyDescent="0.3">
      <c r="A339" s="5"/>
      <c r="B339" s="356"/>
      <c r="C339" s="22"/>
      <c r="D339" s="72"/>
    </row>
    <row r="340" spans="1:4" x14ac:dyDescent="0.3">
      <c r="A340" s="5"/>
      <c r="B340" s="356"/>
      <c r="C340" s="22"/>
      <c r="D340" s="72"/>
    </row>
    <row r="341" spans="1:4" x14ac:dyDescent="0.3">
      <c r="A341" s="5"/>
      <c r="B341" s="356"/>
      <c r="C341" s="22"/>
      <c r="D341" s="72"/>
    </row>
    <row r="342" spans="1:4" x14ac:dyDescent="0.3">
      <c r="A342" s="5"/>
      <c r="B342" s="356"/>
      <c r="C342" s="22"/>
      <c r="D342" s="72"/>
    </row>
    <row r="343" spans="1:4" x14ac:dyDescent="0.3">
      <c r="A343" s="5"/>
      <c r="B343" s="356"/>
      <c r="C343" s="22"/>
      <c r="D343" s="72"/>
    </row>
    <row r="344" spans="1:4" x14ac:dyDescent="0.3">
      <c r="A344" s="5"/>
      <c r="B344" s="356"/>
      <c r="C344" s="22"/>
      <c r="D344" s="72"/>
    </row>
    <row r="345" spans="1:4" x14ac:dyDescent="0.3">
      <c r="A345" s="5"/>
      <c r="B345" s="356"/>
      <c r="C345" s="22"/>
      <c r="D345" s="72"/>
    </row>
    <row r="346" spans="1:4" x14ac:dyDescent="0.3">
      <c r="A346" s="5"/>
      <c r="B346" s="356"/>
      <c r="C346" s="22"/>
      <c r="D346" s="72"/>
    </row>
    <row r="347" spans="1:4" x14ac:dyDescent="0.3">
      <c r="A347" s="5"/>
      <c r="B347" s="356"/>
      <c r="C347" s="22"/>
      <c r="D347" s="72"/>
    </row>
    <row r="348" spans="1:4" x14ac:dyDescent="0.3">
      <c r="A348" s="5"/>
      <c r="B348" s="356"/>
      <c r="C348" s="22"/>
      <c r="D348" s="72"/>
    </row>
    <row r="349" spans="1:4" x14ac:dyDescent="0.3">
      <c r="A349" s="5"/>
      <c r="B349" s="356"/>
      <c r="C349" s="22"/>
      <c r="D349" s="72"/>
    </row>
    <row r="350" spans="1:4" x14ac:dyDescent="0.3">
      <c r="A350" s="5"/>
      <c r="B350" s="356"/>
      <c r="C350" s="22"/>
      <c r="D350" s="72"/>
    </row>
    <row r="351" spans="1:4" x14ac:dyDescent="0.3">
      <c r="A351" s="5"/>
      <c r="B351" s="356"/>
      <c r="C351" s="22"/>
      <c r="D351" s="72"/>
    </row>
    <row r="352" spans="1:4" x14ac:dyDescent="0.3">
      <c r="A352" s="5"/>
      <c r="B352" s="356"/>
      <c r="C352" s="22"/>
      <c r="D352" s="72"/>
    </row>
    <row r="353" spans="1:4" x14ac:dyDescent="0.3">
      <c r="A353" s="5"/>
      <c r="B353" s="356"/>
      <c r="C353" s="22"/>
      <c r="D353" s="72"/>
    </row>
    <row r="354" spans="1:4" x14ac:dyDescent="0.3">
      <c r="A354" s="5"/>
      <c r="B354" s="356"/>
      <c r="C354" s="22"/>
      <c r="D354" s="72"/>
    </row>
    <row r="355" spans="1:4" x14ac:dyDescent="0.3">
      <c r="A355" s="5"/>
      <c r="B355" s="356"/>
      <c r="C355" s="22"/>
      <c r="D355" s="72"/>
    </row>
    <row r="356" spans="1:4" x14ac:dyDescent="0.3">
      <c r="A356" s="5"/>
      <c r="B356" s="356"/>
      <c r="C356" s="22"/>
      <c r="D356" s="72"/>
    </row>
    <row r="357" spans="1:4" x14ac:dyDescent="0.3">
      <c r="A357" s="5"/>
      <c r="B357" s="356"/>
      <c r="C357" s="22"/>
      <c r="D357" s="72"/>
    </row>
    <row r="358" spans="1:4" x14ac:dyDescent="0.3">
      <c r="A358" s="5"/>
      <c r="B358" s="356"/>
      <c r="C358" s="22"/>
      <c r="D358" s="72"/>
    </row>
    <row r="359" spans="1:4" x14ac:dyDescent="0.3">
      <c r="A359" s="5"/>
      <c r="B359" s="356"/>
      <c r="C359" s="22"/>
      <c r="D359" s="72"/>
    </row>
    <row r="360" spans="1:4" x14ac:dyDescent="0.3">
      <c r="A360" s="5"/>
      <c r="B360" s="356"/>
      <c r="C360" s="22"/>
      <c r="D360" s="72"/>
    </row>
    <row r="361" spans="1:4" x14ac:dyDescent="0.3">
      <c r="A361" s="5"/>
      <c r="B361" s="356"/>
      <c r="C361" s="22"/>
      <c r="D361" s="72"/>
    </row>
    <row r="362" spans="1:4" x14ac:dyDescent="0.3">
      <c r="A362" s="5"/>
      <c r="B362" s="356"/>
      <c r="C362" s="22"/>
      <c r="D362" s="72"/>
    </row>
    <row r="363" spans="1:4" x14ac:dyDescent="0.3">
      <c r="A363" s="5"/>
      <c r="B363" s="356"/>
      <c r="C363" s="22"/>
      <c r="D363" s="72"/>
    </row>
    <row r="364" spans="1:4" x14ac:dyDescent="0.3">
      <c r="A364" s="5"/>
      <c r="B364" s="356"/>
      <c r="C364" s="22"/>
      <c r="D364" s="72"/>
    </row>
    <row r="365" spans="1:4" x14ac:dyDescent="0.3">
      <c r="A365" s="5"/>
      <c r="B365" s="356"/>
      <c r="C365" s="22"/>
      <c r="D365" s="72"/>
    </row>
    <row r="366" spans="1:4" x14ac:dyDescent="0.3">
      <c r="A366" s="5"/>
      <c r="B366" s="356"/>
      <c r="C366" s="22"/>
      <c r="D366" s="72"/>
    </row>
    <row r="367" spans="1:4" x14ac:dyDescent="0.3">
      <c r="D367" s="72"/>
    </row>
    <row r="368" spans="1:4" x14ac:dyDescent="0.3">
      <c r="D368" s="72"/>
    </row>
    <row r="369" spans="4:4" x14ac:dyDescent="0.3">
      <c r="D369" s="72"/>
    </row>
    <row r="370" spans="4:4" x14ac:dyDescent="0.3">
      <c r="D370" s="72"/>
    </row>
    <row r="371" spans="4:4" x14ac:dyDescent="0.3">
      <c r="D371" s="72"/>
    </row>
    <row r="372" spans="4:4" x14ac:dyDescent="0.3">
      <c r="D372" s="72"/>
    </row>
    <row r="373" spans="4:4" x14ac:dyDescent="0.3">
      <c r="D373" s="72"/>
    </row>
    <row r="374" spans="4:4" x14ac:dyDescent="0.3">
      <c r="D374" s="72"/>
    </row>
    <row r="375" spans="4:4" x14ac:dyDescent="0.3">
      <c r="D375" s="72"/>
    </row>
    <row r="376" spans="4:4" x14ac:dyDescent="0.3">
      <c r="D376" s="72"/>
    </row>
    <row r="377" spans="4:4" x14ac:dyDescent="0.3">
      <c r="D377" s="72"/>
    </row>
    <row r="378" spans="4:4" x14ac:dyDescent="0.3">
      <c r="D378" s="72"/>
    </row>
    <row r="379" spans="4:4" x14ac:dyDescent="0.3">
      <c r="D379" s="72"/>
    </row>
    <row r="380" spans="4:4" x14ac:dyDescent="0.3">
      <c r="D380" s="72"/>
    </row>
    <row r="381" spans="4:4" x14ac:dyDescent="0.3">
      <c r="D381" s="72"/>
    </row>
    <row r="382" spans="4:4" x14ac:dyDescent="0.3">
      <c r="D382" s="72"/>
    </row>
    <row r="383" spans="4:4" x14ac:dyDescent="0.3">
      <c r="D383" s="72"/>
    </row>
    <row r="384" spans="4:4" x14ac:dyDescent="0.3">
      <c r="D384" s="72"/>
    </row>
    <row r="385" spans="4:4" x14ac:dyDescent="0.3">
      <c r="D385" s="72"/>
    </row>
    <row r="386" spans="4:4" x14ac:dyDescent="0.3">
      <c r="D386" s="72"/>
    </row>
    <row r="387" spans="4:4" x14ac:dyDescent="0.3">
      <c r="D387" s="72"/>
    </row>
    <row r="388" spans="4:4" x14ac:dyDescent="0.3">
      <c r="D388" s="72"/>
    </row>
    <row r="389" spans="4:4" x14ac:dyDescent="0.3">
      <c r="D389" s="72"/>
    </row>
    <row r="390" spans="4:4" x14ac:dyDescent="0.3">
      <c r="D390" s="72"/>
    </row>
    <row r="391" spans="4:4" x14ac:dyDescent="0.3">
      <c r="D391" s="72"/>
    </row>
    <row r="392" spans="4:4" x14ac:dyDescent="0.3">
      <c r="D392" s="72"/>
    </row>
    <row r="393" spans="4:4" x14ac:dyDescent="0.3">
      <c r="D393" s="72"/>
    </row>
    <row r="394" spans="4:4" x14ac:dyDescent="0.3">
      <c r="D394" s="72"/>
    </row>
    <row r="395" spans="4:4" x14ac:dyDescent="0.3">
      <c r="D395" s="72"/>
    </row>
    <row r="396" spans="4:4" x14ac:dyDescent="0.3">
      <c r="D396" s="72"/>
    </row>
    <row r="397" spans="4:4" x14ac:dyDescent="0.3">
      <c r="D397" s="72"/>
    </row>
    <row r="398" spans="4:4" x14ac:dyDescent="0.3">
      <c r="D398" s="72"/>
    </row>
    <row r="399" spans="4:4" x14ac:dyDescent="0.3">
      <c r="D399" s="72"/>
    </row>
    <row r="400" spans="4:4" x14ac:dyDescent="0.3">
      <c r="D400" s="72"/>
    </row>
    <row r="401" spans="4:4" x14ac:dyDescent="0.3">
      <c r="D401" s="72"/>
    </row>
    <row r="402" spans="4:4" x14ac:dyDescent="0.3">
      <c r="D402" s="72"/>
    </row>
    <row r="403" spans="4:4" x14ac:dyDescent="0.3">
      <c r="D403" s="72"/>
    </row>
    <row r="404" spans="4:4" x14ac:dyDescent="0.3">
      <c r="D404" s="72"/>
    </row>
    <row r="405" spans="4:4" x14ac:dyDescent="0.3">
      <c r="D405" s="72"/>
    </row>
    <row r="406" spans="4:4" x14ac:dyDescent="0.3">
      <c r="D406" s="72"/>
    </row>
    <row r="407" spans="4:4" x14ac:dyDescent="0.3">
      <c r="D407" s="72"/>
    </row>
    <row r="408" spans="4:4" x14ac:dyDescent="0.3">
      <c r="D408" s="72"/>
    </row>
    <row r="409" spans="4:4" x14ac:dyDescent="0.3">
      <c r="D409" s="72"/>
    </row>
    <row r="410" spans="4:4" x14ac:dyDescent="0.3">
      <c r="D410" s="72"/>
    </row>
    <row r="411" spans="4:4" x14ac:dyDescent="0.3">
      <c r="D411" s="72"/>
    </row>
    <row r="412" spans="4:4" x14ac:dyDescent="0.3">
      <c r="D412" s="72"/>
    </row>
    <row r="413" spans="4:4" x14ac:dyDescent="0.3">
      <c r="D413" s="72"/>
    </row>
    <row r="414" spans="4:4" x14ac:dyDescent="0.3">
      <c r="D414" s="72"/>
    </row>
    <row r="415" spans="4:4" x14ac:dyDescent="0.3">
      <c r="D415" s="72"/>
    </row>
    <row r="416" spans="4: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sheetData>
  <sheetProtection formatCells="0" formatColumns="0" formatRows="0"/>
  <conditionalFormatting sqref="G33 G66:G72">
    <cfRule type="cellIs" dxfId="53" priority="99" stopIfTrue="1" operator="notEqual">
      <formula>0</formula>
    </cfRule>
  </conditionalFormatting>
  <conditionalFormatting sqref="G34">
    <cfRule type="cellIs" dxfId="52" priority="98" stopIfTrue="1" operator="notEqual">
      <formula>0</formula>
    </cfRule>
  </conditionalFormatting>
  <conditionalFormatting sqref="G50">
    <cfRule type="cellIs" dxfId="51" priority="97" stopIfTrue="1" operator="notEqual">
      <formula>0</formula>
    </cfRule>
  </conditionalFormatting>
  <conditionalFormatting sqref="G65">
    <cfRule type="cellIs" dxfId="50" priority="96" stopIfTrue="1" operator="notEqual">
      <formula>0</formula>
    </cfRule>
  </conditionalFormatting>
  <conditionalFormatting sqref="G92">
    <cfRule type="cellIs" dxfId="49" priority="94" stopIfTrue="1" operator="notEqual">
      <formula>0</formula>
    </cfRule>
  </conditionalFormatting>
  <conditionalFormatting sqref="G105">
    <cfRule type="cellIs" dxfId="48" priority="92" stopIfTrue="1" operator="notEqual">
      <formula>0</formula>
    </cfRule>
  </conditionalFormatting>
  <conditionalFormatting sqref="G106">
    <cfRule type="cellIs" dxfId="47" priority="91" stopIfTrue="1" operator="notEqual">
      <formula>0</formula>
    </cfRule>
  </conditionalFormatting>
  <conditionalFormatting sqref="H160:H162">
    <cfRule type="cellIs" priority="85" stopIfTrue="1" operator="equal">
      <formula>";;;"</formula>
    </cfRule>
  </conditionalFormatting>
  <conditionalFormatting sqref="H160">
    <cfRule type="cellIs" dxfId="46" priority="84" stopIfTrue="1" operator="equal">
      <formula>0</formula>
    </cfRule>
  </conditionalFormatting>
  <conditionalFormatting sqref="H161">
    <cfRule type="cellIs" dxfId="45" priority="83" stopIfTrue="1" operator="equal">
      <formula>0</formula>
    </cfRule>
  </conditionalFormatting>
  <conditionalFormatting sqref="H162">
    <cfRule type="cellIs" dxfId="44" priority="82" stopIfTrue="1" operator="equal">
      <formula>0</formula>
    </cfRule>
  </conditionalFormatting>
  <conditionalFormatting sqref="H162">
    <cfRule type="cellIs" dxfId="43" priority="81" stopIfTrue="1" operator="equal">
      <formula>0</formula>
    </cfRule>
  </conditionalFormatting>
  <conditionalFormatting sqref="H160">
    <cfRule type="cellIs" dxfId="42" priority="80" stopIfTrue="1" operator="equal">
      <formula>0</formula>
    </cfRule>
  </conditionalFormatting>
  <conditionalFormatting sqref="G21">
    <cfRule type="cellIs" dxfId="41" priority="79" stopIfTrue="1" operator="notEqual">
      <formula>0</formula>
    </cfRule>
  </conditionalFormatting>
  <conditionalFormatting sqref="G7">
    <cfRule type="containsText" dxfId="40" priority="77" stopIfTrue="1" operator="containsText" text="Included in error count">
      <formula>NOT(ISERROR(SEARCH("Included in error count",G7)))</formula>
    </cfRule>
    <cfRule type="cellIs" dxfId="39" priority="78" stopIfTrue="1" operator="equal">
      <formula>1</formula>
    </cfRule>
  </conditionalFormatting>
  <conditionalFormatting sqref="G41">
    <cfRule type="containsText" dxfId="38" priority="75" stopIfTrue="1" operator="containsText" text="Included in error count">
      <formula>NOT(ISERROR(SEARCH("Included in error count",G41)))</formula>
    </cfRule>
    <cfRule type="cellIs" dxfId="37" priority="76" stopIfTrue="1" operator="equal">
      <formula>1</formula>
    </cfRule>
  </conditionalFormatting>
  <conditionalFormatting sqref="G79:G80">
    <cfRule type="containsText" dxfId="36" priority="73" stopIfTrue="1" operator="containsText" text="Included in error count">
      <formula>NOT(ISERROR(SEARCH("Included in error count",G79)))</formula>
    </cfRule>
    <cfRule type="cellIs" dxfId="35" priority="74" stopIfTrue="1" operator="equal">
      <formula>1</formula>
    </cfRule>
  </conditionalFormatting>
  <conditionalFormatting sqref="G81">
    <cfRule type="containsText" dxfId="34" priority="71" stopIfTrue="1" operator="containsText" text="Included in error count">
      <formula>NOT(ISERROR(SEARCH("Included in error count",G81)))</formula>
    </cfRule>
    <cfRule type="cellIs" dxfId="33" priority="72" stopIfTrue="1" operator="equal">
      <formula>1</formula>
    </cfRule>
  </conditionalFormatting>
  <conditionalFormatting sqref="G90">
    <cfRule type="containsText" dxfId="32" priority="67" stopIfTrue="1" operator="containsText" text="Included in error count">
      <formula>NOT(ISERROR(SEARCH("Included in error count",G90)))</formula>
    </cfRule>
    <cfRule type="cellIs" dxfId="31" priority="68" stopIfTrue="1" operator="equal">
      <formula>1</formula>
    </cfRule>
  </conditionalFormatting>
  <conditionalFormatting sqref="G94">
    <cfRule type="containsText" dxfId="30" priority="63" stopIfTrue="1" operator="containsText" text="Included in error count">
      <formula>NOT(ISERROR(SEARCH("Included in error count",G94)))</formula>
    </cfRule>
    <cfRule type="cellIs" dxfId="29" priority="64" stopIfTrue="1" operator="equal">
      <formula>1</formula>
    </cfRule>
  </conditionalFormatting>
  <conditionalFormatting sqref="G160:G162">
    <cfRule type="cellIs" priority="6" stopIfTrue="1" operator="equal">
      <formula>";;;"</formula>
    </cfRule>
  </conditionalFormatting>
  <conditionalFormatting sqref="G160">
    <cfRule type="cellIs" dxfId="28" priority="5" stopIfTrue="1" operator="equal">
      <formula>0</formula>
    </cfRule>
  </conditionalFormatting>
  <conditionalFormatting sqref="G161">
    <cfRule type="cellIs" dxfId="27" priority="4" stopIfTrue="1" operator="equal">
      <formula>0</formula>
    </cfRule>
  </conditionalFormatting>
  <conditionalFormatting sqref="G162">
    <cfRule type="cellIs" dxfId="26" priority="3" stopIfTrue="1" operator="equal">
      <formula>0</formula>
    </cfRule>
  </conditionalFormatting>
  <conditionalFormatting sqref="G162">
    <cfRule type="cellIs" dxfId="25" priority="2" stopIfTrue="1" operator="equal">
      <formula>0</formula>
    </cfRule>
  </conditionalFormatting>
  <conditionalFormatting sqref="G160">
    <cfRule type="cellIs" dxfId="24" priority="1" stopIfTrue="1" operator="equal">
      <formula>0</formula>
    </cfRule>
  </conditionalFormatting>
  <pageMargins left="0.7" right="0.7" top="0.75" bottom="0.75" header="0.3" footer="0.3"/>
  <pageSetup scale="46" fitToHeight="0" orientation="landscape" r:id="rId1"/>
  <ignoredErrors>
    <ignoredError sqref="F7" 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37"/>
  <sheetViews>
    <sheetView showGridLines="0" zoomScale="56" zoomScaleNormal="56" workbookViewId="0">
      <selection activeCell="G11" sqref="G11"/>
    </sheetView>
  </sheetViews>
  <sheetFormatPr defaultColWidth="9.109375" defaultRowHeight="14.4" x14ac:dyDescent="0.3"/>
  <cols>
    <col min="1" max="1" width="7.6640625" style="524" customWidth="1"/>
    <col min="2" max="2" width="44.5546875" style="524" customWidth="1"/>
    <col min="3" max="3" width="17.109375" style="524" customWidth="1"/>
    <col min="4" max="4" width="19" style="524" customWidth="1"/>
    <col min="5" max="5" width="19.109375" style="524" customWidth="1"/>
    <col min="6" max="6" width="15.109375" style="524" customWidth="1"/>
    <col min="7" max="7" width="16.109375" style="524" customWidth="1"/>
    <col min="8" max="8" width="77.5546875" style="524" customWidth="1"/>
    <col min="9" max="9" width="91" style="525" customWidth="1"/>
    <col min="10" max="10" width="46.109375" style="525" customWidth="1"/>
    <col min="11" max="11" width="9.5546875" style="688" hidden="1" customWidth="1"/>
    <col min="12" max="12" width="20.44140625" style="664" hidden="1" customWidth="1"/>
    <col min="13" max="14" width="15.6640625" style="664" hidden="1" customWidth="1"/>
    <col min="15" max="15" width="17.88671875" style="664" hidden="1" customWidth="1"/>
    <col min="16" max="16" width="11.109375" style="665" customWidth="1"/>
    <col min="17" max="18" width="9.109375" style="666" customWidth="1"/>
    <col min="19" max="59" width="9.109375" style="666"/>
    <col min="60" max="16384" width="9.109375" style="524"/>
  </cols>
  <sheetData>
    <row r="1" spans="1:78" ht="40.5" customHeight="1" thickBot="1" x14ac:dyDescent="0.35">
      <c r="A1" s="611"/>
      <c r="B1" s="919" t="s">
        <v>1364</v>
      </c>
      <c r="C1" s="919"/>
      <c r="D1" s="919"/>
      <c r="E1" s="919"/>
      <c r="F1" s="919"/>
      <c r="G1" s="919"/>
      <c r="H1" s="920"/>
      <c r="I1" s="917"/>
      <c r="J1" s="918"/>
      <c r="K1" s="663"/>
    </row>
    <row r="2" spans="1:78" ht="72" customHeight="1" thickBot="1" x14ac:dyDescent="0.35">
      <c r="A2" s="612"/>
      <c r="B2" s="921" t="s">
        <v>1365</v>
      </c>
      <c r="C2" s="922"/>
      <c r="D2" s="922"/>
      <c r="E2" s="922"/>
      <c r="F2" s="922"/>
      <c r="G2" s="922"/>
      <c r="H2" s="923"/>
      <c r="I2" s="936" t="s">
        <v>1366</v>
      </c>
      <c r="J2" s="939" t="s">
        <v>1446</v>
      </c>
      <c r="K2" s="667"/>
    </row>
    <row r="3" spans="1:78" ht="15" customHeight="1" thickBot="1" x14ac:dyDescent="0.35">
      <c r="A3" s="613"/>
      <c r="B3" s="614"/>
      <c r="C3" s="615"/>
      <c r="D3" s="615"/>
      <c r="E3" s="615"/>
      <c r="F3" s="615"/>
      <c r="G3" s="616"/>
      <c r="H3" s="662"/>
      <c r="I3" s="937"/>
      <c r="J3" s="940"/>
      <c r="K3" s="667"/>
    </row>
    <row r="4" spans="1:78" ht="21.75" customHeight="1" thickBot="1" x14ac:dyDescent="0.35">
      <c r="A4" s="617"/>
      <c r="B4" s="618" t="s">
        <v>542</v>
      </c>
      <c r="C4" s="924" t="str">
        <f>'Unit Data from Audit Worksheet'!D2</f>
        <v>Select Unit Name from Drop Down List</v>
      </c>
      <c r="D4" s="925"/>
      <c r="E4" s="926"/>
      <c r="F4" s="927" t="s">
        <v>1367</v>
      </c>
      <c r="G4" s="928"/>
      <c r="H4" s="931" t="s">
        <v>1443</v>
      </c>
      <c r="I4" s="937"/>
      <c r="J4" s="940"/>
      <c r="K4" s="668"/>
      <c r="L4" s="669"/>
    </row>
    <row r="5" spans="1:78" ht="21.6" thickBot="1" x14ac:dyDescent="0.35">
      <c r="A5" s="619"/>
      <c r="B5" s="620" t="s">
        <v>522</v>
      </c>
      <c r="C5" s="933" t="e">
        <f>'Unit Data from Audit Worksheet'!D3</f>
        <v>#N/A</v>
      </c>
      <c r="D5" s="934"/>
      <c r="E5" s="935"/>
      <c r="F5" s="929"/>
      <c r="G5" s="930"/>
      <c r="H5" s="932"/>
      <c r="I5" s="937"/>
      <c r="J5" s="940"/>
      <c r="K5" s="670"/>
      <c r="L5" s="671" t="s">
        <v>534</v>
      </c>
    </row>
    <row r="6" spans="1:78" ht="18.75" customHeight="1" x14ac:dyDescent="0.3">
      <c r="A6" s="613"/>
      <c r="B6" s="946" t="s">
        <v>1408</v>
      </c>
      <c r="C6" s="946"/>
      <c r="D6" s="946"/>
      <c r="E6" s="946"/>
      <c r="F6" s="946"/>
      <c r="G6" s="946"/>
      <c r="H6" s="947"/>
      <c r="I6" s="937"/>
      <c r="J6" s="940"/>
      <c r="K6" s="670"/>
      <c r="L6" s="671"/>
    </row>
    <row r="7" spans="1:78" ht="116.25" customHeight="1" thickBot="1" x14ac:dyDescent="0.35">
      <c r="A7" s="621"/>
      <c r="B7" s="948"/>
      <c r="C7" s="948"/>
      <c r="D7" s="948"/>
      <c r="E7" s="948"/>
      <c r="F7" s="948"/>
      <c r="G7" s="948"/>
      <c r="H7" s="949"/>
      <c r="I7" s="938"/>
      <c r="J7" s="941"/>
      <c r="K7" s="670"/>
      <c r="L7" s="671"/>
    </row>
    <row r="8" spans="1:78" ht="185.1" customHeight="1" thickBot="1" x14ac:dyDescent="0.35">
      <c r="A8" s="622"/>
      <c r="B8" s="963"/>
      <c r="C8" s="963"/>
      <c r="D8" s="963"/>
      <c r="E8" s="963"/>
      <c r="F8" s="963"/>
      <c r="G8" s="964"/>
      <c r="H8" s="950" t="s">
        <v>1370</v>
      </c>
      <c r="I8" s="543"/>
      <c r="J8" s="942"/>
      <c r="K8" s="670"/>
      <c r="L8" s="771" t="str">
        <f>IF(L9&gt;=100000000,"16.00%",IF(L9&lt;100000000,"20.00%"))</f>
        <v>20.00%</v>
      </c>
    </row>
    <row r="9" spans="1:78" ht="132" customHeight="1" thickBot="1" x14ac:dyDescent="0.35">
      <c r="A9" s="622"/>
      <c r="B9" s="965"/>
      <c r="C9" s="965"/>
      <c r="D9" s="965"/>
      <c r="E9" s="965"/>
      <c r="F9" s="965"/>
      <c r="G9" s="966"/>
      <c r="H9" s="951"/>
      <c r="I9" s="527"/>
      <c r="J9" s="943"/>
      <c r="K9" s="670"/>
      <c r="L9" s="771">
        <f>+(Import!$L$58+Import!$L$63+Import!$L$60-Import!$L$61-Import!$L$62)</f>
        <v>0</v>
      </c>
    </row>
    <row r="10" spans="1:78" ht="27.75" customHeight="1" thickBot="1" x14ac:dyDescent="0.35">
      <c r="A10" s="536"/>
      <c r="B10" s="945" t="s">
        <v>853</v>
      </c>
      <c r="C10" s="967"/>
      <c r="D10" s="967"/>
      <c r="E10" s="967"/>
      <c r="F10" s="526" t="s">
        <v>697</v>
      </c>
      <c r="G10" s="526" t="s">
        <v>854</v>
      </c>
      <c r="H10" s="624"/>
      <c r="I10" s="527"/>
      <c r="J10" s="625"/>
      <c r="K10" s="672"/>
      <c r="L10" s="664">
        <v>2020</v>
      </c>
      <c r="M10" s="669">
        <v>2021</v>
      </c>
      <c r="N10" s="664">
        <v>2022</v>
      </c>
      <c r="O10" s="673"/>
      <c r="P10" s="674"/>
    </row>
    <row r="11" spans="1:78" ht="246" customHeight="1" thickBot="1" x14ac:dyDescent="0.35">
      <c r="A11" s="622" t="s">
        <v>1368</v>
      </c>
      <c r="B11" s="968"/>
      <c r="C11" s="969"/>
      <c r="D11" s="969"/>
      <c r="E11" s="970"/>
      <c r="F11" s="528" t="str">
        <f>IF($L$9&gt;99999999,"16%--Median of simiar units is 32%","20%--Median of similar units is 39%")</f>
        <v>20%--Median of similar units is 39%</v>
      </c>
      <c r="G11" s="529" t="str">
        <f>N11</f>
        <v/>
      </c>
      <c r="H11" s="626" t="s">
        <v>2478</v>
      </c>
      <c r="I11" s="549" t="s">
        <v>2566</v>
      </c>
      <c r="J11" s="627"/>
      <c r="K11" s="670"/>
      <c r="L11" s="651" t="e">
        <f>HLOOKUP($C$5,'PY2 Data(H)'!$D$2:$CZ$399,235,FALSE)</f>
        <v>#N/A</v>
      </c>
      <c r="M11" s="651" t="e">
        <f>HLOOKUP($C$5,'PY1 Data(H)'!$D$2:$CZ$399,295,FALSE)</f>
        <v>#N/A</v>
      </c>
      <c r="N11" s="651" t="str">
        <f>IFERROR((Import!L38+Import!L39-Import!L43-Import!L44-Import!L153+Import!L71)/(Import!L58+Import!L63+Import!L60-Import!L61-Import!L62),"")</f>
        <v/>
      </c>
      <c r="O11" s="772">
        <f>IF(N11&lt;VALUE(L8),1,0)</f>
        <v>0</v>
      </c>
      <c r="P11" s="674"/>
    </row>
    <row r="12" spans="1:78" ht="95.25" customHeight="1" thickBot="1" x14ac:dyDescent="0.35">
      <c r="A12" s="622" t="s">
        <v>1369</v>
      </c>
      <c r="B12" s="971" t="s">
        <v>1435</v>
      </c>
      <c r="C12" s="972"/>
      <c r="D12" s="972"/>
      <c r="E12" s="973"/>
      <c r="F12" s="528" t="s">
        <v>1436</v>
      </c>
      <c r="G12" s="726" t="str">
        <f>IF('Unit Data from Audit Worksheet'!F73="","N/A",L12)</f>
        <v>N/A</v>
      </c>
      <c r="H12" s="724" t="s">
        <v>1444</v>
      </c>
      <c r="I12" s="550" t="s">
        <v>1432</v>
      </c>
      <c r="J12" s="627"/>
      <c r="K12" s="670"/>
      <c r="L12" s="751">
        <f>'Unit Data from Audit Worksheet'!F73</f>
        <v>0</v>
      </c>
      <c r="M12" s="651"/>
      <c r="N12" s="651"/>
      <c r="O12" s="673"/>
      <c r="P12" s="674"/>
    </row>
    <row r="13" spans="1:78" ht="146.55000000000001" customHeight="1" thickBot="1" x14ac:dyDescent="0.35">
      <c r="A13" s="622" t="s">
        <v>1371</v>
      </c>
      <c r="B13" s="971" t="s">
        <v>1437</v>
      </c>
      <c r="C13" s="972"/>
      <c r="D13" s="972"/>
      <c r="E13" s="973"/>
      <c r="F13" s="528" t="s">
        <v>1433</v>
      </c>
      <c r="G13" s="725">
        <f>Import!L50</f>
        <v>0</v>
      </c>
      <c r="H13" s="724" t="s">
        <v>1434</v>
      </c>
      <c r="I13" s="550" t="s">
        <v>2479</v>
      </c>
      <c r="J13" s="627"/>
      <c r="K13" s="670"/>
      <c r="L13" s="651"/>
      <c r="M13" s="651"/>
      <c r="N13" s="651"/>
      <c r="O13" s="673"/>
      <c r="P13" s="674"/>
    </row>
    <row r="14" spans="1:78" ht="51.75" customHeight="1" thickBot="1" x14ac:dyDescent="0.35">
      <c r="A14" s="628"/>
      <c r="B14" s="944" t="s">
        <v>1373</v>
      </c>
      <c r="C14" s="944"/>
      <c r="D14" s="944"/>
      <c r="E14" s="945"/>
      <c r="F14" s="526" t="s">
        <v>697</v>
      </c>
      <c r="G14" s="526" t="s">
        <v>854</v>
      </c>
      <c r="H14" s="629" t="s">
        <v>1374</v>
      </c>
      <c r="I14" s="544"/>
      <c r="J14" s="544"/>
      <c r="K14" s="670"/>
      <c r="L14" s="675" t="e">
        <f>HLOOKUP($C$5,'PY2 Data(H)'!$D$2:$CZ$285,225,FALSE)</f>
        <v>#N/A</v>
      </c>
      <c r="M14" s="675" t="e">
        <f>HLOOKUP($C$5,'PY1 Data(H)'!$D$2:$CZ$399,285,FALSE)</f>
        <v>#N/A</v>
      </c>
      <c r="N14" s="676" t="e">
        <f>Import!L188</f>
        <v>#N/A</v>
      </c>
      <c r="O14" s="677"/>
      <c r="P14" s="678"/>
      <c r="Q14" s="679"/>
      <c r="R14" s="679"/>
      <c r="S14" s="679"/>
      <c r="T14" s="679"/>
      <c r="U14" s="679"/>
      <c r="V14" s="679"/>
      <c r="W14" s="679"/>
      <c r="X14" s="679"/>
      <c r="Y14" s="679"/>
      <c r="Z14" s="679"/>
      <c r="AA14" s="679"/>
      <c r="AB14" s="679"/>
      <c r="AC14" s="679"/>
      <c r="AD14" s="679"/>
      <c r="AE14" s="679"/>
      <c r="AF14" s="679"/>
      <c r="AG14" s="679"/>
      <c r="AH14" s="679"/>
      <c r="AI14" s="679"/>
      <c r="AJ14" s="679"/>
      <c r="AK14" s="679"/>
      <c r="AL14" s="679"/>
      <c r="AM14" s="679"/>
      <c r="AN14" s="679"/>
      <c r="AO14" s="679"/>
      <c r="AP14" s="679"/>
      <c r="AQ14" s="679"/>
      <c r="AR14" s="679"/>
      <c r="AS14" s="679"/>
      <c r="AT14" s="679"/>
      <c r="AU14" s="679"/>
      <c r="AV14" s="679"/>
      <c r="AW14" s="679"/>
      <c r="AX14" s="679"/>
      <c r="AY14" s="679"/>
      <c r="AZ14" s="679"/>
      <c r="BA14" s="679"/>
      <c r="BB14" s="679"/>
      <c r="BC14" s="679"/>
      <c r="BD14" s="679"/>
      <c r="BE14" s="679"/>
      <c r="BF14" s="679"/>
      <c r="BG14" s="679"/>
      <c r="BH14" s="531"/>
      <c r="BI14" s="531"/>
      <c r="BJ14" s="531"/>
      <c r="BK14" s="531"/>
      <c r="BL14" s="531"/>
      <c r="BM14" s="531"/>
      <c r="BN14" s="531"/>
      <c r="BO14" s="531"/>
      <c r="BP14" s="531"/>
      <c r="BQ14" s="531"/>
      <c r="BR14" s="531"/>
      <c r="BS14" s="531"/>
      <c r="BT14" s="531"/>
      <c r="BU14" s="531"/>
      <c r="BV14" s="531"/>
      <c r="BW14" s="531"/>
      <c r="BX14" s="531"/>
      <c r="BY14" s="531"/>
      <c r="BZ14" s="531"/>
    </row>
    <row r="15" spans="1:78" ht="202.5" customHeight="1" thickBot="1" x14ac:dyDescent="0.35">
      <c r="A15" s="622" t="s">
        <v>1372</v>
      </c>
      <c r="B15" s="630"/>
      <c r="C15" s="532"/>
      <c r="D15" s="532"/>
      <c r="E15" s="533"/>
      <c r="F15" s="623" t="s">
        <v>523</v>
      </c>
      <c r="G15" s="534" t="e">
        <f>N15</f>
        <v>#DIV/0!</v>
      </c>
      <c r="H15" s="626" t="s">
        <v>855</v>
      </c>
      <c r="I15" s="550" t="s">
        <v>525</v>
      </c>
      <c r="J15" s="627"/>
      <c r="K15" s="670"/>
      <c r="L15" s="675" t="e">
        <f>HLOOKUP($C$5,'PY2 Data(H)'!$D$2:$CZ$285,237,FALSE)</f>
        <v>#N/A</v>
      </c>
      <c r="M15" s="675" t="e">
        <f>HLOOKUP($C$5,'PY1 Data(H)'!$D$2:$CZ$399,297,FALSE)</f>
        <v>#N/A</v>
      </c>
      <c r="N15" s="676" t="e">
        <f>(+Import!L79-Import!L80-Import!L77-Import!L78)/(Import!L83-Import!L84-Import!L85-Import!L86-Import!L$87-Import!L88-Import!L82)</f>
        <v>#DIV/0!</v>
      </c>
    </row>
    <row r="16" spans="1:78" ht="27.75" customHeight="1" thickBot="1" x14ac:dyDescent="0.35">
      <c r="A16" s="536"/>
      <c r="B16" s="631" t="s">
        <v>1376</v>
      </c>
      <c r="C16" s="535">
        <v>2020</v>
      </c>
      <c r="D16" s="535">
        <v>2021</v>
      </c>
      <c r="E16" s="535">
        <v>2022</v>
      </c>
      <c r="F16" s="526" t="s">
        <v>697</v>
      </c>
      <c r="G16" s="526" t="s">
        <v>854</v>
      </c>
      <c r="H16" s="530"/>
      <c r="I16" s="544"/>
      <c r="J16" s="544"/>
      <c r="K16" s="670"/>
      <c r="L16" s="676"/>
      <c r="M16" s="676"/>
      <c r="N16" s="676"/>
    </row>
    <row r="17" spans="1:81" ht="69.599999999999994" customHeight="1" thickBot="1" x14ac:dyDescent="0.35">
      <c r="A17" s="622" t="s">
        <v>1375</v>
      </c>
      <c r="B17" s="636" t="s">
        <v>1378</v>
      </c>
      <c r="C17" s="730" t="e">
        <f>IF(L14=0,"N/A",L17)</f>
        <v>#N/A</v>
      </c>
      <c r="D17" s="730" t="e">
        <f>IF(M14=0,"N/A",M17)</f>
        <v>#N/A</v>
      </c>
      <c r="E17" s="730" t="e">
        <f>IF(N14=0,"N/A",N17)</f>
        <v>#N/A</v>
      </c>
      <c r="F17" s="528" t="s">
        <v>856</v>
      </c>
      <c r="G17" s="632" t="e">
        <f>E17</f>
        <v>#N/A</v>
      </c>
      <c r="H17" s="626" t="s">
        <v>2630</v>
      </c>
      <c r="I17" s="550" t="s">
        <v>2631</v>
      </c>
      <c r="J17" s="633"/>
      <c r="K17" s="670"/>
      <c r="L17" s="680" t="e">
        <f>HLOOKUP($C$5,'PY2 Data(H)'!$D$2:$CZ$285,238,FALSE)</f>
        <v>#N/A</v>
      </c>
      <c r="M17" s="680" t="e">
        <f>HLOOKUP($C$5,'PY1 Data(H)'!$D$2:$CZ$399,298,FALSE)</f>
        <v>#N/A</v>
      </c>
      <c r="N17" s="680">
        <f>+Import!L94-Import!L96+Import!L95-Import!L111-Import!L97</f>
        <v>0</v>
      </c>
    </row>
    <row r="18" spans="1:81" ht="109.5" customHeight="1" thickBot="1" x14ac:dyDescent="0.35">
      <c r="A18" s="622" t="s">
        <v>1377</v>
      </c>
      <c r="B18" s="646" t="s">
        <v>1380</v>
      </c>
      <c r="C18" s="634" t="e">
        <f>IF(L14=0,"N/A",L18)</f>
        <v>#N/A</v>
      </c>
      <c r="D18" s="634" t="e">
        <f>IF(M14=0,"N/A",M18)</f>
        <v>#N/A</v>
      </c>
      <c r="E18" s="634" t="e">
        <f>IF(N14=0,"N/A",N18)</f>
        <v>#N/A</v>
      </c>
      <c r="F18" s="528" t="s">
        <v>814</v>
      </c>
      <c r="G18" s="635" t="e">
        <f>E18</f>
        <v>#N/A</v>
      </c>
      <c r="H18" s="626" t="s">
        <v>1381</v>
      </c>
      <c r="I18" s="550" t="s">
        <v>2635</v>
      </c>
      <c r="J18" s="985"/>
      <c r="K18" s="670"/>
      <c r="L18" s="651" t="e">
        <f>HLOOKUP($C$5,'PY2 Data(H)'!$D$2:$CZ$285,239,FALSE)</f>
        <v>#N/A</v>
      </c>
      <c r="M18" s="651" t="e">
        <f>HLOOKUP($C$5,'PY1 Data(H)'!$D$2:$CZ$399,299,FALSE)</f>
        <v>#N/A</v>
      </c>
      <c r="N18" s="681" t="e">
        <f>Import!L75/(Import!L96+Import!L99-Import!L95+Import!L111)</f>
        <v>#DIV/0!</v>
      </c>
      <c r="O18" s="682"/>
    </row>
    <row r="19" spans="1:81" ht="75" customHeight="1" thickBot="1" x14ac:dyDescent="0.35">
      <c r="A19" s="622" t="s">
        <v>1379</v>
      </c>
      <c r="B19" s="975" t="s">
        <v>1383</v>
      </c>
      <c r="C19" s="975"/>
      <c r="D19" s="952"/>
      <c r="E19" s="637" t="str">
        <f>IF(N19&lt;0,"Yes","No")</f>
        <v>No</v>
      </c>
      <c r="F19" s="638"/>
      <c r="G19" s="529" t="str">
        <f>E19</f>
        <v>No</v>
      </c>
      <c r="H19" s="626" t="s">
        <v>1384</v>
      </c>
      <c r="I19" s="550" t="s">
        <v>815</v>
      </c>
      <c r="J19" s="633"/>
      <c r="K19" s="670"/>
      <c r="L19" s="683"/>
      <c r="M19" s="683">
        <f>((Import!L99+Import!L96)*0.03)-Import!L103</f>
        <v>0</v>
      </c>
      <c r="N19" s="684">
        <f>M19*0.03</f>
        <v>0</v>
      </c>
    </row>
    <row r="20" spans="1:81" s="176" customFormat="1" ht="18.600000000000001" thickBot="1" x14ac:dyDescent="0.35">
      <c r="A20" s="555"/>
      <c r="B20" s="944" t="s">
        <v>857</v>
      </c>
      <c r="C20" s="944"/>
      <c r="D20" s="944"/>
      <c r="E20" s="538">
        <v>2022</v>
      </c>
      <c r="F20" s="640" t="s">
        <v>858</v>
      </c>
      <c r="G20" s="641"/>
      <c r="H20" s="537"/>
      <c r="I20" s="552"/>
      <c r="J20" s="537"/>
      <c r="K20" s="670"/>
      <c r="L20" s="664"/>
      <c r="M20" s="664"/>
      <c r="N20" s="664"/>
      <c r="O20" s="664"/>
      <c r="P20" s="665"/>
      <c r="Q20" s="666"/>
      <c r="R20" s="666"/>
      <c r="S20" s="666"/>
      <c r="T20" s="666"/>
      <c r="U20" s="666"/>
      <c r="V20" s="666"/>
      <c r="W20" s="666"/>
      <c r="X20" s="666"/>
      <c r="Y20" s="666"/>
      <c r="Z20" s="666"/>
      <c r="AA20" s="666"/>
      <c r="AB20" s="666"/>
      <c r="AC20" s="666"/>
      <c r="AD20" s="666"/>
      <c r="AE20" s="666"/>
      <c r="AF20" s="666"/>
      <c r="AG20" s="666"/>
      <c r="AH20" s="666"/>
      <c r="AI20" s="666"/>
      <c r="AJ20" s="666"/>
      <c r="AK20" s="666"/>
      <c r="AL20" s="666"/>
      <c r="AM20" s="666"/>
      <c r="AN20" s="666"/>
      <c r="AO20" s="666"/>
      <c r="AP20" s="666"/>
      <c r="AQ20" s="666"/>
      <c r="AR20" s="666"/>
      <c r="AS20" s="666"/>
      <c r="AT20" s="666"/>
      <c r="AU20" s="666"/>
      <c r="AV20" s="666"/>
      <c r="AW20" s="666"/>
      <c r="AX20" s="666"/>
      <c r="AY20" s="666"/>
      <c r="AZ20" s="666"/>
      <c r="BA20" s="666"/>
      <c r="BB20" s="666"/>
      <c r="BC20" s="666"/>
      <c r="BD20" s="666"/>
      <c r="BE20" s="666"/>
      <c r="BF20" s="666"/>
      <c r="BG20" s="666"/>
      <c r="BH20" s="524"/>
      <c r="BI20" s="524"/>
      <c r="BJ20" s="524"/>
      <c r="BK20" s="524"/>
      <c r="BL20" s="524"/>
      <c r="BM20" s="524"/>
      <c r="BN20" s="524"/>
      <c r="BO20" s="524"/>
      <c r="BP20" s="524"/>
      <c r="BQ20" s="524"/>
      <c r="BR20" s="524"/>
      <c r="BS20" s="524"/>
      <c r="BT20" s="524"/>
      <c r="BU20" s="524"/>
      <c r="BV20" s="524"/>
      <c r="BW20" s="524"/>
      <c r="BX20" s="524"/>
      <c r="BY20" s="524"/>
      <c r="BZ20" s="524"/>
      <c r="CA20" s="524"/>
      <c r="CB20" s="524"/>
      <c r="CC20" s="524"/>
    </row>
    <row r="21" spans="1:81" s="176" customFormat="1" ht="92.25" customHeight="1" thickBot="1" x14ac:dyDescent="0.35">
      <c r="A21" s="642" t="s">
        <v>1382</v>
      </c>
      <c r="B21" s="954" t="s">
        <v>1389</v>
      </c>
      <c r="C21" s="955"/>
      <c r="D21" s="956"/>
      <c r="E21" s="637" t="str">
        <f>IF(Import!L181=1,"Yes",IF(Import!L181=2,"No","This question must be answered.  See cell C26 on TD"))</f>
        <v>This question must be answered.  See cell C26 on TD</v>
      </c>
      <c r="F21" s="728" t="s">
        <v>865</v>
      </c>
      <c r="G21" s="637" t="str">
        <f>IF(E21="No","Late",E21)</f>
        <v>This question must be answered.  See cell C26 on TD</v>
      </c>
      <c r="H21" s="548" t="s">
        <v>859</v>
      </c>
      <c r="I21" s="639" t="s">
        <v>1390</v>
      </c>
      <c r="J21" s="643"/>
      <c r="K21" s="670"/>
      <c r="L21" s="664"/>
      <c r="M21" s="664"/>
      <c r="N21" s="664"/>
      <c r="O21" s="664"/>
      <c r="P21" s="665"/>
      <c r="Q21" s="666"/>
      <c r="R21" s="666"/>
      <c r="S21" s="666"/>
      <c r="T21" s="666"/>
      <c r="U21" s="666"/>
      <c r="V21" s="666"/>
      <c r="W21" s="666"/>
      <c r="X21" s="666"/>
      <c r="Y21" s="666"/>
      <c r="Z21" s="666"/>
      <c r="AA21" s="666"/>
      <c r="AB21" s="666"/>
      <c r="AC21" s="666"/>
      <c r="AD21" s="666"/>
      <c r="AE21" s="666"/>
      <c r="AF21" s="666"/>
      <c r="AG21" s="666"/>
      <c r="AH21" s="666"/>
      <c r="AI21" s="666"/>
      <c r="AJ21" s="666"/>
      <c r="AK21" s="666"/>
      <c r="AL21" s="666"/>
      <c r="AM21" s="666"/>
      <c r="AN21" s="666"/>
      <c r="AO21" s="666"/>
      <c r="AP21" s="666"/>
      <c r="AQ21" s="666"/>
      <c r="AR21" s="666"/>
      <c r="AS21" s="666"/>
      <c r="AT21" s="666"/>
      <c r="AU21" s="666"/>
      <c r="AV21" s="666"/>
      <c r="AW21" s="666"/>
      <c r="AX21" s="666"/>
      <c r="AY21" s="666"/>
      <c r="AZ21" s="666"/>
      <c r="BA21" s="666"/>
      <c r="BB21" s="666"/>
      <c r="BC21" s="666"/>
      <c r="BD21" s="666"/>
      <c r="BE21" s="666"/>
      <c r="BF21" s="666"/>
      <c r="BG21" s="666"/>
      <c r="BH21" s="524"/>
      <c r="BI21" s="524"/>
      <c r="BJ21" s="524"/>
      <c r="BK21" s="524"/>
      <c r="BL21" s="524"/>
      <c r="BM21" s="524"/>
      <c r="BN21" s="524"/>
      <c r="BO21" s="524"/>
      <c r="BP21" s="524"/>
      <c r="BQ21" s="524"/>
      <c r="BR21" s="524"/>
      <c r="BS21" s="524"/>
      <c r="BT21" s="524"/>
      <c r="BU21" s="524"/>
      <c r="BV21" s="524"/>
      <c r="BW21" s="524"/>
      <c r="BX21" s="524"/>
      <c r="BY21" s="524"/>
      <c r="BZ21" s="524"/>
      <c r="CA21" s="524"/>
      <c r="CB21" s="524"/>
      <c r="CC21" s="524"/>
    </row>
    <row r="22" spans="1:81" s="176" customFormat="1" ht="18" customHeight="1" thickBot="1" x14ac:dyDescent="0.35">
      <c r="A22" s="644"/>
      <c r="B22" s="957"/>
      <c r="C22" s="957"/>
      <c r="D22" s="958"/>
      <c r="E22" s="538">
        <v>2022</v>
      </c>
      <c r="F22" s="180" t="s">
        <v>858</v>
      </c>
      <c r="G22" s="539"/>
      <c r="H22" s="539"/>
      <c r="I22" s="553"/>
      <c r="J22" s="554"/>
      <c r="K22" s="670"/>
      <c r="L22" s="664"/>
      <c r="M22" s="664"/>
      <c r="N22" s="664"/>
      <c r="O22" s="664"/>
      <c r="P22" s="665"/>
      <c r="Q22" s="666"/>
      <c r="R22" s="666"/>
      <c r="S22" s="666"/>
      <c r="T22" s="666"/>
      <c r="U22" s="666"/>
      <c r="V22" s="666"/>
      <c r="W22" s="666"/>
      <c r="X22" s="666"/>
      <c r="Y22" s="666"/>
      <c r="Z22" s="666"/>
      <c r="AA22" s="666"/>
      <c r="AB22" s="666"/>
      <c r="AC22" s="666"/>
      <c r="AD22" s="666"/>
      <c r="AE22" s="666"/>
      <c r="AF22" s="666"/>
      <c r="AG22" s="666"/>
      <c r="AH22" s="666"/>
      <c r="AI22" s="666"/>
      <c r="AJ22" s="666"/>
      <c r="AK22" s="666"/>
      <c r="AL22" s="666"/>
      <c r="AM22" s="666"/>
      <c r="AN22" s="666"/>
      <c r="AO22" s="666"/>
      <c r="AP22" s="666"/>
      <c r="AQ22" s="666"/>
      <c r="AR22" s="666"/>
      <c r="AS22" s="666"/>
      <c r="AT22" s="666"/>
      <c r="AU22" s="666"/>
      <c r="AV22" s="666"/>
      <c r="AW22" s="666"/>
      <c r="AX22" s="666"/>
      <c r="AY22" s="666"/>
      <c r="AZ22" s="666"/>
      <c r="BA22" s="666"/>
      <c r="BB22" s="666"/>
      <c r="BC22" s="666"/>
      <c r="BD22" s="666"/>
      <c r="BE22" s="666"/>
      <c r="BF22" s="666"/>
      <c r="BG22" s="666"/>
      <c r="BH22" s="524"/>
      <c r="BI22" s="524"/>
      <c r="BJ22" s="524"/>
      <c r="BK22" s="524"/>
      <c r="BL22" s="524"/>
      <c r="BM22" s="524"/>
      <c r="BN22" s="524"/>
      <c r="BO22" s="524"/>
      <c r="BP22" s="524"/>
      <c r="BQ22" s="524"/>
      <c r="BR22" s="524"/>
      <c r="BS22" s="524"/>
      <c r="BT22" s="524"/>
      <c r="BU22" s="524"/>
      <c r="BV22" s="524"/>
      <c r="BW22" s="524"/>
      <c r="BX22" s="524"/>
      <c r="BY22" s="524"/>
      <c r="BZ22" s="524"/>
      <c r="CA22" s="524"/>
      <c r="CB22" s="524"/>
      <c r="CC22" s="524"/>
    </row>
    <row r="23" spans="1:81" s="176" customFormat="1" ht="87" customHeight="1" thickBot="1" x14ac:dyDescent="0.35">
      <c r="A23" s="622" t="s">
        <v>1385</v>
      </c>
      <c r="B23" s="956" t="s">
        <v>1402</v>
      </c>
      <c r="C23" s="959"/>
      <c r="D23" s="959"/>
      <c r="E23" s="719" t="str">
        <f>IFERROR((Import!L53-Import!L54)/Import!L54,"This question must be answered.E25 See cells F60 &amp; F61 on Unit Data from Audit")</f>
        <v>This question must be answered.E25 See cells F60 &amp; F61 on Unit Data from Audit</v>
      </c>
      <c r="F23" s="528" t="s">
        <v>524</v>
      </c>
      <c r="G23" s="720" t="str">
        <f>+E23</f>
        <v>This question must be answered.E25 See cells F60 &amp; F61 on Unit Data from Audit</v>
      </c>
      <c r="H23" s="626" t="s">
        <v>1409</v>
      </c>
      <c r="I23" s="639" t="s">
        <v>531</v>
      </c>
      <c r="J23" s="643"/>
      <c r="K23" s="670"/>
      <c r="L23" s="664"/>
      <c r="M23" s="664"/>
      <c r="N23" s="664"/>
      <c r="O23" s="664"/>
      <c r="P23" s="665"/>
      <c r="Q23" s="666"/>
      <c r="R23" s="666"/>
      <c r="S23" s="666"/>
      <c r="T23" s="666"/>
      <c r="U23" s="666"/>
      <c r="V23" s="666"/>
      <c r="W23" s="666"/>
      <c r="X23" s="666"/>
      <c r="Y23" s="666"/>
      <c r="Z23" s="666"/>
      <c r="AA23" s="666"/>
      <c r="AB23" s="666"/>
      <c r="AC23" s="666"/>
      <c r="AD23" s="666"/>
      <c r="AE23" s="666"/>
      <c r="AF23" s="666"/>
      <c r="AG23" s="666"/>
      <c r="AH23" s="666"/>
      <c r="AI23" s="666"/>
      <c r="AJ23" s="666"/>
      <c r="AK23" s="666"/>
      <c r="AL23" s="666"/>
      <c r="AM23" s="666"/>
      <c r="AN23" s="666"/>
      <c r="AO23" s="666"/>
      <c r="AP23" s="666"/>
      <c r="AQ23" s="666"/>
      <c r="AR23" s="666"/>
      <c r="AS23" s="666"/>
      <c r="AT23" s="666"/>
      <c r="AU23" s="666"/>
      <c r="AV23" s="666"/>
      <c r="AW23" s="666"/>
      <c r="AX23" s="666"/>
      <c r="AY23" s="666"/>
      <c r="AZ23" s="666"/>
      <c r="BA23" s="666"/>
      <c r="BB23" s="666"/>
      <c r="BC23" s="666"/>
      <c r="BD23" s="666"/>
      <c r="BE23" s="666"/>
      <c r="BF23" s="666"/>
      <c r="BG23" s="666"/>
      <c r="BH23" s="524"/>
      <c r="BI23" s="524"/>
      <c r="BJ23" s="524"/>
      <c r="BK23" s="524"/>
      <c r="BL23" s="524"/>
      <c r="BM23" s="524"/>
      <c r="BN23" s="524"/>
      <c r="BO23" s="524"/>
      <c r="BP23" s="524"/>
      <c r="BQ23" s="524"/>
      <c r="BR23" s="524"/>
      <c r="BS23" s="524"/>
      <c r="BT23" s="524"/>
      <c r="BU23" s="524"/>
      <c r="BV23" s="524"/>
      <c r="BW23" s="524"/>
      <c r="BX23" s="524"/>
      <c r="BY23" s="524"/>
      <c r="BZ23" s="524"/>
      <c r="CA23" s="524"/>
      <c r="CB23" s="524"/>
      <c r="CC23" s="524"/>
    </row>
    <row r="24" spans="1:81" s="176" customFormat="1" ht="18" customHeight="1" thickBot="1" x14ac:dyDescent="0.35">
      <c r="A24" s="645"/>
      <c r="B24" s="957"/>
      <c r="C24" s="957"/>
      <c r="D24" s="958"/>
      <c r="E24" s="538">
        <v>2022</v>
      </c>
      <c r="F24" s="180" t="s">
        <v>858</v>
      </c>
      <c r="G24" s="539"/>
      <c r="H24" s="539"/>
      <c r="I24" s="553"/>
      <c r="J24" s="554"/>
      <c r="K24" s="663"/>
      <c r="L24" s="664"/>
      <c r="M24" s="664"/>
      <c r="N24" s="664"/>
      <c r="O24" s="664"/>
      <c r="P24" s="665"/>
      <c r="Q24" s="666"/>
      <c r="R24" s="666"/>
      <c r="S24" s="666"/>
      <c r="T24" s="666"/>
      <c r="U24" s="666"/>
      <c r="V24" s="666"/>
      <c r="W24" s="666"/>
      <c r="X24" s="666"/>
      <c r="Y24" s="666"/>
      <c r="Z24" s="666"/>
      <c r="AA24" s="666"/>
      <c r="AB24" s="666"/>
      <c r="AC24" s="666"/>
      <c r="AD24" s="666"/>
      <c r="AE24" s="666"/>
      <c r="AF24" s="666"/>
      <c r="AG24" s="666"/>
      <c r="AH24" s="666"/>
      <c r="AI24" s="666"/>
      <c r="AJ24" s="666"/>
      <c r="AK24" s="666"/>
      <c r="AL24" s="666"/>
      <c r="AM24" s="666"/>
      <c r="AN24" s="666"/>
      <c r="AO24" s="666"/>
      <c r="AP24" s="666"/>
      <c r="AQ24" s="666"/>
      <c r="AR24" s="666"/>
      <c r="AS24" s="666"/>
      <c r="AT24" s="666"/>
      <c r="AU24" s="666"/>
      <c r="AV24" s="666"/>
      <c r="AW24" s="666"/>
      <c r="AX24" s="666"/>
      <c r="AY24" s="666"/>
      <c r="AZ24" s="666"/>
      <c r="BA24" s="666"/>
      <c r="BB24" s="666"/>
      <c r="BC24" s="666"/>
      <c r="BD24" s="666"/>
      <c r="BE24" s="666"/>
      <c r="BF24" s="666"/>
      <c r="BG24" s="666"/>
      <c r="BH24" s="524"/>
      <c r="BI24" s="524"/>
      <c r="BJ24" s="524"/>
      <c r="BK24" s="524"/>
      <c r="BL24" s="524"/>
      <c r="BM24" s="524"/>
      <c r="BN24" s="524"/>
      <c r="BO24" s="524"/>
      <c r="BP24" s="524"/>
      <c r="BQ24" s="524"/>
      <c r="BR24" s="524"/>
      <c r="BS24" s="524"/>
      <c r="BT24" s="524"/>
      <c r="BU24" s="524"/>
      <c r="BV24" s="524"/>
      <c r="BW24" s="524"/>
      <c r="BX24" s="524"/>
      <c r="BY24" s="524"/>
      <c r="BZ24" s="524"/>
      <c r="CA24" s="524"/>
      <c r="CB24" s="524"/>
      <c r="CC24" s="524"/>
    </row>
    <row r="25" spans="1:81" s="176" customFormat="1" ht="97.5" customHeight="1" thickBot="1" x14ac:dyDescent="0.35">
      <c r="A25" s="622" t="s">
        <v>1386</v>
      </c>
      <c r="B25" s="952" t="s">
        <v>1397</v>
      </c>
      <c r="C25" s="953"/>
      <c r="D25" s="953"/>
      <c r="E25" s="721" t="str">
        <f>IF(Import!L165=20,"Increase",IF(Import!L165=21,"Decrease",IF(Import!L165=22,"No Change",IF(Import!L165=23,"N/A","This question must be answered. See cell F214 on Unit Data from Audit"))))</f>
        <v>This question must be answered. See cell F214 on Unit Data from Audit</v>
      </c>
      <c r="F25" s="528" t="s">
        <v>860</v>
      </c>
      <c r="G25" s="721" t="str">
        <f>E25</f>
        <v>This question must be answered. See cell F214 on Unit Data from Audit</v>
      </c>
      <c r="H25" s="626" t="s">
        <v>861</v>
      </c>
      <c r="I25" s="639" t="s">
        <v>532</v>
      </c>
      <c r="J25" s="643"/>
      <c r="K25" s="685"/>
      <c r="L25" s="664"/>
      <c r="M25" s="664"/>
      <c r="N25" s="664"/>
      <c r="O25" s="664"/>
      <c r="P25" s="665"/>
      <c r="Q25" s="666"/>
      <c r="R25" s="666"/>
      <c r="S25" s="666"/>
      <c r="T25" s="666"/>
      <c r="U25" s="666"/>
      <c r="V25" s="666"/>
      <c r="W25" s="666"/>
      <c r="X25" s="666"/>
      <c r="Y25" s="666"/>
      <c r="Z25" s="666"/>
      <c r="AA25" s="666"/>
      <c r="AB25" s="666"/>
      <c r="AC25" s="666"/>
      <c r="AD25" s="666"/>
      <c r="AE25" s="666"/>
      <c r="AF25" s="666"/>
      <c r="AG25" s="666"/>
      <c r="AH25" s="666"/>
      <c r="AI25" s="666"/>
      <c r="AJ25" s="666"/>
      <c r="AK25" s="666"/>
      <c r="AL25" s="666"/>
      <c r="AM25" s="666"/>
      <c r="AN25" s="666"/>
      <c r="AO25" s="666"/>
      <c r="AP25" s="666"/>
      <c r="AQ25" s="666"/>
      <c r="AR25" s="666"/>
      <c r="AS25" s="666"/>
      <c r="AT25" s="666"/>
      <c r="AU25" s="666"/>
      <c r="AV25" s="666"/>
      <c r="AW25" s="666"/>
      <c r="AX25" s="666"/>
      <c r="AY25" s="666"/>
      <c r="AZ25" s="666"/>
      <c r="BA25" s="666"/>
      <c r="BB25" s="666"/>
      <c r="BC25" s="666"/>
      <c r="BD25" s="666"/>
      <c r="BE25" s="666"/>
      <c r="BF25" s="666"/>
      <c r="BG25" s="666"/>
      <c r="BH25" s="524"/>
      <c r="BI25" s="524"/>
      <c r="BJ25" s="524"/>
      <c r="BK25" s="524"/>
      <c r="BL25" s="524"/>
      <c r="BM25" s="524"/>
      <c r="BN25" s="524"/>
      <c r="BO25" s="524"/>
      <c r="BP25" s="524"/>
      <c r="BQ25" s="524"/>
      <c r="BR25" s="524"/>
      <c r="BS25" s="524"/>
      <c r="BT25" s="524"/>
      <c r="BU25" s="524"/>
      <c r="BV25" s="524"/>
      <c r="BW25" s="524"/>
      <c r="BX25" s="524"/>
      <c r="BY25" s="524"/>
      <c r="BZ25" s="524"/>
      <c r="CA25" s="524"/>
      <c r="CB25" s="524"/>
      <c r="CC25" s="524"/>
    </row>
    <row r="26" spans="1:81" s="176" customFormat="1" ht="18" customHeight="1" thickBot="1" x14ac:dyDescent="0.35">
      <c r="A26" s="645"/>
      <c r="B26" s="957"/>
      <c r="C26" s="957"/>
      <c r="D26" s="958"/>
      <c r="E26" s="538">
        <v>2022</v>
      </c>
      <c r="F26" s="180" t="s">
        <v>858</v>
      </c>
      <c r="G26" s="539"/>
      <c r="H26" s="546"/>
      <c r="I26" s="553"/>
      <c r="J26" s="554"/>
      <c r="K26" s="686"/>
      <c r="L26" s="664"/>
      <c r="M26" s="664"/>
      <c r="N26" s="664"/>
      <c r="O26" s="664"/>
      <c r="P26" s="665"/>
      <c r="Q26" s="666"/>
      <c r="R26" s="666"/>
      <c r="S26" s="666"/>
      <c r="T26" s="666"/>
      <c r="U26" s="666"/>
      <c r="V26" s="666"/>
      <c r="W26" s="666"/>
      <c r="X26" s="666"/>
      <c r="Y26" s="666"/>
      <c r="Z26" s="666"/>
      <c r="AA26" s="666"/>
      <c r="AB26" s="666"/>
      <c r="AC26" s="666"/>
      <c r="AD26" s="666"/>
      <c r="AE26" s="666"/>
      <c r="AF26" s="666"/>
      <c r="AG26" s="666"/>
      <c r="AH26" s="666"/>
      <c r="AI26" s="666"/>
      <c r="AJ26" s="666"/>
      <c r="AK26" s="666"/>
      <c r="AL26" s="666"/>
      <c r="AM26" s="666"/>
      <c r="AN26" s="666"/>
      <c r="AO26" s="666"/>
      <c r="AP26" s="666"/>
      <c r="AQ26" s="666"/>
      <c r="AR26" s="666"/>
      <c r="AS26" s="666"/>
      <c r="AT26" s="666"/>
      <c r="AU26" s="666"/>
      <c r="AV26" s="666"/>
      <c r="AW26" s="666"/>
      <c r="AX26" s="666"/>
      <c r="AY26" s="666"/>
      <c r="AZ26" s="666"/>
      <c r="BA26" s="666"/>
      <c r="BB26" s="666"/>
      <c r="BC26" s="666"/>
      <c r="BD26" s="666"/>
      <c r="BE26" s="666"/>
      <c r="BF26" s="666"/>
      <c r="BG26" s="666"/>
      <c r="BH26" s="524"/>
      <c r="BI26" s="524"/>
      <c r="BJ26" s="524"/>
      <c r="BK26" s="524"/>
      <c r="BL26" s="524"/>
      <c r="BM26" s="524"/>
      <c r="BN26" s="524"/>
      <c r="BO26" s="524"/>
      <c r="BP26" s="524"/>
      <c r="BQ26" s="524"/>
      <c r="BR26" s="524"/>
      <c r="BS26" s="524"/>
      <c r="BT26" s="524"/>
      <c r="BU26" s="524"/>
      <c r="BV26" s="524"/>
      <c r="BW26" s="524"/>
      <c r="BX26" s="524"/>
      <c r="BY26" s="524"/>
      <c r="BZ26" s="524"/>
      <c r="CA26" s="524"/>
      <c r="CB26" s="524"/>
      <c r="CC26" s="524"/>
    </row>
    <row r="27" spans="1:81" s="176" customFormat="1" ht="78.75" customHeight="1" thickBot="1" x14ac:dyDescent="0.35">
      <c r="A27" s="622" t="s">
        <v>1387</v>
      </c>
      <c r="B27" s="960" t="s">
        <v>1416</v>
      </c>
      <c r="C27" s="961"/>
      <c r="D27" s="962"/>
      <c r="E27" s="528" t="str">
        <f>IF(Import!L171=1,"Yes",IF(Import!L171=2,"No",IF(Import!L171=0,"This question must be answered.  See cell C13 on TD")))</f>
        <v>This question must be answered.  See cell C13 on TD</v>
      </c>
      <c r="F27" s="528" t="s">
        <v>533</v>
      </c>
      <c r="G27" s="528" t="str">
        <f>+E27</f>
        <v>This question must be answered.  See cell C13 on TD</v>
      </c>
      <c r="H27" s="545" t="s">
        <v>1398</v>
      </c>
      <c r="I27" s="639" t="s">
        <v>1426</v>
      </c>
      <c r="J27" s="555"/>
      <c r="K27" s="670"/>
      <c r="L27" s="664"/>
      <c r="M27" s="664"/>
      <c r="N27" s="664"/>
      <c r="O27" s="664"/>
      <c r="P27" s="665"/>
      <c r="Q27" s="666"/>
      <c r="R27" s="666"/>
      <c r="S27" s="666"/>
      <c r="T27" s="666"/>
      <c r="U27" s="666"/>
      <c r="V27" s="666"/>
      <c r="W27" s="666"/>
      <c r="X27" s="666"/>
      <c r="Y27" s="666"/>
      <c r="Z27" s="666"/>
      <c r="AA27" s="666"/>
      <c r="AB27" s="666"/>
      <c r="AC27" s="666"/>
      <c r="AD27" s="666"/>
      <c r="AE27" s="666"/>
      <c r="AF27" s="666"/>
      <c r="AG27" s="666"/>
      <c r="AH27" s="666"/>
      <c r="AI27" s="666"/>
      <c r="AJ27" s="666"/>
      <c r="AK27" s="666"/>
      <c r="AL27" s="666"/>
      <c r="AM27" s="666"/>
      <c r="AN27" s="666"/>
      <c r="AO27" s="666"/>
      <c r="AP27" s="666"/>
      <c r="AQ27" s="666"/>
      <c r="AR27" s="666"/>
      <c r="AS27" s="666"/>
      <c r="AT27" s="666"/>
      <c r="AU27" s="666"/>
      <c r="AV27" s="666"/>
      <c r="AW27" s="666"/>
      <c r="AX27" s="666"/>
      <c r="AY27" s="666"/>
      <c r="AZ27" s="666"/>
      <c r="BA27" s="666"/>
      <c r="BB27" s="666"/>
      <c r="BC27" s="666"/>
      <c r="BD27" s="666"/>
      <c r="BE27" s="666"/>
      <c r="BF27" s="666"/>
      <c r="BG27" s="666"/>
      <c r="BH27" s="524"/>
      <c r="BI27" s="524"/>
      <c r="BJ27" s="524"/>
      <c r="BK27" s="524"/>
      <c r="BL27" s="524"/>
      <c r="BM27" s="524"/>
      <c r="BN27" s="524"/>
      <c r="BO27" s="524"/>
      <c r="BP27" s="524"/>
      <c r="BQ27" s="524"/>
      <c r="BR27" s="524"/>
      <c r="BS27" s="524"/>
      <c r="BT27" s="524"/>
      <c r="BU27" s="524"/>
      <c r="BV27" s="524"/>
      <c r="BW27" s="524"/>
      <c r="BX27" s="524"/>
      <c r="BY27" s="524"/>
      <c r="BZ27" s="524"/>
      <c r="CA27" s="524"/>
      <c r="CB27" s="524"/>
      <c r="CC27" s="524"/>
    </row>
    <row r="28" spans="1:81" s="176" customFormat="1" ht="18" customHeight="1" thickBot="1" x14ac:dyDescent="0.35">
      <c r="A28" s="645"/>
      <c r="B28" s="957"/>
      <c r="C28" s="957"/>
      <c r="D28" s="958"/>
      <c r="E28" s="538">
        <v>2022</v>
      </c>
      <c r="F28" s="180" t="s">
        <v>858</v>
      </c>
      <c r="G28" s="539"/>
      <c r="H28" s="539"/>
      <c r="I28" s="553"/>
      <c r="J28" s="554"/>
      <c r="K28" s="670"/>
      <c r="L28" s="664"/>
      <c r="M28" s="664"/>
      <c r="N28" s="664"/>
      <c r="O28" s="664"/>
      <c r="P28" s="665"/>
      <c r="Q28" s="666"/>
      <c r="R28" s="666"/>
      <c r="S28" s="666"/>
      <c r="T28" s="666"/>
      <c r="U28" s="666"/>
      <c r="V28" s="666"/>
      <c r="W28" s="666"/>
      <c r="X28" s="666"/>
      <c r="Y28" s="666"/>
      <c r="Z28" s="666"/>
      <c r="AA28" s="666"/>
      <c r="AB28" s="666"/>
      <c r="AC28" s="666"/>
      <c r="AD28" s="666"/>
      <c r="AE28" s="666"/>
      <c r="AF28" s="666"/>
      <c r="AG28" s="666"/>
      <c r="AH28" s="666"/>
      <c r="AI28" s="666"/>
      <c r="AJ28" s="666"/>
      <c r="AK28" s="666"/>
      <c r="AL28" s="666"/>
      <c r="AM28" s="666"/>
      <c r="AN28" s="666"/>
      <c r="AO28" s="666"/>
      <c r="AP28" s="666"/>
      <c r="AQ28" s="666"/>
      <c r="AR28" s="666"/>
      <c r="AS28" s="666"/>
      <c r="AT28" s="666"/>
      <c r="AU28" s="666"/>
      <c r="AV28" s="666"/>
      <c r="AW28" s="666"/>
      <c r="AX28" s="666"/>
      <c r="AY28" s="666"/>
      <c r="AZ28" s="666"/>
      <c r="BA28" s="666"/>
      <c r="BB28" s="666"/>
      <c r="BC28" s="666"/>
      <c r="BD28" s="666"/>
      <c r="BE28" s="666"/>
      <c r="BF28" s="666"/>
      <c r="BG28" s="666"/>
      <c r="BH28" s="524"/>
      <c r="BI28" s="524"/>
      <c r="BJ28" s="524"/>
      <c r="BK28" s="524"/>
      <c r="BL28" s="524"/>
      <c r="BM28" s="524"/>
      <c r="BN28" s="524"/>
      <c r="BO28" s="524"/>
      <c r="BP28" s="524"/>
      <c r="BQ28" s="524"/>
      <c r="BR28" s="524"/>
      <c r="BS28" s="524"/>
      <c r="BT28" s="524"/>
      <c r="BU28" s="524"/>
      <c r="BV28" s="524"/>
      <c r="BW28" s="524"/>
      <c r="BX28" s="524"/>
      <c r="BY28" s="524"/>
      <c r="BZ28" s="524"/>
      <c r="CA28" s="524"/>
      <c r="CB28" s="524"/>
      <c r="CC28" s="524"/>
    </row>
    <row r="29" spans="1:81" s="176" customFormat="1" ht="128.25" customHeight="1" thickBot="1" x14ac:dyDescent="0.35">
      <c r="A29" s="622" t="s">
        <v>1388</v>
      </c>
      <c r="B29" s="952" t="s">
        <v>1430</v>
      </c>
      <c r="C29" s="953"/>
      <c r="D29" s="953"/>
      <c r="E29" s="528" t="str">
        <f>IFERROR(VLOOKUP(C5,UAL!A3:D168,4,FALSE),"Unit is not on the Unit Assistance List at this time")</f>
        <v>Unit is not on the Unit Assistance List at this time</v>
      </c>
      <c r="F29" s="647"/>
      <c r="G29" s="528" t="str">
        <f>E29</f>
        <v>Unit is not on the Unit Assistance List at this time</v>
      </c>
      <c r="H29" s="547" t="str">
        <f>IF(E29="Unit is not on the Unit Assistance List at this time","N/A-Unit is not on the Unit Assistance List.",L29)</f>
        <v>N/A-Unit is not on the Unit Assistance List.</v>
      </c>
      <c r="I29" s="729" t="s">
        <v>1431</v>
      </c>
      <c r="J29" s="643"/>
      <c r="K29" s="670"/>
      <c r="L29" s="664" t="s">
        <v>696</v>
      </c>
      <c r="M29" s="664"/>
      <c r="N29" s="664"/>
      <c r="O29" s="664"/>
      <c r="P29" s="665"/>
      <c r="Q29" s="666"/>
      <c r="R29" s="666"/>
      <c r="S29" s="666"/>
      <c r="T29" s="666"/>
      <c r="U29" s="666"/>
      <c r="V29" s="666"/>
      <c r="W29" s="666"/>
      <c r="X29" s="666"/>
      <c r="Y29" s="666"/>
      <c r="Z29" s="666"/>
      <c r="AA29" s="666"/>
      <c r="AB29" s="666"/>
      <c r="AC29" s="666"/>
      <c r="AD29" s="666"/>
      <c r="AE29" s="666"/>
      <c r="AF29" s="666"/>
      <c r="AG29" s="666"/>
      <c r="AH29" s="666"/>
      <c r="AI29" s="666"/>
      <c r="AJ29" s="666"/>
      <c r="AK29" s="666"/>
      <c r="AL29" s="666"/>
      <c r="AM29" s="666"/>
      <c r="AN29" s="666"/>
      <c r="AO29" s="666"/>
      <c r="AP29" s="666"/>
      <c r="AQ29" s="666"/>
      <c r="AR29" s="666"/>
      <c r="AS29" s="666"/>
      <c r="AT29" s="666"/>
      <c r="AU29" s="666"/>
      <c r="AV29" s="666"/>
      <c r="AW29" s="666"/>
      <c r="AX29" s="666"/>
      <c r="AY29" s="666"/>
      <c r="AZ29" s="666"/>
      <c r="BA29" s="666"/>
      <c r="BB29" s="666"/>
      <c r="BC29" s="666"/>
      <c r="BD29" s="666"/>
      <c r="BE29" s="666"/>
      <c r="BF29" s="666"/>
      <c r="BG29" s="666"/>
      <c r="BH29" s="524"/>
      <c r="BI29" s="524"/>
      <c r="BJ29" s="524"/>
      <c r="BK29" s="524"/>
      <c r="BL29" s="524"/>
      <c r="BM29" s="524"/>
      <c r="BN29" s="524"/>
      <c r="BO29" s="524"/>
      <c r="BP29" s="524"/>
      <c r="BQ29" s="524"/>
      <c r="BR29" s="524"/>
      <c r="BS29" s="524"/>
      <c r="BT29" s="524"/>
      <c r="BU29" s="524"/>
      <c r="BV29" s="524"/>
      <c r="BW29" s="524"/>
      <c r="BX29" s="524"/>
      <c r="BY29" s="524"/>
      <c r="BZ29" s="524"/>
      <c r="CA29" s="524"/>
      <c r="CB29" s="524"/>
      <c r="CC29" s="524"/>
    </row>
    <row r="30" spans="1:81" s="176" customFormat="1" ht="18" customHeight="1" thickBot="1" x14ac:dyDescent="0.35">
      <c r="A30" s="645"/>
      <c r="B30" s="957"/>
      <c r="C30" s="957"/>
      <c r="D30" s="958"/>
      <c r="E30" s="538">
        <v>2022</v>
      </c>
      <c r="F30" s="180" t="s">
        <v>858</v>
      </c>
      <c r="G30" s="539"/>
      <c r="H30" s="546"/>
      <c r="I30" s="553"/>
      <c r="J30" s="554"/>
      <c r="K30" s="670"/>
      <c r="L30" s="664"/>
      <c r="M30" s="664"/>
      <c r="N30" s="664"/>
      <c r="O30" s="664"/>
      <c r="P30" s="665"/>
      <c r="Q30" s="666"/>
      <c r="R30" s="666"/>
      <c r="S30" s="666"/>
      <c r="T30" s="666"/>
      <c r="U30" s="666"/>
      <c r="V30" s="666"/>
      <c r="W30" s="666"/>
      <c r="X30" s="666"/>
      <c r="Y30" s="666"/>
      <c r="Z30" s="666"/>
      <c r="AA30" s="666"/>
      <c r="AB30" s="666"/>
      <c r="AC30" s="666"/>
      <c r="AD30" s="666"/>
      <c r="AE30" s="666"/>
      <c r="AF30" s="666"/>
      <c r="AG30" s="666"/>
      <c r="AH30" s="666"/>
      <c r="AI30" s="666"/>
      <c r="AJ30" s="666"/>
      <c r="AK30" s="666"/>
      <c r="AL30" s="666"/>
      <c r="AM30" s="666"/>
      <c r="AN30" s="666"/>
      <c r="AO30" s="666"/>
      <c r="AP30" s="666"/>
      <c r="AQ30" s="666"/>
      <c r="AR30" s="666"/>
      <c r="AS30" s="666"/>
      <c r="AT30" s="666"/>
      <c r="AU30" s="666"/>
      <c r="AV30" s="666"/>
      <c r="AW30" s="666"/>
      <c r="AX30" s="666"/>
      <c r="AY30" s="666"/>
      <c r="AZ30" s="666"/>
      <c r="BA30" s="666"/>
      <c r="BB30" s="666"/>
      <c r="BC30" s="666"/>
      <c r="BD30" s="666"/>
      <c r="BE30" s="666"/>
      <c r="BF30" s="666"/>
      <c r="BG30" s="666"/>
      <c r="BH30" s="524"/>
      <c r="BI30" s="524"/>
      <c r="BJ30" s="524"/>
      <c r="BK30" s="524"/>
      <c r="BL30" s="524"/>
      <c r="BM30" s="524"/>
      <c r="BN30" s="524"/>
      <c r="BO30" s="524"/>
      <c r="BP30" s="524"/>
      <c r="BQ30" s="524"/>
      <c r="BR30" s="524"/>
      <c r="BS30" s="524"/>
      <c r="BT30" s="524"/>
      <c r="BU30" s="524"/>
      <c r="BV30" s="524"/>
      <c r="BW30" s="524"/>
      <c r="BX30" s="524"/>
      <c r="BY30" s="524"/>
      <c r="BZ30" s="524"/>
      <c r="CA30" s="524"/>
      <c r="CB30" s="524"/>
      <c r="CC30" s="524"/>
    </row>
    <row r="31" spans="1:81" s="176" customFormat="1" ht="61.5" customHeight="1" thickBot="1" x14ac:dyDescent="0.35">
      <c r="A31" s="622" t="s">
        <v>1391</v>
      </c>
      <c r="B31" s="955" t="s">
        <v>1394</v>
      </c>
      <c r="C31" s="955"/>
      <c r="D31" s="956"/>
      <c r="E31" s="637" t="str">
        <f>IF(AND(Import!L169=2,Import!L170=2,Import!L172=2,AND(Import!L176&lt;=0,Import!L177&lt;=0)),"No","Yes")</f>
        <v>Yes</v>
      </c>
      <c r="F31" s="647"/>
      <c r="G31" s="637" t="str">
        <f>E31</f>
        <v>Yes</v>
      </c>
      <c r="H31" s="545" t="s">
        <v>1395</v>
      </c>
      <c r="I31" s="550" t="s">
        <v>1445</v>
      </c>
      <c r="J31" s="643"/>
      <c r="K31" s="670"/>
      <c r="L31" s="664" t="e">
        <f>IF(Import!L219=1,1,0)</f>
        <v>#N/A</v>
      </c>
      <c r="M31" s="664"/>
      <c r="N31" s="664"/>
      <c r="O31" s="664"/>
      <c r="P31" s="665"/>
      <c r="Q31" s="666"/>
      <c r="R31" s="666"/>
      <c r="S31" s="666"/>
      <c r="T31" s="666"/>
      <c r="U31" s="666"/>
      <c r="V31" s="666"/>
      <c r="W31" s="666"/>
      <c r="X31" s="666"/>
      <c r="Y31" s="666"/>
      <c r="Z31" s="666"/>
      <c r="AA31" s="666"/>
      <c r="AB31" s="666"/>
      <c r="AC31" s="666"/>
      <c r="AD31" s="666"/>
      <c r="AE31" s="666"/>
      <c r="AF31" s="666"/>
      <c r="AG31" s="666"/>
      <c r="AH31" s="666"/>
      <c r="AI31" s="666"/>
      <c r="AJ31" s="666"/>
      <c r="AK31" s="666"/>
      <c r="AL31" s="666"/>
      <c r="AM31" s="666"/>
      <c r="AN31" s="666"/>
      <c r="AO31" s="666"/>
      <c r="AP31" s="666"/>
      <c r="AQ31" s="666"/>
      <c r="AR31" s="666"/>
      <c r="AS31" s="666"/>
      <c r="AT31" s="666"/>
      <c r="AU31" s="666"/>
      <c r="AV31" s="666"/>
      <c r="AW31" s="666"/>
      <c r="AX31" s="666"/>
      <c r="AY31" s="666"/>
      <c r="AZ31" s="666"/>
      <c r="BA31" s="666"/>
      <c r="BB31" s="666"/>
      <c r="BC31" s="666"/>
      <c r="BD31" s="666"/>
      <c r="BE31" s="666"/>
      <c r="BF31" s="666"/>
      <c r="BG31" s="666"/>
      <c r="BH31" s="524"/>
      <c r="BI31" s="524"/>
      <c r="BJ31" s="524"/>
      <c r="BK31" s="524"/>
      <c r="BL31" s="524"/>
      <c r="BM31" s="524"/>
      <c r="BN31" s="524"/>
      <c r="BO31" s="524"/>
      <c r="BP31" s="524"/>
      <c r="BQ31" s="524"/>
      <c r="BR31" s="524"/>
      <c r="BS31" s="524"/>
      <c r="BT31" s="524"/>
      <c r="BU31" s="524"/>
      <c r="BV31" s="524"/>
      <c r="BW31" s="524"/>
      <c r="BX31" s="524"/>
      <c r="BY31" s="524"/>
      <c r="BZ31" s="524"/>
      <c r="CA31" s="524"/>
      <c r="CB31" s="524"/>
      <c r="CC31" s="524"/>
    </row>
    <row r="32" spans="1:81" s="176" customFormat="1" ht="61.5" customHeight="1" thickBot="1" x14ac:dyDescent="0.35">
      <c r="A32" s="622" t="s">
        <v>1392</v>
      </c>
      <c r="B32" s="960" t="s">
        <v>1438</v>
      </c>
      <c r="C32" s="961"/>
      <c r="D32" s="962"/>
      <c r="E32" s="637" t="str">
        <f>IF(Import!L173=1,"Yes",IF(Import!L173=2,"No",IF(Import!L173=0,"This question must be answered.  See cell C15 on TD")))</f>
        <v>This question must be answered.  See cell C15 on TD</v>
      </c>
      <c r="F32" s="647"/>
      <c r="G32" s="637" t="str">
        <f>E32</f>
        <v>This question must be answered.  See cell C15 on TD</v>
      </c>
      <c r="H32" s="545" t="s">
        <v>1440</v>
      </c>
      <c r="I32" s="550" t="s">
        <v>1439</v>
      </c>
      <c r="J32" s="727"/>
      <c r="K32" s="670"/>
      <c r="L32" s="664"/>
      <c r="M32" s="664"/>
      <c r="N32" s="664"/>
      <c r="O32" s="664"/>
      <c r="P32" s="665"/>
      <c r="Q32" s="666"/>
      <c r="R32" s="666"/>
      <c r="S32" s="666"/>
      <c r="T32" s="666"/>
      <c r="U32" s="666"/>
      <c r="V32" s="666"/>
      <c r="W32" s="666"/>
      <c r="X32" s="666"/>
      <c r="Y32" s="666"/>
      <c r="Z32" s="666"/>
      <c r="AA32" s="666"/>
      <c r="AB32" s="666"/>
      <c r="AC32" s="666"/>
      <c r="AD32" s="666"/>
      <c r="AE32" s="666"/>
      <c r="AF32" s="666"/>
      <c r="AG32" s="666"/>
      <c r="AH32" s="666"/>
      <c r="AI32" s="666"/>
      <c r="AJ32" s="666"/>
      <c r="AK32" s="666"/>
      <c r="AL32" s="666"/>
      <c r="AM32" s="666"/>
      <c r="AN32" s="666"/>
      <c r="AO32" s="666"/>
      <c r="AP32" s="666"/>
      <c r="AQ32" s="666"/>
      <c r="AR32" s="666"/>
      <c r="AS32" s="666"/>
      <c r="AT32" s="666"/>
      <c r="AU32" s="666"/>
      <c r="AV32" s="666"/>
      <c r="AW32" s="666"/>
      <c r="AX32" s="666"/>
      <c r="AY32" s="666"/>
      <c r="AZ32" s="666"/>
      <c r="BA32" s="666"/>
      <c r="BB32" s="666"/>
      <c r="BC32" s="666"/>
      <c r="BD32" s="666"/>
      <c r="BE32" s="666"/>
      <c r="BF32" s="666"/>
      <c r="BG32" s="666"/>
      <c r="BH32" s="524"/>
      <c r="BI32" s="524"/>
      <c r="BJ32" s="524"/>
      <c r="BK32" s="524"/>
      <c r="BL32" s="524"/>
      <c r="BM32" s="524"/>
      <c r="BN32" s="524"/>
      <c r="BO32" s="524"/>
      <c r="BP32" s="524"/>
      <c r="BQ32" s="524"/>
      <c r="BR32" s="524"/>
      <c r="BS32" s="524"/>
      <c r="BT32" s="524"/>
      <c r="BU32" s="524"/>
      <c r="BV32" s="524"/>
      <c r="BW32" s="524"/>
      <c r="BX32" s="524"/>
      <c r="BY32" s="524"/>
      <c r="BZ32" s="524"/>
      <c r="CA32" s="524"/>
      <c r="CB32" s="524"/>
      <c r="CC32" s="524"/>
    </row>
    <row r="33" spans="1:81" s="176" customFormat="1" ht="22.2" customHeight="1" thickBot="1" x14ac:dyDescent="0.35">
      <c r="A33" s="645"/>
      <c r="B33" s="944" t="s">
        <v>857</v>
      </c>
      <c r="C33" s="944"/>
      <c r="D33" s="974"/>
      <c r="E33" s="538">
        <v>2022</v>
      </c>
      <c r="F33" s="180" t="s">
        <v>858</v>
      </c>
      <c r="G33" s="540"/>
      <c r="H33" s="539"/>
      <c r="I33" s="551"/>
      <c r="J33" s="554"/>
      <c r="K33" s="670"/>
      <c r="L33" s="664"/>
      <c r="M33" s="664"/>
      <c r="N33" s="664"/>
      <c r="O33" s="664"/>
      <c r="P33" s="665"/>
      <c r="Q33" s="666"/>
      <c r="R33" s="666"/>
      <c r="S33" s="666"/>
      <c r="T33" s="666"/>
      <c r="U33" s="666"/>
      <c r="V33" s="666"/>
      <c r="W33" s="666"/>
      <c r="X33" s="666"/>
      <c r="Y33" s="666"/>
      <c r="Z33" s="666"/>
      <c r="AA33" s="666"/>
      <c r="AB33" s="666"/>
      <c r="AC33" s="666"/>
      <c r="AD33" s="666"/>
      <c r="AE33" s="666"/>
      <c r="AF33" s="666"/>
      <c r="AG33" s="666"/>
      <c r="AH33" s="666"/>
      <c r="AI33" s="666"/>
      <c r="AJ33" s="666"/>
      <c r="AK33" s="666"/>
      <c r="AL33" s="666"/>
      <c r="AM33" s="666"/>
      <c r="AN33" s="666"/>
      <c r="AO33" s="666"/>
      <c r="AP33" s="666"/>
      <c r="AQ33" s="666"/>
      <c r="AR33" s="666"/>
      <c r="AS33" s="666"/>
      <c r="AT33" s="666"/>
      <c r="AU33" s="666"/>
      <c r="AV33" s="666"/>
      <c r="AW33" s="666"/>
      <c r="AX33" s="666"/>
      <c r="AY33" s="666"/>
      <c r="AZ33" s="666"/>
      <c r="BA33" s="666"/>
      <c r="BB33" s="666"/>
      <c r="BC33" s="666"/>
      <c r="BD33" s="666"/>
      <c r="BE33" s="666"/>
      <c r="BF33" s="666"/>
      <c r="BG33" s="666"/>
      <c r="BH33" s="524"/>
      <c r="BI33" s="524"/>
      <c r="BJ33" s="524"/>
      <c r="BK33" s="524"/>
      <c r="BL33" s="524"/>
      <c r="BM33" s="524"/>
      <c r="BN33" s="524"/>
      <c r="BO33" s="524"/>
      <c r="BP33" s="524"/>
      <c r="BQ33" s="524"/>
      <c r="BR33" s="524"/>
      <c r="BS33" s="524"/>
      <c r="BT33" s="524"/>
      <c r="BU33" s="524"/>
      <c r="BV33" s="524"/>
      <c r="BW33" s="524"/>
      <c r="BX33" s="524"/>
      <c r="BY33" s="524"/>
      <c r="BZ33" s="524"/>
      <c r="CA33" s="524"/>
      <c r="CB33" s="524"/>
      <c r="CC33" s="524"/>
    </row>
    <row r="34" spans="1:81" s="176" customFormat="1" ht="73.650000000000006" customHeight="1" thickBot="1" x14ac:dyDescent="0.35">
      <c r="A34" s="622" t="s">
        <v>2477</v>
      </c>
      <c r="B34" s="975" t="s">
        <v>1396</v>
      </c>
      <c r="C34" s="975"/>
      <c r="D34" s="952"/>
      <c r="E34" s="637" t="str">
        <f>IF(Import!L180=1,"Yes",IF(Import!L180=2,"No",IF(Import!L180=3,"N/A",IF(Import!L180=0,"This question must be answered.  See cell C22 on TD"))))</f>
        <v>This question must be answered.  See cell C22 on TD</v>
      </c>
      <c r="F34" s="647"/>
      <c r="G34" s="637" t="str">
        <f>E34</f>
        <v>This question must be answered.  See cell C22 on TD</v>
      </c>
      <c r="H34" s="545" t="s">
        <v>862</v>
      </c>
      <c r="I34" s="639" t="s">
        <v>695</v>
      </c>
      <c r="J34" s="643"/>
      <c r="K34" s="670"/>
      <c r="L34" s="664"/>
      <c r="M34" s="664"/>
      <c r="N34" s="664"/>
      <c r="O34" s="664"/>
      <c r="P34" s="665"/>
      <c r="Q34" s="666"/>
      <c r="R34" s="666"/>
      <c r="S34" s="666"/>
      <c r="T34" s="666"/>
      <c r="U34" s="666"/>
      <c r="V34" s="666"/>
      <c r="W34" s="666"/>
      <c r="X34" s="666"/>
      <c r="Y34" s="666"/>
      <c r="Z34" s="666"/>
      <c r="AA34" s="666"/>
      <c r="AB34" s="666"/>
      <c r="AC34" s="666"/>
      <c r="AD34" s="666"/>
      <c r="AE34" s="666"/>
      <c r="AF34" s="666"/>
      <c r="AG34" s="666"/>
      <c r="AH34" s="666"/>
      <c r="AI34" s="666"/>
      <c r="AJ34" s="666"/>
      <c r="AK34" s="666"/>
      <c r="AL34" s="666"/>
      <c r="AM34" s="666"/>
      <c r="AN34" s="666"/>
      <c r="AO34" s="666"/>
      <c r="AP34" s="666"/>
      <c r="AQ34" s="666"/>
      <c r="AR34" s="666"/>
      <c r="AS34" s="666"/>
      <c r="AT34" s="666"/>
      <c r="AU34" s="666"/>
      <c r="AV34" s="666"/>
      <c r="AW34" s="666"/>
      <c r="AX34" s="666"/>
      <c r="AY34" s="666"/>
      <c r="AZ34" s="666"/>
      <c r="BA34" s="666"/>
      <c r="BB34" s="666"/>
      <c r="BC34" s="666"/>
      <c r="BD34" s="666"/>
      <c r="BE34" s="666"/>
      <c r="BF34" s="666"/>
      <c r="BG34" s="666"/>
      <c r="BH34" s="524"/>
      <c r="BI34" s="524"/>
      <c r="BJ34" s="524"/>
      <c r="BK34" s="524"/>
      <c r="BL34" s="524"/>
      <c r="BM34" s="524"/>
      <c r="BN34" s="524"/>
      <c r="BO34" s="524"/>
      <c r="BP34" s="524"/>
      <c r="BQ34" s="524"/>
      <c r="BR34" s="524"/>
      <c r="BS34" s="524"/>
      <c r="BT34" s="524"/>
      <c r="BU34" s="524"/>
      <c r="BV34" s="524"/>
      <c r="BW34" s="524"/>
      <c r="BX34" s="524"/>
      <c r="BY34" s="524"/>
      <c r="BZ34" s="524"/>
      <c r="CA34" s="524"/>
      <c r="CB34" s="524"/>
      <c r="CC34" s="524"/>
    </row>
    <row r="35" spans="1:81" s="176" customFormat="1" ht="18" customHeight="1" thickBot="1" x14ac:dyDescent="0.35">
      <c r="A35" s="645"/>
      <c r="B35" s="957"/>
      <c r="C35" s="957"/>
      <c r="D35" s="958"/>
      <c r="E35" s="538">
        <v>2022</v>
      </c>
      <c r="F35" s="640" t="s">
        <v>858</v>
      </c>
      <c r="G35" s="539"/>
      <c r="H35" s="546"/>
      <c r="I35" s="553"/>
      <c r="J35" s="554"/>
      <c r="K35" s="670"/>
      <c r="L35" s="664"/>
      <c r="M35" s="664"/>
      <c r="N35" s="664"/>
      <c r="O35" s="664"/>
      <c r="P35" s="665"/>
      <c r="Q35" s="666"/>
      <c r="R35" s="666"/>
      <c r="S35" s="666"/>
      <c r="T35" s="666"/>
      <c r="U35" s="666"/>
      <c r="V35" s="666"/>
      <c r="W35" s="666"/>
      <c r="X35" s="666"/>
      <c r="Y35" s="666"/>
      <c r="Z35" s="666"/>
      <c r="AA35" s="666"/>
      <c r="AB35" s="666"/>
      <c r="AC35" s="666"/>
      <c r="AD35" s="666"/>
      <c r="AE35" s="666"/>
      <c r="AF35" s="666"/>
      <c r="AG35" s="666"/>
      <c r="AH35" s="666"/>
      <c r="AI35" s="666"/>
      <c r="AJ35" s="666"/>
      <c r="AK35" s="666"/>
      <c r="AL35" s="666"/>
      <c r="AM35" s="666"/>
      <c r="AN35" s="666"/>
      <c r="AO35" s="666"/>
      <c r="AP35" s="666"/>
      <c r="AQ35" s="666"/>
      <c r="AR35" s="666"/>
      <c r="AS35" s="666"/>
      <c r="AT35" s="666"/>
      <c r="AU35" s="666"/>
      <c r="AV35" s="666"/>
      <c r="AW35" s="666"/>
      <c r="AX35" s="666"/>
      <c r="AY35" s="666"/>
      <c r="AZ35" s="666"/>
      <c r="BA35" s="666"/>
      <c r="BB35" s="666"/>
      <c r="BC35" s="666"/>
      <c r="BD35" s="666"/>
      <c r="BE35" s="666"/>
      <c r="BF35" s="666"/>
      <c r="BG35" s="666"/>
      <c r="BH35" s="524"/>
      <c r="BI35" s="524"/>
      <c r="BJ35" s="524"/>
      <c r="BK35" s="524"/>
      <c r="BL35" s="524"/>
      <c r="BM35" s="524"/>
      <c r="BN35" s="524"/>
      <c r="BO35" s="524"/>
      <c r="BP35" s="524"/>
      <c r="BQ35" s="524"/>
      <c r="BR35" s="524"/>
      <c r="BS35" s="524"/>
      <c r="BT35" s="524"/>
      <c r="BU35" s="524"/>
      <c r="BV35" s="524"/>
      <c r="BW35" s="524"/>
      <c r="BX35" s="524"/>
      <c r="BY35" s="524"/>
      <c r="BZ35" s="524"/>
      <c r="CA35" s="524"/>
      <c r="CB35" s="524"/>
      <c r="CC35" s="524"/>
    </row>
    <row r="36" spans="1:81" s="176" customFormat="1" ht="99.75" customHeight="1" thickBot="1" x14ac:dyDescent="0.35">
      <c r="A36" s="622" t="s">
        <v>1393</v>
      </c>
      <c r="B36" s="962" t="s">
        <v>2480</v>
      </c>
      <c r="C36" s="976"/>
      <c r="D36" s="976"/>
      <c r="E36" s="648">
        <f>Import!L178</f>
        <v>0</v>
      </c>
      <c r="F36" s="647"/>
      <c r="G36" s="637" t="str">
        <f>IF(E36&gt;0,"Yes","No")</f>
        <v>No</v>
      </c>
      <c r="H36" s="545" t="s">
        <v>863</v>
      </c>
      <c r="I36" s="639" t="s">
        <v>2483</v>
      </c>
      <c r="J36" s="643"/>
      <c r="K36" s="670"/>
      <c r="L36" s="664">
        <f>IF(Import!L227=1,1,0)</f>
        <v>0</v>
      </c>
      <c r="M36" s="687"/>
      <c r="N36" s="664"/>
      <c r="O36" s="664"/>
      <c r="P36" s="665"/>
      <c r="Q36" s="666"/>
      <c r="R36" s="666"/>
      <c r="S36" s="666"/>
      <c r="T36" s="666"/>
      <c r="U36" s="666"/>
      <c r="V36" s="666"/>
      <c r="W36" s="666"/>
      <c r="X36" s="666"/>
      <c r="Y36" s="666"/>
      <c r="Z36" s="666"/>
      <c r="AA36" s="666"/>
      <c r="AB36" s="666"/>
      <c r="AC36" s="666"/>
      <c r="AD36" s="666"/>
      <c r="AE36" s="666"/>
      <c r="AF36" s="666"/>
      <c r="AG36" s="666"/>
      <c r="AH36" s="666"/>
      <c r="AI36" s="666"/>
      <c r="AJ36" s="666"/>
      <c r="AK36" s="666"/>
      <c r="AL36" s="666"/>
      <c r="AM36" s="666"/>
      <c r="AN36" s="666"/>
      <c r="AO36" s="666"/>
      <c r="AP36" s="666"/>
      <c r="AQ36" s="666"/>
      <c r="AR36" s="666"/>
      <c r="AS36" s="666"/>
      <c r="AT36" s="666"/>
      <c r="AU36" s="666"/>
      <c r="AV36" s="666"/>
      <c r="AW36" s="666"/>
      <c r="AX36" s="666"/>
      <c r="AY36" s="666"/>
      <c r="AZ36" s="666"/>
      <c r="BA36" s="666"/>
      <c r="BB36" s="666"/>
      <c r="BC36" s="666"/>
      <c r="BD36" s="666"/>
      <c r="BE36" s="666"/>
      <c r="BF36" s="666"/>
      <c r="BG36" s="666"/>
      <c r="BH36" s="524"/>
      <c r="BI36" s="524"/>
      <c r="BJ36" s="524"/>
      <c r="BK36" s="524"/>
      <c r="BL36" s="524"/>
      <c r="BM36" s="524"/>
      <c r="BN36" s="524"/>
      <c r="BO36" s="524"/>
      <c r="BP36" s="524"/>
      <c r="BQ36" s="524"/>
      <c r="BR36" s="524"/>
      <c r="BS36" s="524"/>
      <c r="BT36" s="524"/>
      <c r="BU36" s="524"/>
      <c r="BV36" s="524"/>
      <c r="BW36" s="524"/>
      <c r="BX36" s="524"/>
      <c r="BY36" s="524"/>
      <c r="BZ36" s="524"/>
      <c r="CA36" s="524"/>
      <c r="CB36" s="524"/>
      <c r="CC36" s="524"/>
    </row>
    <row r="37" spans="1:81" s="525" customFormat="1" x14ac:dyDescent="0.3">
      <c r="A37" s="649"/>
      <c r="B37" s="541"/>
      <c r="C37" s="541"/>
      <c r="D37" s="541"/>
      <c r="E37" s="541"/>
      <c r="F37" s="541"/>
      <c r="G37" s="541"/>
      <c r="H37" s="541"/>
      <c r="I37" s="542"/>
      <c r="J37" s="542"/>
      <c r="K37" s="688"/>
      <c r="L37" s="664"/>
      <c r="M37" s="664"/>
      <c r="N37" s="664"/>
      <c r="O37" s="664"/>
      <c r="P37" s="665"/>
      <c r="Q37" s="666"/>
      <c r="R37" s="666"/>
      <c r="S37" s="666"/>
      <c r="T37" s="666"/>
      <c r="U37" s="666"/>
      <c r="V37" s="666"/>
      <c r="W37" s="666"/>
      <c r="X37" s="666"/>
      <c r="Y37" s="666"/>
      <c r="Z37" s="666"/>
      <c r="AA37" s="666"/>
      <c r="AB37" s="666"/>
      <c r="AC37" s="666"/>
      <c r="AD37" s="666"/>
      <c r="AE37" s="666"/>
      <c r="AF37" s="666"/>
      <c r="AG37" s="666"/>
      <c r="AH37" s="666"/>
      <c r="AI37" s="666"/>
      <c r="AJ37" s="666"/>
      <c r="AK37" s="666"/>
      <c r="AL37" s="666"/>
      <c r="AM37" s="666"/>
      <c r="AN37" s="666"/>
      <c r="AO37" s="666"/>
      <c r="AP37" s="666"/>
      <c r="AQ37" s="666"/>
      <c r="AR37" s="666"/>
      <c r="AS37" s="666"/>
      <c r="AT37" s="666"/>
      <c r="AU37" s="666"/>
      <c r="AV37" s="666"/>
      <c r="AW37" s="666"/>
      <c r="AX37" s="666"/>
      <c r="AY37" s="666"/>
      <c r="AZ37" s="666"/>
      <c r="BA37" s="666"/>
      <c r="BB37" s="666"/>
      <c r="BC37" s="666"/>
      <c r="BD37" s="666"/>
      <c r="BE37" s="666"/>
      <c r="BF37" s="666"/>
      <c r="BG37" s="666"/>
      <c r="BH37" s="524"/>
      <c r="BI37" s="524"/>
      <c r="BJ37" s="524"/>
      <c r="BK37" s="524"/>
      <c r="BL37" s="524"/>
      <c r="BM37" s="524"/>
      <c r="BN37" s="524"/>
      <c r="BO37" s="524"/>
      <c r="BP37" s="524"/>
      <c r="BQ37" s="524"/>
      <c r="BR37" s="524"/>
      <c r="BS37" s="524"/>
      <c r="BT37" s="524"/>
      <c r="BU37" s="524"/>
      <c r="BV37" s="524"/>
      <c r="BW37" s="524"/>
      <c r="BX37" s="524"/>
      <c r="BY37" s="524"/>
      <c r="BZ37" s="524"/>
      <c r="CA37" s="524"/>
      <c r="CB37" s="524"/>
      <c r="CC37" s="524"/>
    </row>
  </sheetData>
  <mergeCells count="36">
    <mergeCell ref="B33:D33"/>
    <mergeCell ref="B34:D34"/>
    <mergeCell ref="B30:D30"/>
    <mergeCell ref="B13:E13"/>
    <mergeCell ref="B36:D36"/>
    <mergeCell ref="B35:D35"/>
    <mergeCell ref="B32:D32"/>
    <mergeCell ref="B25:D25"/>
    <mergeCell ref="B24:D24"/>
    <mergeCell ref="B19:D19"/>
    <mergeCell ref="B20:D20"/>
    <mergeCell ref="B31:D31"/>
    <mergeCell ref="J8:J9"/>
    <mergeCell ref="B14:E14"/>
    <mergeCell ref="B6:H7"/>
    <mergeCell ref="H8:H9"/>
    <mergeCell ref="B29:D29"/>
    <mergeCell ref="B21:D21"/>
    <mergeCell ref="B22:D22"/>
    <mergeCell ref="B23:D23"/>
    <mergeCell ref="B26:D26"/>
    <mergeCell ref="B27:D27"/>
    <mergeCell ref="B28:D28"/>
    <mergeCell ref="B8:G9"/>
    <mergeCell ref="B10:E10"/>
    <mergeCell ref="B11:E11"/>
    <mergeCell ref="B12:E12"/>
    <mergeCell ref="I1:J1"/>
    <mergeCell ref="B1:H1"/>
    <mergeCell ref="B2:H2"/>
    <mergeCell ref="C4:E4"/>
    <mergeCell ref="F4:G5"/>
    <mergeCell ref="H4:H5"/>
    <mergeCell ref="C5:E5"/>
    <mergeCell ref="I2:I7"/>
    <mergeCell ref="J2:J7"/>
  </mergeCells>
  <conditionalFormatting sqref="G15">
    <cfRule type="cellIs" dxfId="23" priority="37" operator="lessThan">
      <formula>1</formula>
    </cfRule>
  </conditionalFormatting>
  <conditionalFormatting sqref="G17">
    <cfRule type="cellIs" dxfId="22" priority="36" operator="lessThan">
      <formula>0</formula>
    </cfRule>
  </conditionalFormatting>
  <conditionalFormatting sqref="G18">
    <cfRule type="cellIs" dxfId="21" priority="35" operator="lessThan">
      <formula>0.16</formula>
    </cfRule>
  </conditionalFormatting>
  <conditionalFormatting sqref="G21">
    <cfRule type="cellIs" dxfId="20" priority="31" operator="equal">
      <formula>"Late"</formula>
    </cfRule>
  </conditionalFormatting>
  <conditionalFormatting sqref="G23">
    <cfRule type="cellIs" dxfId="19" priority="30" operator="lessThan">
      <formula>-0.03</formula>
    </cfRule>
  </conditionalFormatting>
  <conditionalFormatting sqref="G29">
    <cfRule type="cellIs" dxfId="18" priority="29" operator="equal">
      <formula>"Yes"</formula>
    </cfRule>
  </conditionalFormatting>
  <conditionalFormatting sqref="G31">
    <cfRule type="cellIs" dxfId="17" priority="28" operator="equal">
      <formula>"Yes"</formula>
    </cfRule>
  </conditionalFormatting>
  <conditionalFormatting sqref="G34">
    <cfRule type="cellIs" dxfId="16" priority="27" operator="equal">
      <formula>"Yes"</formula>
    </cfRule>
  </conditionalFormatting>
  <conditionalFormatting sqref="G27">
    <cfRule type="cellIs" dxfId="15" priority="26" operator="equal">
      <formula>"Yes"</formula>
    </cfRule>
  </conditionalFormatting>
  <conditionalFormatting sqref="G25">
    <cfRule type="cellIs" dxfId="14" priority="21" operator="equal">
      <formula>"Decrease"</formula>
    </cfRule>
  </conditionalFormatting>
  <conditionalFormatting sqref="G19">
    <cfRule type="expression" dxfId="13" priority="16">
      <formula>E19="Yes"</formula>
    </cfRule>
  </conditionalFormatting>
  <conditionalFormatting sqref="E27 G27">
    <cfRule type="containsText" dxfId="12" priority="15" operator="containsText" text="This question must be answered">
      <formula>NOT(ISERROR(SEARCH("This question must be answered",E27)))</formula>
    </cfRule>
  </conditionalFormatting>
  <conditionalFormatting sqref="E25 G25">
    <cfRule type="containsText" dxfId="11" priority="14" operator="containsText" text="This question must be answered">
      <formula>NOT(ISERROR(SEARCH("This question must be answered",E25)))</formula>
    </cfRule>
  </conditionalFormatting>
  <conditionalFormatting sqref="E23 G23">
    <cfRule type="containsText" dxfId="10" priority="13" operator="containsText" text="This question must be answered">
      <formula>NOT(ISERROR(SEARCH("This question must be answered",E23)))</formula>
    </cfRule>
  </conditionalFormatting>
  <conditionalFormatting sqref="E21 G21">
    <cfRule type="containsText" dxfId="9" priority="12" operator="containsText" text="This question must be answered">
      <formula>NOT(ISERROR(SEARCH("This question must be answered",E21)))</formula>
    </cfRule>
  </conditionalFormatting>
  <conditionalFormatting sqref="E34 G34">
    <cfRule type="containsText" dxfId="8" priority="10" operator="containsText" text="This question must be answered">
      <formula>NOT(ISERROR(SEARCH("This question must be answered",E34)))</formula>
    </cfRule>
  </conditionalFormatting>
  <conditionalFormatting sqref="G36">
    <cfRule type="cellIs" dxfId="7" priority="8" operator="equal">
      <formula>"Yes"</formula>
    </cfRule>
  </conditionalFormatting>
  <conditionalFormatting sqref="G36 E36">
    <cfRule type="containsText" dxfId="6" priority="7" operator="containsText" text="This question must be answered">
      <formula>NOT(ISERROR(SEARCH("This question must be answered",E36)))</formula>
    </cfRule>
  </conditionalFormatting>
  <conditionalFormatting sqref="G12">
    <cfRule type="containsText" dxfId="5" priority="6" operator="containsText" text="Operations">
      <formula>NOT(ISERROR(SEARCH("Operations",G12)))</formula>
    </cfRule>
  </conditionalFormatting>
  <conditionalFormatting sqref="G13">
    <cfRule type="cellIs" dxfId="4" priority="5" operator="lessThan">
      <formula>0</formula>
    </cfRule>
  </conditionalFormatting>
  <conditionalFormatting sqref="E32">
    <cfRule type="containsText" dxfId="3" priority="4" operator="containsText" text="This question must be answered">
      <formula>NOT(ISERROR(SEARCH("This question must be answered",E32)))</formula>
    </cfRule>
  </conditionalFormatting>
  <conditionalFormatting sqref="G32">
    <cfRule type="containsText" dxfId="2" priority="2" operator="containsText" text="No">
      <formula>NOT(ISERROR(SEARCH("No",G32)))</formula>
    </cfRule>
    <cfRule type="containsText" dxfId="1" priority="3" operator="containsText" text="This question must be answered">
      <formula>NOT(ISERROR(SEARCH("This question must be answered",G32)))</formula>
    </cfRule>
  </conditionalFormatting>
  <conditionalFormatting sqref="G11">
    <cfRule type="expression" dxfId="0" priority="1">
      <formula>$O$11=1</formula>
    </cfRule>
  </conditionalFormatting>
  <pageMargins left="0.25" right="0.25" top="0.05" bottom="0.25" header="0.3" footer="0.25"/>
  <pageSetup scale="43" fitToHeight="0" orientation="landscape" r:id="rId1"/>
  <headerFooter>
    <oddFooter>&amp;C&amp;12&amp;P</oddFooter>
  </headerFooter>
  <rowBreaks count="2" manualBreakCount="2">
    <brk id="13" max="8" man="1"/>
    <brk id="32" max="8" man="1"/>
  </rowBreaks>
  <drawing r:id="rId2"/>
  <legacyDrawing r:id="rId3"/>
  <oleObjects>
    <mc:AlternateContent xmlns:mc="http://schemas.openxmlformats.org/markup-compatibility/2006">
      <mc:Choice Requires="x14">
        <oleObject progId="Excel.Sheet.12" shapeId="48131" r:id="rId4">
          <objectPr defaultSize="0" autoPict="0" r:id="rId5">
            <anchor moveWithCells="1">
              <from>
                <xdr:col>1</xdr:col>
                <xdr:colOff>289560</xdr:colOff>
                <xdr:row>7</xdr:row>
                <xdr:rowOff>99060</xdr:rowOff>
              </from>
              <to>
                <xdr:col>6</xdr:col>
                <xdr:colOff>464820</xdr:colOff>
                <xdr:row>8</xdr:row>
                <xdr:rowOff>1531620</xdr:rowOff>
              </to>
            </anchor>
          </objectPr>
        </oleObject>
      </mc:Choice>
      <mc:Fallback>
        <oleObject progId="Excel.Sheet.12" shapeId="48131"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74"/>
  <sheetViews>
    <sheetView workbookViewId="0">
      <selection activeCell="J8" sqref="J8"/>
    </sheetView>
  </sheetViews>
  <sheetFormatPr defaultColWidth="9.109375" defaultRowHeight="14.4" x14ac:dyDescent="0.3"/>
  <cols>
    <col min="1" max="1" width="9.109375" style="176"/>
    <col min="2" max="2" width="54.109375" style="176" customWidth="1"/>
    <col min="3" max="3" width="23.6640625" style="789" customWidth="1"/>
    <col min="4" max="4" width="19.6640625" style="176" customWidth="1"/>
    <col min="5" max="5" width="9.109375" style="176" customWidth="1"/>
    <col min="6" max="8" width="9.109375" style="176"/>
    <col min="9" max="9" width="54.109375" style="176" customWidth="1"/>
    <col min="10" max="16384" width="9.109375" style="176"/>
  </cols>
  <sheetData>
    <row r="1" spans="1:11" ht="43.2" x14ac:dyDescent="0.3">
      <c r="A1" s="176" t="s">
        <v>369</v>
      </c>
      <c r="B1" s="176" t="s">
        <v>447</v>
      </c>
      <c r="C1" s="788" t="s">
        <v>435</v>
      </c>
      <c r="D1" s="179" t="s">
        <v>540</v>
      </c>
      <c r="E1" s="176" t="s">
        <v>2564</v>
      </c>
    </row>
    <row r="3" spans="1:11" ht="23.4" x14ac:dyDescent="0.45">
      <c r="A3" s="176">
        <v>50002</v>
      </c>
      <c r="B3" s="773" t="s">
        <v>2593</v>
      </c>
      <c r="C3" s="789">
        <v>50</v>
      </c>
      <c r="D3" s="151" t="s">
        <v>46</v>
      </c>
      <c r="E3" s="184" t="s">
        <v>666</v>
      </c>
    </row>
    <row r="4" spans="1:11" x14ac:dyDescent="0.3">
      <c r="A4" s="176">
        <v>50006</v>
      </c>
      <c r="B4" s="773" t="s">
        <v>448</v>
      </c>
      <c r="C4" s="789">
        <v>50</v>
      </c>
      <c r="D4" s="151" t="s">
        <v>46</v>
      </c>
    </row>
    <row r="5" spans="1:11" x14ac:dyDescent="0.3">
      <c r="A5" s="176">
        <v>50008</v>
      </c>
      <c r="B5" s="176" t="s">
        <v>2509</v>
      </c>
      <c r="C5" s="789">
        <v>50</v>
      </c>
      <c r="D5" s="151" t="s">
        <v>46</v>
      </c>
    </row>
    <row r="6" spans="1:11" x14ac:dyDescent="0.3">
      <c r="A6" s="176">
        <v>50013</v>
      </c>
      <c r="B6" s="773" t="s">
        <v>450</v>
      </c>
      <c r="C6" s="789">
        <v>50</v>
      </c>
      <c r="D6" s="151" t="s">
        <v>46</v>
      </c>
      <c r="K6" s="522"/>
    </row>
    <row r="7" spans="1:11" x14ac:dyDescent="0.3">
      <c r="A7" s="176">
        <v>50016</v>
      </c>
      <c r="B7" s="176" t="s">
        <v>819</v>
      </c>
      <c r="C7" s="789">
        <v>50</v>
      </c>
      <c r="D7" s="151" t="s">
        <v>46</v>
      </c>
      <c r="K7" s="522"/>
    </row>
    <row r="8" spans="1:11" x14ac:dyDescent="0.3">
      <c r="A8" s="176">
        <v>50017</v>
      </c>
      <c r="B8" s="522" t="s">
        <v>2510</v>
      </c>
      <c r="C8" s="789">
        <v>50</v>
      </c>
      <c r="D8" s="151" t="s">
        <v>46</v>
      </c>
    </row>
    <row r="9" spans="1:11" x14ac:dyDescent="0.3">
      <c r="A9" s="176">
        <v>50019</v>
      </c>
      <c r="B9" s="774" t="s">
        <v>820</v>
      </c>
      <c r="C9" s="789">
        <v>50</v>
      </c>
      <c r="D9" s="151" t="s">
        <v>46</v>
      </c>
      <c r="K9" s="522"/>
    </row>
    <row r="10" spans="1:11" x14ac:dyDescent="0.3">
      <c r="A10" s="176">
        <v>50504</v>
      </c>
      <c r="B10" s="522" t="s">
        <v>451</v>
      </c>
      <c r="C10" s="789">
        <v>50</v>
      </c>
      <c r="D10" s="151" t="s">
        <v>46</v>
      </c>
    </row>
    <row r="11" spans="1:11" x14ac:dyDescent="0.3">
      <c r="A11" s="176">
        <v>50021</v>
      </c>
      <c r="B11" s="176" t="s">
        <v>821</v>
      </c>
      <c r="C11" s="789">
        <v>50</v>
      </c>
      <c r="D11" s="151" t="s">
        <v>46</v>
      </c>
    </row>
    <row r="12" spans="1:11" x14ac:dyDescent="0.3">
      <c r="A12" s="176">
        <v>50024</v>
      </c>
      <c r="B12" s="522" t="s">
        <v>452</v>
      </c>
      <c r="C12" s="789">
        <v>50</v>
      </c>
      <c r="D12" s="151" t="s">
        <v>46</v>
      </c>
      <c r="K12" s="522"/>
    </row>
    <row r="13" spans="1:11" x14ac:dyDescent="0.3">
      <c r="A13" s="176">
        <v>50029</v>
      </c>
      <c r="B13" s="176" t="s">
        <v>453</v>
      </c>
      <c r="C13" s="789">
        <v>50</v>
      </c>
      <c r="D13" s="151" t="s">
        <v>46</v>
      </c>
    </row>
    <row r="14" spans="1:11" x14ac:dyDescent="0.3">
      <c r="A14" s="176">
        <v>50031</v>
      </c>
      <c r="B14" s="176" t="s">
        <v>822</v>
      </c>
      <c r="C14" s="789">
        <v>50</v>
      </c>
      <c r="D14" s="151" t="s">
        <v>46</v>
      </c>
    </row>
    <row r="15" spans="1:11" x14ac:dyDescent="0.3">
      <c r="A15" s="176">
        <v>50038</v>
      </c>
      <c r="B15" s="522" t="s">
        <v>455</v>
      </c>
      <c r="C15" s="789">
        <v>50</v>
      </c>
      <c r="D15" s="151" t="s">
        <v>46</v>
      </c>
    </row>
    <row r="16" spans="1:11" x14ac:dyDescent="0.3">
      <c r="A16" s="176">
        <v>50040</v>
      </c>
      <c r="B16" s="176" t="s">
        <v>2511</v>
      </c>
      <c r="C16" s="789">
        <v>50</v>
      </c>
      <c r="D16" s="151" t="s">
        <v>46</v>
      </c>
    </row>
    <row r="17" spans="1:11" x14ac:dyDescent="0.3">
      <c r="A17" s="176">
        <v>50506</v>
      </c>
      <c r="B17" s="176" t="s">
        <v>456</v>
      </c>
      <c r="C17" s="789">
        <v>50</v>
      </c>
      <c r="D17" s="151" t="s">
        <v>46</v>
      </c>
    </row>
    <row r="18" spans="1:11" x14ac:dyDescent="0.3">
      <c r="A18" s="176">
        <v>50045</v>
      </c>
      <c r="B18" s="176" t="s">
        <v>457</v>
      </c>
      <c r="C18" s="789">
        <v>50</v>
      </c>
      <c r="D18" s="151" t="s">
        <v>46</v>
      </c>
    </row>
    <row r="19" spans="1:11" x14ac:dyDescent="0.3">
      <c r="A19" s="176">
        <v>50050</v>
      </c>
      <c r="B19" s="176" t="s">
        <v>2512</v>
      </c>
      <c r="C19" s="789">
        <v>50</v>
      </c>
      <c r="D19" s="151" t="s">
        <v>46</v>
      </c>
      <c r="K19" s="522"/>
    </row>
    <row r="20" spans="1:11" x14ac:dyDescent="0.3">
      <c r="A20" s="176">
        <v>50055</v>
      </c>
      <c r="B20" s="176" t="s">
        <v>823</v>
      </c>
      <c r="C20" s="789">
        <v>50</v>
      </c>
      <c r="D20" s="151" t="s">
        <v>46</v>
      </c>
    </row>
    <row r="21" spans="1:11" x14ac:dyDescent="0.3">
      <c r="A21" s="176">
        <v>50062</v>
      </c>
      <c r="B21" s="522" t="s">
        <v>2513</v>
      </c>
      <c r="C21" s="789">
        <v>50</v>
      </c>
      <c r="D21" s="151" t="s">
        <v>46</v>
      </c>
    </row>
    <row r="22" spans="1:11" x14ac:dyDescent="0.3">
      <c r="A22" s="176">
        <v>50063</v>
      </c>
      <c r="B22" s="176" t="s">
        <v>2514</v>
      </c>
      <c r="C22" s="789">
        <v>50</v>
      </c>
      <c r="D22" s="151" t="s">
        <v>46</v>
      </c>
    </row>
    <row r="23" spans="1:11" x14ac:dyDescent="0.3">
      <c r="A23" s="176">
        <v>50467</v>
      </c>
      <c r="B23" s="176" t="s">
        <v>458</v>
      </c>
      <c r="C23" s="789">
        <v>50</v>
      </c>
      <c r="D23" s="151" t="s">
        <v>46</v>
      </c>
    </row>
    <row r="24" spans="1:11" x14ac:dyDescent="0.3">
      <c r="A24" s="176">
        <v>50510</v>
      </c>
      <c r="B24" s="176" t="s">
        <v>459</v>
      </c>
      <c r="C24" s="789">
        <v>50</v>
      </c>
      <c r="D24" s="151" t="s">
        <v>46</v>
      </c>
    </row>
    <row r="25" spans="1:11" x14ac:dyDescent="0.3">
      <c r="A25" s="176">
        <v>50078</v>
      </c>
      <c r="B25" s="176" t="s">
        <v>824</v>
      </c>
      <c r="C25" s="789">
        <v>50</v>
      </c>
      <c r="D25" s="151" t="s">
        <v>46</v>
      </c>
    </row>
    <row r="26" spans="1:11" x14ac:dyDescent="0.3">
      <c r="A26" s="176">
        <v>50468</v>
      </c>
      <c r="B26" s="176" t="s">
        <v>825</v>
      </c>
      <c r="C26" s="789">
        <v>50</v>
      </c>
      <c r="D26" s="151" t="s">
        <v>46</v>
      </c>
      <c r="K26" s="522"/>
    </row>
    <row r="27" spans="1:11" x14ac:dyDescent="0.3">
      <c r="A27" s="176">
        <v>50086</v>
      </c>
      <c r="B27" s="176" t="s">
        <v>461</v>
      </c>
      <c r="C27" s="789">
        <v>50</v>
      </c>
      <c r="D27" s="151" t="s">
        <v>46</v>
      </c>
    </row>
    <row r="28" spans="1:11" x14ac:dyDescent="0.3">
      <c r="A28" s="176">
        <v>50087</v>
      </c>
      <c r="B28" s="522" t="s">
        <v>462</v>
      </c>
      <c r="C28" s="789">
        <v>50</v>
      </c>
      <c r="D28" s="151" t="s">
        <v>46</v>
      </c>
    </row>
    <row r="29" spans="1:11" x14ac:dyDescent="0.3">
      <c r="A29" s="176">
        <v>50091</v>
      </c>
      <c r="B29" s="176" t="s">
        <v>826</v>
      </c>
      <c r="C29" s="789">
        <v>50</v>
      </c>
      <c r="D29" s="151" t="s">
        <v>46</v>
      </c>
      <c r="K29" s="522"/>
    </row>
    <row r="30" spans="1:11" x14ac:dyDescent="0.3">
      <c r="A30" s="176">
        <v>50511</v>
      </c>
      <c r="B30" s="176" t="s">
        <v>2515</v>
      </c>
      <c r="C30" s="789">
        <v>50</v>
      </c>
      <c r="D30" s="151" t="s">
        <v>46</v>
      </c>
    </row>
    <row r="31" spans="1:11" x14ac:dyDescent="0.3">
      <c r="A31" s="176">
        <v>50095</v>
      </c>
      <c r="B31" s="522" t="s">
        <v>2516</v>
      </c>
      <c r="C31" s="789">
        <v>50</v>
      </c>
      <c r="D31" s="151" t="s">
        <v>46</v>
      </c>
    </row>
    <row r="32" spans="1:11" x14ac:dyDescent="0.3">
      <c r="A32" s="176">
        <v>50098</v>
      </c>
      <c r="B32" s="176" t="s">
        <v>827</v>
      </c>
      <c r="C32" s="789">
        <v>50</v>
      </c>
      <c r="D32" s="151" t="s">
        <v>46</v>
      </c>
    </row>
    <row r="33" spans="1:11" x14ac:dyDescent="0.3">
      <c r="A33" s="176">
        <v>50106</v>
      </c>
      <c r="B33" s="176" t="s">
        <v>463</v>
      </c>
      <c r="C33" s="789">
        <v>50</v>
      </c>
      <c r="D33" s="151" t="s">
        <v>46</v>
      </c>
    </row>
    <row r="34" spans="1:11" x14ac:dyDescent="0.3">
      <c r="A34" s="176">
        <v>50461</v>
      </c>
      <c r="B34" s="176" t="s">
        <v>2517</v>
      </c>
      <c r="C34" s="789">
        <v>50</v>
      </c>
      <c r="D34" s="151" t="s">
        <v>46</v>
      </c>
    </row>
    <row r="35" spans="1:11" x14ac:dyDescent="0.3">
      <c r="A35" s="176">
        <v>50116</v>
      </c>
      <c r="B35" s="176" t="s">
        <v>828</v>
      </c>
      <c r="C35" s="789">
        <v>50</v>
      </c>
      <c r="D35" s="151" t="s">
        <v>46</v>
      </c>
    </row>
    <row r="36" spans="1:11" x14ac:dyDescent="0.3">
      <c r="A36" s="176">
        <v>50117</v>
      </c>
      <c r="B36" s="176" t="s">
        <v>2518</v>
      </c>
      <c r="C36" s="789">
        <v>50</v>
      </c>
      <c r="D36" s="151" t="s">
        <v>46</v>
      </c>
    </row>
    <row r="37" spans="1:11" x14ac:dyDescent="0.3">
      <c r="A37" s="176">
        <v>50121</v>
      </c>
      <c r="B37" s="176" t="s">
        <v>465</v>
      </c>
      <c r="C37" s="789">
        <v>50</v>
      </c>
      <c r="D37" s="151" t="s">
        <v>46</v>
      </c>
      <c r="K37" s="522"/>
    </row>
    <row r="38" spans="1:11" x14ac:dyDescent="0.3">
      <c r="A38" s="176">
        <v>50122</v>
      </c>
      <c r="B38" s="176" t="s">
        <v>466</v>
      </c>
      <c r="C38" s="789">
        <v>50</v>
      </c>
      <c r="D38" s="151" t="s">
        <v>46</v>
      </c>
    </row>
    <row r="39" spans="1:11" x14ac:dyDescent="0.3">
      <c r="A39" s="176">
        <v>50125</v>
      </c>
      <c r="B39" s="522" t="s">
        <v>467</v>
      </c>
      <c r="C39" s="789">
        <v>50</v>
      </c>
      <c r="D39" s="151" t="s">
        <v>46</v>
      </c>
    </row>
    <row r="40" spans="1:11" x14ac:dyDescent="0.3">
      <c r="A40" s="176">
        <v>50127</v>
      </c>
      <c r="B40" s="176" t="s">
        <v>829</v>
      </c>
      <c r="C40" s="789">
        <v>50</v>
      </c>
      <c r="D40" s="151" t="s">
        <v>46</v>
      </c>
    </row>
    <row r="41" spans="1:11" x14ac:dyDescent="0.3">
      <c r="A41" s="176">
        <v>50128</v>
      </c>
      <c r="B41" s="176" t="s">
        <v>469</v>
      </c>
      <c r="C41" s="789">
        <v>50</v>
      </c>
      <c r="D41" s="151" t="s">
        <v>46</v>
      </c>
      <c r="K41" s="522"/>
    </row>
    <row r="42" spans="1:11" x14ac:dyDescent="0.3">
      <c r="A42" s="176">
        <v>50129</v>
      </c>
      <c r="B42" s="176" t="s">
        <v>470</v>
      </c>
      <c r="C42" s="789">
        <v>50</v>
      </c>
      <c r="D42" s="151" t="s">
        <v>46</v>
      </c>
    </row>
    <row r="43" spans="1:11" x14ac:dyDescent="0.3">
      <c r="A43" s="176">
        <v>50130</v>
      </c>
      <c r="B43" s="522" t="s">
        <v>471</v>
      </c>
      <c r="C43" s="789">
        <v>50</v>
      </c>
      <c r="D43" s="151" t="s">
        <v>46</v>
      </c>
    </row>
    <row r="44" spans="1:11" x14ac:dyDescent="0.3">
      <c r="A44" s="176">
        <v>50570</v>
      </c>
      <c r="B44" s="176" t="s">
        <v>472</v>
      </c>
      <c r="C44" s="789">
        <v>50</v>
      </c>
      <c r="D44" s="151" t="s">
        <v>46</v>
      </c>
    </row>
    <row r="45" spans="1:11" x14ac:dyDescent="0.3">
      <c r="A45" s="176">
        <v>50137</v>
      </c>
      <c r="B45" s="176" t="s">
        <v>2519</v>
      </c>
      <c r="C45" s="789">
        <v>50</v>
      </c>
      <c r="D45" s="151" t="s">
        <v>46</v>
      </c>
    </row>
    <row r="46" spans="1:11" x14ac:dyDescent="0.3">
      <c r="A46" s="176">
        <v>50549</v>
      </c>
      <c r="B46" s="176" t="s">
        <v>2520</v>
      </c>
      <c r="C46" s="789">
        <v>50</v>
      </c>
      <c r="D46" s="151" t="s">
        <v>46</v>
      </c>
    </row>
    <row r="47" spans="1:11" x14ac:dyDescent="0.3">
      <c r="A47" s="176">
        <v>50141</v>
      </c>
      <c r="B47" s="176" t="s">
        <v>2521</v>
      </c>
      <c r="C47" s="789">
        <v>50</v>
      </c>
      <c r="D47" s="151" t="s">
        <v>46</v>
      </c>
    </row>
    <row r="48" spans="1:11" x14ac:dyDescent="0.3">
      <c r="A48" s="176">
        <v>50142</v>
      </c>
      <c r="B48" s="176" t="s">
        <v>473</v>
      </c>
      <c r="C48" s="789">
        <v>50</v>
      </c>
      <c r="D48" s="151" t="s">
        <v>46</v>
      </c>
    </row>
    <row r="49" spans="1:11" x14ac:dyDescent="0.3">
      <c r="A49" s="176">
        <v>50143</v>
      </c>
      <c r="B49" s="176" t="s">
        <v>474</v>
      </c>
      <c r="C49" s="789">
        <v>50</v>
      </c>
      <c r="D49" s="151" t="s">
        <v>46</v>
      </c>
    </row>
    <row r="50" spans="1:11" x14ac:dyDescent="0.3">
      <c r="A50" s="176">
        <v>50492</v>
      </c>
      <c r="B50" s="176" t="s">
        <v>2522</v>
      </c>
      <c r="C50" s="789">
        <v>50</v>
      </c>
      <c r="D50" s="151" t="s">
        <v>46</v>
      </c>
    </row>
    <row r="51" spans="1:11" x14ac:dyDescent="0.3">
      <c r="A51" s="176">
        <v>50148</v>
      </c>
      <c r="B51" s="176" t="s">
        <v>368</v>
      </c>
      <c r="C51" s="789">
        <v>50</v>
      </c>
      <c r="D51" s="151" t="s">
        <v>46</v>
      </c>
    </row>
    <row r="52" spans="1:11" x14ac:dyDescent="0.3">
      <c r="A52" s="176">
        <v>50151</v>
      </c>
      <c r="B52" s="176" t="s">
        <v>830</v>
      </c>
      <c r="C52" s="789">
        <v>50</v>
      </c>
      <c r="D52" s="151" t="s">
        <v>46</v>
      </c>
    </row>
    <row r="53" spans="1:11" x14ac:dyDescent="0.3">
      <c r="A53" s="176">
        <v>50153</v>
      </c>
      <c r="B53" s="176" t="s">
        <v>475</v>
      </c>
      <c r="C53" s="789">
        <v>50</v>
      </c>
      <c r="D53" s="151" t="s">
        <v>46</v>
      </c>
    </row>
    <row r="54" spans="1:11" x14ac:dyDescent="0.3">
      <c r="A54" s="176">
        <v>50154</v>
      </c>
      <c r="B54" s="176" t="s">
        <v>476</v>
      </c>
      <c r="C54" s="789">
        <v>50</v>
      </c>
      <c r="D54" s="151" t="s">
        <v>46</v>
      </c>
      <c r="K54" s="522"/>
    </row>
    <row r="55" spans="1:11" x14ac:dyDescent="0.3">
      <c r="A55" s="176">
        <v>50517</v>
      </c>
      <c r="B55" s="176" t="s">
        <v>831</v>
      </c>
      <c r="C55" s="789">
        <v>50</v>
      </c>
      <c r="D55" s="151" t="s">
        <v>46</v>
      </c>
    </row>
    <row r="56" spans="1:11" x14ac:dyDescent="0.3">
      <c r="A56" s="176">
        <v>50448</v>
      </c>
      <c r="B56" s="522" t="s">
        <v>477</v>
      </c>
      <c r="C56" s="789">
        <v>50</v>
      </c>
      <c r="D56" s="151" t="s">
        <v>46</v>
      </c>
    </row>
    <row r="57" spans="1:11" x14ac:dyDescent="0.3">
      <c r="A57" s="176">
        <v>50162</v>
      </c>
      <c r="B57" s="176" t="s">
        <v>2523</v>
      </c>
      <c r="C57" s="789">
        <v>50</v>
      </c>
      <c r="D57" s="151" t="s">
        <v>46</v>
      </c>
    </row>
    <row r="58" spans="1:11" x14ac:dyDescent="0.3">
      <c r="A58" s="176">
        <v>50163</v>
      </c>
      <c r="B58" s="176" t="s">
        <v>478</v>
      </c>
      <c r="C58" s="789">
        <v>50</v>
      </c>
      <c r="D58" s="151" t="s">
        <v>46</v>
      </c>
    </row>
    <row r="59" spans="1:11" x14ac:dyDescent="0.3">
      <c r="A59" s="176">
        <v>50166</v>
      </c>
      <c r="B59" s="176" t="s">
        <v>479</v>
      </c>
      <c r="C59" s="789">
        <v>50</v>
      </c>
      <c r="D59" s="151" t="s">
        <v>46</v>
      </c>
    </row>
    <row r="60" spans="1:11" x14ac:dyDescent="0.3">
      <c r="A60" s="176">
        <v>50171</v>
      </c>
      <c r="B60" s="176" t="s">
        <v>832</v>
      </c>
      <c r="C60" s="789">
        <v>50</v>
      </c>
      <c r="D60" s="151" t="s">
        <v>46</v>
      </c>
      <c r="K60" s="522"/>
    </row>
    <row r="61" spans="1:11" x14ac:dyDescent="0.3">
      <c r="A61" s="176">
        <v>50177</v>
      </c>
      <c r="B61" s="176" t="s">
        <v>833</v>
      </c>
      <c r="C61" s="789">
        <v>50</v>
      </c>
      <c r="D61" s="151" t="s">
        <v>46</v>
      </c>
    </row>
    <row r="62" spans="1:11" x14ac:dyDescent="0.3">
      <c r="A62" s="176">
        <v>50181</v>
      </c>
      <c r="B62" s="522" t="s">
        <v>2524</v>
      </c>
      <c r="C62" s="789">
        <v>50</v>
      </c>
      <c r="D62" s="151" t="s">
        <v>46</v>
      </c>
      <c r="K62" s="522"/>
    </row>
    <row r="63" spans="1:11" x14ac:dyDescent="0.3">
      <c r="A63" s="176">
        <v>50183</v>
      </c>
      <c r="B63" s="176" t="s">
        <v>480</v>
      </c>
      <c r="C63" s="789">
        <v>50</v>
      </c>
      <c r="D63" s="151" t="s">
        <v>46</v>
      </c>
      <c r="K63" s="522"/>
    </row>
    <row r="64" spans="1:11" x14ac:dyDescent="0.3">
      <c r="A64" s="176">
        <v>50188</v>
      </c>
      <c r="B64" s="522" t="s">
        <v>2525</v>
      </c>
      <c r="C64" s="789">
        <v>50</v>
      </c>
      <c r="D64" s="151" t="s">
        <v>46</v>
      </c>
    </row>
    <row r="65" spans="1:11" x14ac:dyDescent="0.3">
      <c r="A65" s="176">
        <v>50476</v>
      </c>
      <c r="B65" s="522" t="s">
        <v>406</v>
      </c>
      <c r="C65" s="789">
        <v>50</v>
      </c>
      <c r="D65" s="151" t="s">
        <v>46</v>
      </c>
    </row>
    <row r="66" spans="1:11" x14ac:dyDescent="0.3">
      <c r="A66" s="176">
        <v>50192</v>
      </c>
      <c r="B66" s="176" t="s">
        <v>407</v>
      </c>
      <c r="C66" s="789">
        <v>50</v>
      </c>
      <c r="D66" s="151" t="s">
        <v>46</v>
      </c>
    </row>
    <row r="67" spans="1:11" x14ac:dyDescent="0.3">
      <c r="A67" s="176">
        <v>50195</v>
      </c>
      <c r="B67" s="176" t="s">
        <v>2526</v>
      </c>
      <c r="C67" s="789">
        <v>50</v>
      </c>
      <c r="D67" s="151" t="s">
        <v>46</v>
      </c>
    </row>
    <row r="68" spans="1:11" x14ac:dyDescent="0.3">
      <c r="A68" s="176">
        <v>50198</v>
      </c>
      <c r="B68" s="176" t="s">
        <v>2527</v>
      </c>
      <c r="C68" s="789">
        <v>50</v>
      </c>
      <c r="D68" s="151" t="s">
        <v>46</v>
      </c>
    </row>
    <row r="69" spans="1:11" x14ac:dyDescent="0.3">
      <c r="A69" s="176">
        <v>50200</v>
      </c>
      <c r="B69" s="176" t="s">
        <v>2528</v>
      </c>
      <c r="C69" s="789">
        <v>50</v>
      </c>
      <c r="D69" s="151" t="s">
        <v>46</v>
      </c>
    </row>
    <row r="70" spans="1:11" x14ac:dyDescent="0.3">
      <c r="A70" s="176">
        <v>50518</v>
      </c>
      <c r="B70" s="176" t="s">
        <v>408</v>
      </c>
      <c r="C70" s="789">
        <v>50</v>
      </c>
      <c r="D70" s="151" t="s">
        <v>46</v>
      </c>
    </row>
    <row r="71" spans="1:11" x14ac:dyDescent="0.3">
      <c r="A71" s="176">
        <v>50211</v>
      </c>
      <c r="B71" s="176" t="s">
        <v>2529</v>
      </c>
      <c r="C71" s="789">
        <v>50</v>
      </c>
      <c r="D71" s="151" t="s">
        <v>46</v>
      </c>
    </row>
    <row r="72" spans="1:11" x14ac:dyDescent="0.3">
      <c r="A72" s="176">
        <v>50220</v>
      </c>
      <c r="B72" s="176" t="s">
        <v>2530</v>
      </c>
      <c r="C72" s="789">
        <v>50</v>
      </c>
      <c r="D72" s="151" t="s">
        <v>46</v>
      </c>
    </row>
    <row r="73" spans="1:11" x14ac:dyDescent="0.3">
      <c r="A73" s="176">
        <v>50222</v>
      </c>
      <c r="B73" s="176" t="s">
        <v>2531</v>
      </c>
      <c r="C73" s="789">
        <v>50</v>
      </c>
      <c r="D73" s="151" t="s">
        <v>46</v>
      </c>
    </row>
    <row r="74" spans="1:11" x14ac:dyDescent="0.3">
      <c r="A74" s="176">
        <v>50224</v>
      </c>
      <c r="B74" s="176" t="s">
        <v>2532</v>
      </c>
      <c r="C74" s="789">
        <v>50</v>
      </c>
      <c r="D74" s="151" t="s">
        <v>46</v>
      </c>
    </row>
    <row r="75" spans="1:11" x14ac:dyDescent="0.3">
      <c r="A75" s="176">
        <v>50227</v>
      </c>
      <c r="B75" s="176" t="s">
        <v>2533</v>
      </c>
      <c r="C75" s="789">
        <v>50</v>
      </c>
      <c r="D75" s="151" t="s">
        <v>46</v>
      </c>
    </row>
    <row r="76" spans="1:11" x14ac:dyDescent="0.3">
      <c r="A76" s="176">
        <v>50231</v>
      </c>
      <c r="B76" s="176" t="s">
        <v>409</v>
      </c>
      <c r="C76" s="789">
        <v>50</v>
      </c>
      <c r="D76" s="151" t="s">
        <v>46</v>
      </c>
    </row>
    <row r="77" spans="1:11" x14ac:dyDescent="0.3">
      <c r="A77" s="176">
        <v>50233</v>
      </c>
      <c r="B77" s="176" t="s">
        <v>410</v>
      </c>
      <c r="C77" s="789">
        <v>50</v>
      </c>
      <c r="D77" s="151" t="s">
        <v>46</v>
      </c>
      <c r="K77" s="522"/>
    </row>
    <row r="78" spans="1:11" x14ac:dyDescent="0.3">
      <c r="A78" s="176">
        <v>50235</v>
      </c>
      <c r="B78" s="176" t="s">
        <v>411</v>
      </c>
      <c r="C78" s="789">
        <v>50</v>
      </c>
      <c r="D78" s="151" t="s">
        <v>46</v>
      </c>
    </row>
    <row r="79" spans="1:11" x14ac:dyDescent="0.3">
      <c r="A79" s="176">
        <v>50236</v>
      </c>
      <c r="B79" s="522" t="s">
        <v>412</v>
      </c>
      <c r="C79" s="789">
        <v>50</v>
      </c>
      <c r="D79" s="151" t="s">
        <v>46</v>
      </c>
      <c r="K79" s="522"/>
    </row>
    <row r="80" spans="1:11" x14ac:dyDescent="0.3">
      <c r="A80" s="176">
        <v>50238</v>
      </c>
      <c r="B80" s="176" t="s">
        <v>2534</v>
      </c>
      <c r="C80" s="789">
        <v>50</v>
      </c>
      <c r="D80" s="151" t="s">
        <v>46</v>
      </c>
    </row>
    <row r="81" spans="1:11" x14ac:dyDescent="0.3">
      <c r="A81" s="176">
        <v>50239</v>
      </c>
      <c r="B81" s="522" t="s">
        <v>413</v>
      </c>
      <c r="C81" s="789">
        <v>50</v>
      </c>
      <c r="D81" s="151" t="s">
        <v>46</v>
      </c>
      <c r="K81" s="522"/>
    </row>
    <row r="82" spans="1:11" x14ac:dyDescent="0.3">
      <c r="A82" s="176">
        <v>50245</v>
      </c>
      <c r="B82" s="176" t="s">
        <v>2535</v>
      </c>
      <c r="C82" s="789">
        <v>50</v>
      </c>
      <c r="D82" s="151" t="s">
        <v>46</v>
      </c>
    </row>
    <row r="83" spans="1:11" x14ac:dyDescent="0.3">
      <c r="A83" s="176">
        <v>50249</v>
      </c>
      <c r="B83" s="522" t="s">
        <v>414</v>
      </c>
      <c r="C83" s="789">
        <v>50</v>
      </c>
      <c r="D83" s="151" t="s">
        <v>46</v>
      </c>
    </row>
    <row r="84" spans="1:11" x14ac:dyDescent="0.3">
      <c r="A84" s="176">
        <v>50454</v>
      </c>
      <c r="B84" s="176" t="s">
        <v>2536</v>
      </c>
      <c r="C84" s="789">
        <v>50</v>
      </c>
      <c r="D84" s="151" t="s">
        <v>46</v>
      </c>
    </row>
    <row r="85" spans="1:11" x14ac:dyDescent="0.3">
      <c r="A85" s="176">
        <v>50254</v>
      </c>
      <c r="B85" s="176" t="s">
        <v>834</v>
      </c>
      <c r="C85" s="789">
        <v>50</v>
      </c>
      <c r="D85" s="151" t="s">
        <v>46</v>
      </c>
    </row>
    <row r="86" spans="1:11" x14ac:dyDescent="0.3">
      <c r="A86" s="176">
        <v>50256</v>
      </c>
      <c r="B86" s="176" t="s">
        <v>2537</v>
      </c>
      <c r="C86" s="789">
        <v>50</v>
      </c>
      <c r="D86" s="151" t="s">
        <v>46</v>
      </c>
    </row>
    <row r="87" spans="1:11" x14ac:dyDescent="0.3">
      <c r="A87" s="176">
        <v>50257</v>
      </c>
      <c r="B87" s="176" t="s">
        <v>483</v>
      </c>
      <c r="C87" s="789">
        <v>50</v>
      </c>
      <c r="D87" s="151" t="s">
        <v>46</v>
      </c>
    </row>
    <row r="88" spans="1:11" x14ac:dyDescent="0.3">
      <c r="A88" s="176">
        <v>50260</v>
      </c>
      <c r="B88" s="176" t="s">
        <v>484</v>
      </c>
      <c r="C88" s="789">
        <v>50</v>
      </c>
      <c r="D88" s="151" t="s">
        <v>46</v>
      </c>
    </row>
    <row r="89" spans="1:11" x14ac:dyDescent="0.3">
      <c r="A89" s="176">
        <v>50265</v>
      </c>
      <c r="B89" s="176" t="s">
        <v>2538</v>
      </c>
      <c r="C89" s="789">
        <v>50</v>
      </c>
      <c r="D89" s="151" t="s">
        <v>46</v>
      </c>
    </row>
    <row r="90" spans="1:11" x14ac:dyDescent="0.3">
      <c r="A90" s="176">
        <v>50269</v>
      </c>
      <c r="B90" s="176" t="s">
        <v>485</v>
      </c>
      <c r="C90" s="789">
        <v>50</v>
      </c>
      <c r="D90" s="151" t="s">
        <v>46</v>
      </c>
    </row>
    <row r="91" spans="1:11" x14ac:dyDescent="0.3">
      <c r="A91" s="176">
        <v>50480</v>
      </c>
      <c r="B91" s="176" t="s">
        <v>486</v>
      </c>
      <c r="C91" s="789">
        <v>50</v>
      </c>
      <c r="D91" s="151" t="s">
        <v>46</v>
      </c>
    </row>
    <row r="92" spans="1:11" x14ac:dyDescent="0.3">
      <c r="A92" s="176">
        <v>50276</v>
      </c>
      <c r="B92" s="176" t="s">
        <v>2539</v>
      </c>
      <c r="C92" s="789">
        <v>50</v>
      </c>
      <c r="D92" s="151" t="s">
        <v>46</v>
      </c>
      <c r="K92" s="522"/>
    </row>
    <row r="93" spans="1:11" x14ac:dyDescent="0.3">
      <c r="A93" s="176">
        <v>50278</v>
      </c>
      <c r="B93" s="176" t="s">
        <v>487</v>
      </c>
      <c r="C93" s="789">
        <v>50</v>
      </c>
      <c r="D93" s="151" t="s">
        <v>46</v>
      </c>
    </row>
    <row r="94" spans="1:11" x14ac:dyDescent="0.3">
      <c r="A94" s="176">
        <v>50280</v>
      </c>
      <c r="B94" s="522" t="s">
        <v>488</v>
      </c>
      <c r="C94" s="789">
        <v>50</v>
      </c>
      <c r="D94" s="151" t="s">
        <v>46</v>
      </c>
    </row>
    <row r="95" spans="1:11" x14ac:dyDescent="0.3">
      <c r="A95" s="176">
        <v>50281</v>
      </c>
      <c r="B95" s="176" t="s">
        <v>489</v>
      </c>
      <c r="C95" s="789">
        <v>50</v>
      </c>
      <c r="D95" s="151" t="s">
        <v>46</v>
      </c>
    </row>
    <row r="96" spans="1:11" x14ac:dyDescent="0.3">
      <c r="A96" s="176">
        <v>50283</v>
      </c>
      <c r="B96" s="176" t="s">
        <v>491</v>
      </c>
      <c r="C96" s="789">
        <v>50</v>
      </c>
      <c r="D96" s="151" t="s">
        <v>46</v>
      </c>
    </row>
    <row r="97" spans="1:11" x14ac:dyDescent="0.3">
      <c r="A97" s="176">
        <v>50285</v>
      </c>
      <c r="B97" s="176" t="s">
        <v>492</v>
      </c>
      <c r="C97" s="789">
        <v>50</v>
      </c>
      <c r="D97" s="151" t="s">
        <v>46</v>
      </c>
    </row>
    <row r="98" spans="1:11" x14ac:dyDescent="0.3">
      <c r="A98" s="176">
        <v>50288</v>
      </c>
      <c r="B98" s="176" t="s">
        <v>2540</v>
      </c>
      <c r="C98" s="789">
        <v>50</v>
      </c>
      <c r="D98" s="151" t="s">
        <v>46</v>
      </c>
    </row>
    <row r="99" spans="1:11" x14ac:dyDescent="0.3">
      <c r="A99" s="176">
        <v>50291</v>
      </c>
      <c r="B99" s="176" t="s">
        <v>2541</v>
      </c>
      <c r="C99" s="789">
        <v>50</v>
      </c>
      <c r="D99" s="151" t="s">
        <v>46</v>
      </c>
    </row>
    <row r="100" spans="1:11" x14ac:dyDescent="0.3">
      <c r="A100" s="176">
        <v>50293</v>
      </c>
      <c r="B100" s="176" t="s">
        <v>2542</v>
      </c>
      <c r="C100" s="789">
        <v>50</v>
      </c>
      <c r="D100" s="151" t="s">
        <v>46</v>
      </c>
    </row>
    <row r="101" spans="1:11" x14ac:dyDescent="0.3">
      <c r="A101" s="176">
        <v>50296</v>
      </c>
      <c r="B101" s="176" t="s">
        <v>495</v>
      </c>
      <c r="C101" s="789">
        <v>50</v>
      </c>
      <c r="D101" s="151" t="s">
        <v>46</v>
      </c>
    </row>
    <row r="102" spans="1:11" x14ac:dyDescent="0.3">
      <c r="A102" s="176">
        <v>50297</v>
      </c>
      <c r="B102" s="176" t="s">
        <v>496</v>
      </c>
      <c r="C102" s="789">
        <v>50</v>
      </c>
      <c r="D102" s="151" t="s">
        <v>46</v>
      </c>
    </row>
    <row r="103" spans="1:11" x14ac:dyDescent="0.3">
      <c r="A103" s="176">
        <v>50301</v>
      </c>
      <c r="B103" s="176" t="s">
        <v>2543</v>
      </c>
      <c r="C103" s="789">
        <v>50</v>
      </c>
      <c r="D103" s="151" t="s">
        <v>46</v>
      </c>
    </row>
    <row r="104" spans="1:11" x14ac:dyDescent="0.3">
      <c r="A104" s="176">
        <v>50305</v>
      </c>
      <c r="B104" s="176" t="s">
        <v>835</v>
      </c>
      <c r="C104" s="789">
        <v>50</v>
      </c>
      <c r="D104" s="151" t="s">
        <v>46</v>
      </c>
    </row>
    <row r="105" spans="1:11" x14ac:dyDescent="0.3">
      <c r="A105" s="176">
        <v>50479</v>
      </c>
      <c r="B105" s="176" t="s">
        <v>497</v>
      </c>
      <c r="C105" s="789">
        <v>50</v>
      </c>
      <c r="D105" s="151" t="s">
        <v>46</v>
      </c>
    </row>
    <row r="106" spans="1:11" x14ac:dyDescent="0.3">
      <c r="A106" s="176">
        <v>50307</v>
      </c>
      <c r="B106" s="176" t="s">
        <v>498</v>
      </c>
      <c r="C106" s="789">
        <v>50</v>
      </c>
      <c r="D106" s="151" t="s">
        <v>46</v>
      </c>
      <c r="K106" s="522"/>
    </row>
    <row r="107" spans="1:11" x14ac:dyDescent="0.3">
      <c r="A107" s="176">
        <v>50308</v>
      </c>
      <c r="B107" s="176" t="s">
        <v>2544</v>
      </c>
      <c r="C107" s="789">
        <v>50</v>
      </c>
      <c r="D107" s="151" t="s">
        <v>46</v>
      </c>
    </row>
    <row r="108" spans="1:11" x14ac:dyDescent="0.3">
      <c r="A108" s="176">
        <v>50310</v>
      </c>
      <c r="B108" s="522" t="s">
        <v>499</v>
      </c>
      <c r="C108" s="789">
        <v>50</v>
      </c>
      <c r="D108" s="151" t="s">
        <v>46</v>
      </c>
      <c r="K108" s="522"/>
    </row>
    <row r="109" spans="1:11" x14ac:dyDescent="0.3">
      <c r="A109" s="176">
        <v>50311</v>
      </c>
      <c r="B109" s="176" t="s">
        <v>500</v>
      </c>
      <c r="C109" s="789">
        <v>50</v>
      </c>
      <c r="D109" s="151" t="s">
        <v>46</v>
      </c>
      <c r="K109" s="522"/>
    </row>
    <row r="110" spans="1:11" x14ac:dyDescent="0.3">
      <c r="A110" s="176">
        <v>50314</v>
      </c>
      <c r="B110" s="522" t="s">
        <v>501</v>
      </c>
      <c r="C110" s="789">
        <v>50</v>
      </c>
      <c r="D110" s="151" t="s">
        <v>46</v>
      </c>
    </row>
    <row r="111" spans="1:11" x14ac:dyDescent="0.3">
      <c r="A111" s="176">
        <v>50316</v>
      </c>
      <c r="B111" s="522" t="s">
        <v>502</v>
      </c>
      <c r="C111" s="789">
        <v>50</v>
      </c>
      <c r="D111" s="151" t="s">
        <v>46</v>
      </c>
    </row>
    <row r="112" spans="1:11" x14ac:dyDescent="0.3">
      <c r="A112" s="176">
        <v>50318</v>
      </c>
      <c r="B112" s="176" t="s">
        <v>503</v>
      </c>
      <c r="C112" s="789">
        <v>50</v>
      </c>
      <c r="D112" s="151" t="s">
        <v>46</v>
      </c>
    </row>
    <row r="113" spans="1:11" x14ac:dyDescent="0.3">
      <c r="A113" s="176">
        <v>50323</v>
      </c>
      <c r="B113" s="176" t="s">
        <v>504</v>
      </c>
      <c r="C113" s="789">
        <v>50</v>
      </c>
      <c r="D113" s="151" t="s">
        <v>46</v>
      </c>
    </row>
    <row r="114" spans="1:11" x14ac:dyDescent="0.3">
      <c r="A114" s="176">
        <v>50321</v>
      </c>
      <c r="B114" s="176" t="s">
        <v>836</v>
      </c>
      <c r="C114" s="789">
        <v>50</v>
      </c>
      <c r="D114" s="151" t="s">
        <v>46</v>
      </c>
    </row>
    <row r="115" spans="1:11" x14ac:dyDescent="0.3">
      <c r="A115" s="176">
        <v>50325</v>
      </c>
      <c r="B115" s="176" t="s">
        <v>505</v>
      </c>
      <c r="C115" s="789">
        <v>50</v>
      </c>
      <c r="D115" s="151" t="s">
        <v>46</v>
      </c>
      <c r="K115" s="522"/>
    </row>
    <row r="116" spans="1:11" x14ac:dyDescent="0.3">
      <c r="A116" s="176">
        <v>50327</v>
      </c>
      <c r="B116" s="176" t="s">
        <v>506</v>
      </c>
      <c r="C116" s="789">
        <v>50</v>
      </c>
      <c r="D116" s="151" t="s">
        <v>46</v>
      </c>
    </row>
    <row r="117" spans="1:11" x14ac:dyDescent="0.3">
      <c r="A117" s="176">
        <v>50332</v>
      </c>
      <c r="B117" s="522" t="s">
        <v>507</v>
      </c>
      <c r="C117" s="789">
        <v>50</v>
      </c>
      <c r="D117" s="151" t="s">
        <v>46</v>
      </c>
    </row>
    <row r="118" spans="1:11" x14ac:dyDescent="0.3">
      <c r="A118" s="176">
        <v>50335</v>
      </c>
      <c r="B118" s="176" t="s">
        <v>2545</v>
      </c>
      <c r="C118" s="789">
        <v>50</v>
      </c>
      <c r="D118" s="151" t="s">
        <v>46</v>
      </c>
    </row>
    <row r="119" spans="1:11" x14ac:dyDescent="0.3">
      <c r="A119" s="176">
        <v>50337</v>
      </c>
      <c r="B119" s="176" t="s">
        <v>837</v>
      </c>
      <c r="C119" s="789">
        <v>50</v>
      </c>
      <c r="D119" s="151" t="s">
        <v>46</v>
      </c>
    </row>
    <row r="120" spans="1:11" x14ac:dyDescent="0.3">
      <c r="A120" s="176">
        <v>50338</v>
      </c>
      <c r="B120" s="176" t="s">
        <v>838</v>
      </c>
      <c r="C120" s="789">
        <v>50</v>
      </c>
      <c r="D120" s="151" t="s">
        <v>46</v>
      </c>
    </row>
    <row r="121" spans="1:11" x14ac:dyDescent="0.3">
      <c r="A121" s="176">
        <v>50339</v>
      </c>
      <c r="B121" s="176" t="s">
        <v>2546</v>
      </c>
      <c r="C121" s="789">
        <v>50</v>
      </c>
      <c r="D121" s="151" t="s">
        <v>46</v>
      </c>
    </row>
    <row r="122" spans="1:11" x14ac:dyDescent="0.3">
      <c r="A122" s="176">
        <v>50348</v>
      </c>
      <c r="B122" s="176" t="s">
        <v>509</v>
      </c>
      <c r="C122" s="789">
        <v>50</v>
      </c>
      <c r="D122" s="151" t="s">
        <v>46</v>
      </c>
    </row>
    <row r="123" spans="1:11" x14ac:dyDescent="0.3">
      <c r="A123" s="176">
        <v>50355</v>
      </c>
      <c r="B123" s="176" t="s">
        <v>510</v>
      </c>
      <c r="C123" s="789">
        <v>50</v>
      </c>
      <c r="D123" s="151" t="s">
        <v>46</v>
      </c>
      <c r="K123" s="522"/>
    </row>
    <row r="124" spans="1:11" x14ac:dyDescent="0.3">
      <c r="A124" s="176">
        <v>50357</v>
      </c>
      <c r="B124" s="176" t="s">
        <v>839</v>
      </c>
      <c r="C124" s="789">
        <v>50</v>
      </c>
      <c r="D124" s="151" t="s">
        <v>46</v>
      </c>
    </row>
    <row r="125" spans="1:11" x14ac:dyDescent="0.3">
      <c r="A125" s="176">
        <v>50365</v>
      </c>
      <c r="B125" s="522" t="s">
        <v>2547</v>
      </c>
      <c r="C125" s="789">
        <v>50</v>
      </c>
      <c r="D125" s="151" t="s">
        <v>46</v>
      </c>
    </row>
    <row r="126" spans="1:11" x14ac:dyDescent="0.3">
      <c r="A126" s="176">
        <v>50366</v>
      </c>
      <c r="B126" s="176" t="s">
        <v>2548</v>
      </c>
      <c r="C126" s="789">
        <v>50</v>
      </c>
      <c r="D126" s="151" t="s">
        <v>46</v>
      </c>
    </row>
    <row r="127" spans="1:11" x14ac:dyDescent="0.3">
      <c r="A127" s="176">
        <v>50369</v>
      </c>
      <c r="B127" s="176" t="s">
        <v>2549</v>
      </c>
      <c r="C127" s="789">
        <v>50</v>
      </c>
      <c r="D127" s="151" t="s">
        <v>46</v>
      </c>
      <c r="K127" s="522"/>
    </row>
    <row r="128" spans="1:11" x14ac:dyDescent="0.3">
      <c r="A128" s="176">
        <v>50370</v>
      </c>
      <c r="B128" s="176" t="s">
        <v>511</v>
      </c>
      <c r="C128" s="789">
        <v>50</v>
      </c>
      <c r="D128" s="151" t="s">
        <v>46</v>
      </c>
    </row>
    <row r="129" spans="1:11" x14ac:dyDescent="0.3">
      <c r="A129" s="176">
        <v>50371</v>
      </c>
      <c r="B129" s="522" t="s">
        <v>2550</v>
      </c>
      <c r="C129" s="789">
        <v>50</v>
      </c>
      <c r="D129" s="151" t="s">
        <v>46</v>
      </c>
    </row>
    <row r="130" spans="1:11" x14ac:dyDescent="0.3">
      <c r="A130" s="176">
        <v>50343</v>
      </c>
      <c r="B130" s="176" t="s">
        <v>2551</v>
      </c>
      <c r="C130" s="789">
        <v>50</v>
      </c>
      <c r="D130" s="151" t="s">
        <v>46</v>
      </c>
    </row>
    <row r="131" spans="1:11" x14ac:dyDescent="0.3">
      <c r="A131" s="176">
        <v>50372</v>
      </c>
      <c r="B131" s="176" t="s">
        <v>2552</v>
      </c>
      <c r="C131" s="789">
        <v>50</v>
      </c>
      <c r="D131" s="151" t="s">
        <v>46</v>
      </c>
      <c r="K131" s="522"/>
    </row>
    <row r="132" spans="1:11" x14ac:dyDescent="0.3">
      <c r="A132" s="176">
        <v>50457</v>
      </c>
      <c r="B132" s="176" t="s">
        <v>2553</v>
      </c>
      <c r="C132" s="789">
        <v>50</v>
      </c>
      <c r="D132" s="151" t="s">
        <v>46</v>
      </c>
    </row>
    <row r="133" spans="1:11" x14ac:dyDescent="0.3">
      <c r="A133" s="176">
        <v>50375</v>
      </c>
      <c r="B133" s="522" t="s">
        <v>2554</v>
      </c>
      <c r="C133" s="789">
        <v>50</v>
      </c>
      <c r="D133" s="151" t="s">
        <v>46</v>
      </c>
      <c r="K133" s="522"/>
    </row>
    <row r="134" spans="1:11" x14ac:dyDescent="0.3">
      <c r="A134" s="176">
        <v>50376</v>
      </c>
      <c r="B134" s="176" t="s">
        <v>2555</v>
      </c>
      <c r="C134" s="789">
        <v>50</v>
      </c>
      <c r="D134" s="151" t="s">
        <v>46</v>
      </c>
      <c r="K134" s="522"/>
    </row>
    <row r="135" spans="1:11" x14ac:dyDescent="0.3">
      <c r="A135" s="176">
        <v>50380</v>
      </c>
      <c r="B135" s="522" t="s">
        <v>2556</v>
      </c>
      <c r="C135" s="789">
        <v>50</v>
      </c>
      <c r="D135" s="151" t="s">
        <v>46</v>
      </c>
      <c r="K135" s="522"/>
    </row>
    <row r="136" spans="1:11" x14ac:dyDescent="0.3">
      <c r="A136" s="176">
        <v>50389</v>
      </c>
      <c r="B136" s="522" t="s">
        <v>512</v>
      </c>
      <c r="C136" s="789">
        <v>50</v>
      </c>
      <c r="D136" s="151" t="s">
        <v>46</v>
      </c>
      <c r="K136" s="522"/>
    </row>
    <row r="137" spans="1:11" x14ac:dyDescent="0.3">
      <c r="A137" s="176">
        <v>50500</v>
      </c>
      <c r="B137" s="522" t="s">
        <v>513</v>
      </c>
      <c r="C137" s="789">
        <v>50</v>
      </c>
      <c r="D137" s="151" t="s">
        <v>46</v>
      </c>
      <c r="K137" s="522"/>
    </row>
    <row r="138" spans="1:11" x14ac:dyDescent="0.3">
      <c r="A138" s="176">
        <v>50544</v>
      </c>
      <c r="B138" s="522" t="s">
        <v>2557</v>
      </c>
      <c r="C138" s="789">
        <v>50</v>
      </c>
      <c r="D138" s="151" t="s">
        <v>46</v>
      </c>
      <c r="K138" s="522"/>
    </row>
    <row r="139" spans="1:11" x14ac:dyDescent="0.3">
      <c r="A139" s="176">
        <v>50396</v>
      </c>
      <c r="B139" s="522" t="s">
        <v>514</v>
      </c>
      <c r="C139" s="789">
        <v>50</v>
      </c>
      <c r="D139" s="151" t="s">
        <v>46</v>
      </c>
      <c r="K139" s="522"/>
    </row>
    <row r="140" spans="1:11" x14ac:dyDescent="0.3">
      <c r="A140" s="176">
        <v>50397</v>
      </c>
      <c r="B140" s="522" t="s">
        <v>2558</v>
      </c>
      <c r="C140" s="789">
        <v>50</v>
      </c>
      <c r="D140" s="151" t="s">
        <v>46</v>
      </c>
      <c r="K140" s="522"/>
    </row>
    <row r="141" spans="1:11" x14ac:dyDescent="0.3">
      <c r="A141" s="176">
        <v>50399</v>
      </c>
      <c r="B141" s="522" t="s">
        <v>516</v>
      </c>
      <c r="C141" s="789">
        <v>50</v>
      </c>
      <c r="D141" s="151" t="s">
        <v>46</v>
      </c>
      <c r="K141" s="522"/>
    </row>
    <row r="142" spans="1:11" x14ac:dyDescent="0.3">
      <c r="A142" s="176">
        <v>50403</v>
      </c>
      <c r="B142" s="522" t="s">
        <v>2559</v>
      </c>
      <c r="C142" s="789">
        <v>50</v>
      </c>
      <c r="D142" s="151" t="s">
        <v>46</v>
      </c>
      <c r="K142" s="522"/>
    </row>
    <row r="143" spans="1:11" x14ac:dyDescent="0.3">
      <c r="A143" s="176">
        <v>50486</v>
      </c>
      <c r="B143" s="522" t="s">
        <v>840</v>
      </c>
      <c r="C143" s="789">
        <v>50</v>
      </c>
      <c r="D143" s="151" t="s">
        <v>46</v>
      </c>
      <c r="K143" s="522"/>
    </row>
    <row r="144" spans="1:11" x14ac:dyDescent="0.3">
      <c r="A144" s="176">
        <v>50408</v>
      </c>
      <c r="B144" s="522" t="s">
        <v>2560</v>
      </c>
      <c r="C144" s="789">
        <v>50</v>
      </c>
      <c r="D144" s="151" t="s">
        <v>46</v>
      </c>
      <c r="K144" s="522"/>
    </row>
    <row r="145" spans="1:11" x14ac:dyDescent="0.3">
      <c r="A145" s="176">
        <v>50409</v>
      </c>
      <c r="B145" s="522" t="s">
        <v>841</v>
      </c>
      <c r="C145" s="789">
        <v>50</v>
      </c>
      <c r="D145" s="151" t="s">
        <v>46</v>
      </c>
      <c r="K145" s="522"/>
    </row>
    <row r="146" spans="1:11" x14ac:dyDescent="0.3">
      <c r="A146" s="176">
        <v>50420</v>
      </c>
      <c r="B146" s="522" t="s">
        <v>517</v>
      </c>
      <c r="C146" s="789">
        <v>50</v>
      </c>
      <c r="D146" s="151" t="s">
        <v>46</v>
      </c>
      <c r="K146" s="522"/>
    </row>
    <row r="147" spans="1:11" x14ac:dyDescent="0.3">
      <c r="A147" s="176">
        <v>50421</v>
      </c>
      <c r="B147" s="522" t="s">
        <v>842</v>
      </c>
      <c r="C147" s="789">
        <v>50</v>
      </c>
      <c r="D147" s="151" t="s">
        <v>46</v>
      </c>
      <c r="K147" s="522"/>
    </row>
    <row r="148" spans="1:11" x14ac:dyDescent="0.3">
      <c r="A148" s="176">
        <v>50423</v>
      </c>
      <c r="B148" s="522" t="s">
        <v>518</v>
      </c>
      <c r="C148" s="789">
        <v>50</v>
      </c>
      <c r="D148" s="151" t="s">
        <v>46</v>
      </c>
      <c r="K148" s="522"/>
    </row>
    <row r="149" spans="1:11" x14ac:dyDescent="0.3">
      <c r="A149" s="176">
        <v>50428</v>
      </c>
      <c r="B149" s="522" t="s">
        <v>2561</v>
      </c>
      <c r="C149" s="789">
        <v>50</v>
      </c>
      <c r="D149" s="151" t="s">
        <v>46</v>
      </c>
      <c r="I149" s="522"/>
    </row>
    <row r="150" spans="1:11" x14ac:dyDescent="0.3">
      <c r="A150" s="176">
        <v>50499</v>
      </c>
      <c r="B150" s="522" t="s">
        <v>843</v>
      </c>
      <c r="C150" s="789">
        <v>50</v>
      </c>
      <c r="D150" s="151" t="s">
        <v>46</v>
      </c>
    </row>
    <row r="151" spans="1:11" x14ac:dyDescent="0.3">
      <c r="A151" s="176">
        <v>5103</v>
      </c>
      <c r="B151" s="176" t="s">
        <v>449</v>
      </c>
      <c r="C151" s="789">
        <v>51</v>
      </c>
      <c r="D151" s="151" t="s">
        <v>46</v>
      </c>
      <c r="I151" s="522"/>
    </row>
    <row r="152" spans="1:11" x14ac:dyDescent="0.3">
      <c r="A152" s="176">
        <v>5107</v>
      </c>
      <c r="B152" s="176" t="s">
        <v>454</v>
      </c>
      <c r="C152" s="789">
        <v>51</v>
      </c>
      <c r="D152" s="151" t="s">
        <v>46</v>
      </c>
      <c r="I152" s="522"/>
    </row>
    <row r="153" spans="1:11" x14ac:dyDescent="0.3">
      <c r="A153" s="176">
        <v>5116</v>
      </c>
      <c r="B153" s="522" t="s">
        <v>844</v>
      </c>
      <c r="C153" s="789">
        <v>51</v>
      </c>
      <c r="D153" s="151" t="s">
        <v>46</v>
      </c>
    </row>
    <row r="154" spans="1:11" x14ac:dyDescent="0.3">
      <c r="A154" s="176">
        <v>5119</v>
      </c>
      <c r="B154" s="522" t="s">
        <v>845</v>
      </c>
      <c r="C154" s="789">
        <v>51</v>
      </c>
      <c r="D154" s="151" t="s">
        <v>46</v>
      </c>
      <c r="I154" s="522"/>
    </row>
    <row r="155" spans="1:11" x14ac:dyDescent="0.3">
      <c r="A155" s="176">
        <v>5123</v>
      </c>
      <c r="B155" s="176" t="s">
        <v>846</v>
      </c>
      <c r="C155" s="789">
        <v>51</v>
      </c>
      <c r="D155" s="151" t="s">
        <v>46</v>
      </c>
    </row>
    <row r="156" spans="1:11" x14ac:dyDescent="0.3">
      <c r="A156" s="176">
        <v>5132</v>
      </c>
      <c r="B156" s="176" t="s">
        <v>464</v>
      </c>
      <c r="C156" s="789">
        <v>51</v>
      </c>
      <c r="D156" s="151" t="s">
        <v>46</v>
      </c>
    </row>
    <row r="157" spans="1:11" x14ac:dyDescent="0.3">
      <c r="A157" s="176">
        <v>5147</v>
      </c>
      <c r="B157" s="176" t="s">
        <v>481</v>
      </c>
      <c r="C157" s="789">
        <v>51</v>
      </c>
      <c r="D157" s="151" t="s">
        <v>46</v>
      </c>
    </row>
    <row r="158" spans="1:11" x14ac:dyDescent="0.3">
      <c r="A158" s="176">
        <v>5157</v>
      </c>
      <c r="B158" s="176" t="s">
        <v>849</v>
      </c>
      <c r="C158" s="789">
        <v>51</v>
      </c>
      <c r="D158" s="151" t="s">
        <v>46</v>
      </c>
    </row>
    <row r="159" spans="1:11" x14ac:dyDescent="0.3">
      <c r="A159" s="176">
        <v>5165</v>
      </c>
      <c r="B159" s="176" t="s">
        <v>490</v>
      </c>
      <c r="C159" s="789">
        <v>51</v>
      </c>
      <c r="D159" s="151" t="s">
        <v>46</v>
      </c>
    </row>
    <row r="160" spans="1:11" x14ac:dyDescent="0.3">
      <c r="A160" s="176">
        <v>5170</v>
      </c>
      <c r="B160" s="176" t="s">
        <v>494</v>
      </c>
      <c r="C160" s="789">
        <v>51</v>
      </c>
      <c r="D160" s="151" t="s">
        <v>46</v>
      </c>
    </row>
    <row r="161" spans="1:9" x14ac:dyDescent="0.3">
      <c r="A161" s="176">
        <v>5182</v>
      </c>
      <c r="B161" s="176" t="s">
        <v>508</v>
      </c>
      <c r="C161" s="789">
        <v>51</v>
      </c>
      <c r="D161" s="151" t="s">
        <v>46</v>
      </c>
    </row>
    <row r="162" spans="1:9" x14ac:dyDescent="0.3">
      <c r="A162" s="176">
        <v>5188</v>
      </c>
      <c r="B162" s="176" t="s">
        <v>515</v>
      </c>
      <c r="C162" s="789">
        <v>51</v>
      </c>
      <c r="D162" s="151" t="s">
        <v>46</v>
      </c>
    </row>
    <row r="163" spans="1:9" x14ac:dyDescent="0.3">
      <c r="A163" s="176">
        <v>591706</v>
      </c>
      <c r="B163" s="523" t="s">
        <v>851</v>
      </c>
      <c r="C163" s="789">
        <v>59</v>
      </c>
      <c r="D163" s="151" t="s">
        <v>46</v>
      </c>
    </row>
    <row r="164" spans="1:9" x14ac:dyDescent="0.3">
      <c r="A164" s="176">
        <v>591604</v>
      </c>
      <c r="B164" s="176" t="s">
        <v>460</v>
      </c>
      <c r="C164" s="789">
        <v>59</v>
      </c>
      <c r="D164" s="151" t="s">
        <v>46</v>
      </c>
    </row>
    <row r="165" spans="1:9" x14ac:dyDescent="0.3">
      <c r="A165" s="176">
        <v>591632</v>
      </c>
      <c r="B165" s="522" t="s">
        <v>468</v>
      </c>
      <c r="C165" s="789">
        <v>59</v>
      </c>
      <c r="D165" s="151" t="s">
        <v>46</v>
      </c>
    </row>
    <row r="166" spans="1:9" x14ac:dyDescent="0.3">
      <c r="A166" s="176">
        <v>591633</v>
      </c>
      <c r="B166" s="522" t="s">
        <v>852</v>
      </c>
      <c r="C166" s="789">
        <v>59</v>
      </c>
      <c r="D166" s="151" t="s">
        <v>46</v>
      </c>
      <c r="I166" s="523"/>
    </row>
    <row r="167" spans="1:9" x14ac:dyDescent="0.3">
      <c r="A167" s="176">
        <v>591627</v>
      </c>
      <c r="B167" s="774" t="s">
        <v>2562</v>
      </c>
      <c r="C167" s="789">
        <v>59</v>
      </c>
      <c r="D167" s="151" t="s">
        <v>46</v>
      </c>
      <c r="I167" s="523"/>
    </row>
    <row r="168" spans="1:9" x14ac:dyDescent="0.3">
      <c r="A168" s="176">
        <v>591629</v>
      </c>
      <c r="B168" s="773" t="s">
        <v>2563</v>
      </c>
      <c r="C168" s="789">
        <v>59</v>
      </c>
      <c r="D168" s="151" t="s">
        <v>46</v>
      </c>
    </row>
    <row r="169" spans="1:9" x14ac:dyDescent="0.3">
      <c r="I169" s="522"/>
    </row>
    <row r="172" spans="1:9" x14ac:dyDescent="0.3">
      <c r="I172" s="522"/>
    </row>
    <row r="174" spans="1:9" x14ac:dyDescent="0.3">
      <c r="I174" s="522"/>
    </row>
  </sheetData>
  <sheetProtection algorithmName="SHA-512" hashValue="FdIMtZ8W8FRSeILWmhUL1ZoteV2n4SFvOnfBjHi1B59H+5wJ9uVqWx9LSfiO5o1y9Cb9Xj8a5/QdoOBzvD0e+Q==" saltValue="nfDLOt2jR2hhS9hUEhmNtw==" spinCount="100000" sheet="1" objects="1" scenarios="1"/>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M30" sqref="M30"/>
    </sheetView>
  </sheetViews>
  <sheetFormatPr defaultColWidth="9.109375" defaultRowHeight="14.4" x14ac:dyDescent="0.3"/>
  <cols>
    <col min="1" max="1" width="31.5546875" style="183" customWidth="1"/>
    <col min="2" max="2" width="8" style="183" customWidth="1"/>
    <col min="3" max="3" width="14.88671875" style="183" customWidth="1"/>
    <col min="4" max="4" width="16" style="183" customWidth="1"/>
    <col min="5" max="7" width="9.109375" style="183"/>
    <col min="8" max="8" width="21.33203125" style="183" customWidth="1"/>
    <col min="9" max="16384" width="9.109375" style="183"/>
  </cols>
  <sheetData>
    <row r="1" spans="1:11" ht="15.75" customHeight="1" x14ac:dyDescent="0.3">
      <c r="A1" s="978" t="s">
        <v>520</v>
      </c>
      <c r="B1" s="978"/>
      <c r="C1" s="978"/>
      <c r="D1" s="978"/>
    </row>
    <row r="2" spans="1:11" ht="15.75" customHeight="1" x14ac:dyDescent="0.3">
      <c r="A2" s="979" t="s">
        <v>548</v>
      </c>
      <c r="B2" s="979"/>
      <c r="C2" s="979"/>
      <c r="D2" s="979"/>
    </row>
    <row r="3" spans="1:11" ht="21.9" customHeight="1" x14ac:dyDescent="0.3">
      <c r="A3" s="978" t="s">
        <v>549</v>
      </c>
      <c r="B3" s="978"/>
      <c r="C3" s="978"/>
      <c r="D3" s="978"/>
    </row>
    <row r="4" spans="1:11" ht="21" customHeight="1" x14ac:dyDescent="0.3">
      <c r="A4" s="382"/>
      <c r="B4" s="382"/>
      <c r="C4" s="381" t="s">
        <v>550</v>
      </c>
      <c r="D4" s="381" t="s">
        <v>551</v>
      </c>
      <c r="I4" s="382"/>
      <c r="J4" s="381"/>
      <c r="K4" s="381"/>
    </row>
    <row r="5" spans="1:11" ht="15.75" customHeight="1" x14ac:dyDescent="0.3">
      <c r="A5" s="382"/>
      <c r="B5" s="377" t="s">
        <v>552</v>
      </c>
      <c r="C5" s="381" t="s">
        <v>553</v>
      </c>
      <c r="D5" s="381" t="s">
        <v>554</v>
      </c>
      <c r="I5" s="377"/>
      <c r="J5" s="381"/>
      <c r="K5" s="381"/>
    </row>
    <row r="6" spans="1:11" ht="21" customHeight="1" x14ac:dyDescent="0.3">
      <c r="A6" s="364" t="s">
        <v>555</v>
      </c>
      <c r="B6" s="377" t="s">
        <v>556</v>
      </c>
      <c r="C6" s="381" t="s">
        <v>557</v>
      </c>
      <c r="D6" s="381" t="s">
        <v>557</v>
      </c>
      <c r="I6" s="377"/>
      <c r="J6" s="381"/>
      <c r="K6" s="381"/>
    </row>
    <row r="7" spans="1:11" ht="21.9" customHeight="1" x14ac:dyDescent="0.3">
      <c r="A7" s="364" t="s">
        <v>558</v>
      </c>
      <c r="B7" s="369">
        <v>0.59699999999999998</v>
      </c>
      <c r="C7" s="365">
        <v>2015</v>
      </c>
      <c r="D7" s="365">
        <v>2021</v>
      </c>
      <c r="H7" s="371"/>
      <c r="I7" s="367"/>
      <c r="J7" s="375"/>
      <c r="K7" s="375"/>
    </row>
    <row r="8" spans="1:11" ht="15.75" customHeight="1" x14ac:dyDescent="0.3">
      <c r="A8" s="364" t="s">
        <v>559</v>
      </c>
      <c r="B8" s="369">
        <v>0.52900000000000003</v>
      </c>
      <c r="C8" s="365">
        <v>2017</v>
      </c>
      <c r="D8" s="365">
        <v>2021</v>
      </c>
      <c r="H8" s="371"/>
      <c r="I8" s="367"/>
      <c r="J8" s="375"/>
      <c r="K8" s="375"/>
    </row>
    <row r="9" spans="1:11" ht="15.75" customHeight="1" x14ac:dyDescent="0.3">
      <c r="A9" s="364" t="s">
        <v>560</v>
      </c>
      <c r="B9" s="369">
        <v>0.63</v>
      </c>
      <c r="C9" s="365">
        <v>2013</v>
      </c>
      <c r="D9" s="365">
        <v>2021</v>
      </c>
      <c r="H9" s="371"/>
      <c r="I9" s="367"/>
      <c r="J9" s="375"/>
      <c r="K9" s="375"/>
    </row>
    <row r="10" spans="1:11" ht="15.75" customHeight="1" x14ac:dyDescent="0.3">
      <c r="A10" s="364" t="s">
        <v>561</v>
      </c>
      <c r="B10" s="369">
        <v>0.73499999999999999</v>
      </c>
      <c r="C10" s="365">
        <v>2016</v>
      </c>
      <c r="D10" s="365">
        <v>2021</v>
      </c>
      <c r="H10" s="371"/>
      <c r="I10" s="367"/>
      <c r="J10" s="375"/>
      <c r="K10" s="375"/>
    </row>
    <row r="11" spans="1:11" ht="21.9" customHeight="1" x14ac:dyDescent="0.3">
      <c r="A11" s="364" t="s">
        <v>562</v>
      </c>
      <c r="B11" s="369">
        <v>0.67</v>
      </c>
      <c r="C11" s="365">
        <v>2017</v>
      </c>
      <c r="D11" s="365">
        <v>2021</v>
      </c>
      <c r="H11" s="371"/>
      <c r="I11" s="367"/>
      <c r="J11" s="375"/>
      <c r="K11" s="375"/>
    </row>
    <row r="12" spans="1:11" ht="21" customHeight="1" x14ac:dyDescent="0.3">
      <c r="A12" s="364" t="s">
        <v>563</v>
      </c>
      <c r="B12" s="369">
        <v>0.72</v>
      </c>
      <c r="C12" s="365">
        <v>2016</v>
      </c>
      <c r="D12" s="365">
        <v>2021</v>
      </c>
      <c r="H12" s="371"/>
      <c r="I12" s="367"/>
      <c r="J12" s="375"/>
      <c r="K12" s="375"/>
    </row>
    <row r="13" spans="1:11" ht="15.75" customHeight="1" x14ac:dyDescent="0.3">
      <c r="A13" s="364" t="s">
        <v>564</v>
      </c>
      <c r="B13" s="369">
        <v>0.80500000000000005</v>
      </c>
      <c r="C13" s="365">
        <v>2013</v>
      </c>
      <c r="D13" s="365">
        <v>2021</v>
      </c>
      <c r="H13" s="371"/>
      <c r="I13" s="367"/>
      <c r="J13" s="375"/>
      <c r="K13" s="375"/>
    </row>
    <row r="14" spans="1:11" ht="15.75" customHeight="1" x14ac:dyDescent="0.3">
      <c r="A14" s="364" t="s">
        <v>565</v>
      </c>
      <c r="B14" s="369">
        <v>0.48</v>
      </c>
      <c r="C14" s="365">
        <v>2013</v>
      </c>
      <c r="D14" s="365">
        <v>2021</v>
      </c>
      <c r="H14" s="371"/>
      <c r="I14" s="367"/>
      <c r="J14" s="375"/>
      <c r="K14" s="375"/>
    </row>
    <row r="15" spans="1:11" ht="15.75" customHeight="1" x14ac:dyDescent="0.3">
      <c r="A15" s="364" t="s">
        <v>566</v>
      </c>
      <c r="B15" s="369">
        <v>0.54</v>
      </c>
      <c r="C15" s="365">
        <v>2015</v>
      </c>
      <c r="D15" s="365">
        <v>2021</v>
      </c>
      <c r="H15" s="371"/>
      <c r="I15" s="367"/>
      <c r="J15" s="375"/>
      <c r="K15" s="370"/>
    </row>
    <row r="16" spans="1:11" ht="21" customHeight="1" x14ac:dyDescent="0.3">
      <c r="A16" s="364" t="s">
        <v>567</v>
      </c>
      <c r="B16" s="369">
        <v>0.73799999999999999</v>
      </c>
      <c r="C16" s="365">
        <v>2017</v>
      </c>
      <c r="D16" s="365">
        <v>2021</v>
      </c>
      <c r="H16" s="371"/>
      <c r="I16" s="367"/>
      <c r="J16" s="375"/>
      <c r="K16" s="370"/>
    </row>
    <row r="17" spans="1:11" ht="21.9" customHeight="1" x14ac:dyDescent="0.3">
      <c r="A17" s="364" t="s">
        <v>568</v>
      </c>
      <c r="B17" s="369">
        <v>0.74350000000000005</v>
      </c>
      <c r="C17" s="365">
        <v>2017</v>
      </c>
      <c r="D17" s="365">
        <v>2021</v>
      </c>
      <c r="H17" s="371"/>
      <c r="I17" s="367"/>
      <c r="J17" s="375"/>
      <c r="K17" s="370"/>
    </row>
    <row r="18" spans="1:11" ht="15.75" customHeight="1" x14ac:dyDescent="0.3">
      <c r="A18" s="364" t="s">
        <v>569</v>
      </c>
      <c r="B18" s="369">
        <v>0.78600000000000003</v>
      </c>
      <c r="C18" s="365">
        <v>2013</v>
      </c>
      <c r="D18" s="365">
        <v>2021</v>
      </c>
      <c r="H18" s="371"/>
      <c r="I18" s="367"/>
      <c r="J18" s="375"/>
      <c r="K18" s="370"/>
    </row>
    <row r="19" spans="1:11" ht="15.75" customHeight="1" x14ac:dyDescent="0.3">
      <c r="A19" s="364" t="s">
        <v>570</v>
      </c>
      <c r="B19" s="369">
        <v>0.58499999999999996</v>
      </c>
      <c r="C19" s="365">
        <v>2017</v>
      </c>
      <c r="D19" s="365">
        <v>2021</v>
      </c>
      <c r="H19" s="371"/>
      <c r="I19" s="367"/>
      <c r="J19" s="375"/>
      <c r="K19" s="370"/>
    </row>
    <row r="20" spans="1:11" ht="15.75" customHeight="1" x14ac:dyDescent="0.3">
      <c r="A20" s="364" t="s">
        <v>571</v>
      </c>
      <c r="B20" s="369">
        <v>0.38</v>
      </c>
      <c r="C20" s="365">
        <v>2016</v>
      </c>
      <c r="D20" s="365">
        <v>2021</v>
      </c>
    </row>
    <row r="21" spans="1:11" ht="21.9" customHeight="1" x14ac:dyDescent="0.3">
      <c r="A21" s="372" t="s">
        <v>572</v>
      </c>
      <c r="B21" s="369">
        <v>0.55500000000000005</v>
      </c>
      <c r="C21" s="365">
        <v>2017</v>
      </c>
      <c r="D21" s="380">
        <v>2021</v>
      </c>
    </row>
    <row r="22" spans="1:11" ht="21" customHeight="1" x14ac:dyDescent="0.3">
      <c r="A22" s="372" t="s">
        <v>573</v>
      </c>
      <c r="B22" s="369">
        <v>0.8679</v>
      </c>
      <c r="C22" s="365">
        <v>2017</v>
      </c>
      <c r="D22" s="380">
        <v>2021</v>
      </c>
    </row>
    <row r="23" spans="1:11" ht="15.75" customHeight="1" x14ac:dyDescent="0.3">
      <c r="A23" s="372" t="s">
        <v>574</v>
      </c>
      <c r="B23" s="369">
        <v>0.72</v>
      </c>
      <c r="C23" s="365">
        <v>2013</v>
      </c>
      <c r="D23" s="380">
        <v>2021</v>
      </c>
    </row>
    <row r="24" spans="1:11" ht="15.75" customHeight="1" x14ac:dyDescent="0.3">
      <c r="A24" s="372" t="s">
        <v>575</v>
      </c>
      <c r="B24" s="369">
        <v>0.5494</v>
      </c>
      <c r="C24" s="365">
        <v>2017</v>
      </c>
      <c r="D24" s="380">
        <v>2021</v>
      </c>
    </row>
    <row r="25" spans="1:11" ht="15.75" customHeight="1" x14ac:dyDescent="0.3">
      <c r="A25" s="372" t="s">
        <v>576</v>
      </c>
      <c r="B25" s="369">
        <v>0.67</v>
      </c>
      <c r="C25" s="365">
        <v>2017</v>
      </c>
      <c r="D25" s="380">
        <v>2021</v>
      </c>
    </row>
    <row r="26" spans="1:11" ht="21.9" customHeight="1" x14ac:dyDescent="0.3">
      <c r="A26" s="372" t="s">
        <v>577</v>
      </c>
      <c r="B26" s="369">
        <v>0.66</v>
      </c>
      <c r="C26" s="365">
        <v>2017</v>
      </c>
      <c r="D26" s="380">
        <v>2021</v>
      </c>
    </row>
    <row r="27" spans="1:11" ht="21.9" customHeight="1" x14ac:dyDescent="0.3">
      <c r="A27" s="372" t="s">
        <v>578</v>
      </c>
      <c r="B27" s="369">
        <v>0.58199999999999996</v>
      </c>
      <c r="C27" s="365">
        <v>2016</v>
      </c>
      <c r="D27" s="380">
        <v>2021</v>
      </c>
    </row>
    <row r="28" spans="1:11" ht="15.75" customHeight="1" x14ac:dyDescent="0.3">
      <c r="A28" s="372" t="s">
        <v>579</v>
      </c>
      <c r="B28" s="369">
        <v>0.36</v>
      </c>
      <c r="C28" s="365">
        <v>2013</v>
      </c>
      <c r="D28" s="380">
        <v>2021</v>
      </c>
    </row>
    <row r="29" spans="1:11" ht="15.75" customHeight="1" x14ac:dyDescent="0.3">
      <c r="A29" s="372" t="s">
        <v>580</v>
      </c>
      <c r="B29" s="369">
        <v>0.63600000000000001</v>
      </c>
      <c r="C29" s="365">
        <v>2016</v>
      </c>
      <c r="D29" s="380">
        <v>2021</v>
      </c>
    </row>
    <row r="30" spans="1:11" ht="15.75" customHeight="1" x14ac:dyDescent="0.3">
      <c r="A30" s="372" t="s">
        <v>581</v>
      </c>
      <c r="B30" s="369">
        <v>0.73089999999999999</v>
      </c>
      <c r="C30" s="365">
        <v>2015</v>
      </c>
      <c r="D30" s="380">
        <v>2021</v>
      </c>
    </row>
    <row r="31" spans="1:11" ht="21" customHeight="1" x14ac:dyDescent="0.3">
      <c r="A31" s="372" t="s">
        <v>582</v>
      </c>
      <c r="B31" s="369">
        <v>0.85499999999999998</v>
      </c>
      <c r="C31" s="365">
        <v>2013</v>
      </c>
      <c r="D31" s="380">
        <v>2021</v>
      </c>
    </row>
    <row r="32" spans="1:11" ht="21.9" customHeight="1" x14ac:dyDescent="0.3">
      <c r="A32" s="383" t="s">
        <v>583</v>
      </c>
      <c r="B32" s="363">
        <v>0.55000000000000004</v>
      </c>
      <c r="C32" s="379">
        <v>2018</v>
      </c>
      <c r="D32" s="379">
        <v>2022</v>
      </c>
    </row>
    <row r="33" spans="1:4" ht="15.75" customHeight="1" x14ac:dyDescent="0.3">
      <c r="A33" s="383" t="s">
        <v>584</v>
      </c>
      <c r="B33" s="363">
        <v>0.82</v>
      </c>
      <c r="C33" s="379">
        <v>2015</v>
      </c>
      <c r="D33" s="379">
        <v>2022</v>
      </c>
    </row>
    <row r="34" spans="1:4" ht="15.75" customHeight="1" x14ac:dyDescent="0.3">
      <c r="A34" s="383" t="s">
        <v>585</v>
      </c>
      <c r="B34" s="363">
        <v>0.755</v>
      </c>
      <c r="C34" s="379">
        <v>2014</v>
      </c>
      <c r="D34" s="379">
        <v>2022</v>
      </c>
    </row>
    <row r="35" spans="1:4" ht="15.75" customHeight="1" x14ac:dyDescent="0.3">
      <c r="A35" s="383" t="s">
        <v>586</v>
      </c>
      <c r="B35" s="363">
        <v>0.5494</v>
      </c>
      <c r="C35" s="379">
        <v>2016</v>
      </c>
      <c r="D35" s="379">
        <v>2022</v>
      </c>
    </row>
    <row r="36" spans="1:4" ht="21.9" customHeight="1" x14ac:dyDescent="0.3">
      <c r="A36" s="383" t="s">
        <v>587</v>
      </c>
      <c r="B36" s="363">
        <v>0.73499999999999999</v>
      </c>
      <c r="C36" s="379">
        <v>2017</v>
      </c>
      <c r="D36" s="379">
        <v>2022</v>
      </c>
    </row>
    <row r="37" spans="1:4" ht="21" customHeight="1" x14ac:dyDescent="0.3">
      <c r="A37" s="383" t="s">
        <v>588</v>
      </c>
      <c r="B37" s="363">
        <v>0.73050000000000004</v>
      </c>
      <c r="C37" s="379">
        <v>2017</v>
      </c>
      <c r="D37" s="379">
        <v>2022</v>
      </c>
    </row>
    <row r="38" spans="1:4" ht="15.75" customHeight="1" x14ac:dyDescent="0.3">
      <c r="A38" s="383" t="s">
        <v>589</v>
      </c>
      <c r="B38" s="363">
        <v>0.75</v>
      </c>
      <c r="C38" s="379">
        <v>2017</v>
      </c>
      <c r="D38" s="379">
        <v>2022</v>
      </c>
    </row>
    <row r="39" spans="1:4" ht="15.75" customHeight="1" x14ac:dyDescent="0.3">
      <c r="A39" s="383" t="s">
        <v>590</v>
      </c>
      <c r="B39" s="363">
        <v>0.75</v>
      </c>
      <c r="C39" s="379">
        <v>2014</v>
      </c>
      <c r="D39" s="379">
        <v>2022</v>
      </c>
    </row>
    <row r="40" spans="1:4" ht="15.75" customHeight="1" x14ac:dyDescent="0.3">
      <c r="A40" s="384" t="s">
        <v>591</v>
      </c>
      <c r="B40" s="363">
        <v>0.77</v>
      </c>
      <c r="C40" s="379">
        <v>2014</v>
      </c>
      <c r="D40" s="368">
        <v>2022</v>
      </c>
    </row>
    <row r="41" spans="1:4" ht="21" customHeight="1" x14ac:dyDescent="0.3">
      <c r="A41" s="384" t="s">
        <v>592</v>
      </c>
      <c r="B41" s="363">
        <v>0.57999999999999996</v>
      </c>
      <c r="C41" s="379">
        <v>2018</v>
      </c>
      <c r="D41" s="368">
        <v>2022</v>
      </c>
    </row>
    <row r="42" spans="1:4" ht="21.9" customHeight="1" x14ac:dyDescent="0.3">
      <c r="A42" s="384" t="s">
        <v>593</v>
      </c>
      <c r="B42" s="363">
        <v>0.70499999999999996</v>
      </c>
      <c r="C42" s="379">
        <v>2018</v>
      </c>
      <c r="D42" s="368">
        <v>2022</v>
      </c>
    </row>
    <row r="43" spans="1:4" ht="15.75" customHeight="1" x14ac:dyDescent="0.3">
      <c r="A43" s="384" t="s">
        <v>594</v>
      </c>
      <c r="B43" s="363">
        <v>0.77</v>
      </c>
      <c r="C43" s="379">
        <v>2014</v>
      </c>
      <c r="D43" s="368">
        <v>2022</v>
      </c>
    </row>
    <row r="44" spans="1:4" ht="15.75" customHeight="1" x14ac:dyDescent="0.3">
      <c r="A44" s="384" t="s">
        <v>595</v>
      </c>
      <c r="B44" s="363">
        <v>0.40300000000000002</v>
      </c>
      <c r="C44" s="379">
        <v>2014</v>
      </c>
      <c r="D44" s="368">
        <v>2022</v>
      </c>
    </row>
    <row r="45" spans="1:4" ht="15.75" customHeight="1" x14ac:dyDescent="0.3">
      <c r="A45" s="364" t="s">
        <v>596</v>
      </c>
      <c r="B45" s="369">
        <v>0.79</v>
      </c>
      <c r="C45" s="365">
        <v>2015</v>
      </c>
      <c r="D45" s="365">
        <v>2023</v>
      </c>
    </row>
    <row r="46" spans="1:4" ht="21.9" customHeight="1" x14ac:dyDescent="0.3">
      <c r="A46" s="364" t="s">
        <v>597</v>
      </c>
      <c r="B46" s="369">
        <v>0.443</v>
      </c>
      <c r="C46" s="365">
        <v>2019</v>
      </c>
      <c r="D46" s="365">
        <v>2023</v>
      </c>
    </row>
    <row r="47" spans="1:4" ht="21" customHeight="1" x14ac:dyDescent="0.3">
      <c r="A47" s="364" t="s">
        <v>598</v>
      </c>
      <c r="B47" s="369">
        <v>0.48499999999999999</v>
      </c>
      <c r="C47" s="365">
        <v>2019</v>
      </c>
      <c r="D47" s="365">
        <v>2023</v>
      </c>
    </row>
    <row r="48" spans="1:4" ht="15.75" customHeight="1" x14ac:dyDescent="0.3">
      <c r="A48" s="364" t="s">
        <v>599</v>
      </c>
      <c r="B48" s="369">
        <v>0.74</v>
      </c>
      <c r="C48" s="365">
        <v>2015</v>
      </c>
      <c r="D48" s="365">
        <v>2023</v>
      </c>
    </row>
    <row r="49" spans="1:4" ht="15.75" customHeight="1" x14ac:dyDescent="0.3">
      <c r="A49" s="364" t="s">
        <v>600</v>
      </c>
      <c r="B49" s="369">
        <v>0.57499999999999996</v>
      </c>
      <c r="C49" s="365">
        <v>2019</v>
      </c>
      <c r="D49" s="365">
        <v>2023</v>
      </c>
    </row>
    <row r="50" spans="1:4" ht="15.75" customHeight="1" x14ac:dyDescent="0.3">
      <c r="A50" s="364" t="s">
        <v>601</v>
      </c>
      <c r="B50" s="369">
        <v>0.71220000000000006</v>
      </c>
      <c r="C50" s="365">
        <v>2019</v>
      </c>
      <c r="D50" s="365">
        <v>2023</v>
      </c>
    </row>
    <row r="51" spans="1:4" ht="21.9" customHeight="1" x14ac:dyDescent="0.3">
      <c r="A51" s="364" t="s">
        <v>602</v>
      </c>
      <c r="B51" s="369">
        <v>0.83</v>
      </c>
      <c r="C51" s="365">
        <v>2019</v>
      </c>
      <c r="D51" s="365">
        <v>2023</v>
      </c>
    </row>
    <row r="52" spans="1:4" ht="21.9" customHeight="1" x14ac:dyDescent="0.3">
      <c r="A52" s="364" t="s">
        <v>603</v>
      </c>
      <c r="B52" s="369">
        <v>0.65</v>
      </c>
      <c r="C52" s="365">
        <v>2019</v>
      </c>
      <c r="D52" s="365">
        <v>2023</v>
      </c>
    </row>
    <row r="53" spans="1:4" ht="15.75" customHeight="1" x14ac:dyDescent="0.3">
      <c r="A53" s="364" t="s">
        <v>604</v>
      </c>
      <c r="B53" s="369">
        <v>0.56100000000000005</v>
      </c>
      <c r="C53" s="365">
        <v>2019</v>
      </c>
      <c r="D53" s="365">
        <v>2023</v>
      </c>
    </row>
    <row r="54" spans="1:4" ht="15.75" customHeight="1" x14ac:dyDescent="0.3">
      <c r="A54" s="364" t="s">
        <v>605</v>
      </c>
      <c r="B54" s="369">
        <v>0.77</v>
      </c>
      <c r="C54" s="365">
        <v>2017</v>
      </c>
      <c r="D54" s="365">
        <v>2023</v>
      </c>
    </row>
    <row r="55" spans="1:4" ht="15.75" customHeight="1" x14ac:dyDescent="0.3">
      <c r="A55" s="364" t="s">
        <v>606</v>
      </c>
      <c r="B55" s="369">
        <v>0.53749999999999998</v>
      </c>
      <c r="C55" s="365">
        <v>2019</v>
      </c>
      <c r="D55" s="365">
        <v>2023</v>
      </c>
    </row>
    <row r="56" spans="1:4" ht="36" customHeight="1" x14ac:dyDescent="0.3">
      <c r="A56" s="372" t="s">
        <v>607</v>
      </c>
      <c r="B56" s="369">
        <v>0.77500000000000002</v>
      </c>
      <c r="C56" s="365">
        <v>2019</v>
      </c>
      <c r="D56" s="380">
        <v>2023</v>
      </c>
    </row>
    <row r="57" spans="1:4" ht="36" customHeight="1" x14ac:dyDescent="0.3">
      <c r="A57" s="372" t="s">
        <v>608</v>
      </c>
      <c r="B57" s="369">
        <v>0.59899999999999998</v>
      </c>
      <c r="C57" s="365">
        <v>2019</v>
      </c>
      <c r="D57" s="380">
        <v>2023</v>
      </c>
    </row>
    <row r="58" spans="1:4" ht="36" customHeight="1" x14ac:dyDescent="0.3">
      <c r="A58" s="372" t="s">
        <v>609</v>
      </c>
      <c r="B58" s="369">
        <v>0.37469999999999998</v>
      </c>
      <c r="C58" s="365">
        <v>2019</v>
      </c>
      <c r="D58" s="380">
        <v>2023</v>
      </c>
    </row>
    <row r="59" spans="1:4" ht="36" customHeight="1" x14ac:dyDescent="0.3">
      <c r="A59" s="372" t="s">
        <v>610</v>
      </c>
      <c r="B59" s="369">
        <v>0.58750000000000002</v>
      </c>
      <c r="C59" s="365">
        <v>2019</v>
      </c>
      <c r="D59" s="380">
        <v>2023</v>
      </c>
    </row>
    <row r="60" spans="1:4" ht="36" customHeight="1" x14ac:dyDescent="0.3">
      <c r="A60" s="372" t="s">
        <v>611</v>
      </c>
      <c r="B60" s="369">
        <v>0.6169</v>
      </c>
      <c r="C60" s="365">
        <v>2019</v>
      </c>
      <c r="D60" s="380">
        <v>2023</v>
      </c>
    </row>
    <row r="61" spans="1:4" ht="36" customHeight="1" x14ac:dyDescent="0.3">
      <c r="A61" s="372" t="s">
        <v>612</v>
      </c>
      <c r="B61" s="369">
        <v>0.51</v>
      </c>
      <c r="C61" s="365">
        <v>2019</v>
      </c>
      <c r="D61" s="380">
        <v>2023</v>
      </c>
    </row>
    <row r="62" spans="1:4" ht="36" customHeight="1" x14ac:dyDescent="0.3">
      <c r="A62" s="372" t="s">
        <v>613</v>
      </c>
      <c r="B62" s="369">
        <v>0.91</v>
      </c>
      <c r="C62" s="365">
        <v>2015</v>
      </c>
      <c r="D62" s="380">
        <v>2023</v>
      </c>
    </row>
    <row r="63" spans="1:4" ht="36" customHeight="1" x14ac:dyDescent="0.3">
      <c r="A63" s="372" t="s">
        <v>614</v>
      </c>
      <c r="B63" s="369">
        <v>0.65749999999999997</v>
      </c>
      <c r="C63" s="365">
        <v>2019</v>
      </c>
      <c r="D63" s="380">
        <v>2023</v>
      </c>
    </row>
    <row r="64" spans="1:4" ht="36" customHeight="1" x14ac:dyDescent="0.3">
      <c r="A64" s="372" t="s">
        <v>615</v>
      </c>
      <c r="B64" s="369">
        <v>0.59699999999999998</v>
      </c>
      <c r="C64" s="365">
        <v>2019</v>
      </c>
      <c r="D64" s="380">
        <v>2023</v>
      </c>
    </row>
    <row r="65" spans="1:4" ht="36" customHeight="1" x14ac:dyDescent="0.3">
      <c r="A65" s="372" t="s">
        <v>616</v>
      </c>
      <c r="B65" s="369">
        <v>0.66</v>
      </c>
      <c r="C65" s="365">
        <v>2019</v>
      </c>
      <c r="D65" s="380">
        <v>2023</v>
      </c>
    </row>
    <row r="66" spans="1:4" ht="36" customHeight="1" x14ac:dyDescent="0.3">
      <c r="A66" s="372" t="s">
        <v>617</v>
      </c>
      <c r="B66" s="369">
        <v>0.66</v>
      </c>
      <c r="C66" s="365">
        <v>2017</v>
      </c>
      <c r="D66" s="380">
        <v>2023</v>
      </c>
    </row>
    <row r="67" spans="1:4" ht="36" customHeight="1" x14ac:dyDescent="0.3">
      <c r="A67" s="364" t="s">
        <v>618</v>
      </c>
      <c r="B67" s="369">
        <v>0.74</v>
      </c>
      <c r="C67" s="365">
        <v>2020</v>
      </c>
      <c r="D67" s="365">
        <v>2024</v>
      </c>
    </row>
    <row r="68" spans="1:4" ht="36" customHeight="1" x14ac:dyDescent="0.3">
      <c r="A68" s="364" t="s">
        <v>619</v>
      </c>
      <c r="B68" s="369">
        <v>0.33</v>
      </c>
      <c r="C68" s="365">
        <v>2020</v>
      </c>
      <c r="D68" s="365">
        <v>2024</v>
      </c>
    </row>
    <row r="69" spans="1:4" ht="36" customHeight="1" x14ac:dyDescent="0.3">
      <c r="A69" s="364" t="s">
        <v>620</v>
      </c>
      <c r="B69" s="369">
        <v>0.80500000000000005</v>
      </c>
      <c r="C69" s="365">
        <v>2018</v>
      </c>
      <c r="D69" s="365">
        <v>2024</v>
      </c>
    </row>
    <row r="70" spans="1:4" ht="36" customHeight="1" x14ac:dyDescent="0.3">
      <c r="A70" s="364" t="s">
        <v>621</v>
      </c>
      <c r="B70" s="369">
        <v>0.76</v>
      </c>
      <c r="C70" s="365">
        <v>2020</v>
      </c>
      <c r="D70" s="365">
        <v>2024</v>
      </c>
    </row>
    <row r="71" spans="1:4" ht="36" customHeight="1" x14ac:dyDescent="0.3">
      <c r="A71" s="372" t="s">
        <v>622</v>
      </c>
      <c r="B71" s="369">
        <v>0.59</v>
      </c>
      <c r="C71" s="365">
        <v>2016</v>
      </c>
      <c r="D71" s="380">
        <v>2024</v>
      </c>
    </row>
    <row r="72" spans="1:4" ht="36" customHeight="1" x14ac:dyDescent="0.3">
      <c r="A72" s="372" t="s">
        <v>623</v>
      </c>
      <c r="B72" s="369">
        <v>0.67969999999999997</v>
      </c>
      <c r="C72" s="365">
        <v>2020</v>
      </c>
      <c r="D72" s="380">
        <v>2024</v>
      </c>
    </row>
    <row r="73" spans="1:4" ht="36" customHeight="1" x14ac:dyDescent="0.3">
      <c r="A73" s="372" t="s">
        <v>624</v>
      </c>
      <c r="B73" s="369">
        <v>0.83</v>
      </c>
      <c r="C73" s="365">
        <v>2016</v>
      </c>
      <c r="D73" s="380">
        <v>2024</v>
      </c>
    </row>
    <row r="74" spans="1:4" ht="36" customHeight="1" x14ac:dyDescent="0.3">
      <c r="A74" s="372" t="s">
        <v>625</v>
      </c>
      <c r="B74" s="369">
        <v>0.77</v>
      </c>
      <c r="C74" s="365">
        <v>2018</v>
      </c>
      <c r="D74" s="380">
        <v>2024</v>
      </c>
    </row>
    <row r="75" spans="1:4" ht="36" customHeight="1" x14ac:dyDescent="0.3">
      <c r="A75" s="372" t="s">
        <v>626</v>
      </c>
      <c r="B75" s="369">
        <v>0.89</v>
      </c>
      <c r="C75" s="365">
        <v>2016</v>
      </c>
      <c r="D75" s="380">
        <v>2024</v>
      </c>
    </row>
    <row r="76" spans="1:4" ht="36" customHeight="1" x14ac:dyDescent="0.3">
      <c r="A76" s="372" t="s">
        <v>627</v>
      </c>
      <c r="B76" s="369">
        <v>0.6</v>
      </c>
      <c r="C76" s="365">
        <v>2020</v>
      </c>
      <c r="D76" s="380">
        <v>2024</v>
      </c>
    </row>
    <row r="77" spans="1:4" ht="36" customHeight="1" x14ac:dyDescent="0.3">
      <c r="A77" s="372" t="s">
        <v>628</v>
      </c>
      <c r="B77" s="369">
        <v>0.73</v>
      </c>
      <c r="C77" s="365">
        <v>2016</v>
      </c>
      <c r="D77" s="380">
        <v>2024</v>
      </c>
    </row>
    <row r="78" spans="1:4" ht="36" customHeight="1" x14ac:dyDescent="0.3">
      <c r="A78" s="372" t="s">
        <v>629</v>
      </c>
      <c r="B78" s="369">
        <v>0.6</v>
      </c>
      <c r="C78" s="365">
        <v>2016</v>
      </c>
      <c r="D78" s="380">
        <v>2024</v>
      </c>
    </row>
    <row r="79" spans="1:4" ht="36" customHeight="1" x14ac:dyDescent="0.3">
      <c r="A79" s="364" t="s">
        <v>630</v>
      </c>
      <c r="B79" s="369">
        <v>0.67</v>
      </c>
      <c r="C79" s="365">
        <v>2017</v>
      </c>
      <c r="D79" s="365">
        <v>2025</v>
      </c>
    </row>
    <row r="80" spans="1:4" ht="36" customHeight="1" x14ac:dyDescent="0.3">
      <c r="A80" s="364" t="s">
        <v>631</v>
      </c>
      <c r="B80" s="369">
        <v>0.69499999999999995</v>
      </c>
      <c r="C80" s="365">
        <v>2019</v>
      </c>
      <c r="D80" s="365">
        <v>2025</v>
      </c>
    </row>
    <row r="81" spans="1:4" ht="36" customHeight="1" x14ac:dyDescent="0.3">
      <c r="A81" s="364" t="s">
        <v>632</v>
      </c>
      <c r="B81" s="369">
        <v>0.79900000000000004</v>
      </c>
      <c r="C81" s="365">
        <v>2017</v>
      </c>
      <c r="D81" s="365">
        <v>2025</v>
      </c>
    </row>
    <row r="82" spans="1:4" ht="36" customHeight="1" x14ac:dyDescent="0.3">
      <c r="A82" s="364" t="s">
        <v>633</v>
      </c>
      <c r="B82" s="369">
        <v>0.40050000000000002</v>
      </c>
      <c r="C82" s="365">
        <v>2020</v>
      </c>
      <c r="D82" s="365">
        <v>2025</v>
      </c>
    </row>
    <row r="83" spans="1:4" ht="36" customHeight="1" x14ac:dyDescent="0.3">
      <c r="A83" s="364" t="s">
        <v>634</v>
      </c>
      <c r="B83" s="369">
        <v>0.95</v>
      </c>
      <c r="C83" s="365">
        <v>2017</v>
      </c>
      <c r="D83" s="365">
        <v>2025</v>
      </c>
    </row>
    <row r="84" spans="1:4" ht="36" customHeight="1" x14ac:dyDescent="0.3">
      <c r="A84" s="364" t="s">
        <v>635</v>
      </c>
      <c r="B84" s="369">
        <v>0.79</v>
      </c>
      <c r="C84" s="365">
        <v>2017</v>
      </c>
      <c r="D84" s="365">
        <v>2025</v>
      </c>
    </row>
    <row r="85" spans="1:4" ht="36" customHeight="1" x14ac:dyDescent="0.3">
      <c r="A85" s="372" t="s">
        <v>636</v>
      </c>
      <c r="B85" s="369">
        <v>0.76</v>
      </c>
      <c r="C85" s="365">
        <v>2019</v>
      </c>
      <c r="D85" s="380">
        <v>2025</v>
      </c>
    </row>
    <row r="86" spans="1:4" ht="36" customHeight="1" x14ac:dyDescent="0.3">
      <c r="A86" s="372" t="s">
        <v>637</v>
      </c>
      <c r="B86" s="369">
        <v>0.84499999999999997</v>
      </c>
      <c r="C86" s="365">
        <v>2017</v>
      </c>
      <c r="D86" s="380">
        <v>2025</v>
      </c>
    </row>
    <row r="87" spans="1:4" ht="36" customHeight="1" x14ac:dyDescent="0.3">
      <c r="A87" s="372" t="s">
        <v>638</v>
      </c>
      <c r="B87" s="369">
        <v>0.81</v>
      </c>
      <c r="C87" s="365">
        <v>2017</v>
      </c>
      <c r="D87" s="380">
        <v>2025</v>
      </c>
    </row>
    <row r="88" spans="1:4" ht="36" customHeight="1" x14ac:dyDescent="0.3">
      <c r="A88" s="372" t="s">
        <v>639</v>
      </c>
      <c r="B88" s="369">
        <v>0.67</v>
      </c>
      <c r="C88" s="365">
        <v>2017</v>
      </c>
      <c r="D88" s="380">
        <v>2025</v>
      </c>
    </row>
    <row r="89" spans="1:4" ht="36" customHeight="1" x14ac:dyDescent="0.3">
      <c r="A89" s="372" t="s">
        <v>640</v>
      </c>
      <c r="B89" s="369">
        <v>0.63270000000000004</v>
      </c>
      <c r="C89" s="365">
        <v>2019</v>
      </c>
      <c r="D89" s="380">
        <v>2025</v>
      </c>
    </row>
    <row r="90" spans="1:4" ht="36" customHeight="1" x14ac:dyDescent="0.3">
      <c r="A90" s="372" t="s">
        <v>641</v>
      </c>
      <c r="B90" s="369">
        <v>0.94</v>
      </c>
      <c r="C90" s="365">
        <v>2017</v>
      </c>
      <c r="D90" s="380">
        <v>2025</v>
      </c>
    </row>
    <row r="91" spans="1:4" ht="36" customHeight="1" x14ac:dyDescent="0.3">
      <c r="A91" s="372" t="s">
        <v>642</v>
      </c>
      <c r="B91" s="369">
        <v>0.81</v>
      </c>
      <c r="C91" s="365">
        <v>2017</v>
      </c>
      <c r="D91" s="380">
        <v>2025</v>
      </c>
    </row>
    <row r="92" spans="1:4" ht="36" customHeight="1" x14ac:dyDescent="0.3">
      <c r="A92" s="364" t="s">
        <v>643</v>
      </c>
      <c r="B92" s="369">
        <v>0.77700000000000002</v>
      </c>
      <c r="C92" s="365">
        <v>2018</v>
      </c>
      <c r="D92" s="365">
        <v>2026</v>
      </c>
    </row>
    <row r="93" spans="1:4" ht="36" customHeight="1" x14ac:dyDescent="0.3">
      <c r="A93" s="364" t="s">
        <v>644</v>
      </c>
      <c r="B93" s="369">
        <v>0.63500000000000001</v>
      </c>
      <c r="C93" s="365">
        <v>2018</v>
      </c>
      <c r="D93" s="365">
        <v>2026</v>
      </c>
    </row>
    <row r="94" spans="1:4" ht="36" customHeight="1" x14ac:dyDescent="0.3">
      <c r="A94" s="364" t="s">
        <v>645</v>
      </c>
      <c r="B94" s="369">
        <v>0.43</v>
      </c>
      <c r="C94" s="365">
        <v>2018</v>
      </c>
      <c r="D94" s="365">
        <v>2026</v>
      </c>
    </row>
    <row r="95" spans="1:4" ht="36" customHeight="1" x14ac:dyDescent="0.3">
      <c r="A95" s="364" t="s">
        <v>646</v>
      </c>
      <c r="B95" s="369">
        <v>0.84</v>
      </c>
      <c r="C95" s="365">
        <v>2018</v>
      </c>
      <c r="D95" s="365">
        <v>2026</v>
      </c>
    </row>
    <row r="96" spans="1:4" ht="36" customHeight="1" x14ac:dyDescent="0.3">
      <c r="A96" s="364" t="s">
        <v>647</v>
      </c>
      <c r="B96" s="369">
        <v>0.84</v>
      </c>
      <c r="C96" s="365">
        <v>2019</v>
      </c>
      <c r="D96" s="365">
        <v>2027</v>
      </c>
    </row>
    <row r="97" spans="1:4" ht="36" customHeight="1" x14ac:dyDescent="0.3">
      <c r="A97" s="372" t="s">
        <v>648</v>
      </c>
      <c r="B97" s="369">
        <v>0.64500000000000002</v>
      </c>
      <c r="C97" s="365">
        <v>2019</v>
      </c>
      <c r="D97" s="380">
        <v>2027</v>
      </c>
    </row>
    <row r="98" spans="1:4" ht="36" customHeight="1" x14ac:dyDescent="0.3">
      <c r="A98" s="372" t="s">
        <v>649</v>
      </c>
      <c r="B98" s="369">
        <v>0.69499999999999995</v>
      </c>
      <c r="C98" s="365">
        <v>2019</v>
      </c>
      <c r="D98" s="380">
        <v>2027</v>
      </c>
    </row>
    <row r="99" spans="1:4" ht="36" customHeight="1" x14ac:dyDescent="0.3">
      <c r="A99" s="372" t="s">
        <v>650</v>
      </c>
      <c r="B99" s="369">
        <v>0.82499999999999996</v>
      </c>
      <c r="C99" s="365">
        <v>2019</v>
      </c>
      <c r="D99" s="380">
        <v>2027</v>
      </c>
    </row>
    <row r="100" spans="1:4" ht="36" customHeight="1" x14ac:dyDescent="0.3">
      <c r="A100" s="372" t="s">
        <v>651</v>
      </c>
      <c r="B100" s="369">
        <v>1</v>
      </c>
      <c r="C100" s="365">
        <v>2019</v>
      </c>
      <c r="D100" s="380">
        <v>2027</v>
      </c>
    </row>
    <row r="101" spans="1:4" ht="36" customHeight="1" x14ac:dyDescent="0.3">
      <c r="A101" s="372" t="s">
        <v>652</v>
      </c>
      <c r="B101" s="369">
        <v>0.66349999999999998</v>
      </c>
      <c r="C101" s="365">
        <v>2019</v>
      </c>
      <c r="D101" s="380">
        <v>2027</v>
      </c>
    </row>
    <row r="102" spans="1:4" ht="36" customHeight="1" x14ac:dyDescent="0.3">
      <c r="A102" s="364" t="s">
        <v>653</v>
      </c>
      <c r="B102" s="369">
        <v>0.86499999999999999</v>
      </c>
      <c r="C102" s="365">
        <v>2020</v>
      </c>
      <c r="D102" s="365">
        <v>2028</v>
      </c>
    </row>
    <row r="103" spans="1:4" ht="36" customHeight="1" x14ac:dyDescent="0.3">
      <c r="A103" s="364" t="s">
        <v>654</v>
      </c>
      <c r="B103" s="369">
        <v>0.46</v>
      </c>
      <c r="C103" s="365">
        <v>2020</v>
      </c>
      <c r="D103" s="365">
        <v>2028</v>
      </c>
    </row>
    <row r="104" spans="1:4" ht="36" customHeight="1" x14ac:dyDescent="0.3">
      <c r="A104" s="372" t="s">
        <v>655</v>
      </c>
      <c r="B104" s="369">
        <v>0.5</v>
      </c>
      <c r="C104" s="365">
        <v>2020</v>
      </c>
      <c r="D104" s="380">
        <v>2028</v>
      </c>
    </row>
    <row r="105" spans="1:4" ht="36" customHeight="1" x14ac:dyDescent="0.3">
      <c r="A105" s="372" t="s">
        <v>656</v>
      </c>
      <c r="B105" s="369">
        <v>0.62</v>
      </c>
      <c r="C105" s="365">
        <v>2020</v>
      </c>
      <c r="D105" s="380">
        <v>2028</v>
      </c>
    </row>
    <row r="106" spans="1:4" ht="36" customHeight="1" x14ac:dyDescent="0.3">
      <c r="A106" s="372" t="s">
        <v>657</v>
      </c>
      <c r="B106" s="369">
        <v>0.625</v>
      </c>
      <c r="C106" s="365">
        <v>2020</v>
      </c>
      <c r="D106" s="380">
        <v>2028</v>
      </c>
    </row>
    <row r="107" spans="1:4" ht="36" customHeight="1" x14ac:dyDescent="0.3">
      <c r="A107" s="364"/>
      <c r="B107" s="369"/>
      <c r="C107" s="365"/>
      <c r="D107" s="365"/>
    </row>
    <row r="108" spans="1:4" ht="36" customHeight="1" x14ac:dyDescent="0.3">
      <c r="A108" s="364"/>
      <c r="B108" s="369"/>
      <c r="C108" s="365"/>
      <c r="D108" s="365"/>
    </row>
    <row r="109" spans="1:4" ht="36" customHeight="1" x14ac:dyDescent="0.3">
      <c r="A109" s="364"/>
      <c r="B109" s="369"/>
      <c r="C109" s="365"/>
      <c r="D109" s="365"/>
    </row>
    <row r="110" spans="1:4" ht="36" customHeight="1" x14ac:dyDescent="0.3">
      <c r="A110" s="364"/>
      <c r="B110" s="369"/>
      <c r="C110" s="365"/>
      <c r="D110" s="365"/>
    </row>
    <row r="111" spans="1:4" ht="36" customHeight="1" x14ac:dyDescent="0.3">
      <c r="A111" s="364"/>
      <c r="B111" s="369"/>
      <c r="C111" s="365"/>
      <c r="D111" s="365"/>
    </row>
    <row r="112" spans="1:4" ht="36" customHeight="1" x14ac:dyDescent="0.3">
      <c r="A112" s="980" t="s">
        <v>658</v>
      </c>
      <c r="B112" s="980"/>
      <c r="C112" s="980"/>
      <c r="D112" s="980"/>
    </row>
    <row r="113" spans="1:4" ht="15.75" customHeight="1" x14ac:dyDescent="0.3">
      <c r="A113" s="981" t="s">
        <v>659</v>
      </c>
      <c r="B113" s="981"/>
      <c r="C113" s="981"/>
      <c r="D113" s="981"/>
    </row>
    <row r="114" spans="1:4" ht="15.75" customHeight="1" x14ac:dyDescent="0.3">
      <c r="A114" s="977" t="s">
        <v>660</v>
      </c>
      <c r="B114" s="977"/>
      <c r="C114" s="977"/>
      <c r="D114" s="977"/>
    </row>
    <row r="115" spans="1:4" ht="15.75" customHeight="1" x14ac:dyDescent="0.3">
      <c r="A115" s="981" t="s">
        <v>661</v>
      </c>
      <c r="B115" s="981"/>
      <c r="C115" s="981"/>
      <c r="D115" s="981"/>
    </row>
    <row r="116" spans="1:4" ht="21.9" customHeight="1" x14ac:dyDescent="0.3">
      <c r="A116" s="982" t="s">
        <v>662</v>
      </c>
      <c r="B116" s="982"/>
      <c r="C116" s="982"/>
      <c r="D116" s="982"/>
    </row>
    <row r="117" spans="1:4" ht="21" customHeight="1" x14ac:dyDescent="0.3">
      <c r="A117" s="978" t="s">
        <v>663</v>
      </c>
      <c r="B117" s="978"/>
      <c r="C117" s="978"/>
      <c r="D117" s="978"/>
    </row>
    <row r="118" spans="1:4" ht="15.75" customHeight="1" x14ac:dyDescent="0.3">
      <c r="A118" s="978" t="s">
        <v>664</v>
      </c>
      <c r="B118" s="978"/>
      <c r="C118" s="978"/>
      <c r="D118" s="978"/>
    </row>
    <row r="119" spans="1:4" ht="15.75" customHeight="1" x14ac:dyDescent="0.3">
      <c r="A119" s="978" t="s">
        <v>665</v>
      </c>
      <c r="B119" s="978"/>
      <c r="C119" s="978"/>
      <c r="D119" s="978"/>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32C0E-064D-4ACF-98B0-9745AFB9F57A}">
  <sheetPr>
    <pageSetUpPr fitToPage="1"/>
  </sheetPr>
  <dimension ref="B1:Q30"/>
  <sheetViews>
    <sheetView showGridLines="0" zoomScaleNormal="100" workbookViewId="0">
      <selection activeCell="C5" sqref="C5"/>
    </sheetView>
  </sheetViews>
  <sheetFormatPr defaultColWidth="9.109375" defaultRowHeight="14.4" x14ac:dyDescent="0.3"/>
  <cols>
    <col min="1" max="1" width="2" style="176" customWidth="1"/>
    <col min="2" max="2" width="91.109375" style="176" customWidth="1"/>
    <col min="3" max="3" width="17.6640625" style="176" customWidth="1"/>
    <col min="4" max="4" width="8.21875" style="176" customWidth="1"/>
    <col min="5" max="5" width="14.109375" style="151" customWidth="1"/>
    <col min="6" max="6" width="43.44140625" style="176" customWidth="1"/>
    <col min="7" max="7" width="44.21875" style="176" customWidth="1"/>
    <col min="8" max="8" width="9.109375" style="176"/>
    <col min="9" max="9" width="36.77734375" style="176" customWidth="1"/>
    <col min="10" max="11" width="28.88671875" style="176" customWidth="1"/>
    <col min="12" max="12" width="9.109375" style="176"/>
    <col min="13" max="13" width="16.6640625" style="176" customWidth="1"/>
    <col min="14" max="14" width="22.5546875" style="176" customWidth="1"/>
    <col min="15" max="15" width="23.44140625" style="176" customWidth="1"/>
    <col min="16" max="16" width="9.109375" style="176"/>
    <col min="17" max="17" width="26.33203125" style="176" customWidth="1"/>
    <col min="18" max="16384" width="9.109375" style="176"/>
  </cols>
  <sheetData>
    <row r="1" spans="2:7" ht="38.4" customHeight="1" x14ac:dyDescent="0.3">
      <c r="B1" s="983" t="s">
        <v>2600</v>
      </c>
      <c r="C1" s="983"/>
    </row>
    <row r="2" spans="2:7" s="590" customFormat="1" ht="12" customHeight="1" x14ac:dyDescent="0.3">
      <c r="B2" s="801"/>
      <c r="C2" s="801"/>
      <c r="E2" s="589"/>
    </row>
    <row r="3" spans="2:7" ht="8.4" customHeight="1" x14ac:dyDescent="0.3">
      <c r="C3" s="653"/>
    </row>
    <row r="4" spans="2:7" ht="24.6" customHeight="1" x14ac:dyDescent="0.3">
      <c r="B4" s="802" t="str">
        <f>'Unit Data from Audit Worksheet'!D2</f>
        <v>Select Unit Name from Drop Down List</v>
      </c>
      <c r="C4" s="805">
        <v>2022</v>
      </c>
      <c r="E4" s="790" t="s">
        <v>2598</v>
      </c>
      <c r="F4" s="791" t="s">
        <v>2599</v>
      </c>
    </row>
    <row r="5" spans="2:7" ht="24.6" customHeight="1" x14ac:dyDescent="0.3">
      <c r="B5" s="251" t="s">
        <v>64</v>
      </c>
      <c r="C5" s="803"/>
      <c r="E5" s="804"/>
      <c r="F5" s="444"/>
    </row>
    <row r="6" spans="2:7" ht="23.4" customHeight="1" x14ac:dyDescent="0.3">
      <c r="B6" s="654" t="s">
        <v>2565</v>
      </c>
      <c r="C6" s="254"/>
    </row>
    <row r="7" spans="2:7" ht="26.4" customHeight="1" x14ac:dyDescent="0.3">
      <c r="B7" s="783" t="s">
        <v>2597</v>
      </c>
      <c r="C7" s="792">
        <f>Import!L38</f>
        <v>0</v>
      </c>
      <c r="D7" s="590"/>
      <c r="E7" s="781">
        <v>506</v>
      </c>
      <c r="F7" s="775" t="s">
        <v>174</v>
      </c>
      <c r="G7" s="590"/>
    </row>
    <row r="8" spans="2:7" ht="21" customHeight="1" x14ac:dyDescent="0.3">
      <c r="B8" s="783" t="s">
        <v>2573</v>
      </c>
      <c r="C8" s="793">
        <f>Import!L39</f>
        <v>0</v>
      </c>
      <c r="D8" s="590"/>
      <c r="E8" s="781">
        <v>536</v>
      </c>
      <c r="F8" s="775" t="s">
        <v>175</v>
      </c>
      <c r="G8" s="590"/>
    </row>
    <row r="9" spans="2:7" ht="19.2" customHeight="1" x14ac:dyDescent="0.3">
      <c r="B9" s="783" t="s">
        <v>2572</v>
      </c>
      <c r="C9" s="793">
        <f>Import!L71</f>
        <v>0</v>
      </c>
      <c r="D9" s="590"/>
      <c r="E9" s="589">
        <v>647</v>
      </c>
      <c r="F9" s="590" t="s">
        <v>810</v>
      </c>
      <c r="G9" s="590"/>
    </row>
    <row r="10" spans="2:7" ht="19.05" customHeight="1" x14ac:dyDescent="0.3">
      <c r="B10" s="655" t="s">
        <v>1403</v>
      </c>
      <c r="C10" s="656"/>
    </row>
    <row r="11" spans="2:7" ht="19.05" customHeight="1" x14ac:dyDescent="0.3">
      <c r="B11" s="783" t="s">
        <v>2574</v>
      </c>
      <c r="C11" s="794">
        <f>Import!L43</f>
        <v>0</v>
      </c>
      <c r="D11" s="590"/>
      <c r="E11" s="589">
        <v>4</v>
      </c>
      <c r="F11" s="590" t="s">
        <v>2581</v>
      </c>
      <c r="G11" s="590"/>
    </row>
    <row r="12" spans="2:7" ht="19.05" customHeight="1" x14ac:dyDescent="0.3">
      <c r="B12" s="783" t="s">
        <v>1404</v>
      </c>
      <c r="C12" s="794">
        <f>Import!L153</f>
        <v>0</v>
      </c>
      <c r="D12" s="590"/>
      <c r="E12" s="589">
        <v>6</v>
      </c>
      <c r="F12" s="590" t="s">
        <v>236</v>
      </c>
      <c r="G12" s="590"/>
    </row>
    <row r="13" spans="2:7" ht="19.05" customHeight="1" x14ac:dyDescent="0.3">
      <c r="B13" s="783" t="s">
        <v>2575</v>
      </c>
      <c r="C13" s="795">
        <f>Import!L44</f>
        <v>0</v>
      </c>
      <c r="D13" s="590"/>
      <c r="E13" s="589">
        <v>5</v>
      </c>
      <c r="F13" s="590" t="s">
        <v>2570</v>
      </c>
      <c r="G13" s="590"/>
    </row>
    <row r="14" spans="2:7" ht="22.2" customHeight="1" thickBot="1" x14ac:dyDescent="0.35">
      <c r="B14" s="787" t="s">
        <v>2582</v>
      </c>
      <c r="C14" s="799">
        <f>SUM(C7:C9)-SUM(C11:C13)</f>
        <v>0</v>
      </c>
      <c r="D14" s="776"/>
      <c r="E14" s="151" t="s">
        <v>2568</v>
      </c>
      <c r="F14" s="716" t="s">
        <v>2567</v>
      </c>
    </row>
    <row r="15" spans="2:7" ht="22.8" customHeight="1" thickTop="1" x14ac:dyDescent="0.3">
      <c r="B15" s="19"/>
      <c r="C15" s="659"/>
    </row>
    <row r="16" spans="2:7" ht="15.6" x14ac:dyDescent="0.3">
      <c r="B16" s="654" t="s">
        <v>1405</v>
      </c>
      <c r="C16" s="660"/>
    </row>
    <row r="17" spans="2:17" x14ac:dyDescent="0.3">
      <c r="B17" s="19" t="s">
        <v>1406</v>
      </c>
      <c r="C17" s="254"/>
    </row>
    <row r="18" spans="2:17" ht="19.2" customHeight="1" x14ac:dyDescent="0.3">
      <c r="B18" s="783" t="s">
        <v>2577</v>
      </c>
      <c r="C18" s="796">
        <f>Import!L58</f>
        <v>0</v>
      </c>
      <c r="D18" s="590"/>
      <c r="E18" s="589">
        <v>532</v>
      </c>
      <c r="F18" s="590" t="s">
        <v>917</v>
      </c>
      <c r="G18" s="590"/>
      <c r="H18" s="590"/>
    </row>
    <row r="19" spans="2:17" ht="18" customHeight="1" x14ac:dyDescent="0.3">
      <c r="B19" s="19" t="s">
        <v>1407</v>
      </c>
      <c r="C19" s="657"/>
    </row>
    <row r="20" spans="2:17" ht="19.8" customHeight="1" x14ac:dyDescent="0.3">
      <c r="B20" s="783" t="s">
        <v>2579</v>
      </c>
      <c r="C20" s="797">
        <f>Import!L60</f>
        <v>0</v>
      </c>
      <c r="D20" s="590"/>
      <c r="E20" s="589">
        <v>20</v>
      </c>
      <c r="F20" s="590" t="s">
        <v>2576</v>
      </c>
      <c r="G20" s="590"/>
    </row>
    <row r="21" spans="2:17" ht="19.8" customHeight="1" x14ac:dyDescent="0.3">
      <c r="B21" s="783" t="s">
        <v>2578</v>
      </c>
      <c r="C21" s="794">
        <f>Import!L63</f>
        <v>0</v>
      </c>
      <c r="D21" s="590"/>
      <c r="E21" s="589">
        <v>509</v>
      </c>
      <c r="F21" s="590" t="s">
        <v>276</v>
      </c>
      <c r="G21" s="590"/>
    </row>
    <row r="22" spans="2:17" ht="19.2" customHeight="1" x14ac:dyDescent="0.3">
      <c r="B22" s="783" t="s">
        <v>2584</v>
      </c>
      <c r="C22" s="798">
        <f>Import!L61</f>
        <v>0</v>
      </c>
      <c r="D22" s="590"/>
      <c r="E22" s="589">
        <v>533</v>
      </c>
      <c r="F22" s="690" t="s">
        <v>918</v>
      </c>
      <c r="G22" s="590"/>
    </row>
    <row r="23" spans="2:17" ht="20.399999999999999" customHeight="1" x14ac:dyDescent="0.3">
      <c r="B23" s="783" t="s">
        <v>2580</v>
      </c>
      <c r="C23" s="798">
        <f>Import!L62</f>
        <v>0</v>
      </c>
      <c r="D23" s="590"/>
      <c r="E23" s="589">
        <v>508</v>
      </c>
      <c r="F23" s="782" t="s">
        <v>278</v>
      </c>
      <c r="G23" s="590"/>
    </row>
    <row r="24" spans="2:17" ht="27.6" customHeight="1" thickBot="1" x14ac:dyDescent="0.35">
      <c r="B24" s="787" t="s">
        <v>2585</v>
      </c>
      <c r="C24" s="800">
        <f>C18+C20+C21-C22-C23</f>
        <v>0</v>
      </c>
      <c r="D24" s="590"/>
      <c r="E24" s="151" t="s">
        <v>2568</v>
      </c>
      <c r="F24" s="716" t="s">
        <v>2571</v>
      </c>
      <c r="G24" s="590"/>
    </row>
    <row r="25" spans="2:17" ht="15" thickTop="1" x14ac:dyDescent="0.3">
      <c r="B25" s="254"/>
      <c r="C25" s="254"/>
    </row>
    <row r="26" spans="2:17" s="523" customFormat="1" ht="15" thickBot="1" x14ac:dyDescent="0.35">
      <c r="B26" s="787" t="s">
        <v>2583</v>
      </c>
      <c r="C26" s="661" t="e">
        <f>C14/C24</f>
        <v>#DIV/0!</v>
      </c>
      <c r="E26" s="151" t="s">
        <v>2568</v>
      </c>
      <c r="F26" s="523" t="s">
        <v>2601</v>
      </c>
      <c r="H26" s="176"/>
      <c r="I26" s="176"/>
      <c r="J26" s="176"/>
      <c r="K26" s="176"/>
      <c r="L26" s="176"/>
      <c r="M26" s="176"/>
      <c r="N26" s="176"/>
      <c r="O26" s="176"/>
      <c r="P26" s="176"/>
      <c r="Q26" s="176"/>
    </row>
    <row r="27" spans="2:17" s="523" customFormat="1" ht="15" thickTop="1" x14ac:dyDescent="0.3">
      <c r="B27" s="655"/>
      <c r="C27" s="769"/>
      <c r="E27" s="151"/>
      <c r="H27" s="176"/>
      <c r="I27" s="176"/>
      <c r="J27" s="176"/>
      <c r="K27" s="176"/>
      <c r="L27" s="176"/>
      <c r="M27" s="176"/>
      <c r="N27" s="176"/>
      <c r="O27" s="176"/>
      <c r="P27" s="176"/>
      <c r="Q27" s="176"/>
    </row>
    <row r="28" spans="2:17" s="523" customFormat="1" x14ac:dyDescent="0.3">
      <c r="B28" s="655"/>
      <c r="C28" s="769"/>
      <c r="E28" s="151"/>
      <c r="H28" s="176"/>
      <c r="I28" s="176"/>
      <c r="J28" s="176"/>
      <c r="K28" s="176"/>
      <c r="L28" s="176"/>
      <c r="M28" s="176"/>
      <c r="N28" s="176"/>
      <c r="O28" s="176"/>
      <c r="P28" s="176"/>
      <c r="Q28" s="176"/>
    </row>
    <row r="29" spans="2:17" s="523" customFormat="1" x14ac:dyDescent="0.3">
      <c r="B29" s="780"/>
      <c r="C29" s="769"/>
      <c r="E29" s="151"/>
      <c r="H29" s="176"/>
      <c r="I29" s="176"/>
      <c r="J29" s="176"/>
      <c r="K29" s="176"/>
      <c r="L29" s="176"/>
      <c r="M29" s="176"/>
      <c r="N29" s="176"/>
      <c r="O29" s="176"/>
      <c r="P29" s="176"/>
      <c r="Q29" s="176"/>
    </row>
    <row r="30" spans="2:17" x14ac:dyDescent="0.3">
      <c r="B30" s="652"/>
      <c r="C30" s="658"/>
    </row>
  </sheetData>
  <sheetProtection algorithmName="SHA-512" hashValue="x4jgv3HOZrfTKv2poWJy/auyTaQDUvb6XrLLEfg1mUoeo/F55LtmKkzMlZpcWdJIY19F58iDuZrQC0TSi8bO/Q==" saltValue="pw1u8yQBPw3gkUN931p8hg==" spinCount="100000" sheet="1" formatCells="0" formatColumns="0" formatRows="0"/>
  <mergeCells count="1">
    <mergeCell ref="B1:C1"/>
  </mergeCells>
  <pageMargins left="0.7" right="0.7" top="0.75" bottom="0.75" header="0.3" footer="0.3"/>
  <pageSetup scale="4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I D A A B Q S w M E F A A C A A g A F Y I L V d 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B W C C 1 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V g g t V K I p H u A 4 A A A A R A A A A E w A c A E Z v c m 1 1 b G F z L 1 N l Y 3 R p b 2 4 x L m 0 g o h g A K K A U A A A A A A A A A A A A A A A A A A A A A A A A A A A A K 0 5 N L s n M z 1 M I h t C G 1 g B Q S w E C L Q A U A A I A C A A V g g t V 2 F 6 J 0 6 I A A A D 2 A A A A E g A A A A A A A A A A A A A A A A A A A A A A Q 2 9 u Z m l n L 1 B h Y 2 t h Z 2 U u e G 1 s U E s B A i 0 A F A A C A A g A F Y I L V Q / K 6 a u k A A A A 6 Q A A A B M A A A A A A A A A A A A A A A A A 7 g A A A F t D b 2 5 0 Z W 5 0 X 1 R 5 c G V z X S 5 4 b W x Q S w E C L Q A U A A I A C A A V g g t V 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c F n 0 r 4 t G j k q Z p R V F d 5 w n R g A A A A A C A A A A A A A D Z g A A w A A A A B A A A A D 6 u A y 4 4 A f 4 Z 1 1 B + c p 9 u A 1 o A A A A A A S A A A C g A A A A E A A A A D 8 I E f e o / D + p W r V 4 d W 4 C c y x Q A A A A e X 9 Y Z h G O J F t M H B Z A a f Z C 1 Y 7 p v W k y A F T X f 6 d z 0 A w s 8 3 T S Q M g J L G 7 5 e v Y n V e d W F I / S M + e t 7 p J Y Z N o l D d j h t R g 4 L z p I a A R b N l 4 N y M c g S K y R 7 M w U A A A A d G p 5 g C 3 s i a m 3 s d 1 o + C K d a h r H U p s = < / D a t a M a s h u p > 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7A231FF3-BB2B-4D5F-94B1-114326DD2B96}">
  <ds:schemaRefs>
    <ds:schemaRef ds:uri="http://schemas.microsoft.com/DataMashup"/>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6</vt:i4>
      </vt:variant>
    </vt:vector>
  </HeadingPairs>
  <TitlesOfParts>
    <vt:vector size="20" baseType="lpstr">
      <vt:lpstr>Instructions</vt:lpstr>
      <vt:lpstr>Unit Data from Audit Worksheet</vt:lpstr>
      <vt:lpstr>2021 Unit Data</vt:lpstr>
      <vt:lpstr>TD Info Completed by Auditor</vt:lpstr>
      <vt:lpstr>Import</vt:lpstr>
      <vt:lpstr>Performance  Indicators Print</vt:lpstr>
      <vt:lpstr>UAL</vt:lpstr>
      <vt:lpstr>Tax Reval Rate</vt:lpstr>
      <vt:lpstr>Performance Indicators FBA%</vt:lpstr>
      <vt:lpstr>RSS</vt:lpstr>
      <vt:lpstr>Formula for Unit Data</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2022-10-21T01:46:20Z</cp:lastPrinted>
  <dcterms:created xsi:type="dcterms:W3CDTF">2011-03-11T21:05:05Z</dcterms:created>
  <dcterms:modified xsi:type="dcterms:W3CDTF">2023-06-28T18:21:49Z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